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bissellge\Desktop\NEET NY 2024 Informational Filing\"/>
    </mc:Choice>
  </mc:AlternateContent>
  <xr:revisionPtr revIDLastSave="0" documentId="8_{E2672C5A-9D57-4C91-AD23-921ED30150F4}" xr6:coauthVersionLast="47" xr6:coauthVersionMax="47" xr10:uidLastSave="{00000000-0000-0000-0000-000000000000}"/>
  <bookViews>
    <workbookView xWindow="-108" yWindow="-108" windowWidth="23256" windowHeight="12576" tabRatio="798" xr2:uid="{55F2D234-4A03-44FA-B49D-6749076EA210}"/>
  </bookViews>
  <sheets>
    <sheet name="Index" sheetId="1" r:id="rId1"/>
    <sheet name="Appendix A" sheetId="2" r:id="rId2"/>
    <sheet name="1 - Revenue Credits" sheetId="3" r:id="rId3"/>
    <sheet name="2 - Cost Support " sheetId="4" r:id="rId4"/>
    <sheet name="3 - Cost Support" sheetId="5" r:id="rId5"/>
    <sheet name="3 - Cost Support (cont.)" sheetId="6" r:id="rId6"/>
    <sheet name="4 - Incentives" sheetId="7" r:id="rId7"/>
    <sheet name="5 - True-Up" sheetId="8" r:id="rId8"/>
    <sheet name="6a-ADIT Projection" sheetId="9" r:id="rId9"/>
    <sheet name="6b-ADIT Projection Proration" sheetId="10" r:id="rId10"/>
    <sheet name="6c- ADIT BOY" sheetId="11" r:id="rId11"/>
    <sheet name="6d- ADIT EOY" sheetId="12" r:id="rId12"/>
    <sheet name="6e-ADIT True-up" sheetId="13" r:id="rId13"/>
    <sheet name="6f-ADIT True-up Proration" sheetId="14" r:id="rId14"/>
    <sheet name="7- Depreciation Rates" sheetId="15" r:id="rId15"/>
    <sheet name="8a - Workpaper" sheetId="16" r:id="rId16"/>
    <sheet name="8b - WP Incentives" sheetId="17" r:id="rId17"/>
    <sheet name="8c - WP Inc Tax Adj"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s>
  <definedNames>
    <definedName name="\\MODAYS">#REF!</definedName>
    <definedName name="\\PDATA">#REF!</definedName>
    <definedName name="\\PROD">#REF!</definedName>
    <definedName name="\0">#REF!</definedName>
    <definedName name="\2">#N/A</definedName>
    <definedName name="\A">#REF!</definedName>
    <definedName name="\B">[1]STVAR!#REF!</definedName>
    <definedName name="\C">[1]STVAR!#REF!</definedName>
    <definedName name="\d">#REF!</definedName>
    <definedName name="\e">#REF!</definedName>
    <definedName name="\f">#REF!</definedName>
    <definedName name="\g">#REF!</definedName>
    <definedName name="\h">#REF!</definedName>
    <definedName name="\j">#REF!</definedName>
    <definedName name="\M">#REF!</definedName>
    <definedName name="\M1">#REF!</definedName>
    <definedName name="\o">#REF!</definedName>
    <definedName name="\p">#REF!</definedName>
    <definedName name="\q">'[2]SUMMARY-OLD'!#REF!</definedName>
    <definedName name="\r">#N/A</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hpe1">#REF!</definedName>
    <definedName name="_________hpe2">#REF!</definedName>
    <definedName name="_________hwp1">#REF!</definedName>
    <definedName name="_________hwp2">#REF!</definedName>
    <definedName name="________hpe1">#REF!</definedName>
    <definedName name="________hpe2">#REF!</definedName>
    <definedName name="________hwp1">#REF!</definedName>
    <definedName name="________hwp2">#REF!</definedName>
    <definedName name="_______APR1">#REF!</definedName>
    <definedName name="_______APR2">#REF!</definedName>
    <definedName name="_______AUG1">#REF!</definedName>
    <definedName name="_______AUG2">#REF!</definedName>
    <definedName name="_______DEC1">#REF!</definedName>
    <definedName name="_______DEC2">#REF!</definedName>
    <definedName name="_______FEB1">#REF!</definedName>
    <definedName name="_______FEB2">#REF!</definedName>
    <definedName name="_______hpe1">#REF!</definedName>
    <definedName name="_______hpe2">#REF!</definedName>
    <definedName name="_______hwp1">#REF!</definedName>
    <definedName name="_______hwp2">#REF!</definedName>
    <definedName name="_______JAN1">#REF!</definedName>
    <definedName name="_______JAN2">#REF!</definedName>
    <definedName name="_______JUL1">#REF!</definedName>
    <definedName name="_______JUL2">#REF!</definedName>
    <definedName name="_______JUN1">#REF!</definedName>
    <definedName name="_______JUN2">#REF!</definedName>
    <definedName name="_______MAR1">#REF!</definedName>
    <definedName name="_______MAR2">#REF!</definedName>
    <definedName name="_______MAY1">#REF!</definedName>
    <definedName name="_______MAY2">#REF!</definedName>
    <definedName name="_______NOV1">#REF!</definedName>
    <definedName name="_______NOV2">#REF!</definedName>
    <definedName name="_______OCT1">#REF!</definedName>
    <definedName name="_______OCT2">#REF!</definedName>
    <definedName name="_______SEP1">#REF!</definedName>
    <definedName name="_______SEP2">#REF!</definedName>
    <definedName name="______APR1">#REF!</definedName>
    <definedName name="______APR2">#REF!</definedName>
    <definedName name="______AUG1">#REF!</definedName>
    <definedName name="______AUG2">#REF!</definedName>
    <definedName name="______DEC1">#REF!</definedName>
    <definedName name="______DEC2">#REF!</definedName>
    <definedName name="______FEB1">#REF!</definedName>
    <definedName name="______FEB2">#REF!</definedName>
    <definedName name="______hpe1">#REF!</definedName>
    <definedName name="______hpe2">#REF!</definedName>
    <definedName name="______hwp1">#REF!</definedName>
    <definedName name="______hwp2">#REF!</definedName>
    <definedName name="______JAN1">#REF!</definedName>
    <definedName name="______JAN2">#REF!</definedName>
    <definedName name="______JUL1">#REF!</definedName>
    <definedName name="______JUL2">#REF!</definedName>
    <definedName name="______JUN1">#REF!</definedName>
    <definedName name="______JUN2">#REF!</definedName>
    <definedName name="______MAR1">#REF!</definedName>
    <definedName name="______MAR2">#REF!</definedName>
    <definedName name="______mat1">'[3]9_Value Matrix'!$F$13:$M$23</definedName>
    <definedName name="______MAY1">#REF!</definedName>
    <definedName name="______MAY2">#REF!</definedName>
    <definedName name="______NOV1">#REF!</definedName>
    <definedName name="______NOV2">#REF!</definedName>
    <definedName name="______OCT1">#REF!</definedName>
    <definedName name="______OCT2">#REF!</definedName>
    <definedName name="______SEP1">#REF!</definedName>
    <definedName name="______SEP2">#REF!</definedName>
    <definedName name="_____APR1">#REF!</definedName>
    <definedName name="_____APR2">#REF!</definedName>
    <definedName name="_____AUG1">#REF!</definedName>
    <definedName name="_____AUG2">#REF!</definedName>
    <definedName name="_____dat1111">[4]Sheet1!$G$2:$G$29</definedName>
    <definedName name="_____DEC1">#REF!</definedName>
    <definedName name="_____DEC2">#REF!</definedName>
    <definedName name="_____FEB1">#REF!</definedName>
    <definedName name="_____FEB2">#REF!</definedName>
    <definedName name="_____hpe1">#REF!</definedName>
    <definedName name="_____hpe2">#REF!</definedName>
    <definedName name="_____hwp1">#REF!</definedName>
    <definedName name="_____hwp2">#REF!</definedName>
    <definedName name="_____IRR10">'[3]9_Value Matrix'!$D$54</definedName>
    <definedName name="_____JAN1">#REF!</definedName>
    <definedName name="_____JAN2">#REF!</definedName>
    <definedName name="_____JUL1">#REF!</definedName>
    <definedName name="_____JUL2">#REF!</definedName>
    <definedName name="_____JUN1">#REF!</definedName>
    <definedName name="_____JUN2">#REF!</definedName>
    <definedName name="_____MAR1">#REF!</definedName>
    <definedName name="_____MAR2">#REF!</definedName>
    <definedName name="_____mat1">'[3]9_Value Matrix'!$F$13:$M$23</definedName>
    <definedName name="_____MAY1">#REF!</definedName>
    <definedName name="_____MAY2">#REF!</definedName>
    <definedName name="_____NOV1">#REF!</definedName>
    <definedName name="_____NOV2">#REF!</definedName>
    <definedName name="_____OCT1">#REF!</definedName>
    <definedName name="_____OCT2">#REF!</definedName>
    <definedName name="_____SEP1">#REF!</definedName>
    <definedName name="_____SEP2">#REF!</definedName>
    <definedName name="____APR1">#REF!</definedName>
    <definedName name="____APR2">#REF!</definedName>
    <definedName name="____AUG1">#REF!</definedName>
    <definedName name="____AUG2">#REF!</definedName>
    <definedName name="____dat1111">[4]Sheet1!$G$2:$G$29</definedName>
    <definedName name="____DEC1">#REF!</definedName>
    <definedName name="____DEC2">#REF!</definedName>
    <definedName name="____FEB1">#REF!</definedName>
    <definedName name="____FEB2">#REF!</definedName>
    <definedName name="____hpe1">#REF!</definedName>
    <definedName name="____hpe2">#REF!</definedName>
    <definedName name="____hwp1">#REF!</definedName>
    <definedName name="____hwp2">#REF!</definedName>
    <definedName name="____INP1">#REF!</definedName>
    <definedName name="____INP2">#REF!</definedName>
    <definedName name="____INP3">#REF!</definedName>
    <definedName name="____INP4">#REF!</definedName>
    <definedName name="____INP5">#REF!</definedName>
    <definedName name="____INP6">#REF!</definedName>
    <definedName name="____JAN1">#REF!</definedName>
    <definedName name="____JAN2">#REF!</definedName>
    <definedName name="____JUL1">#REF!</definedName>
    <definedName name="____JUL2">#REF!</definedName>
    <definedName name="____JUN1">#REF!</definedName>
    <definedName name="____JUN2">#REF!</definedName>
    <definedName name="____MAR1">#REF!</definedName>
    <definedName name="____MAR2">#REF!</definedName>
    <definedName name="____MAY1">#REF!</definedName>
    <definedName name="____MAY2">#REF!</definedName>
    <definedName name="____NOV1">#REF!</definedName>
    <definedName name="____NOV2">#REF!</definedName>
    <definedName name="____OCT1">#REF!</definedName>
    <definedName name="____OCT2">#REF!</definedName>
    <definedName name="____SEP1">#REF!</definedName>
    <definedName name="____SEP2">#REF!</definedName>
    <definedName name="____W.O.R.K.B.O.O.K..C.O.N.T.E.N.T.S____">#REF!</definedName>
    <definedName name="___APR1">#REF!</definedName>
    <definedName name="___APR2">#REF!</definedName>
    <definedName name="___AUG1">#REF!</definedName>
    <definedName name="___AUG2">#REF!</definedName>
    <definedName name="___DAT1">'[5]D1 - Books'!#REF!</definedName>
    <definedName name="___DAT10">'[5]D1 - Books'!#REF!</definedName>
    <definedName name="___DAT11">[6]Sheet1!#REF!</definedName>
    <definedName name="___dat1111">[4]Sheet1!$G$2:$G$29</definedName>
    <definedName name="___DAT12">'[5]D1 - Books'!#REF!</definedName>
    <definedName name="___DAT13">'[5]D1 - Books'!#REF!</definedName>
    <definedName name="___DAT14">'[5]D1 - Books'!#REF!</definedName>
    <definedName name="___DAT15">'[5]D1 - Books'!#REF!</definedName>
    <definedName name="___DAT16">'[5]D1 - Books'!#REF!</definedName>
    <definedName name="___DAT17">'[5]D1 - Books'!#REF!</definedName>
    <definedName name="___DAT18">'[5]D1 - Books'!#REF!</definedName>
    <definedName name="___DAT19">'[5]D1 - Books'!#REF!</definedName>
    <definedName name="___DAT2">[6]Sheet1!#REF!</definedName>
    <definedName name="___DAT20">'[5]D1 - Books'!#REF!</definedName>
    <definedName name="___DAT21">'[5]D1 - Books'!#REF!</definedName>
    <definedName name="___DAT22">'[5]D1 - Books'!#REF!</definedName>
    <definedName name="___DAT5">'[5]D1 - Books'!#REF!</definedName>
    <definedName name="___DAT6">[6]Sheet1!#REF!</definedName>
    <definedName name="___DAT7">[6]Sheet1!#REF!</definedName>
    <definedName name="___DAT8">'[5]D1 - Books'!#REF!</definedName>
    <definedName name="___DAT9">'[5]D1 - Books'!#REF!</definedName>
    <definedName name="___DEC1">#REF!</definedName>
    <definedName name="___DEC2">#REF!</definedName>
    <definedName name="___FEB1">#REF!</definedName>
    <definedName name="___FEB2">#REF!</definedName>
    <definedName name="___hpe1">#REF!</definedName>
    <definedName name="___hpe2">#REF!</definedName>
    <definedName name="___hwp1">#REF!</definedName>
    <definedName name="___hwp2">#REF!</definedName>
    <definedName name="___INP3">#REF!</definedName>
    <definedName name="___INP4">#REF!</definedName>
    <definedName name="___INP5">#REF!</definedName>
    <definedName name="___INP6">#REF!</definedName>
    <definedName name="___INP8">#REF!</definedName>
    <definedName name="___IRR10">'[3]9_Value Matrix'!$D$54</definedName>
    <definedName name="___JAN1">#REF!</definedName>
    <definedName name="___JAN2">#REF!</definedName>
    <definedName name="___JUL1">#REF!</definedName>
    <definedName name="___JUL2">#REF!</definedName>
    <definedName name="___JUN1">#REF!</definedName>
    <definedName name="___JUN2">#REF!</definedName>
    <definedName name="___MAR1">#REF!</definedName>
    <definedName name="___MAR2">#REF!</definedName>
    <definedName name="___mat1">'[3]9_Value Matrix'!$F$13:$M$23</definedName>
    <definedName name="___MAY1">#REF!</definedName>
    <definedName name="___MAY2">#REF!</definedName>
    <definedName name="___mm2001">#REF!</definedName>
    <definedName name="___mm2002">#REF!</definedName>
    <definedName name="___mm2003">#REF!</definedName>
    <definedName name="___mm2004">#REF!</definedName>
    <definedName name="___mm2005">#REF!</definedName>
    <definedName name="___Moj16">#REF!</definedName>
    <definedName name="___Moj18">#REF!</definedName>
    <definedName name="___NOV1">#REF!</definedName>
    <definedName name="___NOV2">#REF!</definedName>
    <definedName name="___OCT1">#REF!</definedName>
    <definedName name="___OCT2">#REF!</definedName>
    <definedName name="___SEP1">#REF!</definedName>
    <definedName name="___SEP2">#REF!</definedName>
    <definedName name="__123Graph_A" localSheetId="17" hidden="1">'[7]Cash Flow'!#REF!</definedName>
    <definedName name="__123Graph_A" hidden="1">'[7]Cash Flow'!#REF!</definedName>
    <definedName name="__123Graph_A1991" localSheetId="17" hidden="1">[8]Sheet3!#REF!</definedName>
    <definedName name="__123Graph_A1991" hidden="1">[8]Sheet3!#REF!</definedName>
    <definedName name="__123Graph_A1992" localSheetId="17" hidden="1">[8]Sheet3!#REF!</definedName>
    <definedName name="__123Graph_A1992" hidden="1">[8]Sheet3!#REF!</definedName>
    <definedName name="__123Graph_A1993" localSheetId="17" hidden="1">[8]Sheet3!#REF!</definedName>
    <definedName name="__123Graph_A1993" hidden="1">[8]Sheet3!#REF!</definedName>
    <definedName name="__123Graph_A1994" localSheetId="17" hidden="1">[8]Sheet3!#REF!</definedName>
    <definedName name="__123Graph_A1994" hidden="1">[8]Sheet3!#REF!</definedName>
    <definedName name="__123Graph_A1995" hidden="1">[8]Sheet3!#REF!</definedName>
    <definedName name="__123Graph_A1996" hidden="1">[8]Sheet3!#REF!</definedName>
    <definedName name="__123Graph_ABAR" hidden="1">[8]Sheet3!#REF!</definedName>
    <definedName name="__123Graph_B" hidden="1">[8]Sheet3!#REF!</definedName>
    <definedName name="__123Graph_B1991" hidden="1">[8]Sheet3!#REF!</definedName>
    <definedName name="__123Graph_B1992" hidden="1">[8]Sheet3!#REF!</definedName>
    <definedName name="__123Graph_B1993" hidden="1">[8]Sheet3!#REF!</definedName>
    <definedName name="__123Graph_B1994" hidden="1">[8]Sheet3!#REF!</definedName>
    <definedName name="__123Graph_B1995" hidden="1">[8]Sheet3!#REF!</definedName>
    <definedName name="__123Graph_B1996" hidden="1">[8]Sheet3!#REF!</definedName>
    <definedName name="__123Graph_BBAR" hidden="1">[8]Sheet3!#REF!</definedName>
    <definedName name="__123Graph_CBAR" hidden="1">[8]Sheet3!#REF!</definedName>
    <definedName name="__123Graph_D" hidden="1">#REF!</definedName>
    <definedName name="__123Graph_DBAR" hidden="1">[8]Sheet3!#REF!</definedName>
    <definedName name="__123Graph_EBAR" hidden="1">[8]Sheet3!#REF!</definedName>
    <definedName name="__123Graph_FBAR" hidden="1">[8]Sheet3!#REF!</definedName>
    <definedName name="__123Graph_X" hidden="1">[8]Sheet3!#REF!</definedName>
    <definedName name="__123Graph_X1991" hidden="1">[8]Sheet3!#REF!</definedName>
    <definedName name="__123Graph_X1992" hidden="1">[8]Sheet3!#REF!</definedName>
    <definedName name="__123Graph_X1993" hidden="1">[8]Sheet3!#REF!</definedName>
    <definedName name="__123Graph_X1994" hidden="1">[8]Sheet3!#REF!</definedName>
    <definedName name="__123Graph_X1995" hidden="1">[8]Sheet3!#REF!</definedName>
    <definedName name="__123Graph_X1996" hidden="1">[8]Sheet3!#REF!</definedName>
    <definedName name="__APR1">#REF!</definedName>
    <definedName name="__APR2">#REF!</definedName>
    <definedName name="__AUG1">#REF!</definedName>
    <definedName name="__AUG2">#REF!</definedName>
    <definedName name="__DAT1">#REF!</definedName>
    <definedName name="__DAT10">#REF!</definedName>
    <definedName name="__DAT11">[6]Sheet1!#REF!</definedName>
    <definedName name="__dat1111">[4]Sheet1!$G$2:$G$29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[6]Sheet1!#REF!</definedName>
    <definedName name="__DAT20">#REF!</definedName>
    <definedName name="__DAT21">#REF!</definedName>
    <definedName name="__DAT22">#REF!</definedName>
    <definedName name="__DAT3">#REF!</definedName>
    <definedName name="__DAT4">#REF!</definedName>
    <definedName name="__DAT5">#REF!</definedName>
    <definedName name="__DAT6">[6]Sheet1!#REF!</definedName>
    <definedName name="__DAT7">[6]Sheet1!#REF!</definedName>
    <definedName name="__DAT8">#REF!</definedName>
    <definedName name="__DAT9">#REF!</definedName>
    <definedName name="__DEC1">#REF!</definedName>
    <definedName name="__DEC2">#REF!</definedName>
    <definedName name="__FEB1">#REF!</definedName>
    <definedName name="__FEB2">#REF!</definedName>
    <definedName name="__hpe1">#REF!</definedName>
    <definedName name="__hpe2">#REF!</definedName>
    <definedName name="__hwp1">#REF!</definedName>
    <definedName name="__hwp2">#REF!</definedName>
    <definedName name="__inf2000">#REF!</definedName>
    <definedName name="__inf2001">#REF!</definedName>
    <definedName name="__inf2002">#REF!</definedName>
    <definedName name="__inf2003">#REF!</definedName>
    <definedName name="__inf2004">#REF!</definedName>
    <definedName name="__inf2005">#REF!</definedName>
    <definedName name="__inf2006">#REF!</definedName>
    <definedName name="__inf2007">#REF!</definedName>
    <definedName name="__inf2008">#REF!</definedName>
    <definedName name="__inf2009">#REF!</definedName>
    <definedName name="__INP1">#REF!</definedName>
    <definedName name="__INP2">#REF!</definedName>
    <definedName name="__INP3">#REF!</definedName>
    <definedName name="__INP4">#REF!</definedName>
    <definedName name="__INP5">#REF!</definedName>
    <definedName name="__INP6">#REF!</definedName>
    <definedName name="__JAN1">#REF!</definedName>
    <definedName name="__JAN2">#REF!</definedName>
    <definedName name="__JUL1">#REF!</definedName>
    <definedName name="__JUL2">#REF!</definedName>
    <definedName name="__JUN1">#REF!</definedName>
    <definedName name="__JUN2">#REF!</definedName>
    <definedName name="__MAR1">#REF!</definedName>
    <definedName name="__MAR2">#REF!</definedName>
    <definedName name="__MAY1">#REF!</definedName>
    <definedName name="__MAY2">#REF!</definedName>
    <definedName name="__mm2001">#REF!</definedName>
    <definedName name="__mm2002">#REF!</definedName>
    <definedName name="__mm2003">#REF!</definedName>
    <definedName name="__mm2004">#REF!</definedName>
    <definedName name="__mm2005">#REF!</definedName>
    <definedName name="__Moj16">#REF!</definedName>
    <definedName name="__Moj18">#REF!</definedName>
    <definedName name="__NOV1">#REF!</definedName>
    <definedName name="__NOV2">#REF!</definedName>
    <definedName name="__OCT1">#REF!</definedName>
    <definedName name="__OCT2">#REF!</definedName>
    <definedName name="__PTP96">'[9]99 Rev'!#REF!</definedName>
    <definedName name="__rm9" localSheetId="17" hidden="1">{"detail305",#N/A,FALSE,"BI-305"}</definedName>
    <definedName name="__rm9" hidden="1">{"detail305",#N/A,FALSE,"BI-305"}</definedName>
    <definedName name="__SEP1">#REF!</definedName>
    <definedName name="__SEP2">#REF!</definedName>
    <definedName name="__TAD1">'[10]Cerro Gordo Raw 2002'!#REF!</definedName>
    <definedName name="__TAD2">'[10]Cerro Gordo Raw 2002'!$A$11:$A$71</definedName>
    <definedName name="__TAD3">'[10]Cerro Gordo Raw 2002'!#REF!</definedName>
    <definedName name="_1_">[11]STL!#REF!</definedName>
    <definedName name="_1__123Graph_XCHART_2" hidden="1">'[12]Progress Tables'!$U$14:$U$46</definedName>
    <definedName name="_1_0c">'[13]Journal Entry'!#REF!</definedName>
    <definedName name="_1_2005_Plan_Descriptions___Methodologies">#REF!</definedName>
    <definedName name="_10_0calculat">'[14]Journal Entry'!#REF!</definedName>
    <definedName name="_10C_58">#REF!</definedName>
    <definedName name="_11D_1">#REF!</definedName>
    <definedName name="_12PG_1">#REF!</definedName>
    <definedName name="_13_0jen">[15]Sheet1!#REF!</definedName>
    <definedName name="_14_0jen">'[14]Journal Entry'!#REF!</definedName>
    <definedName name="_1961COPY">#REF!</definedName>
    <definedName name="_1962">#REF!</definedName>
    <definedName name="_1963">#REF!</definedName>
    <definedName name="_1964">#REF!</definedName>
    <definedName name="_1965">#REF!</definedName>
    <definedName name="_1966">#REF!</definedName>
    <definedName name="_1967">#REF!</definedName>
    <definedName name="_1968">#REF!</definedName>
    <definedName name="_1969">#REF!</definedName>
    <definedName name="_1970">#REF!</definedName>
    <definedName name="_1971">#REF!</definedName>
    <definedName name="_1972">#REF!</definedName>
    <definedName name="_1973">#REF!</definedName>
    <definedName name="_1974">#REF!</definedName>
    <definedName name="_1975">#REF!</definedName>
    <definedName name="_1976">#REF!</definedName>
    <definedName name="_1977">#REF!</definedName>
    <definedName name="_1978">#REF!</definedName>
    <definedName name="_1979">#REF!</definedName>
    <definedName name="_1980">#REF!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B_6">#REF!</definedName>
    <definedName name="_1E_1">#N/A</definedName>
    <definedName name="_2_">#REF!</definedName>
    <definedName name="_2_0calculat">'[13]Journal Entry'!#REF!</definedName>
    <definedName name="_2001E_EBITDA_Multiple">#REF!</definedName>
    <definedName name="_3_0c">'[13]Journal Entry'!#REF!</definedName>
    <definedName name="_3_0jen">'[13]Journal Entry'!#REF!</definedName>
    <definedName name="_31_Dec_00">#REF!</definedName>
    <definedName name="_31_Jan_01">#REF!</definedName>
    <definedName name="_331">[16]brep2!#REF!</definedName>
    <definedName name="_3C_12">[17]REPORT!$A$1:$AB$56</definedName>
    <definedName name="_4_0calculat">'[13]Journal Entry'!#REF!</definedName>
    <definedName name="_4c">'[13]Journal Entry'!#REF!</definedName>
    <definedName name="_4C_2">#REF!</definedName>
    <definedName name="_5_0c">[15]Sheet1!#REF!</definedName>
    <definedName name="_5_0jen">'[13]Journal Entry'!#REF!</definedName>
    <definedName name="_5calculat">'[13]Journal Entry'!#REF!</definedName>
    <definedName name="_6_0c">'[14]Journal Entry'!#REF!</definedName>
    <definedName name="_6c">'[13]Journal Entry'!#REF!</definedName>
    <definedName name="_6C_38B">[18]REPORT!$A$1:$N$56</definedName>
    <definedName name="_6jen">'[13]Journal Entry'!#REF!</definedName>
    <definedName name="_7calculat">'[13]Journal Entry'!#REF!</definedName>
    <definedName name="_8C_56">[19]REPORT!$A$1:$P$56</definedName>
    <definedName name="_8jen">'[13]Journal Entry'!#REF!</definedName>
    <definedName name="_9_0calculat">[15]Sheet1!#REF!</definedName>
    <definedName name="_94SALES">#REF!</definedName>
    <definedName name="_A">#REF!</definedName>
    <definedName name="_a1111" localSheetId="17"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CD1">#REF!</definedName>
    <definedName name="_ACD2">#REF!</definedName>
    <definedName name="_ACD3">#REF!</definedName>
    <definedName name="_ACQ1">#REF!</definedName>
    <definedName name="_ACQ10">#REF!</definedName>
    <definedName name="_ACQ11">#REF!</definedName>
    <definedName name="_ACQ12">#REF!</definedName>
    <definedName name="_ACQ13">#REF!</definedName>
    <definedName name="_ACQ14">#REF!</definedName>
    <definedName name="_ACQ15">#REF!</definedName>
    <definedName name="_ACQ16">#REF!</definedName>
    <definedName name="_ACQ17">#REF!</definedName>
    <definedName name="_ACQ18">#REF!</definedName>
    <definedName name="_ACQ19">#REF!</definedName>
    <definedName name="_ACQ2">#REF!</definedName>
    <definedName name="_ACQ20">#REF!</definedName>
    <definedName name="_ACQ21">#REF!</definedName>
    <definedName name="_ACQ22">#REF!</definedName>
    <definedName name="_ACQ23">#REF!</definedName>
    <definedName name="_ACQ24">#REF!</definedName>
    <definedName name="_ACQ25">#REF!</definedName>
    <definedName name="_ACQ26">#REF!</definedName>
    <definedName name="_ACQ27">#REF!</definedName>
    <definedName name="_ACQ28">#REF!</definedName>
    <definedName name="_ACQ29">#REF!</definedName>
    <definedName name="_ACQ3">#REF!</definedName>
    <definedName name="_ACQ30">#REF!</definedName>
    <definedName name="_ACQ31">#REF!</definedName>
    <definedName name="_ACQ32">#REF!</definedName>
    <definedName name="_ACQ33">#REF!</definedName>
    <definedName name="_ACQ34">#REF!</definedName>
    <definedName name="_ACQ35">#REF!</definedName>
    <definedName name="_ACQ36">#REF!</definedName>
    <definedName name="_ACQ37">#REF!</definedName>
    <definedName name="_ACQ38">#REF!</definedName>
    <definedName name="_ACQ39">#REF!</definedName>
    <definedName name="_ACQ4">#REF!</definedName>
    <definedName name="_ACQ40">#REF!</definedName>
    <definedName name="_ACQ41">#REF!</definedName>
    <definedName name="_ACQ42">#REF!</definedName>
    <definedName name="_ACQ43">#REF!</definedName>
    <definedName name="_ACQ44">#REF!</definedName>
    <definedName name="_ACQ45">#REF!</definedName>
    <definedName name="_ACQ46">#REF!</definedName>
    <definedName name="_ACQ47">#REF!</definedName>
    <definedName name="_ACQ48">#REF!</definedName>
    <definedName name="_ACQ49">#REF!</definedName>
    <definedName name="_ACQ5">#REF!</definedName>
    <definedName name="_ACQ50">#REF!</definedName>
    <definedName name="_ACQ6">#REF!</definedName>
    <definedName name="_ACQ7">#REF!</definedName>
    <definedName name="_ACQ8">#REF!</definedName>
    <definedName name="_ACQ9">#REF!</definedName>
    <definedName name="_act1">#REF!</definedName>
    <definedName name="_act2">#REF!</definedName>
    <definedName name="_ALB1">#REF!</definedName>
    <definedName name="_ALB10">#REF!</definedName>
    <definedName name="_ALB11">#REF!</definedName>
    <definedName name="_ALB12">#REF!</definedName>
    <definedName name="_ALB13">#REF!</definedName>
    <definedName name="_ALB14">#REF!</definedName>
    <definedName name="_ALB15">#REF!</definedName>
    <definedName name="_ALB16">#REF!</definedName>
    <definedName name="_ALB17">#REF!</definedName>
    <definedName name="_ALB18">#REF!</definedName>
    <definedName name="_ALB19">#REF!</definedName>
    <definedName name="_ALB2">#REF!</definedName>
    <definedName name="_ALB20">#REF!</definedName>
    <definedName name="_ALB23">#REF!</definedName>
    <definedName name="_ALB24">#REF!</definedName>
    <definedName name="_ALB26">#REF!</definedName>
    <definedName name="_ALB27">#REF!</definedName>
    <definedName name="_ALB28">#REF!</definedName>
    <definedName name="_ALB29">#REF!</definedName>
    <definedName name="_ALB3">#REF!</definedName>
    <definedName name="_ALB30">#REF!</definedName>
    <definedName name="_ALB31">#REF!</definedName>
    <definedName name="_ALB32">#REF!</definedName>
    <definedName name="_ALB33">#REF!</definedName>
    <definedName name="_ALB35">#REF!</definedName>
    <definedName name="_ALB38">#REF!</definedName>
    <definedName name="_ALB39">#REF!</definedName>
    <definedName name="_ALB4">#REF!</definedName>
    <definedName name="_ALB40">#REF!</definedName>
    <definedName name="_ALB41">#REF!</definedName>
    <definedName name="_ALB43">#REF!</definedName>
    <definedName name="_ALB44">#REF!</definedName>
    <definedName name="_ALB45">#REF!</definedName>
    <definedName name="_ALB46">#REF!</definedName>
    <definedName name="_ALB47">#REF!</definedName>
    <definedName name="_ALB48">#REF!</definedName>
    <definedName name="_ALB5">#REF!</definedName>
    <definedName name="_ALB6">#REF!</definedName>
    <definedName name="_ALB7">#REF!</definedName>
    <definedName name="_ALB8">#REF!</definedName>
    <definedName name="_ALB9">#REF!</definedName>
    <definedName name="_ALK1">#REF!</definedName>
    <definedName name="_ALK2">#REF!</definedName>
    <definedName name="_ALK3">#REF!</definedName>
    <definedName name="_APR1">#REF!</definedName>
    <definedName name="_APR2">#REF!</definedName>
    <definedName name="_asd2">'[20]O &amp; M'!$T$5</definedName>
    <definedName name="_ATPRegress_Dlg_Results" localSheetId="17"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17" hidden="1">{"EXCELHLP.HLP!1802";5;10;5;10;13;13;13;8;5;5;10;14;13;13;13;13;5;10;14;13;5;10;1;2;24}</definedName>
    <definedName name="_ATPRegress_Dlg_Types" hidden="1">{"EXCELHLP.HLP!1802";5;10;5;10;13;13;13;8;5;5;10;14;13;13;13;13;5;10;14;13;5;10;1;2;24}</definedName>
    <definedName name="_ATPRegress_Range1" hidden="1">'[21]ST Corrections'!#REF!</definedName>
    <definedName name="_ATPRegress_Range2" hidden="1">'[21]ST Corrections'!#REF!</definedName>
    <definedName name="_ATPRegress_Range3" hidden="1">'[21]ST Corrections'!#REF!</definedName>
    <definedName name="_ATPRegress_Range4" hidden="1">"="</definedName>
    <definedName name="_ATPRegress_Range5" hidden="1">"="</definedName>
    <definedName name="_AUG1">#REF!</definedName>
    <definedName name="_AUG2">#REF!</definedName>
    <definedName name="_B">#REF!</definedName>
    <definedName name="_BAL1">#REF!</definedName>
    <definedName name="_bal2">#REF!</definedName>
    <definedName name="_BLM11">[22]ALDREV!#REF!</definedName>
    <definedName name="_BLM12">[22]ALDREV!#REF!</definedName>
    <definedName name="_bud1">#REF!</definedName>
    <definedName name="_bud2">#REF!</definedName>
    <definedName name="_C">#REF!</definedName>
    <definedName name="_Check_Input">#REF!</definedName>
    <definedName name="_Checks">#REF!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22">#REF!</definedName>
    <definedName name="_COM23">#REF!</definedName>
    <definedName name="_COM24">#REF!</definedName>
    <definedName name="_COM25">#REF!</definedName>
    <definedName name="_COM26">#REF!</definedName>
    <definedName name="_COM27">#REF!</definedName>
    <definedName name="_COM28">#REF!</definedName>
    <definedName name="_COM29">#REF!</definedName>
    <definedName name="_COM3">#REF!</definedName>
    <definedName name="_COM30">#REF!</definedName>
    <definedName name="_COM31">#REF!</definedName>
    <definedName name="_COM32">#REF!</definedName>
    <definedName name="_COM33">#REF!</definedName>
    <definedName name="_COM34">#REF!</definedName>
    <definedName name="_COM35">#REF!</definedName>
    <definedName name="_COM36">#REF!</definedName>
    <definedName name="_COM37">#REF!</definedName>
    <definedName name="_COM38">#REF!</definedName>
    <definedName name="_COM39">#REF!</definedName>
    <definedName name="_COM4">#REF!</definedName>
    <definedName name="_COM40">#REF!</definedName>
    <definedName name="_COM41">#REF!</definedName>
    <definedName name="_COM42">#REF!</definedName>
    <definedName name="_COM43">#REF!</definedName>
    <definedName name="_COM44">#REF!</definedName>
    <definedName name="_COM45">#REF!</definedName>
    <definedName name="_COM46">#REF!</definedName>
    <definedName name="_COM47">#REF!</definedName>
    <definedName name="_COM48">#REF!</definedName>
    <definedName name="_COM49">#REF!</definedName>
    <definedName name="_COM5">#REF!</definedName>
    <definedName name="_COM50">#REF!</definedName>
    <definedName name="_COM6">#REF!</definedName>
    <definedName name="_COM7">#REF!</definedName>
    <definedName name="_COM8">#REF!</definedName>
    <definedName name="_COM9">#REF!</definedName>
    <definedName name="_cpi2007">#REF!</definedName>
    <definedName name="_cpi2008">#REF!</definedName>
    <definedName name="_cpi2009">#REF!</definedName>
    <definedName name="_cpi2010">#REF!</definedName>
    <definedName name="_cpi2011">#REF!</definedName>
    <definedName name="_CPY1">#REF!</definedName>
    <definedName name="_CPY2">#REF!</definedName>
    <definedName name="_CPY3">#REF!</definedName>
    <definedName name="_CTG1">[23]ASS!#REF!</definedName>
    <definedName name="_CTG2">[23]ASS!#REF!</definedName>
    <definedName name="_CTG3">[23]ASS!#REF!</definedName>
    <definedName name="_CTG4">[23]ASS!#REF!</definedName>
    <definedName name="_CurrCase">[24]DANDE!#REF!</definedName>
    <definedName name="_DAT1">#REF!</definedName>
    <definedName name="_DAT10">#REF!</definedName>
    <definedName name="_DAT11">#REF!</definedName>
    <definedName name="_dat1111">[4]Sheet1!$G$2:$G$29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'[5]D1 - Books'!#REF!</definedName>
    <definedName name="_DAT26">'[5]D1 - Books'!#REF!</definedName>
    <definedName name="_DAT27">'[5]D1 - Books'!#REF!</definedName>
    <definedName name="_DAT28">'[5]D1 - Books'!#REF!</definedName>
    <definedName name="_DAT29">'[5]D1 - Books'!#REF!</definedName>
    <definedName name="_DAT3">#REF!</definedName>
    <definedName name="_DAT30">'[5]D1 - Books'!#REF!</definedName>
    <definedName name="_DAT31">'[5]D1 - Books'!#REF!</definedName>
    <definedName name="_DAT32">'[5]D1 - Books'!#REF!</definedName>
    <definedName name="_DAT33">'[5]D1 - Books'!#REF!</definedName>
    <definedName name="_DAT34">'[5]D1 - Books'!#REF!</definedName>
    <definedName name="_DAT35">'[5]D1 - Books'!#REF!</definedName>
    <definedName name="_DAT36">'[5]D1 - Books'!#REF!</definedName>
    <definedName name="_DAT4">#REF!</definedName>
    <definedName name="_DAT5">#REF!</definedName>
    <definedName name="_DAT6">#REF!</definedName>
    <definedName name="_DAT7">#REF!</definedName>
    <definedName name="_DAT8">#REF!</definedName>
    <definedName name="_DAT9">#REF!</definedName>
    <definedName name="_Data_Query">#REF!</definedName>
    <definedName name="_Data_Query2">#REF!</definedName>
    <definedName name="_DEC1">#REF!</definedName>
    <definedName name="_DEC2">#REF!</definedName>
    <definedName name="_DIC1">#REF!</definedName>
    <definedName name="_DIC2">#REF!</definedName>
    <definedName name="_End_Yr">#REF!</definedName>
    <definedName name="_EndYr2">#REF!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0">#REF!</definedName>
    <definedName name="_EST21">#REF!</definedName>
    <definedName name="_EST22">#REF!</definedName>
    <definedName name="_EST23">#REF!</definedName>
    <definedName name="_EST24">#REF!</definedName>
    <definedName name="_EST25">#REF!</definedName>
    <definedName name="_EST26">#REF!</definedName>
    <definedName name="_EST27">#REF!</definedName>
    <definedName name="_EST28">#REF!</definedName>
    <definedName name="_EST29">#REF!</definedName>
    <definedName name="_EST3">#REF!</definedName>
    <definedName name="_EST30">#REF!</definedName>
    <definedName name="_EST31">#REF!</definedName>
    <definedName name="_EST32">#REF!</definedName>
    <definedName name="_EST33">#REF!</definedName>
    <definedName name="_EST34">#REF!</definedName>
    <definedName name="_EST35">#REF!</definedName>
    <definedName name="_EST36">#REF!</definedName>
    <definedName name="_EST37">#REF!</definedName>
    <definedName name="_EST38">#REF!</definedName>
    <definedName name="_EST39">#REF!</definedName>
    <definedName name="_EST4">#REF!</definedName>
    <definedName name="_EST40">#REF!</definedName>
    <definedName name="_EST41">#REF!</definedName>
    <definedName name="_EST42">#REF!</definedName>
    <definedName name="_EST43">#REF!</definedName>
    <definedName name="_EST44">#REF!</definedName>
    <definedName name="_EST45">#REF!</definedName>
    <definedName name="_EST46">#REF!</definedName>
    <definedName name="_EST47">#REF!</definedName>
    <definedName name="_EST48">#REF!</definedName>
    <definedName name="_EST49">#REF!</definedName>
    <definedName name="_EST5">#REF!</definedName>
    <definedName name="_EST50">#REF!</definedName>
    <definedName name="_EST6">#REF!</definedName>
    <definedName name="_EST7">#REF!</definedName>
    <definedName name="_EST8">#REF!</definedName>
    <definedName name="_EST9">#REF!</definedName>
    <definedName name="_FC_ID">#REF!</definedName>
    <definedName name="_FC_Query">#REF!</definedName>
    <definedName name="_FC_Table">#REF!</definedName>
    <definedName name="_FEB1">#REF!</definedName>
    <definedName name="_FEB1a">#REF!</definedName>
    <definedName name="_FEB2">#REF!</definedName>
    <definedName name="_FFO1">#REF!</definedName>
    <definedName name="_FFO2">#REF!</definedName>
    <definedName name="_FFO3">#REF!</definedName>
    <definedName name="_FFO4">#REF!</definedName>
    <definedName name="_Fill" localSheetId="7" hidden="1">#REF!</definedName>
    <definedName name="_Fill" localSheetId="8" hidden="1">#REF!</definedName>
    <definedName name="_Fill" localSheetId="9"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hidden="1">#REF!</definedName>
    <definedName name="_FLL2" localSheetId="17" hidden="1">#REF!</definedName>
    <definedName name="_FLL2" hidden="1">#REF!</definedName>
    <definedName name="_FMA1">#REF!</definedName>
    <definedName name="_FMA2">#REF!</definedName>
    <definedName name="_ftn1" localSheetId="1">'Appendix A'!$D$9</definedName>
    <definedName name="_ftnref1" localSheetId="1">'Appendix A'!$D$6</definedName>
    <definedName name="_GECCBID">[25]Model!$AA$141</definedName>
    <definedName name="_hpe1">#REF!</definedName>
    <definedName name="_hpe2">#REF!</definedName>
    <definedName name="_hwp1">#REF!</definedName>
    <definedName name="_hwp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P1">#REF!</definedName>
    <definedName name="_INP2">#REF!</definedName>
    <definedName name="_INP3">#REF!</definedName>
    <definedName name="_INP4">#REF!</definedName>
    <definedName name="_INP5">#REF!</definedName>
    <definedName name="_INP6">#REF!</definedName>
    <definedName name="_INP8">#REF!</definedName>
    <definedName name="_IRR10">'[3]9_Value Matrix'!$D$54</definedName>
    <definedName name="_JAN1">#REF!</definedName>
    <definedName name="_JAN2">#REF!</definedName>
    <definedName name="_JUL1">#REF!</definedName>
    <definedName name="_JUL2">#REF!</definedName>
    <definedName name="_JUN1">#REF!</definedName>
    <definedName name="_JUN2">#REF!</definedName>
    <definedName name="_Key1" localSheetId="17" hidden="1">#REF!</definedName>
    <definedName name="_Key1" hidden="1">#REF!</definedName>
    <definedName name="_Key2" localSheetId="17" hidden="1">#REF!</definedName>
    <definedName name="_Key2" hidden="1">#REF!</definedName>
    <definedName name="_LB1">#REF!</definedName>
    <definedName name="_LB10">#REF!</definedName>
    <definedName name="_LB11">#REF!</definedName>
    <definedName name="_LB12">#REF!</definedName>
    <definedName name="_LB13">#REF!</definedName>
    <definedName name="_LB14">#REF!</definedName>
    <definedName name="_LB15">#REF!</definedName>
    <definedName name="_LB16">#REF!</definedName>
    <definedName name="_LB17">#REF!</definedName>
    <definedName name="_LB18">#REF!</definedName>
    <definedName name="_LB19">#REF!</definedName>
    <definedName name="_LB2">#REF!</definedName>
    <definedName name="_LB20">#REF!</definedName>
    <definedName name="_LB21">#REF!</definedName>
    <definedName name="_LB22">#REF!</definedName>
    <definedName name="_LB23">#REF!</definedName>
    <definedName name="_LB24">#REF!</definedName>
    <definedName name="_LB25">#REF!</definedName>
    <definedName name="_LB26">#REF!</definedName>
    <definedName name="_LB27">#REF!</definedName>
    <definedName name="_LB28">#REF!</definedName>
    <definedName name="_LB29">#REF!</definedName>
    <definedName name="_LB3">#REF!</definedName>
    <definedName name="_LB30">#REF!</definedName>
    <definedName name="_LB31">#REF!</definedName>
    <definedName name="_LB32">#REF!</definedName>
    <definedName name="_LB33">#REF!</definedName>
    <definedName name="_LB34">#REF!</definedName>
    <definedName name="_LB35">#REF!</definedName>
    <definedName name="_LB36">#REF!</definedName>
    <definedName name="_LB37">#REF!</definedName>
    <definedName name="_LB38">#REF!</definedName>
    <definedName name="_LB39">#REF!</definedName>
    <definedName name="_LB4">#REF!</definedName>
    <definedName name="_LB40">#REF!</definedName>
    <definedName name="_LB41">#REF!</definedName>
    <definedName name="_LB42">#REF!</definedName>
    <definedName name="_LB43">#REF!</definedName>
    <definedName name="_LB44">#REF!</definedName>
    <definedName name="_LB45">#REF!</definedName>
    <definedName name="_LB46">#REF!</definedName>
    <definedName name="_LB47">#REF!</definedName>
    <definedName name="_LB48">#REF!</definedName>
    <definedName name="_LB49">#REF!</definedName>
    <definedName name="_LB5">#REF!</definedName>
    <definedName name="_LB50">#REF!</definedName>
    <definedName name="_LB6">#REF!</definedName>
    <definedName name="_LB7">#REF!</definedName>
    <definedName name="_LB8">#REF!</definedName>
    <definedName name="_LB9">#REF!</definedName>
    <definedName name="_M">#REF!</definedName>
    <definedName name="_MAR1">#REF!</definedName>
    <definedName name="_MAR2">#REF!</definedName>
    <definedName name="_mat1">'[3]9_Value Matrix'!$F$13:$M$23</definedName>
    <definedName name="_MAY1">#REF!</definedName>
    <definedName name="_MAY2">#REF!</definedName>
    <definedName name="_Meter_Pt">#REF!</definedName>
    <definedName name="_mm2001">#REF!</definedName>
    <definedName name="_mm2002">#REF!</definedName>
    <definedName name="_mm2003">#REF!</definedName>
    <definedName name="_mm2004">#REF!</definedName>
    <definedName name="_mm2005">#REF!</definedName>
    <definedName name="_Moj16">#REF!</definedName>
    <definedName name="_Moj18">#REF!</definedName>
    <definedName name="_MTD1">[26]MTD!$A$9:$O$22</definedName>
    <definedName name="_n4" localSheetId="17" hidden="1">{"EXCELHLP.HLP!1802";5;10;5;10;13;13;13;8;5;5;10;14;13;13;13;13;5;10;14;13;5;10;1;2;24}</definedName>
    <definedName name="_n4" hidden="1">{"EXCELHLP.HLP!1802";5;10;5;10;13;13;13;8;5;5;10;14;13;13;13;13;5;10;14;13;5;10;1;2;24}</definedName>
    <definedName name="_NOV1">#REF!</definedName>
    <definedName name="_NOV2">#REF!</definedName>
    <definedName name="_OCT1">#REF!</definedName>
    <definedName name="_OCT2">#REF!</definedName>
    <definedName name="_OP1">#REF!</definedName>
    <definedName name="_OP2">#REF!</definedName>
    <definedName name="_OP3">#REF!</definedName>
    <definedName name="_OP4">#REF!</definedName>
    <definedName name="_Order1" hidden="1">255</definedName>
    <definedName name="_Order2" hidden="1">255</definedName>
    <definedName name="_Own10">#REF!</definedName>
    <definedName name="_Own11">#REF!</definedName>
    <definedName name="_Own4">#REF!</definedName>
    <definedName name="_Own5">#REF!</definedName>
    <definedName name="_Own6">#REF!</definedName>
    <definedName name="_Own8">#REF!</definedName>
    <definedName name="_pcp1">#REF!</definedName>
    <definedName name="_PG1">#REF!</definedName>
    <definedName name="_pg12">#REF!</definedName>
    <definedName name="_pg2">#REF!</definedName>
    <definedName name="_PG3">#REF!</definedName>
    <definedName name="_PG4">#REF!</definedName>
    <definedName name="_PG45">#REF!</definedName>
    <definedName name="_PG56">#REF!</definedName>
    <definedName name="_PG8">#REF!</definedName>
    <definedName name="_PG89">#REF!</definedName>
    <definedName name="_PH1">#REF!</definedName>
    <definedName name="_PH2">#REF!</definedName>
    <definedName name="_PH3">#REF!</definedName>
    <definedName name="_pHF1">'[27]Lime Soda Softener'!#REF!</definedName>
    <definedName name="_PP1">#REF!</definedName>
    <definedName name="_PP2">#REF!</definedName>
    <definedName name="_PR1">#REF!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#REF!</definedName>
    <definedName name="_PR50">#REF!</definedName>
    <definedName name="_PR6">#REF!</definedName>
    <definedName name="_PR7">#REF!</definedName>
    <definedName name="_PR8">#REF!</definedName>
    <definedName name="_PR9">#REF!</definedName>
    <definedName name="_PTP96">'[28]99 Rev'!#REF!</definedName>
    <definedName name="_Query1a">#REF!</definedName>
    <definedName name="_Query1b">#REF!</definedName>
    <definedName name="_Query2a">#REF!</definedName>
    <definedName name="_Query2b">#REF!</definedName>
    <definedName name="_reb7">[29]input!$A$2</definedName>
    <definedName name="_REF1">#REF!</definedName>
    <definedName name="_REF2">#REF!</definedName>
    <definedName name="_REF3">#REF!</definedName>
    <definedName name="_REF4">#REF!</definedName>
    <definedName name="_Regression_Out" hidden="1">[30]GASCOMPX!#REF!</definedName>
    <definedName name="_RG2">#REF!</definedName>
    <definedName name="_rm9" localSheetId="17" hidden="1">{"detail305",#N/A,FALSE,"BI-305"}</definedName>
    <definedName name="_rm9" hidden="1">{"detail305",#N/A,FALSE,"BI-305"}</definedName>
    <definedName name="_RunCase">[24]DANDE!#REF!</definedName>
    <definedName name="_SEP1">#REF!</definedName>
    <definedName name="_SEP2">#REF!</definedName>
    <definedName name="_SHT1">#REF!</definedName>
    <definedName name="_SHT2">#N/A</definedName>
    <definedName name="_SHT3">#N/A</definedName>
    <definedName name="_SO41">#REF!</definedName>
    <definedName name="_Sort" localSheetId="17" hidden="1">#REF!</definedName>
    <definedName name="_Sort" hidden="1">#REF!</definedName>
    <definedName name="_Split_Mthd">#REF!</definedName>
    <definedName name="_STAMPA_RIMANENZE">[31]CONTAB!#REF!</definedName>
    <definedName name="_Start_Yr">#REF!</definedName>
    <definedName name="_StartYr2">#REF!</definedName>
    <definedName name="_Table1_In1" localSheetId="17" hidden="1">#REF!</definedName>
    <definedName name="_Table1_In1" hidden="1">#REF!</definedName>
    <definedName name="_Table1_Out" localSheetId="17" hidden="1">#REF!</definedName>
    <definedName name="_Table1_Out" hidden="1">#REF!</definedName>
    <definedName name="_Table2_In1" localSheetId="17" hidden="1">#REF!</definedName>
    <definedName name="_Table2_In1" hidden="1">#REF!</definedName>
    <definedName name="_Table2_In2" localSheetId="17" hidden="1">#REF!</definedName>
    <definedName name="_Table2_In2" hidden="1">#REF!</definedName>
    <definedName name="_Table2_Out" localSheetId="17" hidden="1">#REF!</definedName>
    <definedName name="_Table2_Out" hidden="1">#REF!</definedName>
    <definedName name="_Table3_In2" localSheetId="17" hidden="1">#REF!</definedName>
    <definedName name="_Table3_In2" hidden="1">#REF!</definedName>
    <definedName name="_TAD1">'[10]Cerro Gordo Raw 2002'!#REF!</definedName>
    <definedName name="_TAD2">'[10]Cerro Gordo Raw 2002'!$A$11:$A$71</definedName>
    <definedName name="_TAD3">'[10]Cerro Gordo Raw 2002'!#REF!</definedName>
    <definedName name="_tet12" localSheetId="17" hidden="1">{"assumptions",#N/A,FALSE,"Scenario 1";"valuation",#N/A,FALSE,"Scenario 1"}</definedName>
    <definedName name="_tet12"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he">#REF!</definedName>
    <definedName name="_var1">#REF!</definedName>
    <definedName name="_var2">#REF!</definedName>
    <definedName name="a" localSheetId="17" hidden="1">{2;#N/A;"R13C16:R17C16";#N/A;"R13C14:R17C15";FALSE;FALSE;FALSE;95;#N/A;#N/A;"R13C19";#N/A;FALSE;FALSE;FALSE;FALSE;#N/A;"";#N/A;FALSE;"";"";#N/A;#N/A;#N/A}</definedName>
    <definedName name="a" hidden="1">{2;#N/A;"R13C16:R17C16";#N/A;"R13C14:R17C15";FALSE;FALSE;FALSE;95;#N/A;#N/A;"R13C19";#N/A;FALSE;FALSE;FALSE;FALSE;#N/A;"";#N/A;FALSE;"";"";#N/A;#N/A;#N/A}</definedName>
    <definedName name="A_">#REF!</definedName>
    <definedName name="A_1">#REF!</definedName>
    <definedName name="a_g">[32]Inputs!#REF!</definedName>
    <definedName name="aa" localSheetId="17" hidden="1">{"1999 Cash Budget",#N/A,FALSE,"99 Cash";"1999 Cash Budget YTD",#N/A,FALSE,"99 Cash";"1999 Cash Actual/Forcast",#N/A,FALSE,"99 Cash";"1999 Cash Actual/Forcast YTD",#N/A,FALSE,"99 Cash"}</definedName>
    <definedName name="aa" hidden="1">{"1999 Cash Budget",#N/A,FALSE,"99 Cash";"1999 Cash Budget YTD",#N/A,FALSE,"99 Cash";"1999 Cash Actual/Forcast",#N/A,FALSE,"99 Cash";"1999 Cash Actual/Forcast YTD",#N/A,FALSE,"99 Cash"}</definedName>
    <definedName name="aaa" localSheetId="7"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 localSheetId="17" hidden="1">{"1999 Cash Budget",#N/A,FALSE,"99 Cash";"1999 Cash Budget YTD",#N/A,FALSE,"99 Cash";"1999 Cash Actual/Forcast",#N/A,FALSE,"99 Cash";"1999 Cash Actual/Forcast YTD",#N/A,FALSE,"99 Cash"}</definedName>
    <definedName name="aaaa" hidden="1">{"1999 Cash Budget",#N/A,FALSE,"99 Cash";"1999 Cash Budget YTD",#N/A,FALSE,"99 Cash";"1999 Cash Actual/Forcast",#N/A,FALSE,"99 Cash";"1999 Cash Actual/Forcast YTD",#N/A,FALSE,"99 Cash"}</definedName>
    <definedName name="aaaa1" localSheetId="17"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17" hidden="1">{"Income Budget",#N/A,FALSE,"98 Income";"Running GAAP Budget Income",#N/A,FALSE,"98 Income";"GAAP Actual",#N/A,FALSE,"98 Income";"GAAP Varinance",#N/A,FALSE,"98 Income"}</definedName>
    <definedName name="aaaaa" hidden="1">{"Income Budget",#N/A,FALSE,"98 Income";"Running GAAP Budget Income",#N/A,FALSE,"98 Income";"GAAP Actual",#N/A,FALSE,"98 Income";"GAAP Varinance",#N/A,FALSE,"98 Income"}</definedName>
    <definedName name="aaaaaa" localSheetId="17" hidden="1">{"Cash Budget",#N/A,FALSE,"98 Cash";"Running Cash Budget",#N/A,FALSE,"98 Cash";"Actual Cash",#N/A,FALSE,"98 Cash";"Update Cash Budget",#N/A,FALSE,"98 Cash"}</definedName>
    <definedName name="aaaaaa" hidden="1">{"Cash Budget",#N/A,FALSE,"98 Cash";"Running Cash Budget",#N/A,FALSE,"98 Cash";"Actual Cash",#N/A,FALSE,"98 Cash";"Update Cash Budget",#N/A,FALSE,"98 Cash"}</definedName>
    <definedName name="aaaaaaa" localSheetId="17"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17" hidden="1">{"Income Budget",#N/A,FALSE,"98 Income";"Running GAAP Budget Income",#N/A,FALSE,"98 Income";"GAAP Actual",#N/A,FALSE,"98 Income";"GAAP Varinance",#N/A,FALSE,"98 Income"}</definedName>
    <definedName name="aaaaaaaa" hidden="1">{"Income Budget",#N/A,FALSE,"98 Income";"Running GAAP Budget Income",#N/A,FALSE,"98 Income";"GAAP Actual",#N/A,FALSE,"98 Income";"GAAP Varinance",#N/A,FALSE,"98 Income"}</definedName>
    <definedName name="aaaaaaaaaa" localSheetId="17"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7"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cd">[33]Model!$A$1</definedName>
    <definedName name="abit">0.000000001</definedName>
    <definedName name="ABS_Legacy_Long_Bond">[34]DBMortgage!$BG$1:$BG$65536</definedName>
    <definedName name="ABS_Legacy_Long_Loan">[34]DBMortgage!$BI$1:$BI$65536</definedName>
    <definedName name="ABS_Legacy_Long_Treasury">[34]DBMortgage!$BK$1:$BK$65536</definedName>
    <definedName name="ABS_Legacy_Short_Bond">[34]DBMortgage!$BH$1:$BH$65536</definedName>
    <definedName name="ABS_Legacy_Short_Treasury">[34]DBMortgage!$BL$1:$BL$65536</definedName>
    <definedName name="ABSORP___PRICE">#REF!</definedName>
    <definedName name="ABSW">[35]DBMortgage!$BQ$2:$BQ$1533</definedName>
    <definedName name="AC_255">'[4]AC 255'!$A$1:$M$32</definedName>
    <definedName name="Access_Button">"Loan_Front_End_Input_List"</definedName>
    <definedName name="AccessDatabase">"C:\My Documents\DAVE\MODELS\Cash at Risk\Loan Front End.mdb"</definedName>
    <definedName name="ACCNT">#REF!</definedName>
    <definedName name="Accompanying">#REF!</definedName>
    <definedName name="Account">[36]Source!#REF!</definedName>
    <definedName name="Account2">[36]Source!#REF!</definedName>
    <definedName name="AccountDescr">[36]Source!#REF!</definedName>
    <definedName name="AccountDescr2">[36]Source!#REF!</definedName>
    <definedName name="Accounting_Method">#REF!</definedName>
    <definedName name="ACCOUNTS">#REF!</definedName>
    <definedName name="accruedc">'[37]NOTES '!$F$133</definedName>
    <definedName name="accruedp">'[37]NOTES '!$H$133</definedName>
    <definedName name="ACDADD">#REF!</definedName>
    <definedName name="ACGDIST">#REF!</definedName>
    <definedName name="acoeff">#REF!</definedName>
    <definedName name="ACQ_FEE">#REF!</definedName>
    <definedName name="ACQ0">#REF!</definedName>
    <definedName name="Acquirer">#REF!</definedName>
    <definedName name="Acquirer_Shares_Outstanding">#REF!</definedName>
    <definedName name="Acquisition_Cost_Period">#REF!</definedName>
    <definedName name="Acquisition_Goodwill_Period">#REF!</definedName>
    <definedName name="ACSR">#REF!</definedName>
    <definedName name="ACSRCosts">#REF!</definedName>
    <definedName name="Active">'[3]10_Vacancy Detail'!$G$18</definedName>
    <definedName name="Activity">[36]Source!#REF!</definedName>
    <definedName name="Activity2">[36]Source!#REF!</definedName>
    <definedName name="ActivityDescr">[36]Source!#REF!</definedName>
    <definedName name="ActivityDescr2">[36]Source!#REF!</definedName>
    <definedName name="activo">#REF!</definedName>
    <definedName name="Actual">[4]Assumptions!$E$52</definedName>
    <definedName name="Actual_IRRs">#REF!</definedName>
    <definedName name="AD">#REF!</definedName>
    <definedName name="AD_2">#REF!</definedName>
    <definedName name="addl_pass">[32]Inputs!#REF!</definedName>
    <definedName name="adg">[38]Assumptions!#REF!</definedName>
    <definedName name="ADJI">[39]ASSUMPTIONS!$E$27</definedName>
    <definedName name="ADJIII">[39]ASSUMPTIONS!$E$32</definedName>
    <definedName name="adjust">#REF!</definedName>
    <definedName name="Adjustments">#REF!</definedName>
    <definedName name="ADMIN">#REF!</definedName>
    <definedName name="Administration">#REF!</definedName>
    <definedName name="adsfadsfsadfdsafa">#REF!</definedName>
    <definedName name="adsfdsa">#REF!</definedName>
    <definedName name="adviser_list">'[40]Advisers List'!$B$6:$B$53</definedName>
    <definedName name="afdas">#REF!</definedName>
    <definedName name="Affiliate">[36]Source!#REF!</definedName>
    <definedName name="Affiliate2">[36]Source!#REF!</definedName>
    <definedName name="AffiliateDescr">[36]Source!#REF!</definedName>
    <definedName name="AggregateOut">#REF!</definedName>
    <definedName name="aging">[41]Aging!$AD$3:$AF$158</definedName>
    <definedName name="AIC_Software">[42]Software!$B$17</definedName>
    <definedName name="AJO">#REF!</definedName>
    <definedName name="ALANDCO">'[2]SUMMARY-OLD'!#REF!</definedName>
    <definedName name="ALB0">#REF!</definedName>
    <definedName name="Alignment" hidden="1">"a1"</definedName>
    <definedName name="ALKADD">#REF!</definedName>
    <definedName name="ALKF">#REF!</definedName>
    <definedName name="all_months">#REF!</definedName>
    <definedName name="AllASS">[4]ALL!$B$25</definedName>
    <definedName name="ALLCGI">[4]ALL!$D$25</definedName>
    <definedName name="ALLJE">#REF!</definedName>
    <definedName name="Alloc">#REF!</definedName>
    <definedName name="alloc1">#REF!</definedName>
    <definedName name="alloc2">#REF!</definedName>
    <definedName name="AllocationType">OFFSET('[43]Attribute List'!$O$3,0,0,COUNTA('[43]Attribute List'!$O$3:$O$4872),1)</definedName>
    <definedName name="ALLRD">[4]ALL!$C$25</definedName>
    <definedName name="ALLSKP">[4]ALL!$E$25</definedName>
    <definedName name="AllTemplate1">#REF!</definedName>
    <definedName name="AllTemplate2">#REF!</definedName>
    <definedName name="ALTADJ">#REF!</definedName>
    <definedName name="Amort">'[3]2_Assumptions'!$H$131</definedName>
    <definedName name="Amort_Table">#REF!</definedName>
    <definedName name="amort2">[44]Debt!$A$10:$H$160</definedName>
    <definedName name="Amortization_Period">#REF!</definedName>
    <definedName name="Amortization_Period_Additions">#REF!</definedName>
    <definedName name="amortizationtable">[45]Debt!$A$10:$H$160</definedName>
    <definedName name="Amortize_Finance_Fees">#REF!</definedName>
    <definedName name="AmortizingMortgageTerm">'[46]Capital Input'!#REF!</definedName>
    <definedName name="Amps">#REF!</definedName>
    <definedName name="ANA_PRD">'[3]2_Assumptions'!$E$13</definedName>
    <definedName name="analysis">[47]proposal!#REF!</definedName>
    <definedName name="analyst">[32]Inputs!#REF!</definedName>
    <definedName name="Angle_Pole_Costs">#REF!</definedName>
    <definedName name="Angle_Poles">#REF!</definedName>
    <definedName name="Angle_Tangents">#REF!</definedName>
    <definedName name="Annual_Energy_Production">#REF!</definedName>
    <definedName name="Annual_kWh">[48]Summary!$L$10</definedName>
    <definedName name="Annual_Tariff_2013_On">[49]Assumptions!$P$13</definedName>
    <definedName name="Annual_Tariff_Escalation_2012">[49]Assumptions!$P$12</definedName>
    <definedName name="ANNUALCF">#REF!</definedName>
    <definedName name="anscount" hidden="1">1</definedName>
    <definedName name="APA">#REF!</definedName>
    <definedName name="APN">#REF!</definedName>
    <definedName name="apr">#REF!</definedName>
    <definedName name="april">#REF!</definedName>
    <definedName name="AR">#REF!</definedName>
    <definedName name="ARA_Threshold">#REF!</definedName>
    <definedName name="Argus_File_Name">'[3]2_Assumptions'!$H$142</definedName>
    <definedName name="Argus_File_Path">'[3]2_Assumptions'!$E$174</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7" hidden="1">#REF!</definedName>
    <definedName name="AS2StaticLS" hidden="1">#REF!</definedName>
    <definedName name="AS2SyncStepLS" hidden="1">0</definedName>
    <definedName name="AS2TaxWorkpaper" hidden="1">" "</definedName>
    <definedName name="AS2TickmarkLS" localSheetId="17" hidden="1">#REF!</definedName>
    <definedName name="AS2TickmarkLS" hidden="1">#REF!</definedName>
    <definedName name="AS2VersionLS" hidden="1">300</definedName>
    <definedName name="asd" localSheetId="17" hidden="1">{2;#N/A;"R13C16:R17C16";#N/A;"R13C14:R17C15";FALSE;FALSE;FALSE;95;#N/A;#N/A;"R13C19";#N/A;FALSE;FALSE;FALSE;FALSE;#N/A;"";#N/A;FALSE;"";"";#N/A;#N/A;#N/A}</definedName>
    <definedName name="asd" hidden="1">{2;#N/A;"R13C16:R17C16";#N/A;"R13C14:R17C15";FALSE;FALSE;FALSE;95;#N/A;#N/A;"R13C19";#N/A;FALSE;FALSE;FALSE;FALSE;#N/A;"";#N/A;FALSE;"";"";#N/A;#N/A;#N/A}</definedName>
    <definedName name="ASH">#REF!</definedName>
    <definedName name="Ash_Disposal____ton">#REF!</definedName>
    <definedName name="Ash_Generation_Rate__tons_MWH">#REF!</definedName>
    <definedName name="Assembly_Costs">#REF!</definedName>
    <definedName name="Assembly_Labor">#REF!</definedName>
    <definedName name="Asset_Write_up_Period">#REF!</definedName>
    <definedName name="AssetType">[43]shtLookup!$BE$2:$BE$7</definedName>
    <definedName name="AsSoldExcRev" localSheetId="17" hidden="1">{#N/A,#N/A,FALSE,"Sum6 (1)"}</definedName>
    <definedName name="AsSoldExcRev" hidden="1">{#N/A,#N/A,FALSE,"Sum6 (1)"}</definedName>
    <definedName name="ASSUME">#REF!</definedName>
    <definedName name="Assumptions">'[3]2_Assumptions'!$A$1:$I$71</definedName>
    <definedName name="assumptions97">#REF!</definedName>
    <definedName name="assumptions98">#REF!</definedName>
    <definedName name="assumptions99">#REF!</definedName>
    <definedName name="At_Closing_International_Sale">#REF!</definedName>
    <definedName name="AT_T">#REF!</definedName>
    <definedName name="ATAX">#REF!</definedName>
    <definedName name="atpr" localSheetId="17" hidden="1">{"EXCELHLP.HLP!1802";5;10;5;10;13;13;13;8;5;5;10;14;13;13;13;13;5;10;14;13;5;10;1;2;24}</definedName>
    <definedName name="atpr" hidden="1">{"EXCELHLP.HLP!1802";5;10;5;10;13;13;13;8;5;5;10;14;13;13;13;13;5;10;14;13;5;10;1;2;24}</definedName>
    <definedName name="AU_329">[50]Overview!#REF!</definedName>
    <definedName name="aud">#REF!</definedName>
    <definedName name="aug">#REF!</definedName>
    <definedName name="Auger">#REF!</definedName>
    <definedName name="Auger_Setup">#REF!</definedName>
    <definedName name="AUX">#REF!</definedName>
    <definedName name="AVAIL">[51]Assumptions!#REF!</definedName>
    <definedName name="AVAIL_1">[51]Assumptions!#REF!</definedName>
    <definedName name="AVAIL_2">[51]Assumptions!#REF!</definedName>
    <definedName name="AVAIL_POST_COD">[51]Assumptions!#REF!</definedName>
    <definedName name="AVAIL_POST_COD_1">[51]Assumptions!#REF!</definedName>
    <definedName name="AVAIL_POST_COD_2">[51]Assumptions!#REF!</definedName>
    <definedName name="AVAILABILITY">#REF!</definedName>
    <definedName name="Average_EBITDA_Exit_Multiple">#REF!</definedName>
    <definedName name="B">#REF!</definedName>
    <definedName name="B_">#REF!</definedName>
    <definedName name="B_1">#REF!</definedName>
    <definedName name="B_2">#REF!</definedName>
    <definedName name="B_3">#REF!</definedName>
    <definedName name="B_V_ACTUAL_PRO">'[12]Progress Tables'!$U$9:$Y$46</definedName>
    <definedName name="B_V_MILESTONES">'[12]Progress Tables'!$A$9:$K$117</definedName>
    <definedName name="B_V_PLANNED_PRO">'[12]Progress Tables'!$N$9:$R$46</definedName>
    <definedName name="baird">#REF!</definedName>
    <definedName name="bal">#REF!</definedName>
    <definedName name="BALANCE">'[4]MTHLY BAL.'!$A$6:$O$89</definedName>
    <definedName name="Balance_Sheet">#REF!</definedName>
    <definedName name="balance_type">1</definedName>
    <definedName name="Balances">#REF!</definedName>
    <definedName name="balancesheet">#REF!</definedName>
    <definedName name="Bank_Debt_U_W_Spread">#REF!</definedName>
    <definedName name="bankdebt">[52]Sources!$D$8</definedName>
    <definedName name="Base_Rate">#REF!</definedName>
    <definedName name="basis_2x16">#REF!</definedName>
    <definedName name="basis_7x8">#REF!</definedName>
    <definedName name="Basis_Points">[4]Assumptions!$H$15</definedName>
    <definedName name="BasisPointCor">#REF!</definedName>
    <definedName name="bayatxinc">[53]Provision!#REF!</definedName>
    <definedName name="bbb" localSheetId="7"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7"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hidden="1">{#N/A,#N/A,FALSE,"O&amp;M by processes";#N/A,#N/A,FALSE,"Elec Act vs Bud";#N/A,#N/A,FALSE,"G&amp;A";#N/A,#N/A,FALSE,"BGS";#N/A,#N/A,FALSE,"Res Cost"}</definedName>
    <definedName name="BBPROP">#REF!</definedName>
    <definedName name="bcoeff">#REF!</definedName>
    <definedName name="BDV">[54]BDV!$C$6:$C$3555</definedName>
    <definedName name="Beauregard">"Check Box 1"</definedName>
    <definedName name="beg_CWIP">'[4]Input Page'!$E$14</definedName>
    <definedName name="begdate">[55]Inputs!$C$6</definedName>
    <definedName name="BeginDateOut">#REF!</definedName>
    <definedName name="BELL">#REF!</definedName>
    <definedName name="bfc_esc">[32]Inputs!#REF!</definedName>
    <definedName name="BG_Del" hidden="1">15</definedName>
    <definedName name="BG_Ins" hidden="1">4</definedName>
    <definedName name="BG_Mod" hidden="1">6</definedName>
    <definedName name="BGS_Cost_Scenario">[4]Assumptions!$E$33</definedName>
    <definedName name="BGS_RFP">[4]Assumptions!$E$36</definedName>
    <definedName name="BIADJ">#REF!</definedName>
    <definedName name="Bid_Form_Quant">#REF!</definedName>
    <definedName name="Bid_Form_Sub_Quant">#REF!</definedName>
    <definedName name="bid_price">[56]ASSUME1!$Q$7</definedName>
    <definedName name="BidformQuant">#REF!</definedName>
    <definedName name="BidformQuantSub">#REF!</definedName>
    <definedName name="Bill">#REF!</definedName>
    <definedName name="BILLDESCRIPTION">#REF!</definedName>
    <definedName name="BLE_Close_Date">[4]Assumptions!$E$28</definedName>
    <definedName name="Blended_Hurdle">[57]Returns!$C$64</definedName>
    <definedName name="BLPH10" localSheetId="17" hidden="1">[58]Fundamentals!#REF!</definedName>
    <definedName name="BLPH10" hidden="1">[58]Fundamentals!#REF!</definedName>
    <definedName name="BLPH11" localSheetId="17" hidden="1">[58]Fundamentals!#REF!</definedName>
    <definedName name="BLPH11" hidden="1">[58]Fundamentals!#REF!</definedName>
    <definedName name="BLPH12" localSheetId="17" hidden="1">[58]Fundamentals!#REF!</definedName>
    <definedName name="BLPH12" hidden="1">[58]Fundamentals!#REF!</definedName>
    <definedName name="BLPH13" localSheetId="17" hidden="1">[58]Fundamentals!#REF!</definedName>
    <definedName name="BLPH13" hidden="1">[58]Fundamentals!#REF!</definedName>
    <definedName name="BLPH14" hidden="1">[58]Fundamentals!#REF!</definedName>
    <definedName name="BLPH15" hidden="1">[58]Fundamentals!#REF!</definedName>
    <definedName name="BLPH16" hidden="1">[58]Fundamentals!#REF!</definedName>
    <definedName name="BLPH17" hidden="1">[58]Fundamentals!#REF!</definedName>
    <definedName name="BLPH18" hidden="1">[58]Fundamentals!#REF!</definedName>
    <definedName name="BLPH19" hidden="1">[58]Fundamentals!#REF!</definedName>
    <definedName name="BLPH20" hidden="1">[58]Fundamentals!#REF!</definedName>
    <definedName name="BLPH21" hidden="1">[58]Fundamentals!#REF!</definedName>
    <definedName name="BLPH22" hidden="1">[58]Fundamentals!#REF!</definedName>
    <definedName name="BLPH23" hidden="1">[58]Fundamentals!#REF!</definedName>
    <definedName name="BLPH24" hidden="1">[58]Fundamentals!#REF!</definedName>
    <definedName name="BLPH25" hidden="1">[58]Fundamentals!#REF!</definedName>
    <definedName name="BLPH6" hidden="1">[58]BetaCalcs!#REF!</definedName>
    <definedName name="BLPH66" hidden="1">[58]BetaCalcs!#REF!</definedName>
    <definedName name="bma_2x16">#REF!</definedName>
    <definedName name="bma_7x8">#REF!</definedName>
    <definedName name="BOEquipment_Concrete">#REF!</definedName>
    <definedName name="BOEquipment_Costs">#REF!</definedName>
    <definedName name="BOEquipment_Steel">#REF!</definedName>
    <definedName name="BoilerFeedwtrPumpNoiseEmiss">#REF!</definedName>
    <definedName name="BoilerFeedwtrPumpVend">#REF!</definedName>
    <definedName name="BONUS">#REF!</definedName>
    <definedName name="booby" localSheetId="17" hidden="1">{#N/A,#N/A,TRUE,"TOTAL DISTRIBUTION";#N/A,#N/A,TRUE,"SOUTH";#N/A,#N/A,TRUE,"NORTHEAST";#N/A,#N/A,TRUE,"WEST"}</definedName>
    <definedName name="booby" hidden="1">{#N/A,#N/A,TRUE,"TOTAL DISTRIBUTION";#N/A,#N/A,TRUE,"SOUTH";#N/A,#N/A,TRUE,"NORTHEAST";#N/A,#N/A,TRUE,"WEST"}</definedName>
    <definedName name="booby2" localSheetId="17" hidden="1">{#N/A,#N/A,TRUE,"TOTAL DSBN";#N/A,#N/A,TRUE,"WEST";#N/A,#N/A,TRUE,"SOUTH";#N/A,#N/A,TRUE,"NORTHEAST"}</definedName>
    <definedName name="booby2" hidden="1">{#N/A,#N/A,TRUE,"TOTAL DSBN";#N/A,#N/A,TRUE,"WEST";#N/A,#N/A,TRUE,"SOUTH";#N/A,#N/A,TRUE,"NORTHEAST"}</definedName>
    <definedName name="BookType">1</definedName>
    <definedName name="BOPEquipment_Labor">#REF!</definedName>
    <definedName name="Borrowing">[59]Assump!$F$54</definedName>
    <definedName name="BR">#REF!</definedName>
    <definedName name="BR_2">#REF!</definedName>
    <definedName name="bra">[60]ConBeg!#REF!</definedName>
    <definedName name="bradtxinc">#REF!</definedName>
    <definedName name="bre">#REF!</definedName>
    <definedName name="BRECP">#REF!</definedName>
    <definedName name="BRECP_II">#REF!</definedName>
    <definedName name="BREH_REC">#REF!</definedName>
    <definedName name="BREOCP">#REF!</definedName>
    <definedName name="BREP_I">#REF!</definedName>
    <definedName name="BREP_II">#REF!</definedName>
    <definedName name="BREP_III">#REF!</definedName>
    <definedName name="BREP_IV">#REF!</definedName>
    <definedName name="BREPIII">'[61]Schedule A - REIT III'!#REF!</definedName>
    <definedName name="brick">[32]Inputs!#REF!</definedName>
    <definedName name="BridgeCrane">'[62]Bridge Crane'!#REF!</definedName>
    <definedName name="Brokerage_Fee">'[63]EOS Condo Sales Price &amp; Closing'!$V$7:$V$350</definedName>
    <definedName name="BS">'[64]2000 Budget'!#REF!</definedName>
    <definedName name="BS_Exch_Rate">#REF!</definedName>
    <definedName name="BTL_06Actual_Essbase">#REF!</definedName>
    <definedName name="btwcols">[53]Provision!#REF!,[53]Provision!#REF!,[53]Provision!#REF!,[53]Provision!#REF!,[53]Provision!#REF!,[53]Provision!#REF!,[53]Provision!#REF!,[53]Provision!#REF!,[53]Provision!#REF!,[53]Provision!#REF!,[53]Provision!#REF!,[53]Provision!#REF!,[53]Provision!#REF!,[53]Provision!#REF!,[53]Provision!#REF!</definedName>
    <definedName name="BU_Table">#REF!</definedName>
    <definedName name="bud" localSheetId="17" hidden="1">{"summary",#N/A,FALSE,"PCR DIRECTORY"}</definedName>
    <definedName name="bud" hidden="1">{"summary",#N/A,FALSE,"PCR DIRECTORY"}</definedName>
    <definedName name="BUDACT">#REF!</definedName>
    <definedName name="Budget">#REF!</definedName>
    <definedName name="budgetdata">#REF!</definedName>
    <definedName name="Bulk" localSheetId="17" hidden="1">{#N/A,#N/A,FALSE,"Sum6 (1)"}</definedName>
    <definedName name="Bulk" hidden="1">{#N/A,#N/A,FALSE,"Sum6 (1)"}</definedName>
    <definedName name="Bundle_Discount">#REF!</definedName>
    <definedName name="BUrole">'[65]Role target'!$Z$1:$AA$4</definedName>
    <definedName name="BURoles">'[66]Role Targets'!$F$64:$G$67</definedName>
    <definedName name="Bus_Bar">#REF!</definedName>
    <definedName name="Bus_Bar_Concrete">#REF!</definedName>
    <definedName name="Bus_Bar_Steel">#REF!</definedName>
    <definedName name="Bus_Cable">#REF!</definedName>
    <definedName name="Bus_Dia">#REF!</definedName>
    <definedName name="Bus_Insulator_Costs">#REF!</definedName>
    <definedName name="Bus_Insulator_Labor">#REF!</definedName>
    <definedName name="Bus_Support">#REF!</definedName>
    <definedName name="Business_Activities_Tax">[49]Assumptions!$K$21</definedName>
    <definedName name="Business_Units">'[67]BU &amp; Locs'!#REF!</definedName>
    <definedName name="Butt_Dia">#REF!</definedName>
    <definedName name="BV">#REF!</definedName>
    <definedName name="BV_2">#REF!</definedName>
    <definedName name="bym" localSheetId="17" hidden="1">{"summary",#N/A,FALSE,"PCR DIRECTORY"}</definedName>
    <definedName name="bym" hidden="1">{"summary",#N/A,FALSE,"PCR DIRECTORY"}</definedName>
    <definedName name="C_">#REF!</definedName>
    <definedName name="c_1">#REF!</definedName>
    <definedName name="C_5">#REF!</definedName>
    <definedName name="C00_tax_rptBak">#REF!</definedName>
    <definedName name="CA1_">#REF!</definedName>
    <definedName name="CA2_">#REF!</definedName>
    <definedName name="CA3_">#REF!</definedName>
    <definedName name="CAADD">#REF!</definedName>
    <definedName name="Cable_Bus">#REF!</definedName>
    <definedName name="Cable_pick">#REF!</definedName>
    <definedName name="Cable_pick_ACSS">#REF!</definedName>
    <definedName name="Cadastral_Value">[49]Assumptions!$K$16</definedName>
    <definedName name="CAF">#REF!</definedName>
    <definedName name="calc">1</definedName>
    <definedName name="CalcET">#REF!</definedName>
    <definedName name="calculation">'[68]WPP1994 PTC JE '!#REF!</definedName>
    <definedName name="calitxinc">[53]Provision!#REF!</definedName>
    <definedName name="can" localSheetId="7"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hidden="1">{#N/A,#N/A,FALSE,"O&amp;M by processes";#N/A,#N/A,FALSE,"Elec Act vs Bud";#N/A,#N/A,FALSE,"G&amp;A";#N/A,#N/A,FALSE,"BGS";#N/A,#N/A,FALSE,"Res Cost"}</definedName>
    <definedName name="CAP">#REF!</definedName>
    <definedName name="Cap_06Actual_Essbase">#REF!</definedName>
    <definedName name="Cap_Bank_Series_Labor">#REF!</definedName>
    <definedName name="Cap_banks">#REF!</definedName>
    <definedName name="Cap_banks_concrete">#REF!</definedName>
    <definedName name="Cap_banks_labor">#REF!</definedName>
    <definedName name="Cap_Banks_Series">#REF!</definedName>
    <definedName name="Cap_Banks_Series_Concrete">#REF!</definedName>
    <definedName name="Cap_Banks_Shunt">#REF!</definedName>
    <definedName name="Cap_Banks_Shunt_Concrete">#REF!</definedName>
    <definedName name="Cap_Banks_Shunt_Labor">#REF!</definedName>
    <definedName name="Cap_Fac_Jan97">#REF!</definedName>
    <definedName name="cap_interest">'[4]Input Page'!$E$12</definedName>
    <definedName name="Cap_Rate">[69]Summary!#REF!</definedName>
    <definedName name="Capacity_Factor">#REF!</definedName>
    <definedName name="Capacity_Price">'[57]Inputs - Mrk Contract'!$E$18</definedName>
    <definedName name="Capacity_Price_Wind">#REF!</definedName>
    <definedName name="CapacityPrice">[70]Assumptions!#REF!</definedName>
    <definedName name="CapacityRate">HLOOKUP(ProjectYear,tblCapRate,swCaptbl+1)</definedName>
    <definedName name="capBig">#REF!,#REF!,#REF!,#REF!,#REF!,#REF!,#REF!</definedName>
    <definedName name="capc_toggle">[32]Inputs!#REF!</definedName>
    <definedName name="CAPCALC">#REF!</definedName>
    <definedName name="CAPCOST">#REF!</definedName>
    <definedName name="capData">#REF!</definedName>
    <definedName name="Capex">[71]Assumptions!$D$18</definedName>
    <definedName name="capital">#REF!</definedName>
    <definedName name="Capital_Gains_Tax">#REF!</definedName>
    <definedName name="capitalc">'[37]NOTES '!$H$75</definedName>
    <definedName name="capitalexpenditures">#REF!</definedName>
    <definedName name="capitalp">#REF!</definedName>
    <definedName name="Caprate">HLOOKUP(ProjectYear,tblCapRate,swCaptbl+1)</definedName>
    <definedName name="capres">#REF!</definedName>
    <definedName name="capSmall">#REF!,#REF!,#REF!,#REF!,#REF!,#REF!</definedName>
    <definedName name="CAPTI">#REF!</definedName>
    <definedName name="captionslist1">#REF!</definedName>
    <definedName name="captionslist2">#REF!</definedName>
    <definedName name="captionslist3">#REF!</definedName>
    <definedName name="CASAT1">#REF!</definedName>
    <definedName name="CASAT2">#REF!</definedName>
    <definedName name="CaseID1">#REF!</definedName>
    <definedName name="CaseID2">#REF!</definedName>
    <definedName name="CASH">#REF!</definedName>
    <definedName name="CASH_FLOW_FROM_OPERATIONS">#REF!</definedName>
    <definedName name="Cash_Flow_Statement">#REF!</definedName>
    <definedName name="CashFlow">'[72]Cash Flow'!$A$14:$W$1000</definedName>
    <definedName name="cashflowstatement">#REF!</definedName>
    <definedName name="cashsalvage">"j41"</definedName>
    <definedName name="Category">OFFSET('[43]Attribute List'!$D$3,0,0,COUNTA('[43]Attribute List'!$D$3:$D$4886),1)</definedName>
    <definedName name="CB">#REF!</definedName>
    <definedName name="cbnusdca">#REF!</definedName>
    <definedName name="CBWorkbookPriority" hidden="1">-988078685</definedName>
    <definedName name="CC">#REF!</definedName>
    <definedName name="CC_2">#REF!</definedName>
    <definedName name="ccash">'[37]NOTES '!$F$62</definedName>
    <definedName name="ccc" localSheetId="7"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7"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17" hidden="1">{"EXCELHLP.HLP!1802";5;10;5;10;13;13;13;8;5;5;10;14;13;13;13;13;5;10;14;13;5;10;1;2;24}</definedName>
    <definedName name="cccccc" hidden="1">{"EXCELHLP.HLP!1802";5;10;5;10;13;13;13;8;5;5;10;14;13;13;13;13;5;10;14;13;5;10;1;2;24}</definedName>
    <definedName name="CCLRR">#REF!</definedName>
    <definedName name="ccoeff">#REF!</definedName>
    <definedName name="cell_data">'[73]R-Sched Sample'!$F$8,'[73]R-Sched Sample'!$B$7:$C$11,'[73]R-Sched Sample'!$B$8:$C$12,'[73]R-Sched Sample'!$B$15:$C$19,'[73]R-Sched Sample'!$B$22:$C$26,'[73]R-Sched Sample'!$B$29:$C$30,'[73]R-Sched Sample'!$B$33:$C$37,'[73]R-Sched Sample'!$B$40:$C$43,'[73]R-Sched Sample'!$F$7:$F$11,'[73]R-Sched Sample'!$F$8:$F$12,'[73]R-Sched Sample'!$F$15:$F$19,'[73]R-Sched Sample'!$F$22:$F$26,'[73]R-Sched Sample'!$F$29:$F$30,'[73]R-Sched Sample'!$F$33:$F$37,'[73]R-Sched Sample'!$F$40:$F$43,'[73]R-Sched Sample'!$I$7:$I$11,'[73]R-Sched Sample'!$I$8:$I$12,'[73]R-Sched Sample'!$I$15:$I$19,'[73]R-Sched Sample'!$I$22:$I$26,'[73]R-Sched Sample'!$I$29:$I$30,'[73]R-Sched Sample'!$I$33:$I$37,'[73]R-Sched Sample'!$I$40:$I$43</definedName>
    <definedName name="cell_data1">'[73]R-Sched Sample'!$L$7:$L$11,'[73]R-Sched Sample'!#REF!,'[73]R-Sched Sample'!#REF!,'[73]R-Sched Sample'!$L$8:$L$12,'[73]R-Sched Sample'!#REF!,'[73]R-Sched Sample'!#REF!,'[73]R-Sched Sample'!$L$15:$L$19,'[73]R-Sched Sample'!#REF!,'[73]R-Sched Sample'!#REF!,'[73]R-Sched Sample'!$L$22:$L$26,'[73]R-Sched Sample'!#REF!,'[73]R-Sched Sample'!#REF!,'[73]R-Sched Sample'!$L$29:$L$30,'[73]R-Sched Sample'!#REF!,'[73]R-Sched Sample'!#REF!,'[73]R-Sched Sample'!$L$33:$L$37,'[73]R-Sched Sample'!#REF!,'[73]R-Sched Sample'!#REF!</definedName>
    <definedName name="cell_data2">'[73]R-Sched Sample'!#REF!,'[73]R-Sched Sample'!$L$40:$L$43,'[73]R-Sched Sample'!#REF!,'[73]R-Sched Sample'!#REF!</definedName>
    <definedName name="CEND5">#REF!</definedName>
    <definedName name="CEP_Amortization">'[4]JFJ-4 CEP Rate'!$A$28:$F$78</definedName>
    <definedName name="CER">#REF!</definedName>
    <definedName name="cf.page">'[3]4_Cash Flow'!$A$1:$J$97</definedName>
    <definedName name="CFA">#REF!</definedName>
    <definedName name="CFCAM">[39]ASSUMPTIONS!$E$50</definedName>
    <definedName name="CFCAO">[39]ASSUMPTIONS!$E$51</definedName>
    <definedName name="CFCAP">[39]ASSUMPTIONS!$E$49</definedName>
    <definedName name="CFCBM">[39]ASSUMPTIONS!$E$54</definedName>
    <definedName name="CFCBO">[39]ASSUMPTIONS!$E$55</definedName>
    <definedName name="CFCBS">[39]ASSUMPTIONS!$E$56</definedName>
    <definedName name="CFEAM">[39]ASSUMPTIONS!$J$51</definedName>
    <definedName name="CFEAO">[39]ASSUMPTIONS!$J$52</definedName>
    <definedName name="CFEAP">[39]ASSUMPTIONS!$J$50</definedName>
    <definedName name="CFEBM">[39]ASSUMPTIONS!$J$55</definedName>
    <definedName name="CFEBO">[39]ASSUMPTIONS!$J$56</definedName>
    <definedName name="CFEBS">[39]ASSUMPTIONS!$J$57</definedName>
    <definedName name="CFLO">#REF!</definedName>
    <definedName name="CFLOA">#REF!</definedName>
    <definedName name="CFLOO">#REF!</definedName>
    <definedName name="CG">#REF!</definedName>
    <definedName name="CH_COS">#REF!</definedName>
    <definedName name="CHANGES">[74]Capital!#REF!</definedName>
    <definedName name="Char">[43]shtLookup!$BG$2:$BG$8</definedName>
    <definedName name="charlyr">#REF!</definedName>
    <definedName name="charlyr1">#REF!</definedName>
    <definedName name="charlyr2">#REF!</definedName>
    <definedName name="CHART">'[12]Progress Curve'!$D$35</definedName>
    <definedName name="ChartAccounts">#REF!</definedName>
    <definedName name="CHIAT">#REF!</definedName>
    <definedName name="cintexp">'[37]NOTES '!$F$150</definedName>
    <definedName name="cip">'[37]NOTES '!$F$112</definedName>
    <definedName name="CIP_Year">OFFSET(#REF!,0,0,COUNTA(#REF!)-1,1)</definedName>
    <definedName name="Circuit_Breaker">#REF!</definedName>
    <definedName name="Circuit_Breaker_Concrete">#REF!</definedName>
    <definedName name="Circuit_Breaker_Labor">#REF!</definedName>
    <definedName name="Circuit_Breaker_Steel">#REF!</definedName>
    <definedName name="Circuit_Switcher">#REF!</definedName>
    <definedName name="Circuit_Switcher_Concrete">#REF!</definedName>
    <definedName name="Circuit_Switcher_Labor">#REF!</definedName>
    <definedName name="Circuit_Switcher_Steel">#REF!</definedName>
    <definedName name="City">'[3]2_Assumptions'!$H$83</definedName>
    <definedName name="CL1_">#REF!</definedName>
    <definedName name="CL2DOSE">#REF!</definedName>
    <definedName name="CL2RESID">#REF!</definedName>
    <definedName name="CLADD">#REF!</definedName>
    <definedName name="Class">OFFSET('[43]Attribute List'!$V$3,0,0,COUNTA('[43]Attribute List'!$V$3:$V$4886),1)</definedName>
    <definedName name="Clearing">#REF!</definedName>
    <definedName name="ClientMatter" hidden="1">"b1"</definedName>
    <definedName name="Close">[75]DASHBOARD!#REF!</definedName>
    <definedName name="close_date">#REF!</definedName>
    <definedName name="Closing_date">#REF!</definedName>
    <definedName name="Closing_Month">'[63]EOS Condo Sales Price &amp; Closing'!$AE$7:$AE$350</definedName>
    <definedName name="CMBS_Legacy_Long_Loan">[34]DBMortgage!$BN$1:$BN$65536</definedName>
    <definedName name="CMBS_Legacy_Long_Treasury">[34]DBMortgage!$BO$1:$BO$65536</definedName>
    <definedName name="CMBS_Legacy_Short_Treasury">[34]DBMortgage!$BP$1:$BP$65536</definedName>
    <definedName name="CNROW">#N/A</definedName>
    <definedName name="Cnst_Loan_Amt">#REF!</definedName>
    <definedName name="Cnst_Loan_Cmp">#REF!</definedName>
    <definedName name="Cnst_Loan_Input">#REF!</definedName>
    <definedName name="Cnst_Loan_Rec">#REF!</definedName>
    <definedName name="co">230</definedName>
    <definedName name="co_name_line1">#REF!</definedName>
    <definedName name="co_name_line2">#REF!</definedName>
    <definedName name="COA">[76]COA!$B$1:$G$385</definedName>
    <definedName name="Coal_Efficiency__BTU_LB.">#REF!</definedName>
    <definedName name="Coal_Price____TON">#REF!</definedName>
    <definedName name="COD">[49]Assumptions!$E$75</definedName>
    <definedName name="COD_2012">[77]Assump!$M$14</definedName>
    <definedName name="COD_DATE">[78]Input!$D$16</definedName>
    <definedName name="COD_Months">'[79]NY Budget'!$AH$2:$AH$13</definedName>
    <definedName name="CODE">#N/A</definedName>
    <definedName name="Code_WBS">[80]Est_Detail!$D$13:$D$851</definedName>
    <definedName name="COGEN">'[4]October Tariff kwh'!$A$1:$H$83</definedName>
    <definedName name="cogen_fuel">[32]Inputs!#REF!</definedName>
    <definedName name="CoInvAtl">[81]Data!#REF!</definedName>
    <definedName name="CoInvBeg1stQ">[81]Data!#REF!</definedName>
    <definedName name="CoInvBeg2ndQ">[81]Data!#REF!</definedName>
    <definedName name="CoInvCad">[81]Data!#REF!</definedName>
    <definedName name="CoInvCad2">[81]Data!#REF!</definedName>
    <definedName name="CoInvDKB">[81]Data!#REF!</definedName>
    <definedName name="CoInvGtBr">[81]Data!#REF!</definedName>
    <definedName name="CoInvHntgtn">[81]Data!#REF!</definedName>
    <definedName name="coinvirr">#REF!</definedName>
    <definedName name="CoInvKmrt">[81]Data!#REF!</definedName>
    <definedName name="CoInvPhl">[81]Data!#REF!</definedName>
    <definedName name="CoInvTmbl">[81]Data!#REF!</definedName>
    <definedName name="CoIRDen">[81]Data!#REF!</definedName>
    <definedName name="col">#REF!</definedName>
    <definedName name="col_fin">'[73]R-Sched Sample'!$B$1:$B$65536,'[73]R-Sched Sample'!$C$1:$C$65536,'[73]R-Sched Sample'!#REF!,'[73]R-Sched Sample'!#REF!,'[73]R-Sched Sample'!$F$1:$F$65536,'[73]R-Sched Sample'!$I$1:$I$65536,'[73]R-Sched Sample'!$L$1:$L$65536,'[73]R-Sched Sample'!#REF!,'[73]R-Sched Sample'!#REF!</definedName>
    <definedName name="col_percent">'[73]R-Sched Sample'!$H$1:$H$65536,'[73]R-Sched Sample'!$K$1:$K$65536,'[73]R-Sched Sample'!$N$1:$N$65536,'[73]R-Sched Sample'!#REF!,'[73]R-Sched Sample'!#REF!</definedName>
    <definedName name="COLDSU">#REF!</definedName>
    <definedName name="Coll_UG_Cable_LF_TO">[82]Fld_Qtys_Coll!$F$75</definedName>
    <definedName name="CollectionYard_Spacing">#REF!</definedName>
    <definedName name="cols">#REF!</definedName>
    <definedName name="ColumnCommand">[83]ReportScript!#REF!</definedName>
    <definedName name="ColumnMember">[83]ReportScript!#REF!</definedName>
    <definedName name="Columns">#REF!</definedName>
    <definedName name="COM0">#REF!</definedName>
    <definedName name="CombLiqProps">[84]Settings!$D$30:$D$80</definedName>
    <definedName name="COMFEE">[23]ASS!#REF!</definedName>
    <definedName name="COMM_CAPACITY">[23]ASS!$E$16</definedName>
    <definedName name="comm_ops_1">[51]Assumptions!#REF!</definedName>
    <definedName name="comm_ops_2">[85]Assumptions!$D$17</definedName>
    <definedName name="Commited">#REF!</definedName>
    <definedName name="CommodityCor">#REF!</definedName>
    <definedName name="COMP">#REF!</definedName>
    <definedName name="Companies">#REF!</definedName>
    <definedName name="compans">[86]Brecomp!$A$1:$H$65536</definedName>
    <definedName name="COMPANY">#REF!</definedName>
    <definedName name="Company_Name">'[87]1. Information Requirements'!$C$1</definedName>
    <definedName name="COMPARE">#REF!</definedName>
    <definedName name="COMPETITIVE_SET">#REF!</definedName>
    <definedName name="compInc">[4]Inputs!$B$4</definedName>
    <definedName name="Completed">'[88]FIT Paid - Combined'!$AO$5</definedName>
    <definedName name="completed2">'[89]FIT Paid - Combined'!$AO$5</definedName>
    <definedName name="ComRisk_Fcst">'[90]Internal Forecast_Detail'!#REF!</definedName>
    <definedName name="Concrete">#REF!</definedName>
    <definedName name="Conductor">#REF!</definedName>
    <definedName name="Conductor_Bundle">#REF!</definedName>
    <definedName name="Conductor_Bundle_ACSS">#REF!</definedName>
    <definedName name="Conductor_Information">#REF!</definedName>
    <definedName name="Conductor_Information_ACSS">#REF!</definedName>
    <definedName name="Conductor_Pick">#REF!</definedName>
    <definedName name="Conductor_Poles">#REF!</definedName>
    <definedName name="Conductor_Spacing">#REF!</definedName>
    <definedName name="Conduit">#REF!</definedName>
    <definedName name="CONSBILLSTATE">#REF!</definedName>
    <definedName name="CONSOL">'[2]SUMMARY-OLD'!$C$3:$T$30</definedName>
    <definedName name="Consolid" localSheetId="7"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hidden="1">{#N/A,#N/A,FALSE,"O&amp;M by processes";#N/A,#N/A,FALSE,"Elec Act vs Bud";#N/A,#N/A,FALSE,"G&amp;A";#N/A,#N/A,FALSE,"BGS";#N/A,#N/A,FALSE,"Res Cost"}</definedName>
    <definedName name="CONSTR">#REF!</definedName>
    <definedName name="CONSTR1">#REF!</definedName>
    <definedName name="Construction_Loan_Closing">[49]Assumptions!#REF!</definedName>
    <definedName name="Construction_Start_Date">[49]Assumptions!#REF!</definedName>
    <definedName name="Consumables">#REF!</definedName>
    <definedName name="Contacts">#REF!</definedName>
    <definedName name="contb">#REF!</definedName>
    <definedName name="CONTIN">#REF!</definedName>
    <definedName name="Contingency">#REF!</definedName>
    <definedName name="contp">#REF!</definedName>
    <definedName name="Contract_Period">[91]Assume1!$H$18</definedName>
    <definedName name="CONTROL">#REF!</definedName>
    <definedName name="ConversionRate">#REF!</definedName>
    <definedName name="CoolingTowers">#REF!</definedName>
    <definedName name="CoolingTowersVendTable">#REF!</definedName>
    <definedName name="copy1">#REF!</definedName>
    <definedName name="CorporateDiscountRate">#REF!</definedName>
    <definedName name="CorpSec_OM_06Actual_Essbase">#REF!</definedName>
    <definedName name="Corrected_Billing">#REF!</definedName>
    <definedName name="COS">'[3]2_Assumptions'!$H$116</definedName>
    <definedName name="cosotxinc">#REF!</definedName>
    <definedName name="cost" localSheetId="17" hidden="1">{#N/A,#N/A,FALSE,"T COST";#N/A,#N/A,FALSE,"COST_FH"}</definedName>
    <definedName name="cost" hidden="1">{#N/A,#N/A,FALSE,"T COST";#N/A,#N/A,FALSE,"COST_FH"}</definedName>
    <definedName name="COST_KW">[23]ASS!#REF!</definedName>
    <definedName name="cost_of_good_sold">'[4]Input Page'!$E$7</definedName>
    <definedName name="Cost_Savings">#REF!</definedName>
    <definedName name="Cost_Savings_Yearly_Amount">#REF!</definedName>
    <definedName name="cost2001">[4]Input!$M$23</definedName>
    <definedName name="COUNTY">#REF!</definedName>
    <definedName name="Covenants">#REF!</definedName>
    <definedName name="cover">#REF!</definedName>
    <definedName name="coveragecalcs">#REF!</definedName>
    <definedName name="coverages97">#REF!</definedName>
    <definedName name="coverages98">#REF!</definedName>
    <definedName name="coverages99">#REF!</definedName>
    <definedName name="COVERINIT">#REF!</definedName>
    <definedName name="COW">#REF!</definedName>
    <definedName name="CP">#REF!</definedName>
    <definedName name="CPGALTADJ">#REF!</definedName>
    <definedName name="CPGATAX">#REF!</definedName>
    <definedName name="CPGBIADJ">#REF!</definedName>
    <definedName name="CPGRTAX">#REF!</definedName>
    <definedName name="CPGSUM">#REF!</definedName>
    <definedName name="CPGTI">#REF!</definedName>
    <definedName name="CPI">[75]DASHBOARD!$D$47</definedName>
    <definedName name="CPI_04">#REF!</definedName>
    <definedName name="CPI_05">#REF!</definedName>
    <definedName name="CPI_06">#REF!</definedName>
    <definedName name="CPI_07">#REF!</definedName>
    <definedName name="CPI_08">#REF!</definedName>
    <definedName name="CPI_09">#REF!</definedName>
    <definedName name="CPI_10">#REF!</definedName>
    <definedName name="CPI_11">#REF!</definedName>
    <definedName name="CPI_12">#REF!</definedName>
    <definedName name="Cptl_Expdtr">#REF!</definedName>
    <definedName name="CRCL">#REF!</definedName>
    <definedName name="CRD">#REF!</definedName>
    <definedName name="CRE">#REF!</definedName>
    <definedName name="Credit">[92]JOURNAL!#REF!</definedName>
    <definedName name="Credit_at_Closing">'[63]EOS Condo Sales Price &amp; Closing'!$O$7:$O$350</definedName>
    <definedName name="credit_life">[32]Inputs!#REF!</definedName>
    <definedName name="CREDIT_LOSS">'[3]2_Assumptions'!$E$21</definedName>
    <definedName name="crentinc">'[37]NOTES '!$F$138</definedName>
    <definedName name="Cristina_Barrero">'[93]Cash '!$I$4</definedName>
    <definedName name="_xlnm.Criteria">#REF!</definedName>
    <definedName name="Criteria_MI">#REF!</definedName>
    <definedName name="CSTART5">#REF!</definedName>
    <definedName name="CSW_Lease_Rate">#REF!</definedName>
    <definedName name="CSW_MinPayment">#REF!</definedName>
    <definedName name="CSW_Turb">#REF!</definedName>
    <definedName name="CSW_Turbines">#REF!</definedName>
    <definedName name="Ct_Fe2___Fe_OH_2">#REF!</definedName>
    <definedName name="CUM">#REF!</definedName>
    <definedName name="curliabc">'[37]NOTES '!#REF!</definedName>
    <definedName name="curliabp">'[37]NOTES '!#REF!</definedName>
    <definedName name="CURMTH">#REF!</definedName>
    <definedName name="CURRENCY">[37]INFO!#REF!</definedName>
    <definedName name="current">#REF!</definedName>
    <definedName name="Current_Cap_Rate">#REF!</definedName>
    <definedName name="Current_sum">#REF!</definedName>
    <definedName name="Current_Year">'[94]Electric Fund Historical'!$D$1</definedName>
    <definedName name="CUSTAR">#REF!</definedName>
    <definedName name="Customer_Refunds_Paid">#REF!</definedName>
    <definedName name="Customers">#REF!</definedName>
    <definedName name="custservcompare0607">#REF!</definedName>
    <definedName name="CUT">[4]AFUDC_CCRF!$A$1:$N$303</definedName>
    <definedName name="CUTINS">[4]AFUDC_CCRF!$A$73:$N$160</definedName>
    <definedName name="CUYAHOGA_FALLS">#REF!</definedName>
    <definedName name="CV">#REF!</definedName>
    <definedName name="CV_2">#REF!</definedName>
    <definedName name="Cwvu.GREY_ALL." localSheetId="17" hidden="1">#REF!</definedName>
    <definedName name="Cwvu.GREY_ALL." hidden="1">#REF!</definedName>
    <definedName name="cydepr">#REF!</definedName>
    <definedName name="CYEAR">[37]INFO!$B$4</definedName>
    <definedName name="D">#N/A</definedName>
    <definedName name="d_">#REF!</definedName>
    <definedName name="D_1">#REF!</definedName>
    <definedName name="da" localSheetId="7"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hidden="1">{#N/A,#N/A,FALSE,"O&amp;M by processes";#N/A,#N/A,FALSE,"Elec Act vs Bud";#N/A,#N/A,FALSE,"G&amp;A";#N/A,#N/A,FALSE,"BGS";#N/A,#N/A,FALSE,"Res Cost"}</definedName>
    <definedName name="dae">[4]Sheet1!$B$2:$B$29</definedName>
    <definedName name="daily_pk_vols">#REF!</definedName>
    <definedName name="DAS">#REF!</definedName>
    <definedName name="data">#REF!</definedName>
    <definedName name="data_3">[4]Permanent!$A$9:$O$20</definedName>
    <definedName name="DATA_AREA">#N/A</definedName>
    <definedName name="data_Env">#REF!</definedName>
    <definedName name="data_FIN">'[73]R-Sched Sample'!$B$7:$F$46,'[73]R-Sched Sample'!$I$7:$I$46,'[73]R-Sched Sample'!$L$7:$L$46,'[73]R-Sched Sample'!#REF!,'[73]R-Sched Sample'!#REF!,'[73]R-Sched Sample'!#REF!</definedName>
    <definedName name="Data_Listing">#REF!</definedName>
    <definedName name="data_NonOP">#REF!</definedName>
    <definedName name="data_PER">'[73]R-Sched Sample'!$H$7:$H$46,'[73]R-Sched Sample'!$K$7:$K$46,'[73]R-Sched Sample'!$N$7:$N$46,'[73]R-Sched Sample'!#REF!,'[73]R-Sched Sample'!#REF!</definedName>
    <definedName name="data_Prod">#REF!</definedName>
    <definedName name="data_SiteGA">#REF!</definedName>
    <definedName name="data1">#REF!</definedName>
    <definedName name="DATA10">#REF!</definedName>
    <definedName name="DATA11">#REF!</definedName>
    <definedName name="DATA12">#REF!</definedName>
    <definedName name="DATA13">#REF!</definedName>
    <definedName name="DATA14">'[95]Q1 bonus review'!#REF!</definedName>
    <definedName name="DATA15">#REF!</definedName>
    <definedName name="DATA16">#REF!</definedName>
    <definedName name="DATA17">'[95]Q1 bonus review'!#REF!</definedName>
    <definedName name="DATA18">'[95]Q1 bonus review'!#REF!</definedName>
    <definedName name="DATA19">'[95]Q1 bonus review'!#REF!</definedName>
    <definedName name="DATA2">#REF!</definedName>
    <definedName name="DATA20">'[95]Q1 bonus review'!#REF!</definedName>
    <definedName name="data2006">#REF!</definedName>
    <definedName name="DATA21">'[95]Q1 bonus review'!#REF!</definedName>
    <definedName name="DATA22">'[95]Q1 bonus review'!#REF!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base_MI">#REF!</definedName>
    <definedName name="DatabaseNameCopy">#REF!</definedName>
    <definedName name="DatabaseNameDG">#REF!</definedName>
    <definedName name="DatabseNameOut">[96]_OutputSetup_!#REF!</definedName>
    <definedName name="DATB6">#REF!</definedName>
    <definedName name="Date" hidden="1">"b1"</definedName>
    <definedName name="Date_Cnst_Loan">'[97]BookTax Basis'!#REF!</definedName>
    <definedName name="Date_Coll_Start">[98]Sch_Info!$F$74</definedName>
    <definedName name="Date_Comm_Ops">'[97]BookTax Basis'!#REF!</definedName>
    <definedName name="Date_Equip_Del">[77]Assump!$M$13</definedName>
    <definedName name="Date_Erec_Complt">[98]Sch_Info!$G$80</definedName>
    <definedName name="Date_Erec_Start">[98]Sch_Info!$F$80</definedName>
    <definedName name="Date_Fnd_Cmplt">[98]Sch_Info!$G$71</definedName>
    <definedName name="Date_Grd_Brk">'[97]BookTax Basis'!#REF!</definedName>
    <definedName name="Date_Mech_Complt_End">[98]Sch_Info!$G$81</definedName>
    <definedName name="Date_Partial_Yr">'[97]BookTax Basis'!#REF!</definedName>
    <definedName name="date_price_table">[99]PRICES!$B$7:$T$127</definedName>
    <definedName name="Date_Prj_COD">[98]Sch_Info!$F$83</definedName>
    <definedName name="Date_Proj_Start">'[97]BookTax Basis'!#REF!</definedName>
    <definedName name="Date_Rd_Start">[98]Sch_Info!$F$69</definedName>
    <definedName name="Date_SubS_Energize">[98]Sch_Info!$F$78</definedName>
    <definedName name="Date_Term_Loan_Beg">#REF!</definedName>
    <definedName name="Date_Term_Loan_End">#REF!</definedName>
    <definedName name="DATE_TIME">#N/A</definedName>
    <definedName name="Date_TLine_Complt">[98]Sch_Info!$F$77</definedName>
    <definedName name="Date_TLine_Start">[98]Sch_Info!$F$50</definedName>
    <definedName name="Date_Trans_Start">[98]Sch_Info!$F$73</definedName>
    <definedName name="Date_WFarm_Start">[98]Sch_Info!$F$51</definedName>
    <definedName name="Date_WTG_Last_Comm">[98]Sch_Info!$G$82</definedName>
    <definedName name="date2">#REF!</definedName>
    <definedName name="date44">#REF!</definedName>
    <definedName name="DateAcquisition">#REF!</definedName>
    <definedName name="DateColumn">[100]_Setup_!#REF!</definedName>
    <definedName name="DateColumnRowOut">#REF!</definedName>
    <definedName name="DateComOp">#REF!</definedName>
    <definedName name="DATET">[101]Inputs!$C$4</definedName>
    <definedName name="DAYS">#REF!</definedName>
    <definedName name="DAYS_YEAR">'[46]Capital Input'!$B$216:$AE$217</definedName>
    <definedName name="DaySelection">#REF!</definedName>
    <definedName name="DaysList">#REF!</definedName>
    <definedName name="DCF">#N/A</definedName>
    <definedName name="dd" localSheetId="17" hidden="1">{#N/A,#N/A,FALSE,"95CAPGRY"}</definedName>
    <definedName name="dd" hidden="1">{#N/A,#N/A,FALSE,"95CAPGRY"}</definedName>
    <definedName name="ddd"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ddd" hidden="1">{#N/A,#N/A,FALSE,"Results";#N/A,#N/A,FALSE,"Input Data";#N/A,#N/A,FALSE,"Generation Calculation";#N/A,#N/A,FALSE,"Unit Heat Rate Calculation";#N/A,#N/A,FALSE,"BEFF.XLS";#N/A,#N/A,FALSE,"TURBEFF.XLS";#N/A,#N/A,FALSE,"Final FWH Extraction Flow";#N/A,#N/A,FALSE,"Condenser Performance";#N/A,#N/A,FALSE,"Stage Pressure Correction"}</definedName>
    <definedName name="DDDD">'[102]88.2 % '!$A$4</definedName>
    <definedName name="dddddd">{#N/A,#N/A,FALSE,"CAPREIT"}</definedName>
    <definedName name="ddddddd">{#N/A,#N/A,FALSE,"CAPREIT"}</definedName>
    <definedName name="DDOWN">#REF!</definedName>
    <definedName name="de">#REF!</definedName>
    <definedName name="Debit">[92]JOURNAL!#REF!</definedName>
    <definedName name="DEBT">#REF!</definedName>
    <definedName name="Debt_Schedule">#REF!</definedName>
    <definedName name="DEBT1">#REF!</definedName>
    <definedName name="debt97">#REF!</definedName>
    <definedName name="debt98">#REF!</definedName>
    <definedName name="debt99">#REF!</definedName>
    <definedName name="debtsenior">#REF!</definedName>
    <definedName name="dec">#REF!</definedName>
    <definedName name="deccwip">#REF!</definedName>
    <definedName name="Decisions">1</definedName>
    <definedName name="DefaultCopy">#REF!</definedName>
    <definedName name="DefaultPaste">#REF!</definedName>
    <definedName name="Deferral_Interest_Rate">[4]Assumptions!$H$14</definedName>
    <definedName name="Deferral_Recovery">'[4]JFJ-1 Deferral Recovery Rate'!$A$14:$F$64</definedName>
    <definedName name="DefTax">[4]Lists!$A$2:$A$4</definedName>
    <definedName name="DEG_HR">#REF!</definedName>
    <definedName name="DEG_POWER">#REF!</definedName>
    <definedName name="DEGR_NET_CAP">#REF!</definedName>
    <definedName name="delete" localSheetId="7" hidden="1">{#N/A,#N/A,FALSE,"CURRENT"}</definedName>
    <definedName name="delete" localSheetId="13" hidden="1">{#N/A,#N/A,FALSE,"CURRENT"}</definedName>
    <definedName name="delete" localSheetId="14" hidden="1">{#N/A,#N/A,FALSE,"CURRENT"}</definedName>
    <definedName name="delete" localSheetId="17" hidden="1">{#N/A,#N/A,FALSE,"CURRENT"}</definedName>
    <definedName name="delete" hidden="1">{#N/A,#N/A,FALSE,"CURRENT"}</definedName>
    <definedName name="Delivery_Start">[103]Assumptions!$B$14</definedName>
    <definedName name="Delivery_Start_1">[51]Assumptions!#REF!</definedName>
    <definedName name="Delivery_Start_2">[51]Assumptions!#REF!</definedName>
    <definedName name="DELTA" localSheetId="17" hidden="1">{#N/A,#N/A,FALSE,"Sum6 (1)"}</definedName>
    <definedName name="DELTA" hidden="1">{#N/A,#N/A,FALSE,"Sum6 (1)"}</definedName>
    <definedName name="DEP">#REF!</definedName>
    <definedName name="DEPAMT">#REF!</definedName>
    <definedName name="depreciation">#REF!</definedName>
    <definedName name="Depreciation_Life">#REF!</definedName>
    <definedName name="Depreciation_Period">#REF!</definedName>
    <definedName name="Depreciation_Period_Additions">#REF!</definedName>
    <definedName name="depreciation97">#REF!</definedName>
    <definedName name="depreciation98">#REF!</definedName>
    <definedName name="depreciation99">#REF!</definedName>
    <definedName name="Deprecitaion_Additions">#REF!</definedName>
    <definedName name="DeptDescr">[36]Source!#REF!</definedName>
    <definedName name="DeptDescr2">[36]Source!#REF!</definedName>
    <definedName name="DeptID">[36]Source!#REF!</definedName>
    <definedName name="DeptID2">[36]Source!#REF!</definedName>
    <definedName name="des" localSheetId="17" hidden="1">{#N/A,#N/A,FALSE,"Transaction Summary-DTW";#N/A,#N/A,FALSE,"Proforma Five Yr";#N/A,#N/A,FALSE,"Occ and Rate"}</definedName>
    <definedName name="des" hidden="1">{#N/A,#N/A,FALSE,"Transaction Summary-DTW";#N/A,#N/A,FALSE,"Proforma Five Yr";#N/A,#N/A,FALSE,"Occ and Rate"}</definedName>
    <definedName name="DescriptionColumn1">#REF!</definedName>
    <definedName name="DescriptionColumn2">#REF!</definedName>
    <definedName name="DescriptionOut">#REF!</definedName>
    <definedName name="DestDBname">#REF!</definedName>
    <definedName name="DestStudyName">#REF!</definedName>
    <definedName name="DestStudyNameCopy">#REF!</definedName>
    <definedName name="DestUserName">#REF!</definedName>
    <definedName name="detail">#REF!</definedName>
    <definedName name="detail_colB">'[73]Cal 8 Sch 1rev1'!$B$1:$B$65536,'[73]Cal 8 Sch 1rev1'!$H$1:$H$65536,'[73]Cal 8 Sch 1rev1'!#REF!,'[73]Cal 8 Sch 1rev1'!$N$1:$N$65536,'[73]Cal 8 Sch 1rev1'!$T$1:$T$65536,'[73]Cal 8 Sch 1rev1'!$Z$1:$Z$65536</definedName>
    <definedName name="detail_colS">'[73]Cal 8 Sch 1rev1'!$E$1:$E$65536,'[73]Cal 8 Sch 1rev1'!#REF!,'[73]Cal 8 Sch 1rev1'!$M$1:$M$65536,'[73]Cal 8 Sch 1rev1'!$S$1:$S$65536,'[73]Cal 8 Sch 1rev1'!$Y$1:$Y$65536</definedName>
    <definedName name="detail_data">'[73]Cal 8 Sch 1rev1'!$B$8:$Z$50,'[73]Cal 8 Sch 1rev1'!#REF!</definedName>
    <definedName name="DETAIL_EST">#REF!</definedName>
    <definedName name="DEVCOSTS">#REF!</definedName>
    <definedName name="df" localSheetId="17" hidden="1">{2;#N/A;"R13C16:R17C16";#N/A;"R13C14:R17C15";FALSE;FALSE;FALSE;95;#N/A;#N/A;"R13C19";#N/A;FALSE;FALSE;FALSE;FALSE;#N/A;"";#N/A;FALSE;"";"";#N/A;#N/A;#N/A}</definedName>
    <definedName name="df" hidden="1">{2;#N/A;"R13C16:R17C16";#N/A;"R13C14:R17C15";FALSE;FALSE;FALSE;95;#N/A;#N/A;"R13C19";#N/A;FALSE;FALSE;FALSE;FALSE;#N/A;"";#N/A;FALSE;"";"";#N/A;#N/A;#N/A}</definedName>
    <definedName name="DICF">#REF!</definedName>
    <definedName name="DIF_DETAIL">#REF!</definedName>
    <definedName name="DIF_SUM">#REF!</definedName>
    <definedName name="DIF_SUM_SUM">#REF!</definedName>
    <definedName name="diffexpl">[53]Provision!#REF!</definedName>
    <definedName name="DIR_HOURS">#REF!</definedName>
    <definedName name="Disconnect_Switch">#REF!</definedName>
    <definedName name="Disconnect_Switch_Concrete">#REF!</definedName>
    <definedName name="Disconnect_Switch_Labor">#REF!</definedName>
    <definedName name="Disconnect_Switch_Steel">#REF!</definedName>
    <definedName name="Discount_Rate">#REF!</definedName>
    <definedName name="discrate">#REF!</definedName>
    <definedName name="DISPATCH">#REF!</definedName>
    <definedName name="DISTR">#REF!</definedName>
    <definedName name="Dividend">#REF!</definedName>
    <definedName name="DLS">#REF!</definedName>
    <definedName name="DMK">#REF!</definedName>
    <definedName name="dmoe" hidden="1">"45E1EZH1GI603A6TQ7A2B7Y0J"</definedName>
    <definedName name="docket_no">#REF!</definedName>
    <definedName name="docket_num">#REF!</definedName>
    <definedName name="DocumentName" hidden="1">"b1"</definedName>
    <definedName name="DocumentNum" hidden="1">"a1"</definedName>
    <definedName name="DONE">#REF!</definedName>
    <definedName name="doswtxinc">#REF!</definedName>
    <definedName name="doubtxinc">[53]Provision!#REF!</definedName>
    <definedName name="Downtime">#REF!</definedName>
    <definedName name="DP">#REF!</definedName>
    <definedName name="DP_2">#REF!</definedName>
    <definedName name="DPC">#REF!</definedName>
    <definedName name="dr" hidden="1">"45E1COOP3K6ZCCKMU61PY1S6R"</definedName>
    <definedName name="DSR">[23]ASS!#REF!</definedName>
    <definedName name="DSR_FEE">[23]ASS!#REF!</definedName>
    <definedName name="DSR_MOS">[23]ASS!#REF!</definedName>
    <definedName name="DSUMDATA">'[12]Progress Tables'!$F$14:$K$116</definedName>
    <definedName name="Duration_Delta">[57]Returns!$D$58</definedName>
    <definedName name="E">#REF!</definedName>
    <definedName name="E_1">#REF!</definedName>
    <definedName name="E_Rate">HLOOKUP(ProjectYear,tblEnergyRate,swEnergytbl+1)</definedName>
    <definedName name="Earning_Amounts">'[104]Earnings Data'!$B$8:$O$1661</definedName>
    <definedName name="EarningsCode_Table">#REF!</definedName>
    <definedName name="ebentxinc">[53]Provision!#REF!</definedName>
    <definedName name="EC">[36]Source!#REF!</definedName>
    <definedName name="ECDescr">[36]Source!#REF!</definedName>
    <definedName name="ECDescr2">[36]Source!#REF!</definedName>
    <definedName name="ECID">[36]Source!#REF!</definedName>
    <definedName name="economy">[105]purchases!$Q$3:$T$7</definedName>
    <definedName name="EDGERTON">#REF!</definedName>
    <definedName name="eee">'[10]Cerro Gordo Raw 2002'!$A$10:$A$10</definedName>
    <definedName name="eeee" localSheetId="7"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hidden="1">{#N/A,#N/A,FALSE,"O&amp;M by processes";#N/A,#N/A,FALSE,"Elec Act vs Bud";#N/A,#N/A,FALSE,"G&amp;A";#N/A,#N/A,FALSE,"BGS";#N/A,#N/A,FALSE,"Res Cost"}</definedName>
    <definedName name="Eff_Tax_Rate">#REF!</definedName>
    <definedName name="EffectiveDate">[100]_Setup_!#REF!</definedName>
    <definedName name="EFOR">#REF!</definedName>
    <definedName name="EITF">#REF!</definedName>
    <definedName name="Elapsed">'[88]FIT Paid - Combined'!$AO$4</definedName>
    <definedName name="elec_tax">[32]Inputs!#REF!</definedName>
    <definedName name="ELECT">#REF!</definedName>
    <definedName name="Ellwood_City">#REF!</definedName>
    <definedName name="ELMORE">#REF!</definedName>
    <definedName name="Embed_Ratio">#REF!</definedName>
    <definedName name="Embeds">#REF!</definedName>
    <definedName name="emergency">[105]purchases!$V$3:$Y$22</definedName>
    <definedName name="EmpDataAllGrps">#REF!</definedName>
    <definedName name="EmpDatabyBU">'[106]By BU'!$B$13:$S$1712</definedName>
    <definedName name="employees">#REF!</definedName>
    <definedName name="en">HLOOKUP(ProjectYear,tblEnergyRate,swEnergytbl+1)</definedName>
    <definedName name="ENCF">[69]Summary!$J$13</definedName>
    <definedName name="End_Bal">#REF!</definedName>
    <definedName name="END_DATA">#N/A</definedName>
    <definedName name="End_Date">'[3]2_Assumptions'!$E$12</definedName>
    <definedName name="END_MSG">#N/A</definedName>
    <definedName name="EndContractMonthCor">#REF!</definedName>
    <definedName name="EndDateOut">#REF!</definedName>
    <definedName name="EndEffDateCor">#REF!</definedName>
    <definedName name="Energization">[51]Assumptions!#REF!</definedName>
    <definedName name="Energization_1">[51]Assumptions!#REF!</definedName>
    <definedName name="Energization_2">[51]Assumptions!#REF!</definedName>
    <definedName name="Energy">HLOOKUP(ProjectYear,tblEnergyRate,swEnergytbl+1)</definedName>
    <definedName name="Energy2">HLOOKUP(ProjectYear,tblEnergyRate,swEnergytbl+1)</definedName>
    <definedName name="EnergyInflationRate">'[46]PF Input'!$H$10</definedName>
    <definedName name="EnergyRate">HLOOKUP(ProjectYear,tblEnergyRate,swEnergytbl+1)</definedName>
    <definedName name="Energyrate1">HLOOKUP(ProjectYear,tblEnergyRate,swEnergytbl+1)</definedName>
    <definedName name="Enthalpy">#REF!</definedName>
    <definedName name="Enthalpy3C">#REF!</definedName>
    <definedName name="Enthalpy3T">#REF!</definedName>
    <definedName name="Enthalpy4C">#REF!</definedName>
    <definedName name="enthalpy4c1">#REF!</definedName>
    <definedName name="Enthalpy4T">#REF!</definedName>
    <definedName name="Entity">OFFSET('[43]Attribute List'!$A$3,0,0,COUNTA('[43]Attribute List'!$A$3:$A$4872),1)</definedName>
    <definedName name="EntityName">[107]Input!$C$6</definedName>
    <definedName name="EntityNameOut">#REF!</definedName>
    <definedName name="EntityType">OFFSET('[43]Attribute List'!$F$3,0,0,COUNTA('[43]Attribute List'!$F$3:$F$5000),1)</definedName>
    <definedName name="EntityTypeOut">#REF!</definedName>
    <definedName name="entry">[92]JOURNAL!$B$9:$R$353,[92]JOURNAL!$I$3,[92]JOURNAL!$G$3,[92]JOURNAL!$E$3,[92]JOURNAL!$B$7,[92]JOURNAL!$B$3</definedName>
    <definedName name="EntryFields">[92]JOURNAL!$B$9:$R$353,[92]JOURNAL!$I$3,[92]JOURNAL!$G$3,[92]JOURNAL!$E$3,[92]JOURNAL!$B$7,[92]JOURNAL!$B$3</definedName>
    <definedName name="ENVIR">#REF!</definedName>
    <definedName name="Environmental">'[108]Data Tables'!$B$38:$B$40</definedName>
    <definedName name="EPMWorkbookOptions_1">"R7UAAB|LCAAAAAAABADtnW1zmkoUgL93pv8h43cVFI1mTDp0ReNcBQqY3DbTYVDXhKmKF0zT/vu7KFFBNKKEsMvOdKYGzq67j|fsC3vOofHlz3Ry8RvajmnNrnNsgcldwNnQGpmzx|vc82KcZ6u5LzefPzXuLfvXwLJ|SfMFEnUuULmZc/XHMa9zT4vF/KpYfHl5KbyUC5b9WCwxDFv8t9dVh09wauTNmbMwZkOYW5cavV0qh7714qIBrNkMDt3"</definedName>
    <definedName name="EPMWorkbookOptions_10" hidden="1">"E5OY4m0EX|yCl9IxOEZxgYxmfCHzJxOn|9V6VqVTRGGloNNdt/LH89L0RnuCpUdpRYkS8elKplecjyKxD6QaBwtQyD4GAY4r0jNAfkKOAwPeknBTl5tWWSgWNBwTN1RBQi|y6iPpRsKWehBbdmT2I8NP4hv94QVN4RE/h4RjzxxFbGM8nhaE1dRN5sHsSeXx4Co83kncElOZQgPQBURzChg|E/B5TfhUWvD/2|IPChhN2PYgSNozJApBY14P07F"</definedName>
    <definedName name="EPMWorkbookOptions_11" hidden="1">"QS9w8lMC1kuJubeCd804VuB/ttdbxYCPH|S48F0wimjWAMEQiuPxeoMhz2Ly6JEUeNK5Uojo12lCrYJx2IFQeX2TwuoTiq2GdxSdfslqinH4H59amnH4nJU6KEGmASaBeS8SDLjvXhOCiNzRjGN0lIEJKiMSxRb2USneqptzJR3srpMc2Ek5ASGEkQmkCQIyCBYJxAmBp9SVzMhkt97LcEqY/9e9CgPvbUxz5lNrtyLN5|C1rGfe23UWg6z|NOI"</definedName>
    <definedName name="EPMWorkbookOptions_12" hidden="1">"z22Sr2tA4IxudXirqHxkCDF3Zo4Z9Lti5oV7HxDgWMbOk/STJrD2auLof/iUg5MoGG7lUoz1fgNXyWDl5ey95b9a2BZv5CVLpYYX6V3b/jlX0ber9boOHeGbRqDCexB|3FTw871z5821UrzFY3/AbMALC1HtQAA"</definedName>
    <definedName name="EPMWorkbookOptions_2" hidden="1">"v1CzwbNtwtrgz4cvypu9201gY3lV0XTSmcPVt629awOn82TaXX9V3oC3bcAxRfUNYQA3K3egtuad/lYF4zzL6g1fo0UL3uBJXGM8nhaE1vaoxDFN0jHlxMB8Wf|oPqICO2o0|yV1e1GVBcT|PjYkDfzaKbjM2jeLn84k5NLYAHt241zr8tWxd9vp8s25F4MtXtDYAL4p7b92aoxGcNc0pnDnLpu4X3TTT8ckgKfXJelnXAayJZd8s7GfYKIbcOF"</definedName>
    <definedName name="EPMWorkbookOptions_3" hidden="1">"R02YuQkju98woijVjAP4uW8duyzQVq16bszq0jirdM21kcqGN1P1DRupH7|RwrtS3Xn5n/PcNlx3kApL6oNYphNw/VsQKOzLrCsOUau1VB2E|xLCvZI2jflBvF1YfQ2p35xPgr29Yc2ou/N2ylWhnDwThfqY64PFca1/O1CoR5xoAlbjS45C4HZfeb/aVCKu4azkKFE2ThcNSD0wEaqELE/DoZKoBEVuW3MD14EH8WHmReEUTtlkUfFRZZODLdH"</definedName>
    <definedName name="EPMWorkbookOptions_4" hidden="1">"fE91d6a0Dbs4dPfjegFGhavZubkOufqTS5gP4d/2ePKNopvdThGIuo/mqTxXcrEY1JaaomrJoUyhRIwHZYS2SLy40df5FW10xaFJu5gGsVjRuOtCeXdJj8A9Puv6ulzH8NwaBl3/NTHkTf1rRD6xzQA2roEcFfTuIi45usu7gFwL2MOJW22q8uacrL9lsuVCsdxx9tvhVT7dTFSjX1vjZV6Mi9|P1ldq5csU6tdHq|uVQLVdcVwo6tld77J9LZi"</definedName>
    <definedName name="EPMWorkbookOptions_5" hidden="1">"B4lrvkB3n99ouncT/d8UsDflmAnx3a6fj95WJFXVRUGjpHykymUW|w1q6uaBs5YuaOtRrZbLEfYel8ROBruLFyBT446Gi2VZ7J9VpsfCm7zGq1JfAUKCz9Vr5Bn4hqNfYV3j3rpH9TasmSfobasvomWRIvAJqm2dPLVdY/Q/FmtlepsSAsU15Zb|o8XritTt9mWKxq8vembPQPYqC4s9kvSM9u4MqvHtBMd6lokw2BuwPqjXuXp|NBiU81yFreU"</definedName>
    <definedName name="EPMWorkbookOptions_6" hidden="1">"H40sjb1RH5UG9XCmVxqMUDPYeRb|iNjWdiME|PcoqK1Kro4FztsyR1bVEnrauMQYO3AW2nGk3hBAuJY8Li7hwlIvvibtMxOj2LlD0jpjZo|/9owsyoxL|o0sKp8PzniJHX8Gx5G3XfSwDJk0HuhAyRK0Y0mPTiqyBvoIIg9N9BE6w6CirXEwseoskUlX0r69i7zUZGwvAY88iPTardXpJnvEQ|PzEJeifWkoISiHT8|4eJtn1id8D5BsFsgWEqZ"</definedName>
    <definedName name="EPMWorkbookOptions_7" hidden="1">"JhNSka3RVe1L7LSY7wLIHhca8YAyEtBMT4pEdV7wRF7UhikppKnqJ6EP16eqdj7xkVMw8ZbSUoEZ|GFHAHkp6RrCfwal8RzgjLiz6UERiY94pxtemXBaUjNTuZPZnYoSFiHw0Ro8UeIeRrTbhQoxiWUcR39VUc1RaWbyWxLCxh2VfcdCtAElW9K7TRJuojc69smvFG8pXg73hIY8JDzQNx5vwtqwrg9hjbOM0qTrGHQ5YQucv9ZkfrNP29vu2o2"</definedName>
    <definedName name="EPMWorkbookOptions_8" hidden="1">"nG5OvDstOv5H|L1f/TTAkx73VciPf3Hs5fa7s66Xq|T21|0Al/9qncEG6x/ufJdw0Z/D9w5kBjsAK210J3pmANzYoaspcOf3R3/4K6xao|XnMv740CP32qTT/hgX7OYAm25rEpVDjR6iLclGOuBVRX3TVbcQCoUiB/IUSuVLAHB/kwkbiCXuANJz6NVIIltkGDOgShHRJjMdEuEgag0uSvkO2KG8wqEIclrUmYDOvcpSasjUiQ|JXGfdFIkQbtp"</definedName>
    <definedName name="EPMWorkbookOptions_9" hidden="1">"444kTVNeT04uQSCBvtQuQH9QhCgIeqYH9yAQ4OZwpjg2OCoUB10L7dUPBAR3GOmZ37zzzORyWEfxT8VkTxd|JkyEL3W8SI4|Js8Mkk5T74AeReJHQk0nCEUFt02919YVAXR5Ffstb4rmPwCSfHkRgY6iZzmBebWmUknjAeKmgeFLaM|rUB5rBWFbovSV8liP7mQsFtMzqnsOi8m9KoHEN3uc6fTpVUw19VB3bkA/yfQ7JL7RI6KXrldRKtXybAY"</definedName>
    <definedName name="EPS">'[46]Capital Input'!#REF!</definedName>
    <definedName name="Equip_Delivery_Date">[49]Assumptions!#REF!</definedName>
    <definedName name="Equipment_Spacing">#REF!</definedName>
    <definedName name="equity">#REF!</definedName>
    <definedName name="Equity_Sponsor_Participation">#REF!</definedName>
    <definedName name="ER_Table">[109]Tables!$A$3:$C$13</definedName>
    <definedName name="ERASEERR">#N/A</definedName>
    <definedName name="Erect_Time">[51]Assumptions!#REF!</definedName>
    <definedName name="Erect_Time_1">[51]Assumptions!#REF!</definedName>
    <definedName name="Erect_Time_2">[51]Assumptions!#REF!</definedName>
    <definedName name="EROA">[4]Inputs!$B$3</definedName>
    <definedName name="ESA">#REF!</definedName>
    <definedName name="ESC_BOILER_FUEL">#REF!</definedName>
    <definedName name="ESC_DUCT_FUEL">#REF!</definedName>
    <definedName name="ESC_EXCESS_ELEC">#REF!</definedName>
    <definedName name="ESC_GT_FUEL">#REF!</definedName>
    <definedName name="ESC_HOST_CAP">#REF!</definedName>
    <definedName name="ESC_O_M">#REF!</definedName>
    <definedName name="ESC_STEAM">#REF!</definedName>
    <definedName name="ESC_UTIL">#REF!</definedName>
    <definedName name="ESI">'[2]SUMMARY-OLD'!#REF!</definedName>
    <definedName name="esireport">[53]Provision!$B$1:$F$63,[53]Provision!$G$1:$J$63,[53]Provision!$K$1:$N$63,[53]Provision!$O$1:$R$63,[53]Provision!$S$1:$X$63,[53]Provision!$Y$1:$AD$63,[53]Provision!$AE$1:$AH$63,[53]Provision!$AI$1:$AL$63</definedName>
    <definedName name="Ess_300">#REF!</definedName>
    <definedName name="Ess_304">#REF!</definedName>
    <definedName name="EssAliasTable">"Default"</definedName>
    <definedName name="EssLatest">"JAN"</definedName>
    <definedName name="EssOptions">"A3100001100110100000001100000_01008#Missing"</definedName>
    <definedName name="Est_Avoided_Cost">#REF!</definedName>
    <definedName name="EST_COMFEE">[23]ASS!#REF!</definedName>
    <definedName name="EST_FINCFEE">[23]ASS!#REF!</definedName>
    <definedName name="Est_Life">#REF!</definedName>
    <definedName name="EST_T5">[23]ASS!#REF!</definedName>
    <definedName name="EST0">#REF!</definedName>
    <definedName name="Estimate">#REF!</definedName>
    <definedName name="ET">#REF!</definedName>
    <definedName name="et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ur">#REF!</definedName>
    <definedName name="EV__LASTREFTIME__" hidden="1">39826.8319444444</definedName>
    <definedName name="evt" localSheetId="17" hidden="1">{#N/A,#N/A,FALSE,"INPUTDATA";#N/A,#N/A,FALSE,"SUMMARY";#N/A,#N/A,FALSE,"CTAREP";#N/A,#N/A,FALSE,"CTBREP";#N/A,#N/A,FALSE,"TURBEFF";#N/A,#N/A,FALSE,"Condenser Performance"}</definedName>
    <definedName name="evt" hidden="1">{#N/A,#N/A,FALSE,"INPUTDATA";#N/A,#N/A,FALSE,"SUMMARY";#N/A,#N/A,FALSE,"CTAREP";#N/A,#N/A,FALSE,"CTBREP";#N/A,#N/A,FALSE,"TURBEFF";#N/A,#N/A,FALSE,"Condenser Performance"}</definedName>
    <definedName name="EWSF">#REF!</definedName>
    <definedName name="Ex_rate">'[110]HK BS'!#REF!</definedName>
    <definedName name="EXAMP">#REF!</definedName>
    <definedName name="exc">#REF!</definedName>
    <definedName name="ExcelFile">'[3]2_Assumptions'!$E$175</definedName>
    <definedName name="Exch">[111]Dev!$F$5</definedName>
    <definedName name="Exch_Rate">#REF!</definedName>
    <definedName name="EXCH1">#REF!</definedName>
    <definedName name="EXCH10">#REF!</definedName>
    <definedName name="EXCH2">#REF!</definedName>
    <definedName name="EXCH3">#REF!</definedName>
    <definedName name="EXCH4">#REF!</definedName>
    <definedName name="EXCH5">#REF!</definedName>
    <definedName name="EXCH6">#REF!</definedName>
    <definedName name="EXCH7">#REF!</definedName>
    <definedName name="EXCH8">#REF!</definedName>
    <definedName name="EXCH9">#REF!</definedName>
    <definedName name="EXCHANGE">#REF!</definedName>
    <definedName name="EXHIBIT_II">'[112]163(j)'!$A$2:$D$54</definedName>
    <definedName name="EXHIBITII">'[112]163(j)'!$A$2:$E$29</definedName>
    <definedName name="Exit_Year">'[113]Assumptions Rollup'!#REF!</definedName>
    <definedName name="exitcap">#REF!</definedName>
    <definedName name="exitcap2">'[44]Hold Sell'!$B$9</definedName>
    <definedName name="exitcapbuyer">#REF!</definedName>
    <definedName name="exitcapfmv">#REF!</definedName>
    <definedName name="exp">#REF!</definedName>
    <definedName name="Exp_Fcst">'[90]Internal Forecast_Detail'!#REF!</definedName>
    <definedName name="EXP_OFFSET">#REF!</definedName>
    <definedName name="Exp_return">#REF!</definedName>
    <definedName name="Exp_type">#REF!</definedName>
    <definedName name="ExpandOutputs">#N/A</definedName>
    <definedName name="ExpandVPeriods">#N/A</definedName>
    <definedName name="expensesc">'[37]NOTES '!$F$177</definedName>
    <definedName name="ExportFile">#N/A</definedName>
    <definedName name="Exposures">#REF!</definedName>
    <definedName name="ExposuresRev">#REF!</definedName>
    <definedName name="EXPTYPE">#REF!</definedName>
    <definedName name="_xlnm.Extract">#REF!</definedName>
    <definedName name="Extract_MI">#REF!</definedName>
    <definedName name="extrapolated_pk_vols">#REF!</definedName>
    <definedName name="f">HLOOKUP(ProjectYear,tblEnergyRate,swEnergytbl+1)</definedName>
    <definedName name="F_I_">#REF!</definedName>
    <definedName name="fA">#REF!</definedName>
    <definedName name="Fac_Picks">#REF!</definedName>
    <definedName name="factor">#REF!</definedName>
    <definedName name="FandBCostByTotal?">'[46]PF Input'!$H$7</definedName>
    <definedName name="FandBRevByTotal?">'[46]PF Input'!$H$6</definedName>
    <definedName name="FAS157DataAnchor">#REF!</definedName>
    <definedName name="FAS157RunDate">#REF!</definedName>
    <definedName name="FAS157SponsorName">#REF!</definedName>
    <definedName name="FAS157SummaryAnchor">#REF!</definedName>
    <definedName name="fB">#REF!</definedName>
    <definedName name="FBS">#REF!</definedName>
    <definedName name="FBSwA">#REF!</definedName>
    <definedName name="FCOV">#REF!</definedName>
    <definedName name="FD">#REF!</definedName>
    <definedName name="fdfdfd">{#N/A,#N/A,FALSE,"CAPREIT"}</definedName>
    <definedName name="fdfdfdf">{#N/A,#N/A,FALSE,"CAPREIT"}</definedName>
    <definedName name="Fe_OH">#REF!</definedName>
    <definedName name="Fe_OH_3">#REF!</definedName>
    <definedName name="Fe2__Fe_CO3">#REF!</definedName>
    <definedName name="feb">#REF!</definedName>
    <definedName name="fed_inc_tax">'[4]Input Page'!$E$9</definedName>
    <definedName name="fed_other">[114]BalancesNew!#REF!</definedName>
    <definedName name="FED_Tax">[77]Assump!$E$48</definedName>
    <definedName name="FEE">#REF!</definedName>
    <definedName name="FeeSched">#REF!</definedName>
    <definedName name="FEESCHED0794">#REF!</definedName>
    <definedName name="felix2">'[115]DB Gain'!$C$7:$P$98</definedName>
    <definedName name="fer" localSheetId="17" hidden="1">{2;#N/A;"R13C16:R17C16";#N/A;"R13C14:R17C15";FALSE;FALSE;FALSE;95;#N/A;#N/A;"R13C19";#N/A;FALSE;FALSE;FALSE;FALSE;#N/A;"";#N/A;FALSE;"";"";#N/A;#N/A;#N/A}</definedName>
    <definedName name="fer" hidden="1">{2;#N/A;"R13C16:R17C16";#N/A;"R13C14:R17C15";FALSE;FALSE;FALSE;95;#N/A;#N/A;"R13C19";#N/A;FALSE;FALSE;FALSE;FALSE;#N/A;"";#N/A;FALSE;"";"";#N/A;#N/A;#N/A}</definedName>
    <definedName name="FF">'[116]PIVOT 1 (DA NON CAMBIARE)'!$A$5:$F$311</definedName>
    <definedName name="fff" localSheetId="17" hidden="1">{#N/A,#N/A,FALSE,"SUMMARY";#N/A,#N/A,FALSE,"INPUTDATA";#N/A,#N/A,FALSE,"Condenser Performance"}</definedName>
    <definedName name="fff" hidden="1">{#N/A,#N/A,FALSE,"SUMMARY";#N/A,#N/A,FALSE,"INPUTDATA";#N/A,#N/A,FALSE,"Condenser Performance"}</definedName>
    <definedName name="FFO">#REF!</definedName>
    <definedName name="FFT">#REF!</definedName>
    <definedName name="file">[117]A!$A$1</definedName>
    <definedName name="FilePath1">#REF!</definedName>
    <definedName name="FilePath2">#REF!</definedName>
    <definedName name="Fin_Cnst_Option_1">#REF!</definedName>
    <definedName name="Fin_Cnst_Option_2">#REF!</definedName>
    <definedName name="Fin_Cnst_Option_3">#REF!</definedName>
    <definedName name="Fin_Cnst_Option_4">#REF!</definedName>
    <definedName name="Fin_Com">[51]Assumptions!#REF!</definedName>
    <definedName name="Fin_Com_1">[51]Assumptions!#REF!</definedName>
    <definedName name="Fin_Com_2">[51]Assumptions!#REF!</definedName>
    <definedName name="Fin_Term_Option_1">#REF!</definedName>
    <definedName name="Fin_Term_Option_2">#REF!</definedName>
    <definedName name="Fin_Term_Option_3">#REF!</definedName>
    <definedName name="Fin_Term_Option_4">#REF!</definedName>
    <definedName name="Finance_Fees_Amort._Period">#REF!</definedName>
    <definedName name="financials">#REF!</definedName>
    <definedName name="financials97">#REF!</definedName>
    <definedName name="financials98">#REF!</definedName>
    <definedName name="financials99">#REF!</definedName>
    <definedName name="Financing_Scenarios">[49]Assumptions!#REF!</definedName>
    <definedName name="FINCFEE">[23]ASS!#REF!</definedName>
    <definedName name="FINISHDATE">#REF!</definedName>
    <definedName name="FINSUM">#REF!</definedName>
    <definedName name="FIVE">#REF!</definedName>
    <definedName name="Fix_Exp_Rate">'[118]Inc Statement'!$B$97</definedName>
    <definedName name="fixed">[105]purchases!$H$3:$J$22</definedName>
    <definedName name="Fixed_Cost">#REF!</definedName>
    <definedName name="FIXED_Exp">[69]Inc_Stmt!$B$93</definedName>
    <definedName name="FLHRS">#REF!</definedName>
    <definedName name="FM">#REF!</definedName>
    <definedName name="FO_HOURS">#REF!</definedName>
    <definedName name="For_Bid_Form">#REF!</definedName>
    <definedName name="ForBidForm">#REF!</definedName>
    <definedName name="ForBidFormSub">#REF!</definedName>
    <definedName name="forfeiture">#REF!</definedName>
    <definedName name="Form_926">OFFSET('[43]Attribute List'!$I$3,0,0,COUNTA('[43]Attribute List'!$I$3:$I$4886),1)</definedName>
    <definedName name="Formwork">#REF!</definedName>
    <definedName name="forney"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_Alloc">#REF!</definedName>
    <definedName name="Fornitori">[119]CODES!$J$2:$J$22</definedName>
    <definedName name="Fossil_BGS">[4]Assumptions!$E$58</definedName>
    <definedName name="Fossil_Secur_Date">[4]Assumptions!$E$22</definedName>
    <definedName name="fpl">#REF!</definedName>
    <definedName name="fplds">#REF!</definedName>
    <definedName name="fplitxinc">#REF!</definedName>
    <definedName name="FPLPAIDS">#REF!</definedName>
    <definedName name="fplreport">[53]Provision!$B$1:$F$46,[53]Provision!$G$1:$J$46,[53]Provision!$K$1:$N$46,[53]Provision!$O$1:$R$46,[53]Provision!$S$1:$X$46,[53]Provision!$Y$1:$AD$46,[53]Provision!$AE$1:$AH$46,[53]Provision!$AI$1:$AL$46</definedName>
    <definedName name="Framing">#REF!</definedName>
    <definedName name="Framing_labor">#REF!</definedName>
    <definedName name="FranchiseDiscountRate">#REF!</definedName>
    <definedName name="Franci">#REF!</definedName>
    <definedName name="FreeRent">#REF!</definedName>
    <definedName name="FS">[120]balsheet:cashflow!$A$1:$I$42</definedName>
    <definedName name="FSTD">#REF!</definedName>
    <definedName name="FTR">#REF!</definedName>
    <definedName name="fuel">#REF!</definedName>
    <definedName name="fuel_passed">[32]Inputs!#REF!</definedName>
    <definedName name="FUN">#REF!</definedName>
    <definedName name="FUNCOV">#REF!</definedName>
    <definedName name="FunctionName">#REF!</definedName>
    <definedName name="FunctionNameOut">#REF!</definedName>
    <definedName name="Fund">OFFSET('[43]Attribute List'!$B$3,0,0,COUNTA('[43]Attribute List'!$B$3:$B$4886),1)</definedName>
    <definedName name="FUNSTD">#REF!</definedName>
    <definedName name="FX">[49]Assumptions!#REF!</definedName>
    <definedName name="fxrates">[121]ForEx!#REF!</definedName>
    <definedName name="FY">98</definedName>
    <definedName name="G" localSheetId="17" hidden="1">{#N/A,#N/A,FALSE,"Aging Summary";#N/A,#N/A,FALSE,"Ratio Analysis";#N/A,#N/A,FALSE,"Test 120 Day Accts";#N/A,#N/A,FALSE,"Tickmarks"}</definedName>
    <definedName name="G" hidden="1">{#N/A,#N/A,FALSE,"Aging Summary";#N/A,#N/A,FALSE,"Ratio Analysis";#N/A,#N/A,FALSE,"Test 120 Day Accts";#N/A,#N/A,FALSE,"Tickmarks"}</definedName>
    <definedName name="GA">[23]ASS!#REF!</definedName>
    <definedName name="GAAP_Other">[114]BalancesNew!#REF!</definedName>
    <definedName name="gain">#REF!</definedName>
    <definedName name="GainType">OFFSET('[43]Attribute List'!$X$3,0,0,COUNTA('[43]Attribute List'!$X$3:$X$4886),1)</definedName>
    <definedName name="GALION">#REF!</definedName>
    <definedName name="GAS">'[105]gas_fix$'!$A$3:$C$22</definedName>
    <definedName name="gas_curve_for_extrapolation">#REF!</definedName>
    <definedName name="GasNumberPrint">#REF!</definedName>
    <definedName name="gbp">#REF!</definedName>
    <definedName name="GC">#REF!</definedName>
    <definedName name="GCInputs1">#REF!</definedName>
    <definedName name="GCInputs2">#REF!</definedName>
    <definedName name="GCInputsRow1">#REF!</definedName>
    <definedName name="GCInputsRow2">#REF!</definedName>
    <definedName name="GCOutputs1">#REF!</definedName>
    <definedName name="GCOutputs2">#REF!</definedName>
    <definedName name="GCOutputsRow1">#REF!</definedName>
    <definedName name="GCOutputsRow2">#REF!</definedName>
    <definedName name="Gefor">#REF!</definedName>
    <definedName name="GEN">#REF!</definedName>
    <definedName name="GENA">#REF!</definedName>
    <definedName name="GENERAL_INSTRUCTIONS_AND_RECOMMENDED_WORK_STEPS">#REF!</definedName>
    <definedName name="GeneralInflationRate">'[46]PF Input'!$H$8</definedName>
    <definedName name="generation">#REF!</definedName>
    <definedName name="GenLedger">[4]PEPCO!$A$9:$H$774</definedName>
    <definedName name="GENOA">#REF!</definedName>
    <definedName name="GENOA_NORTH">#REF!</definedName>
    <definedName name="GENOA_SOUTH">#REF!</definedName>
    <definedName name="GenStepUpXfmr">#REF!</definedName>
    <definedName name="GES">#REF!</definedName>
    <definedName name="ggg" localSheetId="17" hidden="1">{#N/A,#N/A,FALSE,"T COST";#N/A,#N/A,FALSE,"COST_FH"}</definedName>
    <definedName name="ggg" hidden="1">{#N/A,#N/A,FALSE,"T COST";#N/A,#N/A,FALSE,"COST_FH"}</definedName>
    <definedName name="GGGG">[119]CODES!$J$2:$J$22</definedName>
    <definedName name="gggggggggg" localSheetId="17" hidden="1">{#N/A,#N/A,FALSE,"Aging Summary";#N/A,#N/A,FALSE,"Ratio Analysis";#N/A,#N/A,FALSE,"Test 120 Day Accts";#N/A,#N/A,FALSE,"Tickmarks"}</definedName>
    <definedName name="gggggggggg" hidden="1">{#N/A,#N/A,FALSE,"Aging Summary";#N/A,#N/A,FALSE,"Ratio Analysis";#N/A,#N/A,FALSE,"Test 120 Day Accts";#N/A,#N/A,FALSE,"Tickmarks"}</definedName>
    <definedName name="GH_Royalty">[49]Assumptions!#REF!</definedName>
    <definedName name="GH_Share_of_Equity">[49]Assumptions!#REF!</definedName>
    <definedName name="gita" localSheetId="7"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hidden="1">{#N/A,#N/A,FALSE,"O&amp;M by processes";#N/A,#N/A,FALSE,"Elec Act vs Bud";#N/A,#N/A,FALSE,"G&amp;A";#N/A,#N/A,FALSE,"BGS";#N/A,#N/A,FALSE,"Res Cost"}</definedName>
    <definedName name="GOD" localSheetId="17" hidden="1">{#N/A,#N/A,TRUE,"Facility-Input";#N/A,#N/A,TRUE,"Graphs";#N/A,#N/A,TRUE,"TOTAL"}</definedName>
    <definedName name="GOD" hidden="1">{#N/A,#N/A,TRUE,"Facility-Input";#N/A,#N/A,TRUE,"Graphs";#N/A,#N/A,TRUE,"TOTAL"}</definedName>
    <definedName name="golly" localSheetId="17" hidden="1">{#N/A,#N/A,TRUE,"Facility-Input";#N/A,#N/A,TRUE,"Graphs";#N/A,#N/A,TRUE,"TOTAL"}</definedName>
    <definedName name="golly" hidden="1">{#N/A,#N/A,TRUE,"Facility-Input";#N/A,#N/A,TRUE,"Graphs";#N/A,#N/A,TRUE,"TOTAL"}</definedName>
    <definedName name="GOODBYE" localSheetId="17" hidden="1">{#N/A,#N/A,TRUE,"Facility-Input";#N/A,#N/A,TRUE,"Graphs";#N/A,#N/A,TRUE,"TOTAL"}</definedName>
    <definedName name="GOODBYE" hidden="1">{#N/A,#N/A,TRUE,"Facility-Input";#N/A,#N/A,TRUE,"Graphs";#N/A,#N/A,TRUE,"TOTAL"}</definedName>
    <definedName name="GOTOCommentary">[122]!GOTOCommentary</definedName>
    <definedName name="GotoCover">[122]!GotoCover</definedName>
    <definedName name="GOTODetail">[122]!GOTODetail</definedName>
    <definedName name="GOTOFootnotes">[122]!GOTOFootnotes</definedName>
    <definedName name="GOTOGraph">[122]!GOTOGraph</definedName>
    <definedName name="GOTOTrend">[122]!GOTOTrend</definedName>
    <definedName name="GPOWER">#REF!</definedName>
    <definedName name="GPSplit">OFFSET('[43]Attribute List'!$M$3,0,0,COUNTA('[43]Attribute List'!$M$3:$M$4872),1)</definedName>
    <definedName name="gr_power">[32]Inputs!#REF!</definedName>
    <definedName name="GRAFTON">#REF!</definedName>
    <definedName name="Grid">#REF!</definedName>
    <definedName name="Ground_Grid">#REF!</definedName>
    <definedName name="group">#REF!</definedName>
    <definedName name="Grove_City">#REF!</definedName>
    <definedName name="Growth_Est">#REF!</definedName>
    <definedName name="grp_Env">#REF!</definedName>
    <definedName name="grp_NonOP">#REF!</definedName>
    <definedName name="grp_Prod">#REF!</definedName>
    <definedName name="grp_SiteGA">#REF!</definedName>
    <definedName name="GRP_Supplies">[42]Supplies!$B$5</definedName>
    <definedName name="GRPCALC">#REF!</definedName>
    <definedName name="GRPTI">#REF!</definedName>
    <definedName name="Grubbing">#REF!</definedName>
    <definedName name="Grubbing_Costs">#REF!</definedName>
    <definedName name="Grwth_Rate">[118]Summary!$L$14</definedName>
    <definedName name="gsCapacity_rate">[123]Summary!$E$21</definedName>
    <definedName name="GSOF">#REF!</definedName>
    <definedName name="GSTD">#REF!</definedName>
    <definedName name="GTcommodityCor">#REF!</definedName>
    <definedName name="GTFUEL">#REF!</definedName>
    <definedName name="GTHR">#REF!</definedName>
    <definedName name="GTPOWER">#REF!</definedName>
    <definedName name="GUPTC">#REF!</definedName>
    <definedName name="h">#N/A</definedName>
    <definedName name="h2_alloc">[32]Inputs!#REF!</definedName>
    <definedName name="h2_merchant">[32]Inputs!#REF!</definedName>
    <definedName name="h2_prod">[32]Inputs!#REF!</definedName>
    <definedName name="h2_top">[32]Inputs!#REF!</definedName>
    <definedName name="H2O">#REF!</definedName>
    <definedName name="Haarlem">#REF!</definedName>
    <definedName name="Haircut">[49]Assumptions!#REF!</definedName>
    <definedName name="HASKINS">#REF!</definedName>
    <definedName name="HB">#REF!</definedName>
    <definedName name="HB_2">#REF!</definedName>
    <definedName name="HCP">#REF!</definedName>
    <definedName name="hd" localSheetId="17" hidden="1">{#N/A,#N/A,FALSE,"Aging Summary";#N/A,#N/A,FALSE,"Ratio Analysis";#N/A,#N/A,FALSE,"Test 120 Day Accts";#N/A,#N/A,FALSE,"Tickmarks"}</definedName>
    <definedName name="hd" hidden="1">{#N/A,#N/A,FALSE,"Aging Summary";#N/A,#N/A,FALSE,"Ratio Analysis";#N/A,#N/A,FALSE,"Test 120 Day Accts";#N/A,#N/A,FALSE,"Tickmarks"}</definedName>
    <definedName name="HDD">#REF!</definedName>
    <definedName name="HDLGSTI">#REF!</definedName>
    <definedName name="HEADER">#REF!</definedName>
    <definedName name="HeaderRowOut">#REF!</definedName>
    <definedName name="Heatrate">[49]Assumptions!$P$17</definedName>
    <definedName name="HELD">#REF!</definedName>
    <definedName name="hello" localSheetId="17" hidden="1">{#N/A,#N/A,TRUE,"Facility-Input";#N/A,#N/A,TRUE,"Graphs";#N/A,#N/A,TRUE,"TOTAL"}</definedName>
    <definedName name="hello" hidden="1">{#N/A,#N/A,TRUE,"Facility-Input";#N/A,#N/A,TRUE,"Graphs";#N/A,#N/A,TRUE,"TOTAL"}</definedName>
    <definedName name="help">'[29]capital expenditures'!$B$2:$M$20</definedName>
    <definedName name="henryhub">'[124]Fuels and EA Prices Work'!#REF!</definedName>
    <definedName name="HERE">#REF!</definedName>
    <definedName name="HERE1">#REF!</definedName>
    <definedName name="HERE1A">#REF!</definedName>
    <definedName name="HERE2">#REF!</definedName>
    <definedName name="HERE3">#REF!</definedName>
    <definedName name="HERE4">#REF!</definedName>
    <definedName name="HERE5">#REF!</definedName>
    <definedName name="HERE6">#REF!</definedName>
    <definedName name="HEREA">#REF!</definedName>
    <definedName name="hhh" localSheetId="17" hidden="1">{"detail305",#N/A,FALSE,"BI-305"}</definedName>
    <definedName name="hhh" hidden="1">{"detail305",#N/A,FALSE,"BI-305"}</definedName>
    <definedName name="hhhgj">#REF!</definedName>
    <definedName name="hi" localSheetId="17" hidden="1">{#N/A,#N/A,FALSE,"Aging Summary";#N/A,#N/A,FALSE,"Ratio Analysis";#N/A,#N/A,FALSE,"Test 120 Day Accts";#N/A,#N/A,FALSE,"Tickmarks"}</definedName>
    <definedName name="hi" hidden="1">{#N/A,#N/A,FALSE,"Aging Summary";#N/A,#N/A,FALSE,"Ratio Analysis";#N/A,#N/A,FALSE,"Test 120 Day Accts";#N/A,#N/A,FALSE,"Tickmarks"}</definedName>
    <definedName name="High_EBITDA_Exit_Multiple">#REF!</definedName>
    <definedName name="HISTORICAL_YEAR_DATE">#REF!</definedName>
    <definedName name="HISTORICAL_YEAR_X">#REF!</definedName>
    <definedName name="History">#REF!</definedName>
    <definedName name="HLDGSCALC">#REF!</definedName>
    <definedName name="HoldCoSplit">OFFSET('[43]Attribute List'!$P$3,0,0,COUNTA('[43]Attribute List'!$P$3:$P$4872),1)</definedName>
    <definedName name="home">#REF!</definedName>
    <definedName name="HOST_DEMAND">#REF!</definedName>
    <definedName name="HOST_HOURS">#REF!</definedName>
    <definedName name="HotelName">[46]General!$C$4</definedName>
    <definedName name="HOTSU">#REF!</definedName>
    <definedName name="hourending">#REF!</definedName>
    <definedName name="Hourly_Rate">#REF!</definedName>
    <definedName name="HP">#REF!</definedName>
    <definedName name="HR">#REF!</definedName>
    <definedName name="hrcompare0607">#REF!</definedName>
    <definedName name="HRS">#REF!</definedName>
    <definedName name="Hrsprmo">[125]Sheet1!$A$1:$B$12</definedName>
    <definedName name="HUBBARD">#REF!</definedName>
    <definedName name="HW02AJE1">#REF!</definedName>
    <definedName name="HW02AJE2">#REF!</definedName>
    <definedName name="HW02AJE3">#REF!</definedName>
    <definedName name="HW02AJE4">#REF!</definedName>
    <definedName name="HW02AJE5">#REF!</definedName>
    <definedName name="HW02AJE6">#REF!</definedName>
    <definedName name="HW02AJE7">#REF!</definedName>
    <definedName name="HW02AJE8">#REF!</definedName>
    <definedName name="hwpcoc">#REF!</definedName>
    <definedName name="hwpcoc2">#REF!</definedName>
    <definedName name="hyp8txinc">#REF!</definedName>
    <definedName name="hyp9txinc">#REF!</definedName>
    <definedName name="I">#REF!</definedName>
    <definedName name="I_DiscountRateCF">[25]Assumptions!$D$33</definedName>
    <definedName name="IBI_Tax_Abatement">[49]Assumptions!$K$17</definedName>
    <definedName name="IBI_Tax_Basis">[49]Assumptions!$K$15</definedName>
    <definedName name="icap">#REF!</definedName>
    <definedName name="ICIO_Tax">[49]Assumptions!$K$31</definedName>
    <definedName name="ICIO_Tax_Abatement">[49]Assumptions!$K$32</definedName>
    <definedName name="ICOL">#N/A</definedName>
    <definedName name="impetxinc">[53]Provision!#REF!</definedName>
    <definedName name="ImportFile">#N/A</definedName>
    <definedName name="ImportListDG">[100]_DWtoGTdirectSetup_!#REF!</definedName>
    <definedName name="IMPORTO">[54]BDV!$D$6:$D$3555</definedName>
    <definedName name="ImportOut">#REF!</definedName>
    <definedName name="INC">#REF!</definedName>
    <definedName name="Include">#REF!</definedName>
    <definedName name="IncludeCor">#REF!</definedName>
    <definedName name="INCOME">#REF!</definedName>
    <definedName name="Income_Statement">#REF!</definedName>
    <definedName name="incomestatement">#REF!</definedName>
    <definedName name="IncomeStreamNumber">OFFSET('[43]Attribute List'!$L$3,0,0,COUNTA('[43]Attribute List'!$L$3:$L$4872),1)</definedName>
    <definedName name="incr">[114]MMaint!A2=0</definedName>
    <definedName name="incr_post">[32]Inputs!#REF!</definedName>
    <definedName name="incr_pre">[32]Inputs!#REF!</definedName>
    <definedName name="Incrementi_singoli_97">#REF!</definedName>
    <definedName name="index">OFFSET(rngFirstUserDefCol,5,0,25,6)</definedName>
    <definedName name="Inflation">#REF!</definedName>
    <definedName name="Inflation_Factor">#REF!</definedName>
    <definedName name="Initial_Billing">#REF!</definedName>
    <definedName name="INP1W">#REF!</definedName>
    <definedName name="INP1WO">#REF!</definedName>
    <definedName name="INP2W">#REF!</definedName>
    <definedName name="INP2WO">#REF!</definedName>
    <definedName name="INP3W">#REF!</definedName>
    <definedName name="INP3WO">#REF!</definedName>
    <definedName name="INP4W">#REF!</definedName>
    <definedName name="INP4WO">#REF!</definedName>
    <definedName name="INP5W">#REF!</definedName>
    <definedName name="INP5WO">#REF!</definedName>
    <definedName name="INP6W">#REF!</definedName>
    <definedName name="INP6WO">#REF!</definedName>
    <definedName name="INP7W">#REF!</definedName>
    <definedName name="INP7WO">#REF!</definedName>
    <definedName name="INP8W">#REF!</definedName>
    <definedName name="INP8WO">#REF!</definedName>
    <definedName name="INPUT">#REF!</definedName>
    <definedName name="INPW">#REF!</definedName>
    <definedName name="INS">#REF!</definedName>
    <definedName name="Ins_per_Annum">[49]Assumptions!$P$22</definedName>
    <definedName name="INSERT1">#REF!</definedName>
    <definedName name="INSERT2">#REF!</definedName>
    <definedName name="Insulator">#REF!</definedName>
    <definedName name="Insulator_Column">#REF!</definedName>
    <definedName name="Insulator_Costs">#REF!</definedName>
    <definedName name="Insulator_Labor">#REF!</definedName>
    <definedName name="Insulator_Type">#REF!</definedName>
    <definedName name="Insurance___000">#REF!</definedName>
    <definedName name="insvc">'[126]in svc pt'!$A$3:$B$201</definedName>
    <definedName name="INT_INC">[23]ASS!#REF!</definedName>
    <definedName name="INT_RATE">'[3]2_Assumptions'!$H$119</definedName>
    <definedName name="intang_afudc910">[4]criteria!$A$5:$B$6</definedName>
    <definedName name="interest_formulas">#REF!</definedName>
    <definedName name="Interest_on_Cash_Balance">#REF!</definedName>
    <definedName name="Interest_Rate">#REF!</definedName>
    <definedName name="InterestOnlyMortgageTerm">'[46]Capital Input'!#REF!</definedName>
    <definedName name="International_Assets_Book_Basis">#REF!</definedName>
    <definedName name="International_Assets_Gross_Proceeds">#REF!</definedName>
    <definedName name="IntervalCor">#REF!</definedName>
    <definedName name="INTQ">'[4]IR COMP'!$B$39</definedName>
    <definedName name="INTY">'[4]IR COMP'!$C$39</definedName>
    <definedName name="Inv_Duration">'[57]Inputs - DiscRate'!$C$43</definedName>
    <definedName name="INV_Past_Col">'[127]WEC Invoice Tracking'!$U$1:$U$65536</definedName>
    <definedName name="Inv225N.Mich">[81]Data!#REF!</definedName>
    <definedName name="InvAtl">[81]Data!#REF!</definedName>
    <definedName name="InvBeg1stQ">[81]Data!#REF!</definedName>
    <definedName name="InvBeg2ndQ">[81]Data!#REF!</definedName>
    <definedName name="InvCad">[81]Data!#REF!</definedName>
    <definedName name="InvCad2">[81]Data!#REF!</definedName>
    <definedName name="InvCentCity">[81]Data!#REF!</definedName>
    <definedName name="InvColSq">[81]Data!#REF!</definedName>
    <definedName name="InverterInitalSP">'[108]Data Tables'!$E$24:$G$24</definedName>
    <definedName name="Invertersize">'[108]Data Tables'!$E$20:$G$20</definedName>
    <definedName name="Investment_Approval_Date">[49]Assumptions!#REF!</definedName>
    <definedName name="InvestmentID">OFFSET('[43]Attribute List'!$C$3,0,0,COUNTA('[43]Attribute List'!$C$3:$C$4886),1)</definedName>
    <definedName name="investmentsc">'[37]NOTES '!$F$48</definedName>
    <definedName name="investmentsp">'[37]NOTES '!$H$48</definedName>
    <definedName name="InvFtMag">[81]Data!#REF!</definedName>
    <definedName name="InvGtBr">[81]Data!#REF!</definedName>
    <definedName name="InvHntgtn">[81]Data!#REF!</definedName>
    <definedName name="INVOICE">#REF!</definedName>
    <definedName name="InvPhl">[81]Data!#REF!</definedName>
    <definedName name="InvPreston">[81]Data!#REF!</definedName>
    <definedName name="InvRDen">[81]Data!#REF!</definedName>
    <definedName name="InvSFHyatt">[81]Data!#REF!</definedName>
    <definedName name="InvStoneCrest">[81]Data!#REF!</definedName>
    <definedName name="ipo" localSheetId="17" hidden="1">{#N/A,#N/A,FALSE,"Aging Summary";#N/A,#N/A,FALSE,"Ratio Analysis";#N/A,#N/A,FALSE,"Test 120 Day Accts";#N/A,#N/A,FALSE,"Tickmarks"}</definedName>
    <definedName name="ipo" hidden="1">{#N/A,#N/A,FALSE,"Aging Summary";#N/A,#N/A,FALSE,"Ratio Analysis";#N/A,#N/A,FALSE,"Test 120 Day Accts";#N/A,#N/A,FALSE,"Tickmarks"}</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42728.1988773148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ATE">#REF!</definedName>
    <definedName name="Iron">#REF!</definedName>
    <definedName name="IROW">#N/A</definedName>
    <definedName name="IRR">#REF!</definedName>
    <definedName name="IRR_Analysis">#REF!</definedName>
    <definedName name="IRR_Delta">'[57]Contract MV'!$C$81</definedName>
    <definedName name="IRR_Delta_Wind">#REF!</definedName>
    <definedName name="IRR10B">'[3]2_Assumptions'!$H$106</definedName>
    <definedName name="IRROUT">#REF!</definedName>
    <definedName name="itc">#REF!</definedName>
    <definedName name="j">#REF!</definedName>
    <definedName name="jan">#REF!</definedName>
    <definedName name="je">[11]STL!#REF!</definedName>
    <definedName name="JE_S">#REF!</definedName>
    <definedName name="jeentry912">#REF!</definedName>
    <definedName name="jeform">#REF!</definedName>
    <definedName name="JEG">#REF!</definedName>
    <definedName name="JEH">#REF!</definedName>
    <definedName name="jentry">[11]STL!#REF!</definedName>
    <definedName name="jentry89">#REF!</definedName>
    <definedName name="jentry90">#REF!</definedName>
    <definedName name="jentry91">#REF!</definedName>
    <definedName name="jentry92">#REF!</definedName>
    <definedName name="JES">#REF!</definedName>
    <definedName name="JESUS" localSheetId="17" hidden="1">{#N/A,#N/A,TRUE,"Facility-Input";#N/A,#N/A,TRUE,"Graphs";#N/A,#N/A,TRUE,"TOTAL"}</definedName>
    <definedName name="JESUS" hidden="1">{#N/A,#N/A,TRUE,"Facility-Input";#N/A,#N/A,TRUE,"Graphs";#N/A,#N/A,TRUE,"TOTAL"}</definedName>
    <definedName name="JGM">#REF!</definedName>
    <definedName name="jh" localSheetId="17" hidden="1">{#N/A,#N/A,FALSE,"Aging Summary";#N/A,#N/A,FALSE,"Ratio Analysis";#N/A,#N/A,FALSE,"Test 120 Day Accts";#N/A,#N/A,FALSE,"Tickmarks"}</definedName>
    <definedName name="jh" hidden="1">{#N/A,#N/A,FALSE,"Aging Summary";#N/A,#N/A,FALSE,"Ratio Analysis";#N/A,#N/A,FALSE,"Test 120 Day Accts";#N/A,#N/A,FALSE,"Tickmarks"}</definedName>
    <definedName name="jhfg">#N/A</definedName>
    <definedName name="JHG">#REF!</definedName>
    <definedName name="jjj" localSheetId="17" hidden="1">{#N/A,#N/A,FALSE,"INPUTDATA";#N/A,#N/A,FALSE,"SUMMARY";#N/A,#N/A,FALSE,"CTAREP";#N/A,#N/A,FALSE,"CTBREP";#N/A,#N/A,FALSE,"PMG4ST86";#N/A,#N/A,FALSE,"TURBEFF";#N/A,#N/A,FALSE,"Condenser Performance"}</definedName>
    <definedName name="jjj" hidden="1">{#N/A,#N/A,FALSE,"INPUTDATA";#N/A,#N/A,FALSE,"SUMMARY";#N/A,#N/A,FALSE,"CTAREP";#N/A,#N/A,FALSE,"CTBREP";#N/A,#N/A,FALSE,"PMG4ST86";#N/A,#N/A,FALSE,"TURBEFF";#N/A,#N/A,FALSE,"Condenser Performance"}</definedName>
    <definedName name="JLB">#REF!</definedName>
    <definedName name="jo">#N/A</definedName>
    <definedName name="JOBNO">#REF!</definedName>
    <definedName name="jonetxinc">#REF!</definedName>
    <definedName name="JPH">#REF!</definedName>
    <definedName name="JTP">#REF!</definedName>
    <definedName name="july">#REF!</definedName>
    <definedName name="Jun">#REF!</definedName>
    <definedName name="june">#REF!</definedName>
    <definedName name="JV1_38_90">#REF!</definedName>
    <definedName name="jvirr">#REF!</definedName>
    <definedName name="jyoti2">#REF!</definedName>
    <definedName name="k">#REF!</definedName>
    <definedName name="K1_">#REF!</definedName>
    <definedName name="K1P">#REF!</definedName>
    <definedName name="K2_">#REF!</definedName>
    <definedName name="K2P">#REF!</definedName>
    <definedName name="kerntxinc">#REF!</definedName>
    <definedName name="key">[128]General!$C$7</definedName>
    <definedName name="KeyCon_Close_Date">[4]Assumptions!$E$29</definedName>
    <definedName name="KeyControlFigure">'[88]FIT Paid - Combined'!$T$399</definedName>
    <definedName name="Keys">[46]General!$C$8</definedName>
    <definedName name="kfpartner">#REF!</definedName>
    <definedName name="kk">#REF!</definedName>
    <definedName name="kkk" localSheetId="17" hidden="1">{#N/A,#N/A,FALSE,"INPUTDATA";#N/A,#N/A,FALSE,"SUMMARY";#N/A,#N/A,FALSE,"CTAREP";#N/A,#N/A,FALSE,"CTBREP";#N/A,#N/A,FALSE,"TURBEFF";#N/A,#N/A,FALSE,"Condenser Performance"}</definedName>
    <definedName name="kkk" hidden="1">{#N/A,#N/A,FALSE,"INPUTDATA";#N/A,#N/A,FALSE,"SUMMARY";#N/A,#N/A,FALSE,"CTAREP";#N/A,#N/A,FALSE,"CTBREP";#N/A,#N/A,FALSE,"TURBEFF";#N/A,#N/A,FALSE,"Condenser Performance"}</definedName>
    <definedName name="KMD">#REF!</definedName>
    <definedName name="ko" localSheetId="17" hidden="1">{#N/A,#N/A,FALSE,"Aging Summary";#N/A,#N/A,FALSE,"Ratio Analysis";#N/A,#N/A,FALSE,"Test 120 Day Accts";#N/A,#N/A,FALSE,"Tickmarks"}</definedName>
    <definedName name="ko" hidden="1">{#N/A,#N/A,FALSE,"Aging Summary";#N/A,#N/A,FALSE,"Ratio Analysis";#N/A,#N/A,FALSE,"Test 120 Day Accts";#N/A,#N/A,FALSE,"Tickmarks"}</definedName>
    <definedName name="KS">#REF!</definedName>
    <definedName name="KSP">#REF!</definedName>
    <definedName name="Kva_Column">#REF!</definedName>
    <definedName name="kW">#REF!</definedName>
    <definedName name="KWP">#REF!</definedName>
    <definedName name="l">[4]Lists!$A$2:$A$4</definedName>
    <definedName name="L_Adjust">[129]Links!$H$1:$H$65536</definedName>
    <definedName name="L_AJE_Tot">[129]Links!$G$1:$G$65536</definedName>
    <definedName name="L_CY_Beg">[129]Links!$F$1:$F$65536</definedName>
    <definedName name="L_CY_End">[129]Links!$J$1:$J$65536</definedName>
    <definedName name="L_PY_End">[129]Links!$K$1:$K$65536</definedName>
    <definedName name="L_RJE_Tot">[129]Links!$I$1:$I$65536</definedName>
    <definedName name="LABEL_BLK">#N/A</definedName>
    <definedName name="LABEL_CK0">#N/A</definedName>
    <definedName name="LABEL_CK1">#N/A</definedName>
    <definedName name="LABEL_CK2">#N/A</definedName>
    <definedName name="LABEL_CK3">#N/A</definedName>
    <definedName name="LABEL_ERR">#N/A</definedName>
    <definedName name="LABEL_ERR_MSG">#N/A</definedName>
    <definedName name="Labor">'[4]Labor ratio'!$A$2:$K$14</definedName>
    <definedName name="Labor____of_People">#REF!</definedName>
    <definedName name="Labor_Impact">#REF!</definedName>
    <definedName name="Labor_Index">[130]tbl_Legend!$G$3:$G$15</definedName>
    <definedName name="labor2001">#REF!</definedName>
    <definedName name="labor2002">#REF!</definedName>
    <definedName name="labor2003">#REF!</definedName>
    <definedName name="labor2004">#REF!</definedName>
    <definedName name="labor2005">#REF!</definedName>
    <definedName name="LaborAnglePole">#REF!</definedName>
    <definedName name="LaborInfl">[32]MICMULT!#REF!</definedName>
    <definedName name="LaborPole">#REF!</definedName>
    <definedName name="Lallo">'[131]BK page #5'!$F$20</definedName>
    <definedName name="LAlloc">#REF!</definedName>
    <definedName name="Lamar_Alloc">#REF!</definedName>
    <definedName name="Land_Lease">[49]Assumptions!$P$39</definedName>
    <definedName name="Land_Required">[49]Assumptions!$P$38</definedName>
    <definedName name="LastRow1">#REF!</definedName>
    <definedName name="LastRow2">#REF!</definedName>
    <definedName name="LastRowA">4</definedName>
    <definedName name="LayoutOut">#REF!</definedName>
    <definedName name="LB0">#REF!</definedName>
    <definedName name="LCPI_04">#REF!</definedName>
    <definedName name="LCPI_05">#REF!</definedName>
    <definedName name="LCPI_06">#REF!</definedName>
    <definedName name="LCPI_07">#REF!</definedName>
    <definedName name="LCPI_08">#REF!</definedName>
    <definedName name="LCPI_09">#REF!</definedName>
    <definedName name="LCPI08">#REF!</definedName>
    <definedName name="LEAD">#REF!</definedName>
    <definedName name="LEAD_2">#REF!</definedName>
    <definedName name="LEVEL">#REF!</definedName>
    <definedName name="lew" localSheetId="17" hidden="1">{#N/A,#N/A,FALSE,"INPUTDATA";#N/A,#N/A,FALSE,"SUMMARY"}</definedName>
    <definedName name="lew" hidden="1">{#N/A,#N/A,FALSE,"INPUTDATA";#N/A,#N/A,FALSE,"SUMMARY"}</definedName>
    <definedName name="LHMonth">#REF!</definedName>
    <definedName name="LHYear">#REF!</definedName>
    <definedName name="Library" hidden="1">"a1"</definedName>
    <definedName name="Life">#REF!</definedName>
    <definedName name="limcount" hidden="1">1</definedName>
    <definedName name="Limestone_Cost____ton">#REF!</definedName>
    <definedName name="Limestone_Usage__tons_MWH">#REF!</definedName>
    <definedName name="Line_Losses">[49]Assumptions!$P$16</definedName>
    <definedName name="Lines">[92]JOURNAL!#REF!</definedName>
    <definedName name="LiqProps">[84]Settings!$C$30:$C$81</definedName>
    <definedName name="list">[132]Dropdown!$B$1:$B$4</definedName>
    <definedName name="List_Ancillary_Cases">'[97]BookTax Basis'!#REF!</definedName>
    <definedName name="List_CnstFin_Cases">#REF!</definedName>
    <definedName name="List_CnstFund_Cases">#REF!</definedName>
    <definedName name="List_CnstPreFin_Cases">#REF!</definedName>
    <definedName name="List_MajMaint_Cases">'[97]BookTax Basis'!#REF!</definedName>
    <definedName name="List_Market_Cases">'[97]BookTax Basis'!#REF!</definedName>
    <definedName name="List_PropTax_Cases">'[97]BookTax Basis'!#REF!</definedName>
    <definedName name="List_Sensitivity_Cases">'[97]BookTax Basis'!#REF!</definedName>
    <definedName name="List_TermFin_Cases">#REF!</definedName>
    <definedName name="List_TermFund_Cases">#REF!</definedName>
    <definedName name="List_TermRsv_Cases">#REF!</definedName>
    <definedName name="LJG">#REF!</definedName>
    <definedName name="LJK">#REF!</definedName>
    <definedName name="LKK">[119]CODES!$A$2:$A$17</definedName>
    <definedName name="lll" localSheetId="17" hidden="1">{#N/A,#N/A,FALSE,"INPUTDATA";#N/A,#N/A,FALSE,"SUMMARY";#N/A,#N/A,FALSE,"CTAREP";#N/A,#N/A,FALSE,"CTBREP";#N/A,#N/A,FALSE,"TURBEFF";#N/A,#N/A,FALSE,"Condenser Performance"}</definedName>
    <definedName name="lll" hidden="1">{#N/A,#N/A,FALSE,"INPUTDATA";#N/A,#N/A,FALSE,"SUMMARY";#N/A,#N/A,FALSE,"CTAREP";#N/A,#N/A,FALSE,"CTBREP";#N/A,#N/A,FALSE,"TURBEFF";#N/A,#N/A,FALSE,"Condenser Performance"}</definedName>
    <definedName name="LNG_Tank_Lease">[49]Assumptions!$P$31</definedName>
    <definedName name="LNSallo">'[131]BK page #5'!$F$37</definedName>
    <definedName name="loan">#REF!</definedName>
    <definedName name="LOAN_CONST">'[3]2_Assumptions'!$H$136</definedName>
    <definedName name="LOAN_FEE">'[3]2_Assumptions'!$H$133</definedName>
    <definedName name="loanpayc">'[37]NOTES '!$F$92</definedName>
    <definedName name="loanpayp">'[37]NOTES '!$H$92</definedName>
    <definedName name="loanrecc">'[37]NOTES '!#REF!</definedName>
    <definedName name="loanrecp">'[37]NOTES '!#REF!</definedName>
    <definedName name="LOC">#REF!</definedName>
    <definedName name="location">'[44]Hold Sell'!$A$3</definedName>
    <definedName name="Location2">[36]Source!#REF!</definedName>
    <definedName name="LocationColumn1">#REF!</definedName>
    <definedName name="LocationColumn2">#REF!</definedName>
    <definedName name="LocationDescr">[36]Source!#REF!</definedName>
    <definedName name="LocationDescr2">[36]Source!#REF!</definedName>
    <definedName name="Locations">#REF!</definedName>
    <definedName name="Locativa">#REF!</definedName>
    <definedName name="LocTbl">#REF!</definedName>
    <definedName name="LODI">#REF!</definedName>
    <definedName name="LogReturnsCor">#REF!</definedName>
    <definedName name="louirr">#REF!</definedName>
    <definedName name="Low_EBITDA_Exit_Multiple">#REF!</definedName>
    <definedName name="lp">#N/A</definedName>
    <definedName name="lpo" localSheetId="17" hidden="1">{#N/A,#N/A,FALSE,"Aging Summary";#N/A,#N/A,FALSE,"Ratio Analysis";#N/A,#N/A,FALSE,"Test 120 Day Accts";#N/A,#N/A,FALSE,"Tickmarks"}</definedName>
    <definedName name="lpo" hidden="1">{#N/A,#N/A,FALSE,"Aging Summary";#N/A,#N/A,FALSE,"Ratio Analysis";#N/A,#N/A,FALSE,"Test 120 Day Accts";#N/A,#N/A,FALSE,"Tickmarks"}</definedName>
    <definedName name="LPSplit">OFFSET('[43]Attribute List'!$N$3,0,0,COUNTA('[43]Attribute List'!$N$3:$N$4872),1)</definedName>
    <definedName name="Lst_Price">#REF!</definedName>
    <definedName name="lstBooks_Click">#N/A</definedName>
    <definedName name="LT">#REF!</definedName>
    <definedName name="LTO">#REF!</definedName>
    <definedName name="LTV">'[3]2_Assumptions'!$H$132</definedName>
    <definedName name="LUCAS">#REF!</definedName>
    <definedName name="m">#REF!</definedName>
    <definedName name="MACROS">#REF!</definedName>
    <definedName name="MACRS15_1">#REF!</definedName>
    <definedName name="MACRS15_10">#REF!</definedName>
    <definedName name="MACRS15_11">#REF!</definedName>
    <definedName name="MACRS15_12">#REF!</definedName>
    <definedName name="MACRS15_13">#REF!</definedName>
    <definedName name="MACRS15_14">#REF!</definedName>
    <definedName name="MACRS15_15">#REF!</definedName>
    <definedName name="MACRS15_16">#REF!</definedName>
    <definedName name="MACRS15_2">#REF!</definedName>
    <definedName name="MACRS15_3">#REF!</definedName>
    <definedName name="MACRS15_4">#REF!</definedName>
    <definedName name="MACRS15_5">#REF!</definedName>
    <definedName name="MACRS15_6">#REF!</definedName>
    <definedName name="MACRS15_7">#REF!</definedName>
    <definedName name="MACRS15_8">#REF!</definedName>
    <definedName name="MACRS15_9">#REF!</definedName>
    <definedName name="MACRS5_1">#REF!</definedName>
    <definedName name="MACRS5_2">#REF!</definedName>
    <definedName name="MACRS5_3">#REF!</definedName>
    <definedName name="MACRS5_4">#REF!</definedName>
    <definedName name="MACRS5_5">#REF!</definedName>
    <definedName name="MACRS5_6">#REF!</definedName>
    <definedName name="Main_auto_1ph_xfmr_price">#REF!</definedName>
    <definedName name="Main_auto_xfmr_price">#REF!</definedName>
    <definedName name="Main_T_Line_Dist">'[133]E&amp;C_Info'!$C$79</definedName>
    <definedName name="Main_xfmr_concrete">#REF!</definedName>
    <definedName name="Main_xfmr_phase">#REF!</definedName>
    <definedName name="Main_xfmr_price">#REF!</definedName>
    <definedName name="Main_xfmr_rock">#REF!</definedName>
    <definedName name="Main_xfmr_steel">#REF!</definedName>
    <definedName name="majormaintenance">#REF!</definedName>
    <definedName name="ManagementCoSplit">OFFSET('[43]Attribute List'!$S$3,0,0,COUNTA('[43]Attribute List'!$S$3:$S$4872),1)</definedName>
    <definedName name="MAPCAP">#REF!</definedName>
    <definedName name="MAPOM">#REF!</definedName>
    <definedName name="mapping">[134]mapping!$A:$IV</definedName>
    <definedName name="MAPTOTAL">#REF!</definedName>
    <definedName name="mar">#REF!</definedName>
    <definedName name="march_01_capital_accrual">'[135]CAPITAL ACCRUAL CALC JAN01'!$A$1:$F$41</definedName>
    <definedName name="Materials">#REF!</definedName>
    <definedName name="matrix1">'[3]9_Value Matrix'!$E$12:$M$23</definedName>
    <definedName name="Maximum_Bank_Debt___EBITDA">#REF!</definedName>
    <definedName name="Maximum_Sub._Debt___EBITDA">#REF!</definedName>
    <definedName name="may">#REF!</definedName>
    <definedName name="me">"Button 5"</definedName>
    <definedName name="MEC">#REF!</definedName>
    <definedName name="MENU">#REF!</definedName>
    <definedName name="MERCH_CAP">[23]ASS!#REF!</definedName>
    <definedName name="MERCH_CAP1">[23]ASS!#REF!</definedName>
    <definedName name="MERCH_CAP2">[23]ASS!#REF!</definedName>
    <definedName name="MERCH_CAP3">[23]ASS!#REF!</definedName>
    <definedName name="MERIT">#REF!</definedName>
    <definedName name="Messages">[136]_UnregulatedCurves_!#REF!</definedName>
    <definedName name="MessagesDG">#REF!</definedName>
    <definedName name="MessagesDW">[136]_UnregulatedCurves_!#REF!</definedName>
    <definedName name="Meter_Type">#REF!</definedName>
    <definedName name="Metering">#REF!</definedName>
    <definedName name="Metering_Concrete">#REF!</definedName>
    <definedName name="Metering_Labor">#REF!</definedName>
    <definedName name="Metering_Steel">#REF!</definedName>
    <definedName name="Method_abbrev">'[50]Depreciation Methods'!$A$2:$A$4</definedName>
    <definedName name="MFR">#REF!</definedName>
    <definedName name="Mgmt">[137]Current!#REF!</definedName>
    <definedName name="Mgmt_Exp">[69]Inc_Stmt!$B$94</definedName>
    <definedName name="Mgmt_Exp_Rate">'[118]Inc Statement'!$B$98</definedName>
    <definedName name="MGMT_FEE">#REF!</definedName>
    <definedName name="Mgmt_Participation">#REF!</definedName>
    <definedName name="Mgmt_Participation_Equity">#REF!</definedName>
    <definedName name="midcols">[53]Provision!$F$1:$F$65536,[53]Provision!$H$1:$H$65536,[53]Provision!#REF!,[53]Provision!$J$1:$J$65536,[53]Provision!#REF!,[53]Provision!#REF!,[53]Provision!$V$1:$V$65536,[53]Provision!$AJ$1:$AJ$65536,[53]Provision!$T$1:$T$65536,[53]Provision!#REF!,[53]Provision!$R$1:$R$65536,[53]Provision!#REF!,[53]Provision!$L$1:$L$65536,[53]Provision!#REF!,[53]Provision!#REF!,[53]Provision!$Z$1:$Z$65536</definedName>
    <definedName name="MILAN">#REF!</definedName>
    <definedName name="million">1000000</definedName>
    <definedName name="MIN">#REF!</definedName>
    <definedName name="Min_Amps">#REF!</definedName>
    <definedName name="MIN_CAPACITY">[23]ASS!$E$15</definedName>
    <definedName name="MIN_TAKE">#REF!</definedName>
    <definedName name="Minimum_Cash_Balance">#REF!</definedName>
    <definedName name="MinRate_Bruno">#REF!</definedName>
    <definedName name="MinRate_Cielo">#REF!</definedName>
    <definedName name="MinRate_Cowden">#REF!</definedName>
    <definedName name="MinRate_NonCielo">#REF!</definedName>
    <definedName name="MinRate_Terry">#REF!</definedName>
    <definedName name="MinRate_Wooley">#REF!</definedName>
    <definedName name="misc">[32]Inputs!#REF!</definedName>
    <definedName name="mistie1">#REF!</definedName>
    <definedName name="mistiered">#REF!</definedName>
    <definedName name="MKT">#REF!</definedName>
    <definedName name="MKT_IN">[23]MKT!#REF!</definedName>
    <definedName name="MktIndustrialRent">#REF!</definedName>
    <definedName name="MktMultiFamilyRent">#REF!</definedName>
    <definedName name="MktOfficeRent">#REF!</definedName>
    <definedName name="MktRetailARent">#REF!</definedName>
    <definedName name="MktRetailILRent">#REF!</definedName>
    <definedName name="MktRetailRent">#REF!</definedName>
    <definedName name="MktStor.OtherRent">#REF!</definedName>
    <definedName name="MLHRS">#REF!</definedName>
    <definedName name="MM">[75]DASHBOARD!$D$48</definedName>
    <definedName name="MM_EOH_Table">#REF!</definedName>
    <definedName name="MM_OutageCost_Table">#REF!</definedName>
    <definedName name="mmm" localSheetId="17" hidden="1">{"summary",#N/A,FALSE,"PCR DIRECTORY"}</definedName>
    <definedName name="mmm" hidden="1">{"summary",#N/A,FALSE,"PCR DIRECTORY"}</definedName>
    <definedName name="mmmmm" localSheetId="17" hidden="1">{#N/A,#N/A,FALSE,"SUMMARY";#N/A,#N/A,FALSE,"INPUTDATA";#N/A,#N/A,FALSE,"Condenser Performance"}</definedName>
    <definedName name="mmmmm" hidden="1">{#N/A,#N/A,FALSE,"SUMMARY";#N/A,#N/A,FALSE,"INPUTDATA";#N/A,#N/A,FALSE,"Condenser Performance"}</definedName>
    <definedName name="MMW">#REF!</definedName>
    <definedName name="MODEL_NUM">[25]Model!$A$1</definedName>
    <definedName name="ModelID1">#REF!</definedName>
    <definedName name="ModelID2">#REF!</definedName>
    <definedName name="MONCON">#REF!</definedName>
    <definedName name="MonoPoleColumn">#REF!</definedName>
    <definedName name="MonoPoleCost">#REF!</definedName>
    <definedName name="MONROEVILLE">#REF!</definedName>
    <definedName name="month">[4]RPT80MAR!$A$1:$D$77</definedName>
    <definedName name="MONTHKPAP">[39]MJVSCE1A!$Q$13</definedName>
    <definedName name="MONTHKPBM">'[138]98 MonthRev'!$Q$14</definedName>
    <definedName name="months">[4]Permanent!$A$24:$A$35</definedName>
    <definedName name="MonthSelection">#REF!</definedName>
    <definedName name="MonthsList">#REF!</definedName>
    <definedName name="monttxinc">[53]Provision!#REF!</definedName>
    <definedName name="Morph_Purchase_Price_Allocation_7_1_2003_Problems_List">#REF!</definedName>
    <definedName name="Mortgage_Lender_Credit">'[63]EOS Condo Sales Price &amp; Closing'!$P$7:$P$350</definedName>
    <definedName name="MosToStab">#REF!</definedName>
    <definedName name="MSA_SAP_DATA">#REF!</definedName>
    <definedName name="MTC_Amortization">'[4]JFJ-3 MTC Rate'!$A$32:$F$82</definedName>
    <definedName name="MTD">'[139]MTD 9 Line'!$A$9:$O$22</definedName>
    <definedName name="mthincst2003">#REF!</definedName>
    <definedName name="mthincstmt2002">#REF!</definedName>
    <definedName name="Mtlconc">#REF!</definedName>
    <definedName name="MTM">#REF!</definedName>
    <definedName name="Multiplier">#REF!</definedName>
    <definedName name="Mw">#REF!</definedName>
    <definedName name="MWY">#REF!</definedName>
    <definedName name="n"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ada" localSheetId="17" hidden="1">{2;#N/A;"R13C16:R17C16";#N/A;"R13C14:R17C15";FALSE;FALSE;FALSE;95;#N/A;#N/A;"R13C19";#N/A;FALSE;FALSE;FALSE;FALSE;#N/A;"";#N/A;FALSE;"";"";#N/A;#N/A;#N/A}</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[37]INFO!$B$1</definedName>
    <definedName name="NAME_OF_ESI_SUB_ENTITY">'[68]WPP1994 PTC JE '!#REF!</definedName>
    <definedName name="NAME0">#REF!</definedName>
    <definedName name="NAME1">#REF!</definedName>
    <definedName name="NAME10">#REF!</definedName>
    <definedName name="NAME11">#REF!</definedName>
    <definedName name="NAME12">#REF!</definedName>
    <definedName name="NAME13">#REF!</definedName>
    <definedName name="NAME14">#REF!</definedName>
    <definedName name="NAME15">#REF!</definedName>
    <definedName name="NAME16">#REF!</definedName>
    <definedName name="NAME17">#REF!</definedName>
    <definedName name="NAME18">#REF!</definedName>
    <definedName name="NAME19">#REF!</definedName>
    <definedName name="NAME2">#REF!</definedName>
    <definedName name="NAME20">#REF!</definedName>
    <definedName name="NAME21">#REF!</definedName>
    <definedName name="NAME22">#REF!</definedName>
    <definedName name="NAME23">#REF!</definedName>
    <definedName name="NAME24">#REF!</definedName>
    <definedName name="NAME25">#REF!</definedName>
    <definedName name="NAME26">#REF!</definedName>
    <definedName name="NAME27">#REF!</definedName>
    <definedName name="NAME28">#REF!</definedName>
    <definedName name="NAME29">#REF!</definedName>
    <definedName name="NAME3">#REF!</definedName>
    <definedName name="NAME30">#REF!</definedName>
    <definedName name="NAME31">#REF!</definedName>
    <definedName name="NAME32">#REF!</definedName>
    <definedName name="NAME33">#REF!</definedName>
    <definedName name="NAME34">#REF!</definedName>
    <definedName name="NAME35">#REF!</definedName>
    <definedName name="NAME36">#REF!</definedName>
    <definedName name="NAME37">#REF!</definedName>
    <definedName name="NAME38">#REF!</definedName>
    <definedName name="NAME39">#REF!</definedName>
    <definedName name="NAME4">#REF!</definedName>
    <definedName name="NAME40">#REF!</definedName>
    <definedName name="NAME41">#REF!</definedName>
    <definedName name="NAME42">#REF!</definedName>
    <definedName name="NAME43">#REF!</definedName>
    <definedName name="NAME44">#REF!</definedName>
    <definedName name="NAME45">#REF!</definedName>
    <definedName name="NAME46">#REF!</definedName>
    <definedName name="NAME47">#REF!</definedName>
    <definedName name="NAME48">#REF!</definedName>
    <definedName name="NAME49">#REF!</definedName>
    <definedName name="NAME5">#REF!</definedName>
    <definedName name="NAME50">#REF!</definedName>
    <definedName name="NAME6">#REF!</definedName>
    <definedName name="NAME7">#REF!</definedName>
    <definedName name="NAME8">#REF!</definedName>
    <definedName name="NAME9">#REF!</definedName>
    <definedName name="NamesColumn1">#REF!</definedName>
    <definedName name="NamesColumn2">#REF!</definedName>
    <definedName name="NAPOLEON">#REF!</definedName>
    <definedName name="NEASG">#REF!</definedName>
    <definedName name="NERC_prelim2005_file">#REF!</definedName>
    <definedName name="NESC">#REF!</definedName>
    <definedName name="net_power">[32]Inputs!#REF!</definedName>
    <definedName name="Net_Rentable_Area">#REF!</definedName>
    <definedName name="NETCAP">#REF!</definedName>
    <definedName name="new">#REF!</definedName>
    <definedName name="New_Debt_Issue_Size">#REF!</definedName>
    <definedName name="New_Debt_Net_Proceeds">#REF!</definedName>
    <definedName name="New_Debt_Rate">#REF!</definedName>
    <definedName name="New_Debt_U_W_Fees">#REF!</definedName>
    <definedName name="New_Debt_U_W_Spread">#REF!</definedName>
    <definedName name="new_ins">[32]Inputs!#REF!</definedName>
    <definedName name="new_name">[140]tbl_festub_details!$A$1:$AZ$1067</definedName>
    <definedName name="New_Senior_Debt">#REF!</definedName>
    <definedName name="new_senior_debt_rate">#REF!</definedName>
    <definedName name="New_Wilmington">#REF!</definedName>
    <definedName name="newdata">[141]ytd!$A$2:$B$115</definedName>
    <definedName name="NewFuels">#REF!</definedName>
    <definedName name="newname" localSheetId="17"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ewtable">[142]table!$A$1:$B$287</definedName>
    <definedName name="NEWTON_FALLS">#REF!</definedName>
    <definedName name="ng_feed">[32]Inputs!#REF!</definedName>
    <definedName name="ng_fuel">[32]Inputs!#REF!</definedName>
    <definedName name="ng_price">[32]Inputs!#REF!</definedName>
    <definedName name="ngcost_cogen">[32]Inputs!#REF!</definedName>
    <definedName name="ngcost_fuel">[32]Inputs!#REF!</definedName>
    <definedName name="ngcost_h2">[32]Inputs!#REF!</definedName>
    <definedName name="NILES">#REF!</definedName>
    <definedName name="nlg">#REF!</definedName>
    <definedName name="nnnn" localSheetId="17" hidden="1">{#N/A,#N/A,FALSE,"T COST";#N/A,#N/A,FALSE,"COST_FH"}</definedName>
    <definedName name="nnnn" hidden="1">{#N/A,#N/A,FALSE,"T COST";#N/A,#N/A,FALSE,"COST_FH"}</definedName>
    <definedName name="No.Cassion">#REF!</definedName>
    <definedName name="Nominal_Output_MW">[49]Assumptions!$F$21</definedName>
    <definedName name="non_cap_int">'[4]Input Page'!$E$11</definedName>
    <definedName name="nonoperatingcosts">#REF!</definedName>
    <definedName name="nonrec_oil">[32]Inputs!#REF!</definedName>
    <definedName name="NonUtil_06Actual_Essbase">#REF!</definedName>
    <definedName name="not">#REF!</definedName>
    <definedName name="NOTES">#REF!</definedName>
    <definedName name="nov">#REF!</definedName>
    <definedName name="NOX">#REF!</definedName>
    <definedName name="NPV">#REF!</definedName>
    <definedName name="NROW">#N/A</definedName>
    <definedName name="nrv">'[3]9_Value Matrix'!$D$53</definedName>
    <definedName name="NSF">#REF!</definedName>
    <definedName name="NSP_COS">#REF!</definedName>
    <definedName name="NSProjectionMethodIndex">'[143]Non-Statistical Sampling Master'!$C$63</definedName>
    <definedName name="NSRequiredLevelOfEvidenceItems">'[143]Non-Statistical Sampling Master'!$C$50:$C$53</definedName>
    <definedName name="NSTargetedTestingItems">'[143]Two Step Revenue Testing Master'!$E$47</definedName>
    <definedName name="Nuclear_Secur_Date">[4]Assumptions!$E$21</definedName>
    <definedName name="Num_Turbines">[91]Assume1!$D$13</definedName>
    <definedName name="Number_of_Payments">MATCH(0.01,End_Bal,-1)+1</definedName>
    <definedName name="NumPartners">'[43]Entity Data'!$C$29</definedName>
    <definedName name="numqtrs">#REF!</definedName>
    <definedName name="NvsAnswerCol">"[Drill19]JRNLLAYOUT!$A$4:$A$46"</definedName>
    <definedName name="NvsASD">"V2003-12-31"</definedName>
    <definedName name="NvsAutoDrillOk">"VN"</definedName>
    <definedName name="NvsDateToNumber">"Y"</definedName>
    <definedName name="NvsElapsedTime">0.0000961805562837981</definedName>
    <definedName name="NvsEndTime">38040.4118747685</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"V1994-01-01"</definedName>
    <definedName name="NvsPanelSetid">"VSNRZA"</definedName>
    <definedName name="NvsParentRef">"'[BS CONS.xls]Sheet1'!$AM$151"</definedName>
    <definedName name="NvsReqBU">"V00048"</definedName>
    <definedName name="NvsReqBUOnly">"VN"</definedName>
    <definedName name="NvsTransLed">"VN"</definedName>
    <definedName name="NvsTreeASD">"V2003-12-31"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"DEPARTMENT_TBL"</definedName>
    <definedName name="NvsValTbl.JOURNAL_ID">"JRNL_POST_VW"</definedName>
    <definedName name="NvsValTbl.OPERATING_UNIT">"OPER_UNIT_TBL"</definedName>
    <definedName name="NvsValTbl.SCENARIO">"BD_SCENARIO_TBL"</definedName>
    <definedName name="NvsValTbl.TU_LOCATION">"TU_LOC_TBL"</definedName>
    <definedName name="NWASG">#REF!</definedName>
    <definedName name="o">#REF!</definedName>
    <definedName name="O_DEGRADE">[23]ASS!#REF!</definedName>
    <definedName name="O_HRS">[23]ASS!#REF!</definedName>
    <definedName name="OAK_HARBOR">#REF!</definedName>
    <definedName name="OandM">#REF!</definedName>
    <definedName name="OBERLIN">#REF!</definedName>
    <definedName name="OCC">#REF!</definedName>
    <definedName name="OCF">#REF!</definedName>
    <definedName name="offpk_basis">#REF!</definedName>
    <definedName name="offpk_bma">#REF!</definedName>
    <definedName name="offpk_correlations">#REF!</definedName>
    <definedName name="offpkgrowth">'[144]Energy Prices pre-screening'!#REF!</definedName>
    <definedName name="OIRR">#REF!</definedName>
    <definedName name="ok" localSheetId="17" hidden="1">{#N/A,#N/A,FALSE,"Aging Summary";#N/A,#N/A,FALSE,"Ratio Analysis";#N/A,#N/A,FALSE,"Test 120 Day Accts";#N/A,#N/A,FALSE,"Tickmarks"}</definedName>
    <definedName name="ok" hidden="1">{#N/A,#N/A,FALSE,"Aging Summary";#N/A,#N/A,FALSE,"Ratio Analysis";#N/A,#N/A,FALSE,"Test 120 Day Accts";#N/A,#N/A,FALSE,"Tickmarks"}</definedName>
    <definedName name="oldname" localSheetId="17"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lg"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#REF!</definedName>
    <definedName name="OM_06Actual_Essbase">#REF!</definedName>
    <definedName name="OMFEE">#REF!</definedName>
    <definedName name="OMIO">#REF!</definedName>
    <definedName name="one">1</definedName>
    <definedName name="OnePager">[145]List!$F$3:$F$10</definedName>
    <definedName name="onpkgrowth">'[144]Energy Prices pre-screening'!#REF!</definedName>
    <definedName name="OPA">#REF!</definedName>
    <definedName name="OPB">#REF!</definedName>
    <definedName name="OpeningDate">[46]General!$C$12</definedName>
    <definedName name="OpeningYear">[46]General!$C$15</definedName>
    <definedName name="Operating_Assumptions">#REF!</definedName>
    <definedName name="OPERATING_HOURS">#REF!</definedName>
    <definedName name="operatingcosts">#REF!</definedName>
    <definedName name="operatingrevenue">#REF!</definedName>
    <definedName name="OPERATIONS">#N/A</definedName>
    <definedName name="Operator_Fee">#REF!</definedName>
    <definedName name="operexp">#REF!</definedName>
    <definedName name="operexp97">#REF!</definedName>
    <definedName name="operexp98">#REF!</definedName>
    <definedName name="operexp99">#REF!</definedName>
    <definedName name="operrev97">#REF!</definedName>
    <definedName name="operrev98">#REF!</definedName>
    <definedName name="operrev99">#REF!</definedName>
    <definedName name="opexgrwth">'[3]2_Assumptions'!$E$46</definedName>
    <definedName name="opexpgrwth">'[3]2_Assumptions'!$E$46</definedName>
    <definedName name="ophours">#REF!</definedName>
    <definedName name="opiu" localSheetId="17" hidden="1">{2;#N/A;"R13C16:R17C16";#N/A;"R13C14:R17C15";FALSE;FALSE;FALSE;95;#N/A;#N/A;"R13C19";#N/A;FALSE;FALSE;FALSE;FALSE;#N/A;"";#N/A;FALSE;"";"";#N/A;#N/A;#N/A}</definedName>
    <definedName name="opiu" hidden="1">{2;#N/A;"R13C16:R17C16";#N/A;"R13C14:R17C15";FALSE;FALSE;FALSE;95;#N/A;#N/A;"R13C19";#N/A;FALSE;FALSE;FALSE;FALSE;#N/A;"";#N/A;FALSE;"";"";#N/A;#N/A;#N/A}</definedName>
    <definedName name="OPL">#REF!</definedName>
    <definedName name="OPS">#REF!</definedName>
    <definedName name="OPSW">#REF!</definedName>
    <definedName name="OPSWO">#REF!</definedName>
    <definedName name="OPTGCOST">#REF!</definedName>
    <definedName name="Option_Account">#REF!</definedName>
    <definedName name="Option_cnst_fin">#REF!</definedName>
    <definedName name="Option_Cnst_Fund">#REF!</definedName>
    <definedName name="Option_Cnst_Input">#REF!</definedName>
    <definedName name="Option_Cnst_Pre">#REF!</definedName>
    <definedName name="Option_MM_Exp">#REF!</definedName>
    <definedName name="Option_Other">#REF!</definedName>
    <definedName name="Option_PropTax">'[97]BookTax Basis'!#REF!</definedName>
    <definedName name="Option_Term_Calc">#REF!</definedName>
    <definedName name="Option_Term_Fin">#REF!</definedName>
    <definedName name="Option_Term_Input">#REF!</definedName>
    <definedName name="Options">#REF!</definedName>
    <definedName name="Organization">#REF!</definedName>
    <definedName name="OrgCost">[81]Data!#REF!</definedName>
    <definedName name="ORIGACCR">'[146]1999 ACCRUAL'!$A$2:$B$13</definedName>
    <definedName name="ormetxinc">[53]Provision!#REF!</definedName>
    <definedName name="OROE">#REF!</definedName>
    <definedName name="OT">#REF!</definedName>
    <definedName name="OTHER">#REF!</definedName>
    <definedName name="Other_1">#REF!</definedName>
    <definedName name="Other_2">#REF!</definedName>
    <definedName name="Other_3">#REF!</definedName>
    <definedName name="Other_4">#REF!</definedName>
    <definedName name="Other_5">#REF!</definedName>
    <definedName name="Other_6">#REF!</definedName>
    <definedName name="otherterm">[32]Inputs!#REF!</definedName>
    <definedName name="OTHEXP">#REF!</definedName>
    <definedName name="OTHINC">#REF!</definedName>
    <definedName name="OUTAGE">#REF!</definedName>
    <definedName name="outage_ot">[32]Inputs!#REF!</definedName>
    <definedName name="Outage_Rate">#REF!</definedName>
    <definedName name="outage_work">[32]Inputs!#REF!</definedName>
    <definedName name="outbasis_esi">[114]BalancesNew!#REF!</definedName>
    <definedName name="outbasis_other">[114]BalancesNew!#REF!</definedName>
    <definedName name="OverallProps">[84]Settings!$A$30:$A$150</definedName>
    <definedName name="overhaul">#REF!</definedName>
    <definedName name="Overtime_Rate">#REF!</definedName>
    <definedName name="overview">'[147]Ceruzzi '!$B$8:$U$72</definedName>
    <definedName name="Own">#REF!</definedName>
    <definedName name="Owner">'[3]2_Assumptions'!$H$84</definedName>
    <definedName name="ownership">#REF!</definedName>
    <definedName name="Ownership_Tables">#REF!</definedName>
    <definedName name="P" localSheetId="17" hidden="1">{#N/A,#N/A,FALSE,"Proforma Five Yr";#N/A,#N/A,FALSE,"Capital Input";#N/A,#N/A,FALSE,"Calculations";#N/A,#N/A,FALSE,"Transaction Summary-DTW"}</definedName>
    <definedName name="P" hidden="1">{#N/A,#N/A,FALSE,"Proforma Five Yr";#N/A,#N/A,FALSE,"Capital Input";#N/A,#N/A,FALSE,"Calculations";#N/A,#N/A,FALSE,"Transaction Summary-DTW"}</definedName>
    <definedName name="P_BOILER_FUEL">#REF!</definedName>
    <definedName name="P_CAPACITY2">[23]ASS!#REF!</definedName>
    <definedName name="P_DUCT_FUEL">#REF!</definedName>
    <definedName name="p_Fe">#REF!</definedName>
    <definedName name="p_Fe_OH_3">#REF!</definedName>
    <definedName name="p_FeOH">#REF!</definedName>
    <definedName name="P_FUEL_V">#REF!</definedName>
    <definedName name="P_GT_FUEL">#REF!</definedName>
    <definedName name="P_HRS">[23]ASS!#REF!</definedName>
    <definedName name="P_L">#REF!</definedName>
    <definedName name="P_OFUEL">#REF!</definedName>
    <definedName name="P1_">'[148]Overhauls, pg 2'!#REF!</definedName>
    <definedName name="PAGE_1_END">#REF!</definedName>
    <definedName name="PAGE_1_START">#REF!</definedName>
    <definedName name="PAGE1">#N/A</definedName>
    <definedName name="PAGE10">#REF!</definedName>
    <definedName name="page1a">'[149]1997 PSA'!#REF!</definedName>
    <definedName name="PAGE2">#N/A</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Command">[150]ReportScript!#REF!</definedName>
    <definedName name="PageMember">[83]ReportScript!#REF!</definedName>
    <definedName name="pagenumber1">#REF!</definedName>
    <definedName name="pagenumber3">#REF!</definedName>
    <definedName name="pagenumber4">#REF!</definedName>
    <definedName name="panel">#REF!</definedName>
    <definedName name="parc">[86]Parc!$A$1:$H$65536</definedName>
    <definedName name="parea">[53]Provision!$B$5:$H$30,[53]Provision!$I$5:$J$30,[53]Provision!$K$5:$N$30,[53]Provision!$Q$5:$T$30,[53]Provision!$U$5:$X$30,[53]Provision!$Y$5:$AD$30,[53]Provision!$AE$5:$AH$30,[53]Provision!$B$31:$H$63,[53]Provision!$I$31:$J$63,[53]Provision!$K$31:$N$63,[53]Provision!$Q$31:$T$63,[53]Provision!$U$31:$X$63,[53]Provision!$Y$31:$AD$63,[53]Provision!$AE$31:$AH$63,[53]Provision!#REF!</definedName>
    <definedName name="pareaold">[53]Provision!$B$5:$H$30,[53]Provision!$I$5:$J$30,[53]Provision!$K$5:$N$30,[53]Provision!$Q$5:$T$30,[53]Provision!$U$5:$X$30,[53]Provision!$Y$5:$AD$30,[53]Provision!$AE$5:$AH$30,[53]Provision!$B$31:$H$63,[53]Provision!$I$31:$J$63,[53]Provision!$K$31:$N$63,[53]Provision!$Q$31:$T$63,[53]Provision!$U$31:$X$63,[53]Provision!$Y$31:$AD$63,[53]Provision!$AE$31:$AH$63,[53]Provision!#REF!</definedName>
    <definedName name="PART1">#REF!</definedName>
    <definedName name="PART2">#REF!</definedName>
    <definedName name="Partialyr">[114]Assume1!$K$29</definedName>
    <definedName name="PARTNER">#REF!</definedName>
    <definedName name="partnercap">#REF!</definedName>
    <definedName name="Parts">#REF!</definedName>
    <definedName name="pasivo">#REF!</definedName>
    <definedName name="PasswordCopy">#REF!</definedName>
    <definedName name="PasswordDG">#REF!</definedName>
    <definedName name="PATHNAME">[37]INFO!#REF!</definedName>
    <definedName name="PAY">#REF!</definedName>
    <definedName name="PAYBACK">#REF!</definedName>
    <definedName name="payroll">[32]Inputs!#REF!</definedName>
    <definedName name="PB">#REF!</definedName>
    <definedName name="PB_2">#REF!</definedName>
    <definedName name="PCap" localSheetId="17" hidden="1">#REF!</definedName>
    <definedName name="PCap" hidden="1">#REF!</definedName>
    <definedName name="pcash">'[37]NOTES '!$H$62</definedName>
    <definedName name="pcown">'[151]PC %'!$E$8:$H$46</definedName>
    <definedName name="pctHW">[4]Input!$M$24</definedName>
    <definedName name="pctSWExp">[4]Input!$M$26</definedName>
    <definedName name="pctTraining">[4]Input!$M$25</definedName>
    <definedName name="PEAK">#REF!</definedName>
    <definedName name="PeakHrWest">#REF!</definedName>
    <definedName name="peaks">#REF!</definedName>
    <definedName name="PeakTypeOut">#REF!</definedName>
    <definedName name="PeakTypes">#REF!</definedName>
    <definedName name="PEC">#REF!</definedName>
    <definedName name="PEMBERVILLE">#REF!</definedName>
    <definedName name="PEOPLE">#REF!</definedName>
    <definedName name="Percent_Ownership">#REF!</definedName>
    <definedName name="Percentage_of_Shares_to_Buy">#REF!</definedName>
    <definedName name="period">12</definedName>
    <definedName name="Period_Ended">'[87]1. Information Requirements'!$C$3</definedName>
    <definedName name="Periodic_rate">[152]!Annual_interest_rate/[152]!Payments_per_year</definedName>
    <definedName name="Permit_Fee_Construction_License">[49]Assumptions!$K$35</definedName>
    <definedName name="pHF">'[27]Lime Soda Softener'!#REF!</definedName>
    <definedName name="PHILOSOPHY">#REF!</definedName>
    <definedName name="PHS">#REF!</definedName>
    <definedName name="PIE">'[143]Two Step Revenue Testing Master'!$C$87</definedName>
    <definedName name="pig_dig5" localSheetId="17" hidden="1">{#N/A,#N/A,FALSE,"T COST";#N/A,#N/A,FALSE,"COST_FH"}</definedName>
    <definedName name="pig_dig5" hidden="1">{#N/A,#N/A,FALSE,"T COST";#N/A,#N/A,FALSE,"COST_FH"}</definedName>
    <definedName name="pig_dog" localSheetId="17"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7" hidden="1">{"EXCELHLP.HLP!1802";5;10;5;10;13;13;13;8;5;5;10;14;13;13;13;13;5;10;14;13;5;10;1;2;24}</definedName>
    <definedName name="pig_dog\" hidden="1">{"EXCELHLP.HLP!1802";5;10;5;10;13;13;13;8;5;5;10;14;13;13;13;13;5;10;14;13;5;10;1;2;24}</definedName>
    <definedName name="pig_dog2"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7" hidden="1">{#N/A,#N/A,FALSE,"SUMMARY";#N/A,#N/A,FALSE,"INPUTDATA";#N/A,#N/A,FALSE,"Condenser Performance"}</definedName>
    <definedName name="pig_dog4" hidden="1">{#N/A,#N/A,FALSE,"SUMMARY";#N/A,#N/A,FALSE,"INPUTDATA";#N/A,#N/A,FALSE,"Condenser Performance"}</definedName>
    <definedName name="pig_dog6" localSheetId="17"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7" hidden="1">{#N/A,#N/A,FALSE,"INPUTDATA";#N/A,#N/A,FALSE,"SUMMARY"}</definedName>
    <definedName name="pig_dog7" hidden="1">{#N/A,#N/A,FALSE,"INPUTDATA";#N/A,#N/A,FALSE,"SUMMARY"}</definedName>
    <definedName name="pig_dog8" localSheetId="17"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ONEER">#REF!</definedName>
    <definedName name="pip">'[37]NOTES '!$H$112</definedName>
    <definedName name="PJE">#REF!</definedName>
    <definedName name="pk_basis">#REF!</definedName>
    <definedName name="pk_bma">#REF!</definedName>
    <definedName name="pk_correlations">#REF!</definedName>
    <definedName name="pk_vols">#REF!</definedName>
    <definedName name="pka" localSheetId="17" hidden="1">{#N/A,#N/A,FALSE,"INPUTDATA";#N/A,#N/A,FALSE,"SUMMARY";#N/A,#N/A,FALSE,"CTAREP";#N/A,#N/A,FALSE,"CTBREP";#N/A,#N/A,FALSE,"PMG4ST86";#N/A,#N/A,FALSE,"TURBEFF";#N/A,#N/A,FALSE,"Condenser Performance"}</definedName>
    <definedName name="pka" hidden="1">{#N/A,#N/A,FALSE,"INPUTDATA";#N/A,#N/A,FALSE,"SUMMARY";#N/A,#N/A,FALSE,"CTAREP";#N/A,#N/A,FALSE,"CTBREP";#N/A,#N/A,FALSE,"PMG4ST86";#N/A,#N/A,FALSE,"TURBEFF";#N/A,#N/A,FALSE,"Condenser Performance"}</definedName>
    <definedName name="pl">#REF!</definedName>
    <definedName name="PL_Exch_Rate">#REF!</definedName>
    <definedName name="Plant_Capacity">#REF!</definedName>
    <definedName name="Plant_Op_Fee">[49]Assumptions!#REF!</definedName>
    <definedName name="Plant_Property_Tax_Rate">[49]Assumptions!$K$18</definedName>
    <definedName name="PlantAlloc">#REF!</definedName>
    <definedName name="Platform_Print_Range">#REF!</definedName>
    <definedName name="ples">#REF!</definedName>
    <definedName name="pm">#REF!</definedName>
    <definedName name="pms" localSheetId="17" hidden="1">{"detail305",#N/A,FALSE,"BI-305"}</definedName>
    <definedName name="pms" hidden="1">{"detail305",#N/A,FALSE,"BI-305"}</definedName>
    <definedName name="pnc" localSheetId="17" hidden="1">{#N/A,#N/A,FALSE,"T COST";#N/A,#N/A,FALSE,"COST_FH"}</definedName>
    <definedName name="pnc" hidden="1">{#N/A,#N/A,FALSE,"T COST";#N/A,#N/A,FALSE,"COST_FH"}</definedName>
    <definedName name="poi">#N/A</definedName>
    <definedName name="poiuy" localSheetId="17" hidden="1">{#N/A,#N/A,FALSE,"Aging Summary";#N/A,#N/A,FALSE,"Ratio Analysis";#N/A,#N/A,FALSE,"Test 120 Day Accts";#N/A,#N/A,FALSE,"Tickmarks"}</definedName>
    <definedName name="poiuy" hidden="1">{#N/A,#N/A,FALSE,"Aging Summary";#N/A,#N/A,FALSE,"Ratio Analysis";#N/A,#N/A,FALSE,"Test 120 Day Accts";#N/A,#N/A,FALSE,"Tickmarks"}</definedName>
    <definedName name="Pole_Class">#REF!</definedName>
    <definedName name="Pole_List">#REF!</definedName>
    <definedName name="Pole_Weight">#REF!</definedName>
    <definedName name="PosDefCor">#REF!</definedName>
    <definedName name="posdtxinc">#REF!</definedName>
    <definedName name="PosPhases">[84]Settings!$H$4:$H$14</definedName>
    <definedName name="post_fossil">[4]Assumptions!$E$59</definedName>
    <definedName name="Post_PPA_a">[153]Control!$M$57</definedName>
    <definedName name="POWER">#REF!</definedName>
    <definedName name="power_price">[32]Inputs!#REF!</definedName>
    <definedName name="power_use">[32]Inputs!#REF!</definedName>
    <definedName name="PowerCurve">[91]Assume1!$D$21</definedName>
    <definedName name="PP_Tax">#REF!</definedName>
    <definedName name="PPA">[4]Assumptions!$E$38</definedName>
    <definedName name="ppa_gas2">#REF!</definedName>
    <definedName name="ppa_gasvols2">#REF!</definedName>
    <definedName name="PPA1_TERM">[154]Input!$D$31</definedName>
    <definedName name="PPage">#REF!</definedName>
    <definedName name="PPage1">#REF!</definedName>
    <definedName name="PPage2">#REF!</definedName>
    <definedName name="PPE">[70]Assumptions!#REF!</definedName>
    <definedName name="ppp">HLOOKUP(ProjectYear,tblEnergyRate,swEnergytbl+1)</definedName>
    <definedName name="PQcor">#REF!</definedName>
    <definedName name="PR_Factor">#REF!</definedName>
    <definedName name="PR0">#REF!</definedName>
    <definedName name="PRAXIS">#REF!</definedName>
    <definedName name="prb" localSheetId="17" hidden="1">{"summary",#N/A,FALSE,"PCR DIRECTORY"}</definedName>
    <definedName name="prb" hidden="1">{"summary",#N/A,FALSE,"PCR DIRECTORY"}</definedName>
    <definedName name="Pre_Com_Time">[51]Assumptions!#REF!</definedName>
    <definedName name="Pre_Com_Time_1">[51]Assumptions!#REF!</definedName>
    <definedName name="Pre_Com_Time_2">[51]Assumptions!#REF!</definedName>
    <definedName name="PrecomFinalcom">[51]Assumptions!#REF!</definedName>
    <definedName name="PrecomFinalcom_1">[51]Assumptions!#REF!</definedName>
    <definedName name="PrecomFinalcom_2">[51]Assumptions!#REF!</definedName>
    <definedName name="premium">#REF!</definedName>
    <definedName name="premiumc">'[37]NOTES '!$H$76</definedName>
    <definedName name="premiump">#REF!</definedName>
    <definedName name="PreorPostDeal">OFFSET('[43]Attribute List'!$K$3,0,0,COUNTA('[43]Attribute List'!$K$3:$K$4872),1)</definedName>
    <definedName name="PresentationNormalA4">#REF!</definedName>
    <definedName name="PreTaxDebt">'[4]MTC Return'!$F$18</definedName>
    <definedName name="PriceCurtailment">#REF!</definedName>
    <definedName name="PriceNameCor">#REF!</definedName>
    <definedName name="Pricing_Steel_Pole_BasePlate">#REF!</definedName>
    <definedName name="Pricing_Steel_Pole_Embed">#REF!</definedName>
    <definedName name="PRINS">#REF!</definedName>
    <definedName name="PRINT">#REF!</definedName>
    <definedName name="PRINT_ALL">#REF!</definedName>
    <definedName name="_xlnm.Print_Area" localSheetId="2">'1 - Revenue Credits'!$A$1:$F$47</definedName>
    <definedName name="_xlnm.Print_Area" localSheetId="3">'2 - Cost Support '!$A$1:$F$174</definedName>
    <definedName name="_xlnm.Print_Area" localSheetId="4">'3 - Cost Support'!$A$1:$M$137</definedName>
    <definedName name="_xlnm.Print_Area" localSheetId="5">'3 - Cost Support (cont.)'!$A$1:$Q$44</definedName>
    <definedName name="_xlnm.Print_Area" localSheetId="6">'4 - Incentives'!$A$1:$R$160</definedName>
    <definedName name="_xlnm.Print_Area" localSheetId="7">'5 - True-Up'!$A$1:$I$45</definedName>
    <definedName name="_xlnm.Print_Area" localSheetId="8">'6a-ADIT Projection'!$A$1:$I$49</definedName>
    <definedName name="_xlnm.Print_Area" localSheetId="9">'6b-ADIT Projection Proration'!$A$1:$L$61</definedName>
    <definedName name="_xlnm.Print_Area" localSheetId="10">'6c- ADIT BOY'!$A$1:$H$84</definedName>
    <definedName name="_xlnm.Print_Area" localSheetId="11">'6d- ADIT EOY'!$A$1:$H$84</definedName>
    <definedName name="_xlnm.Print_Area" localSheetId="12">'6e-ADIT True-up'!$A$1:$I$49</definedName>
    <definedName name="_xlnm.Print_Area" localSheetId="13">'6f-ADIT True-up Proration'!$A$1:$AF$62</definedName>
    <definedName name="_xlnm.Print_Area" localSheetId="14">'7- Depreciation Rates'!$A$1:$D$54</definedName>
    <definedName name="_xlnm.Print_Area" localSheetId="15">'8a - Workpaper'!$A$1:$AB$136</definedName>
    <definedName name="_xlnm.Print_Area" localSheetId="17">'8c - WP Inc Tax Adj'!$A$1:$F$28</definedName>
    <definedName name="_xlnm.Print_Area" localSheetId="1">'Appendix A'!$A$1:$M$312</definedName>
    <definedName name="_xlnm.Print_Area">#REF!</definedName>
    <definedName name="Print_Area_1">#REF!</definedName>
    <definedName name="Print_Area_2">#REF!</definedName>
    <definedName name="Print_Area_3">#REF!</definedName>
    <definedName name="Print_Area_4">#REF!</definedName>
    <definedName name="Print_Area_MI">#REF!</definedName>
    <definedName name="print_Avail">#REF!</definedName>
    <definedName name="Print_ESI">#REF!</definedName>
    <definedName name="print_Force_Out">#REF!</definedName>
    <definedName name="Print_Summary">#REF!</definedName>
    <definedName name="_xlnm.Print_Titles" localSheetId="8">'6a-ADIT Projection'!$19:$20</definedName>
    <definedName name="_xlnm.Print_Titles" localSheetId="9">'6b-ADIT Projection Proration'!$6:$7</definedName>
    <definedName name="_xlnm.Print_Titles" localSheetId="12">'6e-ADIT True-up'!$19:$20</definedName>
    <definedName name="_xlnm.Print_Titles" localSheetId="13">'6f-ADIT True-up Proration'!$6:$7</definedName>
    <definedName name="_xlnm.Print_Titles">#REF!,#REF!</definedName>
    <definedName name="Print_Titles_MI">'[4]DACTIVE$'!$A$1:$IV$4,'[4]DACTIVE$'!$A$1:$A$65536</definedName>
    <definedName name="Print1">#REF!</definedName>
    <definedName name="Print3">#REF!</definedName>
    <definedName name="Print4">#REF!</definedName>
    <definedName name="Print5">#REF!</definedName>
    <definedName name="PrintArea">#REF!</definedName>
    <definedName name="PrintareaDec">'[4]kWh-Mcf'!$E$97,'[4]kWh-Mcf'!$A$81:$E$118,'[4]kWh-Mcf'!$AM$86:$AO$118</definedName>
    <definedName name="PrintCommentary">[122]!PrintCommentary</definedName>
    <definedName name="PrintDetail">[122]!PrintDetail</definedName>
    <definedName name="PrintFootnotes">[122]!PrintFootnotes</definedName>
    <definedName name="printfpli">[53]Provision!$U$5:$AJ$30,[53]Provision!$U$31:$AJ$63,[53]Provision!#REF!</definedName>
    <definedName name="PrintGraph">[122]!PrintGraph</definedName>
    <definedName name="PrintTrend">[122]!PrintTrend</definedName>
    <definedName name="Prior_Month">#REF!</definedName>
    <definedName name="PRIOR_YEAR_DATE">#REF!</definedName>
    <definedName name="PRIOR_YEAR_X">#REF!</definedName>
    <definedName name="Prj_Output">[98]Devlp_Info!$C$9</definedName>
    <definedName name="PRNT">#REF!</definedName>
    <definedName name="Pro_Rata_Factor">#REF!</definedName>
    <definedName name="Probability">[155]Input!$E$6</definedName>
    <definedName name="ProbabilityAssignment">#REF!</definedName>
    <definedName name="Product_Line">[156]Summary!$M$1:$M$65536</definedName>
    <definedName name="prof">#REF!</definedName>
    <definedName name="Proforma">#REF!</definedName>
    <definedName name="ProformaLookup">#REF!</definedName>
    <definedName name="ProImportExport.ImportFile">#N/A</definedName>
    <definedName name="ProImportExport.SaveNewFile">#N/A</definedName>
    <definedName name="Proj_Capacity">#REF!</definedName>
    <definedName name="proj_daily_pk_vols">#REF!</definedName>
    <definedName name="Proj_Ex">'[46]Capital Input'!#REF!</definedName>
    <definedName name="proj_fuel_price">#REF!</definedName>
    <definedName name="proj_fuel_vol">#REF!</definedName>
    <definedName name="projcf">[151]ptable!$A$6:$G$72</definedName>
    <definedName name="project">[107]Input!$C$7</definedName>
    <definedName name="Project_Cost__All_In___000">#REF!</definedName>
    <definedName name="Project_Name">[154]Input!$B$1</definedName>
    <definedName name="ProjectDefaults">#REF!</definedName>
    <definedName name="ProjectEndYr">[154]Input!$D$22</definedName>
    <definedName name="ProjectionActual">OFFSET('[43]Attribute List'!$W$3,0,0,COUNTA('[43]Attribute List'!$W$3:$W$4886),1)</definedName>
    <definedName name="ProjectionBaseYear">'[46]PF Input'!$H$4</definedName>
    <definedName name="ProjectName">{"Client Name or Project Name"}</definedName>
    <definedName name="ProjectScenario">[114]Assume1!$B$13</definedName>
    <definedName name="ProjectTitle">[114]Assume1!$E$12</definedName>
    <definedName name="ProjIDList">#REF!</definedName>
    <definedName name="PROJNAME">#REF!</definedName>
    <definedName name="ProjTerm">[154]Input!$D$21</definedName>
    <definedName name="Promote_Fee">[49]Assumptions!#REF!</definedName>
    <definedName name="PROMPT1">#N/A</definedName>
    <definedName name="property">'[44]Hold Sell'!$A$2</definedName>
    <definedName name="PropertyTaxInflationRate">'[46]PF Input'!$H$9</definedName>
    <definedName name="PropertyType">OFFSET('[43]Attribute List'!$G$3,0,0,COUNTA('[43]Attribute List'!$G$3:$G$5000),1)</definedName>
    <definedName name="PropSize">#REF!</definedName>
    <definedName name="PROSPECT">#REF!</definedName>
    <definedName name="protected_sheet_password">#REF!</definedName>
    <definedName name="PRTAX">#REF!</definedName>
    <definedName name="prtrecon">[53]Provision!#REF!,[53]Provision!#REF!,[53]Provision!#REF!,[53]Provision!#REF!</definedName>
    <definedName name="ps">[157]Assumptions!$D$9</definedName>
    <definedName name="PS_Data">'[158]PS Details'!$B$9:$S$2015</definedName>
    <definedName name="PS_Tax_Year">'[159]C3- 8865 Pages 1-2'!$A$1:$A$2,'[159]C3- 8865 Pages 1-2'!$C$1:$D$2</definedName>
    <definedName name="PSCo_COS">#REF!</definedName>
    <definedName name="pscompare0607">#REF!</definedName>
    <definedName name="PSF">[160]Assumptions!#REF!</definedName>
    <definedName name="Pship_Country">'[43]Entity Data'!$C$16</definedName>
    <definedName name="Pship_NA1">'[43]Entity Data'!$C$9</definedName>
    <definedName name="Pship_NA2">'[43]Entity Data'!$C$10</definedName>
    <definedName name="Pship_NA3">'[43]Entity Data'!$C$11</definedName>
    <definedName name="Pship_NA4">'[43]Entity Data'!$C$12</definedName>
    <definedName name="Pship_NA5">'[43]Entity Data'!$C$13</definedName>
    <definedName name="Pship_NA6">'[43]Entity Data'!$C$14</definedName>
    <definedName name="Pship_NA7">'[43]Entity Data'!$C$15</definedName>
    <definedName name="psnh1">#REF!</definedName>
    <definedName name="psnh2">#REF!</definedName>
    <definedName name="psnhcoc">#REF!</definedName>
    <definedName name="PSNHCOC2">#REF!</definedName>
    <definedName name="ptable">#REF!</definedName>
    <definedName name="PTAX">#REF!</definedName>
    <definedName name="PTC">[69]Summary!#REF!</definedName>
    <definedName name="PTCD">#REF!</definedName>
    <definedName name="PTCexpire">#REF!</definedName>
    <definedName name="PTFAlloc">#REF!</definedName>
    <definedName name="PTP95_Cost_Mw_Month">#REF!</definedName>
    <definedName name="PTP95_Cost_Mwh">#REF!</definedName>
    <definedName name="PTP96_Cost_Mw_Month">#REF!</definedName>
    <definedName name="PTP96_Cost_Mwh_Month">'[28]99 Rev'!#REF!</definedName>
    <definedName name="Purpose">#REF!</definedName>
    <definedName name="PURPWR">#REF!</definedName>
    <definedName name="pursuitwo">#REF!</definedName>
    <definedName name="PURSVC">#REF!</definedName>
    <definedName name="PV_Delta">[57]Returns!$D$65</definedName>
    <definedName name="PYEAR">[37]INFO!$B$5</definedName>
    <definedName name="PZ_GAS">#REF!</definedName>
    <definedName name="PZ_HEAT">#REF!</definedName>
    <definedName name="PZ_PRINT">#REF!</definedName>
    <definedName name="q">#REF!</definedName>
    <definedName name="q_MTEP06_App_AB_Facility">#REF!</definedName>
    <definedName name="q_MTEP06_App_AB_Projects">#REF!</definedName>
    <definedName name="QIU">OFFSET('[43]Attribute List'!$T$3,0,0,COUNTA('[43]Attribute List'!$T$3:$T$4872),1)</definedName>
    <definedName name="qqqqqqq" localSheetId="17" hidden="1">{#N/A,#N/A,FALSE,"Sum6 (1)"}</definedName>
    <definedName name="qqqqqqq" hidden="1">{#N/A,#N/A,FALSE,"Sum6 (1)"}</definedName>
    <definedName name="QRS11_10">#REF!</definedName>
    <definedName name="QRS11_11">#REF!</definedName>
    <definedName name="QRS11_12">#REF!</definedName>
    <definedName name="QRS11_13">#REF!</definedName>
    <definedName name="QRS11_14">#REF!</definedName>
    <definedName name="QRS11_15">#REF!</definedName>
    <definedName name="QRS11_17">#REF!</definedName>
    <definedName name="QRS11_24">#REF!</definedName>
    <definedName name="QRS11_26">#REF!</definedName>
    <definedName name="QRS11_27">#REF!</definedName>
    <definedName name="QRS11_28">#REF!</definedName>
    <definedName name="QRS11_29">#REF!</definedName>
    <definedName name="QRS11_7">#REF!</definedName>
    <definedName name="QRS11_8">#REF!</definedName>
    <definedName name="QRS11_9">#REF!</definedName>
    <definedName name="qryDetailQuantQuery_USD_1">#REF!</definedName>
    <definedName name="qryDetailQuantQuery_USD_2">#REF!</definedName>
    <definedName name="qryProjMorphFundings">#REF!</definedName>
    <definedName name="qryProjMorphFundings11903">#REF!</definedName>
    <definedName name="qrySDP">#REF!</definedName>
    <definedName name="QSE">#REF!</definedName>
    <definedName name="QSESF">#REF!</definedName>
    <definedName name="QTRLYCF">#REF!</definedName>
    <definedName name="Qty">#REF!</definedName>
    <definedName name="Qty_Cost_Select">'[127]WEC Invoice'!$H$8</definedName>
    <definedName name="QUALTEC">'[2]SUMMARY-OLD'!#REF!</definedName>
    <definedName name="QUALTEC_QUALITY_SERVICES__INC.">#REF!</definedName>
    <definedName name="QUARTERLY_CF">#REF!</definedName>
    <definedName name="query">'[4]Boston Edison'!$A$1:$M$3434</definedName>
    <definedName name="Query_Module_Project_List_Export">#REF!</definedName>
    <definedName name="queryp1">[24]DANDE!#REF!</definedName>
    <definedName name="qw">OFFSET(rngFirstUserDefCol,5,0,25,6)</definedName>
    <definedName name="r.ref">[111]Price!$I$34</definedName>
    <definedName name="R_E_PROF">#REF!</definedName>
    <definedName name="range">#REF!</definedName>
    <definedName name="Range_AllET">[150]Parameters!#REF!</definedName>
    <definedName name="Range1">'[3]18_ALease-up Schedule'!$A$14:$A$47</definedName>
    <definedName name="RangeVar">#REF!</definedName>
    <definedName name="Rate">#REF!</definedName>
    <definedName name="Rate_CSW">#REF!</definedName>
    <definedName name="Rate_Reduction">#REF!</definedName>
    <definedName name="Rate_Reduction_Yearly_Amount">#REF!</definedName>
    <definedName name="rate_schedule">[53]Provision!#REF!</definedName>
    <definedName name="Rated">#REF!</definedName>
    <definedName name="Rating">#REF!</definedName>
    <definedName name="Ratio_Analysis">#REF!</definedName>
    <definedName name="RawMtrlInfl">[32]MICMULT!#REF!</definedName>
    <definedName name="RDVers">"2.10a"</definedName>
    <definedName name="Rebar">#REF!</definedName>
    <definedName name="Rebar_Ratio">#REF!</definedName>
    <definedName name="rebecca">[29]employees!$B$2:$M$116</definedName>
    <definedName name="rebecca2">#REF!</definedName>
    <definedName name="rebecca3">#REF!</definedName>
    <definedName name="rebecca4">#REF!</definedName>
    <definedName name="rebecca5">'[29]non-operating costs'!$B$2:$M$31</definedName>
    <definedName name="rebecca6">'[29]operating costs'!$B$2:$M$81</definedName>
    <definedName name="rec">[161]Sheet1!$A$1:$I$44</definedName>
    <definedName name="Receivearea">[76]FUBAR!#REF!</definedName>
    <definedName name="reclass_debt">#REF!</definedName>
    <definedName name="reconciliation">#REF!</definedName>
    <definedName name="Reconciliation_Sheet">#REF!</definedName>
    <definedName name="_xlnm.Recorder">#REF!</definedName>
    <definedName name="recur_exp">[32]Inputs!#REF!</definedName>
    <definedName name="RedPer">[81]Data!#REF!</definedName>
    <definedName name="ref">[162]ref!$A$20:$C$144</definedName>
    <definedName name="Ref_1">[163]A!#REF!</definedName>
    <definedName name="Ref_Plants">#REF!</definedName>
    <definedName name="Refinanced_Debt_Rate">#REF!</definedName>
    <definedName name="RELIABILITY">#REF!</definedName>
    <definedName name="rename" localSheetId="17" hidden="1">{#N/A,#N/A,FALSE,"Aging Summary";#N/A,#N/A,FALSE,"Ratio Analysis";#N/A,#N/A,FALSE,"Test 120 Day Accts";#N/A,#N/A,FALSE,"Tickmarks"}</definedName>
    <definedName name="rename" hidden="1">{#N/A,#N/A,FALSE,"Aging Summary";#N/A,#N/A,FALSE,"Ratio Analysis";#N/A,#N/A,FALSE,"Test 120 Day Accts";#N/A,#N/A,FALSE,"Tickmarks"}</definedName>
    <definedName name="RenewalProb">#REF!</definedName>
    <definedName name="rental_rate">'[3]2_Assumptions'!$F$165</definedName>
    <definedName name="reopendate">[71]Assumptions!$I$4</definedName>
    <definedName name="RepAllFormat">#REF!</definedName>
    <definedName name="RepAllHead">#REF!</definedName>
    <definedName name="RepDataFormat">#REF!</definedName>
    <definedName name="RepDataMoney1">'[164]Standard Reports with reconc'!#REF!</definedName>
    <definedName name="RepDataMoney2">'[164]Standard Reports with reconc'!#REF!</definedName>
    <definedName name="RepDataMoney3">'[164]Standard Reports with reconc'!#REF!</definedName>
    <definedName name="RepDataMoney4">'[164]Standard Reports with reconc'!#REF!</definedName>
    <definedName name="RepDataPercent1">'[164]Standard Reports with reconc'!#REF!</definedName>
    <definedName name="RepDataPercent2">'[164]Standard Reports with reconc'!#REF!</definedName>
    <definedName name="RepDataPercent3">'[164]Standard Reports with reconc'!#REF!</definedName>
    <definedName name="RepDelete">'[164]Standard Reports with reconc'!#REF!</definedName>
    <definedName name="REPLKW">#REF!</definedName>
    <definedName name="REPORT">#REF!</definedName>
    <definedName name="REPORT_DATE">#REF!</definedName>
    <definedName name="Reportable_Transaction">OFFSET('[43]Attribute List'!$J$3,0,0,COUNTA('[43]Attribute List'!$J$3:$J$4886),1)</definedName>
    <definedName name="ReportCol1">[165]Report!#REF!</definedName>
    <definedName name="REPORTDATE">#REF!</definedName>
    <definedName name="ReportDate2">#REF!</definedName>
    <definedName name="ReportRange">#REF!</definedName>
    <definedName name="RepPercent">#REF!</definedName>
    <definedName name="Request">#REF!</definedName>
    <definedName name="RES">#REF!</definedName>
    <definedName name="RESERVE_INT">#REF!</definedName>
    <definedName name="reserves">#REF!</definedName>
    <definedName name="resid_hand">[32]Inputs!#REF!</definedName>
    <definedName name="restruct_tog">[32]Inputs!#REF!</definedName>
    <definedName name="result">#REF!</definedName>
    <definedName name="resultc">'[37]P&amp;L'!$D$30</definedName>
    <definedName name="resultp">'[37]P&amp;L'!$F$30</definedName>
    <definedName name="retained">#REF!</definedName>
    <definedName name="retainedc">'[37]NOTES '!$H$77</definedName>
    <definedName name="retainedp">#REF!</definedName>
    <definedName name="Return_Calculation">#REF!</definedName>
    <definedName name="Return_Schedule">#REF!</definedName>
    <definedName name="REV">#REF!</definedName>
    <definedName name="rev_option">[32]Inputs!#REF!</definedName>
    <definedName name="REVENUES">#REF!</definedName>
    <definedName name="reverse_toll_gas">#REF!</definedName>
    <definedName name="reverse_toll_vols">#REF!</definedName>
    <definedName name="Revolver_Rate">#REF!</definedName>
    <definedName name="revreq">#REF!</definedName>
    <definedName name="RG">#REF!</definedName>
    <definedName name="RG_2">#REF!</definedName>
    <definedName name="RIC">#REF!</definedName>
    <definedName name="RIMANENZE">#REF!</definedName>
    <definedName name="RIP">#REF!</definedName>
    <definedName name="Risk_Ref">#REF!</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M">#REF!</definedName>
    <definedName name="rngAppName">[43]shtLookup!$B$3</definedName>
    <definedName name="rngAppVersion">[43]shtLookup!$B$6</definedName>
    <definedName name="rngBeginningDate">[43]shtLookup!$B$40</definedName>
    <definedName name="rngCAProvinceCodes" comment="List of 2 letter Canadian Province Abbreviations/Codes">OFFSET([43]shtLookup!$AF$2,,,COUNTA([43]shtLookup!$AF$2:$AF$16))</definedName>
    <definedName name="rngClientViewSheets">OFFSET([43]shtLookup!$CE$2,,,COUNTA([43]shtLookup!$CE$2:$CE$100))</definedName>
    <definedName name="rngCountry">[43]shtLookup!$AL$2:$AL$283</definedName>
    <definedName name="rngDomorFor">[43]shtLookup!$B$46</definedName>
    <definedName name="rngEndingDate">[43]shtLookup!$B$41</definedName>
    <definedName name="rngEntityType">[43]shtLookup!$AO$14:$AO$30</definedName>
    <definedName name="rngGroupingCriteria">[43]shtLookup!$CM$2:$CM$15</definedName>
    <definedName name="rngHyperlinkUnhide">OFFSET([43]shtLookup!$CK$2,,,COUNTA([43]shtLookup!$CK$2:$CK$100))</definedName>
    <definedName name="rngImportShtList">OFFSET([43]shtLookup!$A$2,,,COUNTA([43]shtLookup!$A$2:$A$10))</definedName>
    <definedName name="rngIRSCtrs">[43]shtLookup!$Q$62:$Q$64</definedName>
    <definedName name="rngM1Items">OFFSET('[43]Management Report'!$B$13,,,COUNTA('[43]Management Report'!$B$13:$B$23))</definedName>
    <definedName name="rngMapType">[43]shtLookup!$O$2:$O$6</definedName>
    <definedName name="rngParentEntityID">'[43]Entity Information'!$C$7</definedName>
    <definedName name="rngPTNum">[43]shtLookup!$B$45</definedName>
    <definedName name="rngPtrNum">[43]shtLookup!$B$49</definedName>
    <definedName name="rngRemoveChar">OFFSET([43]shtLookup!$AH$4,,,COUNTA([43]shtLookup!$AH$4:$AH$15))</definedName>
    <definedName name="rngSpecialItemList">OFFSET([43]shtLookup!$G$2,,,COUNTA([43]shtLookup!$G$2:$G$21))</definedName>
    <definedName name="rngState">[43]shtLookup!$Z$2:$Z$53</definedName>
    <definedName name="rngStateNames">[43]shtLookup!$R$2:$R$54</definedName>
    <definedName name="rngStateSourceAccountsControl">[43]shtLookup!$BO$2</definedName>
    <definedName name="rngTaxYearTypes">OFFSET([43]shtLookup!$AM$2,,,COUNTA([43]shtLookup!$AM$2:$AM$11))</definedName>
    <definedName name="rngUserDef_PA">OFFSET(rngFirstUserDefCol,5,0,25,6)</definedName>
    <definedName name="ROB">#REF!</definedName>
    <definedName name="RodDia">#REF!</definedName>
    <definedName name="roledata">#REF!</definedName>
    <definedName name="rolegroup">'[166]Role group'!$A$1:$C$8</definedName>
    <definedName name="rolegroupamt">'[166]Role group'!$A$1:$D$8</definedName>
    <definedName name="round">1</definedName>
    <definedName name="Route_Complexity">#REF!</definedName>
    <definedName name="ROW">#REF!</definedName>
    <definedName name="row_Actual">[167]GAAP!#REF!</definedName>
    <definedName name="row_ActualCash">[167]CASH!#REF!</definedName>
    <definedName name="row_ActualRev">[167]REV!#REF!</definedName>
    <definedName name="row_blank">'[73]R-Sched Sample'!#REF!,'[73]R-Sched Sample'!$A$14:$IV$14,'[73]R-Sched Sample'!$A$21:$IV$21,'[73]R-Sched Sample'!$A$28:$IV$28,'[73]R-Sched Sample'!$A$31:$IV$31,'[73]R-Sched Sample'!$A$39:$IV$39,'[73]R-Sched Sample'!$A$45:$IV$45</definedName>
    <definedName name="row_Budget">#REF!</definedName>
    <definedName name="row_BudgetCash">#REF!</definedName>
    <definedName name="row_BudgetRev">#REF!</definedName>
    <definedName name="row_data">'[73]R-Sched Sample'!$A$7:$IV$11,'[73]R-Sched Sample'!$A$8:$IV$12,'[73]R-Sched Sample'!$A$15:$IV$19,'[73]R-Sched Sample'!$A$22:$IV$26,'[73]R-Sched Sample'!$A$29:$IV$30,'[73]R-Sched Sample'!$A$33:$IV$37,'[73]R-Sched Sample'!$A$40:$IV$43</definedName>
    <definedName name="row_header">'[73]R-Sched Sample'!#REF!,'[73]R-Sched Sample'!#REF!,'[73]R-Sched Sample'!#REF!,'[73]R-Sched Sample'!$H$5,'[73]R-Sched Sample'!#REF!,'[73]R-Sched Sample'!$A$5:$IV$5,'[73]R-Sched Sample'!#REF!,'[73]R-Sched Sample'!#REF!,'[73]R-Sched Sample'!#REF!,'[73]R-Sched Sample'!$H$5,'[73]R-Sched Sample'!#REF!,'[73]R-Sched Sample'!$A$6:$IV$6,'[73]R-Sched Sample'!$A$32:$IV$32</definedName>
    <definedName name="row_Reforecast">[167]GAAP!#REF!</definedName>
    <definedName name="row_ReforecastCash">[167]CASH!#REF!</definedName>
    <definedName name="row_ReforecastRev">[167]REV!#REF!</definedName>
    <definedName name="ROW_Width">#REF!</definedName>
    <definedName name="RowCommand">[83]ReportScript!#REF!</definedName>
    <definedName name="ROWCOUNT">#N/A</definedName>
    <definedName name="RowMember">[83]ReportScript!#REF!</definedName>
    <definedName name="rows">#REF!</definedName>
    <definedName name="RowStart">[100]_Setup_!#REF!</definedName>
    <definedName name="RPT_DATE" comment="REPORT UPDATE DATE">#REF!</definedName>
    <definedName name="Rpt2Act">#REF!</definedName>
    <definedName name="Rpt2ActTot">#REF!</definedName>
    <definedName name="Rpt2Var">#REF!</definedName>
    <definedName name="Rpt2VarTot">#REF!</definedName>
    <definedName name="Rpt3EssData">#REF!</definedName>
    <definedName name="Rpt6YE">#REF!</definedName>
    <definedName name="Rpt6YTD">#REF!</definedName>
    <definedName name="Rpt8Act">#REF!</definedName>
    <definedName name="Rpt8Bud">#REF!</definedName>
    <definedName name="RptDecBUBud">#REF!</definedName>
    <definedName name="RptDecBud">#REF!</definedName>
    <definedName name="RptYTDAct">#REF!</definedName>
    <definedName name="RptYTDBUBud">#REF!</definedName>
    <definedName name="rr">'[10]Cerro Gordo Raw 2002'!$B$10:$B$10</definedName>
    <definedName name="rrr" localSheetId="17" hidden="1">{#N/A,#N/A,FALSE,"INPUTDATA";#N/A,#N/A,FALSE,"SUMMARY"}</definedName>
    <definedName name="rrr" hidden="1">{#N/A,#N/A,FALSE,"INPUTDATA";#N/A,#N/A,FALSE,"SUMMARY"}</definedName>
    <definedName name="rrrr" localSheetId="7"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hidden="1">{#N/A,#N/A,FALSE,"O&amp;M by processes";#N/A,#N/A,FALSE,"Elec Act vs Bud";#N/A,#N/A,FALSE,"G&amp;A";#N/A,#N/A,FALSE,"BGS";#N/A,#N/A,FALSE,"Res Cost"}</definedName>
    <definedName name="RTAX">#REF!</definedName>
    <definedName name="RTNS2">#REF!</definedName>
    <definedName name="RTT">#REF!</definedName>
    <definedName name="RunNoOut">#REF!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[129]Lead!$N$1:$N$60</definedName>
    <definedName name="S_PY_End_GT">#REF!</definedName>
    <definedName name="S_RJE_Tot">#REF!</definedName>
    <definedName name="S_RJE_Tot_Data">#REF!</definedName>
    <definedName name="S_RJE_Tot_GT">#REF!</definedName>
    <definedName name="S_RowNum">#REF!</definedName>
    <definedName name="salecost">#REF!</definedName>
    <definedName name="salecostbuyer">#REF!</definedName>
    <definedName name="salecostfmv">#REF!</definedName>
    <definedName name="saledate">#REF!</definedName>
    <definedName name="saledatebuyer">#REF!</definedName>
    <definedName name="sales_projections">#REF!</definedName>
    <definedName name="saletype">[70]Assumptions!#REF!</definedName>
    <definedName name="Sample1">[168]Template!#REF!</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1_00000001">#REF!</definedName>
    <definedName name="sap_D0012_00000001">#REF!</definedName>
    <definedName name="sap_D0013_00000001">#REF!</definedName>
    <definedName name="sap_D0014_00000001">#REF!</definedName>
    <definedName name="sap_D0015_00000001">#REF!</definedName>
    <definedName name="sap_D0016_00000001">#REF!</definedName>
    <definedName name="sap_D0017_00000001">#REF!</definedName>
    <definedName name="sap_D0018_00000001">#REF!</definedName>
    <definedName name="sap_D0019_00000001">#REF!</definedName>
    <definedName name="sap_D0020_00000001">#REF!</definedName>
    <definedName name="sap_D0021_00000001">#REF!</definedName>
    <definedName name="sap_D0022_00000001">#REF!</definedName>
    <definedName name="sap_D0023_00000001">#REF!</definedName>
    <definedName name="sap_D0024_00000001">#REF!</definedName>
    <definedName name="sap_D0025_00000001">#REF!</definedName>
    <definedName name="sap_D0026_00000001">#REF!</definedName>
    <definedName name="sap_D0027_00000001">#REF!</definedName>
    <definedName name="sap_D0028_00000001">#REF!</definedName>
    <definedName name="sap_D0029_00000001">#REF!</definedName>
    <definedName name="sap_D0030_00000001">#REF!</definedName>
    <definedName name="sap_D0031_00000001">#REF!</definedName>
    <definedName name="sap_D0032_00000001">#REF!</definedName>
    <definedName name="sap_D0033_00000001">#REF!</definedName>
    <definedName name="sap_D0034_00000001">#REF!</definedName>
    <definedName name="sap_D0035_00000001">#REF!</definedName>
    <definedName name="sap_D0036_00000001">#REF!</definedName>
    <definedName name="sap_D0037_00000001">#REF!</definedName>
    <definedName name="sap_D0038_00000001">#REF!</definedName>
    <definedName name="sap_D0039_00000001">#REF!</definedName>
    <definedName name="sap_D0040_00000001">#REF!</definedName>
    <definedName name="sap_D0041_00000001">#REF!</definedName>
    <definedName name="sap_D0042_00000001">#REF!</definedName>
    <definedName name="sap_F0001">#REF!</definedName>
    <definedName name="sap_F0002">#REF!</definedName>
    <definedName name="sap_F0003">#REF!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S0015">#REF!</definedName>
    <definedName name="sap_S0016">#REF!</definedName>
    <definedName name="sap_S0017">#REF!</definedName>
    <definedName name="sap_S0018">#REF!</definedName>
    <definedName name="sap_S0019">#REF!</definedName>
    <definedName name="sap_S0020">#REF!</definedName>
    <definedName name="sap_S0021">#REF!</definedName>
    <definedName name="sap_S0022">#REF!</definedName>
    <definedName name="sap_S0023">#REF!</definedName>
    <definedName name="sap_S0024">#REF!</definedName>
    <definedName name="sap_S0025">#REF!</definedName>
    <definedName name="sap_S0026">#REF!</definedName>
    <definedName name="sap_S0027">#REF!</definedName>
    <definedName name="sap_S0028">#REF!</definedName>
    <definedName name="sap_S0029">#REF!</definedName>
    <definedName name="sap_S0030">#REF!</definedName>
    <definedName name="sap_S0031">#REF!</definedName>
    <definedName name="sap_S0032">#REF!</definedName>
    <definedName name="sap_S0033">#REF!</definedName>
    <definedName name="sap_S0034">#REF!</definedName>
    <definedName name="sap_S0035">#REF!</definedName>
    <definedName name="sap_S0036">#REF!</definedName>
    <definedName name="sap_S0037">#REF!</definedName>
    <definedName name="sap_S0038">#REF!</definedName>
    <definedName name="sap_S0039">#REF!</definedName>
    <definedName name="sap_S0040">#REF!</definedName>
    <definedName name="sap_S0041">#REF!</definedName>
    <definedName name="sap_S0042">#REF!</definedName>
    <definedName name="sap_Z0001_00000001">#REF!</definedName>
    <definedName name="sap_Z0002_00000001">#REF!</definedName>
    <definedName name="sap_Z0003_00000001">#REF!</definedName>
    <definedName name="SAPBEXdnldView" hidden="1">"4NX8T6ML5DBP7B1A19FB30XSU"</definedName>
    <definedName name="SAPBEXhrIndnt" hidden="1">2</definedName>
    <definedName name="SAPBEXrevision" hidden="1">2</definedName>
    <definedName name="SAPBEXsysID" hidden="1">"GP1"</definedName>
    <definedName name="SAPBEXwbID" hidden="1">"0QPV4RF636ZQNL5RK8PWSJVGT"</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Crosstab7">#REF!</definedName>
    <definedName name="SAPsysID" hidden="1">"708C5W7SBKP804JT78WJ0JNKI"</definedName>
    <definedName name="SAPwbID" hidden="1">"ARS"</definedName>
    <definedName name="SaveNewFile">#N/A</definedName>
    <definedName name="SC_Accs">#REF!</definedName>
    <definedName name="SCACCS">[119]CODES!$A$2:$A$17</definedName>
    <definedName name="SCALC">#REF!</definedName>
    <definedName name="Scale">[83]ReportScript!#REF!</definedName>
    <definedName name="SCALPER">#REF!</definedName>
    <definedName name="SCC">#REF!</definedName>
    <definedName name="Scenario">'[3]2_Assumptions'!$H$86</definedName>
    <definedName name="SCHED">#REF!</definedName>
    <definedName name="SCR">#REF!</definedName>
    <definedName name="SCURVETAB">#REF!</definedName>
    <definedName name="SEAT">[37]INFO!$B$2</definedName>
    <definedName name="SecOps_OM_06Actual_Essbase">#REF!</definedName>
    <definedName name="SECT1">#REF!</definedName>
    <definedName name="SECT2">#REF!</definedName>
    <definedName name="SectionG_Questions">'[159]C3- 8865 Pages 1-2'!$BY$1:$BY$2,'[159]C3- 8865 Pages 1-2'!$CA$1:$CA$2,'[159]C3- 8865 Pages 1-2'!$CC$1:$CC$2</definedName>
    <definedName name="SEED_DATE">#REF!</definedName>
    <definedName name="Seismic">#REF!</definedName>
    <definedName name="SelectListCopy">#REF!</definedName>
    <definedName name="Sell_International_Assets">#REF!</definedName>
    <definedName name="Sell_Trading_Assets">#REF!</definedName>
    <definedName name="sem">#REF!</definedName>
    <definedName name="sematxinc">[53]Provision!#REF!</definedName>
    <definedName name="SEN">#REF!</definedName>
    <definedName name="sencount" hidden="1">1</definedName>
    <definedName name="SENIORRDEBTSER">#REF!</definedName>
    <definedName name="Sens">[169]Cases!$D$4</definedName>
    <definedName name="sensitivities">#REF!</definedName>
    <definedName name="SENSITIVITY">#REF!</definedName>
    <definedName name="sEntity">[170]T!$F$5</definedName>
    <definedName name="sep">#REF!</definedName>
    <definedName name="serp">#REF!</definedName>
    <definedName name="Settlement_Charges">'[63]EOS Condo Sales Price &amp; Closing'!$W$7:$W$350</definedName>
    <definedName name="SEVILLE">#REF!</definedName>
    <definedName name="SF">'[3]2_Assumptions'!$E$16</definedName>
    <definedName name="SFD">#REF!</definedName>
    <definedName name="SFV">#REF!</definedName>
    <definedName name="SHCF">#REF!</definedName>
    <definedName name="Sheet1Remark0">#REF!</definedName>
    <definedName name="Sheet1Remark1">#REF!</definedName>
    <definedName name="Sheet1Remark10">#REF!</definedName>
    <definedName name="Sheet1Remark11">#REF!</definedName>
    <definedName name="Sheet1Remark12">#REF!</definedName>
    <definedName name="Sheet1Remark13">#REF!</definedName>
    <definedName name="Sheet1Remark14">#REF!</definedName>
    <definedName name="Sheet1Remark15">#REF!</definedName>
    <definedName name="Sheet1Remark16">#REF!</definedName>
    <definedName name="Sheet1Remark17">#REF!</definedName>
    <definedName name="Sheet1Remark18">#REF!</definedName>
    <definedName name="Sheet1Remark19">#REF!</definedName>
    <definedName name="Sheet1Remark2">#REF!</definedName>
    <definedName name="Sheet1Remark20">#REF!</definedName>
    <definedName name="Sheet1Remark21">#REF!</definedName>
    <definedName name="Sheet1Remark22">#REF!</definedName>
    <definedName name="Sheet1Remark3">#REF!</definedName>
    <definedName name="Sheet1Remark4">#REF!</definedName>
    <definedName name="Sheet1Remark5">#REF!</definedName>
    <definedName name="Sheet1Remark6">#REF!</definedName>
    <definedName name="Sheet1Remark7">#REF!</definedName>
    <definedName name="Sheet1Remark8">#REF!</definedName>
    <definedName name="Sheet1Remark9">#REF!</definedName>
    <definedName name="Sheet1Unit0">#REF!</definedName>
    <definedName name="Sheet1Unit1">#REF!</definedName>
    <definedName name="Sheet1Unit10">#REF!</definedName>
    <definedName name="Sheet1Unit11">#REF!</definedName>
    <definedName name="Sheet1Unit12">#REF!</definedName>
    <definedName name="Sheet1Unit13">#REF!</definedName>
    <definedName name="Sheet1Unit14">#REF!</definedName>
    <definedName name="Sheet1Unit15">#REF!</definedName>
    <definedName name="Sheet1Unit16">#REF!</definedName>
    <definedName name="Sheet1Unit17">#REF!</definedName>
    <definedName name="Sheet1Unit18">#REF!</definedName>
    <definedName name="Sheet1Unit19">#REF!</definedName>
    <definedName name="Sheet1Unit2">#REF!</definedName>
    <definedName name="Sheet1Unit20">#REF!</definedName>
    <definedName name="Sheet1Unit21">#REF!</definedName>
    <definedName name="Sheet1Unit22">#REF!</definedName>
    <definedName name="Sheet1Unit23">#REF!</definedName>
    <definedName name="Sheet1Unit24">#REF!</definedName>
    <definedName name="Sheet1Unit25">#REF!</definedName>
    <definedName name="Sheet1Unit26">#REF!</definedName>
    <definedName name="Sheet1Unit3">#REF!</definedName>
    <definedName name="Sheet1Unit4">#REF!</definedName>
    <definedName name="Sheet1Unit5">#REF!</definedName>
    <definedName name="Sheet1Unit6">#REF!</definedName>
    <definedName name="Sheet1Unit7">#REF!</definedName>
    <definedName name="Sheet1Unit8">#REF!</definedName>
    <definedName name="Sheet1Unit9">#REF!</definedName>
    <definedName name="Sheet1Value0">#REF!</definedName>
    <definedName name="Sheet1Value1">#REF!</definedName>
    <definedName name="Sheet1Value10">#REF!</definedName>
    <definedName name="Sheet1Value100">#REF!</definedName>
    <definedName name="Sheet1Value101">#REF!</definedName>
    <definedName name="Sheet1Value102">#REF!</definedName>
    <definedName name="Sheet1Value103">#REF!</definedName>
    <definedName name="Sheet1Value104">#REF!</definedName>
    <definedName name="Sheet1Value11">#REF!</definedName>
    <definedName name="Sheet1Value12">#REF!</definedName>
    <definedName name="Sheet1Value13">#REF!</definedName>
    <definedName name="Sheet1Value14">#REF!</definedName>
    <definedName name="Sheet1Value15">#REF!</definedName>
    <definedName name="Sheet1Value16">#REF!</definedName>
    <definedName name="Sheet1Value17">#REF!</definedName>
    <definedName name="Sheet1Value18">#REF!</definedName>
    <definedName name="Sheet1Value19">#REF!</definedName>
    <definedName name="Sheet1Value2">#REF!</definedName>
    <definedName name="Sheet1Value20">#REF!</definedName>
    <definedName name="Sheet1Value21">#REF!</definedName>
    <definedName name="Sheet1Value22">#REF!</definedName>
    <definedName name="Sheet1Value23">#REF!</definedName>
    <definedName name="Sheet1Value24">#REF!</definedName>
    <definedName name="Sheet1Value25">#REF!</definedName>
    <definedName name="Sheet1Value26">#REF!</definedName>
    <definedName name="Sheet1Value27">#REF!</definedName>
    <definedName name="Sheet1Value28">#REF!</definedName>
    <definedName name="Sheet1Value29">#REF!</definedName>
    <definedName name="Sheet1Value3">#REF!</definedName>
    <definedName name="Sheet1Value30">#REF!</definedName>
    <definedName name="Sheet1Value31">#REF!</definedName>
    <definedName name="Sheet1Value32">#REF!</definedName>
    <definedName name="Sheet1Value33">#REF!</definedName>
    <definedName name="Sheet1Value34">#REF!</definedName>
    <definedName name="Sheet1Value35">#REF!</definedName>
    <definedName name="Sheet1Value36">#REF!</definedName>
    <definedName name="Sheet1Value37">#REF!</definedName>
    <definedName name="Sheet1Value38">#REF!</definedName>
    <definedName name="Sheet1Value39">#REF!</definedName>
    <definedName name="Sheet1Value4">#REF!</definedName>
    <definedName name="Sheet1Value40">#REF!</definedName>
    <definedName name="Sheet1Value41">#REF!</definedName>
    <definedName name="Sheet1Value42">#REF!</definedName>
    <definedName name="Sheet1Value43">#REF!</definedName>
    <definedName name="Sheet1Value44">#REF!</definedName>
    <definedName name="Sheet1Value45">#REF!</definedName>
    <definedName name="Sheet1Value46">#REF!</definedName>
    <definedName name="Sheet1Value47">#REF!</definedName>
    <definedName name="Sheet1Value48">#REF!</definedName>
    <definedName name="Sheet1Value49">#REF!</definedName>
    <definedName name="Sheet1Value5">#REF!</definedName>
    <definedName name="Sheet1Value50">#REF!</definedName>
    <definedName name="Sheet1Value51">#REF!</definedName>
    <definedName name="Sheet1Value52">#REF!</definedName>
    <definedName name="Sheet1Value53">#REF!</definedName>
    <definedName name="Sheet1Value54">#REF!</definedName>
    <definedName name="Sheet1Value55">#REF!</definedName>
    <definedName name="Sheet1Value56">#REF!</definedName>
    <definedName name="Sheet1Value57">#REF!</definedName>
    <definedName name="Sheet1Value58">#REF!</definedName>
    <definedName name="Sheet1Value59">#REF!</definedName>
    <definedName name="Sheet1Value6">#REF!</definedName>
    <definedName name="Sheet1Value60">#REF!</definedName>
    <definedName name="Sheet1Value61">#REF!</definedName>
    <definedName name="Sheet1Value62">#REF!</definedName>
    <definedName name="Sheet1Value63">#REF!</definedName>
    <definedName name="Sheet1Value64">#REF!</definedName>
    <definedName name="Sheet1Value65">#REF!</definedName>
    <definedName name="Sheet1Value66">#REF!</definedName>
    <definedName name="Sheet1Value67">#REF!</definedName>
    <definedName name="Sheet1Value68">#REF!</definedName>
    <definedName name="Sheet1Value69">#REF!</definedName>
    <definedName name="Sheet1Value7">#REF!</definedName>
    <definedName name="Sheet1Value70">#REF!</definedName>
    <definedName name="Sheet1Value71">#REF!</definedName>
    <definedName name="Sheet1Value72">#REF!</definedName>
    <definedName name="Sheet1Value73">#REF!</definedName>
    <definedName name="Sheet1Value74">#REF!</definedName>
    <definedName name="Sheet1Value75">#REF!</definedName>
    <definedName name="Sheet1Value76">#REF!</definedName>
    <definedName name="Sheet1Value77">#REF!</definedName>
    <definedName name="Sheet1Value78">#REF!</definedName>
    <definedName name="Sheet1Value79">#REF!</definedName>
    <definedName name="Sheet1Value8">#REF!</definedName>
    <definedName name="Sheet1Value80">#REF!</definedName>
    <definedName name="Sheet1Value81">#REF!</definedName>
    <definedName name="Sheet1Value82">#REF!</definedName>
    <definedName name="Sheet1Value83">#REF!</definedName>
    <definedName name="Sheet1Value84">#REF!</definedName>
    <definedName name="Sheet1Value85">#REF!</definedName>
    <definedName name="Sheet1Value86">#REF!</definedName>
    <definedName name="Sheet1Value87">#REF!</definedName>
    <definedName name="Sheet1Value88">#REF!</definedName>
    <definedName name="Sheet1Value89">#REF!</definedName>
    <definedName name="Sheet1Value9">#REF!</definedName>
    <definedName name="Sheet1Value90">#REF!</definedName>
    <definedName name="Sheet1Value91">#REF!</definedName>
    <definedName name="Sheet1Value92">#REF!</definedName>
    <definedName name="Sheet1Value93">#REF!</definedName>
    <definedName name="Sheet1Value94">#REF!</definedName>
    <definedName name="Sheet1Value95">#REF!</definedName>
    <definedName name="Sheet1Value96">#REF!</definedName>
    <definedName name="Sheet1Value97">#REF!</definedName>
    <definedName name="Sheet1Value98">#REF!</definedName>
    <definedName name="Sheet1Value99">#REF!</definedName>
    <definedName name="SHERCF">#REF!</definedName>
    <definedName name="Shifts">[51]Assumptions!#REF!</definedName>
    <definedName name="shiva" localSheetId="7"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hidden="1">{#N/A,#N/A,FALSE,"O&amp;M by processes";#N/A,#N/A,FALSE,"Elec Act vs Bud";#N/A,#N/A,FALSE,"G&amp;A";#N/A,#N/A,FALSE,"BGS";#N/A,#N/A,FALSE,"Res Cost"}</definedName>
    <definedName name="SHL">#REF!</definedName>
    <definedName name="SHORTFALL_KW">#REF!</definedName>
    <definedName name="SHPL">#REF!</definedName>
    <definedName name="Shunt_Reactors">#REF!</definedName>
    <definedName name="Shunt_Reactors_Concrete">#REF!</definedName>
    <definedName name="Shunt_Reactors_Labor">#REF!</definedName>
    <definedName name="SIDE">'[2]SUMMARY-OLD'!$A$2:$A$30</definedName>
    <definedName name="siertxinc">[53]Provision!#REF!</definedName>
    <definedName name="sign_date">'[171]October additions to ppd comm'!#REF!</definedName>
    <definedName name="SIRR">#REF!</definedName>
    <definedName name="Sites" localSheetId="17" hidden="1">{#N/A,#N/A,TRUE,"TOTAL DISTRIBUTION";#N/A,#N/A,TRUE,"SOUTH";#N/A,#N/A,TRUE,"NORTHEAST";#N/A,#N/A,TRUE,"WEST"}</definedName>
    <definedName name="Sites" hidden="1">{#N/A,#N/A,TRUE,"TOTAL DISTRIBUTION";#N/A,#N/A,TRUE,"SOUTH";#N/A,#N/A,TRUE,"NORTHEAST";#N/A,#N/A,TRUE,"WEST"}</definedName>
    <definedName name="Sitesdate" localSheetId="17" hidden="1">{#N/A,#N/A,TRUE,"TOTAL DSBN";#N/A,#N/A,TRUE,"WEST";#N/A,#N/A,TRUE,"SOUTH";#N/A,#N/A,TRUE,"NORTHEAST"}</definedName>
    <definedName name="Sitesdate" hidden="1">{#N/A,#N/A,TRUE,"TOTAL DSBN";#N/A,#N/A,TRUE,"WEST";#N/A,#N/A,TRUE,"SOUTH";#N/A,#N/A,TRUE,"NORTHEAST"}</definedName>
    <definedName name="SIX">#REF!</definedName>
    <definedName name="skyrtxinc">#REF!</definedName>
    <definedName name="SO4ADD">#REF!</definedName>
    <definedName name="socoBasis">#REF!</definedName>
    <definedName name="SOF">#REF!</definedName>
    <definedName name="sof4irr">#REF!</definedName>
    <definedName name="sof5irr">#REF!</definedName>
    <definedName name="sofco_pref">'[151]SOF %'!$A$10:$H$159</definedName>
    <definedName name="sofialloc98">[151]Allocation!$A$153:$E$164</definedName>
    <definedName name="sofialloc99">[151]Allocation!$A$165:$E$176</definedName>
    <definedName name="Soil">#REF!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rt_Command">[83]ReportScript!#REF!</definedName>
    <definedName name="Source">#REF!</definedName>
    <definedName name="SourceDBname">#REF!</definedName>
    <definedName name="SourceStudyName">#REF!</definedName>
    <definedName name="SourceStudyNameCopy">#REF!</definedName>
    <definedName name="SourceType">OFFSET('[43]Attribute List'!$U$3,0,0,COUNTA('[43]Attribute List'!$U$3:$U$4886),1)</definedName>
    <definedName name="SourceUserName">#REF!</definedName>
    <definedName name="SOUTH_VIENNA">#REF!</definedName>
    <definedName name="SOV_Column_Lookup">#REF!</definedName>
    <definedName name="Spacing_Requirements">#REF!</definedName>
    <definedName name="Spanish_CPI">[49]Assumptions!$P$11</definedName>
    <definedName name="Spanish_Stamp_Tax">[49]Assumptions!#REF!</definedName>
    <definedName name="Spanner_Auto_File">"C:\Documents and Settings\linda\My Documents\Process .x2a"</definedName>
    <definedName name="SPARES_ST_TAX">[23]ASS!#REF!</definedName>
    <definedName name="SPB">#REF!</definedName>
    <definedName name="spcompany">#REF!</definedName>
    <definedName name="spec">[172]Detail!#REF!</definedName>
    <definedName name="SpecialAllocation">OFFSET('[43]Attribute List'!$E$3,0,0,COUNTA('[43]Attribute List'!$E$3:$E$4886),1)</definedName>
    <definedName name="SpecialAllocationType">OFFSET('[43]Attribute List'!$X$3,0,0,COUNTA('[43]Attribute List'!$X$3:$X$5000),1)</definedName>
    <definedName name="SPEND">#REF!</definedName>
    <definedName name="SPEND2">#REF!</definedName>
    <definedName name="spffo">#REF!</definedName>
    <definedName name="spffo2">#REF!</definedName>
    <definedName name="spffo3">#REF!</definedName>
    <definedName name="spffo4\">#REF!</definedName>
    <definedName name="spffo5">#REF!</definedName>
    <definedName name="Splitters">#REF!</definedName>
    <definedName name="spname2">#REF!</definedName>
    <definedName name="spname3">#REF!</definedName>
    <definedName name="spname4">#REF!</definedName>
    <definedName name="spname6">#REF!</definedName>
    <definedName name="Spool_Length">#REF!</definedName>
    <definedName name="spop1">#REF!</definedName>
    <definedName name="spop2">#REF!</definedName>
    <definedName name="spop3">#REF!</definedName>
    <definedName name="spop4">#REF!</definedName>
    <definedName name="SPS_COS">#REF!</definedName>
    <definedName name="SPWS_WBID">"B1C80735-5882-4AF2-B0B4-34EDD8A645E0"</definedName>
    <definedName name="SR">#REF!</definedName>
    <definedName name="SR_2">#REF!</definedName>
    <definedName name="SROE">#REF!</definedName>
    <definedName name="ss">MATCH(0.01,End_Bal,-1)+1</definedName>
    <definedName name="sss"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sss"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StabOcc">#REF!</definedName>
    <definedName name="START">#REF!</definedName>
    <definedName name="Start_Date">[91]Assume1!$H$7</definedName>
    <definedName name="START_MSG">#N/A</definedName>
    <definedName name="Start_Year">'[3]2_Assumptions'!$E$11</definedName>
    <definedName name="START1">#REF!</definedName>
    <definedName name="StartColumnOut">#REF!</definedName>
    <definedName name="StartContractMonthCor">#REF!</definedName>
    <definedName name="StartDate">#REF!</definedName>
    <definedName name="startdateB">#REF!</definedName>
    <definedName name="startdatebuyer">#REF!</definedName>
    <definedName name="StartEffDateCor">#REF!</definedName>
    <definedName name="StartRowOut">#REF!</definedName>
    <definedName name="Startup.Quarter">#REF!</definedName>
    <definedName name="State">'[4]State List'!$A$2:$A$53</definedName>
    <definedName name="State_Impacts">#REF!</definedName>
    <definedName name="state_other">[114]BalancesNew!#REF!</definedName>
    <definedName name="statsrevised" localSheetId="7"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hidden="1">{#N/A,#N/A,FALSE,"O&amp;M by processes";#N/A,#N/A,FALSE,"Elec Act vs Bud";#N/A,#N/A,FALSE,"G&amp;A";#N/A,#N/A,FALSE,"BGS";#N/A,#N/A,FALSE,"Res Cost"}</definedName>
    <definedName name="Status">#REF!</definedName>
    <definedName name="StatusCopy">#REF!</definedName>
    <definedName name="StatusCor">#REF!</definedName>
    <definedName name="StatusDG">#REF!</definedName>
    <definedName name="StatusOut">#REF!</definedName>
    <definedName name="Std_Dev">#REF!</definedName>
    <definedName name="StdPer">[81]Data!#REF!</definedName>
    <definedName name="steam_prod">[32]Inputs!#REF!</definedName>
    <definedName name="STG">[23]ASS!#REF!</definedName>
    <definedName name="STI">#REF!</definedName>
    <definedName name="STILL1040">'[4]Addt''l 1040 Exclusions'!$A$5:$U$44</definedName>
    <definedName name="STPOWER">#REF!</definedName>
    <definedName name="Street">'[3]2_Assumptions'!$H$82</definedName>
    <definedName name="Strt">[152]!Strt_Lag</definedName>
    <definedName name="Structure_Materials">#REF!</definedName>
    <definedName name="Structures">#REF!</definedName>
    <definedName name="Structures_pick">#REF!</definedName>
    <definedName name="Stub">[46]General!$C$18</definedName>
    <definedName name="StudyNameDG">#REF!</definedName>
    <definedName name="StudyNameOut">#REF!</definedName>
    <definedName name="SU">#REF!</definedName>
    <definedName name="Sub" localSheetId="17" hidden="1">{#N/A,#N/A,TRUE,"Task Status";#N/A,#N/A,TRUE,"Document Status";#N/A,#N/A,TRUE,"Percent Complete";#N/A,#N/A,TRUE,"Manhour Sum"}</definedName>
    <definedName name="Sub" hidden="1">{#N/A,#N/A,TRUE,"Task Status";#N/A,#N/A,TRUE,"Document Status";#N/A,#N/A,TRUE,"Percent Complete";#N/A,#N/A,TRUE,"Manhour Sum"}</definedName>
    <definedName name="Sub_For_BidForm">#REF!</definedName>
    <definedName name="SUB_SOV_Column_Lookup">#REF!</definedName>
    <definedName name="SubFundSplit">OFFSET('[43]Attribute List'!$Q$3,0,0,COUNTA('[43]Attribute List'!$Q$3:$Q$4872),1)</definedName>
    <definedName name="subjentry">'[68]WPP1994 PTC JE '!#REF!</definedName>
    <definedName name="SUBSEQUENT_YEAR_DATE">#REF!</definedName>
    <definedName name="SUBSEQUENT_YEAR_X">#REF!</definedName>
    <definedName name="sum">#REF!</definedName>
    <definedName name="SUM_BFREP">#REF!</definedName>
    <definedName name="SUM_BREA">#REF!</definedName>
    <definedName name="SUM_BREH">#REF!</definedName>
    <definedName name="SUM_BREMA">#REF!</definedName>
    <definedName name="SUM_BREP">#REF!</definedName>
    <definedName name="SUM_EC_OWN">#REF!</definedName>
    <definedName name="SUM_LPS">#REF!</definedName>
    <definedName name="SUMM">#REF!</definedName>
    <definedName name="SUMMARY">#REF!</definedName>
    <definedName name="Summary_Long_Inventory">[156]Summary!$H$1:$H$65536</definedName>
    <definedName name="Summary_Short_Inventory">[156]Summary!$I$1:$I$65536</definedName>
    <definedName name="SummarySchKJurisdiction">[43]shtLookup!$Q$2:$Q$55</definedName>
    <definedName name="sumptf2">#REF!</definedName>
    <definedName name="sumtran2">#REF!</definedName>
    <definedName name="sumtrans">#REF!</definedName>
    <definedName name="SUPFUEL">#REF!</definedName>
    <definedName name="Supp_Command">[83]ReportScript!#REF!</definedName>
    <definedName name="Supplemental_Gas_Burn_Tariff">[49]Assumptions!$F$56</definedName>
    <definedName name="support" localSheetId="7"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hidden="1">{#N/A,#N/A,FALSE,"O&amp;M by processes";#N/A,#N/A,FALSE,"Elec Act vs Bud";#N/A,#N/A,FALSE,"G&amp;A";#N/A,#N/A,FALSE,"BGS";#N/A,#N/A,FALSE,"Res Cost"}</definedName>
    <definedName name="svc_costs">[32]Inputs!#REF!</definedName>
    <definedName name="Swap_Amort">'[4]Keystone Swap Amort Sched'!$A$1:$F$241</definedName>
    <definedName name="Switch_Type">#REF!</definedName>
    <definedName name="Switch_Yard_Configeration">#REF!</definedName>
    <definedName name="Switch_Yard_Configuration">#REF!</definedName>
    <definedName name="SwitchYard">#REF!</definedName>
    <definedName name="Synergy">#REF!</definedName>
    <definedName name="T">#REF!</definedName>
    <definedName name="T1_Civil">[49]Assumptions!$K$36</definedName>
    <definedName name="T1_PEM">[49]Assumptions!$K$26</definedName>
    <definedName name="T2_Civil">[49]Assumptions!$K$37</definedName>
    <definedName name="T2_PEM">[49]Assumptions!$K$27</definedName>
    <definedName name="T5_AMORT">[23]ASS!#REF!</definedName>
    <definedName name="T5_COMFEE">[23]ASS!#REF!</definedName>
    <definedName name="T5_DEBT">[23]ASS!#REF!</definedName>
    <definedName name="T5_FINCFEE">[23]ASS!#REF!</definedName>
    <definedName name="T5_GP">[23]ASS!#REF!</definedName>
    <definedName name="T5_RATE">[23]ASS!#REF!</definedName>
    <definedName name="T5_TERM">[23]ASS!#REF!</definedName>
    <definedName name="TABLE">#REF!</definedName>
    <definedName name="Table_Loc">'[67]BU &amp; Locs'!$B$8:$F$328</definedName>
    <definedName name="Table_of_Contents">#REF!</definedName>
    <definedName name="TableName">"Dummy"</definedName>
    <definedName name="Tacx_Factor">[4]Assumptions!$E$52</definedName>
    <definedName name="Takeoff_Concrete">#REF!</definedName>
    <definedName name="Takeoff_steel">#REF!</definedName>
    <definedName name="Tangent_Arm_Labor">#REF!</definedName>
    <definedName name="Tangent_Arm_Mat">#REF!</definedName>
    <definedName name="Tangent_Dist">#REF!</definedName>
    <definedName name="Tangent_Height">#REF!</definedName>
    <definedName name="TARIFF4">[23]ASS!#REF!</definedName>
    <definedName name="TARIFF5">[23]ASS!#REF!</definedName>
    <definedName name="TARIFF6">[23]ASS!#REF!</definedName>
    <definedName name="Tarrif">'[173]Forney Pipeline'!$B$240</definedName>
    <definedName name="Task">[36]Source!#REF!</definedName>
    <definedName name="Task2">[36]Source!#REF!</definedName>
    <definedName name="TaskDescr">[36]Source!#REF!</definedName>
    <definedName name="Tax">[49]Assumptions!$K$11</definedName>
    <definedName name="tax_base_on_inc">'[4]Input Page'!$E$10</definedName>
    <definedName name="tax_basis">'[4]Input Page'!$E$13</definedName>
    <definedName name="Tax_Calculation">#REF!</definedName>
    <definedName name="Tax_Prorations">'[63]EOS Condo Sales Price &amp; Closing'!$R$7:$R$350</definedName>
    <definedName name="Tax_Rate">[174]Lookups!$B$2</definedName>
    <definedName name="TaxBasis">[71]Assumptions!$D$14</definedName>
    <definedName name="taxcalc">#REF!</definedName>
    <definedName name="TAXES">#REF!</definedName>
    <definedName name="Taxes____000">#REF!</definedName>
    <definedName name="taxpayc">'[37]NOTES '!$F$120</definedName>
    <definedName name="taxpayp">'[37]NOTES '!$H$120</definedName>
    <definedName name="TaxRate">#REF!</definedName>
    <definedName name="TaxTfer">[175]CorpInputs!#REF!</definedName>
    <definedName name="TB">[120]TB!#REF!</definedName>
    <definedName name="TB_BS">#REF!</definedName>
    <definedName name="TB_PL">#REF!</definedName>
    <definedName name="tbl_festub_ack">#REF!</definedName>
    <definedName name="tbl_festub_details">#REF!</definedName>
    <definedName name="tbl_Payroll_by_BusinessUnit_summary">#REF!</definedName>
    <definedName name="tbl_Payroll_by_corporate_summary">#REF!</definedName>
    <definedName name="tblAutoSelectDimension">#REF!</definedName>
    <definedName name="tblHier_Mod_Date">#REF!</definedName>
    <definedName name="tblSummaryQuantQuery_Combined">#REF!</definedName>
    <definedName name="TC">#REF!</definedName>
    <definedName name="TCF">#REF!</definedName>
    <definedName name="TDS">#REF!</definedName>
    <definedName name="team">[132]Dropdown!$A$1:$A$10</definedName>
    <definedName name="teast" localSheetId="17" hidden="1">{#N/A,#N/A,TRUE,"TOTAL DSBN";#N/A,#N/A,TRUE,"WEST";#N/A,#N/A,TRUE,"SOUTH";#N/A,#N/A,TRUE,"NORTHEAST"}</definedName>
    <definedName name="teast" hidden="1">{#N/A,#N/A,TRUE,"TOTAL DSBN";#N/A,#N/A,TRUE,"WEST";#N/A,#N/A,TRUE,"SOUTH";#N/A,#N/A,TRUE,"NORTHEAST"}</definedName>
    <definedName name="tec_op_fee">[32]Inputs!#REF!</definedName>
    <definedName name="Technology">'[108]Data Tables'!$E$3:$H$3</definedName>
    <definedName name="tecotaxmeth">[32]Inputs!#REF!</definedName>
    <definedName name="tedebt_reduct">[32]Inputs!#REF!</definedName>
    <definedName name="temp" localSheetId="17" hidden="1">{#N/A,#N/A,TRUE,"Task Status";#N/A,#N/A,TRUE,"Document Status";#N/A,#N/A,TRUE,"Percent Complete";#N/A,#N/A,TRUE,"Manhour Sum"}</definedName>
    <definedName name="temp" hidden="1">{#N/A,#N/A,TRUE,"Task Status";#N/A,#N/A,TRUE,"Document Status";#N/A,#N/A,TRUE,"Percent Complete";#N/A,#N/A,TRUE,"Manhour Sum"}</definedName>
    <definedName name="temp1" localSheetId="17" hidden="1">{#N/A,#N/A,TRUE,"Task Status";#N/A,#N/A,TRUE,"Document Status";#N/A,#N/A,TRUE,"Percent Complete";#N/A,#N/A,TRUE,"Manhour Sum"}</definedName>
    <definedName name="temp1" hidden="1">{#N/A,#N/A,TRUE,"Task Status";#N/A,#N/A,TRUE,"Document Status";#N/A,#N/A,TRUE,"Percent Complete";#N/A,#N/A,TRUE,"Manhour Sum"}</definedName>
    <definedName name="temp2" localSheetId="17" hidden="1">{#N/A,#N/A,TRUE,"Task Status";#N/A,#N/A,TRUE,"Document Status";#N/A,#N/A,TRUE,"Percent Complete";#N/A,#N/A,TRUE,"Manhour Sum"}</definedName>
    <definedName name="temp2" hidden="1">{#N/A,#N/A,TRUE,"Task Status";#N/A,#N/A,TRUE,"Document Status";#N/A,#N/A,TRUE,"Percent Complete";#N/A,#N/A,TRUE,"Manhour Sum"}</definedName>
    <definedName name="Temp4">#REF!</definedName>
    <definedName name="TEMPCELL">#REF!</definedName>
    <definedName name="TemplateID1">#REF!</definedName>
    <definedName name="TemplateID2">#REF!</definedName>
    <definedName name="temppt">[53]Provision!$B$5:$H$30,[53]Provision!$I$5:$J$30,[53]Provision!$K$5:$R$30,[53]Provision!$S$5:$AJ$30,[53]Provision!$U$5:$Z$30,[53]Provision!$AA$5:$AD$30,[53]Provision!$AE$5:$AH$30,[53]Provision!$B$31:$H$63,[53]Provision!$I$31:$J$63,[53]Provision!$K$31:$R$63,[53]Provision!$S$31:$T$63,[53]Provision!$U$31:$Z$63,[53]Provision!$AA$31:$AD$63,[53]Provision!$AE$31:$AH$63</definedName>
    <definedName name="Term">#REF!</definedName>
    <definedName name="Term_Loan_Amt">#REF!</definedName>
    <definedName name="Term_Loan_Cmp">#REF!</definedName>
    <definedName name="Term_Loan_DSR_Amt">#REF!</definedName>
    <definedName name="Term_Loan_DSR_Input">#REF!</definedName>
    <definedName name="Term_Loan_End">#REF!</definedName>
    <definedName name="Term_Loan_Input">#REF!</definedName>
    <definedName name="TermYears">#REF!</definedName>
    <definedName name="Terrain_Type">#REF!</definedName>
    <definedName name="Terrain_Use">#REF!</definedName>
    <definedName name="TERRYG">#REF!</definedName>
    <definedName name="test" localSheetId="17" hidden="1">{#N/A,#N/A,TRUE,"Facility-Input";#N/A,#N/A,TRUE,"Graphs";#N/A,#N/A,TRUE,"TOTAL"}</definedName>
    <definedName name="test" hidden="1">{#N/A,#N/A,TRUE,"Facility-Input";#N/A,#N/A,TRUE,"Graphs";#N/A,#N/A,TRUE,"TOTAL"}</definedName>
    <definedName name="TEST_YEAR_DATE">#REF!</definedName>
    <definedName name="TEST_YEAR_X">#REF!</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 localSheetId="17" hidden="1">{"assumptions",#N/A,FALSE,"Scenario 1";"valuation",#N/A,FALSE,"Scenario 1"}</definedName>
    <definedName name="test12" hidden="1">{"assumptions",#N/A,FALSE,"Scenario 1";"valuation",#N/A,FALSE,"Scenario 1"}</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 localSheetId="17" hidden="1">{"LBO Summary",#N/A,FALSE,"Summary"}</definedName>
    <definedName name="test13" hidden="1">{"LBO Summary",#N/A,FALSE,"Summary"}</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50">#REF!</definedName>
    <definedName name="TEST151">#REF!</definedName>
    <definedName name="TEST152">#REF!</definedName>
    <definedName name="TEST153">#REF!</definedName>
    <definedName name="TEST154">#REF!</definedName>
    <definedName name="TEST155">#REF!</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[176]Foglio1!#REF!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Add">"Test RefersTo1"</definedName>
    <definedName name="TESTHKEY">#REF!</definedName>
    <definedName name="testing" localSheetId="17" hidden="1">{"detail305",#N/A,FALSE,"BI-305"}</definedName>
    <definedName name="testing" hidden="1">{"detail305",#N/A,FALSE,"BI-305"}</definedName>
    <definedName name="TESTKEYS">#REF!</definedName>
    <definedName name="TESTVKEY">#REF!</definedName>
    <definedName name="TESTVKEY2">#REF!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'[10]D&amp;T - 2002 AJE''s'!#REF!</definedName>
    <definedName name="TextRefCopy27">'[10]D&amp;T - 2002 AJE''s'!#REF!</definedName>
    <definedName name="TextRefCopy28">'[10]D&amp;T - 2002 AJE''s'!#REF!</definedName>
    <definedName name="TextRefCopy29">'[10]D&amp;T - 2002 AJE''s'!#REF!</definedName>
    <definedName name="TextRefCopy3">#REF!</definedName>
    <definedName name="TextRefCopy30">'[10]D&amp;T - 2002 AJE''s'!#REF!</definedName>
    <definedName name="TextRefCopy31">'[10]D&amp;T - 2002 AJE''s'!#REF!</definedName>
    <definedName name="TextRefCopy32">'[10]D&amp;T - 2002 AJE''s'!#REF!</definedName>
    <definedName name="TextRefCopy33">'[10]D&amp;T - 2002 AJE''s'!#REF!</definedName>
    <definedName name="TextRefCopy34">'[10]D&amp;T - 2002 AJE''s'!#REF!</definedName>
    <definedName name="TextRefCopy35">'[10]D&amp;T - 2002 AJE''s'!#REF!</definedName>
    <definedName name="TextRefCopy36">'[10]D&amp;T - 2002 AJE''s'!#REF!</definedName>
    <definedName name="TextRefCopy37">'[10]D&amp;T - 2002 AJE''s'!#REF!</definedName>
    <definedName name="TextRefCopy38">'[10]D&amp;T - 2002 AJE''s'!#REF!</definedName>
    <definedName name="TextRefCopy39">'[10]D&amp;T - 2002 AJE''s'!#REF!</definedName>
    <definedName name="TextRefCopy4">#REF!</definedName>
    <definedName name="TextRefCopy40">'[10]D&amp;T - 2002 AJE''s'!#REF!</definedName>
    <definedName name="TextRefCopy41">'[10]D&amp;T - 2002 AJE''s'!#REF!</definedName>
    <definedName name="TextRefCopy42">'[10]D&amp;T - 2002 AJE''s'!#REF!</definedName>
    <definedName name="TextRefCopy43">'[10]D&amp;T - 2002 AJE''s'!#REF!</definedName>
    <definedName name="TextRefCopy44">'[10]D&amp;T - 2002 AJE''s'!#REF!</definedName>
    <definedName name="TextRefCopy45">'[10]D&amp;T - 2002 AJE''s'!#REF!</definedName>
    <definedName name="TextRefCopy46">'[10]D&amp;T - 2002 AJE''s'!#REF!</definedName>
    <definedName name="TextRefCopy47">'[10]D&amp;T - 2002 AJE''s'!#REF!</definedName>
    <definedName name="TextRefCopy48">'[10]D&amp;T - 2002 AJE''s'!#REF!</definedName>
    <definedName name="TextRefCopy49">'[10]D&amp;T - 2002 AJE''s'!#REF!</definedName>
    <definedName name="TextRefCopy5">#REF!</definedName>
    <definedName name="TextRefCopy50">'[10]D&amp;T - 2002 AJE''s'!#REF!</definedName>
    <definedName name="TextRefCopy51">'[10]D&amp;T - 2002 AJE''s'!#REF!</definedName>
    <definedName name="TextRefCopy52">'[10]D&amp;T - 2002 AJE''s'!#REF!</definedName>
    <definedName name="TextRefCopy53">'[10]D&amp;T - 2002 AJE''s'!#REF!</definedName>
    <definedName name="TextRefCopy54">'[10]D&amp;T - 2002 AJE''s'!#REF!</definedName>
    <definedName name="TextRefCopy55">'[10]D&amp;T - 2002 AJE''s'!#REF!</definedName>
    <definedName name="TextRefCopy56">'[10]D&amp;T - 2002 AJE''s'!#REF!</definedName>
    <definedName name="TextRefCopy57">'[10]D&amp;T - 2002 AJE''s'!#REF!</definedName>
    <definedName name="TextRefCopy58">'[10]D&amp;T - 2002 AJE''s'!#REF!</definedName>
    <definedName name="TextRefCopy59">'[10]D&amp;T - 2002 AJE''s'!#REF!</definedName>
    <definedName name="TextRefCopy6">#REF!</definedName>
    <definedName name="TextRefCopy60">'[10]D&amp;T - 2002 AJE''s'!#REF!</definedName>
    <definedName name="TextRefCopy61">'[10]D&amp;T - 2002 AJE''s'!#REF!</definedName>
    <definedName name="TextRefCopy62">'[10]D&amp;T - 2002 AJE''s'!#REF!</definedName>
    <definedName name="TextRefCopy63">'[10]D&amp;T - 2002 AJE''s'!#REF!</definedName>
    <definedName name="TextRefCopy64">'[10]D&amp;T - 2002 AJE''s'!#REF!</definedName>
    <definedName name="TextRefCopy65">'[10]D&amp;T - 2002 AJE''s'!#REF!</definedName>
    <definedName name="TextRefCopy66">'[10]D&amp;T - 2002 AJE''s'!#REF!</definedName>
    <definedName name="TextRefCopy67">'[10]D&amp;T - 2002 AJE''s'!#REF!</definedName>
    <definedName name="TextRefCopy68">'[10]D&amp;T - 2002 AJE''s'!#REF!</definedName>
    <definedName name="TextRefCopy69">'[10]D&amp;T - 2002 AJE''s'!#REF!</definedName>
    <definedName name="TextRefCopy7">#REF!</definedName>
    <definedName name="TextRefCopy70">'[10]D&amp;T - 2002 AJE''s'!#REF!</definedName>
    <definedName name="TextRefCopy71">'[10]D&amp;T - 2002 AJE''s'!#REF!</definedName>
    <definedName name="TextRefCopy72">'[10]D&amp;T - 2002 AJE''s'!#REF!</definedName>
    <definedName name="TextRefCopy73">'[10]D&amp;T - 2002 AJE''s'!#REF!</definedName>
    <definedName name="TextRefCopy74">'[10]D&amp;T - 2002 AJE''s'!#REF!</definedName>
    <definedName name="TextRefCopy75">'[10]D&amp;T - 2002 AJE''s'!#REF!</definedName>
    <definedName name="TextRefCopy77">'[10]D&amp;T - 2002 AJE''s'!#REF!</definedName>
    <definedName name="TextRefCopy8">#REF!</definedName>
    <definedName name="TextRefCopy80">'[10]D&amp;T - 2002 AJE''s'!#REF!</definedName>
    <definedName name="TextRefCopy82">'[10]D&amp;T - 2002 AJE''s'!#REF!</definedName>
    <definedName name="TextRefCopy84">'[10]D&amp;T - 2002 AJE''s'!#REF!</definedName>
    <definedName name="TextRefCopy89">'[10]D&amp;T - 2002 AJE''s'!#REF!</definedName>
    <definedName name="TextRefCopy9">#REF!</definedName>
    <definedName name="TextRefCopy94">'[10]D&amp;T - 2002 AJE''s'!#REF!</definedName>
    <definedName name="TextRefCopy96">#REF!</definedName>
    <definedName name="TextRefCopy97">#REF!</definedName>
    <definedName name="TextRefCopyRangeCount" hidden="1">99</definedName>
    <definedName name="TFP">#REF!</definedName>
    <definedName name="The_accompanying">#REF!</definedName>
    <definedName name="thousand">1000</definedName>
    <definedName name="TI">#REF!</definedName>
    <definedName name="Ticker">""</definedName>
    <definedName name="Time" hidden="1">"b1"</definedName>
    <definedName name="title">[177]Cover!$B$6</definedName>
    <definedName name="TITLES">#REF!</definedName>
    <definedName name="TK">#REF!</definedName>
    <definedName name="TLINE_MI">[178]Est_Detail!$G$14</definedName>
    <definedName name="TO">#REF!</definedName>
    <definedName name="TOC">#REF!</definedName>
    <definedName name="TOKYO">'[110]rates '!#REF!</definedName>
    <definedName name="toma" localSheetId="7"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7"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7"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7"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7"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7"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7"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hidden="1">{#N/A,#N/A,FALSE,"O&amp;M by processes";#N/A,#N/A,FALSE,"Elec Act vs Bud";#N/A,#N/A,FALSE,"G&amp;A";#N/A,#N/A,FALSE,"BGS";#N/A,#N/A,FALSE,"Res Cost"}</definedName>
    <definedName name="TOP">#REF!</definedName>
    <definedName name="tot_ded">'[4]Input Page'!$E$8</definedName>
    <definedName name="Tota_Deferred">#REF!</definedName>
    <definedName name="total">#REF!</definedName>
    <definedName name="Total__Kilowatts">#REF!</definedName>
    <definedName name="TOTAL_COLUMBIANA">#REF!</definedName>
    <definedName name="Total_Grove_City">#REF!</definedName>
    <definedName name="TOTAL_HUDSON">#REF!</definedName>
    <definedName name="TOTAL_ITC">#REF!</definedName>
    <definedName name="Total_LI_Cost">[80]Est_Detail!$Y$13:$Y$851</definedName>
    <definedName name="TOTAL_MONTPELIER">#REF!</definedName>
    <definedName name="Total_Release_Price">'[63]EOS Condo Sales Price &amp; Closing'!$I$7:$I$350</definedName>
    <definedName name="Total_Sales_Price">'[63]EOS Condo Sales Price &amp; Closing'!$Q$7:$Q$350</definedName>
    <definedName name="total_Turbines">#REF!</definedName>
    <definedName name="TOTAL_WOODVILLE">#REF!</definedName>
    <definedName name="TotalEquity">'[46]Capital Input'!$C$56</definedName>
    <definedName name="TOTALO_M">#REF!</definedName>
    <definedName name="totaltrans">#REF!</definedName>
    <definedName name="TotCoInv1stQ">[81]Data!#REF!</definedName>
    <definedName name="TOTCON">#REF!</definedName>
    <definedName name="TOTCUR">#REF!</definedName>
    <definedName name="totdepr">#REF!</definedName>
    <definedName name="TotInv1stQ">[81]Data!#REF!</definedName>
    <definedName name="TPCF">#REF!</definedName>
    <definedName name="TR">#REF!</definedName>
    <definedName name="Trading_Assets_Book_Basis">#REF!</definedName>
    <definedName name="Trading_Assets_Gross_Proceeds">#REF!</definedName>
    <definedName name="Transaction_Fee">#REF!</definedName>
    <definedName name="Transallo">'[131]BK page #5'!$F$28</definedName>
    <definedName name="TransferListDG">#REF!</definedName>
    <definedName name="Transition">#REF!</definedName>
    <definedName name="Transition_Labor">#REF!</definedName>
    <definedName name="Transm_Prop_Tax">[49]Assumptions!$K$19</definedName>
    <definedName name="trd" hidden="1">"482RCYR3X4CO6WX6MKKSR9X4J"</definedName>
    <definedName name="TRGT">#REF!</definedName>
    <definedName name="TRGT_Current_Share_Price">#REF!</definedName>
    <definedName name="TRGT_Shares_Outstanding">#REF!</definedName>
    <definedName name="Trial4_Account_Numbers">#REF!</definedName>
    <definedName name="Trial4_Column_1">#REF!</definedName>
    <definedName name="Trial4_Column_2">#REF!</definedName>
    <definedName name="Trial4_Column_3">#REF!</definedName>
    <definedName name="Trial4_Column_4">#REF!</definedName>
    <definedName name="Trial5_AC_Numbers">#REF!</definedName>
    <definedName name="Trial5_Column_1">#REF!</definedName>
    <definedName name="Trial5_Column_2">#REF!</definedName>
    <definedName name="Trial5_Column_3">#REF!</definedName>
    <definedName name="Trial5_Column_4">#REF!</definedName>
    <definedName name="TTDesiredLevelOfEvidenceItems">'[143]Global Data'!$B$92:$B$95</definedName>
    <definedName name="ttt" localSheetId="17" hidden="1">{#N/A,#N/A,FALSE,"INPUTDATA";#N/A,#N/A,FALSE,"SUMMARY";#N/A,#N/A,FALSE,"CTAREP";#N/A,#N/A,FALSE,"CTBREP";#N/A,#N/A,FALSE,"PMG4ST86";#N/A,#N/A,FALSE,"TURBEFF";#N/A,#N/A,FALSE,"Condenser Performance"}</definedName>
    <definedName name="ttt" hidden="1">{#N/A,#N/A,FALSE,"INPUTDATA";#N/A,#N/A,FALSE,"SUMMARY";#N/A,#N/A,FALSE,"CTAREP";#N/A,#N/A,FALSE,"CTBREP";#N/A,#N/A,FALSE,"PMG4ST86";#N/A,#N/A,FALSE,"TURBEFF";#N/A,#N/A,FALSE,"Condenser Performance"}</definedName>
    <definedName name="Turb_Clark_Cielo">#REF!</definedName>
    <definedName name="Turb_Clark_NonCielo">#REF!</definedName>
    <definedName name="Turb_NonCielo">#REF!</definedName>
    <definedName name="TurbChoice">IF([78]Input!$G$1&lt;&gt;1,[78]Input!$D$6,12)</definedName>
    <definedName name="Turbine_Bruno">#REF!</definedName>
    <definedName name="Turbine_Capacity">[91]Assume1!$D$12</definedName>
    <definedName name="Turbine_Clark_Cielo">#REF!</definedName>
    <definedName name="Turbine_Cowden">#REF!</definedName>
    <definedName name="turbine_CSW">#REF!</definedName>
    <definedName name="Turbine_Terry">#REF!</definedName>
    <definedName name="Turbine_Wooley">#REF!</definedName>
    <definedName name="TurbineRating">[179]Unadjusted!$D$66</definedName>
    <definedName name="Turbines_CSW">#REF!</definedName>
    <definedName name="TURNDOWN">[23]ASS!#REF!</definedName>
    <definedName name="TURNER">'[2]SUMMARY-OLD'!#REF!</definedName>
    <definedName name="Turner2">[180]ENTRY!#REF!</definedName>
    <definedName name="Turns">#REF!</definedName>
    <definedName name="TWO">#REF!</definedName>
    <definedName name="TwoStepMisstatementIdentified">'[143]Two Step Revenue Testing Master'!$C$85</definedName>
    <definedName name="TwoStepTolerableEstMisstmtCalc">'[143]Two Step Revenue Testing Master'!$T$45</definedName>
    <definedName name="TWP_Lease_Rate">#REF!</definedName>
    <definedName name="TWP_Turbines">#REF!</definedName>
    <definedName name="tx_roll_cy">#REF!</definedName>
    <definedName name="tx_roll_cy_1">#REF!</definedName>
    <definedName name="tx_roll_py">#REF!</definedName>
    <definedName name="tx_roll_py_1">#REF!</definedName>
    <definedName name="Type">'[3]2_Assumptions'!$H$85</definedName>
    <definedName name="TYPEOFENTITY">OFFSET('[43]Attribute List'!$F$3,0,0,COUNTA('[43]Attribute List'!$F$3:$F$4886),1)</definedName>
    <definedName name="TYPEOFPROPERTY">OFFSET('[43]Attribute List'!$G$3,0,0,COUNTA('[43]Attribute List'!$G$3:$G$4886),1)</definedName>
    <definedName name="Typist" hidden="1">"b1"</definedName>
    <definedName name="u">#REF!</definedName>
    <definedName name="UG_Amps">#REF!</definedName>
    <definedName name="UG_DB">#REF!</definedName>
    <definedName name="UG_Material">#REF!</definedName>
    <definedName name="UG_Material_Selection">#REF!</definedName>
    <definedName name="UG_Spacing">#REF!</definedName>
    <definedName name="UG_Type">#REF!</definedName>
    <definedName name="UINP7">#REF!</definedName>
    <definedName name="underbuildkV">#REF!</definedName>
    <definedName name="Underground_Cable">#REF!</definedName>
    <definedName name="Underground_Cable_Cu">#REF!</definedName>
    <definedName name="Underground_Cable_Labor">#REF!</definedName>
    <definedName name="Underground_Cable_Labor_Cu">#REF!</definedName>
    <definedName name="Underground_Columns">#REF!</definedName>
    <definedName name="Underground_Splice">#REF!</definedName>
    <definedName name="Underground_Splice_Cu">#REF!</definedName>
    <definedName name="Underground_Splice_Labor">#REF!</definedName>
    <definedName name="Underground_Splice_Labor_Cu">#REF!</definedName>
    <definedName name="Underground_Valuts_Labor">#REF!</definedName>
    <definedName name="Underground_Vaults">#REF!</definedName>
    <definedName name="Underground_Vaults_Labor">#REF!</definedName>
    <definedName name="Union">#REF!</definedName>
    <definedName name="UNIT">#REF!</definedName>
    <definedName name="UnitCapLookup">[181]Sheet1!$A$2:$B$15</definedName>
    <definedName name="UNITS">#REF!</definedName>
    <definedName name="unittype">[105]supplemental!$A$1:$B$60</definedName>
    <definedName name="unlock_NonOp">'[73]Sched 4'!$B$7:$B$23,'[73]Sched 4'!#REF!,'[73]Sched 4'!$C$7:$C$23,'[73]Sched 4'!$A$3:$IV$4</definedName>
    <definedName name="uod" localSheetId="17" hidden="1">{"detail305",#N/A,FALSE,"BI-305"}</definedName>
    <definedName name="uod" hidden="1">{"detail305",#N/A,FALSE,"BI-305"}</definedName>
    <definedName name="UOMColumn1">#REF!</definedName>
    <definedName name="UOMColumn2">#REF!</definedName>
    <definedName name="Upgrade">#REF!</definedName>
    <definedName name="Urban_Tax">[49]Assumptions!$K$29</definedName>
    <definedName name="USD">[49]Assumptions!#REF!</definedName>
    <definedName name="USDVol1">[182]USD!$N$9</definedName>
    <definedName name="USDVol2">[182]USD!$N$26</definedName>
    <definedName name="user_gas">#REF!</definedName>
    <definedName name="USER_NAME">#N/A</definedName>
    <definedName name="username">[24]DANDE!#REF!</definedName>
    <definedName name="UserNameCopy">#REF!</definedName>
    <definedName name="UserNameDG">#REF!</definedName>
    <definedName name="USForeign">OFFSET('[43]Attribute List'!$R$3,0,0,COUNTA('[43]Attribute List'!$R$3:$R$4872),1)</definedName>
    <definedName name="Utilities">#REF!</definedName>
    <definedName name="utjentry">'[68]WPP1994 PTC JE '!#REF!</definedName>
    <definedName name="v"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Date">[4]Inputs!$B$1</definedName>
    <definedName name="Valuations">#REF!</definedName>
    <definedName name="Value" localSheetId="17" hidden="1">{"assumptions",#N/A,FALSE,"Scenario 1";"valuation",#N/A,FALSE,"Scenario 1"}</definedName>
    <definedName name="Value" hidden="1">{"assumptions",#N/A,FALSE,"Scenario 1";"valuation",#N/A,FALSE,"Scenario 1"}</definedName>
    <definedName name="Value_Only_File">'[3]2_Assumptions'!$E$172</definedName>
    <definedName name="value1" localSheetId="17" hidden="1">{#N/A,#N/A,FALSE,"Cashflow Analysis";#N/A,#N/A,FALSE,"Sensitivity Analysis";#N/A,#N/A,FALSE,"PV";#N/A,#N/A,FALSE,"Pro Forma"}</definedName>
    <definedName name="value1" hidden="1">{#N/A,#N/A,FALSE,"Cashflow Analysis";#N/A,#N/A,FALSE,"Sensitivity Analysis";#N/A,#N/A,FALSE,"PV";#N/A,#N/A,FALSE,"Pro Forma"}</definedName>
    <definedName name="ValueColumn1">#REF!</definedName>
    <definedName name="ValueColumn2">#REF!</definedName>
    <definedName name="VapourProps">[84]Settings!$B$30:$B$80</definedName>
    <definedName name="VAR_Equip_Type">#REF!</definedName>
    <definedName name="Var_Exp">[69]Inc_Stmt!$B$92</definedName>
    <definedName name="Var_Exp_Rate">'[118]Inc Statement'!$B$96</definedName>
    <definedName name="Var_MM_EOH_Price">#REF!</definedName>
    <definedName name="Var_MM_Rec">#REF!</definedName>
    <definedName name="VAROUTPUT">#REF!</definedName>
    <definedName name="VAT">[49]Assumptions!$K$12</definedName>
    <definedName name="VBA_Case_Num">[175]Control!$B$10:$B$24,[175]Control!$G$10:$G$24,[175]Control!$L$10:$L$24</definedName>
    <definedName name="vba_GIOptVOM">[183]General_Inputs!$E$81:$Q$81,[183]General_Inputs!$E$89:$Q$89,[183]General_Inputs!$E$96:$Q$96</definedName>
    <definedName name="VBA_PrevVals">[175]Financials!$AS$12:$AS$94,[175]Financials!$AV$12:$AV$94,[175]Financials!$AS$115:$AS$136,[175]Financials!$AS$141:$AS$172,[175]Financials!$AS$186:$AS$203</definedName>
    <definedName name="VBA_TOC_Clear">[78]TOC!$E$15:$E$49,[78]TOC!$N$15:$N$49</definedName>
    <definedName name="VBA_WACC">[184]FS!$C$3</definedName>
    <definedName name="Version" hidden="1">"a1"</definedName>
    <definedName name="versionno">"1.0"</definedName>
    <definedName name="vgtl" localSheetId="17" hidden="1">{#N/A,#N/A,FALSE,"INPUTDATA";#N/A,#N/A,FALSE,"SUMMARY"}</definedName>
    <definedName name="vgtl" hidden="1">{#N/A,#N/A,FALSE,"INPUTDATA";#N/A,#N/A,FALSE,"SUMMARY"}</definedName>
    <definedName name="victtxinc">#REF!</definedName>
    <definedName name="VO_M">#REF!</definedName>
    <definedName name="Voltage">#REF!</definedName>
    <definedName name="Voltage_pick">#REF!</definedName>
    <definedName name="Voltage_Regulator_kVA">#REF!</definedName>
    <definedName name="Voltage_Regulator_Voltage">#REF!</definedName>
    <definedName name="Voltage_Regulators">#REF!</definedName>
    <definedName name="VolumeEsc">[32]MICMULT!#REF!</definedName>
    <definedName name="votingshare">#REF!</definedName>
    <definedName name="VTOT">#N/A</definedName>
    <definedName name="vvv" localSheetId="17" hidden="1">{"EXCELHLP.HLP!1802";5;10;5;10;13;13;13;8;5;5;10;14;13;13;13;13;5;10;14;13;5;10;1;2;24}</definedName>
    <definedName name="vvv" hidden="1">{"EXCELHLP.HLP!1802";5;10;5;10;13;13;13;8;5;5;10;14;13;13;13;13;5;10;14;13;5;10;1;2;24}</definedName>
    <definedName name="w">#REF!</definedName>
    <definedName name="W_Proforma">#REF!</definedName>
    <definedName name="WADSWORTH">#REF!</definedName>
    <definedName name="Wage_Rate_LookUp">#REF!</definedName>
    <definedName name="WageAlloc">#REF!</definedName>
    <definedName name="wages">#REF!</definedName>
    <definedName name="WARDen">[81]Data!#REF!</definedName>
    <definedName name="WASTE">#REF!</definedName>
    <definedName name="Water_Pmt">[49]Assumptions!$P$36</definedName>
    <definedName name="waterfall">#REF!</definedName>
    <definedName name="WAvgAtl">[81]Data!#REF!</definedName>
    <definedName name="WAvgCad">[81]Data!#REF!</definedName>
    <definedName name="WAvgCad2">[81]Data!#REF!</definedName>
    <definedName name="WAvgCo">[81]Data!#REF!</definedName>
    <definedName name="WAvgCoInv">[81]Data!#REF!</definedName>
    <definedName name="WAvgDKB">[81]Data!#REF!</definedName>
    <definedName name="WAvgGtBr">[81]Data!#REF!</definedName>
    <definedName name="WAvgHntgtn">[81]Data!#REF!</definedName>
    <definedName name="WAvgInv">[81]Data!#REF!</definedName>
    <definedName name="WAvgKmrt">[81]Data!#REF!</definedName>
    <definedName name="WAvgPhl">[81]Data!#REF!</definedName>
    <definedName name="WAvgTmbl">[81]Data!#REF!</definedName>
    <definedName name="WBS">#REF!</definedName>
    <definedName name="WBS_Fcst">#REF!</definedName>
    <definedName name="WBS_Risk">#REF!</definedName>
    <definedName name="WbsList">#REF!</definedName>
    <definedName name="WCCGCR2">[4]Rates!$B$96:$C$190</definedName>
    <definedName name="WCoAtl">[81]Data!#REF!</definedName>
    <definedName name="WCoCad">[81]Data!#REF!</definedName>
    <definedName name="WCoCad2">[81]Data!#REF!</definedName>
    <definedName name="WCoCCR">[81]Data!#REF!</definedName>
    <definedName name="WCoDKB">[81]Data!#REF!</definedName>
    <definedName name="WCoGtBr">[81]Data!#REF!</definedName>
    <definedName name="WCoHntgtn">[81]Data!#REF!</definedName>
    <definedName name="WCoIRDen">[81]Data!#REF!</definedName>
    <definedName name="WCoKMR">[81]Data!#REF!</definedName>
    <definedName name="WCoKmrt">[81]Data!#REF!</definedName>
    <definedName name="WCoPhl">[81]Data!#REF!</definedName>
    <definedName name="WCoTmbl">[81]Data!#REF!</definedName>
    <definedName name="WDBUY">#REF!</definedName>
    <definedName name="WDD">#REF!</definedName>
    <definedName name="WED">#REF!</definedName>
    <definedName name="wef">#REF!</definedName>
    <definedName name="westtxinc">[53]Provision!#REF!</definedName>
    <definedName name="WFC" hidden="1">#REF!</definedName>
    <definedName name="wfe"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GW">#REF!</definedName>
    <definedName name="wh" localSheetId="7"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hidden="1">{#N/A,#N/A,FALSE,"O&amp;M by processes";#N/A,#N/A,FALSE,"Elec Act vs Bud";#N/A,#N/A,FALSE,"G&amp;A";#N/A,#N/A,FALSE,"BGS";#N/A,#N/A,FALSE,"Res Cost"}</definedName>
    <definedName name="what" localSheetId="7"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7"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hidden="1">{#N/A,#N/A,FALSE,"O&amp;M by processes";#N/A,#N/A,FALSE,"Elec Act vs Bud";#N/A,#N/A,FALSE,"G&amp;A";#N/A,#N/A,FALSE,"BGS";#N/A,#N/A,FALSE,"Res Cost"}</definedName>
    <definedName name="WHB">#REF!</definedName>
    <definedName name="whnos" localSheetId="17" hidden="1">{#N/A,#N/A,TRUE,"TOTAL DSBN";#N/A,#N/A,TRUE,"WEST";#N/A,#N/A,TRUE,"SOUTH";#N/A,#N/A,TRUE,"NORTHEAST"}</definedName>
    <definedName name="whnos" hidden="1">{#N/A,#N/A,TRUE,"TOTAL DSBN";#N/A,#N/A,TRUE,"WEST";#N/A,#N/A,TRUE,"SOUTH";#N/A,#N/A,TRUE,"NORTHEAST"}</definedName>
    <definedName name="who" localSheetId="7"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hidden="1">{#N/A,#N/A,FALSE,"O&amp;M by processes";#N/A,#N/A,FALSE,"Elec Act vs Bud";#N/A,#N/A,FALSE,"G&amp;A";#N/A,#N/A,FALSE,"BGS";#N/A,#N/A,FALSE,"Res Cost"}</definedName>
    <definedName name="WHOLE_REPORT">#REF!</definedName>
    <definedName name="whowho" localSheetId="7"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7"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hidden="1">{#N/A,#N/A,FALSE,"O&amp;M by processes";#N/A,#N/A,FALSE,"Elec Act vs Bud";#N/A,#N/A,FALSE,"G&amp;A";#N/A,#N/A,FALSE,"BGS";#N/A,#N/A,FALSE,"Res Cost"}</definedName>
    <definedName name="why?" localSheetId="17" hidden="1">{#N/A,#N/A,TRUE,"TOTAL DSBN";#N/A,#N/A,TRUE,"WEST";#N/A,#N/A,TRUE,"SOUTH";#N/A,#N/A,TRUE,"NORTHEAST"}</definedName>
    <definedName name="why?" hidden="1">{#N/A,#N/A,TRUE,"TOTAL DSBN";#N/A,#N/A,TRUE,"WEST";#N/A,#N/A,TRUE,"SOUTH";#N/A,#N/A,TRUE,"NORTHEAST"}</definedName>
    <definedName name="WInvCCR">[81]Data!#REF!</definedName>
    <definedName name="WInvKMR">[81]Data!#REF!</definedName>
    <definedName name="wmeco1">#REF!</definedName>
    <definedName name="wmeco2">#REF!</definedName>
    <definedName name="wmecococ">#REF!</definedName>
    <definedName name="WMECOCOC2">#REF!</definedName>
    <definedName name="wo">#REF!</definedName>
    <definedName name="WO_Description">'[4]WO Info'!$A$1:$F$17972</definedName>
    <definedName name="WOOD">#REF!</definedName>
    <definedName name="Woodhaven_Homes">#REF!</definedName>
    <definedName name="WoodhavenLC">#REF!</definedName>
    <definedName name="woorder">'[185]DESCRIPTION TABLE'!#REF!</definedName>
    <definedName name="Work_Days">[51]Assumptions!#REF!</definedName>
    <definedName name="Work_Days_1">[51]Assumptions!#REF!</definedName>
    <definedName name="Work_Days_2">[51]Assumptions!#REF!</definedName>
    <definedName name="WORK_SHEET_CODING_CONVENTIONS">#REF!</definedName>
    <definedName name="Working_Capital_Req">[186]Economics!$S$96</definedName>
    <definedName name="workingcapitalloan">#REF!</definedName>
    <definedName name="WorkOrders">#REF!</definedName>
    <definedName name="worksheet1">#REF!</definedName>
    <definedName name="worksheet2">#REF!</definedName>
    <definedName name="worksheet3">#REF!</definedName>
    <definedName name="worksheet4">#REF!</definedName>
    <definedName name="worksheet5">#REF!</definedName>
    <definedName name="worksheet6">#REF!</definedName>
    <definedName name="worksheet7">#REF!</definedName>
    <definedName name="WorksheetOut">#REF!</definedName>
    <definedName name="wpdesc">#REF!</definedName>
    <definedName name="wpk" localSheetId="17" hidden="1">{#N/A,#N/A,FALSE,"INPUTDATA";#N/A,#N/A,FALSE,"SUMMARY"}</definedName>
    <definedName name="wpk" hidden="1">{#N/A,#N/A,FALSE,"INPUTDATA";#N/A,#N/A,FALSE,"SUMMARY"}</definedName>
    <definedName name="wrn" localSheetId="7"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hidden="1">{#N/A,#N/A,FALSE,"O&amp;M by processes";#N/A,#N/A,FALSE,"Elec Act vs Bud";#N/A,#N/A,FALSE,"G&amp;A";#N/A,#N/A,FALSE,"BGS";#N/A,#N/A,FALSE,"Res Cost"}</definedName>
    <definedName name="wrn.1999._.Cash._.Report." localSheetId="17"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3cases." localSheetId="17" hidden="1">{#N/A,"Base",FALSE,"Dividend";#N/A,"Conservative",FALSE,"Dividend";#N/A,"Downside",FALSE,"Dividend"}</definedName>
    <definedName name="wrn.3cases." hidden="1">{#N/A,"Base",FALSE,"Dividend";#N/A,"Conservative",FALSE,"Dividend";#N/A,"Downside",FALSE,"Dividend"}</definedName>
    <definedName name="wrn.722." localSheetId="7" hidden="1">{#N/A,#N/A,FALSE,"CURRENT"}</definedName>
    <definedName name="wrn.722." localSheetId="13" hidden="1">{#N/A,#N/A,FALSE,"CURRENT"}</definedName>
    <definedName name="wrn.722." localSheetId="14" hidden="1">{#N/A,#N/A,FALSE,"CURRENT"}</definedName>
    <definedName name="wrn.722." localSheetId="17" hidden="1">{#N/A,#N/A,FALSE,"CURRENT"}</definedName>
    <definedName name="wrn.722." hidden="1">{#N/A,#N/A,FALSE,"CURRENT"}</definedName>
    <definedName name="wrn.95cap." localSheetId="17" hidden="1">{#N/A,#N/A,FALSE,"95CAPGRY"}</definedName>
    <definedName name="wrn.95cap." hidden="1">{#N/A,#N/A,FALSE,"95CAPGRY"}</definedName>
    <definedName name="wrn.97maint.xls." localSheetId="17" hidden="1">{#N/A,#N/A,TRUE,"TOTAL DISTRIBUTION";#N/A,#N/A,TRUE,"SOUTH";#N/A,#N/A,TRUE,"NORTHEAST";#N/A,#N/A,TRUE,"WEST"}</definedName>
    <definedName name="wrn.97maint.xls." hidden="1">{#N/A,#N/A,TRUE,"TOTAL DISTRIBUTION";#N/A,#N/A,TRUE,"SOUTH";#N/A,#N/A,TRUE,"NORTHEAST";#N/A,#N/A,TRUE,"WEST"}</definedName>
    <definedName name="wrn.97OR.XLs." localSheetId="17" hidden="1">{#N/A,#N/A,TRUE,"TOTAL DSBN";#N/A,#N/A,TRUE,"WEST";#N/A,#N/A,TRUE,"SOUTH";#N/A,#N/A,TRUE,"NORTHEAST"}</definedName>
    <definedName name="wrn.97OR.XLs." hidden="1">{#N/A,#N/A,TRUE,"TOTAL DSBN";#N/A,#N/A,TRUE,"WEST";#N/A,#N/A,TRUE,"SOUTH";#N/A,#N/A,TRUE,"NORTHEAST"}</definedName>
    <definedName name="wrn.Accretion." localSheetId="17" hidden="1">{"Accretion",#N/A,FALSE,"Assum"}</definedName>
    <definedName name="wrn.Accretion." hidden="1">{"Accretion",#N/A,FALSE,"Assum"}</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7" hidden="1">{"AGT",#N/A,FALSE,"Revenue"}</definedName>
    <definedName name="wrn.AGT." localSheetId="13" hidden="1">{"AGT",#N/A,FALSE,"Revenue"}</definedName>
    <definedName name="wrn.AGT." localSheetId="14" hidden="1">{"AGT",#N/A,FALSE,"Revenue"}</definedName>
    <definedName name="wrn.AGT." localSheetId="17" hidden="1">{"AGT",#N/A,FALSE,"Revenue"}</definedName>
    <definedName name="wrn.AGT." hidden="1">{"AGT",#N/A,FALSE,"Revenue"}</definedName>
    <definedName name="wrn.AL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localSheetId="17" hidden="1">{#N/A,#N/A,FALSE,"F. Tax Analysis";#N/A,#N/A,FALSE,"G. Bond Analysis";#N/A,#N/A,FALSE,"H. Insurance Analysis"}</definedName>
    <definedName name="wrn.Allowance._.Analysis." hidden="1">{#N/A,#N/A,FALSE,"F. Tax Analysis";#N/A,#N/A,FALSE,"G. Bond Analysis";#N/A,#N/A,FALSE,"H. Insurance Analysis"}</definedName>
    <definedName name="wrn.AnnualRentRoll." localSheetId="17" hidden="1">{"AnnualRentRollPg1",#N/A,FALSE,"RentRoll";"AnnualRentRollPg2",#N/A,FALSE,"RentRoll"}</definedName>
    <definedName name="wrn.AnnualRentRoll." hidden="1">{"AnnualRentRollPg1",#N/A,FALSE,"RentRoll";"AnnualRentRollPg2",#N/A,FALSE,"RentRoll"}</definedName>
    <definedName name="wrn.Assumptions." localSheetId="17" hidden="1">{"Assumptions",#N/A,FALSE,"Assum"}</definedName>
    <definedName name="wrn.Assumptions." hidden="1">{"Assumptions",#N/A,FALSE,"Assum"}</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7"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hidden="1">{#N/A,#N/A,FALSE,"O&amp;M by processes";#N/A,#N/A,FALSE,"Elec Act vs Bud";#N/A,#N/A,FALSE,"G&amp;A";#N/A,#N/A,FALSE,"BGS";#N/A,#N/A,FALSE,"Res Cost"}</definedName>
    <definedName name="wrn.CAAP._.Report.JPG" localSheetId="17"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sh._.Report." localSheetId="17"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17"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hartSet." localSheetId="7"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itgo._.Status." localSheetId="17" hidden="1">{#N/A,#N/A,TRUE,"Task Status";#N/A,#N/A,TRUE,"Document Status";#N/A,#N/A,TRUE,"Percent Complete";#N/A,#N/A,TRUE,"Manhour Sum"}</definedName>
    <definedName name="wrn.Citgo._.Status." hidden="1">{#N/A,#N/A,TRUE,"Task Status";#N/A,#N/A,TRUE,"Document Status";#N/A,#N/A,TRUE,"Percent Complete";#N/A,#N/A,TRUE,"Manhour Sum"}</definedName>
    <definedName name="wrn.Complete._.Review." localSheetId="17"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onent._.Analy."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7" hidden="1">{#N/A,#N/A,FALSE,"SUMMARY";#N/A,#N/A,FALSE,"INPUTDATA";#N/A,#N/A,FALSE,"Condenser Performance"}</definedName>
    <definedName name="wrn.Condenser._.Summary." hidden="1">{#N/A,#N/A,FALSE,"SUMMARY";#N/A,#N/A,FALSE,"INPUTDATA";#N/A,#N/A,FALSE,"Condenser Performance"}</definedName>
    <definedName name="wrn.COST." localSheetId="17" hidden="1">{#N/A,#N/A,FALSE,"T COST";#N/A,#N/A,FALSE,"COST_FH"}</definedName>
    <definedName name="wrn.COST." hidden="1">{#N/A,#N/A,FALSE,"T COST";#N/A,#N/A,FALSE,"COST_FH"}</definedName>
    <definedName name="wrn.Data._.dump." localSheetId="7" hidden="1">{"Input Data",#N/A,FALSE,"Input";"Income and Cash Flow",#N/A,FALSE,"Calculations"}</definedName>
    <definedName name="wrn.Data._.dump." localSheetId="13"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hidden="1">{"Input Data",#N/A,FALSE,"Input";"Income and Cash Flow",#N/A,FALSE,"Calculations"}</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 localSheetId="17" hidden="1">{"Detail",#N/A,FALSE,"Detail"}</definedName>
    <definedName name="wrn.Detail." hidden="1">{"Detail",#N/A,FALSE,"Detail"}</definedName>
    <definedName name="wrn.Engr._.Summary." localSheetId="17"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RI2._.AIMR." localSheetId="17"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xec._.Summary." localSheetId="17" hidden="1">{#N/A,#N/A,FALSE,"INPUTDATA";#N/A,#N/A,FALSE,"SUMMARY"}</definedName>
    <definedName name="wrn.Exec._.Summary." hidden="1">{#N/A,#N/A,FALSE,"INPUTDATA";#N/A,#N/A,FALSE,"SUMMARY"}</definedName>
    <definedName name="wrn.Exec1._.Summary" localSheetId="17" hidden="1">{#N/A,#N/A,FALSE,"INPUTDATA";#N/A,#N/A,FALSE,"SUMMARY"}</definedName>
    <definedName name="wrn.Exec1._.Summary" hidden="1">{#N/A,#N/A,FALSE,"INPUTDATA";#N/A,#N/A,FALSE,"SUMMARY"}</definedName>
    <definedName name="wrn.Executive._.Review._.Report." localSheetId="17"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ExitAndSalesAssumptions." localSheetId="17" hidden="1">{#N/A,#N/A,FALSE,"ExitStrategy"}</definedName>
    <definedName name="wrn.ExitAndSalesAssumptions." hidden="1">{#N/A,#N/A,FALSE,"ExitStrategy"}</definedName>
    <definedName name="wrn.FCB." localSheetId="17" hidden="1">{"FCB_ALL",#N/A,FALSE,"FCB"}</definedName>
    <definedName name="wrn.FCB." hidden="1">{"FCB_ALL",#N/A,FALSE,"FCB"}</definedName>
    <definedName name="wrn.fcb2" localSheetId="17" hidden="1">{"FCB_ALL",#N/A,FALSE,"FCB"}</definedName>
    <definedName name="wrn.fcb2" hidden="1">{"FCB_ALL",#N/A,FALSE,"FCB"}</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NM._.Graph." localSheetId="17" hidden="1">{"fnm graph",#N/A,FALSE,"Graphs"}</definedName>
    <definedName name="wrn.FNM._.Graph." hidden="1">{"fnm graph",#N/A,FALSE,"Graphs"}</definedName>
    <definedName name="wrn.For._.filling._.out._.assessments." localSheetId="7" hidden="1">{"Print Empty Template",#N/A,FALSE,"Input"}</definedName>
    <definedName name="wrn.For._.filling._.out._.assessments." localSheetId="13"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hidden="1">{"Print Empty Template",#N/A,FALSE,"Input"}</definedName>
    <definedName name="wrn.Full._.Budget."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GAAP._.Report." localSheetId="17"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directs." localSheetId="17"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stment._.Review." localSheetId="17"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17" hidden="1">{"assumptions",#N/A,FALSE,"Scenario 1";"valuation",#N/A,FALSE,"Scenario 1"}</definedName>
    <definedName name="wrn.IPO._.Valuation." hidden="1">{"assumptions",#N/A,FALSE,"Scenario 1";"valuation",#N/A,FALSE,"Scenario 1"}</definedName>
    <definedName name="wrn.LANDMGMT." localSheetId="17"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BO._.Summary." localSheetId="17" hidden="1">{"LBO Summary",#N/A,FALSE,"Summary"}</definedName>
    <definedName name="wrn.LBO._.Summary." hidden="1">{"LBO Summary",#N/A,FALSE,"Summary"}</definedName>
    <definedName name="wrn.LoanInformation." localSheetId="17" hidden="1">{"LoanSchedule",#N/A,FALSE,"LoanAssumptions";"LoanAssumptions",#N/A,FALSE,"LoanAssumptions"}</definedName>
    <definedName name="wrn.LoanInformation." hidden="1">{"LoanSchedule",#N/A,FALSE,"LoanAssumptions";"LoanAssumptions",#N/A,FALSE,"LoanAssumptions"}</definedName>
    <definedName name="wrn.Measure._.50." hidden="1">{"Measure 50 Template",#N/A,FALSE,"M50_98";"Cost Data",#N/A,FALSE,"M50_98"}</definedName>
    <definedName name="wrn.Measure._50.Condon" hidden="1">{"Measure 50 Template",#N/A,FALSE,"M50_98";"Cost Data",#N/A,FALSE,"M50_98"}</definedName>
    <definedName name="wrn.MiniSum." localSheetId="17" hidden="1">{#N/A,#N/A,TRUE,"Facility-Input";#N/A,#N/A,TRUE,"Graphs";#N/A,#N/A,TRUE,"TOTAL"}</definedName>
    <definedName name="wrn.MiniSum." hidden="1">{#N/A,#N/A,TRUE,"Facility-Input";#N/A,#N/A,TRUE,"Graphs";#N/A,#N/A,TRUE,"TOTAL"}</definedName>
    <definedName name="wrn.MonthlyRentRoll." localSheetId="17" hidden="1">{"MonthlyRentRoll",#N/A,FALSE,"RentRoll"}</definedName>
    <definedName name="wrn.MonthlyRentRoll." hidden="1">{"MonthlyRentRoll",#N/A,FALSE,"RentRoll"}</definedName>
    <definedName name="wrn.OperatingAssumtions." localSheetId="17" hidden="1">{#N/A,#N/A,FALSE,"OperatingAssumptions"}</definedName>
    <definedName name="wrn.OperatingAssumtions." hidden="1">{#N/A,#N/A,FALSE,"OperatingAssumptions"}</definedName>
    <definedName name="wrn.Operations._.Review." localSheetId="17"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17"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Phase._.I." localSheetId="17" hidden="1">{#N/A,#N/A,FALSE,"Transaction Summary-DTW";#N/A,#N/A,FALSE,"Proforma Five Yr";#N/A,#N/A,FALSE,"Occ and Rate"}</definedName>
    <definedName name="wrn.Phase._.I." hidden="1">{#N/A,#N/A,FALSE,"Transaction Summary-DTW";#N/A,#N/A,FALSE,"Proforma Five Yr";#N/A,#N/A,FALSE,"Occ and Rate"}</definedName>
    <definedName name="wrn.Presentation." localSheetId="17"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nt." localSheetId="17" hidden="1">{#N/A,#N/A,TRUE,"Inputs";#N/A,#N/A,TRUE,"Cashflow Statement";#N/A,#N/A,TRUE,"Summary";#N/A,#N/A,TRUE,"Construction";#N/A,#N/A,TRUE,"RevAss";#N/A,#N/A,TRUE,"Debt";#N/A,#N/A,TRUE,"Inc";#N/A,#N/A,TRUE,"Depr"}</definedName>
    <definedName name="wrn.Print." hidden="1">{#N/A,#N/A,TRUE,"Inputs";#N/A,#N/A,TRUE,"Cashflow Statement";#N/A,#N/A,TRUE,"Summary";#N/A,#N/A,TRUE,"Construction";#N/A,#N/A,TRUE,"RevAss";#N/A,#N/A,TRUE,"Debt";#N/A,#N/A,TRUE,"Inc";#N/A,#N/A,TRUE,"Depr"}</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graphs." localSheetId="1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7" hidden="1">{"inputs raw data",#N/A,TRUE,"INPUT"}</definedName>
    <definedName name="wrn.print._.raw._.data._.entry." hidden="1">{"inputs raw data",#N/A,TRUE,"INPUT"}</definedName>
    <definedName name="wrn.print._.summary._.sheets." localSheetId="17" hidden="1">{"summary1",#N/A,TRUE,"Comps";"summary2",#N/A,TRUE,"Comps";"summary3",#N/A,TRUE,"Comps"}</definedName>
    <definedName name="wrn.print._.summary._.sheets." hidden="1">{"summary1",#N/A,TRUE,"Comps";"summary2",#N/A,TRUE,"Comps";"summary3",#N/A,TRUE,"Comps"}</definedName>
    <definedName name="wrn.print._.summary._.sheets.2" localSheetId="17" hidden="1">{"summary1",#N/A,TRUE,"Comps";"summary2",#N/A,TRUE,"Comps";"summary3",#N/A,TRUE,"Comps"}</definedName>
    <definedName name="wrn.print._.summary._.sheets.2" hidden="1">{"summary1",#N/A,TRUE,"Comps";"summary2",#N/A,TRUE,"Comps";"summary3",#N/A,TRUE,"Comps"}</definedName>
    <definedName name="wrn.Print_Buyer." localSheetId="17"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1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file._.and._.Basis." localSheetId="17" hidden="1">{#N/A,#N/A,FALSE,"Project Profile";#N/A,#N/A,FALSE,"Basis of Estimate"}</definedName>
    <definedName name="wrn.Profile._.and._.Basis." hidden="1">{#N/A,#N/A,FALSE,"Project Profile";#N/A,#N/A,FALSE,"Basis of Estimate"}</definedName>
    <definedName name="wrn.Proforma._.Review." localSheetId="17" hidden="1">{#N/A,#N/A,FALSE,"Occ and Rate";#N/A,#N/A,FALSE,"PF Input";#N/A,#N/A,FALSE,"Proforma Five Yr";#N/A,#N/A,FALSE,"Hotcomps"}</definedName>
    <definedName name="wrn.Proforma._.Review." hidden="1">{#N/A,#N/A,FALSE,"Occ and Rate";#N/A,#N/A,FALSE,"PF Input";#N/A,#N/A,FALSE,"Proforma Five Yr";#N/A,#N/A,FALSE,"Hotcomps"}</definedName>
    <definedName name="wrn.Project._.A." localSheetId="17"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17" hidden="1">{"Summary",#N/A,FALSE,"MICMULT";"Income Statement",#N/A,FALSE,"MICMULT";"Cash Flows",#N/A,FALSE,"MICMULT"}</definedName>
    <definedName name="wrn.Project._.Summary." hidden="1">{"Summary",#N/A,FALSE,"MICMULT";"Income Statement",#N/A,FALSE,"MICMULT";"Cash Flows",#N/A,FALSE,"MICMULT"}</definedName>
    <definedName name="wrn.PropertyInformation." localSheetId="17" hidden="1">{#N/A,#N/A,FALSE,"PropertyInfo"}</definedName>
    <definedName name="wrn.PropertyInformation." hidden="1">{#N/A,#N/A,FALSE,"PropertyInfo"}</definedName>
    <definedName name="wrn.Report." localSheetId="7" hidden="1">{#N/A,#N/A,FALSE,"Work performed";#N/A,#N/A,FALSE,"Resources"}</definedName>
    <definedName name="wrn.Report." localSheetId="13"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hidden="1">{#N/A,#N/A,FALSE,"Work performed";#N/A,#N/A,FALSE,"Resources"}</definedName>
    <definedName name="wrn.Rev._.0." localSheetId="17" hidden="1">{"Rev 0 Normal",#N/A,FALSE,"FNM Plan-Rev 0";"Rev 0 Pricing",#N/A,FALSE,"FNM Plan-Rev 0"}</definedName>
    <definedName name="wrn.Rev._.0." hidden="1">{"Rev 0 Normal",#N/A,FALSE,"FNM Plan-Rev 0";"Rev 0 Pricing",#N/A,FALSE,"FNM Plan-Rev 0"}</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isk._.Reserves." localSheetId="17" hidden="1">{#N/A,#N/A,TRUE,"Reserves";#N/A,#N/A,TRUE,"Graphs"}</definedName>
    <definedName name="wrn.Risk._.Reserves." hidden="1">{#N/A,#N/A,TRUE,"Reserves";#N/A,#N/A,TRUE,"Graphs"}</definedName>
    <definedName name="wrn.Segment._.1." localSheetId="17" hidden="1">{#N/A,#N/A,TRUE,"Segment 1"}</definedName>
    <definedName name="wrn.Segment._.1." hidden="1">{#N/A,#N/A,TRUE,"Segment 1"}</definedName>
    <definedName name="wrn.Segment._.2." localSheetId="17" hidden="1">{#N/A,#N/A,TRUE,"Segment 2"}</definedName>
    <definedName name="wrn.Segment._.2." hidden="1">{#N/A,#N/A,TRUE,"Segment 2"}</definedName>
    <definedName name="wrn.Segment._.3." localSheetId="17" hidden="1">{#N/A,#N/A,TRUE,"Segment 3"}</definedName>
    <definedName name="wrn.Segment._.3." hidden="1">{#N/A,#N/A,TRUE,"Segment 3"}</definedName>
    <definedName name="wrn.Segment._.4." localSheetId="17" hidden="1">{#N/A,#N/A,TRUE,"Segment 4"}</definedName>
    <definedName name="wrn.Segment._.4." hidden="1">{#N/A,#N/A,TRUE,"Segment 4"}</definedName>
    <definedName name="wrn.Segment._.5." localSheetId="17" hidden="1">{#N/A,#N/A,TRUE,"Segment 5"}</definedName>
    <definedName name="wrn.Segment._.5." hidden="1">{#N/A,#N/A,TRUE,"Segment 5"}</definedName>
    <definedName name="wrn.Snapshot." localSheetId="17" hidden="1">{#N/A,#N/A,TRUE,"Facility-Input";#N/A,#N/A,TRUE,"Graphs"}</definedName>
    <definedName name="wrn.Snapshot." hidden="1">{#N/A,#N/A,TRUE,"Facility-Input";#N/A,#N/A,TRUE,"Graphs"}</definedName>
    <definedName name="wrn.SRU._.CONDENSER." localSheetId="17" hidden="1">{#N/A,#N/A,FALSE,"HXSheet1";#N/A,#N/A,FALSE,"Sheet2";#N/A,#N/A,FALSE,"Sheet3";#N/A,#N/A,FALSE,"Sheet4"}</definedName>
    <definedName name="wrn.SRU._.CONDENSER." hidden="1">{#N/A,#N/A,FALSE,"HXSheet1";#N/A,#N/A,FALSE,"Sheet2";#N/A,#N/A,FALSE,"Sheet3";#N/A,#N/A,FALSE,"Sheet4"}</definedName>
    <definedName name="wrn.STAND_ALONE_BOTH." localSheetId="17" hidden="1">{"FCB_ALL",#N/A,FALSE,"FCB";"GREY_ALL",#N/A,FALSE,"GREY"}</definedName>
    <definedName name="wrn.STAND_ALONE_BOTH." hidden="1">{"FCB_ALL",#N/A,FALSE,"FCB";"GREY_ALL",#N/A,FALSE,"GREY"}</definedName>
    <definedName name="wrn.SUM._.OF._.UNIT._.3." localSheetId="17"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17" hidden="1">{#N/A,#N/A,FALSE,"Summary"}</definedName>
    <definedName name="wrn.Summary." hidden="1">{#N/A,#N/A,FALSE,"Summary"}</definedName>
    <definedName name="wrn.Supporting._.Calculations." localSheetId="7" hidden="1">{#N/A,#N/A,FALSE,"Work performed";#N/A,#N/A,FALSE,"Resources"}</definedName>
    <definedName name="wrn.Supporting._.Calculations." localSheetId="13"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hidden="1">{#N/A,#N/A,FALSE,"Work performed";#N/A,#N/A,FALSE,"Resources"}</definedName>
    <definedName name="wrn.Tax._.Accrual." localSheetId="7"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hidden="1">{#N/A,#N/A,TRUE,"TAXPROV";#N/A,#N/A,TRUE,"FLOWTHRU";#N/A,#N/A,TRUE,"SCHEDULE M'S";#N/A,#N/A,TRUE,"PLANT M'S";#N/A,#N/A,TRUE,"TAXJE"}</definedName>
    <definedName name="wrn.Template." localSheetId="17"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otals." localSheetId="17" hidden="1">{#N/A,#N/A,TRUE,"TOTAL";#N/A,#N/A,TRUE,"Total Pipes"}</definedName>
    <definedName name="wrn.Totals." hidden="1">{#N/A,#N/A,TRUE,"TOTAL";#N/A,#N/A,TRUE,"Total Pipes"}</definedName>
    <definedName name="wrn.Value." localSheetId="17" hidden="1">{#N/A,#N/A,FALSE,"Cashflow Analysis";#N/A,#N/A,FALSE,"Sensitivity Analysis";#N/A,#N/A,FALSE,"PV";#N/A,#N/A,FALSE,"Pro Forma"}</definedName>
    <definedName name="wrn.Value." hidden="1">{#N/A,#N/A,FALSE,"Cashflow Analysis";#N/A,#N/A,FALSE,"Sensitivity Analysis";#N/A,#N/A,FALSE,"PV";#N/A,#N/A,FALSE,"Pro Forma"}</definedName>
    <definedName name="wrn_CAPREIT_">{#N/A,#N/A,FALSE,"CAPREIT"}</definedName>
    <definedName name="wrn_CAPREIT2">{#N/A,#N/A,FALSE,"CAPREIT"}</definedName>
    <definedName name="WTG_MW">[103]Assumptions!$B$12</definedName>
    <definedName name="WTG_Qty">[133]Devlp_Info!$C$28</definedName>
    <definedName name="WTG_rating">'[187]Monthly Production'!#REF!</definedName>
    <definedName name="wvi" localSheetId="17" hidden="1">{#N/A,#N/A,FALSE,"SUMMARY";#N/A,#N/A,FALSE,"INPUTDATA";#N/A,#N/A,FALSE,"Condenser Performance"}</definedName>
    <definedName name="wvi" hidden="1">{#N/A,#N/A,FALSE,"SUMMARY";#N/A,#N/A,FALSE,"INPUTDATA";#N/A,#N/A,FALSE,"Condenser Performance"}</definedName>
    <definedName name="wvo" localSheetId="17" hidden="1">{"EXCELHLP.HLP!1802";5;10;5;10;13;13;13;8;5;5;10;14;13;13;13;13;5;10;14;13;5;10;1;2;24}</definedName>
    <definedName name="wvo" hidden="1">{"EXCELHLP.HLP!1802";5;10;5;10;13;13;13;8;5;5;10;14;13;13;13;13;5;10;14;13;5;10;1;2;24}</definedName>
    <definedName name="wvu.inputs._.raw._.data."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H">#REF!</definedName>
    <definedName name="Wyoming">'[188](C-3) Middle Tier'!$A$11:$A$52</definedName>
    <definedName name="x">#REF!</definedName>
    <definedName name="xAnchorCell">#REF!</definedName>
    <definedName name="Xbracing">#REF!</definedName>
    <definedName name="Xbracing_labor">#REF!</definedName>
    <definedName name="Xcel">'[189]Data Entry and Forecaster'!#REF!</definedName>
    <definedName name="Xcel_COS">#REF!</definedName>
    <definedName name="xDisclaimer1">#REF!</definedName>
    <definedName name="xDisclaimer2">#REF!</definedName>
    <definedName name="Xfmr_pit">#REF!</definedName>
    <definedName name="xRunDate">#REF!</definedName>
    <definedName name="xSponsorName">#REF!</definedName>
    <definedName name="xx" localSheetId="17" hidden="1">{2;#N/A;"R13C16:R17C16";#N/A;"R13C14:R17C15";FALSE;FALSE;FALSE;95;#N/A;#N/A;"R13C19";#N/A;FALSE;FALSE;FALSE;FALSE;#N/A;"";#N/A;FALSE;"";"";#N/A;#N/A;#N/A}</definedName>
    <definedName name="xx" hidden="1">{2;#N/A;"R13C16:R17C16";#N/A;"R13C14:R17C15";FALSE;FALSE;FALSE;95;#N/A;#N/A;"R13C19";#N/A;FALSE;FALSE;FALSE;FALSE;#N/A;"";#N/A;FALSE;"";"";#N/A;#N/A;#N/A}</definedName>
    <definedName name="xxx" localSheetId="7"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17" hidden="1">{"detail305",#N/A,FALSE,"BI-305"}</definedName>
    <definedName name="xxx.detail" hidden="1">{"detail305",#N/A,FALSE,"BI-305"}</definedName>
    <definedName name="xxx.directory" localSheetId="17" hidden="1">{"summary",#N/A,FALSE,"PCR DIRECTORY"}</definedName>
    <definedName name="xxx.directory" hidden="1">{"summary",#N/A,FALSE,"PCR DIRECTORY"}</definedName>
    <definedName name="xxxx" localSheetId="7"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17" hidden="1">{#N/A,#N/A,TRUE,"TOTAL DISTRIBUTION";#N/A,#N/A,TRUE,"SOUTH";#N/A,#N/A,TRUE,"NORTHEAST";#N/A,#N/A,TRUE,"WEST"}</definedName>
    <definedName name="xxxxx" hidden="1">{#N/A,#N/A,TRUE,"TOTAL DISTRIBUTION";#N/A,#N/A,TRUE,"SOUTH";#N/A,#N/A,TRUE,"NORTHEAST";#N/A,#N/A,TRUE,"WEST"}</definedName>
    <definedName name="xxxxxx" localSheetId="17" hidden="1">{#N/A,#N/A,TRUE,"TOTAL DSBN";#N/A,#N/A,TRUE,"WEST";#N/A,#N/A,TRUE,"SOUTH";#N/A,#N/A,TRUE,"NORTHEAST"}</definedName>
    <definedName name="xxxxxx" hidden="1">{#N/A,#N/A,TRUE,"TOTAL DSBN";#N/A,#N/A,TRUE,"WEST";#N/A,#N/A,TRUE,"SOUTH";#N/A,#N/A,TRUE,"NORTHEAST"}</definedName>
    <definedName name="xxxxxxx" localSheetId="17" hidden="1">{#N/A,#N/A,FALSE,"Sum6 (1)"}</definedName>
    <definedName name="xxxxxxx" hidden="1">{#N/A,#N/A,FALSE,"Sum6 (1)"}</definedName>
    <definedName name="y">#REF!</definedName>
    <definedName name="Y1M1">#REF!&amp;" "&amp;"-"&amp;" "&amp;"1"</definedName>
    <definedName name="Y1M10">#REF!&amp;" "&amp;"-"&amp;" "&amp;"10"</definedName>
    <definedName name="Y1M11">#REF!&amp;" "&amp;"-"&amp;" "&amp;"11"</definedName>
    <definedName name="Y1M12">#REF!&amp;" "&amp;"-"&amp;" "&amp;"12"</definedName>
    <definedName name="Y1M2">#REF!&amp;" "&amp;"-"&amp;" "&amp;"2"</definedName>
    <definedName name="Y1M3">#REF!&amp;" "&amp;"-"&amp;" "&amp;"3"</definedName>
    <definedName name="Y1M4">#REF!&amp;" "&amp;"-"&amp;" "&amp;"4"</definedName>
    <definedName name="Y1M5">#REF!&amp;" "&amp;"-"&amp;" "&amp;"5"</definedName>
    <definedName name="Y1M6">#REF!&amp;" "&amp;"-"&amp;" "&amp;"6"</definedName>
    <definedName name="Y1M7">#REF!&amp;" "&amp;"-"&amp;" "&amp;"7"</definedName>
    <definedName name="Y1M8">#REF!&amp;" "&amp;"-"&amp;" "&amp;"8"</definedName>
    <definedName name="Y1M9">#REF!&amp;" "&amp;"-"&amp;" "&amp;"9"</definedName>
    <definedName name="Y2M1">#REF!&amp;" "&amp;"-"&amp;" "&amp;"1"</definedName>
    <definedName name="Y2M10">#REF!&amp;" "&amp;"-"&amp;" "&amp;"10"</definedName>
    <definedName name="Y2M11">#REF!&amp;" "&amp;"-"&amp;" "&amp;"11"</definedName>
    <definedName name="Y2M12">#REF!&amp;" "&amp;"-"&amp;" "&amp;"12"</definedName>
    <definedName name="Y2M2">#REF!&amp;" "&amp;"-"&amp;" "&amp;"2"</definedName>
    <definedName name="Y2M3">#REF!&amp;" "&amp;"-"&amp;" "&amp;"3"</definedName>
    <definedName name="Y2M4">#REF!&amp;" "&amp;"-"&amp;" "&amp;"4"</definedName>
    <definedName name="Y2M5">#REF!&amp;" "&amp;"-"&amp;" "&amp;"5"</definedName>
    <definedName name="Y2M6">#REF!&amp;" "&amp;"-"&amp;" "&amp;"6"</definedName>
    <definedName name="Y2M7">#REF!&amp;" "&amp;"-"&amp;" "&amp;"7"</definedName>
    <definedName name="Y2M8">#REF!&amp;" "&amp;"-"&amp;" "&amp;"8"</definedName>
    <definedName name="Y2M9">#REF!&amp;" "&amp;"-"&amp;" "&amp;"9"</definedName>
    <definedName name="Y3M1">#REF!&amp;" "&amp;"-"&amp;" "&amp;"1"</definedName>
    <definedName name="Y3M10">#REF!&amp;" "&amp;"-"&amp;" "&amp;"10"</definedName>
    <definedName name="Y3M11">#REF!&amp;" "&amp;"-"&amp;" "&amp;"11"</definedName>
    <definedName name="Y3M12">#REF!&amp;" "&amp;"-"&amp;" "&amp;"12"</definedName>
    <definedName name="Y3M2">#REF!&amp;" "&amp;"-"&amp;" "&amp;"2"</definedName>
    <definedName name="Y3M3">#REF!&amp;" "&amp;"-"&amp;" "&amp;"3"</definedName>
    <definedName name="Y3M4">#REF!&amp;" "&amp;"-"&amp;" "&amp;"4"</definedName>
    <definedName name="Y3M5">#REF!&amp;" "&amp;"-"&amp;" "&amp;"5"</definedName>
    <definedName name="Y3M6">#REF!&amp;" "&amp;"-"&amp;" "&amp;"6"</definedName>
    <definedName name="Y3M7">#REF!&amp;" "&amp;"-"&amp;" "&amp;"7"</definedName>
    <definedName name="Y3M8">#REF!&amp;" "&amp;"-"&amp;" "&amp;"8"</definedName>
    <definedName name="Y3M9">#REF!&amp;" "&amp;"-"&amp;" "&amp;"9"</definedName>
    <definedName name="y3noi">'[3]4_Cash Flow'!$G$46</definedName>
    <definedName name="Yard_Spacing">#REF!</definedName>
    <definedName name="year">#REF!</definedName>
    <definedName name="YEAR1">[4]Inputs!$C$17</definedName>
    <definedName name="YEAR2">#REF!</definedName>
    <definedName name="YEAR3">#REF!</definedName>
    <definedName name="yeartodate">[4]RPT80MAR!$A$84:$D$158</definedName>
    <definedName name="YesNo">#REF!</definedName>
    <definedName name="YF">#REF!</definedName>
    <definedName name="yr_03">[105]frankdat!$X$2:$AK$80</definedName>
    <definedName name="yr_04">[105]frankdat!$AO$2:$BB$80</definedName>
    <definedName name="yr_05">[105]frankdat!$BF$2:$BS$80</definedName>
    <definedName name="yr_06">[105]frankdat!$BW$2:$CJ$80</definedName>
    <definedName name="YR_2">#REF!</definedName>
    <definedName name="yr1noi">'[3]4_Cash Flow'!$E$46</definedName>
    <definedName name="yr2noi">'[3]4_Cash Flow'!$F$46</definedName>
    <definedName name="YRMFG">#N/A</definedName>
    <definedName name="YTD">#REF!</definedName>
    <definedName name="YTDACT">#REF!</definedName>
    <definedName name="yyy" localSheetId="17" hidden="1">{"detail305",#N/A,FALSE,"BI-305"}</definedName>
    <definedName name="yyy" hidden="1">{"detail305",#N/A,FALSE,"BI-305"}</definedName>
    <definedName name="Yyyy">#REF!,#REF!,#REF!,#REF!</definedName>
    <definedName name="z">#REF!</definedName>
    <definedName name="Z_28948E05_8F34_4F1E_96FB_A80A6A844600_.wvu.Cols" localSheetId="8" hidden="1">'6a-ADIT Projection'!#REF!</definedName>
    <definedName name="Z_28948E05_8F34_4F1E_96FB_A80A6A844600_.wvu.Cols" localSheetId="9" hidden="1">'6b-ADIT Projection Proration'!#REF!</definedName>
    <definedName name="Z_28948E05_8F34_4F1E_96FB_A80A6A844600_.wvu.Cols" localSheetId="10" hidden="1">'6c- ADIT BOY'!#REF!</definedName>
    <definedName name="Z_28948E05_8F34_4F1E_96FB_A80A6A844600_.wvu.Cols" localSheetId="11" hidden="1">'6d- ADIT EOY'!#REF!</definedName>
    <definedName name="Z_28948E05_8F34_4F1E_96FB_A80A6A844600_.wvu.Cols" localSheetId="12" hidden="1">'6e-ADIT True-up'!#REF!</definedName>
    <definedName name="Z_28948E05_8F34_4F1E_96FB_A80A6A844600_.wvu.Cols" localSheetId="13" hidden="1">'6f-ADIT True-up Proration'!#REF!</definedName>
    <definedName name="Z_28948E05_8F34_4F1E_96FB_A80A6A844600_.wvu.PrintArea" localSheetId="8" hidden="1">'6a-ADIT Projection'!$B$1:$G$56</definedName>
    <definedName name="Z_28948E05_8F34_4F1E_96FB_A80A6A844600_.wvu.PrintArea" localSheetId="9" hidden="1">'6b-ADIT Projection Proration'!$B$1:$H$74</definedName>
    <definedName name="Z_28948E05_8F34_4F1E_96FB_A80A6A844600_.wvu.PrintArea" localSheetId="10" hidden="1">'6c- ADIT BOY'!$B$1:$H$106</definedName>
    <definedName name="Z_28948E05_8F34_4F1E_96FB_A80A6A844600_.wvu.PrintArea" localSheetId="11" hidden="1">'6d- ADIT EOY'!$B$1:$H$106</definedName>
    <definedName name="Z_28948E05_8F34_4F1E_96FB_A80A6A844600_.wvu.PrintArea" localSheetId="12" hidden="1">'6e-ADIT True-up'!$B$1:$G$63</definedName>
    <definedName name="Z_28948E05_8F34_4F1E_96FB_A80A6A844600_.wvu.PrintArea" localSheetId="13" hidden="1">'6f-ADIT True-up Proration'!$B$1:$F$74</definedName>
    <definedName name="Z_3768C7C8_9953_11DA_B318_000FB55D51DC_.wvu.PrintArea" localSheetId="2" hidden="1">'1 - Revenue Credits'!$A$5:$D$19</definedName>
    <definedName name="Z_3768C7C8_9953_11DA_B318_000FB55D51DC_.wvu.PrintArea" localSheetId="3" hidden="1">'2 - Cost Support '!#REF!</definedName>
    <definedName name="Z_3768C7C8_9953_11DA_B318_000FB55D51DC_.wvu.PrintArea" localSheetId="4" hidden="1">'3 - Cost Support'!$A$30:$M$118</definedName>
    <definedName name="Z_3768C7C8_9953_11DA_B318_000FB55D51DC_.wvu.PrintTitles" localSheetId="3" hidden="1">'2 - Cost Support '!#REF!</definedName>
    <definedName name="Z_3768C7C8_9953_11DA_B318_000FB55D51DC_.wvu.PrintTitles" localSheetId="4" hidden="1">'3 - Cost Support'!#REF!</definedName>
    <definedName name="Z_3768C7C8_9953_11DA_B318_000FB55D51DC_.wvu.Rows" localSheetId="3" hidden="1">'2 - Cost Support '!#REF!</definedName>
    <definedName name="Z_3768C7C8_9953_11DA_B318_000FB55D51DC_.wvu.Rows" localSheetId="4" hidden="1">'3 - Cost Support'!#REF!</definedName>
    <definedName name="Z_3BDD6235_B127_4929_8311_BDAF7BB89818_.wvu.PrintArea" localSheetId="2" hidden="1">'1 - Revenue Credits'!$A$5:$D$19</definedName>
    <definedName name="Z_3BDD6235_B127_4929_8311_BDAF7BB89818_.wvu.PrintArea" localSheetId="3" hidden="1">'2 - Cost Support '!#REF!</definedName>
    <definedName name="Z_3BDD6235_B127_4929_8311_BDAF7BB89818_.wvu.PrintArea" localSheetId="4" hidden="1">'3 - Cost Support'!$A$30:$M$118</definedName>
    <definedName name="Z_3BDD6235_B127_4929_8311_BDAF7BB89818_.wvu.PrintTitles" localSheetId="3" hidden="1">'2 - Cost Support '!#REF!</definedName>
    <definedName name="Z_3BDD6235_B127_4929_8311_BDAF7BB89818_.wvu.PrintTitles" localSheetId="4" hidden="1">'3 - Cost Support'!#REF!</definedName>
    <definedName name="Z_3BDD6235_B127_4929_8311_BDAF7BB89818_.wvu.Rows" localSheetId="3" hidden="1">'2 - Cost Support '!#REF!</definedName>
    <definedName name="Z_3BDD6235_B127_4929_8311_BDAF7BB89818_.wvu.Rows" localSheetId="4" hidden="1">'3 - Cost Support'!#REF!</definedName>
    <definedName name="Z_63011E91_4609_4523_98FE_FD252E915668_.wvu.Cols" localSheetId="8" hidden="1">'6a-ADIT Projection'!#REF!</definedName>
    <definedName name="Z_63011E91_4609_4523_98FE_FD252E915668_.wvu.Cols" localSheetId="9" hidden="1">'6b-ADIT Projection Proration'!#REF!</definedName>
    <definedName name="Z_63011E91_4609_4523_98FE_FD252E915668_.wvu.Cols" localSheetId="10" hidden="1">'6c- ADIT BOY'!#REF!</definedName>
    <definedName name="Z_63011E91_4609_4523_98FE_FD252E915668_.wvu.Cols" localSheetId="11" hidden="1">'6d- ADIT EOY'!#REF!</definedName>
    <definedName name="Z_63011E91_4609_4523_98FE_FD252E915668_.wvu.Cols" localSheetId="12" hidden="1">'6e-ADIT True-up'!#REF!</definedName>
    <definedName name="Z_63011E91_4609_4523_98FE_FD252E915668_.wvu.Cols" localSheetId="13" hidden="1">'6f-ADIT True-up Proration'!#REF!</definedName>
    <definedName name="Z_63011E91_4609_4523_98FE_FD252E915668_.wvu.PrintArea" localSheetId="8" hidden="1">'6a-ADIT Projection'!$B$1:$G$56</definedName>
    <definedName name="Z_63011E91_4609_4523_98FE_FD252E915668_.wvu.PrintArea" localSheetId="9" hidden="1">'6b-ADIT Projection Proration'!$B$1:$H$74</definedName>
    <definedName name="Z_63011E91_4609_4523_98FE_FD252E915668_.wvu.PrintArea" localSheetId="10" hidden="1">'6c- ADIT BOY'!$B$1:$H$106</definedName>
    <definedName name="Z_63011E91_4609_4523_98FE_FD252E915668_.wvu.PrintArea" localSheetId="11" hidden="1">'6d- ADIT EOY'!$B$1:$H$106</definedName>
    <definedName name="Z_63011E91_4609_4523_98FE_FD252E915668_.wvu.PrintArea" localSheetId="12" hidden="1">'6e-ADIT True-up'!$B$1:$G$63</definedName>
    <definedName name="Z_63011E91_4609_4523_98FE_FD252E915668_.wvu.PrintArea" localSheetId="13" hidden="1">'6f-ADIT True-up Proration'!$B$1:$F$74</definedName>
    <definedName name="Z_6928E596_79BD_4CEC_9F0D_07E62D69B2A5_.wvu.Cols" localSheetId="8" hidden="1">'6a-ADIT Projection'!#REF!</definedName>
    <definedName name="Z_6928E596_79BD_4CEC_9F0D_07E62D69B2A5_.wvu.Cols" localSheetId="9" hidden="1">'6b-ADIT Projection Proration'!#REF!</definedName>
    <definedName name="Z_6928E596_79BD_4CEC_9F0D_07E62D69B2A5_.wvu.Cols" localSheetId="10" hidden="1">'6c- ADIT BOY'!#REF!</definedName>
    <definedName name="Z_6928E596_79BD_4CEC_9F0D_07E62D69B2A5_.wvu.Cols" localSheetId="11" hidden="1">'6d- ADIT EOY'!#REF!</definedName>
    <definedName name="Z_6928E596_79BD_4CEC_9F0D_07E62D69B2A5_.wvu.Cols" localSheetId="12" hidden="1">'6e-ADIT True-up'!#REF!</definedName>
    <definedName name="Z_6928E596_79BD_4CEC_9F0D_07E62D69B2A5_.wvu.Cols" localSheetId="13" hidden="1">'6f-ADIT True-up Proration'!#REF!</definedName>
    <definedName name="Z_6928E596_79BD_4CEC_9F0D_07E62D69B2A5_.wvu.PrintArea" localSheetId="8" hidden="1">'6a-ADIT Projection'!$B$1:$G$56</definedName>
    <definedName name="Z_6928E596_79BD_4CEC_9F0D_07E62D69B2A5_.wvu.PrintArea" localSheetId="9" hidden="1">'6b-ADIT Projection Proration'!$B$1:$H$74</definedName>
    <definedName name="Z_6928E596_79BD_4CEC_9F0D_07E62D69B2A5_.wvu.PrintArea" localSheetId="10" hidden="1">'6c- ADIT BOY'!$B$1:$H$106</definedName>
    <definedName name="Z_6928E596_79BD_4CEC_9F0D_07E62D69B2A5_.wvu.PrintArea" localSheetId="11" hidden="1">'6d- ADIT EOY'!$B$1:$H$106</definedName>
    <definedName name="Z_6928E596_79BD_4CEC_9F0D_07E62D69B2A5_.wvu.PrintArea" localSheetId="12" hidden="1">'6e-ADIT True-up'!$B$1:$G$63</definedName>
    <definedName name="Z_6928E596_79BD_4CEC_9F0D_07E62D69B2A5_.wvu.PrintArea" localSheetId="13" hidden="1">'6f-ADIT True-up Proration'!$B$1:$F$74</definedName>
    <definedName name="Z_71B42B22_A376_44B5_B0C1_23FC1AA3DBA2_.wvu.Cols" localSheetId="8" hidden="1">'6a-ADIT Projection'!#REF!</definedName>
    <definedName name="Z_71B42B22_A376_44B5_B0C1_23FC1AA3DBA2_.wvu.Cols" localSheetId="9" hidden="1">'6b-ADIT Projection Proration'!#REF!</definedName>
    <definedName name="Z_71B42B22_A376_44B5_B0C1_23FC1AA3DBA2_.wvu.Cols" localSheetId="10" hidden="1">'6c- ADIT BOY'!#REF!</definedName>
    <definedName name="Z_71B42B22_A376_44B5_B0C1_23FC1AA3DBA2_.wvu.Cols" localSheetId="11" hidden="1">'6d- ADIT EOY'!#REF!</definedName>
    <definedName name="Z_71B42B22_A376_44B5_B0C1_23FC1AA3DBA2_.wvu.Cols" localSheetId="12" hidden="1">'6e-ADIT True-up'!#REF!</definedName>
    <definedName name="Z_71B42B22_A376_44B5_B0C1_23FC1AA3DBA2_.wvu.Cols" localSheetId="13" hidden="1">'6f-ADIT True-up Proration'!#REF!</definedName>
    <definedName name="Z_71B42B22_A376_44B5_B0C1_23FC1AA3DBA2_.wvu.PrintArea" localSheetId="8" hidden="1">'6a-ADIT Projection'!$B$1:$G$56</definedName>
    <definedName name="Z_71B42B22_A376_44B5_B0C1_23FC1AA3DBA2_.wvu.PrintArea" localSheetId="9" hidden="1">'6b-ADIT Projection Proration'!$B$1:$H$74</definedName>
    <definedName name="Z_71B42B22_A376_44B5_B0C1_23FC1AA3DBA2_.wvu.PrintArea" localSheetId="10" hidden="1">'6c- ADIT BOY'!$B$1:$H$106</definedName>
    <definedName name="Z_71B42B22_A376_44B5_B0C1_23FC1AA3DBA2_.wvu.PrintArea" localSheetId="11" hidden="1">'6d- ADIT EOY'!$B$1:$H$106</definedName>
    <definedName name="Z_71B42B22_A376_44B5_B0C1_23FC1AA3DBA2_.wvu.PrintArea" localSheetId="12" hidden="1">'6e-ADIT True-up'!$B$1:$G$63</definedName>
    <definedName name="Z_71B42B22_A376_44B5_B0C1_23FC1AA3DBA2_.wvu.PrintArea" localSheetId="13" hidden="1">'6f-ADIT True-up Proration'!$B$1:$F$74</definedName>
    <definedName name="Z_8FBB4DC9_2D51_4AB9_80D8_F8474B404C29_.wvu.Cols" localSheetId="8" hidden="1">'6a-ADIT Projection'!#REF!</definedName>
    <definedName name="Z_8FBB4DC9_2D51_4AB9_80D8_F8474B404C29_.wvu.Cols" localSheetId="9" hidden="1">'6b-ADIT Projection Proration'!#REF!</definedName>
    <definedName name="Z_8FBB4DC9_2D51_4AB9_80D8_F8474B404C29_.wvu.Cols" localSheetId="10" hidden="1">'6c- ADIT BOY'!#REF!</definedName>
    <definedName name="Z_8FBB4DC9_2D51_4AB9_80D8_F8474B404C29_.wvu.Cols" localSheetId="11" hidden="1">'6d- ADIT EOY'!#REF!</definedName>
    <definedName name="Z_8FBB4DC9_2D51_4AB9_80D8_F8474B404C29_.wvu.Cols" localSheetId="12" hidden="1">'6e-ADIT True-up'!#REF!</definedName>
    <definedName name="Z_8FBB4DC9_2D51_4AB9_80D8_F8474B404C29_.wvu.Cols" localSheetId="13" hidden="1">'6f-ADIT True-up Proration'!#REF!</definedName>
    <definedName name="Z_8FBB4DC9_2D51_4AB9_80D8_F8474B404C29_.wvu.PrintArea" localSheetId="8" hidden="1">'6a-ADIT Projection'!$B$1:$G$56</definedName>
    <definedName name="Z_8FBB4DC9_2D51_4AB9_80D8_F8474B404C29_.wvu.PrintArea" localSheetId="9" hidden="1">'6b-ADIT Projection Proration'!$B$1:$H$74</definedName>
    <definedName name="Z_8FBB4DC9_2D51_4AB9_80D8_F8474B404C29_.wvu.PrintArea" localSheetId="10" hidden="1">'6c- ADIT BOY'!$B$1:$H$106</definedName>
    <definedName name="Z_8FBB4DC9_2D51_4AB9_80D8_F8474B404C29_.wvu.PrintArea" localSheetId="11" hidden="1">'6d- ADIT EOY'!$B$1:$H$106</definedName>
    <definedName name="Z_8FBB4DC9_2D51_4AB9_80D8_F8474B404C29_.wvu.PrintArea" localSheetId="12" hidden="1">'6e-ADIT True-up'!$B$1:$G$63</definedName>
    <definedName name="Z_8FBB4DC9_2D51_4AB9_80D8_F8474B404C29_.wvu.PrintArea" localSheetId="13" hidden="1">'6f-ADIT True-up Proration'!$B$1:$F$74</definedName>
    <definedName name="Z_B0241363_5C8A_48FC_89A6_56D55586BABE_.wvu.PrintArea" localSheetId="2" hidden="1">'1 - Revenue Credits'!$A$5:$D$19</definedName>
    <definedName name="Z_B0241363_5C8A_48FC_89A6_56D55586BABE_.wvu.PrintArea" localSheetId="3" hidden="1">'2 - Cost Support '!#REF!</definedName>
    <definedName name="Z_B0241363_5C8A_48FC_89A6_56D55586BABE_.wvu.PrintArea" localSheetId="4" hidden="1">'3 - Cost Support'!$A$30:$M$118</definedName>
    <definedName name="Z_B0241363_5C8A_48FC_89A6_56D55586BABE_.wvu.PrintTitles" localSheetId="3" hidden="1">'2 - Cost Support '!#REF!</definedName>
    <definedName name="Z_B0241363_5C8A_48FC_89A6_56D55586BABE_.wvu.PrintTitles" localSheetId="4" hidden="1">'3 - Cost Support'!#REF!</definedName>
    <definedName name="Z_B0241363_5C8A_48FC_89A6_56D55586BABE_.wvu.Rows" localSheetId="3" hidden="1">'2 - Cost Support '!#REF!</definedName>
    <definedName name="Z_B0241363_5C8A_48FC_89A6_56D55586BABE_.wvu.Rows" localSheetId="4" hidden="1">'3 - Cost Support'!#REF!</definedName>
    <definedName name="Z_B647CB7F_C846_4278_B6B1_1EF7F3C004F5_.wvu.Cols" localSheetId="8" hidden="1">'6a-ADIT Projection'!#REF!</definedName>
    <definedName name="Z_B647CB7F_C846_4278_B6B1_1EF7F3C004F5_.wvu.Cols" localSheetId="9" hidden="1">'6b-ADIT Projection Proration'!#REF!</definedName>
    <definedName name="Z_B647CB7F_C846_4278_B6B1_1EF7F3C004F5_.wvu.Cols" localSheetId="10" hidden="1">'6c- ADIT BOY'!#REF!</definedName>
    <definedName name="Z_B647CB7F_C846_4278_B6B1_1EF7F3C004F5_.wvu.Cols" localSheetId="11" hidden="1">'6d- ADIT EOY'!#REF!</definedName>
    <definedName name="Z_B647CB7F_C846_4278_B6B1_1EF7F3C004F5_.wvu.Cols" localSheetId="12" hidden="1">'6e-ADIT True-up'!#REF!</definedName>
    <definedName name="Z_B647CB7F_C846_4278_B6B1_1EF7F3C004F5_.wvu.Cols" localSheetId="13" hidden="1">'6f-ADIT True-up Proration'!#REF!</definedName>
    <definedName name="Z_B647CB7F_C846_4278_B6B1_1EF7F3C004F5_.wvu.PrintArea" localSheetId="8" hidden="1">'6a-ADIT Projection'!$B$1:$G$56</definedName>
    <definedName name="Z_B647CB7F_C846_4278_B6B1_1EF7F3C004F5_.wvu.PrintArea" localSheetId="9" hidden="1">'6b-ADIT Projection Proration'!$B$1:$H$74</definedName>
    <definedName name="Z_B647CB7F_C846_4278_B6B1_1EF7F3C004F5_.wvu.PrintArea" localSheetId="10" hidden="1">'6c- ADIT BOY'!$B$1:$H$106</definedName>
    <definedName name="Z_B647CB7F_C846_4278_B6B1_1EF7F3C004F5_.wvu.PrintArea" localSheetId="11" hidden="1">'6d- ADIT EOY'!$B$1:$H$106</definedName>
    <definedName name="Z_B647CB7F_C846_4278_B6B1_1EF7F3C004F5_.wvu.PrintArea" localSheetId="12" hidden="1">'6e-ADIT True-up'!$B$1:$G$63</definedName>
    <definedName name="Z_B647CB7F_C846_4278_B6B1_1EF7F3C004F5_.wvu.PrintArea" localSheetId="13" hidden="1">'6f-ADIT True-up Proration'!$B$1:$F$74</definedName>
    <definedName name="Z_C0EA0F9F_7310_4201_82C9_7B8FC8DB9137_.wvu.PrintArea" localSheetId="2" hidden="1">'1 - Revenue Credits'!$A$5:$D$19</definedName>
    <definedName name="Z_C0EA0F9F_7310_4201_82C9_7B8FC8DB9137_.wvu.PrintArea" localSheetId="3" hidden="1">'2 - Cost Support '!#REF!</definedName>
    <definedName name="Z_C0EA0F9F_7310_4201_82C9_7B8FC8DB9137_.wvu.PrintArea" localSheetId="4" hidden="1">'3 - Cost Support'!$A$30:$M$118</definedName>
    <definedName name="Z_C0EA0F9F_7310_4201_82C9_7B8FC8DB9137_.wvu.PrintTitles" localSheetId="3" hidden="1">'2 - Cost Support '!#REF!</definedName>
    <definedName name="Z_C0EA0F9F_7310_4201_82C9_7B8FC8DB9137_.wvu.PrintTitles" localSheetId="4" hidden="1">'3 - Cost Support'!#REF!</definedName>
    <definedName name="Z_C0EA0F9F_7310_4201_82C9_7B8FC8DB9137_.wvu.Rows" localSheetId="3" hidden="1">'2 - Cost Support '!#REF!</definedName>
    <definedName name="Z_C0EA0F9F_7310_4201_82C9_7B8FC8DB9137_.wvu.Rows" localSheetId="4" hidden="1">'3 - Cost Support'!#REF!</definedName>
    <definedName name="Z_DC91DEF3_837B_4BB9_A81E_3B78C5914E6C_.wvu.Cols" localSheetId="8" hidden="1">'6a-ADIT Projection'!#REF!</definedName>
    <definedName name="Z_DC91DEF3_837B_4BB9_A81E_3B78C5914E6C_.wvu.Cols" localSheetId="9" hidden="1">'6b-ADIT Projection Proration'!#REF!</definedName>
    <definedName name="Z_DC91DEF3_837B_4BB9_A81E_3B78C5914E6C_.wvu.Cols" localSheetId="10" hidden="1">'6c- ADIT BOY'!#REF!</definedName>
    <definedName name="Z_DC91DEF3_837B_4BB9_A81E_3B78C5914E6C_.wvu.Cols" localSheetId="11" hidden="1">'6d- ADIT EOY'!#REF!</definedName>
    <definedName name="Z_DC91DEF3_837B_4BB9_A81E_3B78C5914E6C_.wvu.Cols" localSheetId="12" hidden="1">'6e-ADIT True-up'!#REF!</definedName>
    <definedName name="Z_DC91DEF3_837B_4BB9_A81E_3B78C5914E6C_.wvu.Cols" localSheetId="13" hidden="1">'6f-ADIT True-up Proration'!#REF!</definedName>
    <definedName name="Z_DC91DEF3_837B_4BB9_A81E_3B78C5914E6C_.wvu.PrintArea" localSheetId="8" hidden="1">'6a-ADIT Projection'!$B$1:$G$56</definedName>
    <definedName name="Z_DC91DEF3_837B_4BB9_A81E_3B78C5914E6C_.wvu.PrintArea" localSheetId="9" hidden="1">'6b-ADIT Projection Proration'!$B$1:$H$74</definedName>
    <definedName name="Z_DC91DEF3_837B_4BB9_A81E_3B78C5914E6C_.wvu.PrintArea" localSheetId="10" hidden="1">'6c- ADIT BOY'!$B$1:$H$106</definedName>
    <definedName name="Z_DC91DEF3_837B_4BB9_A81E_3B78C5914E6C_.wvu.PrintArea" localSheetId="11" hidden="1">'6d- ADIT EOY'!$B$1:$H$106</definedName>
    <definedName name="Z_DC91DEF3_837B_4BB9_A81E_3B78C5914E6C_.wvu.PrintArea" localSheetId="12" hidden="1">'6e-ADIT True-up'!$B$1:$G$63</definedName>
    <definedName name="Z_DC91DEF3_837B_4BB9_A81E_3B78C5914E6C_.wvu.PrintArea" localSheetId="13" hidden="1">'6f-ADIT True-up Proration'!$B$1:$F$74</definedName>
    <definedName name="Z_FAAD9AAC_1337_43AB_BF1F_CCF9DFCF5B78_.wvu.Cols" localSheetId="8" hidden="1">'6a-ADIT Projection'!#REF!</definedName>
    <definedName name="Z_FAAD9AAC_1337_43AB_BF1F_CCF9DFCF5B78_.wvu.Cols" localSheetId="9" hidden="1">'6b-ADIT Projection Proration'!#REF!</definedName>
    <definedName name="Z_FAAD9AAC_1337_43AB_BF1F_CCF9DFCF5B78_.wvu.Cols" localSheetId="10" hidden="1">'6c- ADIT BOY'!#REF!</definedName>
    <definedName name="Z_FAAD9AAC_1337_43AB_BF1F_CCF9DFCF5B78_.wvu.Cols" localSheetId="11" hidden="1">'6d- ADIT EOY'!#REF!</definedName>
    <definedName name="Z_FAAD9AAC_1337_43AB_BF1F_CCF9DFCF5B78_.wvu.Cols" localSheetId="12" hidden="1">'6e-ADIT True-up'!#REF!</definedName>
    <definedName name="Z_FAAD9AAC_1337_43AB_BF1F_CCF9DFCF5B78_.wvu.Cols" localSheetId="13" hidden="1">'6f-ADIT True-up Proration'!#REF!</definedName>
    <definedName name="Z_FAAD9AAC_1337_43AB_BF1F_CCF9DFCF5B78_.wvu.PrintArea" localSheetId="8" hidden="1">'6a-ADIT Projection'!$B$1:$G$56</definedName>
    <definedName name="Z_FAAD9AAC_1337_43AB_BF1F_CCF9DFCF5B78_.wvu.PrintArea" localSheetId="9" hidden="1">'6b-ADIT Projection Proration'!$B$1:$H$74</definedName>
    <definedName name="Z_FAAD9AAC_1337_43AB_BF1F_CCF9DFCF5B78_.wvu.PrintArea" localSheetId="10" hidden="1">'6c- ADIT BOY'!$B$1:$H$106</definedName>
    <definedName name="Z_FAAD9AAC_1337_43AB_BF1F_CCF9DFCF5B78_.wvu.PrintArea" localSheetId="11" hidden="1">'6d- ADIT EOY'!$B$1:$H$106</definedName>
    <definedName name="Z_FAAD9AAC_1337_43AB_BF1F_CCF9DFCF5B78_.wvu.PrintArea" localSheetId="12" hidden="1">'6e-ADIT True-up'!$B$1:$G$63</definedName>
    <definedName name="Z_FAAD9AAC_1337_43AB_BF1F_CCF9DFCF5B78_.wvu.PrintArea" localSheetId="13" hidden="1">'6f-ADIT True-up Proration'!$B$1:$F$74</definedName>
    <definedName name="ZACQBGT">#REF!</definedName>
    <definedName name="ZACQCF">#REF!</definedName>
    <definedName name="ZCFLW">#REF!</definedName>
    <definedName name="ZCOMM">#REF!</definedName>
    <definedName name="zero">0</definedName>
    <definedName name="zero_out">#REF!</definedName>
    <definedName name="zLFC">[170]T!$C$2</definedName>
    <definedName name="ZRCL">#REF!</definedName>
    <definedName name="zzz"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シャイン">[190]業者の口座名・番号!#REF!</definedName>
    <definedName name="その他">#REF!</definedName>
    <definedName name="口座名">#REF!</definedName>
    <definedName name="売上">#REF!</definedName>
    <definedName name="支店名">#REF!</definedName>
    <definedName name="普・当">#REF!</definedName>
    <definedName name="社員">[190]業者の口座名・番号!#REF!</definedName>
    <definedName name="種類">#REF!</definedName>
    <definedName name="販管費">#REF!</definedName>
    <definedName name="銀行名">#REF!</definedName>
    <definedName name="預コ">#REF!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8" l="1"/>
  <c r="D7" i="18"/>
  <c r="H35" i="17"/>
  <c r="H34" i="17"/>
  <c r="H33" i="17"/>
  <c r="H32" i="17"/>
  <c r="H31" i="17"/>
  <c r="H30" i="17"/>
  <c r="H29" i="17"/>
  <c r="H28" i="17"/>
  <c r="H27" i="17"/>
  <c r="H26" i="17"/>
  <c r="H25" i="17"/>
  <c r="H24" i="17"/>
  <c r="H23" i="17"/>
  <c r="C8" i="17"/>
  <c r="H134" i="16"/>
  <c r="M108" i="16"/>
  <c r="M107" i="16"/>
  <c r="M106" i="16"/>
  <c r="M105" i="16"/>
  <c r="M104" i="16"/>
  <c r="M103" i="16"/>
  <c r="M102" i="16"/>
  <c r="M101" i="16"/>
  <c r="M100" i="16"/>
  <c r="M99" i="16"/>
  <c r="M98" i="16"/>
  <c r="M97" i="16"/>
  <c r="M96" i="16"/>
  <c r="M95" i="16"/>
  <c r="M94" i="16"/>
  <c r="M93" i="16"/>
  <c r="M109" i="16" s="1"/>
  <c r="M92" i="16"/>
  <c r="V80" i="16"/>
  <c r="T80" i="16"/>
  <c r="T79" i="16"/>
  <c r="V79" i="16" s="1"/>
  <c r="T78" i="16"/>
  <c r="V78" i="16" s="1"/>
  <c r="T77" i="16"/>
  <c r="V77" i="16" s="1"/>
  <c r="V76" i="16"/>
  <c r="T76" i="16"/>
  <c r="T75" i="16"/>
  <c r="V75" i="16" s="1"/>
  <c r="T74" i="16"/>
  <c r="V74" i="16" s="1"/>
  <c r="T73" i="16"/>
  <c r="V73" i="16" s="1"/>
  <c r="V72" i="16"/>
  <c r="T72" i="16"/>
  <c r="T71" i="16"/>
  <c r="V71" i="16" s="1"/>
  <c r="T70" i="16"/>
  <c r="V70" i="16" s="1"/>
  <c r="R60" i="16"/>
  <c r="R59" i="16"/>
  <c r="R58" i="16"/>
  <c r="R57" i="16"/>
  <c r="R56" i="16"/>
  <c r="R55" i="16"/>
  <c r="R54" i="16"/>
  <c r="R53" i="16"/>
  <c r="R52" i="16"/>
  <c r="R51" i="16"/>
  <c r="R61" i="16" s="1"/>
  <c r="Y40" i="16"/>
  <c r="W40" i="16"/>
  <c r="Z40" i="16" s="1"/>
  <c r="E40" i="16"/>
  <c r="G40" i="16" s="1"/>
  <c r="I40" i="16" s="1"/>
  <c r="Z39" i="16"/>
  <c r="Y39" i="16"/>
  <c r="W39" i="16"/>
  <c r="G39" i="16"/>
  <c r="I39" i="16" s="1"/>
  <c r="E39" i="16"/>
  <c r="Y38" i="16"/>
  <c r="W38" i="16"/>
  <c r="Z38" i="16" s="1"/>
  <c r="E38" i="16"/>
  <c r="G38" i="16" s="1"/>
  <c r="I38" i="16" s="1"/>
  <c r="Z37" i="16"/>
  <c r="Y37" i="16"/>
  <c r="W37" i="16"/>
  <c r="I37" i="16"/>
  <c r="G37" i="16"/>
  <c r="E37" i="16"/>
  <c r="Y36" i="16"/>
  <c r="W36" i="16"/>
  <c r="Z36" i="16" s="1"/>
  <c r="E36" i="16"/>
  <c r="G36" i="16" s="1"/>
  <c r="I36" i="16" s="1"/>
  <c r="Z35" i="16"/>
  <c r="Y35" i="16"/>
  <c r="W35" i="16"/>
  <c r="G35" i="16"/>
  <c r="I35" i="16" s="1"/>
  <c r="E35" i="16"/>
  <c r="Y34" i="16"/>
  <c r="W34" i="16"/>
  <c r="Z34" i="16" s="1"/>
  <c r="E34" i="16"/>
  <c r="G34" i="16" s="1"/>
  <c r="I34" i="16" s="1"/>
  <c r="Z33" i="16"/>
  <c r="Y33" i="16"/>
  <c r="W33" i="16"/>
  <c r="I33" i="16"/>
  <c r="G33" i="16"/>
  <c r="E33" i="16"/>
  <c r="Y32" i="16"/>
  <c r="W32" i="16"/>
  <c r="Z32" i="16" s="1"/>
  <c r="E32" i="16"/>
  <c r="G32" i="16" s="1"/>
  <c r="I32" i="16" s="1"/>
  <c r="Z31" i="16"/>
  <c r="Y31" i="16"/>
  <c r="W31" i="16"/>
  <c r="G31" i="16"/>
  <c r="I31" i="16" s="1"/>
  <c r="E31" i="16"/>
  <c r="Y30" i="16"/>
  <c r="W30" i="16"/>
  <c r="Z30" i="16" s="1"/>
  <c r="Z41" i="16" s="1"/>
  <c r="E30" i="16"/>
  <c r="G30" i="16" s="1"/>
  <c r="I30" i="16" s="1"/>
  <c r="Y20" i="16"/>
  <c r="W20" i="16"/>
  <c r="Z20" i="16" s="1"/>
  <c r="E20" i="16"/>
  <c r="G20" i="16" s="1"/>
  <c r="I20" i="16" s="1"/>
  <c r="Z19" i="16"/>
  <c r="Y19" i="16"/>
  <c r="W19" i="16"/>
  <c r="I19" i="16"/>
  <c r="G19" i="16"/>
  <c r="E19" i="16"/>
  <c r="Y18" i="16"/>
  <c r="W18" i="16"/>
  <c r="Z18" i="16" s="1"/>
  <c r="E18" i="16"/>
  <c r="G18" i="16" s="1"/>
  <c r="I18" i="16" s="1"/>
  <c r="Z17" i="16"/>
  <c r="Y17" i="16"/>
  <c r="W17" i="16"/>
  <c r="G17" i="16"/>
  <c r="I17" i="16" s="1"/>
  <c r="E17" i="16"/>
  <c r="Y16" i="16"/>
  <c r="W16" i="16"/>
  <c r="Z16" i="16" s="1"/>
  <c r="E16" i="16"/>
  <c r="G16" i="16" s="1"/>
  <c r="I16" i="16" s="1"/>
  <c r="Z15" i="16"/>
  <c r="Y15" i="16"/>
  <c r="W15" i="16"/>
  <c r="I15" i="16"/>
  <c r="G15" i="16"/>
  <c r="E15" i="16"/>
  <c r="Y14" i="16"/>
  <c r="W14" i="16"/>
  <c r="Z14" i="16" s="1"/>
  <c r="E14" i="16"/>
  <c r="G14" i="16" s="1"/>
  <c r="I14" i="16" s="1"/>
  <c r="Z13" i="16"/>
  <c r="Y13" i="16"/>
  <c r="W13" i="16"/>
  <c r="G13" i="16"/>
  <c r="I13" i="16" s="1"/>
  <c r="E13" i="16"/>
  <c r="Y12" i="16"/>
  <c r="W12" i="16"/>
  <c r="Z12" i="16" s="1"/>
  <c r="E12" i="16"/>
  <c r="G12" i="16" s="1"/>
  <c r="I12" i="16" s="1"/>
  <c r="Z11" i="16"/>
  <c r="Y11" i="16"/>
  <c r="W11" i="16"/>
  <c r="I11" i="16"/>
  <c r="G11" i="16"/>
  <c r="E11" i="16"/>
  <c r="Y10" i="16"/>
  <c r="W10" i="16"/>
  <c r="Z10" i="16" s="1"/>
  <c r="Z21" i="16" s="1"/>
  <c r="E10" i="16"/>
  <c r="G10" i="16" s="1"/>
  <c r="I10" i="16" s="1"/>
  <c r="A39" i="15"/>
  <c r="A40" i="15" s="1"/>
  <c r="A41" i="15" s="1"/>
  <c r="A42" i="15" s="1"/>
  <c r="A38" i="15"/>
  <c r="AA54" i="14"/>
  <c r="R54" i="14"/>
  <c r="I54" i="14"/>
  <c r="AB53" i="14"/>
  <c r="AC53" i="14" s="1"/>
  <c r="X53" i="14"/>
  <c r="S53" i="14"/>
  <c r="T53" i="14" s="1"/>
  <c r="O53" i="14"/>
  <c r="J53" i="14"/>
  <c r="K53" i="14" s="1"/>
  <c r="F53" i="14"/>
  <c r="E53" i="14"/>
  <c r="Y53" i="14" s="1"/>
  <c r="AB52" i="14"/>
  <c r="AC52" i="14" s="1"/>
  <c r="Y52" i="14"/>
  <c r="X52" i="14"/>
  <c r="S52" i="14"/>
  <c r="T52" i="14" s="1"/>
  <c r="P52" i="14"/>
  <c r="O52" i="14"/>
  <c r="J52" i="14"/>
  <c r="K52" i="14" s="1"/>
  <c r="G52" i="14"/>
  <c r="F52" i="14"/>
  <c r="E52" i="14"/>
  <c r="X51" i="14"/>
  <c r="AB51" i="14" s="1"/>
  <c r="AC51" i="14" s="1"/>
  <c r="O51" i="14"/>
  <c r="S51" i="14" s="1"/>
  <c r="T51" i="14" s="1"/>
  <c r="F51" i="14"/>
  <c r="J51" i="14" s="1"/>
  <c r="K51" i="14" s="1"/>
  <c r="E51" i="14"/>
  <c r="Y51" i="14" s="1"/>
  <c r="AB50" i="14"/>
  <c r="AC50" i="14" s="1"/>
  <c r="Y50" i="14"/>
  <c r="X50" i="14"/>
  <c r="S50" i="14"/>
  <c r="T50" i="14" s="1"/>
  <c r="P50" i="14"/>
  <c r="O50" i="14"/>
  <c r="J50" i="14"/>
  <c r="K50" i="14" s="1"/>
  <c r="G50" i="14"/>
  <c r="F50" i="14"/>
  <c r="E50" i="14"/>
  <c r="AB49" i="14"/>
  <c r="AC49" i="14" s="1"/>
  <c r="X49" i="14"/>
  <c r="S49" i="14"/>
  <c r="T49" i="14" s="1"/>
  <c r="O49" i="14"/>
  <c r="J49" i="14"/>
  <c r="K49" i="14" s="1"/>
  <c r="F49" i="14"/>
  <c r="E49" i="14"/>
  <c r="Y49" i="14" s="1"/>
  <c r="AB48" i="14"/>
  <c r="AC48" i="14" s="1"/>
  <c r="AE48" i="14" s="1"/>
  <c r="Y48" i="14"/>
  <c r="X48" i="14"/>
  <c r="S48" i="14"/>
  <c r="T48" i="14" s="1"/>
  <c r="V48" i="14" s="1"/>
  <c r="P48" i="14"/>
  <c r="O48" i="14"/>
  <c r="J48" i="14"/>
  <c r="K48" i="14" s="1"/>
  <c r="M48" i="14" s="1"/>
  <c r="G48" i="14"/>
  <c r="F48" i="14"/>
  <c r="E48" i="14"/>
  <c r="X47" i="14"/>
  <c r="AB47" i="14" s="1"/>
  <c r="AC47" i="14" s="1"/>
  <c r="O47" i="14"/>
  <c r="S47" i="14" s="1"/>
  <c r="T47" i="14" s="1"/>
  <c r="F47" i="14"/>
  <c r="J47" i="14" s="1"/>
  <c r="K47" i="14" s="1"/>
  <c r="E47" i="14"/>
  <c r="AB46" i="14"/>
  <c r="AC46" i="14" s="1"/>
  <c r="Y46" i="14"/>
  <c r="X46" i="14"/>
  <c r="S46" i="14"/>
  <c r="T46" i="14" s="1"/>
  <c r="P46" i="14"/>
  <c r="O46" i="14"/>
  <c r="J46" i="14"/>
  <c r="K46" i="14" s="1"/>
  <c r="G46" i="14"/>
  <c r="F46" i="14"/>
  <c r="E46" i="14"/>
  <c r="AB45" i="14"/>
  <c r="AC45" i="14" s="1"/>
  <c r="X45" i="14"/>
  <c r="S45" i="14"/>
  <c r="T45" i="14" s="1"/>
  <c r="O45" i="14"/>
  <c r="J45" i="14"/>
  <c r="K45" i="14" s="1"/>
  <c r="F45" i="14"/>
  <c r="E45" i="14"/>
  <c r="Y45" i="14" s="1"/>
  <c r="AD44" i="14"/>
  <c r="AB44" i="14"/>
  <c r="AC44" i="14" s="1"/>
  <c r="AE44" i="14" s="1"/>
  <c r="Y44" i="14"/>
  <c r="X44" i="14"/>
  <c r="U44" i="14"/>
  <c r="S44" i="14"/>
  <c r="T44" i="14" s="1"/>
  <c r="V44" i="14" s="1"/>
  <c r="P44" i="14"/>
  <c r="O44" i="14"/>
  <c r="L44" i="14"/>
  <c r="J44" i="14"/>
  <c r="K44" i="14" s="1"/>
  <c r="M44" i="14" s="1"/>
  <c r="G44" i="14"/>
  <c r="F44" i="14"/>
  <c r="E44" i="14"/>
  <c r="AB43" i="14"/>
  <c r="AC43" i="14" s="1"/>
  <c r="X43" i="14"/>
  <c r="S43" i="14"/>
  <c r="T43" i="14" s="1"/>
  <c r="O43" i="14"/>
  <c r="J43" i="14"/>
  <c r="K43" i="14" s="1"/>
  <c r="F43" i="14"/>
  <c r="E43" i="14"/>
  <c r="AB42" i="14"/>
  <c r="AC42" i="14" s="1"/>
  <c r="Y42" i="14"/>
  <c r="X42" i="14"/>
  <c r="X54" i="14" s="1"/>
  <c r="U42" i="14"/>
  <c r="S42" i="14"/>
  <c r="T42" i="14" s="1"/>
  <c r="P42" i="14"/>
  <c r="O42" i="14"/>
  <c r="O54" i="14" s="1"/>
  <c r="L42" i="14"/>
  <c r="J42" i="14"/>
  <c r="K42" i="14" s="1"/>
  <c r="G42" i="14"/>
  <c r="F42" i="14"/>
  <c r="F54" i="14" s="1"/>
  <c r="E42" i="14"/>
  <c r="AF41" i="14"/>
  <c r="W41" i="14"/>
  <c r="N41" i="14"/>
  <c r="E41" i="14"/>
  <c r="AA38" i="14"/>
  <c r="R38" i="14"/>
  <c r="I38" i="14"/>
  <c r="Y37" i="14"/>
  <c r="X37" i="14"/>
  <c r="AB37" i="14" s="1"/>
  <c r="AC37" i="14" s="1"/>
  <c r="AE37" i="14" s="1"/>
  <c r="P37" i="14"/>
  <c r="O37" i="14"/>
  <c r="S37" i="14" s="1"/>
  <c r="T37" i="14" s="1"/>
  <c r="L37" i="14"/>
  <c r="G37" i="14"/>
  <c r="F37" i="14"/>
  <c r="J37" i="14" s="1"/>
  <c r="K37" i="14" s="1"/>
  <c r="M37" i="14" s="1"/>
  <c r="E37" i="14"/>
  <c r="AB36" i="14"/>
  <c r="AC36" i="14" s="1"/>
  <c r="X36" i="14"/>
  <c r="S36" i="14"/>
  <c r="T36" i="14" s="1"/>
  <c r="O36" i="14"/>
  <c r="J36" i="14"/>
  <c r="K36" i="14" s="1"/>
  <c r="F36" i="14"/>
  <c r="E36" i="14"/>
  <c r="X35" i="14"/>
  <c r="AB35" i="14" s="1"/>
  <c r="AC35" i="14" s="1"/>
  <c r="T35" i="14"/>
  <c r="P35" i="14"/>
  <c r="O35" i="14"/>
  <c r="S35" i="14" s="1"/>
  <c r="K35" i="14"/>
  <c r="M35" i="14" s="1"/>
  <c r="G35" i="14"/>
  <c r="F35" i="14"/>
  <c r="J35" i="14" s="1"/>
  <c r="E35" i="14"/>
  <c r="AB34" i="14"/>
  <c r="AC34" i="14" s="1"/>
  <c r="X34" i="14"/>
  <c r="S34" i="14"/>
  <c r="T34" i="14" s="1"/>
  <c r="O34" i="14"/>
  <c r="J34" i="14"/>
  <c r="K34" i="14" s="1"/>
  <c r="F34" i="14"/>
  <c r="E34" i="14"/>
  <c r="Y34" i="14" s="1"/>
  <c r="X33" i="14"/>
  <c r="AB33" i="14" s="1"/>
  <c r="AC33" i="14" s="1"/>
  <c r="AE33" i="14" s="1"/>
  <c r="O33" i="14"/>
  <c r="S33" i="14" s="1"/>
  <c r="T33" i="14" s="1"/>
  <c r="V33" i="14" s="1"/>
  <c r="L33" i="14"/>
  <c r="F33" i="14"/>
  <c r="J33" i="14" s="1"/>
  <c r="K33" i="14" s="1"/>
  <c r="M33" i="14" s="1"/>
  <c r="E33" i="14"/>
  <c r="Y33" i="14" s="1"/>
  <c r="X32" i="14"/>
  <c r="AB32" i="14" s="1"/>
  <c r="AC32" i="14" s="1"/>
  <c r="O32" i="14"/>
  <c r="S32" i="14" s="1"/>
  <c r="T32" i="14" s="1"/>
  <c r="F32" i="14"/>
  <c r="J32" i="14" s="1"/>
  <c r="K32" i="14" s="1"/>
  <c r="E32" i="14"/>
  <c r="AB31" i="14"/>
  <c r="AC31" i="14" s="1"/>
  <c r="Y31" i="14"/>
  <c r="X31" i="14"/>
  <c r="S31" i="14"/>
  <c r="T31" i="14" s="1"/>
  <c r="P31" i="14"/>
  <c r="O31" i="14"/>
  <c r="J31" i="14"/>
  <c r="K31" i="14" s="1"/>
  <c r="G31" i="14"/>
  <c r="F31" i="14"/>
  <c r="E31" i="14"/>
  <c r="AB30" i="14"/>
  <c r="AC30" i="14" s="1"/>
  <c r="AE30" i="14" s="1"/>
  <c r="X30" i="14"/>
  <c r="S30" i="14"/>
  <c r="T30" i="14" s="1"/>
  <c r="V30" i="14" s="1"/>
  <c r="O30" i="14"/>
  <c r="J30" i="14"/>
  <c r="K30" i="14" s="1"/>
  <c r="M30" i="14" s="1"/>
  <c r="F30" i="14"/>
  <c r="E30" i="14"/>
  <c r="Y30" i="14" s="1"/>
  <c r="X29" i="14"/>
  <c r="AB29" i="14" s="1"/>
  <c r="AC29" i="14" s="1"/>
  <c r="AE29" i="14" s="1"/>
  <c r="O29" i="14"/>
  <c r="S29" i="14" s="1"/>
  <c r="T29" i="14" s="1"/>
  <c r="F29" i="14"/>
  <c r="J29" i="14" s="1"/>
  <c r="K29" i="14" s="1"/>
  <c r="E29" i="14"/>
  <c r="X28" i="14"/>
  <c r="AB28" i="14" s="1"/>
  <c r="AC28" i="14" s="1"/>
  <c r="O28" i="14"/>
  <c r="S28" i="14" s="1"/>
  <c r="T28" i="14" s="1"/>
  <c r="F28" i="14"/>
  <c r="J28" i="14" s="1"/>
  <c r="K28" i="14" s="1"/>
  <c r="E28" i="14"/>
  <c r="P28" i="14" s="1"/>
  <c r="AB27" i="14"/>
  <c r="AC27" i="14" s="1"/>
  <c r="Y27" i="14"/>
  <c r="X27" i="14"/>
  <c r="S27" i="14"/>
  <c r="T27" i="14" s="1"/>
  <c r="P27" i="14"/>
  <c r="O27" i="14"/>
  <c r="J27" i="14"/>
  <c r="K27" i="14" s="1"/>
  <c r="G27" i="14"/>
  <c r="F27" i="14"/>
  <c r="E27" i="14"/>
  <c r="AB26" i="14"/>
  <c r="X26" i="14"/>
  <c r="X38" i="14" s="1"/>
  <c r="S26" i="14"/>
  <c r="O26" i="14"/>
  <c r="O38" i="14" s="1"/>
  <c r="J26" i="14"/>
  <c r="F26" i="14"/>
  <c r="E26" i="14"/>
  <c r="Y26" i="14" s="1"/>
  <c r="AF25" i="14"/>
  <c r="W25" i="14"/>
  <c r="N25" i="14"/>
  <c r="E25" i="14"/>
  <c r="AA22" i="14"/>
  <c r="R22" i="14"/>
  <c r="I22" i="14"/>
  <c r="X21" i="14"/>
  <c r="AB21" i="14" s="1"/>
  <c r="AC21" i="14" s="1"/>
  <c r="AD21" i="14" s="1"/>
  <c r="O21" i="14"/>
  <c r="S21" i="14" s="1"/>
  <c r="T21" i="14" s="1"/>
  <c r="U21" i="14" s="1"/>
  <c r="E21" i="14"/>
  <c r="X20" i="14"/>
  <c r="O20" i="14"/>
  <c r="E20" i="14"/>
  <c r="AC19" i="14"/>
  <c r="AB19" i="14"/>
  <c r="X19" i="14"/>
  <c r="S19" i="14"/>
  <c r="T19" i="14" s="1"/>
  <c r="O19" i="14"/>
  <c r="E19" i="14"/>
  <c r="Y19" i="14" s="1"/>
  <c r="AE18" i="14"/>
  <c r="AD18" i="14"/>
  <c r="AC18" i="14"/>
  <c r="X18" i="14"/>
  <c r="AB18" i="14" s="1"/>
  <c r="O18" i="14"/>
  <c r="S18" i="14" s="1"/>
  <c r="T18" i="14" s="1"/>
  <c r="E18" i="14"/>
  <c r="Y18" i="14" s="1"/>
  <c r="X17" i="14"/>
  <c r="AB17" i="14" s="1"/>
  <c r="AC17" i="14" s="1"/>
  <c r="AD17" i="14" s="1"/>
  <c r="V17" i="14"/>
  <c r="O17" i="14"/>
  <c r="S17" i="14" s="1"/>
  <c r="T17" i="14" s="1"/>
  <c r="U17" i="14" s="1"/>
  <c r="E17" i="14"/>
  <c r="Y16" i="14"/>
  <c r="X16" i="14"/>
  <c r="AB16" i="14" s="1"/>
  <c r="AC16" i="14" s="1"/>
  <c r="O16" i="14"/>
  <c r="S16" i="14" s="1"/>
  <c r="T16" i="14" s="1"/>
  <c r="E16" i="14"/>
  <c r="AC15" i="14"/>
  <c r="AB15" i="14"/>
  <c r="X15" i="14"/>
  <c r="S15" i="14"/>
  <c r="T15" i="14" s="1"/>
  <c r="O15" i="14"/>
  <c r="E15" i="14"/>
  <c r="Y15" i="14" s="1"/>
  <c r="X14" i="14"/>
  <c r="AB14" i="14" s="1"/>
  <c r="AC14" i="14" s="1"/>
  <c r="O14" i="14"/>
  <c r="S14" i="14" s="1"/>
  <c r="T14" i="14" s="1"/>
  <c r="E14" i="14"/>
  <c r="Y14" i="14" s="1"/>
  <c r="X13" i="14"/>
  <c r="AB13" i="14" s="1"/>
  <c r="AC13" i="14" s="1"/>
  <c r="AD13" i="14" s="1"/>
  <c r="O13" i="14"/>
  <c r="S13" i="14" s="1"/>
  <c r="T13" i="14" s="1"/>
  <c r="U13" i="14" s="1"/>
  <c r="E13" i="14"/>
  <c r="X12" i="14"/>
  <c r="AB12" i="14" s="1"/>
  <c r="AC12" i="14" s="1"/>
  <c r="P12" i="14"/>
  <c r="O12" i="14"/>
  <c r="S12" i="14" s="1"/>
  <c r="T12" i="14" s="1"/>
  <c r="E12" i="14"/>
  <c r="AB11" i="14"/>
  <c r="AC11" i="14" s="1"/>
  <c r="X11" i="14"/>
  <c r="S11" i="14"/>
  <c r="T11" i="14" s="1"/>
  <c r="O11" i="14"/>
  <c r="E11" i="14"/>
  <c r="Y11" i="14" s="1"/>
  <c r="X10" i="14"/>
  <c r="AB10" i="14" s="1"/>
  <c r="V10" i="14"/>
  <c r="U10" i="14"/>
  <c r="T10" i="14"/>
  <c r="O10" i="14"/>
  <c r="S10" i="14" s="1"/>
  <c r="E10" i="14"/>
  <c r="Y10" i="14" s="1"/>
  <c r="A10" i="14"/>
  <c r="A11" i="14" s="1"/>
  <c r="A12" i="14" s="1"/>
  <c r="A13" i="14" s="1"/>
  <c r="A14" i="14" s="1"/>
  <c r="A15" i="14" s="1"/>
  <c r="A16" i="14" s="1"/>
  <c r="A17" i="14" s="1"/>
  <c r="A18" i="14" s="1"/>
  <c r="A19" i="14" s="1"/>
  <c r="A20" i="14" s="1"/>
  <c r="A21" i="14" s="1"/>
  <c r="A22" i="14" s="1"/>
  <c r="A25" i="14" s="1"/>
  <c r="A26" i="14" s="1"/>
  <c r="A27" i="14" s="1"/>
  <c r="A28" i="14" s="1"/>
  <c r="A29" i="14" s="1"/>
  <c r="A30" i="14" s="1"/>
  <c r="A31" i="14" s="1"/>
  <c r="A32" i="14" s="1"/>
  <c r="A33" i="14" s="1"/>
  <c r="A34" i="14" s="1"/>
  <c r="A35" i="14" s="1"/>
  <c r="A36" i="14" s="1"/>
  <c r="A37" i="14" s="1"/>
  <c r="A38" i="14" s="1"/>
  <c r="A41" i="14" s="1"/>
  <c r="A42" i="14" s="1"/>
  <c r="A43" i="14" s="1"/>
  <c r="A44" i="14" s="1"/>
  <c r="A45" i="14" s="1"/>
  <c r="A46" i="14" s="1"/>
  <c r="A47" i="14" s="1"/>
  <c r="A48" i="14" s="1"/>
  <c r="A49" i="14" s="1"/>
  <c r="A50" i="14" s="1"/>
  <c r="A51" i="14" s="1"/>
  <c r="A52" i="14" s="1"/>
  <c r="A53" i="14" s="1"/>
  <c r="A54" i="14" s="1"/>
  <c r="AF9" i="14"/>
  <c r="W9" i="14"/>
  <c r="N9" i="14"/>
  <c r="E9" i="14"/>
  <c r="H47" i="13"/>
  <c r="G47" i="13"/>
  <c r="F47" i="13"/>
  <c r="E47" i="13"/>
  <c r="H44" i="13"/>
  <c r="G44" i="13"/>
  <c r="E44" i="13" s="1"/>
  <c r="F44" i="13"/>
  <c r="H37" i="13"/>
  <c r="G37" i="13"/>
  <c r="F37" i="13"/>
  <c r="H34" i="13"/>
  <c r="G34" i="13"/>
  <c r="F34" i="13"/>
  <c r="E34" i="13" s="1"/>
  <c r="H27" i="13"/>
  <c r="G27" i="13"/>
  <c r="H24" i="13"/>
  <c r="G24" i="13"/>
  <c r="F24" i="13"/>
  <c r="E24" i="13" s="1"/>
  <c r="G13" i="13"/>
  <c r="A11" i="13"/>
  <c r="A12" i="13" s="1"/>
  <c r="A13" i="13" s="1"/>
  <c r="A14" i="13" s="1"/>
  <c r="A15" i="13" s="1"/>
  <c r="A16" i="13" s="1"/>
  <c r="A22" i="13" s="1"/>
  <c r="A10" i="13"/>
  <c r="G75" i="12"/>
  <c r="G78" i="12" s="1"/>
  <c r="F75" i="12"/>
  <c r="F78" i="12" s="1"/>
  <c r="E75" i="12"/>
  <c r="E78" i="12" s="1"/>
  <c r="D75" i="12"/>
  <c r="D78" i="12" s="1"/>
  <c r="C75" i="12"/>
  <c r="C78" i="12" s="1"/>
  <c r="G51" i="12"/>
  <c r="G54" i="12" s="1"/>
  <c r="F51" i="12"/>
  <c r="F54" i="12" s="1"/>
  <c r="D51" i="12"/>
  <c r="D54" i="12" s="1"/>
  <c r="C51" i="12"/>
  <c r="C54" i="12" s="1"/>
  <c r="G29" i="12"/>
  <c r="G32" i="12" s="1"/>
  <c r="F29" i="12"/>
  <c r="F32" i="12" s="1"/>
  <c r="E29" i="12"/>
  <c r="E32" i="12" s="1"/>
  <c r="D29" i="12"/>
  <c r="D32" i="12" s="1"/>
  <c r="C29" i="12"/>
  <c r="C32" i="12" s="1"/>
  <c r="A11" i="12"/>
  <c r="A12" i="12" s="1"/>
  <c r="A19" i="12" s="1"/>
  <c r="A20" i="12" s="1"/>
  <c r="A21" i="12" s="1"/>
  <c r="A22" i="12" s="1"/>
  <c r="A23" i="12" s="1"/>
  <c r="A24" i="12" s="1"/>
  <c r="A25" i="12" s="1"/>
  <c r="A26" i="12" s="1"/>
  <c r="A27" i="12" s="1"/>
  <c r="A28" i="12" s="1"/>
  <c r="A29" i="12" s="1"/>
  <c r="A30" i="12" s="1"/>
  <c r="A31" i="12" s="1"/>
  <c r="A32" i="12" s="1"/>
  <c r="A43" i="12" s="1"/>
  <c r="A44" i="12" s="1"/>
  <c r="A45" i="12" s="1"/>
  <c r="A46" i="12" s="1"/>
  <c r="A47" i="12" s="1"/>
  <c r="A48" i="12" s="1"/>
  <c r="A49" i="12" s="1"/>
  <c r="A50" i="12" s="1"/>
  <c r="A51" i="12" s="1"/>
  <c r="A52" i="12" s="1"/>
  <c r="A53" i="12" s="1"/>
  <c r="A54" i="12" s="1"/>
  <c r="A65" i="12" s="1"/>
  <c r="A66" i="12" s="1"/>
  <c r="A67" i="12" s="1"/>
  <c r="A68" i="12" s="1"/>
  <c r="A69" i="12" s="1"/>
  <c r="A70" i="12" s="1"/>
  <c r="A71" i="12" s="1"/>
  <c r="A72" i="12" s="1"/>
  <c r="A73" i="12" s="1"/>
  <c r="A74" i="12" s="1"/>
  <c r="A75" i="12" s="1"/>
  <c r="A76" i="12" s="1"/>
  <c r="A77" i="12" s="1"/>
  <c r="A78" i="12" s="1"/>
  <c r="A10" i="12"/>
  <c r="G75" i="11"/>
  <c r="G78" i="11" s="1"/>
  <c r="F75" i="11"/>
  <c r="F78" i="11" s="1"/>
  <c r="E75" i="11"/>
  <c r="E78" i="11" s="1"/>
  <c r="D75" i="11"/>
  <c r="D78" i="11" s="1"/>
  <c r="C75" i="11"/>
  <c r="C78" i="11" s="1"/>
  <c r="G51" i="11"/>
  <c r="G54" i="11" s="1"/>
  <c r="F51" i="11"/>
  <c r="F54" i="11" s="1"/>
  <c r="D51" i="11"/>
  <c r="D54" i="11" s="1"/>
  <c r="C51" i="11"/>
  <c r="C54" i="11" s="1"/>
  <c r="F9" i="10" s="1"/>
  <c r="E51" i="11"/>
  <c r="E54" i="11" s="1"/>
  <c r="G29" i="11"/>
  <c r="G32" i="11" s="1"/>
  <c r="F29" i="11"/>
  <c r="F32" i="11" s="1"/>
  <c r="E29" i="11"/>
  <c r="E32" i="11" s="1"/>
  <c r="D29" i="11"/>
  <c r="D32" i="11" s="1"/>
  <c r="C29" i="11"/>
  <c r="C32" i="11" s="1"/>
  <c r="A11" i="11"/>
  <c r="A12" i="11" s="1"/>
  <c r="A19" i="11" s="1"/>
  <c r="A20" i="11" s="1"/>
  <c r="A21" i="11" s="1"/>
  <c r="A22" i="11" s="1"/>
  <c r="A23" i="11" s="1"/>
  <c r="A24" i="11" s="1"/>
  <c r="A25" i="11" s="1"/>
  <c r="A26" i="11" s="1"/>
  <c r="A27" i="11" s="1"/>
  <c r="A28" i="11" s="1"/>
  <c r="A29" i="11" s="1"/>
  <c r="A30" i="11" s="1"/>
  <c r="A31" i="11" s="1"/>
  <c r="A32" i="11" s="1"/>
  <c r="A43" i="11" s="1"/>
  <c r="A44" i="11" s="1"/>
  <c r="A45" i="11" s="1"/>
  <c r="A46" i="11" s="1"/>
  <c r="A47" i="11" s="1"/>
  <c r="A48" i="11" s="1"/>
  <c r="A49" i="11" s="1"/>
  <c r="A50" i="11" s="1"/>
  <c r="A51" i="11" s="1"/>
  <c r="A52" i="11" s="1"/>
  <c r="A53" i="11" s="1"/>
  <c r="A54" i="11" s="1"/>
  <c r="A65" i="11" s="1"/>
  <c r="A66" i="11" s="1"/>
  <c r="A67" i="11" s="1"/>
  <c r="A68" i="11" s="1"/>
  <c r="A69" i="11" s="1"/>
  <c r="A70" i="11" s="1"/>
  <c r="A71" i="11" s="1"/>
  <c r="A72" i="11" s="1"/>
  <c r="A73" i="11" s="1"/>
  <c r="A74" i="11" s="1"/>
  <c r="A75" i="11" s="1"/>
  <c r="A76" i="11" s="1"/>
  <c r="A77" i="11" s="1"/>
  <c r="A78" i="11" s="1"/>
  <c r="A10" i="11"/>
  <c r="G54" i="10"/>
  <c r="G55" i="10" s="1"/>
  <c r="F54" i="10"/>
  <c r="J53" i="10"/>
  <c r="H53" i="10"/>
  <c r="E53" i="10"/>
  <c r="L53" i="10" s="1"/>
  <c r="L52" i="10"/>
  <c r="J52" i="10"/>
  <c r="H52" i="10"/>
  <c r="E52" i="10"/>
  <c r="E51" i="10"/>
  <c r="L51" i="10" s="1"/>
  <c r="L50" i="10"/>
  <c r="E50" i="10"/>
  <c r="J50" i="10" s="1"/>
  <c r="J49" i="10"/>
  <c r="H49" i="10"/>
  <c r="E49" i="10"/>
  <c r="L49" i="10" s="1"/>
  <c r="E48" i="10"/>
  <c r="L48" i="10" s="1"/>
  <c r="L47" i="10"/>
  <c r="J47" i="10"/>
  <c r="E47" i="10"/>
  <c r="H47" i="10" s="1"/>
  <c r="H46" i="10"/>
  <c r="E46" i="10"/>
  <c r="L46" i="10" s="1"/>
  <c r="J45" i="10"/>
  <c r="H45" i="10"/>
  <c r="E45" i="10"/>
  <c r="L45" i="10" s="1"/>
  <c r="L44" i="10"/>
  <c r="J44" i="10"/>
  <c r="H44" i="10"/>
  <c r="E44" i="10"/>
  <c r="E43" i="10"/>
  <c r="L42" i="10"/>
  <c r="E42" i="10"/>
  <c r="J42" i="10" s="1"/>
  <c r="K41" i="10"/>
  <c r="J41" i="10"/>
  <c r="I41" i="10"/>
  <c r="Q41" i="14" s="1"/>
  <c r="G41" i="10"/>
  <c r="H41" i="14" s="1"/>
  <c r="F41" i="10"/>
  <c r="E41" i="10"/>
  <c r="H41" i="10" s="1"/>
  <c r="G38" i="10"/>
  <c r="G39" i="10" s="1"/>
  <c r="F38" i="10"/>
  <c r="J37" i="10"/>
  <c r="H37" i="10"/>
  <c r="E37" i="10"/>
  <c r="L37" i="10" s="1"/>
  <c r="L36" i="10"/>
  <c r="J36" i="10"/>
  <c r="H36" i="10"/>
  <c r="E36" i="10"/>
  <c r="E35" i="10"/>
  <c r="L34" i="10"/>
  <c r="H34" i="10"/>
  <c r="E34" i="10"/>
  <c r="J34" i="10" s="1"/>
  <c r="J33" i="10"/>
  <c r="H33" i="10"/>
  <c r="E33" i="10"/>
  <c r="L33" i="10" s="1"/>
  <c r="L32" i="10"/>
  <c r="E32" i="10"/>
  <c r="J32" i="10" s="1"/>
  <c r="L31" i="10"/>
  <c r="J31" i="10"/>
  <c r="E31" i="10"/>
  <c r="H31" i="10" s="1"/>
  <c r="H30" i="10"/>
  <c r="E30" i="10"/>
  <c r="L30" i="10" s="1"/>
  <c r="J29" i="10"/>
  <c r="H29" i="10"/>
  <c r="E29" i="10"/>
  <c r="L29" i="10" s="1"/>
  <c r="L28" i="10"/>
  <c r="J28" i="10"/>
  <c r="H28" i="10"/>
  <c r="E28" i="10"/>
  <c r="E27" i="10"/>
  <c r="L26" i="10"/>
  <c r="H26" i="10"/>
  <c r="E26" i="10"/>
  <c r="J26" i="10" s="1"/>
  <c r="K25" i="10"/>
  <c r="J25" i="10"/>
  <c r="I25" i="10"/>
  <c r="Q25" i="14" s="1"/>
  <c r="G25" i="10"/>
  <c r="H25" i="14" s="1"/>
  <c r="F25" i="10"/>
  <c r="E25" i="10"/>
  <c r="H25" i="10" s="1"/>
  <c r="F21" i="14"/>
  <c r="J21" i="14" s="1"/>
  <c r="K21" i="14" s="1"/>
  <c r="F21" i="10"/>
  <c r="E21" i="10"/>
  <c r="F20" i="14"/>
  <c r="F20" i="10"/>
  <c r="E20" i="10"/>
  <c r="F19" i="14"/>
  <c r="G19" i="14" s="1"/>
  <c r="F19" i="10"/>
  <c r="E19" i="10"/>
  <c r="F18" i="14"/>
  <c r="J18" i="14" s="1"/>
  <c r="K18" i="14" s="1"/>
  <c r="E18" i="10"/>
  <c r="F17" i="14"/>
  <c r="J17" i="14" s="1"/>
  <c r="K17" i="14" s="1"/>
  <c r="E17" i="10"/>
  <c r="F16" i="10"/>
  <c r="E16" i="10"/>
  <c r="F15" i="14"/>
  <c r="J15" i="14" s="1"/>
  <c r="K15" i="14" s="1"/>
  <c r="E15" i="10"/>
  <c r="F14" i="14"/>
  <c r="J14" i="14" s="1"/>
  <c r="K14" i="14" s="1"/>
  <c r="E14" i="10"/>
  <c r="F13" i="14"/>
  <c r="J13" i="14" s="1"/>
  <c r="K13" i="14" s="1"/>
  <c r="E13" i="10"/>
  <c r="F12" i="14"/>
  <c r="E12" i="10"/>
  <c r="F11" i="14"/>
  <c r="J11" i="14" s="1"/>
  <c r="K11" i="14" s="1"/>
  <c r="E11" i="10"/>
  <c r="D11" i="10"/>
  <c r="D12" i="10" s="1"/>
  <c r="D13" i="10" s="1"/>
  <c r="D14" i="10" s="1"/>
  <c r="D15" i="10" s="1"/>
  <c r="D16" i="10" s="1"/>
  <c r="D17" i="10" s="1"/>
  <c r="D18" i="10" s="1"/>
  <c r="D19" i="10" s="1"/>
  <c r="D20" i="10" s="1"/>
  <c r="D21" i="10" s="1"/>
  <c r="F10" i="14"/>
  <c r="E10" i="10"/>
  <c r="A10" i="10"/>
  <c r="A11" i="10" s="1"/>
  <c r="A12" i="10" s="1"/>
  <c r="A13" i="10" s="1"/>
  <c r="A14" i="10" s="1"/>
  <c r="A15" i="10" s="1"/>
  <c r="A16" i="10" s="1"/>
  <c r="A17" i="10" s="1"/>
  <c r="A18" i="10" s="1"/>
  <c r="A19" i="10" s="1"/>
  <c r="A20" i="10" s="1"/>
  <c r="A21" i="10" s="1"/>
  <c r="A22" i="10" s="1"/>
  <c r="A25" i="10" s="1"/>
  <c r="A26" i="10" s="1"/>
  <c r="A27" i="10" s="1"/>
  <c r="A28" i="10" s="1"/>
  <c r="A29" i="10" s="1"/>
  <c r="A30" i="10" s="1"/>
  <c r="A31" i="10" s="1"/>
  <c r="A32" i="10" s="1"/>
  <c r="A33" i="10" s="1"/>
  <c r="A34" i="10" s="1"/>
  <c r="A35" i="10" s="1"/>
  <c r="A36" i="10" s="1"/>
  <c r="A37" i="10" s="1"/>
  <c r="A38" i="10" s="1"/>
  <c r="A41" i="10" s="1"/>
  <c r="A42" i="10" s="1"/>
  <c r="A43" i="10" s="1"/>
  <c r="A44" i="10" s="1"/>
  <c r="A45" i="10" s="1"/>
  <c r="A46" i="10" s="1"/>
  <c r="A47" i="10" s="1"/>
  <c r="A48" i="10" s="1"/>
  <c r="A49" i="10" s="1"/>
  <c r="A50" i="10" s="1"/>
  <c r="A51" i="10" s="1"/>
  <c r="A52" i="10" s="1"/>
  <c r="A53" i="10" s="1"/>
  <c r="A54" i="10" s="1"/>
  <c r="K9" i="10"/>
  <c r="K22" i="10" s="1"/>
  <c r="K23" i="10" s="1"/>
  <c r="I9" i="10"/>
  <c r="Q9" i="14" s="1"/>
  <c r="E9" i="10"/>
  <c r="H47" i="9"/>
  <c r="G47" i="9"/>
  <c r="F47" i="9"/>
  <c r="E47" i="9" s="1"/>
  <c r="H45" i="9"/>
  <c r="H46" i="9" s="1"/>
  <c r="H44" i="9"/>
  <c r="G44" i="9"/>
  <c r="F44" i="9"/>
  <c r="E44" i="9"/>
  <c r="H42" i="9"/>
  <c r="H43" i="9" s="1"/>
  <c r="H37" i="9"/>
  <c r="G37" i="9"/>
  <c r="F37" i="9"/>
  <c r="G36" i="9"/>
  <c r="G35" i="9"/>
  <c r="H34" i="9"/>
  <c r="G34" i="9"/>
  <c r="F34" i="9"/>
  <c r="E34" i="9" s="1"/>
  <c r="H32" i="9"/>
  <c r="H33" i="9" s="1"/>
  <c r="G32" i="9"/>
  <c r="G33" i="9" s="1"/>
  <c r="F32" i="9"/>
  <c r="F33" i="9" s="1"/>
  <c r="H27" i="9"/>
  <c r="G27" i="9"/>
  <c r="H25" i="9"/>
  <c r="H26" i="9" s="1"/>
  <c r="H24" i="9"/>
  <c r="G24" i="9"/>
  <c r="F24" i="9"/>
  <c r="F23" i="9" s="1"/>
  <c r="H22" i="9"/>
  <c r="H23" i="9" s="1"/>
  <c r="F22" i="9"/>
  <c r="G13" i="9"/>
  <c r="A11" i="9"/>
  <c r="A12" i="9" s="1"/>
  <c r="A13" i="9" s="1"/>
  <c r="A14" i="9" s="1"/>
  <c r="A15" i="9" s="1"/>
  <c r="A16" i="9" s="1"/>
  <c r="A22" i="9" s="1"/>
  <c r="A10" i="9"/>
  <c r="A3" i="9"/>
  <c r="A3" i="10" s="1"/>
  <c r="B2" i="11" s="1"/>
  <c r="B2" i="12" s="1"/>
  <c r="A3" i="13" s="1"/>
  <c r="A3" i="14" s="1"/>
  <c r="E43" i="8"/>
  <c r="E45" i="8" s="1"/>
  <c r="E21" i="8"/>
  <c r="D21" i="8"/>
  <c r="H19" i="8"/>
  <c r="F19" i="8"/>
  <c r="F18" i="8"/>
  <c r="H18" i="8" s="1"/>
  <c r="F17" i="8"/>
  <c r="H17" i="8" s="1"/>
  <c r="H16" i="8"/>
  <c r="F16" i="8"/>
  <c r="H15" i="8"/>
  <c r="F15" i="8"/>
  <c r="F14" i="8"/>
  <c r="A138" i="7"/>
  <c r="A137" i="7"/>
  <c r="E119" i="7"/>
  <c r="E120" i="7" s="1"/>
  <c r="E121" i="7" s="1"/>
  <c r="E122" i="7" s="1"/>
  <c r="E123" i="7" s="1"/>
  <c r="E124" i="7" s="1"/>
  <c r="E125" i="7" s="1"/>
  <c r="E126" i="7" s="1"/>
  <c r="E127" i="7" s="1"/>
  <c r="E128" i="7" s="1"/>
  <c r="E129" i="7" s="1"/>
  <c r="E130" i="7" s="1"/>
  <c r="E131" i="7" s="1"/>
  <c r="E132" i="7" s="1"/>
  <c r="E133" i="7" s="1"/>
  <c r="E134" i="7" s="1"/>
  <c r="E135" i="7" s="1"/>
  <c r="E118" i="7"/>
  <c r="D96" i="7"/>
  <c r="B94" i="7"/>
  <c r="G86" i="7"/>
  <c r="D63" i="7"/>
  <c r="B61" i="7"/>
  <c r="J43" i="7"/>
  <c r="J107" i="7" s="1"/>
  <c r="E39" i="7"/>
  <c r="B29" i="7"/>
  <c r="G21" i="7"/>
  <c r="G53" i="7" s="1"/>
  <c r="A16" i="7"/>
  <c r="A19" i="7" s="1"/>
  <c r="J4" i="7"/>
  <c r="P40" i="6"/>
  <c r="P33" i="6"/>
  <c r="N22" i="6"/>
  <c r="F22" i="6"/>
  <c r="B22" i="6"/>
  <c r="Q21" i="6"/>
  <c r="Q20" i="6"/>
  <c r="Q19" i="6"/>
  <c r="P22" i="6"/>
  <c r="O22" i="6"/>
  <c r="M22" i="6"/>
  <c r="M24" i="6" s="1"/>
  <c r="L22" i="6"/>
  <c r="L24" i="6" s="1"/>
  <c r="K22" i="6"/>
  <c r="K24" i="6" s="1"/>
  <c r="J22" i="6"/>
  <c r="I22" i="6"/>
  <c r="H22" i="6"/>
  <c r="G22" i="6"/>
  <c r="E22" i="6"/>
  <c r="E24" i="6" s="1"/>
  <c r="Q16" i="6"/>
  <c r="P14" i="6"/>
  <c r="P24" i="6" s="1"/>
  <c r="O14" i="6"/>
  <c r="N14" i="6"/>
  <c r="M14" i="6"/>
  <c r="L14" i="6"/>
  <c r="K14" i="6"/>
  <c r="J14" i="6"/>
  <c r="J24" i="6" s="1"/>
  <c r="I14" i="6"/>
  <c r="H14" i="6"/>
  <c r="H24" i="6" s="1"/>
  <c r="G14" i="6"/>
  <c r="F14" i="6"/>
  <c r="F24" i="6" s="1"/>
  <c r="E14" i="6"/>
  <c r="D14" i="6"/>
  <c r="Q13" i="6"/>
  <c r="Q12" i="6"/>
  <c r="Q11" i="6"/>
  <c r="Q10" i="6"/>
  <c r="E132" i="5"/>
  <c r="E130" i="5"/>
  <c r="E128" i="5"/>
  <c r="A128" i="5"/>
  <c r="A129" i="5" s="1"/>
  <c r="A130" i="5" s="1"/>
  <c r="A131" i="5" s="1"/>
  <c r="A132" i="5" s="1"/>
  <c r="A9" i="6" s="1"/>
  <c r="A10" i="6" s="1"/>
  <c r="G115" i="5"/>
  <c r="G114" i="5"/>
  <c r="G113" i="5"/>
  <c r="G112" i="5"/>
  <c r="G111" i="5"/>
  <c r="G110" i="5"/>
  <c r="G109" i="5"/>
  <c r="G108" i="5"/>
  <c r="G107" i="5"/>
  <c r="G106" i="5"/>
  <c r="A106" i="5"/>
  <c r="A107" i="5" s="1"/>
  <c r="A108" i="5" s="1"/>
  <c r="A109" i="5" s="1"/>
  <c r="A110" i="5" s="1"/>
  <c r="A111" i="5" s="1"/>
  <c r="A112" i="5" s="1"/>
  <c r="A113" i="5" s="1"/>
  <c r="A114" i="5" s="1"/>
  <c r="A115" i="5" s="1"/>
  <c r="A117" i="5" s="1"/>
  <c r="A125" i="5" s="1"/>
  <c r="A126" i="5" s="1"/>
  <c r="A127" i="5" s="1"/>
  <c r="G105" i="5"/>
  <c r="G104" i="5"/>
  <c r="G103" i="5"/>
  <c r="G91" i="5"/>
  <c r="I82" i="5"/>
  <c r="M76" i="5"/>
  <c r="A73" i="5"/>
  <c r="A82" i="5" s="1"/>
  <c r="A93" i="5" s="1"/>
  <c r="A103" i="5" s="1"/>
  <c r="A104" i="5" s="1"/>
  <c r="A105" i="5" s="1"/>
  <c r="I64" i="5"/>
  <c r="A64" i="5"/>
  <c r="I41" i="5"/>
  <c r="I40" i="5"/>
  <c r="I42" i="5" s="1"/>
  <c r="I39" i="5"/>
  <c r="I38" i="5"/>
  <c r="I37" i="5"/>
  <c r="I36" i="5"/>
  <c r="E23" i="5"/>
  <c r="E24" i="5" s="1"/>
  <c r="E25" i="5" s="1"/>
  <c r="E15" i="5"/>
  <c r="E16" i="5" s="1"/>
  <c r="E17" i="5" s="1"/>
  <c r="E18" i="5" s="1"/>
  <c r="E19" i="5" s="1"/>
  <c r="E20" i="5" s="1"/>
  <c r="E21" i="5" s="1"/>
  <c r="E22" i="5" s="1"/>
  <c r="E14" i="5"/>
  <c r="G7" i="5"/>
  <c r="G5" i="5"/>
  <c r="F170" i="4"/>
  <c r="J35" i="17"/>
  <c r="J34" i="17"/>
  <c r="J33" i="17"/>
  <c r="J32" i="17"/>
  <c r="J31" i="17"/>
  <c r="J30" i="17"/>
  <c r="J29" i="17"/>
  <c r="J28" i="17"/>
  <c r="J27" i="17"/>
  <c r="J26" i="17"/>
  <c r="J25" i="17"/>
  <c r="J24" i="17"/>
  <c r="K35" i="17"/>
  <c r="K34" i="17"/>
  <c r="K33" i="17"/>
  <c r="K32" i="17"/>
  <c r="K31" i="17"/>
  <c r="K30" i="17"/>
  <c r="K29" i="17"/>
  <c r="K28" i="17"/>
  <c r="K27" i="17"/>
  <c r="K26" i="17"/>
  <c r="K25" i="17"/>
  <c r="K24" i="17"/>
  <c r="K23" i="17"/>
  <c r="F122" i="4"/>
  <c r="I34" i="17"/>
  <c r="L34" i="17" s="1"/>
  <c r="I33" i="17"/>
  <c r="L33" i="17" s="1"/>
  <c r="I32" i="17"/>
  <c r="I31" i="17"/>
  <c r="I30" i="17"/>
  <c r="L30" i="17" s="1"/>
  <c r="I29" i="17"/>
  <c r="L29" i="17" s="1"/>
  <c r="I28" i="17"/>
  <c r="L28" i="17" s="1"/>
  <c r="I27" i="17"/>
  <c r="L27" i="17" s="1"/>
  <c r="I26" i="17"/>
  <c r="L26" i="17" s="1"/>
  <c r="I25" i="17"/>
  <c r="L25" i="17" s="1"/>
  <c r="I24" i="17"/>
  <c r="I23" i="17"/>
  <c r="F84" i="4"/>
  <c r="J17" i="17"/>
  <c r="J16" i="17"/>
  <c r="J15" i="17"/>
  <c r="J14" i="17"/>
  <c r="J13" i="17"/>
  <c r="J12" i="17"/>
  <c r="J11" i="17"/>
  <c r="J10" i="17"/>
  <c r="J9" i="17"/>
  <c r="J8" i="17"/>
  <c r="J7" i="17"/>
  <c r="J6" i="17"/>
  <c r="K17" i="17"/>
  <c r="K16" i="17"/>
  <c r="K15" i="17"/>
  <c r="K14" i="17"/>
  <c r="K13" i="17"/>
  <c r="K12" i="17"/>
  <c r="K11" i="17"/>
  <c r="K10" i="17"/>
  <c r="K9" i="17"/>
  <c r="K8" i="17"/>
  <c r="K7" i="17"/>
  <c r="K6" i="17"/>
  <c r="K5" i="17"/>
  <c r="F36" i="4"/>
  <c r="I17" i="17"/>
  <c r="L17" i="17" s="1"/>
  <c r="I16" i="17"/>
  <c r="L16" i="17" s="1"/>
  <c r="I15" i="17"/>
  <c r="L15" i="17" s="1"/>
  <c r="I14" i="17"/>
  <c r="I13" i="17"/>
  <c r="I12" i="17"/>
  <c r="L12" i="17" s="1"/>
  <c r="I11" i="17"/>
  <c r="L11" i="17" s="1"/>
  <c r="I10" i="17"/>
  <c r="L10" i="17" s="1"/>
  <c r="I9" i="17"/>
  <c r="L9" i="17" s="1"/>
  <c r="I8" i="17"/>
  <c r="L8" i="17" s="1"/>
  <c r="I7" i="17"/>
  <c r="L7" i="17" s="1"/>
  <c r="A9" i="4"/>
  <c r="A10" i="4" s="1"/>
  <c r="A11" i="4" s="1"/>
  <c r="A12" i="4" s="1"/>
  <c r="A13" i="4" s="1"/>
  <c r="A14" i="4" s="1"/>
  <c r="A15" i="4" s="1"/>
  <c r="A16" i="4" s="1"/>
  <c r="A17" i="4" s="1"/>
  <c r="A18" i="4" s="1"/>
  <c r="A19" i="4" s="1"/>
  <c r="A20" i="4" s="1"/>
  <c r="I6" i="17"/>
  <c r="I5" i="17"/>
  <c r="E7" i="4"/>
  <c r="B8" i="8" s="1"/>
  <c r="D36" i="8" s="1"/>
  <c r="D37" i="8" s="1"/>
  <c r="D38" i="8" s="1"/>
  <c r="D39" i="8" s="1"/>
  <c r="D40" i="8" s="1"/>
  <c r="D41" i="8" s="1"/>
  <c r="D42" i="8" s="1"/>
  <c r="A7" i="4"/>
  <c r="A8" i="4" s="1"/>
  <c r="C46" i="3"/>
  <c r="F32" i="3"/>
  <c r="F34" i="3" s="1"/>
  <c r="E32" i="3"/>
  <c r="E34" i="3" s="1"/>
  <c r="D32" i="3"/>
  <c r="D34" i="3" s="1"/>
  <c r="C32" i="3"/>
  <c r="C34" i="3" s="1"/>
  <c r="C31" i="3"/>
  <c r="F29" i="3"/>
  <c r="E29" i="3"/>
  <c r="D29" i="3"/>
  <c r="C28" i="3"/>
  <c r="C27" i="3"/>
  <c r="C26" i="3"/>
  <c r="C29" i="3" s="1"/>
  <c r="C25" i="3"/>
  <c r="D14" i="3"/>
  <c r="A9" i="3"/>
  <c r="E290" i="2"/>
  <c r="C269" i="2"/>
  <c r="C241" i="2"/>
  <c r="M240" i="2"/>
  <c r="C231" i="2"/>
  <c r="I230" i="2"/>
  <c r="F230" i="2"/>
  <c r="D20" i="7" s="1"/>
  <c r="D52" i="7" s="1"/>
  <c r="C226" i="2"/>
  <c r="E224" i="2"/>
  <c r="H223" i="2"/>
  <c r="H222" i="2"/>
  <c r="H220" i="2"/>
  <c r="J213" i="2"/>
  <c r="C213" i="2"/>
  <c r="J212" i="2"/>
  <c r="C212" i="2"/>
  <c r="C175" i="2"/>
  <c r="E172" i="2"/>
  <c r="E176" i="2" s="1"/>
  <c r="D171" i="2"/>
  <c r="E169" i="2"/>
  <c r="G168" i="2"/>
  <c r="J167" i="2"/>
  <c r="H164" i="2"/>
  <c r="J164" i="2" s="1"/>
  <c r="G164" i="2"/>
  <c r="J163" i="2"/>
  <c r="H163" i="2"/>
  <c r="C161" i="2"/>
  <c r="H157" i="2"/>
  <c r="C156" i="2"/>
  <c r="J150" i="2"/>
  <c r="E149" i="2"/>
  <c r="E148" i="2"/>
  <c r="D148" i="2"/>
  <c r="E147" i="2"/>
  <c r="J147" i="2" s="1"/>
  <c r="D147" i="2"/>
  <c r="H146" i="2"/>
  <c r="J146" i="2"/>
  <c r="G144" i="2"/>
  <c r="C114" i="2"/>
  <c r="C113" i="2"/>
  <c r="C111" i="2"/>
  <c r="E109" i="2"/>
  <c r="E106" i="2"/>
  <c r="J106" i="2" s="1"/>
  <c r="M239" i="2" s="1"/>
  <c r="H105" i="2"/>
  <c r="G105" i="2"/>
  <c r="E105" i="2"/>
  <c r="H104" i="2"/>
  <c r="J104" i="2" s="1"/>
  <c r="G104" i="2"/>
  <c r="E104" i="2"/>
  <c r="J103" i="2"/>
  <c r="E101" i="2"/>
  <c r="C99" i="2"/>
  <c r="C93" i="2"/>
  <c r="H89" i="2"/>
  <c r="G89" i="2"/>
  <c r="G88" i="2"/>
  <c r="E88" i="2"/>
  <c r="J88" i="2" s="1"/>
  <c r="C88" i="2"/>
  <c r="C95" i="2" s="1"/>
  <c r="G87" i="2"/>
  <c r="G109" i="2" s="1"/>
  <c r="J86" i="2"/>
  <c r="G86" i="2"/>
  <c r="E86" i="2"/>
  <c r="C86" i="2"/>
  <c r="H82" i="2"/>
  <c r="E81" i="2"/>
  <c r="E95" i="2" s="1"/>
  <c r="J79" i="2"/>
  <c r="J93" i="2" s="1"/>
  <c r="E79" i="2"/>
  <c r="E93" i="2" s="1"/>
  <c r="A79" i="2"/>
  <c r="E72" i="2"/>
  <c r="E137" i="2" s="1"/>
  <c r="M71" i="2"/>
  <c r="M136" i="2" s="1"/>
  <c r="M205" i="2" s="1"/>
  <c r="M257" i="2" s="1"/>
  <c r="D25" i="2"/>
  <c r="D21" i="2"/>
  <c r="G19" i="2"/>
  <c r="E19" i="2"/>
  <c r="C19" i="2"/>
  <c r="C243" i="2" s="1"/>
  <c r="A19" i="2"/>
  <c r="E9" i="2"/>
  <c r="K6" i="1"/>
  <c r="K5" i="1"/>
  <c r="C5" i="1"/>
  <c r="C4" i="1"/>
  <c r="G100" i="2" l="1"/>
  <c r="G113" i="2"/>
  <c r="A22" i="4"/>
  <c r="A23" i="4" s="1"/>
  <c r="J81" i="2"/>
  <c r="J95" i="2" s="1"/>
  <c r="E178" i="2"/>
  <c r="E180" i="2"/>
  <c r="I35" i="17"/>
  <c r="L35" i="17" s="1"/>
  <c r="E156" i="2"/>
  <c r="A80" i="2"/>
  <c r="P9" i="17"/>
  <c r="O9" i="17"/>
  <c r="N9" i="17"/>
  <c r="J5" i="17"/>
  <c r="J18" i="17" s="1"/>
  <c r="F68" i="4"/>
  <c r="J105" i="2"/>
  <c r="G20" i="7"/>
  <c r="A11" i="6"/>
  <c r="A12" i="6" s="1"/>
  <c r="A13" i="6" s="1"/>
  <c r="A14" i="6" s="1"/>
  <c r="C14" i="6"/>
  <c r="C14" i="3"/>
  <c r="A10" i="3"/>
  <c r="A11" i="3" s="1"/>
  <c r="A12" i="3" s="1"/>
  <c r="A14" i="3" s="1"/>
  <c r="D19" i="2" s="1"/>
  <c r="P17" i="17"/>
  <c r="O17" i="17"/>
  <c r="N17" i="17"/>
  <c r="J157" i="2"/>
  <c r="A2" i="14"/>
  <c r="A2" i="9"/>
  <c r="A2" i="10" s="1"/>
  <c r="D2" i="5"/>
  <c r="A2" i="3"/>
  <c r="E2" i="6"/>
  <c r="E258" i="2"/>
  <c r="A3" i="8" s="1"/>
  <c r="A2" i="13" s="1"/>
  <c r="A6" i="15" s="1"/>
  <c r="E206" i="2"/>
  <c r="A2" i="4"/>
  <c r="G145" i="2"/>
  <c r="G149" i="2" s="1"/>
  <c r="G148" i="2"/>
  <c r="J23" i="17"/>
  <c r="J36" i="17" s="1"/>
  <c r="F154" i="4"/>
  <c r="E157" i="2"/>
  <c r="A20" i="7"/>
  <c r="A21" i="7" s="1"/>
  <c r="A22" i="7" s="1"/>
  <c r="A23" i="7" s="1"/>
  <c r="P12" i="17"/>
  <c r="O12" i="17"/>
  <c r="N12" i="17"/>
  <c r="I24" i="6"/>
  <c r="D58" i="7"/>
  <c r="D91" i="7"/>
  <c r="D26" i="7"/>
  <c r="D30" i="7" s="1"/>
  <c r="D34" i="7" s="1"/>
  <c r="P7" i="17"/>
  <c r="O7" i="17"/>
  <c r="N7" i="17"/>
  <c r="N15" i="17"/>
  <c r="P15" i="17"/>
  <c r="O15" i="17"/>
  <c r="D20" i="4"/>
  <c r="E71" i="4"/>
  <c r="E157" i="4"/>
  <c r="P10" i="17"/>
  <c r="O10" i="17"/>
  <c r="N10" i="17"/>
  <c r="F20" i="4"/>
  <c r="E93" i="4"/>
  <c r="F106" i="4"/>
  <c r="F26" i="5"/>
  <c r="E114" i="2" s="1"/>
  <c r="Q18" i="6"/>
  <c r="Q22" i="6" s="1"/>
  <c r="F231" i="2" s="1"/>
  <c r="D21" i="7" s="1"/>
  <c r="D53" i="7" s="1"/>
  <c r="D22" i="6"/>
  <c r="D24" i="6" s="1"/>
  <c r="I18" i="17"/>
  <c r="L5" i="17"/>
  <c r="L13" i="17"/>
  <c r="E39" i="4"/>
  <c r="F52" i="4"/>
  <c r="E82" i="2" s="1"/>
  <c r="L23" i="17"/>
  <c r="L36" i="17" s="1"/>
  <c r="I36" i="17"/>
  <c r="L31" i="17"/>
  <c r="E125" i="4"/>
  <c r="F138" i="4"/>
  <c r="E89" i="2" s="1"/>
  <c r="J89" i="2" s="1"/>
  <c r="O8" i="17"/>
  <c r="N8" i="17"/>
  <c r="P8" i="17"/>
  <c r="O16" i="17"/>
  <c r="N16" i="17"/>
  <c r="P16" i="17"/>
  <c r="K18" i="17"/>
  <c r="K36" i="17"/>
  <c r="A23" i="9"/>
  <c r="E8" i="4"/>
  <c r="P11" i="17"/>
  <c r="O11" i="17"/>
  <c r="N11" i="17"/>
  <c r="E23" i="4"/>
  <c r="E109" i="4"/>
  <c r="G117" i="5"/>
  <c r="E113" i="2" s="1"/>
  <c r="Q14" i="6"/>
  <c r="N24" i="6"/>
  <c r="L6" i="17"/>
  <c r="L14" i="17"/>
  <c r="E55" i="4"/>
  <c r="L24" i="17"/>
  <c r="L32" i="17"/>
  <c r="E141" i="4"/>
  <c r="G24" i="6"/>
  <c r="O24" i="6"/>
  <c r="H14" i="8"/>
  <c r="H21" i="8" s="1"/>
  <c r="E23" i="2" s="1"/>
  <c r="J23" i="2" s="1"/>
  <c r="E33" i="9"/>
  <c r="E24" i="9"/>
  <c r="E32" i="9"/>
  <c r="L12" i="10"/>
  <c r="J12" i="10"/>
  <c r="H12" i="10"/>
  <c r="L17" i="14"/>
  <c r="M17" i="14"/>
  <c r="L35" i="10"/>
  <c r="J35" i="10"/>
  <c r="H35" i="10"/>
  <c r="Z41" i="14"/>
  <c r="K54" i="10"/>
  <c r="K55" i="10" s="1"/>
  <c r="L41" i="10"/>
  <c r="L54" i="10" s="1"/>
  <c r="H48" i="9" s="1"/>
  <c r="H49" i="9" s="1"/>
  <c r="G11" i="9" s="1"/>
  <c r="H32" i="13"/>
  <c r="H33" i="13" s="1"/>
  <c r="G10" i="11"/>
  <c r="H35" i="13"/>
  <c r="H36" i="13" s="1"/>
  <c r="H35" i="9"/>
  <c r="H36" i="9" s="1"/>
  <c r="G10" i="12"/>
  <c r="J12" i="14"/>
  <c r="K12" i="14" s="1"/>
  <c r="G12" i="14"/>
  <c r="L15" i="10"/>
  <c r="J15" i="10"/>
  <c r="H15" i="10"/>
  <c r="L20" i="10"/>
  <c r="J20" i="10"/>
  <c r="H20" i="10"/>
  <c r="F21" i="8"/>
  <c r="L10" i="10"/>
  <c r="J10" i="10"/>
  <c r="H10" i="10"/>
  <c r="M15" i="14"/>
  <c r="L15" i="14"/>
  <c r="L18" i="10"/>
  <c r="J18" i="10"/>
  <c r="H18" i="10"/>
  <c r="L27" i="10"/>
  <c r="J27" i="10"/>
  <c r="H27" i="10"/>
  <c r="F9" i="11"/>
  <c r="G22" i="13"/>
  <c r="G23" i="13" s="1"/>
  <c r="F9" i="12"/>
  <c r="F12" i="12" s="1"/>
  <c r="G25" i="13"/>
  <c r="G26" i="13" s="1"/>
  <c r="A23" i="13"/>
  <c r="V15" i="14"/>
  <c r="U15" i="14"/>
  <c r="H39" i="9"/>
  <c r="G10" i="9" s="1"/>
  <c r="J10" i="14"/>
  <c r="L13" i="10"/>
  <c r="J13" i="10"/>
  <c r="H13" i="10"/>
  <c r="M18" i="14"/>
  <c r="L18" i="14"/>
  <c r="J20" i="14"/>
  <c r="K20" i="14" s="1"/>
  <c r="G20" i="14"/>
  <c r="L43" i="10"/>
  <c r="J43" i="10"/>
  <c r="H43" i="10"/>
  <c r="G9" i="11"/>
  <c r="H22" i="13"/>
  <c r="H23" i="13" s="1"/>
  <c r="G9" i="12"/>
  <c r="G12" i="12" s="1"/>
  <c r="H25" i="13"/>
  <c r="H26" i="13" s="1"/>
  <c r="V11" i="14"/>
  <c r="U11" i="14"/>
  <c r="G14" i="8"/>
  <c r="G21" i="8" s="1"/>
  <c r="J9" i="10"/>
  <c r="L9" i="10"/>
  <c r="L13" i="14"/>
  <c r="M13" i="14"/>
  <c r="L16" i="10"/>
  <c r="J16" i="10"/>
  <c r="H16" i="10"/>
  <c r="L21" i="10"/>
  <c r="J21" i="10"/>
  <c r="H21" i="10"/>
  <c r="F42" i="9"/>
  <c r="E11" i="11"/>
  <c r="F42" i="13"/>
  <c r="L11" i="10"/>
  <c r="J11" i="10"/>
  <c r="H11" i="10"/>
  <c r="L19" i="10"/>
  <c r="J19" i="10"/>
  <c r="H19" i="10"/>
  <c r="J38" i="10"/>
  <c r="G38" i="9" s="1"/>
  <c r="G39" i="9" s="1"/>
  <c r="F10" i="9" s="1"/>
  <c r="G42" i="9"/>
  <c r="G43" i="9" s="1"/>
  <c r="F11" i="11"/>
  <c r="G42" i="13"/>
  <c r="G43" i="13" s="1"/>
  <c r="F45" i="9"/>
  <c r="F45" i="13"/>
  <c r="E11" i="12"/>
  <c r="AE11" i="14"/>
  <c r="AD11" i="14"/>
  <c r="E37" i="9"/>
  <c r="M11" i="14"/>
  <c r="L11" i="14"/>
  <c r="L14" i="10"/>
  <c r="J14" i="10"/>
  <c r="H14" i="10"/>
  <c r="L21" i="14"/>
  <c r="M21" i="14"/>
  <c r="Z25" i="14"/>
  <c r="K38" i="10"/>
  <c r="K39" i="10" s="1"/>
  <c r="L25" i="10"/>
  <c r="L38" i="10" s="1"/>
  <c r="H38" i="9" s="1"/>
  <c r="G11" i="11"/>
  <c r="H42" i="13"/>
  <c r="H43" i="13" s="1"/>
  <c r="F32" i="13"/>
  <c r="E10" i="11"/>
  <c r="G45" i="9"/>
  <c r="G46" i="9" s="1"/>
  <c r="G45" i="13"/>
  <c r="G46" i="13" s="1"/>
  <c r="F11" i="12"/>
  <c r="F35" i="13"/>
  <c r="E10" i="12"/>
  <c r="F35" i="9"/>
  <c r="U14" i="14"/>
  <c r="V14" i="14"/>
  <c r="V19" i="14"/>
  <c r="U19" i="14"/>
  <c r="G22" i="9"/>
  <c r="G23" i="9" s="1"/>
  <c r="E23" i="9" s="1"/>
  <c r="G25" i="9"/>
  <c r="G26" i="9" s="1"/>
  <c r="M14" i="14"/>
  <c r="L14" i="14"/>
  <c r="L17" i="10"/>
  <c r="J17" i="10"/>
  <c r="H17" i="10"/>
  <c r="F22" i="13"/>
  <c r="E9" i="11"/>
  <c r="G9" i="10"/>
  <c r="G32" i="13"/>
  <c r="G33" i="13" s="1"/>
  <c r="F10" i="11"/>
  <c r="H45" i="13"/>
  <c r="H46" i="13" s="1"/>
  <c r="G11" i="12"/>
  <c r="G35" i="13"/>
  <c r="G36" i="13" s="1"/>
  <c r="F10" i="12"/>
  <c r="AE14" i="14"/>
  <c r="AD14" i="14"/>
  <c r="V18" i="14"/>
  <c r="U18" i="14"/>
  <c r="Z9" i="14"/>
  <c r="AE15" i="14"/>
  <c r="AD15" i="14"/>
  <c r="AE16" i="14"/>
  <c r="AD16" i="14"/>
  <c r="Y28" i="14"/>
  <c r="Y32" i="14"/>
  <c r="P32" i="14"/>
  <c r="G32" i="14"/>
  <c r="M34" i="14"/>
  <c r="L34" i="14"/>
  <c r="L36" i="14"/>
  <c r="M36" i="14"/>
  <c r="H42" i="14"/>
  <c r="Z42" i="14"/>
  <c r="S38" i="14"/>
  <c r="T26" i="14"/>
  <c r="M27" i="14"/>
  <c r="L27" i="14"/>
  <c r="M28" i="14"/>
  <c r="L28" i="14"/>
  <c r="M31" i="14"/>
  <c r="L31" i="14"/>
  <c r="M32" i="14"/>
  <c r="L32" i="14"/>
  <c r="V37" i="14"/>
  <c r="U37" i="14"/>
  <c r="AE12" i="14"/>
  <c r="AD12" i="14"/>
  <c r="F16" i="14"/>
  <c r="F22" i="14" s="1"/>
  <c r="S20" i="14"/>
  <c r="T20" i="14" s="1"/>
  <c r="P20" i="14"/>
  <c r="G28" i="14"/>
  <c r="Y29" i="14"/>
  <c r="P29" i="14"/>
  <c r="G29" i="14"/>
  <c r="AD29" i="14"/>
  <c r="U30" i="14"/>
  <c r="V34" i="14"/>
  <c r="U34" i="14"/>
  <c r="U36" i="14"/>
  <c r="V36" i="14"/>
  <c r="F10" i="10"/>
  <c r="F22" i="10" s="1"/>
  <c r="F11" i="10"/>
  <c r="F12" i="10"/>
  <c r="F13" i="10"/>
  <c r="F14" i="10"/>
  <c r="F15" i="10"/>
  <c r="F17" i="10"/>
  <c r="F18" i="10"/>
  <c r="J30" i="10"/>
  <c r="J46" i="10"/>
  <c r="J54" i="10" s="1"/>
  <c r="G48" i="9" s="1"/>
  <c r="H51" i="10"/>
  <c r="E50" i="12"/>
  <c r="Z10" i="14"/>
  <c r="Z11" i="14" s="1"/>
  <c r="Y12" i="14"/>
  <c r="Z12" i="14" s="1"/>
  <c r="V13" i="14"/>
  <c r="V21" i="14"/>
  <c r="M29" i="14"/>
  <c r="V32" i="14"/>
  <c r="U32" i="14"/>
  <c r="U33" i="14"/>
  <c r="V35" i="14"/>
  <c r="U35" i="14"/>
  <c r="I22" i="10"/>
  <c r="I23" i="10" s="1"/>
  <c r="H32" i="10"/>
  <c r="H38" i="10" s="1"/>
  <c r="F38" i="9" s="1"/>
  <c r="E38" i="9" s="1"/>
  <c r="I38" i="10"/>
  <c r="I39" i="10" s="1"/>
  <c r="H48" i="10"/>
  <c r="J51" i="10"/>
  <c r="I54" i="10"/>
  <c r="I55" i="10" s="1"/>
  <c r="AC10" i="14"/>
  <c r="Y17" i="14"/>
  <c r="P17" i="14"/>
  <c r="G17" i="14"/>
  <c r="AE17" i="14"/>
  <c r="AB20" i="14"/>
  <c r="AC20" i="14" s="1"/>
  <c r="Y20" i="14"/>
  <c r="Z26" i="14"/>
  <c r="Z27" i="14" s="1"/>
  <c r="AB38" i="14"/>
  <c r="AC26" i="14"/>
  <c r="V27" i="14"/>
  <c r="U27" i="14"/>
  <c r="V28" i="14"/>
  <c r="U28" i="14"/>
  <c r="L29" i="14"/>
  <c r="V31" i="14"/>
  <c r="U31" i="14"/>
  <c r="AE34" i="14"/>
  <c r="AD34" i="14"/>
  <c r="AE35" i="14"/>
  <c r="AD35" i="14"/>
  <c r="AD36" i="14"/>
  <c r="AE36" i="14"/>
  <c r="J48" i="10"/>
  <c r="V16" i="14"/>
  <c r="U16" i="14"/>
  <c r="J19" i="14"/>
  <c r="K19" i="14" s="1"/>
  <c r="AE21" i="14"/>
  <c r="AD30" i="14"/>
  <c r="AE32" i="14"/>
  <c r="AD32" i="14"/>
  <c r="AD33" i="14"/>
  <c r="AD37" i="14"/>
  <c r="H42" i="10"/>
  <c r="H54" i="10" s="1"/>
  <c r="F48" i="9" s="1"/>
  <c r="E48" i="9" s="1"/>
  <c r="H50" i="10"/>
  <c r="Y13" i="14"/>
  <c r="Z13" i="14" s="1"/>
  <c r="Z14" i="14" s="1"/>
  <c r="Z15" i="14" s="1"/>
  <c r="Z16" i="14" s="1"/>
  <c r="P13" i="14"/>
  <c r="G13" i="14"/>
  <c r="AE13" i="14"/>
  <c r="P16" i="14"/>
  <c r="AE19" i="14"/>
  <c r="AD19" i="14"/>
  <c r="J38" i="14"/>
  <c r="K26" i="14"/>
  <c r="V29" i="14"/>
  <c r="E37" i="13"/>
  <c r="V12" i="14"/>
  <c r="U12" i="14"/>
  <c r="Y21" i="14"/>
  <c r="AE27" i="14"/>
  <c r="AD27" i="14"/>
  <c r="AE28" i="14"/>
  <c r="AD28" i="14"/>
  <c r="U29" i="14"/>
  <c r="L30" i="14"/>
  <c r="AE31" i="14"/>
  <c r="AD31" i="14"/>
  <c r="M49" i="14"/>
  <c r="L49" i="14"/>
  <c r="M50" i="14"/>
  <c r="L50" i="14"/>
  <c r="M51" i="14"/>
  <c r="L51" i="14"/>
  <c r="Y36" i="14"/>
  <c r="P36" i="14"/>
  <c r="G36" i="14"/>
  <c r="M42" i="14"/>
  <c r="K54" i="14"/>
  <c r="AE42" i="14"/>
  <c r="AD42" i="14"/>
  <c r="AC54" i="14"/>
  <c r="Z45" i="14"/>
  <c r="Z46" i="14" s="1"/>
  <c r="AE46" i="14"/>
  <c r="AD46" i="14"/>
  <c r="U48" i="14"/>
  <c r="V51" i="14"/>
  <c r="U51" i="14"/>
  <c r="V52" i="14"/>
  <c r="U52" i="14"/>
  <c r="V53" i="14"/>
  <c r="U53" i="14"/>
  <c r="I21" i="16"/>
  <c r="E151" i="2" s="1"/>
  <c r="F38" i="14"/>
  <c r="Y43" i="14"/>
  <c r="Z43" i="14" s="1"/>
  <c r="Z44" i="14" s="1"/>
  <c r="P43" i="14"/>
  <c r="G43" i="14"/>
  <c r="H43" i="14" s="1"/>
  <c r="H44" i="14" s="1"/>
  <c r="AE43" i="14"/>
  <c r="AD43" i="14"/>
  <c r="Y47" i="14"/>
  <c r="P47" i="14"/>
  <c r="G47" i="14"/>
  <c r="V49" i="14"/>
  <c r="U49" i="14"/>
  <c r="AE51" i="14"/>
  <c r="AD51" i="14"/>
  <c r="G21" i="14"/>
  <c r="P21" i="14"/>
  <c r="O22" i="14"/>
  <c r="X22" i="14"/>
  <c r="L35" i="14"/>
  <c r="N42" i="14"/>
  <c r="M45" i="14"/>
  <c r="L45" i="14"/>
  <c r="M46" i="14"/>
  <c r="L46" i="14"/>
  <c r="L54" i="14" s="1"/>
  <c r="M47" i="14"/>
  <c r="L47" i="14"/>
  <c r="V50" i="14"/>
  <c r="U50" i="14"/>
  <c r="AE53" i="14"/>
  <c r="AD53" i="14"/>
  <c r="G33" i="14"/>
  <c r="P33" i="14"/>
  <c r="Y35" i="14"/>
  <c r="W42" i="14"/>
  <c r="W43" i="14" s="1"/>
  <c r="W44" i="14" s="1"/>
  <c r="W45" i="14" s="1"/>
  <c r="W46" i="14" s="1"/>
  <c r="W47" i="14" s="1"/>
  <c r="W48" i="14" s="1"/>
  <c r="W49" i="14" s="1"/>
  <c r="W50" i="14" s="1"/>
  <c r="W51" i="14" s="1"/>
  <c r="W52" i="14" s="1"/>
  <c r="W53" i="14" s="1"/>
  <c r="W54" i="14" s="1"/>
  <c r="G48" i="13" s="1"/>
  <c r="Q42" i="14"/>
  <c r="M43" i="14"/>
  <c r="L43" i="14"/>
  <c r="AE49" i="14"/>
  <c r="AD49" i="14"/>
  <c r="AE52" i="14"/>
  <c r="AD52" i="14"/>
  <c r="G10" i="14"/>
  <c r="P10" i="14"/>
  <c r="G14" i="14"/>
  <c r="P14" i="14"/>
  <c r="G18" i="14"/>
  <c r="P18" i="14"/>
  <c r="AF42" i="14"/>
  <c r="AF43" i="14" s="1"/>
  <c r="AF44" i="14" s="1"/>
  <c r="AF45" i="14" s="1"/>
  <c r="AF46" i="14" s="1"/>
  <c r="AF47" i="14" s="1"/>
  <c r="V42" i="14"/>
  <c r="T54" i="14"/>
  <c r="V45" i="14"/>
  <c r="U45" i="14"/>
  <c r="V47" i="14"/>
  <c r="U47" i="14"/>
  <c r="L48" i="14"/>
  <c r="AD48" i="14"/>
  <c r="G26" i="14"/>
  <c r="P26" i="14"/>
  <c r="G30" i="14"/>
  <c r="P30" i="14"/>
  <c r="G34" i="14"/>
  <c r="P34" i="14"/>
  <c r="V46" i="14"/>
  <c r="U46" i="14"/>
  <c r="AE50" i="14"/>
  <c r="AD50" i="14"/>
  <c r="M52" i="14"/>
  <c r="L52" i="14"/>
  <c r="V81" i="16"/>
  <c r="E102" i="2" s="1"/>
  <c r="J102" i="2" s="1"/>
  <c r="M238" i="2" s="1"/>
  <c r="G11" i="14"/>
  <c r="P11" i="14"/>
  <c r="G15" i="14"/>
  <c r="P15" i="14"/>
  <c r="P19" i="14"/>
  <c r="V43" i="14"/>
  <c r="U43" i="14"/>
  <c r="U54" i="14" s="1"/>
  <c r="AE45" i="14"/>
  <c r="AD45" i="14"/>
  <c r="AE47" i="14"/>
  <c r="AD47" i="14"/>
  <c r="M53" i="14"/>
  <c r="L53" i="14"/>
  <c r="I41" i="16"/>
  <c r="H9" i="5" s="1"/>
  <c r="E158" i="2" s="1"/>
  <c r="J158" i="2" s="1"/>
  <c r="J54" i="14"/>
  <c r="S54" i="14"/>
  <c r="AB54" i="14"/>
  <c r="G51" i="14"/>
  <c r="P51" i="14"/>
  <c r="G45" i="14"/>
  <c r="H45" i="14" s="1"/>
  <c r="H46" i="14" s="1"/>
  <c r="P45" i="14"/>
  <c r="G49" i="14"/>
  <c r="P49" i="14"/>
  <c r="G53" i="14"/>
  <c r="P53" i="14"/>
  <c r="U22" i="14" l="1"/>
  <c r="Q10" i="14"/>
  <c r="P22" i="14"/>
  <c r="W10" i="14"/>
  <c r="W11" i="14" s="1"/>
  <c r="W12" i="14" s="1"/>
  <c r="W13" i="14" s="1"/>
  <c r="W14" i="14" s="1"/>
  <c r="W15" i="14" s="1"/>
  <c r="W16" i="14" s="1"/>
  <c r="W17" i="14" s="1"/>
  <c r="W18" i="14" s="1"/>
  <c r="W19" i="14" s="1"/>
  <c r="W20" i="14" s="1"/>
  <c r="W21" i="14" s="1"/>
  <c r="W22" i="14" s="1"/>
  <c r="G28" i="13" s="1"/>
  <c r="N43" i="14"/>
  <c r="N44" i="14" s="1"/>
  <c r="N45" i="14" s="1"/>
  <c r="N46" i="14" s="1"/>
  <c r="N47" i="14" s="1"/>
  <c r="N48" i="14" s="1"/>
  <c r="N49" i="14" s="1"/>
  <c r="N50" i="14" s="1"/>
  <c r="N51" i="14" s="1"/>
  <c r="N52" i="14" s="1"/>
  <c r="N53" i="14" s="1"/>
  <c r="N54" i="14" s="1"/>
  <c r="F48" i="13" s="1"/>
  <c r="E48" i="13" s="1"/>
  <c r="AC38" i="14"/>
  <c r="AE26" i="14"/>
  <c r="AE38" i="14" s="1"/>
  <c r="AD26" i="14"/>
  <c r="E51" i="12"/>
  <c r="E54" i="12" s="1"/>
  <c r="F27" i="13"/>
  <c r="E27" i="13" s="1"/>
  <c r="F27" i="9"/>
  <c r="E27" i="9" s="1"/>
  <c r="V26" i="14"/>
  <c r="V38" i="14" s="1"/>
  <c r="T38" i="14"/>
  <c r="U26" i="14"/>
  <c r="U38" i="14" s="1"/>
  <c r="Z28" i="14"/>
  <c r="G49" i="9"/>
  <c r="F11" i="9" s="1"/>
  <c r="M12" i="14"/>
  <c r="L12" i="14"/>
  <c r="E22" i="9"/>
  <c r="P14" i="17"/>
  <c r="O14" i="17"/>
  <c r="N14" i="17"/>
  <c r="C211" i="2"/>
  <c r="A81" i="2"/>
  <c r="V20" i="14"/>
  <c r="V22" i="14" s="1"/>
  <c r="U20" i="14"/>
  <c r="E42" i="13"/>
  <c r="F43" i="13"/>
  <c r="J22" i="14"/>
  <c r="K10" i="14"/>
  <c r="G29" i="13"/>
  <c r="F9" i="13" s="1"/>
  <c r="P6" i="17"/>
  <c r="O6" i="17"/>
  <c r="N6" i="17"/>
  <c r="AC22" i="14"/>
  <c r="AE10" i="14"/>
  <c r="AE22" i="14" s="1"/>
  <c r="AD10" i="14"/>
  <c r="AD22" i="14" s="1"/>
  <c r="J16" i="14"/>
  <c r="K16" i="14" s="1"/>
  <c r="G16" i="14"/>
  <c r="H9" i="14"/>
  <c r="G22" i="10"/>
  <c r="G23" i="10" s="1"/>
  <c r="E32" i="13"/>
  <c r="F33" i="13"/>
  <c r="M20" i="14"/>
  <c r="L20" i="14"/>
  <c r="F12" i="11"/>
  <c r="E169" i="4"/>
  <c r="E165" i="4"/>
  <c r="E168" i="4"/>
  <c r="E149" i="4"/>
  <c r="E134" i="4"/>
  <c r="E126" i="4"/>
  <c r="E105" i="4"/>
  <c r="E97" i="4"/>
  <c r="E63" i="4"/>
  <c r="E48" i="4"/>
  <c r="E40" i="4"/>
  <c r="E19" i="4"/>
  <c r="E11" i="4"/>
  <c r="E163" i="4"/>
  <c r="E159" i="4"/>
  <c r="E146" i="4"/>
  <c r="E131" i="4"/>
  <c r="E121" i="4"/>
  <c r="E117" i="4"/>
  <c r="E113" i="4"/>
  <c r="E102" i="4"/>
  <c r="E94" i="4"/>
  <c r="E81" i="4"/>
  <c r="E77" i="4"/>
  <c r="E73" i="4"/>
  <c r="E60" i="4"/>
  <c r="E45" i="4"/>
  <c r="E35" i="4"/>
  <c r="E31" i="4"/>
  <c r="E27" i="4"/>
  <c r="E16" i="4"/>
  <c r="E167" i="4"/>
  <c r="E151" i="4"/>
  <c r="E143" i="4"/>
  <c r="E136" i="4"/>
  <c r="E128" i="4"/>
  <c r="E99" i="4"/>
  <c r="E65" i="4"/>
  <c r="E57" i="4"/>
  <c r="E50" i="4"/>
  <c r="E42" i="4"/>
  <c r="E13" i="4"/>
  <c r="E162" i="4"/>
  <c r="E158" i="4"/>
  <c r="E148" i="4"/>
  <c r="E133" i="4"/>
  <c r="E120" i="4"/>
  <c r="E116" i="4"/>
  <c r="E112" i="4"/>
  <c r="E104" i="4"/>
  <c r="E96" i="4"/>
  <c r="E80" i="4"/>
  <c r="E76" i="4"/>
  <c r="E72" i="4"/>
  <c r="E62" i="4"/>
  <c r="E47" i="4"/>
  <c r="E34" i="4"/>
  <c r="E30" i="4"/>
  <c r="E26" i="4"/>
  <c r="E18" i="4"/>
  <c r="E10" i="4"/>
  <c r="E166" i="4"/>
  <c r="E153" i="4"/>
  <c r="E145" i="4"/>
  <c r="E130" i="4"/>
  <c r="E101" i="4"/>
  <c r="E67" i="4"/>
  <c r="E59" i="4"/>
  <c r="E44" i="4"/>
  <c r="E15" i="4"/>
  <c r="E161" i="4"/>
  <c r="E150" i="4"/>
  <c r="E142" i="4"/>
  <c r="E135" i="4"/>
  <c r="E127" i="4"/>
  <c r="E119" i="4"/>
  <c r="E115" i="4"/>
  <c r="E111" i="4"/>
  <c r="E98" i="4"/>
  <c r="E83" i="4"/>
  <c r="E79" i="4"/>
  <c r="E75" i="4"/>
  <c r="E64" i="4"/>
  <c r="E56" i="4"/>
  <c r="E49" i="4"/>
  <c r="E41" i="4"/>
  <c r="E33" i="4"/>
  <c r="E29" i="4"/>
  <c r="E25" i="4"/>
  <c r="E12" i="4"/>
  <c r="E147" i="4"/>
  <c r="E132" i="4"/>
  <c r="E103" i="4"/>
  <c r="E95" i="4"/>
  <c r="E61" i="4"/>
  <c r="E46" i="4"/>
  <c r="E17" i="4"/>
  <c r="E9" i="4"/>
  <c r="E82" i="4"/>
  <c r="E58" i="4"/>
  <c r="E24" i="4"/>
  <c r="E14" i="4"/>
  <c r="E28" i="4"/>
  <c r="E78" i="4"/>
  <c r="E137" i="4"/>
  <c r="E74" i="4"/>
  <c r="E66" i="4"/>
  <c r="E152" i="4"/>
  <c r="E118" i="4"/>
  <c r="E164" i="4"/>
  <c r="E129" i="4"/>
  <c r="E114" i="4"/>
  <c r="E144" i="4"/>
  <c r="E110" i="4"/>
  <c r="E100" i="4"/>
  <c r="E51" i="4"/>
  <c r="E32" i="4"/>
  <c r="E160" i="4"/>
  <c r="E43" i="4"/>
  <c r="E96" i="2"/>
  <c r="J82" i="2"/>
  <c r="J96" i="2" s="1"/>
  <c r="F173" i="4"/>
  <c r="E87" i="2"/>
  <c r="E90" i="2" s="1"/>
  <c r="D95" i="7"/>
  <c r="D99" i="7" s="1"/>
  <c r="A25" i="7"/>
  <c r="A26" i="7" s="1"/>
  <c r="E159" i="2"/>
  <c r="A24" i="4"/>
  <c r="A25" i="4" s="1"/>
  <c r="A26" i="4" s="1"/>
  <c r="A27" i="4" s="1"/>
  <c r="A28" i="4" s="1"/>
  <c r="A29" i="4" s="1"/>
  <c r="A30" i="4" s="1"/>
  <c r="A31" i="4" s="1"/>
  <c r="A32" i="4" s="1"/>
  <c r="A33" i="4" s="1"/>
  <c r="A34" i="4" s="1"/>
  <c r="A35" i="4" s="1"/>
  <c r="A36" i="4" s="1"/>
  <c r="Z17" i="14"/>
  <c r="Z18" i="14" s="1"/>
  <c r="Z19" i="14" s="1"/>
  <c r="AF48" i="14"/>
  <c r="AF49" i="14" s="1"/>
  <c r="AF50" i="14" s="1"/>
  <c r="AF51" i="14" s="1"/>
  <c r="AF52" i="14" s="1"/>
  <c r="AF53" i="14" s="1"/>
  <c r="AF54" i="14" s="1"/>
  <c r="H48" i="13" s="1"/>
  <c r="H49" i="13" s="1"/>
  <c r="G11" i="13" s="1"/>
  <c r="Z35" i="14"/>
  <c r="Z36" i="14" s="1"/>
  <c r="Z37" i="14" s="1"/>
  <c r="H47" i="14"/>
  <c r="H48" i="14" s="1"/>
  <c r="H49" i="14" s="1"/>
  <c r="H50" i="14" s="1"/>
  <c r="H51" i="14" s="1"/>
  <c r="H52" i="14" s="1"/>
  <c r="H53" i="14" s="1"/>
  <c r="AD54" i="14"/>
  <c r="Y38" i="14"/>
  <c r="E12" i="11"/>
  <c r="E35" i="9"/>
  <c r="F36" i="9"/>
  <c r="E42" i="9"/>
  <c r="F43" i="9"/>
  <c r="P35" i="6"/>
  <c r="I229" i="2" s="1"/>
  <c r="Q24" i="6"/>
  <c r="F229" i="2"/>
  <c r="A24" i="9"/>
  <c r="D62" i="7"/>
  <c r="D66" i="7" s="1"/>
  <c r="B28" i="7"/>
  <c r="A15" i="6"/>
  <c r="A16" i="6" s="1"/>
  <c r="A17" i="6" s="1"/>
  <c r="A18" i="6" s="1"/>
  <c r="Q43" i="14"/>
  <c r="Q44" i="14" s="1"/>
  <c r="Q45" i="14" s="1"/>
  <c r="Q46" i="14" s="1"/>
  <c r="Q47" i="14" s="1"/>
  <c r="Q48" i="14" s="1"/>
  <c r="Q49" i="14" s="1"/>
  <c r="Q50" i="14" s="1"/>
  <c r="Q51" i="14" s="1"/>
  <c r="Q52" i="14" s="1"/>
  <c r="Q53" i="14" s="1"/>
  <c r="AE54" i="14"/>
  <c r="Z20" i="14"/>
  <c r="Z21" i="14" s="1"/>
  <c r="E22" i="13"/>
  <c r="F23" i="13"/>
  <c r="E45" i="13"/>
  <c r="F46" i="13"/>
  <c r="E46" i="13" s="1"/>
  <c r="L22" i="10"/>
  <c r="H28" i="9" s="1"/>
  <c r="H29" i="9" s="1"/>
  <c r="G9" i="9" s="1"/>
  <c r="G12" i="9" s="1"/>
  <c r="G16" i="9" s="1"/>
  <c r="G12" i="11"/>
  <c r="P13" i="17"/>
  <c r="O13" i="17"/>
  <c r="N13" i="17"/>
  <c r="E80" i="2"/>
  <c r="F86" i="4"/>
  <c r="H10" i="14"/>
  <c r="G22" i="14"/>
  <c r="Z47" i="14"/>
  <c r="Z48" i="14" s="1"/>
  <c r="Z49" i="14" s="1"/>
  <c r="Z50" i="14" s="1"/>
  <c r="Z51" i="14" s="1"/>
  <c r="Z52" i="14" s="1"/>
  <c r="Z53" i="14" s="1"/>
  <c r="K38" i="14"/>
  <c r="M26" i="14"/>
  <c r="M38" i="14" s="1"/>
  <c r="L26" i="14"/>
  <c r="L38" i="14" s="1"/>
  <c r="AE20" i="14"/>
  <c r="AD20" i="14"/>
  <c r="AB22" i="14"/>
  <c r="Z29" i="14"/>
  <c r="Z30" i="14" s="1"/>
  <c r="Z31" i="14" s="1"/>
  <c r="Y54" i="14"/>
  <c r="G29" i="9"/>
  <c r="F9" i="9" s="1"/>
  <c r="F12" i="9" s="1"/>
  <c r="E35" i="13"/>
  <c r="F36" i="13"/>
  <c r="E36" i="13" s="1"/>
  <c r="E45" i="9"/>
  <c r="F46" i="9"/>
  <c r="E46" i="9" s="1"/>
  <c r="J22" i="10"/>
  <c r="G28" i="9" s="1"/>
  <c r="A24" i="13"/>
  <c r="L18" i="17"/>
  <c r="P5" i="17"/>
  <c r="P18" i="17" s="1"/>
  <c r="D7" i="17" s="1"/>
  <c r="O5" i="17"/>
  <c r="O18" i="17" s="1"/>
  <c r="D6" i="17" s="1"/>
  <c r="N5" i="17"/>
  <c r="N18" i="17" s="1"/>
  <c r="D5" i="17" s="1"/>
  <c r="D32" i="7"/>
  <c r="P54" i="14"/>
  <c r="Q11" i="14"/>
  <c r="Q12" i="14" s="1"/>
  <c r="Q13" i="14" s="1"/>
  <c r="Q14" i="14" s="1"/>
  <c r="Q15" i="14" s="1"/>
  <c r="Q16" i="14" s="1"/>
  <c r="Q17" i="14" s="1"/>
  <c r="Q18" i="14" s="1"/>
  <c r="Q19" i="14" s="1"/>
  <c r="Q20" i="14" s="1"/>
  <c r="Q21" i="14" s="1"/>
  <c r="H11" i="14"/>
  <c r="H12" i="14" s="1"/>
  <c r="H13" i="14" s="1"/>
  <c r="H14" i="14" s="1"/>
  <c r="H15" i="14" s="1"/>
  <c r="P38" i="14"/>
  <c r="Q26" i="14"/>
  <c r="Q27" i="14" s="1"/>
  <c r="Q28" i="14" s="1"/>
  <c r="Q29" i="14" s="1"/>
  <c r="Q30" i="14" s="1"/>
  <c r="Q31" i="14" s="1"/>
  <c r="Q32" i="14" s="1"/>
  <c r="Q33" i="14" s="1"/>
  <c r="Q34" i="14" s="1"/>
  <c r="Q35" i="14" s="1"/>
  <c r="Q36" i="14" s="1"/>
  <c r="Q37" i="14" s="1"/>
  <c r="M54" i="14"/>
  <c r="S22" i="14"/>
  <c r="M19" i="14"/>
  <c r="L19" i="14"/>
  <c r="Y22" i="14"/>
  <c r="Z32" i="14"/>
  <c r="Z33" i="14" s="1"/>
  <c r="Z34" i="14" s="1"/>
  <c r="T22" i="14"/>
  <c r="G49" i="13"/>
  <c r="F11" i="13" s="1"/>
  <c r="G52" i="7"/>
  <c r="G85" i="7"/>
  <c r="V54" i="14"/>
  <c r="G38" i="14"/>
  <c r="H26" i="14"/>
  <c r="H27" i="14" s="1"/>
  <c r="H28" i="14" s="1"/>
  <c r="H29" i="14" s="1"/>
  <c r="H30" i="14" s="1"/>
  <c r="H31" i="14" s="1"/>
  <c r="H32" i="14" s="1"/>
  <c r="H33" i="14" s="1"/>
  <c r="H34" i="14" s="1"/>
  <c r="H35" i="14" s="1"/>
  <c r="H36" i="14" s="1"/>
  <c r="H37" i="14" s="1"/>
  <c r="E152" i="2"/>
  <c r="J152" i="2" s="1"/>
  <c r="J151" i="2"/>
  <c r="W26" i="14"/>
  <c r="W27" i="14" s="1"/>
  <c r="W28" i="14" s="1"/>
  <c r="W29" i="14" s="1"/>
  <c r="W30" i="14" s="1"/>
  <c r="W31" i="14" s="1"/>
  <c r="W32" i="14" s="1"/>
  <c r="W33" i="14" s="1"/>
  <c r="W34" i="14" s="1"/>
  <c r="W35" i="14" s="1"/>
  <c r="W36" i="14" s="1"/>
  <c r="W37" i="14" s="1"/>
  <c r="W38" i="14" s="1"/>
  <c r="G38" i="13" s="1"/>
  <c r="G39" i="13" s="1"/>
  <c r="F10" i="13" s="1"/>
  <c r="G54" i="14"/>
  <c r="H9" i="10"/>
  <c r="H22" i="10" s="1"/>
  <c r="F28" i="9" s="1"/>
  <c r="E28" i="9" s="1"/>
  <c r="A3" i="16"/>
  <c r="F11" i="7"/>
  <c r="A25" i="9" l="1"/>
  <c r="B23" i="9"/>
  <c r="O34" i="17"/>
  <c r="O33" i="17"/>
  <c r="O32" i="17"/>
  <c r="O26" i="17"/>
  <c r="O25" i="17"/>
  <c r="O24" i="17"/>
  <c r="M120" i="7"/>
  <c r="E33" i="13"/>
  <c r="F25" i="13"/>
  <c r="E9" i="12"/>
  <c r="E12" i="12" s="1"/>
  <c r="F25" i="9"/>
  <c r="E23" i="13"/>
  <c r="A82" i="2"/>
  <c r="A19" i="6"/>
  <c r="A20" i="6" s="1"/>
  <c r="A21" i="6" s="1"/>
  <c r="A22" i="6" s="1"/>
  <c r="G19" i="7"/>
  <c r="AF10" i="14"/>
  <c r="AF11" i="14" s="1"/>
  <c r="AF12" i="14" s="1"/>
  <c r="AF13" i="14" s="1"/>
  <c r="AF14" i="14" s="1"/>
  <c r="AF15" i="14" s="1"/>
  <c r="AF16" i="14" s="1"/>
  <c r="AF17" i="14" s="1"/>
  <c r="AF18" i="14" s="1"/>
  <c r="AF19" i="14" s="1"/>
  <c r="AF20" i="14" s="1"/>
  <c r="AF21" i="14" s="1"/>
  <c r="AF22" i="14" s="1"/>
  <c r="H28" i="13" s="1"/>
  <c r="H29" i="13" s="1"/>
  <c r="G9" i="13" s="1"/>
  <c r="G12" i="13" s="1"/>
  <c r="G16" i="13" s="1"/>
  <c r="D97" i="7"/>
  <c r="D64" i="7"/>
  <c r="E36" i="9"/>
  <c r="F39" i="9"/>
  <c r="F12" i="13"/>
  <c r="A27" i="7"/>
  <c r="B30" i="7"/>
  <c r="F49" i="13"/>
  <c r="E43" i="13"/>
  <c r="AD38" i="14"/>
  <c r="AF26" i="14"/>
  <c r="AF27" i="14" s="1"/>
  <c r="AF28" i="14" s="1"/>
  <c r="AF29" i="14" s="1"/>
  <c r="AF30" i="14" s="1"/>
  <c r="AF31" i="14" s="1"/>
  <c r="AF32" i="14" s="1"/>
  <c r="AF33" i="14" s="1"/>
  <c r="AF34" i="14" s="1"/>
  <c r="AF35" i="14" s="1"/>
  <c r="AF36" i="14" s="1"/>
  <c r="AF37" i="14" s="1"/>
  <c r="AF38" i="14" s="1"/>
  <c r="H38" i="13" s="1"/>
  <c r="H39" i="13" s="1"/>
  <c r="G10" i="13" s="1"/>
  <c r="N23" i="17"/>
  <c r="N35" i="17"/>
  <c r="P119" i="7" s="1"/>
  <c r="N34" i="17"/>
  <c r="N30" i="17"/>
  <c r="N29" i="17"/>
  <c r="N28" i="17"/>
  <c r="N27" i="17"/>
  <c r="N26" i="17"/>
  <c r="D8" i="17"/>
  <c r="O31" i="17" s="1"/>
  <c r="M119" i="7"/>
  <c r="K22" i="14"/>
  <c r="M10" i="14"/>
  <c r="M22" i="14" s="1"/>
  <c r="L10" i="14"/>
  <c r="L22" i="14" s="1"/>
  <c r="N26" i="14"/>
  <c r="N27" i="14" s="1"/>
  <c r="N28" i="14" s="1"/>
  <c r="N29" i="14" s="1"/>
  <c r="N30" i="14" s="1"/>
  <c r="N31" i="14" s="1"/>
  <c r="N32" i="14" s="1"/>
  <c r="N33" i="14" s="1"/>
  <c r="N34" i="14" s="1"/>
  <c r="N35" i="14" s="1"/>
  <c r="N36" i="14" s="1"/>
  <c r="N37" i="14" s="1"/>
  <c r="N38" i="14" s="1"/>
  <c r="F38" i="13" s="1"/>
  <c r="E38" i="13" s="1"/>
  <c r="A25" i="13"/>
  <c r="B23" i="13"/>
  <c r="E43" i="9"/>
  <c r="F49" i="9"/>
  <c r="D36" i="4"/>
  <c r="P35" i="17"/>
  <c r="P121" i="7" s="1"/>
  <c r="P34" i="17"/>
  <c r="P31" i="17"/>
  <c r="P30" i="17"/>
  <c r="P29" i="17"/>
  <c r="P28" i="17"/>
  <c r="P27" i="17"/>
  <c r="P26" i="17"/>
  <c r="P23" i="17"/>
  <c r="M121" i="7"/>
  <c r="A38" i="4"/>
  <c r="A39" i="4" s="1"/>
  <c r="H16" i="14"/>
  <c r="H17" i="14" s="1"/>
  <c r="H18" i="14" s="1"/>
  <c r="H19" i="14" s="1"/>
  <c r="H20" i="14" s="1"/>
  <c r="H21" i="14" s="1"/>
  <c r="J211" i="2"/>
  <c r="E94" i="2"/>
  <c r="E97" i="2" s="1"/>
  <c r="E83" i="2"/>
  <c r="D19" i="7"/>
  <c r="F232" i="2"/>
  <c r="M16" i="14"/>
  <c r="L16" i="14"/>
  <c r="E153" i="2"/>
  <c r="J214" i="2" l="1"/>
  <c r="J216" i="2" s="1"/>
  <c r="E25" i="9"/>
  <c r="F26" i="9"/>
  <c r="G51" i="7"/>
  <c r="G84" i="7"/>
  <c r="E112" i="2"/>
  <c r="E115" i="2" s="1"/>
  <c r="B33" i="7"/>
  <c r="A28" i="7"/>
  <c r="A29" i="7" s="1"/>
  <c r="A30" i="7" s="1"/>
  <c r="E10" i="9"/>
  <c r="E39" i="9"/>
  <c r="A23" i="6"/>
  <c r="A24" i="6" s="1"/>
  <c r="A25" i="6" s="1"/>
  <c r="A26" i="6" s="1"/>
  <c r="A27" i="6" s="1"/>
  <c r="B24" i="6"/>
  <c r="E25" i="13"/>
  <c r="F26" i="13"/>
  <c r="O27" i="17"/>
  <c r="O35" i="17"/>
  <c r="C22" i="6"/>
  <c r="O28" i="17"/>
  <c r="G230" i="2"/>
  <c r="G231" i="2"/>
  <c r="G229" i="2"/>
  <c r="F39" i="13"/>
  <c r="E49" i="9"/>
  <c r="E11" i="9"/>
  <c r="N24" i="17"/>
  <c r="N32" i="17"/>
  <c r="A83" i="2"/>
  <c r="A85" i="2" s="1"/>
  <c r="A86" i="2" s="1"/>
  <c r="C83" i="2"/>
  <c r="O30" i="17"/>
  <c r="A26" i="9"/>
  <c r="A40" i="4"/>
  <c r="A41" i="4" s="1"/>
  <c r="A42" i="4" s="1"/>
  <c r="A43" i="4" s="1"/>
  <c r="A44" i="4" s="1"/>
  <c r="A45" i="4" s="1"/>
  <c r="A46" i="4" s="1"/>
  <c r="A47" i="4" s="1"/>
  <c r="A48" i="4" s="1"/>
  <c r="A49" i="4" s="1"/>
  <c r="A50" i="4" s="1"/>
  <c r="A51" i="4" s="1"/>
  <c r="A52" i="4" s="1"/>
  <c r="D52" i="4"/>
  <c r="D51" i="7"/>
  <c r="D54" i="7" s="1"/>
  <c r="D22" i="7"/>
  <c r="N31" i="17"/>
  <c r="O29" i="17"/>
  <c r="P24" i="17"/>
  <c r="P36" i="17" s="1"/>
  <c r="E7" i="17" s="1"/>
  <c r="C121" i="7" s="1"/>
  <c r="P32" i="17"/>
  <c r="P25" i="17"/>
  <c r="P33" i="17"/>
  <c r="A26" i="13"/>
  <c r="N25" i="17"/>
  <c r="N36" i="17" s="1"/>
  <c r="E5" i="17" s="1"/>
  <c r="N33" i="17"/>
  <c r="E49" i="13"/>
  <c r="E11" i="13"/>
  <c r="O23" i="17"/>
  <c r="N10" i="14"/>
  <c r="N11" i="14" s="1"/>
  <c r="N12" i="14" s="1"/>
  <c r="N13" i="14" s="1"/>
  <c r="N14" i="14" s="1"/>
  <c r="N15" i="14" s="1"/>
  <c r="N16" i="14" s="1"/>
  <c r="N17" i="14" s="1"/>
  <c r="N18" i="14" s="1"/>
  <c r="N19" i="14" s="1"/>
  <c r="N20" i="14" s="1"/>
  <c r="N21" i="14" s="1"/>
  <c r="N22" i="14" s="1"/>
  <c r="F28" i="13" s="1"/>
  <c r="E28" i="13" s="1"/>
  <c r="C119" i="7" l="1"/>
  <c r="H156" i="2"/>
  <c r="J156" i="2" s="1"/>
  <c r="J159" i="2" s="1"/>
  <c r="F221" i="2"/>
  <c r="H221" i="2" s="1"/>
  <c r="H224" i="2" s="1"/>
  <c r="H144" i="2"/>
  <c r="H109" i="2"/>
  <c r="H80" i="2"/>
  <c r="H87" i="2"/>
  <c r="J87" i="2" s="1"/>
  <c r="J90" i="2" s="1"/>
  <c r="E21" i="7"/>
  <c r="K231" i="2"/>
  <c r="E20" i="7"/>
  <c r="K230" i="2"/>
  <c r="A28" i="6"/>
  <c r="A29" i="6" s="1"/>
  <c r="A30" i="6" s="1"/>
  <c r="A31" i="6" s="1"/>
  <c r="A32" i="6" s="1"/>
  <c r="A33" i="6" s="1"/>
  <c r="C33" i="6"/>
  <c r="A27" i="13"/>
  <c r="E26" i="9"/>
  <c r="F29" i="9"/>
  <c r="O36" i="17"/>
  <c r="E6" i="17" s="1"/>
  <c r="P120" i="7"/>
  <c r="P136" i="7" s="1"/>
  <c r="A54" i="4"/>
  <c r="A55" i="4" s="1"/>
  <c r="A31" i="7"/>
  <c r="E39" i="13"/>
  <c r="E10" i="13"/>
  <c r="A87" i="2"/>
  <c r="D93" i="2"/>
  <c r="A27" i="9"/>
  <c r="E19" i="7"/>
  <c r="K229" i="2"/>
  <c r="E26" i="13"/>
  <c r="F29" i="13"/>
  <c r="H113" i="2" l="1"/>
  <c r="J113" i="2" s="1"/>
  <c r="J109" i="2"/>
  <c r="H100" i="2"/>
  <c r="A56" i="4"/>
  <c r="A57" i="4" s="1"/>
  <c r="A58" i="4" s="1"/>
  <c r="A59" i="4" s="1"/>
  <c r="A60" i="4" s="1"/>
  <c r="A61" i="4" s="1"/>
  <c r="A62" i="4" s="1"/>
  <c r="A63" i="4" s="1"/>
  <c r="A64" i="4" s="1"/>
  <c r="A65" i="4" s="1"/>
  <c r="A66" i="4" s="1"/>
  <c r="A67" i="4" s="1"/>
  <c r="A68" i="4" s="1"/>
  <c r="H145" i="2"/>
  <c r="J145" i="2" s="1"/>
  <c r="J144" i="2"/>
  <c r="H148" i="2"/>
  <c r="J148" i="2" s="1"/>
  <c r="H149" i="2"/>
  <c r="J149" i="2" s="1"/>
  <c r="E52" i="7"/>
  <c r="I52" i="7" s="1"/>
  <c r="E85" i="7"/>
  <c r="I20" i="7"/>
  <c r="E29" i="9"/>
  <c r="E9" i="9"/>
  <c r="E12" i="9" s="1"/>
  <c r="E16" i="9" s="1"/>
  <c r="C23" i="17"/>
  <c r="C120" i="7"/>
  <c r="A28" i="9"/>
  <c r="B26" i="9"/>
  <c r="B35" i="6"/>
  <c r="A34" i="6"/>
  <c r="A35" i="6" s="1"/>
  <c r="A36" i="6" s="1"/>
  <c r="A37" i="6" s="1"/>
  <c r="A38" i="6" s="1"/>
  <c r="A88" i="2"/>
  <c r="D94" i="2"/>
  <c r="E29" i="13"/>
  <c r="E9" i="13"/>
  <c r="E12" i="13" s="1"/>
  <c r="E16" i="13" s="1"/>
  <c r="K232" i="2"/>
  <c r="I21" i="7"/>
  <c r="E86" i="7"/>
  <c r="I86" i="7" s="1"/>
  <c r="E53" i="7"/>
  <c r="I53" i="7" s="1"/>
  <c r="E8" i="17"/>
  <c r="I19" i="7"/>
  <c r="E51" i="7"/>
  <c r="I51" i="7" s="1"/>
  <c r="B96" i="7"/>
  <c r="A32" i="7"/>
  <c r="B63" i="7"/>
  <c r="B34" i="7"/>
  <c r="A28" i="13"/>
  <c r="B26" i="13"/>
  <c r="J80" i="2"/>
  <c r="H19" i="2"/>
  <c r="J19" i="2" s="1"/>
  <c r="M243" i="2" s="1"/>
  <c r="A89" i="2" l="1"/>
  <c r="D95" i="2"/>
  <c r="E23" i="17"/>
  <c r="D23" i="17"/>
  <c r="J153" i="2"/>
  <c r="A70" i="4"/>
  <c r="A71" i="4" s="1"/>
  <c r="A29" i="13"/>
  <c r="A32" i="13" s="1"/>
  <c r="B29" i="13"/>
  <c r="B40" i="6"/>
  <c r="A39" i="6"/>
  <c r="A40" i="6" s="1"/>
  <c r="D68" i="4"/>
  <c r="E173" i="2"/>
  <c r="H237" i="2"/>
  <c r="I85" i="7"/>
  <c r="E84" i="7"/>
  <c r="I84" i="7" s="1"/>
  <c r="A33" i="7"/>
  <c r="A34" i="7" s="1"/>
  <c r="A35" i="7" s="1"/>
  <c r="A29" i="9"/>
  <c r="B29" i="9"/>
  <c r="I54" i="7"/>
  <c r="D59" i="7"/>
  <c r="J94" i="2"/>
  <c r="J97" i="2" s="1"/>
  <c r="J83" i="2"/>
  <c r="H83" i="2" s="1"/>
  <c r="I22" i="7"/>
  <c r="A72" i="4" l="1"/>
  <c r="A73" i="4" s="1"/>
  <c r="A74" i="4" s="1"/>
  <c r="A75" i="4" s="1"/>
  <c r="A76" i="4" s="1"/>
  <c r="A77" i="4" s="1"/>
  <c r="A78" i="4" s="1"/>
  <c r="A79" i="4" s="1"/>
  <c r="A80" i="4" s="1"/>
  <c r="A81" i="4" s="1"/>
  <c r="A82" i="4" s="1"/>
  <c r="A83" i="4" s="1"/>
  <c r="A84" i="4" s="1"/>
  <c r="A38" i="7"/>
  <c r="E38" i="7"/>
  <c r="I87" i="7"/>
  <c r="D92" i="7"/>
  <c r="C35" i="7"/>
  <c r="A33" i="13"/>
  <c r="D27" i="7"/>
  <c r="H166" i="2"/>
  <c r="J166" i="2" s="1"/>
  <c r="H114" i="2"/>
  <c r="J114" i="2" s="1"/>
  <c r="H168" i="2"/>
  <c r="J168" i="2" s="1"/>
  <c r="H97" i="2"/>
  <c r="J112" i="2"/>
  <c r="A32" i="9"/>
  <c r="I9" i="9"/>
  <c r="A90" i="2"/>
  <c r="A92" i="2" s="1"/>
  <c r="A93" i="2" s="1"/>
  <c r="D96" i="2"/>
  <c r="C90" i="2"/>
  <c r="J169" i="2" l="1"/>
  <c r="A86" i="4"/>
  <c r="A92" i="4" s="1"/>
  <c r="A93" i="4" s="1"/>
  <c r="D86" i="4"/>
  <c r="A33" i="9"/>
  <c r="A39" i="7"/>
  <c r="A40" i="7" s="1"/>
  <c r="A46" i="7" s="1"/>
  <c r="E40" i="7"/>
  <c r="A94" i="2"/>
  <c r="J115" i="2"/>
  <c r="A34" i="13"/>
  <c r="F14" i="13"/>
  <c r="F16" i="13" s="1"/>
  <c r="H16" i="13" s="1"/>
  <c r="G99" i="7"/>
  <c r="J99" i="7" s="1"/>
  <c r="J100" i="7" s="1"/>
  <c r="F14" i="9"/>
  <c r="F16" i="9" s="1"/>
  <c r="H16" i="9" s="1"/>
  <c r="E100" i="2" s="1"/>
  <c r="G34" i="7"/>
  <c r="J34" i="7" s="1"/>
  <c r="J35" i="7" s="1"/>
  <c r="G66" i="7"/>
  <c r="J66" i="7" s="1"/>
  <c r="J67" i="7" s="1"/>
  <c r="H180" i="2"/>
  <c r="H101" i="2"/>
  <c r="J101" i="2" s="1"/>
  <c r="D84" i="4"/>
  <c r="A35" i="13" l="1"/>
  <c r="B33" i="13"/>
  <c r="J180" i="2"/>
  <c r="H178" i="2"/>
  <c r="J178" i="2" s="1"/>
  <c r="A94" i="4"/>
  <c r="A95" i="4" s="1"/>
  <c r="A96" i="4" s="1"/>
  <c r="A97" i="4" s="1"/>
  <c r="A98" i="4" s="1"/>
  <c r="A99" i="4" s="1"/>
  <c r="A100" i="4" s="1"/>
  <c r="A101" i="4" s="1"/>
  <c r="A102" i="4" s="1"/>
  <c r="A103" i="4" s="1"/>
  <c r="A104" i="4" s="1"/>
  <c r="A105" i="4" s="1"/>
  <c r="A106" i="4" s="1"/>
  <c r="D237" i="2"/>
  <c r="A95" i="2"/>
  <c r="A96" i="2" s="1"/>
  <c r="A34" i="9"/>
  <c r="E107" i="2"/>
  <c r="J100" i="2"/>
  <c r="J107" i="2" s="1"/>
  <c r="J117" i="2" s="1"/>
  <c r="A48" i="7"/>
  <c r="A51" i="7" s="1"/>
  <c r="E71" i="7"/>
  <c r="A108" i="4" l="1"/>
  <c r="A109" i="4" s="1"/>
  <c r="A52" i="7"/>
  <c r="A53" i="7" s="1"/>
  <c r="A54" i="7" s="1"/>
  <c r="A55" i="7" s="1"/>
  <c r="B60" i="7"/>
  <c r="C118" i="7"/>
  <c r="E117" i="2"/>
  <c r="E184" i="2" s="1"/>
  <c r="J14" i="7"/>
  <c r="J184" i="2"/>
  <c r="A97" i="2"/>
  <c r="C97" i="2"/>
  <c r="D106" i="4"/>
  <c r="A35" i="9"/>
  <c r="B33" i="9"/>
  <c r="A36" i="13"/>
  <c r="A37" i="13" l="1"/>
  <c r="J39" i="7"/>
  <c r="J46" i="7"/>
  <c r="J23" i="7"/>
  <c r="A36" i="9"/>
  <c r="A99" i="2"/>
  <c r="A100" i="2" s="1"/>
  <c r="E179" i="2"/>
  <c r="E181" i="2" s="1"/>
  <c r="E186" i="2" s="1"/>
  <c r="M118" i="7"/>
  <c r="C136" i="7"/>
  <c r="J237" i="2"/>
  <c r="M237" i="2" s="1"/>
  <c r="M241" i="2" s="1"/>
  <c r="A57" i="7"/>
  <c r="A58" i="7" s="1"/>
  <c r="A110" i="4"/>
  <c r="A111" i="4" s="1"/>
  <c r="A112" i="4" s="1"/>
  <c r="A113" i="4" s="1"/>
  <c r="A114" i="4" s="1"/>
  <c r="A115" i="4" s="1"/>
  <c r="A116" i="4" s="1"/>
  <c r="A117" i="4" s="1"/>
  <c r="A118" i="4" s="1"/>
  <c r="A119" i="4" s="1"/>
  <c r="A120" i="4" s="1"/>
  <c r="A121" i="4" s="1"/>
  <c r="A122" i="4" s="1"/>
  <c r="D122" i="4"/>
  <c r="J179" i="2"/>
  <c r="J181" i="2" s="1"/>
  <c r="M242" i="2" l="1"/>
  <c r="J186" i="2"/>
  <c r="A101" i="2"/>
  <c r="A102" i="2" s="1"/>
  <c r="M136" i="7"/>
  <c r="M111" i="7" s="1"/>
  <c r="N118" i="7" s="1"/>
  <c r="N119" i="7" s="1"/>
  <c r="A124" i="4"/>
  <c r="A125" i="4" s="1"/>
  <c r="M244" i="2"/>
  <c r="M112" i="7" s="1"/>
  <c r="A37" i="9"/>
  <c r="D33" i="7"/>
  <c r="D35" i="7" s="1"/>
  <c r="J38" i="7"/>
  <c r="J40" i="7" s="1"/>
  <c r="J79" i="7"/>
  <c r="J71" i="7"/>
  <c r="J55" i="7"/>
  <c r="A59" i="7"/>
  <c r="B62" i="7"/>
  <c r="A38" i="13"/>
  <c r="B36" i="13"/>
  <c r="J104" i="7" l="1"/>
  <c r="J88" i="7"/>
  <c r="O118" i="7"/>
  <c r="A39" i="13"/>
  <c r="A42" i="13" s="1"/>
  <c r="B39" i="13"/>
  <c r="N120" i="7"/>
  <c r="O119" i="7"/>
  <c r="A38" i="9"/>
  <c r="B36" i="9"/>
  <c r="D65" i="7"/>
  <c r="D67" i="7" s="1"/>
  <c r="J70" i="7"/>
  <c r="J72" i="7" s="1"/>
  <c r="J73" i="7" s="1"/>
  <c r="B65" i="7"/>
  <c r="A60" i="7"/>
  <c r="A61" i="7" s="1"/>
  <c r="A62" i="7" s="1"/>
  <c r="L133" i="7"/>
  <c r="L125" i="7"/>
  <c r="L132" i="7"/>
  <c r="L124" i="7"/>
  <c r="L131" i="7"/>
  <c r="L123" i="7"/>
  <c r="L130" i="7"/>
  <c r="L122" i="7"/>
  <c r="L129" i="7"/>
  <c r="L128" i="7"/>
  <c r="L135" i="7"/>
  <c r="L127" i="7"/>
  <c r="L134" i="7"/>
  <c r="L126" i="7"/>
  <c r="L121" i="7"/>
  <c r="L119" i="7"/>
  <c r="L120" i="7"/>
  <c r="C24" i="17" s="1"/>
  <c r="L118" i="7"/>
  <c r="D238" i="2"/>
  <c r="A104" i="2"/>
  <c r="A105" i="2" s="1"/>
  <c r="A126" i="4"/>
  <c r="A127" i="4" s="1"/>
  <c r="A128" i="4" s="1"/>
  <c r="A129" i="4" s="1"/>
  <c r="A130" i="4" s="1"/>
  <c r="A131" i="4" s="1"/>
  <c r="A132" i="4" s="1"/>
  <c r="A133" i="4" s="1"/>
  <c r="A134" i="4" s="1"/>
  <c r="A135" i="4" s="1"/>
  <c r="A136" i="4" s="1"/>
  <c r="A137" i="4" s="1"/>
  <c r="A138" i="4" s="1"/>
  <c r="G129" i="7" l="1"/>
  <c r="H129" i="7" s="1"/>
  <c r="I129" i="7" s="1"/>
  <c r="G128" i="7"/>
  <c r="H128" i="7" s="1"/>
  <c r="I128" i="7" s="1"/>
  <c r="G135" i="7"/>
  <c r="H135" i="7" s="1"/>
  <c r="I135" i="7" s="1"/>
  <c r="G127" i="7"/>
  <c r="H127" i="7" s="1"/>
  <c r="I127" i="7" s="1"/>
  <c r="G121" i="7"/>
  <c r="H121" i="7" s="1"/>
  <c r="I121" i="7" s="1"/>
  <c r="G134" i="7"/>
  <c r="H134" i="7" s="1"/>
  <c r="I134" i="7" s="1"/>
  <c r="G126" i="7"/>
  <c r="H126" i="7" s="1"/>
  <c r="I126" i="7" s="1"/>
  <c r="G119" i="7"/>
  <c r="H119" i="7" s="1"/>
  <c r="I119" i="7" s="1"/>
  <c r="G133" i="7"/>
  <c r="H133" i="7" s="1"/>
  <c r="I133" i="7" s="1"/>
  <c r="G125" i="7"/>
  <c r="H125" i="7" s="1"/>
  <c r="I125" i="7" s="1"/>
  <c r="G132" i="7"/>
  <c r="H132" i="7" s="1"/>
  <c r="I132" i="7" s="1"/>
  <c r="G124" i="7"/>
  <c r="H124" i="7" s="1"/>
  <c r="I124" i="7" s="1"/>
  <c r="G131" i="7"/>
  <c r="H131" i="7" s="1"/>
  <c r="I131" i="7" s="1"/>
  <c r="G123" i="7"/>
  <c r="H123" i="7" s="1"/>
  <c r="I123" i="7" s="1"/>
  <c r="G118" i="7"/>
  <c r="H118" i="7" s="1"/>
  <c r="I118" i="7" s="1"/>
  <c r="G130" i="7"/>
  <c r="H130" i="7" s="1"/>
  <c r="I130" i="7" s="1"/>
  <c r="G122" i="7"/>
  <c r="H122" i="7" s="1"/>
  <c r="I122" i="7" s="1"/>
  <c r="G120" i="7"/>
  <c r="H120" i="7" s="1"/>
  <c r="I120" i="7" s="1"/>
  <c r="A39" i="9"/>
  <c r="B39" i="9"/>
  <c r="E25" i="17"/>
  <c r="Q120" i="7" s="1"/>
  <c r="Q136" i="7" s="1"/>
  <c r="D25" i="17"/>
  <c r="A63" i="7"/>
  <c r="A64" i="7" s="1"/>
  <c r="B66" i="7"/>
  <c r="D138" i="4"/>
  <c r="A43" i="13"/>
  <c r="L136" i="7"/>
  <c r="N121" i="7"/>
  <c r="O120" i="7"/>
  <c r="D98" i="7"/>
  <c r="D100" i="7" s="1"/>
  <c r="J103" i="7"/>
  <c r="J105" i="7" s="1"/>
  <c r="J106" i="7" s="1"/>
  <c r="A140" i="4"/>
  <c r="A141" i="4" s="1"/>
  <c r="D240" i="2"/>
  <c r="A106" i="2"/>
  <c r="K134" i="7" l="1"/>
  <c r="K126" i="7"/>
  <c r="K119" i="7"/>
  <c r="R119" i="7" s="1"/>
  <c r="K133" i="7"/>
  <c r="K125" i="7"/>
  <c r="K132" i="7"/>
  <c r="K124" i="7"/>
  <c r="K131" i="7"/>
  <c r="K123" i="7"/>
  <c r="K118" i="7"/>
  <c r="K130" i="7"/>
  <c r="K129" i="7"/>
  <c r="K128" i="7"/>
  <c r="K135" i="7"/>
  <c r="K127" i="7"/>
  <c r="K121" i="7"/>
  <c r="K122" i="7"/>
  <c r="K120" i="7"/>
  <c r="I136" i="7"/>
  <c r="N122" i="7"/>
  <c r="O121" i="7"/>
  <c r="D239" i="2"/>
  <c r="A107" i="2"/>
  <c r="C107" i="2"/>
  <c r="A42" i="9"/>
  <c r="I10" i="9"/>
  <c r="A142" i="4"/>
  <c r="A143" i="4" s="1"/>
  <c r="A144" i="4" s="1"/>
  <c r="A145" i="4" s="1"/>
  <c r="A146" i="4" s="1"/>
  <c r="A147" i="4" s="1"/>
  <c r="A148" i="4" s="1"/>
  <c r="A149" i="4" s="1"/>
  <c r="A150" i="4" s="1"/>
  <c r="A151" i="4" s="1"/>
  <c r="A152" i="4" s="1"/>
  <c r="A153" i="4" s="1"/>
  <c r="A154" i="4" s="1"/>
  <c r="R120" i="7"/>
  <c r="A65" i="7"/>
  <c r="A66" i="7" s="1"/>
  <c r="A67" i="7" s="1"/>
  <c r="A44" i="13"/>
  <c r="A109" i="2" l="1"/>
  <c r="A111" i="2" s="1"/>
  <c r="A112" i="2" s="1"/>
  <c r="A45" i="13"/>
  <c r="B43" i="13"/>
  <c r="K136" i="7"/>
  <c r="E188" i="2" s="1"/>
  <c r="A156" i="4"/>
  <c r="A157" i="4" s="1"/>
  <c r="N123" i="7"/>
  <c r="O122" i="7"/>
  <c r="R122" i="7" s="1"/>
  <c r="R121" i="7"/>
  <c r="D154" i="4"/>
  <c r="A70" i="7"/>
  <c r="E70" i="7"/>
  <c r="A43" i="9"/>
  <c r="C67" i="7"/>
  <c r="R118" i="7"/>
  <c r="J188" i="2" l="1"/>
  <c r="J191" i="2" s="1"/>
  <c r="E191" i="2"/>
  <c r="A158" i="4"/>
  <c r="A159" i="4" s="1"/>
  <c r="A160" i="4" s="1"/>
  <c r="A161" i="4" s="1"/>
  <c r="A162" i="4" s="1"/>
  <c r="A163" i="4" s="1"/>
  <c r="A164" i="4" s="1"/>
  <c r="A165" i="4" s="1"/>
  <c r="A166" i="4" s="1"/>
  <c r="A167" i="4" s="1"/>
  <c r="A168" i="4" s="1"/>
  <c r="A169" i="4" s="1"/>
  <c r="A170" i="4" s="1"/>
  <c r="A71" i="7"/>
  <c r="A72" i="7" s="1"/>
  <c r="A46" i="13"/>
  <c r="N124" i="7"/>
  <c r="O123" i="7"/>
  <c r="R123" i="7" s="1"/>
  <c r="A113" i="2"/>
  <c r="A114" i="2" s="1"/>
  <c r="A115" i="2" s="1"/>
  <c r="A44" i="9"/>
  <c r="E73" i="7" l="1"/>
  <c r="A73" i="7"/>
  <c r="A79" i="7" s="1"/>
  <c r="A47" i="13"/>
  <c r="E72" i="7"/>
  <c r="D170" i="4"/>
  <c r="A173" i="4"/>
  <c r="A5" i="5" s="1"/>
  <c r="A7" i="5" s="1"/>
  <c r="A9" i="5" s="1"/>
  <c r="A11" i="5" s="1"/>
  <c r="A13" i="5" s="1"/>
  <c r="D173" i="4"/>
  <c r="A117" i="2"/>
  <c r="C117" i="2"/>
  <c r="C115" i="2"/>
  <c r="N125" i="7"/>
  <c r="O124" i="7"/>
  <c r="R124" i="7" s="1"/>
  <c r="A45" i="9"/>
  <c r="B43" i="9"/>
  <c r="R137" i="7"/>
  <c r="J15" i="2"/>
  <c r="J21" i="2" s="1"/>
  <c r="J25" i="2" s="1"/>
  <c r="A14" i="5" l="1"/>
  <c r="A15" i="5" s="1"/>
  <c r="A16" i="5" s="1"/>
  <c r="A17" i="5" s="1"/>
  <c r="A18" i="5" s="1"/>
  <c r="A19" i="5" s="1"/>
  <c r="A20" i="5" s="1"/>
  <c r="A21" i="5" s="1"/>
  <c r="A22" i="5" s="1"/>
  <c r="A23" i="5" s="1"/>
  <c r="A24" i="5" s="1"/>
  <c r="A25" i="5" s="1"/>
  <c r="A26" i="5" s="1"/>
  <c r="N126" i="7"/>
  <c r="O125" i="7"/>
  <c r="R125" i="7" s="1"/>
  <c r="A48" i="13"/>
  <c r="B46" i="13"/>
  <c r="A46" i="9"/>
  <c r="A81" i="7"/>
  <c r="A84" i="7" s="1"/>
  <c r="E104" i="7"/>
  <c r="A143" i="2"/>
  <c r="A144" i="2" s="1"/>
  <c r="A49" i="13" l="1"/>
  <c r="B49" i="13"/>
  <c r="N127" i="7"/>
  <c r="O126" i="7"/>
  <c r="R126" i="7" s="1"/>
  <c r="A145" i="2"/>
  <c r="A146" i="2" s="1"/>
  <c r="A147" i="2" s="1"/>
  <c r="A148" i="2" s="1"/>
  <c r="A149" i="2" s="1"/>
  <c r="A153" i="2" s="1"/>
  <c r="A85" i="7"/>
  <c r="A86" i="7" s="1"/>
  <c r="A87" i="7" s="1"/>
  <c r="B93" i="7" s="1"/>
  <c r="D26" i="5"/>
  <c r="A47" i="9"/>
  <c r="A155" i="2" l="1"/>
  <c r="A156" i="2" s="1"/>
  <c r="C153" i="2"/>
  <c r="N128" i="7"/>
  <c r="O127" i="7"/>
  <c r="R127" i="7" s="1"/>
  <c r="B88" i="7"/>
  <c r="A88" i="7"/>
  <c r="A48" i="9"/>
  <c r="B46" i="9"/>
  <c r="A49" i="9" l="1"/>
  <c r="I11" i="9" s="1"/>
  <c r="B49" i="9"/>
  <c r="A90" i="7"/>
  <c r="A91" i="7" s="1"/>
  <c r="N129" i="7"/>
  <c r="O128" i="7"/>
  <c r="R128" i="7" s="1"/>
  <c r="A157" i="2"/>
  <c r="A158" i="2" s="1"/>
  <c r="A159" i="2" s="1"/>
  <c r="C159" i="2" l="1"/>
  <c r="A161" i="2"/>
  <c r="A162" i="2" s="1"/>
  <c r="A163" i="2" s="1"/>
  <c r="N130" i="7"/>
  <c r="O129" i="7"/>
  <c r="R129" i="7" s="1"/>
  <c r="B95" i="7"/>
  <c r="A92" i="7"/>
  <c r="A93" i="7" l="1"/>
  <c r="A94" i="7" s="1"/>
  <c r="A95" i="7" s="1"/>
  <c r="B98" i="7"/>
  <c r="N131" i="7"/>
  <c r="O130" i="7"/>
  <c r="R130" i="7" s="1"/>
  <c r="A164" i="2"/>
  <c r="A165" i="2" s="1"/>
  <c r="A166" i="2" s="1"/>
  <c r="A167" i="2" s="1"/>
  <c r="A168" i="2" s="1"/>
  <c r="A169" i="2" s="1"/>
  <c r="C169" i="2" l="1"/>
  <c r="A171" i="2"/>
  <c r="A172" i="2" s="1"/>
  <c r="N132" i="7"/>
  <c r="O131" i="7"/>
  <c r="R131" i="7" s="1"/>
  <c r="A96" i="7"/>
  <c r="A97" i="7" s="1"/>
  <c r="C176" i="2" l="1"/>
  <c r="A173" i="2"/>
  <c r="A174" i="2" s="1"/>
  <c r="A175" i="2" s="1"/>
  <c r="A176" i="2" s="1"/>
  <c r="A177" i="2" s="1"/>
  <c r="A178" i="2" s="1"/>
  <c r="A98" i="7"/>
  <c r="A99" i="7" s="1"/>
  <c r="A100" i="7" s="1"/>
  <c r="B99" i="7"/>
  <c r="N133" i="7"/>
  <c r="O132" i="7"/>
  <c r="R132" i="7" s="1"/>
  <c r="N134" i="7" l="1"/>
  <c r="O133" i="7"/>
  <c r="R133" i="7" s="1"/>
  <c r="A179" i="2"/>
  <c r="A180" i="2" s="1"/>
  <c r="A181" i="2" s="1"/>
  <c r="A103" i="7"/>
  <c r="E103" i="7"/>
  <c r="C100" i="7"/>
  <c r="A104" i="7" l="1"/>
  <c r="A105" i="7" s="1"/>
  <c r="A183" i="2"/>
  <c r="A184" i="2" s="1"/>
  <c r="A186" i="2" s="1"/>
  <c r="C186" i="2"/>
  <c r="D181" i="2"/>
  <c r="N135" i="7"/>
  <c r="O135" i="7" s="1"/>
  <c r="O134" i="7"/>
  <c r="R134" i="7" s="1"/>
  <c r="R136" i="7" s="1"/>
  <c r="R138" i="7" s="1"/>
  <c r="O136" i="7" l="1"/>
  <c r="A188" i="2"/>
  <c r="A191" i="2" s="1"/>
  <c r="C191" i="2"/>
  <c r="E106" i="7"/>
  <c r="A106" i="7"/>
  <c r="A109" i="7" s="1"/>
  <c r="A111" i="7" s="1"/>
  <c r="A112" i="7" s="1"/>
  <c r="E105" i="7"/>
  <c r="A209" i="2" l="1"/>
  <c r="A211" i="2" s="1"/>
  <c r="D15" i="2"/>
  <c r="A212" i="2" l="1"/>
  <c r="A213" i="2" s="1"/>
  <c r="A214" i="2" s="1"/>
  <c r="C214" i="2" l="1"/>
  <c r="C216" i="2"/>
  <c r="A216" i="2"/>
  <c r="A218" i="2" s="1"/>
  <c r="A219" i="2" s="1"/>
  <c r="A220" i="2" s="1"/>
  <c r="A221" i="2" l="1"/>
  <c r="A222" i="2" s="1"/>
  <c r="A223" i="2" s="1"/>
  <c r="A224" i="2" s="1"/>
  <c r="A226" i="2" s="1"/>
  <c r="A227" i="2" s="1"/>
  <c r="A228" i="2" s="1"/>
  <c r="A229" i="2" s="1"/>
  <c r="A230" i="2" l="1"/>
  <c r="A231" i="2" s="1"/>
  <c r="A232" i="2" s="1"/>
  <c r="C174" i="2"/>
  <c r="C232" i="2"/>
  <c r="C224" i="2"/>
  <c r="A237" i="2" l="1"/>
  <c r="A238" i="2" s="1"/>
  <c r="A239" i="2" s="1"/>
  <c r="A240" i="2" s="1"/>
  <c r="A241" i="2" s="1"/>
  <c r="A242" i="2" s="1"/>
  <c r="A243" i="2" s="1"/>
  <c r="A244" i="2" s="1"/>
  <c r="C184" i="2"/>
</calcChain>
</file>

<file path=xl/sharedStrings.xml><?xml version="1.0" encoding="utf-8"?>
<sst xmlns="http://schemas.openxmlformats.org/spreadsheetml/2006/main" count="2419" uniqueCount="1004">
  <si>
    <t>6.10.9.2.1NextEra Energy Transmission New York, Inc. Formula Rate Template</t>
  </si>
  <si>
    <t>Index</t>
  </si>
  <si>
    <t>NextEra Energy Transmission New York, Inc.</t>
  </si>
  <si>
    <t>Appendix A</t>
  </si>
  <si>
    <t>Main body of the Formula Rate</t>
  </si>
  <si>
    <t>Attachment 1</t>
  </si>
  <si>
    <t>Detail of the Revenue Credits</t>
  </si>
  <si>
    <t>Attachment 2</t>
  </si>
  <si>
    <t>Monthly Plant and Accumulated Depreciation balances</t>
  </si>
  <si>
    <t>Attachment 3</t>
  </si>
  <si>
    <t>Cost Support Detail</t>
  </si>
  <si>
    <t>Attachment 4</t>
  </si>
  <si>
    <t xml:space="preserve">Calculations showing the revenue requirement by Investment, including any Incentives, </t>
  </si>
  <si>
    <t>Attachment 5</t>
  </si>
  <si>
    <t>True-Up calculations</t>
  </si>
  <si>
    <t>Attachment 6a-6e</t>
  </si>
  <si>
    <t>Detail of the Accumulated Deferred Income Tax Balances</t>
  </si>
  <si>
    <t>Attachment 7</t>
  </si>
  <si>
    <t>Depreciation Rates</t>
  </si>
  <si>
    <t>Attachment 8</t>
  </si>
  <si>
    <t>Workpapers</t>
  </si>
  <si>
    <t>Page 1 of 5</t>
  </si>
  <si>
    <t xml:space="preserve">Formula Rate - Non-Levelized </t>
  </si>
  <si>
    <r>
      <t>Rate Formula Template</t>
    </r>
    <r>
      <rPr>
        <strike/>
        <sz val="12"/>
        <color indexed="10"/>
        <rFont val="Arial"/>
        <family val="2"/>
      </rPr>
      <t xml:space="preserve"> </t>
    </r>
  </si>
  <si>
    <t xml:space="preserve"> </t>
  </si>
  <si>
    <t xml:space="preserve"> Utilizing FERC Form 1 Data</t>
  </si>
  <si>
    <t>Projected Annual Transmission Revenue Requirement</t>
  </si>
  <si>
    <t>For the 12 months ended 12/31/2024</t>
  </si>
  <si>
    <t>(1)</t>
  </si>
  <si>
    <t>(2)</t>
  </si>
  <si>
    <t>(3)</t>
  </si>
  <si>
    <t>Line</t>
  </si>
  <si>
    <t>Allocated</t>
  </si>
  <si>
    <t>No.</t>
  </si>
  <si>
    <t>Amount</t>
  </si>
  <si>
    <t xml:space="preserve">GROSS REVENUE REQUIREMENT    </t>
  </si>
  <si>
    <t>12 months</t>
  </si>
  <si>
    <t xml:space="preserve">REVENUE CREDITS </t>
  </si>
  <si>
    <t>Total</t>
  </si>
  <si>
    <t>Allocator</t>
  </si>
  <si>
    <t>Net Revenue Requirement</t>
  </si>
  <si>
    <t>True-up Adjustment</t>
  </si>
  <si>
    <t>(Attachment 5, line 3, col. G)</t>
  </si>
  <si>
    <t>DA</t>
  </si>
  <si>
    <t>NET ADJUSTED REVENUE REQUIREMENT</t>
  </si>
  <si>
    <t>Page 2 of 5</t>
  </si>
  <si>
    <t>(4)</t>
  </si>
  <si>
    <t>(5)</t>
  </si>
  <si>
    <t>Transmission</t>
  </si>
  <si>
    <t>Source</t>
  </si>
  <si>
    <t>Company Total</t>
  </si>
  <si>
    <t xml:space="preserve">                  Allocator</t>
  </si>
  <si>
    <t>(Col 3 times Col 4)</t>
  </si>
  <si>
    <t>RATE BASE:</t>
  </si>
  <si>
    <t>GROSS PLANT IN SERVICE (Note M)</t>
  </si>
  <si>
    <t xml:space="preserve">  Production</t>
  </si>
  <si>
    <t>(Attach 2, line 75)</t>
  </si>
  <si>
    <t>NA</t>
  </si>
  <si>
    <t xml:space="preserve">  Transmission </t>
  </si>
  <si>
    <t>(Attach 2, line 15)</t>
  </si>
  <si>
    <t>TP</t>
  </si>
  <si>
    <t xml:space="preserve">  Distribution</t>
  </si>
  <si>
    <t>(Attach 2, line 30)</t>
  </si>
  <si>
    <t xml:space="preserve">  General &amp; Intangible</t>
  </si>
  <si>
    <t>(Attach 2, lines 45 + 60)</t>
  </si>
  <si>
    <t>W/S</t>
  </si>
  <si>
    <t>(If line 7&gt;0, GP= line 10 column 5 / line 10 column 3.  If line 7=0, GP=0)</t>
  </si>
  <si>
    <t>GP=</t>
  </si>
  <si>
    <t>ACCUMULATED DEPRECIATION &amp; AMORTIZATION  (Note M)</t>
  </si>
  <si>
    <t>(Attach 2, line 151)</t>
  </si>
  <si>
    <t>(Attach 2, line 91)</t>
  </si>
  <si>
    <t>(Attach 2, line 106)</t>
  </si>
  <si>
    <t>(Attach 2, lines 121 + 136</t>
  </si>
  <si>
    <t>NET PLANT IN SERVICE</t>
  </si>
  <si>
    <t xml:space="preserve">  Transmission</t>
  </si>
  <si>
    <t xml:space="preserve">  General &amp; Intangible </t>
  </si>
  <si>
    <t>(If line 19&gt;0, NP= line 22, column 5 / line 22, column 3.  If line 19=0, NP=0)</t>
  </si>
  <si>
    <t>NP=</t>
  </si>
  <si>
    <t xml:space="preserve">  ADIT                                                           (Attach 6a proj., line 8, Column E or Attach 6e True-up - line 8, column E)</t>
  </si>
  <si>
    <t xml:space="preserve">  Account No. 255 (enter negative) (Note F)</t>
  </si>
  <si>
    <t>(Attach 3, line 153)</t>
  </si>
  <si>
    <t>NP</t>
  </si>
  <si>
    <t xml:space="preserve">  CWIP</t>
  </si>
  <si>
    <t xml:space="preserve">(Attach 8, line 8, col.u)  </t>
  </si>
  <si>
    <t>26a</t>
  </si>
  <si>
    <t xml:space="preserve">  Unamortized portion of lumpsum lease payment</t>
  </si>
  <si>
    <t>(Note P)</t>
  </si>
  <si>
    <t xml:space="preserve">  Unfunded Reserves (enter negative)</t>
  </si>
  <si>
    <t>(Attach 3, line 170a, col. h)  (Note O)</t>
  </si>
  <si>
    <t xml:space="preserve">  Unamortized Regulatory Assets</t>
  </si>
  <si>
    <t>(Attach 8, line 2, col. y)  (Note L)</t>
  </si>
  <si>
    <t xml:space="preserve">  Unamortized Abandoned Plant</t>
  </si>
  <si>
    <t>(Attach 8, line 4, col. y) (Note K)</t>
  </si>
  <si>
    <t>LAND HELD FOR FUTURE USE</t>
  </si>
  <si>
    <t>(Attach 8, line 6, column q)</t>
  </si>
  <si>
    <t xml:space="preserve">  CWC  </t>
  </si>
  <si>
    <t>(1/8 * (Line 45  less Line 44b)</t>
  </si>
  <si>
    <t>(Attach 3, line 189, column C)</t>
  </si>
  <si>
    <t>(Attach 3, line 170, column B)</t>
  </si>
  <si>
    <t>GP</t>
  </si>
  <si>
    <t>Page 3 of 5</t>
  </si>
  <si>
    <t>O&amp;M</t>
  </si>
  <si>
    <t>321.112.b</t>
  </si>
  <si>
    <t xml:space="preserve">     Less Account 565</t>
  </si>
  <si>
    <t>321.96.b</t>
  </si>
  <si>
    <t xml:space="preserve">  A&amp;G</t>
  </si>
  <si>
    <t>323.197.b</t>
  </si>
  <si>
    <t xml:space="preserve">     Less EPRI &amp; Reg. Comm. Exp. &amp; Other  Ad.  </t>
  </si>
  <si>
    <t xml:space="preserve">     Plus Transmission Related Reg. Comm.  Exp.  </t>
  </si>
  <si>
    <t xml:space="preserve">     PBOP expense adjustment</t>
  </si>
  <si>
    <t>(Attach 3, line 197, col. b)</t>
  </si>
  <si>
    <t>44a</t>
  </si>
  <si>
    <t xml:space="preserve">    Less Account 566</t>
  </si>
  <si>
    <t>321.97.b</t>
  </si>
  <si>
    <t>44b</t>
  </si>
  <si>
    <t xml:space="preserve">    Amortization of Regulatory Assets</t>
  </si>
  <si>
    <t>(Attach 8, line 2, column h)</t>
  </si>
  <si>
    <t>44c</t>
  </si>
  <si>
    <t xml:space="preserve">    Account 566 excluding amort. of Reg Assets</t>
  </si>
  <si>
    <t>(line 44a less line 44b)</t>
  </si>
  <si>
    <t xml:space="preserve">DEPRECIATION EXPENSE </t>
  </si>
  <si>
    <t>336.7.f (Note M)</t>
  </si>
  <si>
    <t xml:space="preserve">  General and Intangible</t>
  </si>
  <si>
    <t>336.1.f + 336.10.f (Note M)</t>
  </si>
  <si>
    <t xml:space="preserve">  Amortization of Abandoned Plant</t>
  </si>
  <si>
    <t>(Attach 3, line 155) (Note K)</t>
  </si>
  <si>
    <t xml:space="preserve">  LABOR RELATED</t>
  </si>
  <si>
    <t xml:space="preserve">          Payroll</t>
  </si>
  <si>
    <t>263._.i (enter FN1 line #)</t>
  </si>
  <si>
    <t xml:space="preserve">          Highway and vehicle</t>
  </si>
  <si>
    <t xml:space="preserve">  PLANT RELATED</t>
  </si>
  <si>
    <t xml:space="preserve">         Property</t>
  </si>
  <si>
    <t xml:space="preserve">         Gross Receipts</t>
  </si>
  <si>
    <t xml:space="preserve">         Other</t>
  </si>
  <si>
    <t xml:space="preserve">INCOME TAXES          </t>
  </si>
  <si>
    <t xml:space="preserve">     T=1 - {[(1 - SIT) * (1 - FIT)] / (1 - SIT * FIT * p))} =</t>
  </si>
  <si>
    <t xml:space="preserve">     CIT=(T/1-T) * (1-(WCLTD/R)) =</t>
  </si>
  <si>
    <t>Amortized Investment Tax Credit (Attachment 4, line 14)</t>
  </si>
  <si>
    <t>Permanent Differences Tax Adjustment</t>
  </si>
  <si>
    <t>(Attach 3, line 173a * line 65)</t>
  </si>
  <si>
    <t xml:space="preserve">Income Tax Calculation = line 62 * line 72 </t>
  </si>
  <si>
    <t>ITC adjustment (line 65 * line 66)</t>
  </si>
  <si>
    <t>Total Income Taxes</t>
  </si>
  <si>
    <t xml:space="preserve">RETURN </t>
  </si>
  <si>
    <t xml:space="preserve">Incentive Return and Income Tax and Competitive Bid Concessions for Projects </t>
  </si>
  <si>
    <t>(Attach 4, line 70, cols. h, j &amp; less p)</t>
  </si>
  <si>
    <t>Page 4 of 5</t>
  </si>
  <si>
    <t>Rate Formula Template</t>
  </si>
  <si>
    <t>SUPPORTING CALCULATIONS AND NOTES</t>
  </si>
  <si>
    <t>TRANSMISSION PLANT INCLUDED IN ISO RATES</t>
  </si>
  <si>
    <t>(Attachment 3, line 175)</t>
  </si>
  <si>
    <t>TP=</t>
  </si>
  <si>
    <t>WAGES &amp; SALARY ALLOCATOR   (W&amp;S) (Note I)</t>
  </si>
  <si>
    <t>Form 1 Reference</t>
  </si>
  <si>
    <t>$</t>
  </si>
  <si>
    <t>Allocation</t>
  </si>
  <si>
    <t>354.20.b</t>
  </si>
  <si>
    <t>354.21.b</t>
  </si>
  <si>
    <t>354.23.b</t>
  </si>
  <si>
    <t>W&amp;S Allocator</t>
  </si>
  <si>
    <t xml:space="preserve">  Other</t>
  </si>
  <si>
    <t>354.24,25,26.b</t>
  </si>
  <si>
    <t>($ / Allocation)</t>
  </si>
  <si>
    <t>=</t>
  </si>
  <si>
    <t>WS</t>
  </si>
  <si>
    <t>%</t>
  </si>
  <si>
    <t>Cost</t>
  </si>
  <si>
    <t>Weighted</t>
  </si>
  <si>
    <t xml:space="preserve">  Long Term Debt </t>
  </si>
  <si>
    <t>(Attach 3, lines 249 &amp; 270) (Note G)</t>
  </si>
  <si>
    <t>=WCLTD</t>
  </si>
  <si>
    <t xml:space="preserve">  Preferred Stock  </t>
  </si>
  <si>
    <t>(Attachment 3, lines 251 &amp; 273)</t>
  </si>
  <si>
    <t>(Attachment 3, line 257)</t>
  </si>
  <si>
    <t>=R</t>
  </si>
  <si>
    <t>Development of Base Carrying charge and Summary of Incentive and Non-Incentive Investments</t>
  </si>
  <si>
    <t>(a)</t>
  </si>
  <si>
    <t>(b)</t>
  </si>
  <si>
    <t>(c)</t>
  </si>
  <si>
    <t>Source of Total Column</t>
  </si>
  <si>
    <t>Non-incentive Investments from Attachment 4 (Note N)</t>
  </si>
  <si>
    <t>Incentive Investments from Attachment 4 (Note N)</t>
  </si>
  <si>
    <t>Net Transmission Plant in Service</t>
  </si>
  <si>
    <t>CWIP in Rate Base</t>
  </si>
  <si>
    <t>Unamortized Abandoned Plant</t>
  </si>
  <si>
    <t>Project Specific Regulatory Assets</t>
  </si>
  <si>
    <t>Return and Taxes</t>
  </si>
  <si>
    <t>(Lines 69 &amp; 71)</t>
  </si>
  <si>
    <t/>
  </si>
  <si>
    <t>Base Carrying Charge (used in Attach 4, Line 65)</t>
  </si>
  <si>
    <t>(Line 100 - Line 101)/ Line 99</t>
  </si>
  <si>
    <t>Page 5 of 5</t>
  </si>
  <si>
    <t xml:space="preserve">                SUPPORTING CALCULATIONS AND NOTES</t>
  </si>
  <si>
    <t>General Note:  References to pages in this formulary rate are indicated as:  (page#, line#, col.#)</t>
  </si>
  <si>
    <t xml:space="preserve">                           References to data from FERC Form 1 are indicated as:   #.y.x  (page, line, column)</t>
  </si>
  <si>
    <t>Note</t>
  </si>
  <si>
    <t>Letter</t>
  </si>
  <si>
    <t>A</t>
  </si>
  <si>
    <t>The balances in Accounts 190, 281, 282 and 283, as adjusted by any amounts in contra accounts identified as regulatory assets or liabilities related</t>
  </si>
  <si>
    <t xml:space="preserve">   to FASB 106 or 109. Balance of Account 255 is reduced by prior flow throughs and excluded if the utility chose</t>
  </si>
  <si>
    <t>B</t>
  </si>
  <si>
    <t>Identified in Form 1 as being only transmission related.</t>
  </si>
  <si>
    <t>C</t>
  </si>
  <si>
    <t>Cash Working Capital assigned to transmission is one-eighth of O&amp;M allocated to transmission minus the amortization of any Regulatory Asset.</t>
  </si>
  <si>
    <t xml:space="preserve">  Prepayments are the electric related prepayments booked to Account No. 165 and reported on Pages 110-111 line 57 in the Form 1.</t>
  </si>
  <si>
    <t>D</t>
  </si>
  <si>
    <t>Line 42 removes EPRI Annual Membership Dues listed in Form 1 at 353._.f (enter FN1 line #),  </t>
  </si>
  <si>
    <t>any  EPRI Lobbying expenses included in line 42 of the template and all Regulatory Commission Expenses itemized at 351.h</t>
  </si>
  <si>
    <t>Line 42 removes all advertising  included in Account 930.1, except safety, education or out-reach related advertising</t>
  </si>
  <si>
    <t>Line 42 removes all EEI and EPRI research, development and demonstration expenses and NEET NY will not participate in EEI or EPRI.</t>
  </si>
  <si>
    <t>Line 43 reflects all Regulatory Commission Expenses directly related to transmission service, ISO filings, or transmission siting itemized at 351.h</t>
  </si>
  <si>
    <t xml:space="preserve">Line 39 or Line 41 and thus Line 45 shall include any NYISO charges other than penalties, including but not limited to administrative costs.  </t>
  </si>
  <si>
    <t>E</t>
  </si>
  <si>
    <t>Includes only FICA, unemployment, highway, property, gross receipts, and other assessments charged in the current year.</t>
  </si>
  <si>
    <t xml:space="preserve">  Taxes related to income are excluded.  Gross receipts taxes are not included in transmission revenue requirement in the Rate Formula Template, </t>
  </si>
  <si>
    <t xml:space="preserve">   since they are recovered elsewhere.</t>
  </si>
  <si>
    <t>F</t>
  </si>
  <si>
    <t>The currently effective income tax rate,  where FIT is the Federal income tax rate; SIT is the State income tax rate, and p =</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</si>
  <si>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</si>
  <si>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</si>
  <si>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</si>
  <si>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rate base, must reduce its income tax expense by the amount of the Amortized Investment Tax Credit (266.8.f)</t>
  </si>
  <si>
    <t xml:space="preserve">  multiplied by (1/1-T).  Excess Deferred Income Taxes reduce income tax expense by the amount of the expense multiplied by (1/1-T).</t>
  </si>
  <si>
    <t xml:space="preserve">         Inputs Required:</t>
  </si>
  <si>
    <t>FIT =</t>
  </si>
  <si>
    <t>SIT=</t>
  </si>
  <si>
    <t xml:space="preserve">  (State Income Tax Rate or Composite SIT from Attach 3)</t>
  </si>
  <si>
    <t>p =</t>
  </si>
  <si>
    <t xml:space="preserve">  (percent of federal income tax deductible for state purposes)</t>
  </si>
  <si>
    <t xml:space="preserve">For each Rate Year (including both Annual Projections and True-Up Adjustments) the statutory income tax rates utilized in the Formula Rate shall reflect the weighted average rates </t>
  </si>
  <si>
    <t xml:space="preserve">  actually in effect during the Rate Year.  For example, if the statutory tax rate is 10% from January 1 through June 30, and 5% from July 1 through December 31, such rates would be weighted </t>
  </si>
  <si>
    <t xml:space="preserve">  181/365 and 184/365, respectively, for a non-leap year.</t>
  </si>
  <si>
    <t>G</t>
  </si>
  <si>
    <r>
      <t xml:space="preserve">Prior to obtaining any debt, the cost of debt will be LIBOR plus 1.5%.  Once any debt is obtained, the formula will use the actual cost of long term debt determined in Attachment 3.  The capital structure will be 60% equity and 40% debt until NextEra Energy Transmission New York, Inc.'s first transmission project enters service, after which the capital structure will be the actual capital structure.  LIBOR refers to the London Inter Bank Offer Rate from the Federal Reserve Bank of St. Louis's https://fred.stlouisfed.org/. </t>
    </r>
    <r>
      <rPr>
        <b/>
        <sz val="14"/>
        <color rgb="FFFF0000"/>
        <rFont val="Arial Narrow"/>
        <family val="2"/>
      </rPr>
      <t xml:space="preserve">The capital structure and cost of debt will be the weighted for the year if the first debt is obtained or first project is placed into service midyear using the weighting setforth in Note G. </t>
    </r>
  </si>
  <si>
    <t>H</t>
  </si>
  <si>
    <t>Removes dollar amount of transmission plant included in the development of OATT ancillary services rates and generation</t>
  </si>
  <si>
    <t xml:space="preserve">  step-up facilities, which are deemed to included in OATT ancillary services.  For these purposes, generation step-up</t>
  </si>
  <si>
    <t xml:space="preserve">  facilities are those facilities at a generator substation on which there is no through-flow when the generator is shut down.</t>
  </si>
  <si>
    <t>I</t>
  </si>
  <si>
    <t>Enter dollar amounts</t>
  </si>
  <si>
    <t>J</t>
  </si>
  <si>
    <t>ROE will be supported in the original filing and no change in ROE may be made absent a filing with FERC under FPA Section 205 or 206.</t>
  </si>
  <si>
    <t>K</t>
  </si>
  <si>
    <t xml:space="preserve">Recovery of Regulatory Assets is permitted only for pre-commercial expenses incurred prior to the date when NEET New York may first recover costs under the NYISO Tariff, as authorized by the Commission.  Recovery of any other regulatory assets (e.g., project specific) requires authorization from the Commission. A carrying charge equal to the weighted cost of capital calculated pursuant to this formula will be applied to the Regulatory Asset prior to the rate year when costs are first recovered. </t>
  </si>
  <si>
    <t>L</t>
  </si>
  <si>
    <t>Unamortized Regulatory Assets, consisting of all expenses incurred but not included in CWIP prior to the date the rate is charged to customers, is included at line 28</t>
  </si>
  <si>
    <t>Carrying costs equal to the weighted cost of capital on the balance of the regulatory asset will accrue until the rate is charged to customers</t>
  </si>
  <si>
    <t>M</t>
  </si>
  <si>
    <t>Balances exclude Asset Retirement Costs</t>
  </si>
  <si>
    <t>N</t>
  </si>
  <si>
    <t>Non-incentive investments are investments without ROE incentives and incentive investments are investments with ROE incentives</t>
  </si>
  <si>
    <t>O</t>
  </si>
  <si>
    <t xml:space="preserve">Unfunded Reserves are customer contributed capital such as when employee vacation expense is accrued but not yet incurred.  Also, pursuant to Special Instructions to Accounts 228.1 through 228.4, </t>
  </si>
  <si>
    <t>no amounts shall be credited to accounts 228.1 through 228.4 unless authorized by a regulatory authority or authorities to be collected in a utility’s rates.</t>
  </si>
  <si>
    <t>P</t>
  </si>
  <si>
    <t xml:space="preserve">In the event that leased tranmission assests or right of ways involve a lumpsum upfront payment, it will be amortized over the life of the lease to Account No. 567 and the unamortized balance will be included here. </t>
  </si>
  <si>
    <t xml:space="preserve">  In the event such a lease involves monthly or annual payments, the payments will be booked to Account 567.</t>
  </si>
  <si>
    <t xml:space="preserve">Attachment 1 - Revenue Credit Workpaper* </t>
  </si>
  <si>
    <t>Account 454 - Rent from Electric Property  (300.19.b)</t>
  </si>
  <si>
    <t>Notes 1 &amp; 3</t>
  </si>
  <si>
    <t>Rent from FERC Form No. 1</t>
  </si>
  <si>
    <t>Account 456 (including 456.1) (300.21.b and 300.22.b)</t>
  </si>
  <si>
    <t>Other Electric Revenues (Note 2)</t>
  </si>
  <si>
    <t xml:space="preserve">Professional Services </t>
  </si>
  <si>
    <t>Revenues from Directly Assigned Transmission Facility Charges (Note 2)</t>
  </si>
  <si>
    <t xml:space="preserve">Rent or Attachment Fees associated with Transmission Facilities </t>
  </si>
  <si>
    <t>Total Revenue Credits</t>
  </si>
  <si>
    <t>Note 1</t>
  </si>
  <si>
    <t xml:space="preserve">All revenues booked to Account 454 that are derived from cost items classified as transmission-related will be included as a revenue credit.  All revenues booked to Account 456 (includes 456.1) that are derived from cost items classified as transmission-related, and are not derived from rates under this transmission formula rate will be included as a revenue credit.   Work papers will be included to properly classify revenues booked to these accounts to the transmission function.  A breakdown of all Account 454 revenues by subaccount will be provided below, and will be used to derive the proper calculation of revenue credits.  A breakdown of all Account 456 revenues by subaccount and customer will be provided and tabulated below, and will be used to develop the proper calculation of revenue credits.  </t>
  </si>
  <si>
    <t>Note 2</t>
  </si>
  <si>
    <t xml:space="preserve">If the facilities associated with the revenues are not included in the formula, the revenue is shown below, but not included in the total above and explained in the Attachment 3. </t>
  </si>
  <si>
    <t>Note 3</t>
  </si>
  <si>
    <t>All Account 454, 456, and 456.1 Revenues must be itemized below and tie to FERC Form No. 1 cites set forth below.</t>
  </si>
  <si>
    <t>Line No.</t>
  </si>
  <si>
    <t>Accounts 456 and 456.1 (300.21.b plus 300.22.b)</t>
  </si>
  <si>
    <t>TOTAL</t>
  </si>
  <si>
    <t>NY-ISO</t>
  </si>
  <si>
    <t>Other 1</t>
  </si>
  <si>
    <t>Other 2</t>
  </si>
  <si>
    <t>1a</t>
  </si>
  <si>
    <t>…</t>
  </si>
  <si>
    <t>1x</t>
  </si>
  <si>
    <t>Less:</t>
  </si>
  <si>
    <t xml:space="preserve">     Revenue for Demands in Divisor </t>
  </si>
  <si>
    <t>Sub Total Revenue Credit</t>
  </si>
  <si>
    <t>Prior Period Adjustments</t>
  </si>
  <si>
    <t>Total  (must tie to 300.21.b plus 300.22.b)</t>
  </si>
  <si>
    <t>Account 454 (300.19.b)</t>
  </si>
  <si>
    <t>9a</t>
  </si>
  <si>
    <t>9b</t>
  </si>
  <si>
    <t>9c</t>
  </si>
  <si>
    <t>9d</t>
  </si>
  <si>
    <t>9e</t>
  </si>
  <si>
    <t>9f</t>
  </si>
  <si>
    <t>9g</t>
  </si>
  <si>
    <t>9x</t>
  </si>
  <si>
    <t>Total  (must tie to 300.19.b)</t>
  </si>
  <si>
    <t>Attachment 2 - Cost Support</t>
  </si>
  <si>
    <t>Plant in Service Worksheet</t>
  </si>
  <si>
    <t>Calculation of Transmission  Plant In Service</t>
  </si>
  <si>
    <t>Source (Less ARO, see Note M)</t>
  </si>
  <si>
    <t>Year</t>
  </si>
  <si>
    <t>Balance</t>
  </si>
  <si>
    <t>December</t>
  </si>
  <si>
    <t>p206.58.b</t>
  </si>
  <si>
    <t>January</t>
  </si>
  <si>
    <t>company records</t>
  </si>
  <si>
    <t>February</t>
  </si>
  <si>
    <t>March</t>
  </si>
  <si>
    <t>April</t>
  </si>
  <si>
    <t>May</t>
  </si>
  <si>
    <t xml:space="preserve">June </t>
  </si>
  <si>
    <t>July</t>
  </si>
  <si>
    <t>August</t>
  </si>
  <si>
    <t>September</t>
  </si>
  <si>
    <t xml:space="preserve">October </t>
  </si>
  <si>
    <t>November</t>
  </si>
  <si>
    <t>p207.58.g</t>
  </si>
  <si>
    <t>Transmission Plant In Service</t>
  </si>
  <si>
    <t>Calculation of Distribution Plant In Service</t>
  </si>
  <si>
    <t>p206.75.b</t>
  </si>
  <si>
    <t>October</t>
  </si>
  <si>
    <t>p207.75.g</t>
  </si>
  <si>
    <t>Distribution Plant In Service</t>
  </si>
  <si>
    <t>Calculation of Intangible Plant In Service</t>
  </si>
  <si>
    <t>p204.5.b</t>
  </si>
  <si>
    <t>p205.5.g</t>
  </si>
  <si>
    <t>Intangible Plant In Service</t>
  </si>
  <si>
    <t>Calculation of General Plant In Service</t>
  </si>
  <si>
    <t>p206.99.b</t>
  </si>
  <si>
    <t>p207.99.g</t>
  </si>
  <si>
    <t>General Plant In Service</t>
  </si>
  <si>
    <t>Calculation of Production Plant In Service</t>
  </si>
  <si>
    <t>p204.46b</t>
  </si>
  <si>
    <t>p205.46.g</t>
  </si>
  <si>
    <t>Production Plant In Service</t>
  </si>
  <si>
    <t>Total Plant In Service</t>
  </si>
  <si>
    <t>Accumulated Depreciation Worksheet</t>
  </si>
  <si>
    <t>Appendix A Line #s, Descriptions, Notes, Form 1 Page #s and Instructions</t>
  </si>
  <si>
    <t>Calculation of Transmission Accumulated Depreciation</t>
  </si>
  <si>
    <t>Prior year p219.25.c</t>
  </si>
  <si>
    <t>p219.25.c</t>
  </si>
  <si>
    <t>Transmission Accumulated Depreciation</t>
  </si>
  <si>
    <t>Calculation of Distribution Accumulated Depreciation</t>
  </si>
  <si>
    <t>Prior year p219.26.c</t>
  </si>
  <si>
    <t>p219.26.c</t>
  </si>
  <si>
    <t>Distribution Accumulated Depreciation</t>
  </si>
  <si>
    <t>Calculation of Intangible Accumulated Amortization</t>
  </si>
  <si>
    <t>Prior year p200.21.c</t>
  </si>
  <si>
    <t>p200.21.c</t>
  </si>
  <si>
    <t>Accumulated Intangible Amortization</t>
  </si>
  <si>
    <t>Calculation of General Accumulated Depreciation</t>
  </si>
  <si>
    <t>Prior year p219.28.c</t>
  </si>
  <si>
    <t>p219.28.c</t>
  </si>
  <si>
    <t>Accumulated General Depreciation</t>
  </si>
  <si>
    <t>Calculation of Production Accumulated Depreciation</t>
  </si>
  <si>
    <t>p219.20.c to 24.c (prior year)</t>
  </si>
  <si>
    <t>p219.20.c to 24.c</t>
  </si>
  <si>
    <t>Production Accumulated Depreciation</t>
  </si>
  <si>
    <t>Total Accumulated Depreciation and Amortization</t>
  </si>
  <si>
    <t>Attachment 3 - Cost Support</t>
  </si>
  <si>
    <t>Details</t>
  </si>
  <si>
    <t>Numbering continues from Attachment 2</t>
  </si>
  <si>
    <t>Beginning of Year</t>
  </si>
  <si>
    <t>End of Year</t>
  </si>
  <si>
    <t>Average Balance</t>
  </si>
  <si>
    <t xml:space="preserve">  Account No. 255 (enter negative)  </t>
  </si>
  <si>
    <t>267.8.h</t>
  </si>
  <si>
    <t>Attachment 8, line 4, col. (v)</t>
  </si>
  <si>
    <t xml:space="preserve">  (recovery of abandoned plant requires a FERC order approving the amount and recovery period)</t>
  </si>
  <si>
    <t>Amortization Expense</t>
  </si>
  <si>
    <t>Amortization of Abandoned Plant</t>
  </si>
  <si>
    <t>Attachment 8, line 4, col. (h)</t>
  </si>
  <si>
    <t xml:space="preserve">  Prepayments (Account 165)</t>
  </si>
  <si>
    <t xml:space="preserve">B </t>
  </si>
  <si>
    <t xml:space="preserve">     (Prepayments exclude Prepaid Pension Assets)</t>
  </si>
  <si>
    <t>111.57.d</t>
  </si>
  <si>
    <t>111.57.c</t>
  </si>
  <si>
    <t>Prepayments</t>
  </si>
  <si>
    <t>Reserves</t>
  </si>
  <si>
    <t>170a</t>
  </si>
  <si>
    <t>(d)</t>
  </si>
  <si>
    <t>(e)</t>
  </si>
  <si>
    <t>(f)</t>
  </si>
  <si>
    <t>(g)</t>
  </si>
  <si>
    <t>(h)</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</si>
  <si>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</si>
  <si>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</si>
  <si>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</si>
  <si>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</si>
  <si>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</si>
  <si>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Reserve 1</t>
  </si>
  <si>
    <t>Reserve 2</t>
  </si>
  <si>
    <t>Reserve 3</t>
  </si>
  <si>
    <t>Reserve 4</t>
  </si>
  <si>
    <t>All unfunded reserves will be listed above, specifically including (but not limited to) all subaccounts for FERC Account Nos. 228.1 through 228.4.  "Unfunded reserve" is defined as an accrued balance (1) created and increased by debiting an expense which is included in this formula rate (column (e), using the same allocator in column (g) as used in the formula to allocate the amounts in the corresponding expense account)  (2) in advance of an anticipated expenditure related to that expense (3) that is not deposited in a restricted account (e.g., set aside in an escrow account, see column (d)) with the earnings thereon retained within that account.  Where a given reserve is only partially funded through accruals collected from customers, only the balance funded by customer collections shall serve as a rate base credit, see column (f).  The source of monthly balance data is company records.</t>
  </si>
  <si>
    <t>EPRI Dues Cost Support</t>
  </si>
  <si>
    <t>EPRI &amp; EEI Costs to be Excluded</t>
  </si>
  <si>
    <t>Allocated General &amp; Common Expenses</t>
  </si>
  <si>
    <t>EPRI Dues</t>
  </si>
  <si>
    <t>(A)</t>
  </si>
  <si>
    <t xml:space="preserve">EPRI and EEI Dues to be excluded from the formula rate </t>
  </si>
  <si>
    <t>p353._.f (enter FN1 line #)</t>
  </si>
  <si>
    <t>Regulatory Expense Related to Transmission Cost Support</t>
  </si>
  <si>
    <t>Form 1 Amount</t>
  </si>
  <si>
    <t>Transmission Related</t>
  </si>
  <si>
    <t>Other</t>
  </si>
  <si>
    <t>Details*</t>
  </si>
  <si>
    <t>Directly Assigned A&amp;G</t>
  </si>
  <si>
    <t>(B)</t>
  </si>
  <si>
    <t>C (Col A-Col B)</t>
  </si>
  <si>
    <t>Regulatory Commission Exp Account 928</t>
  </si>
  <si>
    <t>p323.189.b</t>
  </si>
  <si>
    <t>* insert case specific detail and associated assignments here</t>
  </si>
  <si>
    <t>Multi-state Workpaper</t>
  </si>
  <si>
    <t>New York</t>
  </si>
  <si>
    <t>State 2</t>
  </si>
  <si>
    <t>State 3</t>
  </si>
  <si>
    <t>State 4</t>
  </si>
  <si>
    <t>State 5</t>
  </si>
  <si>
    <t>Weighed Average</t>
  </si>
  <si>
    <t>Income Tax Rates</t>
  </si>
  <si>
    <t>Weighting</t>
  </si>
  <si>
    <t>SIT=State Income Tax Rate or Composite</t>
  </si>
  <si>
    <t>Multiple state rates are weighted based on the state apportionment factors on the state income tax returns and the number of days in the year that the rates are effective (see Note F)</t>
  </si>
  <si>
    <t>173a</t>
  </si>
  <si>
    <t>The Tax Effect of Permanent Differences captures the differences in the income taxes due under the Federal and State calculations and the income taxes calculated in Appendix A that are not the result of a timing difference. If any, a workpaper showing the calculation will be attached.</t>
  </si>
  <si>
    <t>Safety Related and Education and Out Reach Cost Support</t>
  </si>
  <si>
    <t>Safety Related, Education, Siting &amp; Outreach Related</t>
  </si>
  <si>
    <t>General Advertising Exp Account 930.1</t>
  </si>
  <si>
    <t>Safety advertising consists of any advertising whose primary purpose is to educate the recipient as to what is safe or is not safe.</t>
  </si>
  <si>
    <t>Education advertising consists of any advertising whose primary purpose is to educate the recipient as about transmission related facts or issues</t>
  </si>
  <si>
    <t>Outreach advertising consists of advertising whose primary purpose is to attract the attention of the recipient about a transmission related issue</t>
  </si>
  <si>
    <t>Siting advertising consists of advertising whose primary purpose is to inform the recipient about locating transmission facilities</t>
  </si>
  <si>
    <t>Lobbying expenses are not allowed to be included in account 930.1</t>
  </si>
  <si>
    <t>Excluded Plant Cost Support</t>
  </si>
  <si>
    <t xml:space="preserve">Transmission plant included in OATT Ancillary Services and not otherwise excluded </t>
  </si>
  <si>
    <t>Description of the Facilities</t>
  </si>
  <si>
    <t>Adjustment to Remove Revenue Requirements Associated with Excluded Transmission Facilities</t>
  </si>
  <si>
    <t>Excluded Transmission Facilities</t>
  </si>
  <si>
    <t>General Description of the Facilities</t>
  </si>
  <si>
    <t>A worksheet will be provided if there are ever any excluded transmission plant or transmission plant in OATT Ancillary Services</t>
  </si>
  <si>
    <t>Add more lines if necessary</t>
  </si>
  <si>
    <t>Materials &amp; Supplies</t>
  </si>
  <si>
    <t>Stores Expense Undistributed</t>
  </si>
  <si>
    <t>Transmission Materials &amp; Supplies</t>
  </si>
  <si>
    <t>Note:  for the projection, the prior year's actual balances will be used</t>
  </si>
  <si>
    <t>p227.16</t>
  </si>
  <si>
    <t>p227.8</t>
  </si>
  <si>
    <t xml:space="preserve"> Form No.1 page</t>
  </si>
  <si>
    <t>C (Col A+Col B)</t>
  </si>
  <si>
    <t>Column b</t>
  </si>
  <si>
    <t>Company Records</t>
  </si>
  <si>
    <t>Column c</t>
  </si>
  <si>
    <t>Average</t>
  </si>
  <si>
    <t>sum line 176 to 188 divided by 13</t>
  </si>
  <si>
    <t>PBOPs</t>
  </si>
  <si>
    <t>Calculation of PBOP Expenses</t>
  </si>
  <si>
    <t>Total PBOP expenses (Note A)</t>
  </si>
  <si>
    <t>Labor dollars (total labor under PBOP Plan, Note A)</t>
  </si>
  <si>
    <t>Cost per labor dollar (line 191 / line 192)</t>
  </si>
  <si>
    <t>labor expensed (labor not capitalized) in current year, 354.28.b.</t>
  </si>
  <si>
    <t>PBOP Expense for current year</t>
  </si>
  <si>
    <t>(line 193 * line 194)</t>
  </si>
  <si>
    <t>PBOP amount included in Company's O&amp;M and A&amp;G expenses included in FERC Account Nos. 500-935</t>
  </si>
  <si>
    <t>PBOP Adjustment (line 195 - line 196)</t>
  </si>
  <si>
    <t xml:space="preserve">Lines 191-192 cannot change absent approval or acceptance by FERC in a separate proceeding. </t>
  </si>
  <si>
    <t>The source of the amounts from the Actuary Study supporting the numbers in Line 2 and 3 is -</t>
  </si>
  <si>
    <t>COST OF CAPITAL</t>
  </si>
  <si>
    <t>Form No.1</t>
  </si>
  <si>
    <t>Description</t>
  </si>
  <si>
    <t>Reference</t>
  </si>
  <si>
    <t>June</t>
  </si>
  <si>
    <t>13 Month Avg.</t>
  </si>
  <si>
    <t>Col. (a)</t>
  </si>
  <si>
    <t>Col. (b)</t>
  </si>
  <si>
    <t>Col. (c)</t>
  </si>
  <si>
    <t>Col. (d)</t>
  </si>
  <si>
    <t>Col. (e)</t>
  </si>
  <si>
    <t>Col. (f)</t>
  </si>
  <si>
    <t>Col. (g)</t>
  </si>
  <si>
    <t>Col. (h)</t>
  </si>
  <si>
    <t>Col. (i)</t>
  </si>
  <si>
    <t>Col. (j)</t>
  </si>
  <si>
    <t>Col. (k)</t>
  </si>
  <si>
    <t>Col. (l)</t>
  </si>
  <si>
    <t>Col. (m)</t>
  </si>
  <si>
    <t>Col. (n)</t>
  </si>
  <si>
    <t>Long Term Debt (3):</t>
  </si>
  <si>
    <t>Acct 221 Bonds</t>
  </si>
  <si>
    <t>112.18.c,d</t>
  </si>
  <si>
    <t>Acct 223 Advances from Assoc. Companies</t>
  </si>
  <si>
    <t>112.20.c,d</t>
  </si>
  <si>
    <t>Acct 224 Other Long Term Debt</t>
  </si>
  <si>
    <t>112.21.c,d</t>
  </si>
  <si>
    <t>Less  Acct 222 Reacquired Debt</t>
  </si>
  <si>
    <t>112.19 c, d enter negative</t>
  </si>
  <si>
    <t>Total Long Term Debt</t>
  </si>
  <si>
    <t>Preferred Stock (1)</t>
  </si>
  <si>
    <t>112.3.c,d</t>
  </si>
  <si>
    <t>Common Equity- Per Books</t>
  </si>
  <si>
    <t>112.16.c,d</t>
  </si>
  <si>
    <t>Less Acct 204 Preferred Stock</t>
  </si>
  <si>
    <t>Less Acct 219 Accum Other Compre. Income</t>
  </si>
  <si>
    <t>112.15.c,d</t>
  </si>
  <si>
    <t>Less Acct 216.1 Unappropriated Undistributed Subsidiary Earnings</t>
  </si>
  <si>
    <t>112.12.c,d</t>
  </si>
  <si>
    <t>Cost of Debt (3)</t>
  </si>
  <si>
    <t>Acct 427 Interest on Long Term Debt</t>
  </si>
  <si>
    <t>117.62.c</t>
  </si>
  <si>
    <t>Acct 428 Amortization of Debt Discount and Expense</t>
  </si>
  <si>
    <t>117.63.c</t>
  </si>
  <si>
    <t>Acct 428.1 Amortization of Loss on Reacquired Debt</t>
  </si>
  <si>
    <t>117.64.c</t>
  </si>
  <si>
    <t>Acct 430 Interest on Debt to Assoc. Companies (LTD portion only) (2)</t>
  </si>
  <si>
    <t>117.67.c</t>
  </si>
  <si>
    <t>Less:  Acct 429 Amort of Premium on Debt</t>
  </si>
  <si>
    <t>117.65.c enter negative</t>
  </si>
  <si>
    <t>Less:  Acct 429.1 Amort of Gain on Reacquired Debt</t>
  </si>
  <si>
    <t>117.66.c enter negative</t>
  </si>
  <si>
    <t>Total Interest Expense</t>
  </si>
  <si>
    <t>Cost of Preferred Stock</t>
  </si>
  <si>
    <t>Preferred Stock Dividends</t>
  </si>
  <si>
    <t>118.29.c</t>
  </si>
  <si>
    <t>Note 1.  If and when the Company issues preferred stock, footnote will indicate the authorizing regulatory agency, the docket/case number, and the date of the authorizing order.</t>
  </si>
  <si>
    <t>Note 2.  Interest on Debt to Associated Companies (FERC 430) will be populated with interest related to Long-Term Debt only.</t>
  </si>
  <si>
    <t>Note 3.  In the event there is a construction loan, line 222 will also include the outstanding amounts associated with any short term construction financing, prior to the issuance of long term debt.</t>
  </si>
  <si>
    <t xml:space="preserve">     Rate Formula Template</t>
  </si>
  <si>
    <t>Project Worksheet</t>
  </si>
  <si>
    <r>
      <t xml:space="preserve"> Utilizing </t>
    </r>
    <r>
      <rPr>
        <sz val="12"/>
        <color rgb="FF7030A0"/>
        <rFont val="Times New Roman"/>
        <family val="1"/>
      </rPr>
      <t>Appendix A</t>
    </r>
    <r>
      <rPr>
        <sz val="12"/>
        <rFont val="Times New Roman"/>
        <family val="1"/>
      </rPr>
      <t xml:space="preserve"> Data</t>
    </r>
  </si>
  <si>
    <t xml:space="preserve">The calculations below calculate that additional revenue requirement for 100 basis points of ROE and 1 percent change in the equity component of the capital structure. </t>
  </si>
  <si>
    <t>These amounts are then used to valuate the actual increase in  revenue in the table below (starting on line 66) associated with the actual incentive authorized by the Commission</t>
  </si>
  <si>
    <t xml:space="preserve">The use of the 100 basis point calculations do not presume any particular incentive (i.e., 100 basis points) being granted by the Commission. </t>
  </si>
  <si>
    <t>Base ROE and Income Taxes Carrying Charge</t>
  </si>
  <si>
    <t>Result</t>
  </si>
  <si>
    <t>Rate Base</t>
  </si>
  <si>
    <t>BASE RETURN CALCULATION:</t>
  </si>
  <si>
    <t xml:space="preserve">  Long Term Debt  </t>
  </si>
  <si>
    <t>(Appendix A, Line 91)</t>
  </si>
  <si>
    <t xml:space="preserve">  Preferred Stock </t>
  </si>
  <si>
    <t>(Appendix A, Line 92)</t>
  </si>
  <si>
    <t xml:space="preserve">  Common Stock </t>
  </si>
  <si>
    <t>(Appendix A, Line 93)</t>
  </si>
  <si>
    <t>Total  (sum lines 3-5)</t>
  </si>
  <si>
    <t>Return multiplied by Rate Base (line 1 * line 6)</t>
  </si>
  <si>
    <t xml:space="preserve">     T=1 - {[(1 - SIT) * (1 - FIT)] / (1 - SIT * FIT * p)} =  (Appendix A, line 61)</t>
  </si>
  <si>
    <t>Amortized Investment Tax Credit (266.8f) (enter negative)</t>
  </si>
  <si>
    <t>Permanent Differences Tax Adjustment = (Appendix A, line 67)</t>
  </si>
  <si>
    <t>Base Return and Income Taxes</t>
  </si>
  <si>
    <t>Return and Income Taxes at Base ROE</t>
  </si>
  <si>
    <t>100 Basis Point Incentive ROE and Income Taxes Carrying Charge</t>
  </si>
  <si>
    <t xml:space="preserve">100 Basis Point Incentive Return impact on </t>
  </si>
  <si>
    <t>(line 3)</t>
  </si>
  <si>
    <t>(line 4)</t>
  </si>
  <si>
    <t xml:space="preserve">  Common Stock</t>
  </si>
  <si>
    <t>(line 5 plus 100 basis points)</t>
  </si>
  <si>
    <t>Total  (sum lines 24-26)</t>
  </si>
  <si>
    <t>100 Basis Point Incentive Return multiplied by Rate Base (line 22 * line 27)</t>
  </si>
  <si>
    <t>Permanent Differences Tax Adjustment = (line 15)</t>
  </si>
  <si>
    <t>Return and Income Taxes with 100 basis point increase in ROE</t>
  </si>
  <si>
    <t>Return and Income Taxes with 100 basis point increase in  ROE</t>
  </si>
  <si>
    <t>Difference in Return and Income Taxes between Base ROE and 100 Basis Point Incentive</t>
  </si>
  <si>
    <t>Effect of 1% Increase in the Equity Ratio</t>
  </si>
  <si>
    <t>Results</t>
  </si>
  <si>
    <t>100 Basis Point Incentive Return</t>
  </si>
  <si>
    <t>(line 3 minus 1% in equity ratio)</t>
  </si>
  <si>
    <t xml:space="preserve">  Common Stock  </t>
  </si>
  <si>
    <t>(line 5 plus 1% in equity ratio))</t>
  </si>
  <si>
    <t>Total  (sum lines 46-48)</t>
  </si>
  <si>
    <t>Return and Income Taxes with 1% Increase in the Equity Ratio</t>
  </si>
  <si>
    <t>Difference between Base ROE and 1% Increase in the Equity Ratio</t>
  </si>
  <si>
    <t>Revenue Requirement per project including incentives</t>
  </si>
  <si>
    <t>Expense Allocator</t>
  </si>
  <si>
    <t>[Appendix A, lines 45 and 59, less Appendix A, line 44b (project specific) / Gross Transmission Plant In Service Column (l).  If Gross Transmission Plant is zero, then the Expense Allocator should be zero] (Note B)</t>
  </si>
  <si>
    <t>Base Carrying Charge</t>
  </si>
  <si>
    <t>Line 103 Appendix A</t>
  </si>
  <si>
    <t>The table below  breaks out the total revenue requirement on Appendix A separately  for each investment.  The total of Column (p) must equal the amount shown on Appendix A, Line 3.</t>
  </si>
  <si>
    <t>(i)</t>
  </si>
  <si>
    <t>(j)</t>
  </si>
  <si>
    <t>(k)</t>
  </si>
  <si>
    <t>(l)</t>
  </si>
  <si>
    <t>(m)</t>
  </si>
  <si>
    <t>(n)</t>
  </si>
  <si>
    <t>(o)</t>
  </si>
  <si>
    <t>(p)</t>
  </si>
  <si>
    <t>(q)</t>
  </si>
  <si>
    <t>Net Investment (Note A)</t>
  </si>
  <si>
    <t>ROE Authorized by FERC (Note D)</t>
  </si>
  <si>
    <t>ROE Base (From Appendix A, line 94)</t>
  </si>
  <si>
    <t>Incentive % Authorized by FERC</t>
  </si>
  <si>
    <t>Line 43</t>
  </si>
  <si>
    <t>Col (e) / .01 x Col (f)</t>
  </si>
  <si>
    <t>Incentive $ (Col (b) x Col (g)</t>
  </si>
  <si>
    <t>Equity % in Capital Structure (% above base %, -% below base %)(1 equals 1%)</t>
  </si>
  <si>
    <t>Impact of Equity Component of Capital Structure(Col (b) x (i) x Line 65</t>
  </si>
  <si>
    <t>Base Return and Tax (Line 68 x Col (b)</t>
  </si>
  <si>
    <t>Gross Plant In Service (Note B)</t>
  </si>
  <si>
    <t>Expense Allocator    (line 67)</t>
  </si>
  <si>
    <t>O&amp;M, Taxes Other than Income                  (Col. (l) x Col. (n)</t>
  </si>
  <si>
    <t>Depreciation/Amortization Expense</t>
  </si>
  <si>
    <t>Competitive Bid Concession      (Note C)</t>
  </si>
  <si>
    <t>Total Revenues (Col. (h) + (j) + (k) +(n) +(o) -(p))</t>
  </si>
  <si>
    <t>NextEra Energy Transmission New York, Inc. - Other Rate Base</t>
  </si>
  <si>
    <t>69a</t>
  </si>
  <si>
    <t>Empire State Line Project - 100 BP ROE Adder and Cost Cap</t>
  </si>
  <si>
    <t>69b</t>
  </si>
  <si>
    <t>Empire State Line Project - Cost Containment Mechanism</t>
  </si>
  <si>
    <t>69c</t>
  </si>
  <si>
    <t>Empire State Line Project - Unforeseeable Costs</t>
  </si>
  <si>
    <t>Check Sum Appendix A Line 3</t>
  </si>
  <si>
    <t>Difference (must be equal to zero)</t>
  </si>
  <si>
    <t>Note:</t>
  </si>
  <si>
    <t>Column (b), Net Investment includes the Net Plant In Service, unamortized regulatory assets, unamortized abandoned plant and CWIP</t>
  </si>
  <si>
    <t>Column (l), Gross Plant in Service excludes Regulatory Assets, CWIP, and Abandoned Plant.</t>
  </si>
  <si>
    <t xml:space="preserve">Competitive Bid Concession, if any, will reflect outcome of competitive developer selection process and will be computed on a workpaper that will be provided as supporting documentation </t>
  </si>
  <si>
    <t xml:space="preserve">for each Annual Update and will be zero or a reduction to the revenue requirement.  The amount in Column (p) above equals the amount by which the annual revenue requirement is reduced from the ceiling rate.   </t>
  </si>
  <si>
    <t>Column (e), for each project with an incentive in column (e), note the docket No. in which FERC granted the incentive&gt;</t>
  </si>
  <si>
    <t>Project</t>
  </si>
  <si>
    <t>Docket No.</t>
  </si>
  <si>
    <t>Docket Nos. ER16-2719, ER18-125</t>
  </si>
  <si>
    <r>
      <t xml:space="preserve">Pursuant to the settlement agreement approved in Docket No. ER16-2719, a 100 bp ROE adder will apply to project investment incurred up to the Cost Cap.  A 100 bp ROE adder shall also apply to Unforeseeable Costs in excess of five (5) percent of the Cost Cap, Empire Third Party Costs, and Project Development Costs.  </t>
    </r>
    <r>
      <rPr>
        <u/>
        <sz val="12"/>
        <rFont val="Times New Roman"/>
        <family val="1"/>
      </rPr>
      <t>Empire Third Party Costs</t>
    </r>
    <r>
      <rPr>
        <sz val="12"/>
        <rFont val="Times New Roman"/>
        <family val="1"/>
      </rPr>
      <t xml:space="preserve"> are costs that result from: (i) NYISO modifications or further NYISO requirements, including interconnection costs and upgrades resulting from the NYISO interconnection study process; or (ii) real estate-related costs incurred in any lease arrangements or purchases related to the acquisition of rights-of-way or access to rights-of-way or purchases of rights to access utility facilities; (iii) all taxes; or (iv) Empire Upgrades. These Empire Third Party Costs are not included in the Capital Cost Bid , are not subject to the Cost Cap or Cost Containment Mechanism, and are recoverable in the formula rate.  </t>
    </r>
    <r>
      <rPr>
        <u/>
        <sz val="12"/>
        <rFont val="Times New Roman"/>
        <family val="1"/>
      </rPr>
      <t>Project Development Costs</t>
    </r>
    <r>
      <rPr>
        <sz val="12"/>
        <rFont val="Times New Roman"/>
        <family val="1"/>
      </rPr>
      <t xml:space="preserve"> are costs incurred for the Empire State Line Project prior to the selection of one or more transmission developer(s) by the NYISO Board of Directors and are not included in the Capital Cost Bid submitted to the NYISO, and are not subject to the Cost Cap or Cost Containment Mechanism, are to be included in Construction Work in Progress (“CWIP”) in accordance with the FERC Uniform System of Accounts, and are recoverable in the formula rate.  The </t>
    </r>
    <r>
      <rPr>
        <u/>
        <sz val="12"/>
        <rFont val="Times New Roman"/>
        <family val="1"/>
      </rPr>
      <t>Cost Cap</t>
    </r>
    <r>
      <rPr>
        <sz val="12"/>
        <rFont val="Times New Roman"/>
        <family val="1"/>
      </rPr>
      <t xml:space="preserve"> is the sum of the following:  (A) the Capital Cost Bid, defined as the amount submitted by NEET NY in response to the NYISO's solicitation on the Western New York Public Policy Transmission Need, but excluding Empire Third Party Costs; (B) contingency of 18% will be applied to the Capital Cost Bid; (C) the sum of the Capital Cost Bid and the contingency of 18%, multiplied by an inflation factor of 2.0% per year for the period of time from the submission in response to the NYISO’s Solicitation to the date that is one year prior to the Commercial Operation Date; and (D) Allowance for Funds Used During Construction.</t>
    </r>
  </si>
  <si>
    <t xml:space="preserve">Pursuant to the settlement agreement approved in Docket No. ER16-2719, 20% of any prudently incurred project costs above the Cost Cap that are subject to the Cost Containment Mechanism will not earn an equity return, but NEET NY will be allowed to recover the associated depreciation and debt cost.  In addition, 80% of any prudently incurred costs above the Cost Cap that are subject to the Cost Containment Mechanism will not earn any ROE Incentive Adders on the equity portion of such costs, but NEET NY will be allowed to earn the Base ROE, associated depreciation, and debt cost.  </t>
  </si>
  <si>
    <t xml:space="preserve">Unforeseeable Costs in an aggregate amount up to 5% of the Cost Cap shall be considered project costs that are part of the contingency and subject to the Cost Containment Mechanism. Unforeseeable Costs that are more than 5% of the amount of the Cost Cap are not subject to the Cost Cap or Cost Containment Mechanism and are recoverable in the formula rate, and are subject to the base ROE of 9.65%. </t>
  </si>
  <si>
    <t>Empire State Line Project - Additional ROE Adder for Certain Costs Below the Cost Cap</t>
  </si>
  <si>
    <t>Pursuant to the settlement agreement approved in Docket No. ER16-2719, NEET NY may utilize an additional ROE adder when the actual project costs are below the “Adjusted Cost Cap.”The Adjusted Cost Cap shall be comprised of the sum of the following: (a) the Capital Cost Bids for the Empire State Line Project and the AC Transmission Project, respectively; (b) the Capital Cost Bid multiplied by 5% (“5% Adder”); (c) the sum of the Capital Cost Bid and the 5% Adder, multiplied by an inflation factor of 2.0% per year for the period of time from when the Capital Cost Bid was established and until the date when the project starts commercial operations; and (d) any AFUDC.  NEET NY will receive an additional ROE adder as set forth in Table A below when the Eligible Project costs, inclusive of Unforeseeable Costs in an amount up to 5% of the Adjusted Cost Cap, are less than the Adjusted Cost Cap, as set forth in Table A below.</t>
  </si>
  <si>
    <t>Table A</t>
  </si>
  <si>
    <t>Actual Costs Below Adjusted Cost Cap</t>
  </si>
  <si>
    <t>ROE Adder</t>
  </si>
  <si>
    <t>0% to &lt;=5%</t>
  </si>
  <si>
    <t>0.05%</t>
  </si>
  <si>
    <t>&gt;5% to &lt;=10%</t>
  </si>
  <si>
    <t>0.17%</t>
  </si>
  <si>
    <t>&gt;10% to &lt;=15%</t>
  </si>
  <si>
    <t>0.30%</t>
  </si>
  <si>
    <t>&gt;15% to &lt;=20%</t>
  </si>
  <si>
    <t>0.45%</t>
  </si>
  <si>
    <t>&gt;20% to &lt;=25%</t>
  </si>
  <si>
    <t>0.62%</t>
  </si>
  <si>
    <t>&gt;25%</t>
  </si>
  <si>
    <t>0.71%</t>
  </si>
  <si>
    <t>Attachment 5 - Example of True-Up Calculation</t>
  </si>
  <si>
    <t>Annual True-Up Calculation</t>
  </si>
  <si>
    <t xml:space="preserve">Net </t>
  </si>
  <si>
    <t>Adjusted</t>
  </si>
  <si>
    <t>Under/(Over)</t>
  </si>
  <si>
    <t>Interest</t>
  </si>
  <si>
    <t>Total True-Up</t>
  </si>
  <si>
    <t>Net Revenue</t>
  </si>
  <si>
    <t>Collection</t>
  </si>
  <si>
    <t>Income</t>
  </si>
  <si>
    <t>Adjustment</t>
  </si>
  <si>
    <t>Identification</t>
  </si>
  <si>
    <t>Project Name</t>
  </si>
  <si>
    <r>
      <t>Requirement</t>
    </r>
    <r>
      <rPr>
        <vertAlign val="superscript"/>
        <sz val="12"/>
        <color theme="1"/>
        <rFont val="Times New Roman"/>
        <family val="1"/>
      </rPr>
      <t>1</t>
    </r>
  </si>
  <si>
    <r>
      <t>Revenue Received</t>
    </r>
    <r>
      <rPr>
        <vertAlign val="superscript"/>
        <sz val="12"/>
        <color theme="1"/>
        <rFont val="Times New Roman"/>
        <family val="1"/>
      </rPr>
      <t>2</t>
    </r>
  </si>
  <si>
    <t>(C-D)</t>
  </si>
  <si>
    <t>(Expense)</t>
  </si>
  <si>
    <t>(E + F)</t>
  </si>
  <si>
    <t>NEET New York, Inc.</t>
  </si>
  <si>
    <t>Empire State Line</t>
  </si>
  <si>
    <t>2a</t>
  </si>
  <si>
    <t>2021 Prior Period adjustment</t>
  </si>
  <si>
    <t>2b</t>
  </si>
  <si>
    <t>2c</t>
  </si>
  <si>
    <t>2d</t>
  </si>
  <si>
    <t>Note A</t>
  </si>
  <si>
    <t xml:space="preserve">1) From Attachment 4, Column (q) for the period being trued-up </t>
  </si>
  <si>
    <t>2) The "revenue received" is the total amount of revenue distributed in the True-Up Year. The amounts do not include any true-ups or prior period</t>
  </si>
  <si>
    <t xml:space="preserve">     adjustments and reflects any Competitive Bid Concessions</t>
  </si>
  <si>
    <t>3. Then Monthly Interest Rate shall be equal to the interest rate set forth below on line 13 and be applied to the amount in Column E for a period of 24 months</t>
  </si>
  <si>
    <t>4. The True-Up Adjustment is applied to each project prorata based its contribution to the Revenue Requirement shown in Attachment 4</t>
  </si>
  <si>
    <t>FERC Refund Interest Rate</t>
  </si>
  <si>
    <t>Interest Rate:</t>
  </si>
  <si>
    <t>Quarter</t>
  </si>
  <si>
    <t>Quarterly Interest Rate under Section 35.19(a)</t>
  </si>
  <si>
    <t>1st Qtr.</t>
  </si>
  <si>
    <t xml:space="preserve">2nd Qtr </t>
  </si>
  <si>
    <t xml:space="preserve">3rd Qtr </t>
  </si>
  <si>
    <t>4th Qtr</t>
  </si>
  <si>
    <t xml:space="preserve">1st Qtr </t>
  </si>
  <si>
    <t>Sum lines 5-11</t>
  </si>
  <si>
    <t>Avg. Monthly FERC Rate</t>
  </si>
  <si>
    <t>Line 12 divided by 7</t>
  </si>
  <si>
    <t>Attachment 6a - Accumulated Deferred Income Taxes (ADIT) Average Worksheet (Projection)</t>
  </si>
  <si>
    <t>(Sum Col. B, C &amp; D)</t>
  </si>
  <si>
    <t>Ln</t>
  </si>
  <si>
    <t>Item</t>
  </si>
  <si>
    <t>Plant Related</t>
  </si>
  <si>
    <t>Labor Related</t>
  </si>
  <si>
    <t>ADIT-282 (enter negative)</t>
  </si>
  <si>
    <t>ADIT-283 (enter negative)</t>
  </si>
  <si>
    <t>ADIT-190</t>
  </si>
  <si>
    <t>Subtotal</t>
  </si>
  <si>
    <t>Sum of Lines 1-3</t>
  </si>
  <si>
    <t>Wages &amp; Salary Allocator (sum lines 1-3 for each column)</t>
  </si>
  <si>
    <t>Appendix A, line 91</t>
  </si>
  <si>
    <t>Net Plant Allocator</t>
  </si>
  <si>
    <t>Appendix A, line 22</t>
  </si>
  <si>
    <t>Total Plant Allocator</t>
  </si>
  <si>
    <t>Projected ADIT Total</t>
  </si>
  <si>
    <t>Enter as negative Appendix A, page 2, line 24</t>
  </si>
  <si>
    <t>Beginning Balance &amp; Monthly Changes</t>
  </si>
  <si>
    <t>Month</t>
  </si>
  <si>
    <t xml:space="preserve">Balance </t>
  </si>
  <si>
    <t>ADIT-282</t>
  </si>
  <si>
    <t>Actual Balance, BOY (Attach 6c, Line 30)</t>
  </si>
  <si>
    <t>-</t>
  </si>
  <si>
    <t>Actual Balance, BOY, Prorated items (Attach 6c, Line 26)</t>
  </si>
  <si>
    <t>Actual Balance, EOY (Attach 6d, Line 30)</t>
  </si>
  <si>
    <t>Actual Balance, EOY Prorated (Attach 6d, Line 26)</t>
  </si>
  <si>
    <t>Prorated EOY Balance (Attach 6b, Line 14)</t>
  </si>
  <si>
    <t>ADIT-283</t>
  </si>
  <si>
    <t>Actual Balance, BOY (Attach 6c, Line 44)</t>
  </si>
  <si>
    <t>Actual Balance, BOY, Prorated items (Attach 6c, Line 40)</t>
  </si>
  <si>
    <t>Actual Balance, EOY (Attach 6d, Line 44)</t>
  </si>
  <si>
    <t>Actual Balance, EOY Prorated (Attach 6d, Line 40)</t>
  </si>
  <si>
    <t>Prorated EOY Balance (Attach 6b, Line 28)</t>
  </si>
  <si>
    <t>Actual Balance, BOY (Attach 6c, Line 18)</t>
  </si>
  <si>
    <t>Actual Balance, BOY, Prorated items (Attach 6c, Line 14)</t>
  </si>
  <si>
    <t>Actual Balance, EOY (Attach 6d, Line 18)</t>
  </si>
  <si>
    <t>Actual Balance, EOY Prorated (Attach 6d, Line 14)</t>
  </si>
  <si>
    <t>Prorated EOY Balance (Attach 6b, Line 42)</t>
  </si>
  <si>
    <t>Attachment 6b - Accumulated Deferred Income Taxes (ADIT) Proration Worksheet (Projection)</t>
  </si>
  <si>
    <t>Weighting for Projection</t>
  </si>
  <si>
    <t>Beginning Balance/
Monthly Increment</t>
  </si>
  <si>
    <t>Transmission Proration
(d) x (f)</t>
  </si>
  <si>
    <t>Plant Proration
(d) x (h)</t>
  </si>
  <si>
    <t>Labor Proration
(d) x (j)</t>
  </si>
  <si>
    <r>
      <t>ADIT-282-Proration-</t>
    </r>
    <r>
      <rPr>
        <b/>
        <sz val="12"/>
        <color rgb="FFFF0000"/>
        <rFont val="Arial Narrow"/>
        <family val="2"/>
      </rPr>
      <t>Note A</t>
    </r>
  </si>
  <si>
    <t>Balance (Attach 6c, Line 26)</t>
  </si>
  <si>
    <t>Increment</t>
  </si>
  <si>
    <t>ADIT 282-Prorated EOY Balance</t>
  </si>
  <si>
    <r>
      <t>ADIT-283-Proration-</t>
    </r>
    <r>
      <rPr>
        <b/>
        <sz val="12"/>
        <color rgb="FFFF0000"/>
        <rFont val="Arial Narrow"/>
        <family val="2"/>
      </rPr>
      <t>Note B</t>
    </r>
  </si>
  <si>
    <t>Balance (Attach 6c, Line 40)</t>
  </si>
  <si>
    <t>ADIT 283-Prorated EOY Balance</t>
  </si>
  <si>
    <r>
      <t>ADIT-190-Proration-</t>
    </r>
    <r>
      <rPr>
        <b/>
        <sz val="12"/>
        <color rgb="FFFF0000"/>
        <rFont val="Arial Narrow"/>
        <family val="2"/>
      </rPr>
      <t>Note C</t>
    </r>
  </si>
  <si>
    <t>Balance (Attach 6c, Line 14)</t>
  </si>
  <si>
    <t>ADIT 190-Prorated EOY Balance</t>
  </si>
  <si>
    <t>Uses a 365 day calendar year.</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</si>
  <si>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</si>
  <si>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</si>
  <si>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accelerated depreciation, if applicable, are subject to proration.  See Line 40 in Attach 6c and 6d.</t>
  </si>
  <si>
    <t>Only amounts in ADIT-190 related to NOL carryforwards resulting from accelerated depreciation, if applicable, are subject to proration.  See Line 14 in Attach 6c and 6d.</t>
  </si>
  <si>
    <t>Attachment 6c - Accumulated Deferred Income Taxes (ADIT) Worksheet (Beginning of Year)</t>
  </si>
  <si>
    <t>Line 30</t>
  </si>
  <si>
    <t>Line 44</t>
  </si>
  <si>
    <t>Line 18</t>
  </si>
  <si>
    <t>Sum of Lines 1-4</t>
  </si>
  <si>
    <t>In filling out this attachment, a full and complete description of each item and justification for the allocation to Columns B-F and each separate ADIT item will be listed.  Dissimilar items with amounts exceeding $100,000 will be listed separately.  For ADIT directly related to project depreciation or CWIP, the balance will be shown in a separate row for each project.</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</si>
  <si>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</si>
  <si>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</si>
  <si>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</si>
  <si>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</si>
  <si>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</si>
  <si>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</si>
  <si>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</si>
  <si>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</si>
  <si>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</si>
  <si>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</si>
  <si>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</si>
  <si>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</si>
  <si>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</si>
  <si>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</si>
  <si>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Property</t>
  </si>
  <si>
    <t>Depreciation Items</t>
  </si>
  <si>
    <t xml:space="preserve">Subtotal - p274.b </t>
  </si>
  <si>
    <t>Instructions for Account 282:</t>
  </si>
  <si>
    <t>ADIT- 283</t>
  </si>
  <si>
    <t xml:space="preserve">Subtotal - p276.b  </t>
  </si>
  <si>
    <t>Instructions for Account 283:</t>
  </si>
  <si>
    <t>Attachment 6d - Accumulated Deferred Income Taxes (ADIT) Worksheet (End of Year)</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</si>
  <si>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</si>
  <si>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</si>
  <si>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</si>
  <si>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</si>
  <si>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6e - Accumulated Deferred Income Taxes (ADIT) Average Worksheet (True-Up)</t>
  </si>
  <si>
    <t>Total Plant &amp; Labor Related</t>
  </si>
  <si>
    <t>Line 16</t>
  </si>
  <si>
    <t>Line 24</t>
  </si>
  <si>
    <t>Line 32</t>
  </si>
  <si>
    <t>Wages &amp; Salary Allocator</t>
  </si>
  <si>
    <t>ADIT Total</t>
  </si>
  <si>
    <t>Prorated EOY Balance (Attach 6f, Line 14)</t>
  </si>
  <si>
    <t>Prorated EOY Balance (Attach 6f, Line 28)</t>
  </si>
  <si>
    <t>Prorated EOY Balance (Attach 6f, Line 42)</t>
  </si>
  <si>
    <t>Attachment 6f - Accumulated Deferred Income Taxes (ADIT) Proration Worksheet (True-up)</t>
  </si>
  <si>
    <t xml:space="preserve">Monthly Increment </t>
  </si>
  <si>
    <t>Proration
(d) x (e)</t>
  </si>
  <si>
    <t>Prorated Projected Balance (Cumulative Sum of f)</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</si>
  <si>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</si>
  <si>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</si>
  <si>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</si>
  <si>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</si>
  <si>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</si>
  <si>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</si>
  <si>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r>
      <t>ADIT-282-Proration-</t>
    </r>
    <r>
      <rPr>
        <b/>
        <sz val="10"/>
        <color rgb="FFFF0000"/>
        <rFont val="Times New Roman"/>
        <family val="1"/>
      </rPr>
      <t>Note A</t>
    </r>
  </si>
  <si>
    <r>
      <t xml:space="preserve">Balance (Attach 6c, Line 30) </t>
    </r>
    <r>
      <rPr>
        <b/>
        <sz val="10"/>
        <color rgb="FFFF0000"/>
        <rFont val="Times New Roman"/>
        <family val="1"/>
      </rPr>
      <t>Note D</t>
    </r>
  </si>
  <si>
    <r>
      <t>ADIT-283-Proration-</t>
    </r>
    <r>
      <rPr>
        <b/>
        <sz val="10"/>
        <color rgb="FFFF0000"/>
        <rFont val="Times New Roman"/>
        <family val="1"/>
      </rPr>
      <t>Note B</t>
    </r>
  </si>
  <si>
    <r>
      <t xml:space="preserve">Balance (Attach 6c, Line 44) </t>
    </r>
    <r>
      <rPr>
        <b/>
        <sz val="10"/>
        <color rgb="FFFF0000"/>
        <rFont val="Times New Roman"/>
        <family val="1"/>
      </rPr>
      <t>Note D</t>
    </r>
  </si>
  <si>
    <r>
      <t>ADIT-190-Proration-</t>
    </r>
    <r>
      <rPr>
        <b/>
        <sz val="10"/>
        <color rgb="FFFF0000"/>
        <rFont val="Times New Roman"/>
        <family val="1"/>
      </rPr>
      <t>Note C</t>
    </r>
  </si>
  <si>
    <r>
      <t xml:space="preserve">Balance (Attach 6c, Line 18) </t>
    </r>
    <r>
      <rPr>
        <b/>
        <sz val="10"/>
        <color rgb="FFFF0000"/>
        <rFont val="Times New Roman"/>
        <family val="1"/>
      </rPr>
      <t>Note D</t>
    </r>
  </si>
  <si>
    <t>Beginning balances in column (g) are referenced to the original projection tab 6b-ADIT Projection Proration as the original projection proration amounts are necessary to properly calculate columns ( e) through (g).</t>
  </si>
  <si>
    <t>Attachment 7 - Depreciation and Amortization Rates</t>
  </si>
  <si>
    <r>
      <t xml:space="preserve"> </t>
    </r>
    <r>
      <rPr>
        <sz val="12"/>
        <color indexed="8"/>
        <rFont val="Arial Narrow"/>
        <family val="2"/>
      </rPr>
      <t>Account Number</t>
    </r>
    <r>
      <rPr>
        <sz val="12"/>
        <rFont val="Arial Narrow"/>
        <family val="2"/>
      </rPr>
      <t xml:space="preserve"> </t>
    </r>
  </si>
  <si>
    <r>
      <t xml:space="preserve"> </t>
    </r>
    <r>
      <rPr>
        <sz val="12"/>
        <color indexed="8"/>
        <rFont val="Arial Narrow"/>
        <family val="2"/>
      </rPr>
      <t>FERC Account</t>
    </r>
    <r>
      <rPr>
        <sz val="12"/>
        <rFont val="Arial Narrow"/>
        <family val="2"/>
      </rPr>
      <t xml:space="preserve"> </t>
    </r>
  </si>
  <si>
    <r>
      <t xml:space="preserve"> </t>
    </r>
    <r>
      <rPr>
        <sz val="12"/>
        <color indexed="8"/>
        <rFont val="Arial Narrow"/>
        <family val="2"/>
      </rPr>
      <t>Rate (Annual)Percent</t>
    </r>
    <r>
      <rPr>
        <sz val="12"/>
        <rFont val="Arial Narrow"/>
        <family val="2"/>
      </rPr>
      <t xml:space="preserve"> </t>
    </r>
  </si>
  <si>
    <r>
      <t xml:space="preserve"> </t>
    </r>
    <r>
      <rPr>
        <b/>
        <sz val="12"/>
        <color indexed="8"/>
        <rFont val="Arial Narrow"/>
        <family val="2"/>
      </rPr>
      <t>TRANSMISSION PLANT</t>
    </r>
    <r>
      <rPr>
        <b/>
        <sz val="12"/>
        <rFont val="Arial Narrow"/>
        <family val="2"/>
      </rPr>
      <t xml:space="preserve"> </t>
    </r>
  </si>
  <si>
    <t>350.1</t>
  </si>
  <si>
    <t>Fee Land</t>
  </si>
  <si>
    <t>350.2</t>
  </si>
  <si>
    <r>
      <rPr>
        <sz val="12"/>
        <color indexed="8"/>
        <rFont val="Arial Narrow"/>
        <family val="2"/>
      </rPr>
      <t>Land Rights</t>
    </r>
    <r>
      <rPr>
        <sz val="12"/>
        <rFont val="Arial Narrow"/>
        <family val="2"/>
      </rPr>
      <t xml:space="preserve"> </t>
    </r>
  </si>
  <si>
    <t>352</t>
  </si>
  <si>
    <r>
      <rPr>
        <sz val="12"/>
        <color indexed="8"/>
        <rFont val="Arial Narrow"/>
        <family val="2"/>
      </rPr>
      <t>Structures and Improvements</t>
    </r>
    <r>
      <rPr>
        <sz val="12"/>
        <rFont val="Arial Narrow"/>
        <family val="2"/>
      </rPr>
      <t xml:space="preserve"> </t>
    </r>
  </si>
  <si>
    <t>353</t>
  </si>
  <si>
    <r>
      <rPr>
        <sz val="12"/>
        <color indexed="8"/>
        <rFont val="Arial Narrow"/>
        <family val="2"/>
      </rPr>
      <t>Station Equipment</t>
    </r>
    <r>
      <rPr>
        <sz val="12"/>
        <rFont val="Arial Narrow"/>
        <family val="2"/>
      </rPr>
      <t xml:space="preserve"> </t>
    </r>
  </si>
  <si>
    <r>
      <rPr>
        <sz val="12"/>
        <color indexed="8"/>
        <rFont val="Arial Narrow"/>
        <family val="2"/>
      </rPr>
      <t>354</t>
    </r>
    <r>
      <rPr>
        <sz val="12"/>
        <rFont val="Arial Narrow"/>
        <family val="2"/>
      </rPr>
      <t xml:space="preserve"> </t>
    </r>
  </si>
  <si>
    <r>
      <rPr>
        <sz val="12"/>
        <color indexed="8"/>
        <rFont val="Arial Narrow"/>
        <family val="2"/>
      </rPr>
      <t>Towers and Fixtures</t>
    </r>
    <r>
      <rPr>
        <sz val="12"/>
        <rFont val="Arial Narrow"/>
        <family val="2"/>
      </rPr>
      <t xml:space="preserve"> </t>
    </r>
  </si>
  <si>
    <r>
      <rPr>
        <sz val="12"/>
        <color indexed="8"/>
        <rFont val="Arial Narrow"/>
        <family val="2"/>
      </rPr>
      <t>355</t>
    </r>
    <r>
      <rPr>
        <sz val="12"/>
        <rFont val="Arial Narrow"/>
        <family val="2"/>
      </rPr>
      <t xml:space="preserve"> </t>
    </r>
  </si>
  <si>
    <t>Poles and Fixtures</t>
  </si>
  <si>
    <r>
      <rPr>
        <sz val="12"/>
        <color indexed="8"/>
        <rFont val="Arial Narrow"/>
        <family val="2"/>
      </rPr>
      <t>356</t>
    </r>
    <r>
      <rPr>
        <sz val="12"/>
        <rFont val="Arial Narrow"/>
        <family val="2"/>
      </rPr>
      <t xml:space="preserve"> </t>
    </r>
  </si>
  <si>
    <r>
      <rPr>
        <sz val="12"/>
        <color indexed="8"/>
        <rFont val="Arial Narrow"/>
        <family val="2"/>
      </rPr>
      <t>Overhead Conductor and Devices</t>
    </r>
    <r>
      <rPr>
        <sz val="12"/>
        <rFont val="Arial Narrow"/>
        <family val="2"/>
      </rPr>
      <t xml:space="preserve"> </t>
    </r>
  </si>
  <si>
    <r>
      <rPr>
        <sz val="12"/>
        <color indexed="8"/>
        <rFont val="Arial Narrow"/>
        <family val="2"/>
      </rPr>
      <t>357</t>
    </r>
    <r>
      <rPr>
        <sz val="12"/>
        <rFont val="Arial Narrow"/>
        <family val="2"/>
      </rPr>
      <t xml:space="preserve"> </t>
    </r>
  </si>
  <si>
    <r>
      <rPr>
        <sz val="12"/>
        <color indexed="8"/>
        <rFont val="Arial Narrow"/>
        <family val="2"/>
      </rPr>
      <t>Underground Conduit</t>
    </r>
    <r>
      <rPr>
        <sz val="12"/>
        <rFont val="Arial Narrow"/>
        <family val="2"/>
      </rPr>
      <t xml:space="preserve"> </t>
    </r>
  </si>
  <si>
    <r>
      <rPr>
        <sz val="12"/>
        <color indexed="8"/>
        <rFont val="Arial Narrow"/>
        <family val="2"/>
      </rPr>
      <t>358</t>
    </r>
    <r>
      <rPr>
        <sz val="12"/>
        <rFont val="Arial Narrow"/>
        <family val="2"/>
      </rPr>
      <t xml:space="preserve"> </t>
    </r>
  </si>
  <si>
    <r>
      <rPr>
        <sz val="12"/>
        <color indexed="8"/>
        <rFont val="Arial Narrow"/>
        <family val="2"/>
      </rPr>
      <t>Underground Conductor and Devices</t>
    </r>
    <r>
      <rPr>
        <sz val="12"/>
        <rFont val="Arial Narrow"/>
        <family val="2"/>
      </rPr>
      <t xml:space="preserve"> </t>
    </r>
  </si>
  <si>
    <r>
      <rPr>
        <sz val="12"/>
        <color indexed="8"/>
        <rFont val="Arial Narrow"/>
        <family val="2"/>
      </rPr>
      <t>359</t>
    </r>
    <r>
      <rPr>
        <sz val="12"/>
        <rFont val="Arial Narrow"/>
        <family val="2"/>
      </rPr>
      <t xml:space="preserve"> </t>
    </r>
  </si>
  <si>
    <r>
      <rPr>
        <sz val="12"/>
        <color indexed="8"/>
        <rFont val="Arial Narrow"/>
        <family val="2"/>
      </rPr>
      <t>Roads and Trails</t>
    </r>
    <r>
      <rPr>
        <sz val="12"/>
        <rFont val="Arial Narrow"/>
        <family val="2"/>
      </rPr>
      <t xml:space="preserve"> </t>
    </r>
  </si>
  <si>
    <r>
      <t xml:space="preserve"> </t>
    </r>
    <r>
      <rPr>
        <b/>
        <sz val="12"/>
        <color indexed="8"/>
        <rFont val="Arial Narrow"/>
        <family val="2"/>
      </rPr>
      <t>GENERAL PLANT</t>
    </r>
    <r>
      <rPr>
        <sz val="12"/>
        <rFont val="Arial Narrow"/>
        <family val="2"/>
      </rPr>
      <t xml:space="preserve"> </t>
    </r>
  </si>
  <si>
    <r>
      <rPr>
        <sz val="12"/>
        <color indexed="8"/>
        <rFont val="Arial Narrow"/>
        <family val="2"/>
      </rPr>
      <t>390</t>
    </r>
    <r>
      <rPr>
        <sz val="12"/>
        <rFont val="Arial Narrow"/>
        <family val="2"/>
      </rPr>
      <t xml:space="preserve"> </t>
    </r>
  </si>
  <si>
    <r>
      <rPr>
        <sz val="12"/>
        <color indexed="8"/>
        <rFont val="Arial Narrow"/>
        <family val="2"/>
      </rPr>
      <t>Structures &amp; Improvements</t>
    </r>
    <r>
      <rPr>
        <sz val="12"/>
        <rFont val="Arial Narrow"/>
        <family val="2"/>
      </rPr>
      <t xml:space="preserve"> </t>
    </r>
  </si>
  <si>
    <r>
      <rPr>
        <sz val="12"/>
        <color indexed="8"/>
        <rFont val="Arial Narrow"/>
        <family val="2"/>
      </rPr>
      <t>391</t>
    </r>
    <r>
      <rPr>
        <sz val="12"/>
        <rFont val="Arial Narrow"/>
        <family val="2"/>
      </rPr>
      <t xml:space="preserve"> </t>
    </r>
  </si>
  <si>
    <r>
      <rPr>
        <sz val="12"/>
        <color indexed="8"/>
        <rFont val="Arial Narrow"/>
        <family val="2"/>
      </rPr>
      <t>Office Furniture &amp; Equipment</t>
    </r>
    <r>
      <rPr>
        <sz val="12"/>
        <rFont val="Arial Narrow"/>
        <family val="2"/>
      </rPr>
      <t xml:space="preserve"> </t>
    </r>
  </si>
  <si>
    <t>392.10</t>
  </si>
  <si>
    <t>Automobiles</t>
  </si>
  <si>
    <t>392.20</t>
  </si>
  <si>
    <t>Light Trucks</t>
  </si>
  <si>
    <t>392.30</t>
  </si>
  <si>
    <t>Heavy Trucks</t>
  </si>
  <si>
    <t>392.40</t>
  </si>
  <si>
    <t>Tractor Trailers</t>
  </si>
  <si>
    <t>392.90</t>
  </si>
  <si>
    <t>Trailers</t>
  </si>
  <si>
    <t xml:space="preserve">393 </t>
  </si>
  <si>
    <t xml:space="preserve">Stores Equipment </t>
  </si>
  <si>
    <r>
      <rPr>
        <sz val="12"/>
        <color indexed="8"/>
        <rFont val="Arial Narrow"/>
        <family val="2"/>
      </rPr>
      <t>394</t>
    </r>
    <r>
      <rPr>
        <sz val="12"/>
        <rFont val="Arial Narrow"/>
        <family val="2"/>
      </rPr>
      <t xml:space="preserve"> </t>
    </r>
  </si>
  <si>
    <r>
      <rPr>
        <sz val="12"/>
        <color indexed="8"/>
        <rFont val="Arial Narrow"/>
        <family val="2"/>
      </rPr>
      <t>Tools, Shop &amp; Garage Equipment</t>
    </r>
    <r>
      <rPr>
        <sz val="12"/>
        <rFont val="Arial Narrow"/>
        <family val="2"/>
      </rPr>
      <t xml:space="preserve"> </t>
    </r>
  </si>
  <si>
    <r>
      <rPr>
        <sz val="12"/>
        <color indexed="8"/>
        <rFont val="Arial Narrow"/>
        <family val="2"/>
      </rPr>
      <t>395</t>
    </r>
    <r>
      <rPr>
        <sz val="12"/>
        <rFont val="Arial Narrow"/>
        <family val="2"/>
      </rPr>
      <t xml:space="preserve"> </t>
    </r>
  </si>
  <si>
    <r>
      <rPr>
        <sz val="12"/>
        <color indexed="8"/>
        <rFont val="Arial Narrow"/>
        <family val="2"/>
      </rPr>
      <t>Laboratory Equipment</t>
    </r>
    <r>
      <rPr>
        <sz val="12"/>
        <rFont val="Arial Narrow"/>
        <family val="2"/>
      </rPr>
      <t xml:space="preserve"> </t>
    </r>
  </si>
  <si>
    <t>397</t>
  </si>
  <si>
    <r>
      <rPr>
        <sz val="12"/>
        <color indexed="8"/>
        <rFont val="Arial Narrow"/>
        <family val="2"/>
      </rPr>
      <t>Communication Equipment</t>
    </r>
    <r>
      <rPr>
        <sz val="12"/>
        <rFont val="Arial Narrow"/>
        <family val="2"/>
      </rPr>
      <t xml:space="preserve"> </t>
    </r>
  </si>
  <si>
    <r>
      <t xml:space="preserve"> </t>
    </r>
    <r>
      <rPr>
        <sz val="12"/>
        <color indexed="8"/>
        <rFont val="Arial Narrow"/>
        <family val="2"/>
      </rPr>
      <t>398</t>
    </r>
    <r>
      <rPr>
        <sz val="12"/>
        <rFont val="Arial Narrow"/>
        <family val="2"/>
      </rPr>
      <t xml:space="preserve"> </t>
    </r>
  </si>
  <si>
    <r>
      <rPr>
        <sz val="12"/>
        <color indexed="8"/>
        <rFont val="Arial Narrow"/>
        <family val="2"/>
      </rPr>
      <t>Miscellaneous Equipment</t>
    </r>
    <r>
      <rPr>
        <sz val="12"/>
        <rFont val="Arial Narrow"/>
        <family val="2"/>
      </rPr>
      <t xml:space="preserve"> </t>
    </r>
  </si>
  <si>
    <r>
      <t xml:space="preserve"> </t>
    </r>
    <r>
      <rPr>
        <b/>
        <sz val="12"/>
        <color indexed="8"/>
        <rFont val="Arial Narrow"/>
        <family val="2"/>
      </rPr>
      <t>INTANGIBLE PLANT</t>
    </r>
    <r>
      <rPr>
        <sz val="12"/>
        <rFont val="Arial Narrow"/>
        <family val="2"/>
      </rPr>
      <t xml:space="preserve"> </t>
    </r>
  </si>
  <si>
    <t>301</t>
  </si>
  <si>
    <t>Organization</t>
  </si>
  <si>
    <t>Intangible</t>
  </si>
  <si>
    <r>
      <rPr>
        <sz val="12"/>
        <color indexed="8"/>
        <rFont val="Arial Narrow"/>
        <family val="2"/>
      </rPr>
      <t>303</t>
    </r>
    <r>
      <rPr>
        <sz val="12"/>
        <rFont val="Arial Narrow"/>
        <family val="2"/>
      </rPr>
      <t xml:space="preserve"> </t>
    </r>
  </si>
  <si>
    <r>
      <rPr>
        <sz val="12"/>
        <color indexed="8"/>
        <rFont val="Arial Narrow"/>
        <family val="2"/>
      </rPr>
      <t>Miscellaneous Intangible Plant</t>
    </r>
    <r>
      <rPr>
        <sz val="12"/>
        <rFont val="Arial Narrow"/>
        <family val="2"/>
      </rPr>
      <t xml:space="preserve"> </t>
    </r>
  </si>
  <si>
    <t>5 Year Property</t>
  </si>
  <si>
    <t>7 Year Property</t>
  </si>
  <si>
    <t>10 Year Property</t>
  </si>
  <si>
    <t>Interconnection Equipment</t>
  </si>
  <si>
    <r>
      <rPr>
        <sz val="12"/>
        <color indexed="8"/>
        <rFont val="Arial Narrow"/>
        <family val="2"/>
      </rPr>
      <t>Transmission facility Contributions in Aid of Construction</t>
    </r>
    <r>
      <rPr>
        <sz val="12"/>
        <rFont val="Arial Narrow"/>
        <family val="2"/>
      </rPr>
      <t xml:space="preserve"> </t>
    </r>
  </si>
  <si>
    <r>
      <t xml:space="preserve"> </t>
    </r>
    <r>
      <rPr>
        <sz val="12"/>
        <color indexed="8"/>
        <rFont val="Arial Narrow"/>
        <family val="2"/>
      </rPr>
      <t>Note 1</t>
    </r>
    <r>
      <rPr>
        <sz val="12"/>
        <rFont val="Arial Narrow"/>
        <family val="2"/>
      </rPr>
      <t xml:space="preserve"> </t>
    </r>
  </si>
  <si>
    <r>
      <t xml:space="preserve"> </t>
    </r>
    <r>
      <rPr>
        <sz val="12"/>
        <color indexed="8"/>
        <rFont val="Arial Narrow"/>
        <family val="2"/>
      </rPr>
      <t xml:space="preserve">Note 1: In the event a Contribution in Aid of Construction (CIAC) is made for a transmission facility, the transmission </t>
    </r>
    <r>
      <rPr>
        <sz val="12"/>
        <rFont val="Arial Narrow"/>
        <family val="2"/>
      </rPr>
      <t xml:space="preserve"> </t>
    </r>
  </si>
  <si>
    <r>
      <t xml:space="preserve"> </t>
    </r>
    <r>
      <rPr>
        <sz val="12"/>
        <color indexed="8"/>
        <rFont val="Arial Narrow"/>
        <family val="2"/>
      </rPr>
      <t>depreciation rates above will be weighted based on the relative amount of underlying plant booked to the accounts</t>
    </r>
    <r>
      <rPr>
        <sz val="12"/>
        <rFont val="Arial Narrow"/>
        <family val="2"/>
      </rPr>
      <t xml:space="preserve"> </t>
    </r>
  </si>
  <si>
    <r>
      <t xml:space="preserve"> </t>
    </r>
    <r>
      <rPr>
        <sz val="12"/>
        <color indexed="8"/>
        <rFont val="Arial Narrow"/>
        <family val="2"/>
      </rPr>
      <t>shown in lines 1-9 above and the weighted average depreciation rate will be used to amortize the CIAC.</t>
    </r>
    <r>
      <rPr>
        <sz val="12"/>
        <rFont val="Arial Narrow"/>
        <family val="2"/>
      </rPr>
      <t xml:space="preserve"> The life of a</t>
    </r>
  </si>
  <si>
    <t xml:space="preserve"> facility subject to a CIAC will be equivalent to the depreciation rate calculated above, i.e., 100% ÷ deprecation rate = life</t>
  </si>
  <si>
    <t xml:space="preserve"> in years. The estimated life of the facility or rights associated with the facility will not change  over the life of a CIAC</t>
  </si>
  <si>
    <t xml:space="preserve"> without prior FERC approval.</t>
  </si>
  <si>
    <r>
      <t xml:space="preserve"> </t>
    </r>
    <r>
      <rPr>
        <sz val="12"/>
        <color indexed="8"/>
        <rFont val="Arial Narrow"/>
        <family val="2"/>
      </rPr>
      <t>These depreciation rates will not change absent the appropriate filing at FERC.</t>
    </r>
    <r>
      <rPr>
        <sz val="12"/>
        <rFont val="Arial Narrow"/>
        <family val="2"/>
      </rPr>
      <t xml:space="preserve"> </t>
    </r>
  </si>
  <si>
    <t>Attachment 8- Workpapers</t>
  </si>
  <si>
    <t xml:space="preserve">Regulatory Assets </t>
  </si>
  <si>
    <t>(r)</t>
  </si>
  <si>
    <t>(s)</t>
  </si>
  <si>
    <t>(t)</t>
  </si>
  <si>
    <t>(u)</t>
  </si>
  <si>
    <t>(v)</t>
  </si>
  <si>
    <t>(w)</t>
  </si>
  <si>
    <t>(x)</t>
  </si>
  <si>
    <t>(y)</t>
  </si>
  <si>
    <t>(z)</t>
  </si>
  <si>
    <t>(aa)</t>
  </si>
  <si>
    <t>Dec. 31</t>
  </si>
  <si>
    <t>Jan. 31</t>
  </si>
  <si>
    <t>Feb. 28/29</t>
  </si>
  <si>
    <t>Mar. 31</t>
  </si>
  <si>
    <t>Apr. 30</t>
  </si>
  <si>
    <t>May 31</t>
  </si>
  <si>
    <t>Jun. 30</t>
  </si>
  <si>
    <t>Jul. 31</t>
  </si>
  <si>
    <t>Aug. 31</t>
  </si>
  <si>
    <t>Sept. 30</t>
  </si>
  <si>
    <t>Oct. 31</t>
  </si>
  <si>
    <t>Nov. 30</t>
  </si>
  <si>
    <t>Recovery Amnt Approved *</t>
  </si>
  <si>
    <t>Recovery Period Months *</t>
  </si>
  <si>
    <t>Monthly Amort Exp (b) / (c)</t>
  </si>
  <si>
    <t>Amort Periods this year</t>
  </si>
  <si>
    <t>Current Amort Expense     (d) x (e)</t>
  </si>
  <si>
    <t>% Allocated to Formula Rate *</t>
  </si>
  <si>
    <t>Amort Exp in Formula Rate**            (f) x (g)</t>
  </si>
  <si>
    <t>2015</t>
  </si>
  <si>
    <t>2016</t>
  </si>
  <si>
    <t>Avg Unamortized Balance         Sum (i) through (u) / 13</t>
  </si>
  <si>
    <t>% Approved for Rate Base *</t>
  </si>
  <si>
    <t>Allocated to Formula Rate     (from (g))</t>
  </si>
  <si>
    <t>Rate Base Balance      (v) x (w) x (x)</t>
  </si>
  <si>
    <t>Project Code</t>
  </si>
  <si>
    <t>Docket No</t>
  </si>
  <si>
    <t>1b</t>
  </si>
  <si>
    <t>1c</t>
  </si>
  <si>
    <t>Total Regulatory Asset in Rate Base (sum lines 1a-1x):</t>
  </si>
  <si>
    <t>* Non-zero values in these columns may only be established per FERC order</t>
  </si>
  <si>
    <t xml:space="preserve">**All amortizations of the Regulatory Asset are to be booked to Account 566 </t>
  </si>
  <si>
    <t>Abandoned Plant</t>
  </si>
  <si>
    <t>Amort Exp in Formula Rate            (f) x (g)</t>
  </si>
  <si>
    <t>2014</t>
  </si>
  <si>
    <t>3a</t>
  </si>
  <si>
    <t>3b</t>
  </si>
  <si>
    <t>3c</t>
  </si>
  <si>
    <t>3x</t>
  </si>
  <si>
    <t>Total Abandoned Plant in Rate Base (sum lines 3a-3x):</t>
  </si>
  <si>
    <t>Land Held for Future Use (LHFU)</t>
  </si>
  <si>
    <t xml:space="preserve">(c) </t>
  </si>
  <si>
    <t xml:space="preserve">(e) </t>
  </si>
  <si>
    <t>Subaccount No.</t>
  </si>
  <si>
    <t>Item Name</t>
  </si>
  <si>
    <t>Land Held for Future Use and Estimated Date</t>
  </si>
  <si>
    <t>Average of Columns (d) Through (p)</t>
  </si>
  <si>
    <t>5a</t>
  </si>
  <si>
    <t>5b</t>
  </si>
  <si>
    <t>5c</t>
  </si>
  <si>
    <t>5x</t>
  </si>
  <si>
    <t>Total LHFU in rate base (sum lines 5a-5x):</t>
  </si>
  <si>
    <t>job ID</t>
  </si>
  <si>
    <t>Construction Start Date</t>
  </si>
  <si>
    <t>Estimated in-service date</t>
  </si>
  <si>
    <t>Approval Doc. No.</t>
  </si>
  <si>
    <t>Avg (f) through (r)</t>
  </si>
  <si>
    <t>% approved for recovery</t>
  </si>
  <si>
    <t>Rate Base Amnt (s) x (t)</t>
  </si>
  <si>
    <t>2106</t>
  </si>
  <si>
    <t>7a</t>
  </si>
  <si>
    <t>7b</t>
  </si>
  <si>
    <t>7c</t>
  </si>
  <si>
    <t>7x</t>
  </si>
  <si>
    <t>Total  (sum lines 7a-7x)</t>
  </si>
  <si>
    <t>Total CWIP in Rate Base</t>
  </si>
  <si>
    <t>Change to recovery percent in Column (t) requires FERC order</t>
  </si>
  <si>
    <t>Actual Additions by FERC Account</t>
  </si>
  <si>
    <t>The total of these additions should total the additions reported in the FERC Form No.1 on page 206, lines 48 to 56</t>
  </si>
  <si>
    <t xml:space="preserve"> Land Rights </t>
  </si>
  <si>
    <t xml:space="preserve"> Structures and Improvements </t>
  </si>
  <si>
    <t xml:space="preserve"> Structures and Improvements - Equipment</t>
  </si>
  <si>
    <t xml:space="preserve"> Station Equipment </t>
  </si>
  <si>
    <t xml:space="preserve"> Towers and Fixtures </t>
  </si>
  <si>
    <t xml:space="preserve"> Poles and Fixtures </t>
  </si>
  <si>
    <t xml:space="preserve"> Overhead Conductor and Devices </t>
  </si>
  <si>
    <t xml:space="preserve"> Underground Conduit </t>
  </si>
  <si>
    <t xml:space="preserve"> Underground Conductor and Devices </t>
  </si>
  <si>
    <t xml:space="preserve"> Roads and Trails </t>
  </si>
  <si>
    <t>Total  (sum lines 9a-9x)</t>
  </si>
  <si>
    <t>Intangible Plant Detail</t>
  </si>
  <si>
    <t xml:space="preserve">Source </t>
  </si>
  <si>
    <t>Service Life</t>
  </si>
  <si>
    <t>11a</t>
  </si>
  <si>
    <t>11b</t>
  </si>
  <si>
    <t>11c</t>
  </si>
  <si>
    <t>11x</t>
  </si>
  <si>
    <t>Total  (sum lines 11a-11x) ties to p207.5.g</t>
  </si>
  <si>
    <t>Workpaper 1 - Support to "4 - Incentives"</t>
  </si>
  <si>
    <t>NextEra Energy Transmission New York, Inc. Formula Rate Template</t>
  </si>
  <si>
    <t>From Tab 2</t>
  </si>
  <si>
    <t>Calculated</t>
  </si>
  <si>
    <t>Per Docket Nos. ER16-2719, ER18-125</t>
  </si>
  <si>
    <t>2024 Gross Plant</t>
  </si>
  <si>
    <t>13M Average Gross</t>
  </si>
  <si>
    <t>13M Average Net of AD</t>
  </si>
  <si>
    <t>Transmission Plant in Servce</t>
  </si>
  <si>
    <t>General Plant in Service</t>
  </si>
  <si>
    <t>Intangible Plant in Service</t>
  </si>
  <si>
    <t>Total Gross Plant in Service (PIS)</t>
  </si>
  <si>
    <t>Empire State Line Project - 100 BP ROE Adder and Cost Cap (Gross PIS)</t>
  </si>
  <si>
    <t>Empire State Line Project - Cost Containment Mechanism (Gross PIS)</t>
  </si>
  <si>
    <t>Empire State Line Project - Unforeseeable Costs (Gross PIS)</t>
  </si>
  <si>
    <t>13M Avg</t>
  </si>
  <si>
    <t>80% (gets 9.65% ROE)</t>
  </si>
  <si>
    <t>20% (gets 0.00% ROE)</t>
  </si>
  <si>
    <t>General Accumulated Depreciation</t>
  </si>
  <si>
    <t>Intangible Accumulated Depreciation</t>
  </si>
  <si>
    <t>Total Accumulated Depreciation (AD)</t>
  </si>
  <si>
    <t>Empire State Line Project - 100 BP ROE Adder and Cost Cap (AD)</t>
  </si>
  <si>
    <t>Empire State Line Project - Cost Containment Mechanism (AD)</t>
  </si>
  <si>
    <t>Empire State Line Project - Unforeseeable Costs (AD)</t>
  </si>
  <si>
    <t>Base Return &amp; Taxes (from tab 4, row 66b, col k)</t>
  </si>
  <si>
    <t>Weighted for containment</t>
  </si>
  <si>
    <t>Workpaper 2 - Support to "3 - Cost Support"</t>
  </si>
  <si>
    <t>Income Tax Adjustments</t>
  </si>
  <si>
    <r>
      <t xml:space="preserve">Total Tax adjustment for Permanent Differences </t>
    </r>
    <r>
      <rPr>
        <vertAlign val="subscript"/>
        <sz val="12"/>
        <rFont val="Arial"/>
        <family val="2"/>
      </rPr>
      <t>1</t>
    </r>
  </si>
  <si>
    <t>Tax Adjustment for AFUDC - Equity Depreciation</t>
  </si>
  <si>
    <t>Tax Adjustment for Meals &amp; Entertainment</t>
  </si>
  <si>
    <t>Notes</t>
  </si>
  <si>
    <t>1) 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including the cost of income taxes on (1) the Equity portion of Allowance for Other Funds Used During Construction  (AFUDC) included in the current book depreciation expense and (2) meals and entertainment expenses. Permanent differences arising from lobbying and/or political contributions, or fines and penalties from government agencies will not be recovered through this mechanism.  The income tax impacts of these permanent differences are determined in Appendix A,  Line 67, Column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</si>
</sst>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_(* #,##0.0000_);_(* \(#,##0.0000\);_(* &quot;-&quot;??_);_(@_)"/>
    <numFmt numFmtId="167" formatCode="0.00000"/>
    <numFmt numFmtId="168" formatCode="#,##0.000"/>
    <numFmt numFmtId="169" formatCode="&quot;$&quot;#,##0.000"/>
    <numFmt numFmtId="170" formatCode="0.0000"/>
    <numFmt numFmtId="171" formatCode="0.000%"/>
    <numFmt numFmtId="172" formatCode="#,##0.0"/>
    <numFmt numFmtId="173" formatCode="#,##0.0000"/>
    <numFmt numFmtId="174" formatCode="#,##0.00000"/>
    <numFmt numFmtId="175" formatCode="_(* #,##0.000_);_(* \(#,##0.000\);_(* &quot;-&quot;??_);_(@_)"/>
    <numFmt numFmtId="176" formatCode="&quot;$&quot;#,##0"/>
    <numFmt numFmtId="177" formatCode="0.00000%"/>
    <numFmt numFmtId="178" formatCode="0.0%"/>
    <numFmt numFmtId="179" formatCode="0.000000%"/>
    <numFmt numFmtId="180" formatCode="_(* #,##0.00000_);_(* \(#,##0.00000\);_(* &quot;-&quot;??_);_(@_)"/>
    <numFmt numFmtId="181" formatCode="_(&quot;$&quot;* #,##0_);_(&quot;$&quot;* \(#,##0\);_(&quot;$&quot;* &quot;-&quot;??_);_(@_)"/>
    <numFmt numFmtId="182" formatCode="0.000000"/>
    <numFmt numFmtId="183" formatCode="mm/dd/yy;@"/>
    <numFmt numFmtId="184" formatCode="_(* #,##0.0_);_(* \(#,##0.0\);_(* &quot;-&quot;??_);_(@_)"/>
    <numFmt numFmtId="185" formatCode="_(* #,##0.0_);_(* \(#,##0.0\);_(* &quot;-&quot;?_);_(@_)"/>
    <numFmt numFmtId="186" formatCode="[$-409]mmm\-yy;@"/>
  </numFmts>
  <fonts count="83">
    <font>
      <sz val="12"/>
      <name val="Arial MT"/>
    </font>
    <font>
      <sz val="11"/>
      <color theme="1"/>
      <name val="Calibri"/>
      <family val="2"/>
      <scheme val="minor"/>
    </font>
    <font>
      <sz val="12"/>
      <name val="Arial MT"/>
    </font>
    <font>
      <sz val="12"/>
      <name val="Arial"/>
      <family val="2"/>
    </font>
    <font>
      <strike/>
      <sz val="12"/>
      <color indexed="10"/>
      <name val="Arial"/>
      <family val="2"/>
    </font>
    <font>
      <b/>
      <sz val="12"/>
      <name val="Calibri"/>
      <family val="2"/>
    </font>
    <font>
      <sz val="10"/>
      <name val="Arial"/>
      <family val="2"/>
    </font>
    <font>
      <strike/>
      <sz val="12"/>
      <color indexed="10"/>
      <name val="Arial MT"/>
    </font>
    <font>
      <sz val="12"/>
      <color indexed="12"/>
      <name val="Arial MT"/>
    </font>
    <font>
      <sz val="12"/>
      <color indexed="12"/>
      <name val="Arial"/>
      <family val="2"/>
    </font>
    <font>
      <b/>
      <sz val="12"/>
      <name val="Arial"/>
      <family val="2"/>
    </font>
    <font>
      <sz val="11"/>
      <name val="Arial"/>
      <family val="2"/>
    </font>
    <font>
      <b/>
      <sz val="12"/>
      <color rgb="FF7030A0"/>
      <name val="Arial"/>
      <family val="2"/>
    </font>
    <font>
      <sz val="12"/>
      <name val="Arial Narrow"/>
      <family val="2"/>
    </font>
    <font>
      <b/>
      <u/>
      <sz val="12"/>
      <name val="Arial"/>
      <family val="2"/>
    </font>
    <font>
      <sz val="12"/>
      <color indexed="10"/>
      <name val="Arial"/>
      <family val="2"/>
    </font>
    <font>
      <sz val="10"/>
      <name val="Arial MT"/>
    </font>
    <font>
      <sz val="12"/>
      <name val="Times New Roman"/>
      <family val="1"/>
    </font>
    <font>
      <sz val="14"/>
      <name val="Arial MT"/>
    </font>
    <font>
      <sz val="14"/>
      <name val="Arial"/>
      <family val="2"/>
    </font>
    <font>
      <sz val="14"/>
      <name val="Times New Roman"/>
      <family val="1"/>
    </font>
    <font>
      <sz val="14"/>
      <name val="Arial Narrow"/>
      <family val="2"/>
    </font>
    <font>
      <sz val="14"/>
      <color rgb="FFFF0000"/>
      <name val="Arial Narrow"/>
      <family val="2"/>
    </font>
    <font>
      <b/>
      <sz val="14"/>
      <color rgb="FF7030A0"/>
      <name val="Arial Narrow"/>
      <family val="2"/>
    </font>
    <font>
      <b/>
      <sz val="14"/>
      <color rgb="FFFF0000"/>
      <name val="Arial Narrow"/>
      <family val="2"/>
    </font>
    <font>
      <sz val="14"/>
      <name val="Helv"/>
    </font>
    <font>
      <b/>
      <sz val="12"/>
      <name val="Arial Narrow"/>
      <family val="2"/>
    </font>
    <font>
      <sz val="12"/>
      <color indexed="10"/>
      <name val="Arial Narrow"/>
      <family val="2"/>
    </font>
    <font>
      <sz val="10"/>
      <color indexed="10"/>
      <name val="Arial"/>
      <family val="2"/>
    </font>
    <font>
      <u/>
      <sz val="12"/>
      <name val="Arial Narrow"/>
      <family val="2"/>
    </font>
    <font>
      <b/>
      <sz val="14"/>
      <name val="Arial"/>
      <family val="2"/>
    </font>
    <font>
      <b/>
      <sz val="14"/>
      <color rgb="FF7030A0"/>
      <name val="Arial"/>
      <family val="2"/>
    </font>
    <font>
      <b/>
      <sz val="12"/>
      <color indexed="10"/>
      <name val="Arial Narrow"/>
      <family val="2"/>
    </font>
    <font>
      <sz val="10"/>
      <color rgb="FF7030A0"/>
      <name val="Arial"/>
      <family val="2"/>
    </font>
    <font>
      <b/>
      <u/>
      <sz val="12"/>
      <name val="Arial Narrow"/>
      <family val="2"/>
    </font>
    <font>
      <b/>
      <sz val="10"/>
      <color indexed="10"/>
      <name val="Arial"/>
      <family val="2"/>
    </font>
    <font>
      <sz val="12"/>
      <color indexed="12"/>
      <name val="Arial Narrow"/>
      <family val="2"/>
    </font>
    <font>
      <i/>
      <sz val="10"/>
      <color rgb="FF7030A0"/>
      <name val="Arial"/>
      <family val="2"/>
    </font>
    <font>
      <b/>
      <sz val="10"/>
      <name val="Arial"/>
      <family val="2"/>
    </font>
    <font>
      <sz val="10"/>
      <color indexed="12"/>
      <name val="Arial"/>
      <family val="2"/>
    </font>
    <font>
      <b/>
      <sz val="12"/>
      <color rgb="FFFF0000"/>
      <name val="Arial MT"/>
    </font>
    <font>
      <sz val="10"/>
      <name val="Times New Roman"/>
      <family val="1"/>
    </font>
    <font>
      <sz val="10"/>
      <color indexed="40"/>
      <name val="Times New Roman"/>
      <family val="1"/>
    </font>
    <font>
      <sz val="12"/>
      <color theme="1"/>
      <name val="Times New Roman"/>
      <family val="1"/>
    </font>
    <font>
      <sz val="8"/>
      <color theme="1"/>
      <name val="Arial"/>
      <family val="2"/>
    </font>
    <font>
      <b/>
      <sz val="10"/>
      <color rgb="FFFF0000"/>
      <name val="Arial"/>
      <family val="2"/>
    </font>
    <font>
      <sz val="11"/>
      <name val="Calibri"/>
      <family val="2"/>
      <scheme val="minor"/>
    </font>
    <font>
      <sz val="11"/>
      <color rgb="FF1F497D"/>
      <name val="Calibri"/>
      <family val="2"/>
    </font>
    <font>
      <b/>
      <sz val="10"/>
      <color indexed="8"/>
      <name val="Arial"/>
      <family val="2"/>
    </font>
    <font>
      <b/>
      <sz val="10"/>
      <name val="Arial Narrow"/>
      <family val="2"/>
    </font>
    <font>
      <sz val="10"/>
      <name val="Arial Narrow"/>
      <family val="2"/>
    </font>
    <font>
      <sz val="13"/>
      <name val="Times New Roman"/>
      <family val="1"/>
    </font>
    <font>
      <b/>
      <u/>
      <sz val="10"/>
      <name val="Arial"/>
      <family val="2"/>
    </font>
    <font>
      <sz val="11"/>
      <name val="Times New Roman"/>
      <family val="1"/>
    </font>
    <font>
      <b/>
      <sz val="10"/>
      <name val="Times New Roman"/>
      <family val="1"/>
    </font>
    <font>
      <b/>
      <sz val="12"/>
      <color rgb="FFFF0000"/>
      <name val="Arial Narrow"/>
      <family val="2"/>
    </font>
    <font>
      <sz val="12"/>
      <color rgb="FF7030A0"/>
      <name val="Times New Roman"/>
      <family val="1"/>
    </font>
    <font>
      <b/>
      <sz val="12"/>
      <name val="Times New Roman"/>
      <family val="1"/>
    </font>
    <font>
      <u/>
      <sz val="12"/>
      <name val="Times New Roman"/>
      <family val="1"/>
    </font>
    <font>
      <b/>
      <sz val="12"/>
      <name val="Arial MT"/>
    </font>
    <font>
      <vertAlign val="superscript"/>
      <sz val="12"/>
      <color theme="1"/>
      <name val="Times New Roman"/>
      <family val="1"/>
    </font>
    <font>
      <sz val="11"/>
      <color indexed="8"/>
      <name val="Arial Narrow"/>
      <family val="2"/>
    </font>
    <font>
      <sz val="10"/>
      <color rgb="FF0000FF"/>
      <name val="Arial"/>
      <family val="2"/>
    </font>
    <font>
      <sz val="12"/>
      <color theme="1"/>
      <name val="Calibri"/>
      <family val="2"/>
      <scheme val="minor"/>
    </font>
    <font>
      <sz val="12"/>
      <color theme="1"/>
      <name val="Arial Narrow"/>
      <family val="2"/>
    </font>
    <font>
      <strike/>
      <sz val="10"/>
      <color rgb="FFFF0000"/>
      <name val="Times New Roman"/>
      <family val="1"/>
    </font>
    <font>
      <b/>
      <sz val="10"/>
      <color rgb="FFFF0000"/>
      <name val="Times New Roman"/>
      <family val="1"/>
    </font>
    <font>
      <sz val="12"/>
      <color rgb="FFFF0000"/>
      <name val="Arial MT"/>
    </font>
    <font>
      <b/>
      <sz val="12"/>
      <color rgb="FFFF0000"/>
      <name val="Arial"/>
      <family val="2"/>
    </font>
    <font>
      <sz val="12"/>
      <color indexed="8"/>
      <name val="Arial Narrow"/>
      <family val="2"/>
    </font>
    <font>
      <b/>
      <sz val="12"/>
      <color indexed="8"/>
      <name val="Arial Narrow"/>
      <family val="2"/>
    </font>
    <font>
      <sz val="11"/>
      <color theme="1"/>
      <name val="Garamond"/>
      <family val="1"/>
    </font>
    <font>
      <sz val="11"/>
      <name val="Garamond"/>
      <family val="1"/>
    </font>
    <font>
      <sz val="11"/>
      <color rgb="FFFF0000"/>
      <name val="Garamond"/>
      <family val="1"/>
    </font>
    <font>
      <sz val="10"/>
      <color theme="1"/>
      <name val="Arial"/>
      <family val="2"/>
    </font>
    <font>
      <sz val="10"/>
      <color rgb="FFFF0000"/>
      <name val="Arial"/>
      <family val="2"/>
    </font>
    <font>
      <sz val="12"/>
      <color rgb="FFFF0000"/>
      <name val="Arial Narrow"/>
      <family val="2"/>
    </font>
    <font>
      <sz val="11"/>
      <name val="Arial Narrow"/>
      <family val="2"/>
    </font>
    <font>
      <b/>
      <sz val="9"/>
      <name val="Arial"/>
      <family val="2"/>
    </font>
    <font>
      <sz val="9"/>
      <color theme="1"/>
      <name val="Arial"/>
      <family val="2"/>
    </font>
    <font>
      <b/>
      <sz val="9"/>
      <color theme="1"/>
      <name val="Arial"/>
      <family val="2"/>
    </font>
    <font>
      <sz val="9"/>
      <name val="Arial"/>
      <family val="2"/>
    </font>
    <font>
      <vertAlign val="subscript"/>
      <sz val="12"/>
      <name val="Arial"/>
      <family val="2"/>
    </font>
  </fonts>
  <fills count="12">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indexed="10"/>
        <bgColor indexed="64"/>
      </patternFill>
    </fill>
    <fill>
      <patternFill patternType="solid">
        <fgColor indexed="13"/>
        <bgColor indexed="64"/>
      </patternFill>
    </fill>
    <fill>
      <patternFill patternType="solid">
        <fgColor rgb="FF66CCFF"/>
        <bgColor indexed="64"/>
      </patternFill>
    </fill>
    <fill>
      <patternFill patternType="solid">
        <fgColor rgb="FFFFC000"/>
        <bgColor indexed="64"/>
      </patternFill>
    </fill>
    <fill>
      <patternFill patternType="solid">
        <fgColor theme="0"/>
        <bgColor indexed="64"/>
      </patternFill>
    </fill>
  </fills>
  <borders count="5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medium">
        <color indexed="64"/>
      </right>
      <top/>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bottom style="thin">
        <color auto="1"/>
      </bottom>
      <diagonal/>
    </border>
  </borders>
  <cellStyleXfs count="33">
    <xf numFmtId="164" fontId="0" fillId="0" borderId="0" applyProtection="0"/>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 fillId="0" borderId="0" applyProtection="0"/>
    <xf numFmtId="164" fontId="2" fillId="0" borderId="0" applyProtection="0"/>
    <xf numFmtId="0" fontId="1" fillId="0" borderId="0"/>
    <xf numFmtId="0" fontId="6" fillId="0" borderId="0"/>
    <xf numFmtId="43" fontId="6" fillId="0" borderId="0" applyFont="0" applyFill="0" applyBorder="0" applyAlignment="0" applyProtection="0"/>
    <xf numFmtId="0" fontId="1" fillId="0" borderId="0"/>
    <xf numFmtId="9" fontId="6" fillId="0" borderId="0" applyFont="0" applyFill="0" applyBorder="0" applyAlignment="0" applyProtection="0"/>
    <xf numFmtId="0" fontId="53" fillId="0" borderId="0"/>
    <xf numFmtId="164" fontId="2" fillId="0" borderId="0" applyProtection="0"/>
    <xf numFmtId="0" fontId="1" fillId="0" borderId="0"/>
    <xf numFmtId="0" fontId="6" fillId="0" borderId="0"/>
    <xf numFmtId="164" fontId="2" fillId="0" borderId="0" applyProtection="0"/>
    <xf numFmtId="0" fontId="6" fillId="0" borderId="0"/>
    <xf numFmtId="0" fontId="61" fillId="0" borderId="0"/>
    <xf numFmtId="0" fontId="1" fillId="0" borderId="0"/>
    <xf numFmtId="0" fontId="6" fillId="0" borderId="0"/>
    <xf numFmtId="164" fontId="2" fillId="0" borderId="0" applyProtection="0"/>
    <xf numFmtId="0" fontId="2" fillId="0" borderId="0" applyProtection="0"/>
    <xf numFmtId="9" fontId="74" fillId="0" borderId="0" applyFont="0" applyFill="0" applyBorder="0" applyAlignment="0" applyProtection="0"/>
    <xf numFmtId="43" fontId="74" fillId="0" borderId="0" applyFont="0" applyFill="0" applyBorder="0" applyAlignment="0" applyProtection="0"/>
    <xf numFmtId="0" fontId="6" fillId="0" borderId="0"/>
    <xf numFmtId="43" fontId="1" fillId="0" borderId="0" applyFont="0" applyFill="0" applyBorder="0" applyAlignment="0" applyProtection="0"/>
    <xf numFmtId="9" fontId="6" fillId="0" borderId="0" applyFont="0" applyFill="0" applyBorder="0" applyAlignment="0" applyProtection="0"/>
    <xf numFmtId="0" fontId="6" fillId="0" borderId="0"/>
    <xf numFmtId="164" fontId="2" fillId="0" borderId="0" applyProtection="0"/>
    <xf numFmtId="0" fontId="1" fillId="0" borderId="0"/>
    <xf numFmtId="164" fontId="2" fillId="0" borderId="0" applyProtection="0"/>
    <xf numFmtId="43" fontId="1" fillId="0" borderId="0" applyFont="0" applyFill="0" applyBorder="0" applyAlignment="0" applyProtection="0"/>
  </cellStyleXfs>
  <cellXfs count="1230">
    <xf numFmtId="164" fontId="0" fillId="0" borderId="0" xfId="0"/>
    <xf numFmtId="0" fontId="3" fillId="0" borderId="0" xfId="5" quotePrefix="1" applyFont="1" applyAlignment="1" applyProtection="1">
      <alignment horizontal="left"/>
      <protection locked="0"/>
    </xf>
    <xf numFmtId="0" fontId="3" fillId="0" borderId="0" xfId="5" applyFont="1" applyProtection="1">
      <protection locked="0"/>
    </xf>
    <xf numFmtId="0" fontId="3" fillId="0" borderId="0" xfId="5" applyFont="1" applyAlignment="1" applyProtection="1">
      <alignment horizontal="left"/>
      <protection locked="0"/>
    </xf>
    <xf numFmtId="0" fontId="3" fillId="0" borderId="0" xfId="5" applyFont="1" applyAlignment="1" applyProtection="1">
      <alignment horizontal="right"/>
      <protection locked="0"/>
    </xf>
    <xf numFmtId="0" fontId="2" fillId="0" borderId="0" xfId="5"/>
    <xf numFmtId="0" fontId="2" fillId="0" borderId="0" xfId="5" applyAlignment="1">
      <alignment horizontal="right"/>
    </xf>
    <xf numFmtId="0" fontId="3" fillId="0" borderId="0" xfId="5" applyFont="1" applyAlignment="1">
      <alignment horizontal="right"/>
    </xf>
    <xf numFmtId="0" fontId="3" fillId="0" borderId="0" xfId="5" quotePrefix="1" applyFont="1" applyAlignment="1" applyProtection="1">
      <alignment horizontal="center"/>
      <protection locked="0"/>
    </xf>
    <xf numFmtId="3" fontId="3" fillId="0" borderId="0" xfId="5" applyNumberFormat="1" applyFont="1"/>
    <xf numFmtId="3" fontId="3" fillId="0" borderId="0" xfId="5" applyNumberFormat="1" applyFont="1" applyAlignment="1">
      <alignment horizontal="center"/>
    </xf>
    <xf numFmtId="0" fontId="3" fillId="2" borderId="0" xfId="5" applyFont="1" applyFill="1" applyProtection="1">
      <protection locked="0"/>
    </xf>
    <xf numFmtId="0" fontId="2" fillId="2" borderId="0" xfId="5" applyFill="1"/>
    <xf numFmtId="0" fontId="3" fillId="2" borderId="0" xfId="5" applyFont="1" applyFill="1"/>
    <xf numFmtId="0" fontId="3" fillId="2" borderId="0" xfId="5" applyFont="1" applyFill="1" applyAlignment="1">
      <alignment horizontal="right"/>
    </xf>
    <xf numFmtId="0" fontId="3" fillId="0" borderId="0" xfId="5" applyFont="1"/>
    <xf numFmtId="0" fontId="3" fillId="3" borderId="0" xfId="5" applyFont="1" applyFill="1" applyAlignment="1">
      <alignment horizontal="left"/>
    </xf>
    <xf numFmtId="0" fontId="2" fillId="3" borderId="0" xfId="5" applyFill="1"/>
    <xf numFmtId="0" fontId="3" fillId="3" borderId="0" xfId="5" quotePrefix="1" applyFont="1" applyFill="1" applyAlignment="1" applyProtection="1">
      <alignment horizontal="right"/>
      <protection locked="0"/>
    </xf>
    <xf numFmtId="164" fontId="0" fillId="0" borderId="0" xfId="0" applyAlignment="1">
      <alignment horizontal="center"/>
    </xf>
    <xf numFmtId="0" fontId="2" fillId="0" borderId="0" xfId="5" applyAlignment="1" applyProtection="1">
      <alignment horizontal="center"/>
      <protection locked="0"/>
    </xf>
    <xf numFmtId="164" fontId="5" fillId="0" borderId="0" xfId="0" applyFont="1" applyAlignment="1">
      <alignment horizontal="center"/>
    </xf>
    <xf numFmtId="49" fontId="3" fillId="0" borderId="0" xfId="5" applyNumberFormat="1" applyFont="1"/>
    <xf numFmtId="49" fontId="3" fillId="0" borderId="0" xfId="5" quotePrefix="1" applyNumberFormat="1" applyFont="1" applyAlignment="1">
      <alignment horizontal="center"/>
    </xf>
    <xf numFmtId="0" fontId="3" fillId="0" borderId="0" xfId="5" applyFont="1" applyAlignment="1" applyProtection="1">
      <alignment horizontal="center"/>
      <protection locked="0"/>
    </xf>
    <xf numFmtId="0" fontId="2" fillId="0" borderId="1" xfId="5" applyBorder="1" applyAlignment="1" applyProtection="1">
      <alignment horizontal="center"/>
      <protection locked="0"/>
    </xf>
    <xf numFmtId="0" fontId="3" fillId="0" borderId="1" xfId="5" applyFont="1" applyBorder="1" applyAlignment="1" applyProtection="1">
      <alignment horizontal="center"/>
      <protection locked="0"/>
    </xf>
    <xf numFmtId="42" fontId="3" fillId="0" borderId="0" xfId="5" applyNumberFormat="1" applyFont="1"/>
    <xf numFmtId="165" fontId="3" fillId="0" borderId="0" xfId="1" applyNumberFormat="1" applyFont="1" applyFill="1"/>
    <xf numFmtId="165" fontId="3" fillId="0" borderId="0" xfId="1" applyNumberFormat="1" applyFont="1"/>
    <xf numFmtId="0" fontId="3" fillId="0" borderId="1" xfId="5" applyFont="1" applyBorder="1" applyAlignment="1" applyProtection="1">
      <alignment horizontal="centerContinuous"/>
      <protection locked="0"/>
    </xf>
    <xf numFmtId="43" fontId="3" fillId="0" borderId="0" xfId="1" applyFont="1" applyFill="1" applyAlignment="1"/>
    <xf numFmtId="166" fontId="3" fillId="0" borderId="0" xfId="1" applyNumberFormat="1" applyFont="1" applyAlignment="1"/>
    <xf numFmtId="165" fontId="3" fillId="0" borderId="0" xfId="1" applyNumberFormat="1" applyFont="1" applyAlignment="1"/>
    <xf numFmtId="3" fontId="4" fillId="0" borderId="0" xfId="5" applyNumberFormat="1" applyFont="1" applyAlignment="1">
      <alignment horizontal="right"/>
    </xf>
    <xf numFmtId="3" fontId="7" fillId="0" borderId="0" xfId="5" applyNumberFormat="1" applyFont="1" applyAlignment="1">
      <alignment horizontal="right"/>
    </xf>
    <xf numFmtId="0" fontId="8" fillId="0" borderId="0" xfId="5" applyFont="1" applyAlignment="1">
      <alignment horizontal="left"/>
    </xf>
    <xf numFmtId="0" fontId="3" fillId="0" borderId="0" xfId="5" applyFont="1" applyAlignment="1">
      <alignment horizontal="left"/>
    </xf>
    <xf numFmtId="165" fontId="3" fillId="0" borderId="0" xfId="1" applyNumberFormat="1" applyFont="1" applyFill="1" applyAlignment="1"/>
    <xf numFmtId="167" fontId="3" fillId="0" borderId="0" xfId="5" applyNumberFormat="1" applyFont="1"/>
    <xf numFmtId="165" fontId="2" fillId="0" borderId="0" xfId="1" applyNumberFormat="1" applyFont="1" applyAlignment="1"/>
    <xf numFmtId="42" fontId="3" fillId="0" borderId="2" xfId="5" applyNumberFormat="1" applyFont="1" applyBorder="1" applyAlignment="1" applyProtection="1">
      <alignment horizontal="right"/>
      <protection locked="0"/>
    </xf>
    <xf numFmtId="42" fontId="3" fillId="0" borderId="0" xfId="5" applyNumberFormat="1" applyFont="1" applyAlignment="1" applyProtection="1">
      <alignment horizontal="right"/>
      <protection locked="0"/>
    </xf>
    <xf numFmtId="3" fontId="3" fillId="0" borderId="0" xfId="5" applyNumberFormat="1" applyFont="1" applyAlignment="1">
      <alignment horizontal="fill"/>
    </xf>
    <xf numFmtId="0" fontId="3" fillId="0" borderId="0" xfId="5" applyFont="1" applyAlignment="1">
      <alignment horizontal="center"/>
    </xf>
    <xf numFmtId="49" fontId="3" fillId="0" borderId="0" xfId="5" applyNumberFormat="1" applyFont="1" applyAlignment="1">
      <alignment horizontal="center"/>
    </xf>
    <xf numFmtId="3" fontId="2" fillId="0" borderId="0" xfId="5" applyNumberFormat="1"/>
    <xf numFmtId="3" fontId="3" fillId="0" borderId="0" xfId="5" applyNumberFormat="1" applyFont="1" applyAlignment="1">
      <alignment horizontal="center" wrapText="1"/>
    </xf>
    <xf numFmtId="0" fontId="0" fillId="0" borderId="0" xfId="5" applyFont="1" applyAlignment="1">
      <alignment horizontal="center"/>
    </xf>
    <xf numFmtId="0" fontId="2" fillId="0" borderId="0" xfId="5" applyAlignment="1">
      <alignment horizontal="center"/>
    </xf>
    <xf numFmtId="0" fontId="0" fillId="0" borderId="0" xfId="5" applyFont="1"/>
    <xf numFmtId="165" fontId="3" fillId="0" borderId="0" xfId="5" applyNumberFormat="1" applyFont="1"/>
    <xf numFmtId="43" fontId="3" fillId="0" borderId="0" xfId="1" applyFont="1" applyFill="1" applyBorder="1"/>
    <xf numFmtId="165" fontId="3" fillId="0" borderId="0" xfId="1" applyNumberFormat="1" applyFont="1" applyFill="1" applyBorder="1"/>
    <xf numFmtId="3" fontId="9" fillId="0" borderId="0" xfId="5" applyNumberFormat="1" applyFont="1" applyAlignment="1">
      <alignment horizontal="right"/>
    </xf>
    <xf numFmtId="43" fontId="2" fillId="0" borderId="0" xfId="1" applyFont="1" applyFill="1" applyBorder="1" applyAlignment="1"/>
    <xf numFmtId="42" fontId="3" fillId="0" borderId="0" xfId="5" applyNumberFormat="1" applyFont="1" applyProtection="1">
      <protection locked="0"/>
    </xf>
    <xf numFmtId="42" fontId="2" fillId="0" borderId="0" xfId="5" applyNumberFormat="1"/>
    <xf numFmtId="168" fontId="3" fillId="0" borderId="0" xfId="5" applyNumberFormat="1" applyFont="1"/>
    <xf numFmtId="168" fontId="3" fillId="0" borderId="0" xfId="5" applyNumberFormat="1" applyFont="1" applyAlignment="1">
      <alignment horizontal="center"/>
    </xf>
    <xf numFmtId="169" fontId="3" fillId="0" borderId="0" xfId="5" applyNumberFormat="1" applyFont="1"/>
    <xf numFmtId="3" fontId="3" fillId="0" borderId="0" xfId="5" applyNumberFormat="1" applyFont="1" applyAlignment="1">
      <alignment horizontal="left"/>
    </xf>
    <xf numFmtId="165" fontId="3" fillId="0" borderId="0" xfId="1" quotePrefix="1" applyNumberFormat="1" applyFont="1" applyFill="1" applyBorder="1" applyAlignment="1"/>
    <xf numFmtId="165" fontId="3" fillId="0" borderId="0" xfId="1" quotePrefix="1" applyNumberFormat="1" applyFont="1" applyFill="1" applyBorder="1" applyAlignment="1" applyProtection="1">
      <protection locked="0"/>
    </xf>
    <xf numFmtId="169" fontId="3" fillId="0" borderId="0" xfId="5" applyNumberFormat="1" applyFont="1" applyProtection="1">
      <protection locked="0"/>
    </xf>
    <xf numFmtId="165" fontId="3" fillId="0" borderId="0" xfId="1" quotePrefix="1" applyNumberFormat="1" applyFont="1" applyFill="1" applyBorder="1" applyProtection="1">
      <protection locked="0"/>
    </xf>
    <xf numFmtId="165" fontId="2" fillId="0" borderId="0" xfId="5" applyNumberFormat="1"/>
    <xf numFmtId="169" fontId="2" fillId="0" borderId="0" xfId="5" applyNumberFormat="1"/>
    <xf numFmtId="0" fontId="9" fillId="0" borderId="0" xfId="5" quotePrefix="1" applyFont="1" applyAlignment="1">
      <alignment horizontal="left"/>
    </xf>
    <xf numFmtId="0" fontId="8" fillId="0" borderId="0" xfId="5" quotePrefix="1" applyFont="1" applyAlignment="1">
      <alignment horizontal="left" indent="1"/>
    </xf>
    <xf numFmtId="170" fontId="3" fillId="0" borderId="0" xfId="5" applyNumberFormat="1" applyFont="1"/>
    <xf numFmtId="0" fontId="3" fillId="3" borderId="0" xfId="5" applyFont="1" applyFill="1"/>
    <xf numFmtId="164" fontId="10" fillId="0" borderId="0" xfId="0" applyFont="1" applyAlignment="1">
      <alignment horizontal="center"/>
    </xf>
    <xf numFmtId="3" fontId="0" fillId="0" borderId="0" xfId="5" applyNumberFormat="1" applyFont="1" applyAlignment="1">
      <alignment horizontal="right"/>
    </xf>
    <xf numFmtId="49" fontId="3" fillId="0" borderId="0" xfId="5" applyNumberFormat="1" applyFont="1" applyAlignment="1">
      <alignment horizontal="left"/>
    </xf>
    <xf numFmtId="3" fontId="10" fillId="0" borderId="0" xfId="5" applyNumberFormat="1" applyFont="1" applyAlignment="1">
      <alignment horizontal="center"/>
    </xf>
    <xf numFmtId="0" fontId="10" fillId="0" borderId="0" xfId="5" applyFont="1" applyAlignment="1" applyProtection="1">
      <alignment horizontal="center"/>
      <protection locked="0"/>
    </xf>
    <xf numFmtId="0" fontId="10" fillId="0" borderId="0" xfId="5" applyFont="1" applyAlignment="1">
      <alignment horizontal="center"/>
    </xf>
    <xf numFmtId="3" fontId="10" fillId="0" borderId="0" xfId="5" applyNumberFormat="1" applyFont="1"/>
    <xf numFmtId="0" fontId="11" fillId="0" borderId="0" xfId="5" applyFont="1" applyAlignment="1" applyProtection="1">
      <alignment horizontal="center"/>
      <protection locked="0"/>
    </xf>
    <xf numFmtId="0" fontId="10" fillId="0" borderId="0" xfId="5" applyFont="1"/>
    <xf numFmtId="3" fontId="12" fillId="0" borderId="0" xfId="5" applyNumberFormat="1" applyFont="1"/>
    <xf numFmtId="3" fontId="4" fillId="0" borderId="0" xfId="5" quotePrefix="1" applyNumberFormat="1" applyFont="1" applyAlignment="1">
      <alignment horizontal="right"/>
    </xf>
    <xf numFmtId="165" fontId="3" fillId="4" borderId="0" xfId="1" applyNumberFormat="1" applyFont="1" applyFill="1" applyAlignment="1"/>
    <xf numFmtId="166" fontId="3" fillId="0" borderId="0" xfId="1" applyNumberFormat="1" applyFont="1" applyFill="1" applyAlignment="1">
      <alignment horizontal="center"/>
    </xf>
    <xf numFmtId="3" fontId="3" fillId="0" borderId="0" xfId="5" applyNumberFormat="1" applyFont="1" applyAlignment="1">
      <alignment horizontal="right"/>
    </xf>
    <xf numFmtId="166" fontId="3" fillId="0" borderId="0" xfId="1" applyNumberFormat="1" applyFont="1" applyAlignment="1">
      <alignment horizontal="center"/>
    </xf>
    <xf numFmtId="171" fontId="3" fillId="0" borderId="0" xfId="5" applyNumberFormat="1" applyFont="1" applyAlignment="1">
      <alignment horizontal="center"/>
    </xf>
    <xf numFmtId="165" fontId="2" fillId="0" borderId="0" xfId="1" applyNumberFormat="1" applyFont="1" applyFill="1" applyAlignment="1"/>
    <xf numFmtId="166" fontId="2" fillId="0" borderId="0" xfId="1" applyNumberFormat="1" applyFont="1" applyFill="1" applyAlignment="1"/>
    <xf numFmtId="166" fontId="3" fillId="0" borderId="0" xfId="1" applyNumberFormat="1" applyFont="1" applyFill="1" applyAlignment="1"/>
    <xf numFmtId="165" fontId="3" fillId="5" borderId="0" xfId="1" applyNumberFormat="1" applyFont="1" applyFill="1" applyAlignment="1"/>
    <xf numFmtId="165" fontId="3" fillId="0" borderId="0" xfId="1" applyNumberFormat="1" applyFont="1" applyFill="1" applyBorder="1" applyAlignment="1"/>
    <xf numFmtId="165" fontId="3" fillId="6" borderId="0" xfId="1" applyNumberFormat="1" applyFont="1" applyFill="1" applyBorder="1" applyAlignment="1"/>
    <xf numFmtId="166" fontId="3" fillId="0" borderId="0" xfId="1" applyNumberFormat="1" applyFont="1" applyFill="1" applyBorder="1" applyAlignment="1"/>
    <xf numFmtId="0" fontId="0" fillId="0" borderId="3" xfId="5" applyFont="1" applyBorder="1"/>
    <xf numFmtId="3" fontId="3" fillId="0" borderId="3" xfId="5" applyNumberFormat="1" applyFont="1" applyBorder="1"/>
    <xf numFmtId="165" fontId="3" fillId="0" borderId="3" xfId="1" applyNumberFormat="1" applyFont="1" applyFill="1" applyBorder="1" applyAlignment="1"/>
    <xf numFmtId="166" fontId="3" fillId="0" borderId="3" xfId="1" applyNumberFormat="1" applyFont="1" applyBorder="1" applyAlignment="1"/>
    <xf numFmtId="165" fontId="3" fillId="0" borderId="3" xfId="1" applyNumberFormat="1" applyFont="1" applyBorder="1" applyAlignment="1"/>
    <xf numFmtId="0" fontId="3" fillId="0" borderId="0" xfId="5" quotePrefix="1" applyFont="1" applyAlignment="1">
      <alignment horizontal="left"/>
    </xf>
    <xf numFmtId="0" fontId="3" fillId="0" borderId="3" xfId="5" applyFont="1" applyBorder="1"/>
    <xf numFmtId="166" fontId="3" fillId="0" borderId="3" xfId="1" applyNumberFormat="1" applyFont="1" applyFill="1" applyBorder="1" applyAlignment="1"/>
    <xf numFmtId="165" fontId="2" fillId="0" borderId="1" xfId="1" applyNumberFormat="1" applyFont="1" applyBorder="1" applyAlignment="1"/>
    <xf numFmtId="165" fontId="3" fillId="0" borderId="2" xfId="1" applyNumberFormat="1" applyFont="1" applyBorder="1" applyAlignment="1"/>
    <xf numFmtId="0" fontId="4" fillId="0" borderId="0" xfId="5" quotePrefix="1" applyFont="1" applyAlignment="1">
      <alignment horizontal="left"/>
    </xf>
    <xf numFmtId="0" fontId="4" fillId="0" borderId="0" xfId="5" applyFont="1" applyAlignment="1">
      <alignment horizontal="left"/>
    </xf>
    <xf numFmtId="165" fontId="3" fillId="0" borderId="0" xfId="1" applyNumberFormat="1" applyFont="1" applyAlignment="1" applyProtection="1">
      <protection locked="0"/>
    </xf>
    <xf numFmtId="165" fontId="3" fillId="0" borderId="0" xfId="1" applyNumberFormat="1" applyFont="1" applyAlignment="1" applyProtection="1">
      <alignment horizontal="right"/>
      <protection locked="0"/>
    </xf>
    <xf numFmtId="165" fontId="3" fillId="0" borderId="0" xfId="1" applyNumberFormat="1" applyFont="1" applyAlignment="1">
      <alignment horizontal="right"/>
    </xf>
    <xf numFmtId="165" fontId="3" fillId="0" borderId="0" xfId="1" applyNumberFormat="1" applyFont="1" applyProtection="1">
      <protection locked="0"/>
    </xf>
    <xf numFmtId="165" fontId="3" fillId="0" borderId="0" xfId="1" applyNumberFormat="1" applyFont="1" applyAlignment="1">
      <alignment horizontal="center"/>
    </xf>
    <xf numFmtId="0" fontId="2" fillId="0" borderId="0" xfId="5" applyProtection="1">
      <protection locked="0"/>
    </xf>
    <xf numFmtId="165" fontId="2" fillId="0" borderId="0" xfId="1" applyNumberFormat="1" applyFont="1" applyProtection="1">
      <protection locked="0"/>
    </xf>
    <xf numFmtId="165" fontId="10" fillId="0" borderId="0" xfId="1" applyNumberFormat="1" applyFont="1" applyAlignment="1" applyProtection="1">
      <alignment horizontal="center"/>
      <protection locked="0"/>
    </xf>
    <xf numFmtId="165" fontId="11" fillId="0" borderId="0" xfId="1" applyNumberFormat="1" applyFont="1" applyAlignment="1" applyProtection="1">
      <alignment horizontal="center"/>
      <protection locked="0"/>
    </xf>
    <xf numFmtId="0" fontId="14" fillId="0" borderId="0" xfId="5" applyFont="1" applyAlignment="1">
      <alignment horizontal="center"/>
    </xf>
    <xf numFmtId="3" fontId="14" fillId="0" borderId="0" xfId="5" applyNumberFormat="1" applyFont="1"/>
    <xf numFmtId="165" fontId="3" fillId="3" borderId="0" xfId="1" applyNumberFormat="1" applyFont="1" applyFill="1" applyAlignment="1"/>
    <xf numFmtId="172" fontId="3" fillId="0" borderId="0" xfId="5" applyNumberFormat="1" applyFont="1" applyAlignment="1">
      <alignment horizontal="left"/>
    </xf>
    <xf numFmtId="0" fontId="0" fillId="0" borderId="0" xfId="5" applyFont="1" applyAlignment="1" applyProtection="1">
      <alignment horizontal="center"/>
      <protection locked="0"/>
    </xf>
    <xf numFmtId="165" fontId="3" fillId="2" borderId="0" xfId="1" applyNumberFormat="1" applyFont="1" applyFill="1" applyAlignment="1"/>
    <xf numFmtId="165" fontId="2" fillId="0" borderId="3" xfId="1" applyNumberFormat="1" applyFont="1" applyBorder="1" applyAlignment="1"/>
    <xf numFmtId="3" fontId="3" fillId="2" borderId="0" xfId="0" applyNumberFormat="1" applyFont="1" applyFill="1"/>
    <xf numFmtId="3" fontId="15" fillId="0" borderId="0" xfId="0" applyNumberFormat="1" applyFont="1"/>
    <xf numFmtId="166" fontId="3" fillId="0" borderId="0" xfId="1" applyNumberFormat="1" applyFont="1" applyFill="1" applyAlignment="1">
      <alignment horizontal="right"/>
    </xf>
    <xf numFmtId="171" fontId="3" fillId="0" borderId="0" xfId="5" applyNumberFormat="1" applyFont="1" applyAlignment="1">
      <alignment horizontal="left"/>
    </xf>
    <xf numFmtId="166" fontId="3" fillId="5" borderId="0" xfId="1" applyNumberFormat="1" applyFont="1" applyFill="1" applyAlignment="1">
      <alignment horizontal="right"/>
    </xf>
    <xf numFmtId="167" fontId="3" fillId="0" borderId="0" xfId="5" applyNumberFormat="1" applyFont="1" applyAlignment="1">
      <alignment horizontal="center"/>
    </xf>
    <xf numFmtId="4" fontId="3" fillId="0" borderId="0" xfId="5" applyNumberFormat="1" applyFont="1"/>
    <xf numFmtId="43" fontId="2" fillId="0" borderId="0" xfId="5" applyNumberFormat="1"/>
    <xf numFmtId="164" fontId="3" fillId="0" borderId="0" xfId="6" applyFont="1"/>
    <xf numFmtId="43" fontId="3" fillId="0" borderId="0" xfId="1" applyFont="1" applyAlignment="1">
      <alignment horizontal="center"/>
    </xf>
    <xf numFmtId="10" fontId="3" fillId="0" borderId="0" xfId="5" applyNumberFormat="1" applyFont="1" applyAlignment="1">
      <alignment horizontal="left"/>
    </xf>
    <xf numFmtId="43" fontId="3" fillId="0" borderId="0" xfId="1" applyFont="1" applyAlignment="1"/>
    <xf numFmtId="0" fontId="2" fillId="0" borderId="3" xfId="5" applyBorder="1"/>
    <xf numFmtId="10" fontId="3" fillId="0" borderId="3" xfId="5" applyNumberFormat="1" applyFont="1" applyBorder="1" applyAlignment="1">
      <alignment horizontal="left"/>
    </xf>
    <xf numFmtId="171" fontId="3" fillId="0" borderId="0" xfId="5" applyNumberFormat="1" applyFont="1" applyAlignment="1" applyProtection="1">
      <alignment horizontal="left"/>
      <protection locked="0"/>
    </xf>
    <xf numFmtId="165" fontId="3" fillId="0" borderId="0" xfId="1" applyNumberFormat="1" applyFont="1" applyFill="1" applyAlignment="1">
      <alignment horizontal="right"/>
    </xf>
    <xf numFmtId="173" fontId="3" fillId="0" borderId="0" xfId="5" applyNumberFormat="1" applyFont="1"/>
    <xf numFmtId="165" fontId="3" fillId="0" borderId="0" xfId="1" applyNumberFormat="1" applyFont="1" applyBorder="1" applyAlignment="1"/>
    <xf numFmtId="165" fontId="3" fillId="0" borderId="0" xfId="5" applyNumberFormat="1" applyFont="1" applyAlignment="1">
      <alignment horizontal="center"/>
    </xf>
    <xf numFmtId="43" fontId="3" fillId="0" borderId="0" xfId="1" applyFont="1" applyBorder="1" applyAlignment="1"/>
    <xf numFmtId="10" fontId="3" fillId="0" borderId="0" xfId="4" applyNumberFormat="1" applyFont="1" applyBorder="1" applyAlignment="1"/>
    <xf numFmtId="0" fontId="16" fillId="0" borderId="0" xfId="5" applyFont="1"/>
    <xf numFmtId="3" fontId="2" fillId="0" borderId="0" xfId="5" applyNumberFormat="1" applyAlignment="1">
      <alignment horizontal="right"/>
    </xf>
    <xf numFmtId="0" fontId="3" fillId="0" borderId="1" xfId="5" applyFont="1" applyBorder="1" applyProtection="1">
      <protection locked="0"/>
    </xf>
    <xf numFmtId="0" fontId="3" fillId="0" borderId="1" xfId="5" applyFont="1" applyBorder="1"/>
    <xf numFmtId="43" fontId="3" fillId="0" borderId="0" xfId="1" applyFont="1" applyFill="1" applyAlignment="1">
      <alignment horizontal="right"/>
    </xf>
    <xf numFmtId="174" fontId="3" fillId="0" borderId="0" xfId="5" applyNumberFormat="1" applyFont="1" applyAlignment="1">
      <alignment horizontal="right"/>
    </xf>
    <xf numFmtId="3" fontId="3" fillId="0" borderId="1" xfId="5" applyNumberFormat="1" applyFont="1" applyBorder="1"/>
    <xf numFmtId="3" fontId="3" fillId="0" borderId="1" xfId="5" applyNumberFormat="1" applyFont="1" applyBorder="1" applyAlignment="1">
      <alignment horizontal="center"/>
    </xf>
    <xf numFmtId="43" fontId="3" fillId="3" borderId="0" xfId="1" applyFont="1" applyFill="1" applyAlignment="1"/>
    <xf numFmtId="43" fontId="3" fillId="3" borderId="1" xfId="1" applyFont="1" applyFill="1" applyBorder="1" applyAlignment="1"/>
    <xf numFmtId="43" fontId="3" fillId="0" borderId="1" xfId="1" applyFont="1" applyBorder="1" applyAlignment="1"/>
    <xf numFmtId="166" fontId="3" fillId="2" borderId="0" xfId="1" applyNumberFormat="1" applyFont="1" applyFill="1" applyAlignment="1"/>
    <xf numFmtId="3" fontId="4" fillId="0" borderId="0" xfId="5" applyNumberFormat="1" applyFont="1"/>
    <xf numFmtId="3" fontId="7" fillId="0" borderId="0" xfId="5" applyNumberFormat="1" applyFont="1"/>
    <xf numFmtId="165" fontId="3" fillId="0" borderId="0" xfId="1" quotePrefix="1" applyNumberFormat="1" applyFont="1" applyFill="1" applyAlignment="1">
      <alignment horizontal="right"/>
    </xf>
    <xf numFmtId="10" fontId="3" fillId="2" borderId="0" xfId="4" applyNumberFormat="1" applyFont="1" applyFill="1" applyAlignment="1"/>
    <xf numFmtId="175" fontId="3" fillId="0" borderId="0" xfId="1" applyNumberFormat="1" applyFont="1" applyAlignment="1"/>
    <xf numFmtId="3" fontId="3" fillId="0" borderId="0" xfId="5" quotePrefix="1" applyNumberFormat="1" applyFont="1"/>
    <xf numFmtId="43" fontId="3" fillId="2" borderId="0" xfId="1" applyFont="1" applyFill="1" applyAlignment="1"/>
    <xf numFmtId="165" fontId="3" fillId="0" borderId="1" xfId="1" quotePrefix="1" applyNumberFormat="1" applyFont="1" applyBorder="1" applyAlignment="1">
      <alignment horizontal="right"/>
    </xf>
    <xf numFmtId="10" fontId="3" fillId="0" borderId="0" xfId="4" applyNumberFormat="1" applyFont="1" applyFill="1" applyAlignment="1"/>
    <xf numFmtId="175" fontId="3" fillId="0" borderId="1" xfId="1" applyNumberFormat="1" applyFont="1" applyBorder="1" applyAlignment="1"/>
    <xf numFmtId="9" fontId="2" fillId="0" borderId="0" xfId="5" applyNumberFormat="1"/>
    <xf numFmtId="164" fontId="17" fillId="0" borderId="0" xfId="0" applyFont="1"/>
    <xf numFmtId="42" fontId="0" fillId="0" borderId="0" xfId="5" applyNumberFormat="1" applyFont="1" applyAlignment="1">
      <alignment horizontal="center" wrapText="1"/>
    </xf>
    <xf numFmtId="165" fontId="2" fillId="2" borderId="0" xfId="5" applyNumberFormat="1" applyFill="1"/>
    <xf numFmtId="0" fontId="0" fillId="0" borderId="0" xfId="5" applyFont="1" applyAlignment="1">
      <alignment horizontal="left"/>
    </xf>
    <xf numFmtId="164" fontId="0" fillId="0" borderId="0" xfId="5" applyNumberFormat="1" applyFont="1"/>
    <xf numFmtId="165" fontId="2" fillId="2" borderId="0" xfId="1" applyNumberFormat="1" applyFont="1" applyFill="1" applyAlignment="1"/>
    <xf numFmtId="0" fontId="0" fillId="0" borderId="0" xfId="5" applyFont="1" applyAlignment="1">
      <alignment wrapText="1"/>
    </xf>
    <xf numFmtId="0" fontId="2" fillId="0" borderId="0" xfId="5" quotePrefix="1"/>
    <xf numFmtId="165" fontId="3" fillId="0" borderId="0" xfId="1" applyNumberFormat="1" applyFont="1" applyFill="1" applyAlignment="1">
      <alignment horizontal="center"/>
    </xf>
    <xf numFmtId="49" fontId="3" fillId="0" borderId="0" xfId="1" applyNumberFormat="1" applyFont="1" applyFill="1" applyAlignment="1">
      <alignment horizontal="center"/>
    </xf>
    <xf numFmtId="0" fontId="18" fillId="0" borderId="0" xfId="5" applyFont="1"/>
    <xf numFmtId="164" fontId="3" fillId="0" borderId="0" xfId="5" applyNumberFormat="1" applyFont="1" applyProtection="1">
      <protection locked="0"/>
    </xf>
    <xf numFmtId="0" fontId="2" fillId="0" borderId="0" xfId="5" applyProtection="1"/>
    <xf numFmtId="3" fontId="2" fillId="0" borderId="0" xfId="5" applyNumberFormat="1" applyProtection="1"/>
    <xf numFmtId="0" fontId="17" fillId="0" borderId="0" xfId="5" applyFont="1" applyAlignment="1" applyProtection="1">
      <alignment horizontal="center"/>
      <protection locked="0"/>
    </xf>
    <xf numFmtId="0" fontId="18" fillId="0" borderId="0" xfId="5" applyFont="1" applyAlignment="1" applyProtection="1">
      <alignment horizontal="center"/>
      <protection locked="0"/>
    </xf>
    <xf numFmtId="0" fontId="18" fillId="0" borderId="0" xfId="5" applyFont="1" applyProtection="1">
      <protection locked="0"/>
    </xf>
    <xf numFmtId="164" fontId="19" fillId="0" borderId="0" xfId="5" applyNumberFormat="1" applyFont="1" applyProtection="1">
      <protection locked="0"/>
    </xf>
    <xf numFmtId="3" fontId="19" fillId="0" borderId="0" xfId="5" applyNumberFormat="1" applyFont="1"/>
    <xf numFmtId="0" fontId="19" fillId="0" borderId="0" xfId="5" applyFont="1" applyProtection="1">
      <protection locked="0"/>
    </xf>
    <xf numFmtId="176" fontId="18" fillId="0" borderId="0" xfId="5" applyNumberFormat="1" applyFont="1" applyProtection="1">
      <protection locked="0"/>
    </xf>
    <xf numFmtId="0" fontId="18" fillId="0" borderId="0" xfId="5" applyFont="1" applyProtection="1"/>
    <xf numFmtId="3" fontId="18" fillId="0" borderId="0" xfId="5" applyNumberFormat="1" applyFont="1" applyProtection="1"/>
    <xf numFmtId="0" fontId="20" fillId="0" borderId="0" xfId="5" applyFont="1" applyAlignment="1" applyProtection="1">
      <alignment horizontal="center"/>
      <protection locked="0"/>
    </xf>
    <xf numFmtId="0" fontId="19" fillId="0" borderId="0" xfId="5" applyFont="1" applyAlignment="1" applyProtection="1">
      <alignment horizontal="center"/>
      <protection locked="0"/>
    </xf>
    <xf numFmtId="3" fontId="18" fillId="0" borderId="0" xfId="5" applyNumberFormat="1" applyFont="1"/>
    <xf numFmtId="0" fontId="18" fillId="0" borderId="1" xfId="5" applyFont="1" applyBorder="1" applyAlignment="1" applyProtection="1">
      <alignment horizontal="center"/>
      <protection locked="0"/>
    </xf>
    <xf numFmtId="0" fontId="21" fillId="0" borderId="0" xfId="5" applyFont="1" applyAlignment="1" applyProtection="1">
      <alignment horizontal="center"/>
      <protection locked="0"/>
    </xf>
    <xf numFmtId="0" fontId="21" fillId="0" borderId="0" xfId="5" applyFont="1" applyProtection="1">
      <protection locked="0"/>
    </xf>
    <xf numFmtId="164" fontId="21" fillId="0" borderId="0" xfId="0" applyFont="1"/>
    <xf numFmtId="0" fontId="21" fillId="0" borderId="0" xfId="5" applyFont="1"/>
    <xf numFmtId="177" fontId="21" fillId="0" borderId="0" xfId="5" applyNumberFormat="1" applyFont="1" applyProtection="1">
      <protection locked="0"/>
    </xf>
    <xf numFmtId="0" fontId="17" fillId="0" borderId="0" xfId="0" applyNumberFormat="1" applyFont="1" applyProtection="1">
      <protection locked="0"/>
    </xf>
    <xf numFmtId="0" fontId="22" fillId="0" borderId="0" xfId="5" applyFont="1" applyProtection="1">
      <protection locked="0"/>
    </xf>
    <xf numFmtId="0" fontId="22" fillId="0" borderId="0" xfId="5" applyFont="1" applyAlignment="1" applyProtection="1">
      <alignment horizontal="center"/>
      <protection locked="0"/>
    </xf>
    <xf numFmtId="178" fontId="21" fillId="3" borderId="0" xfId="4" applyNumberFormat="1" applyFont="1" applyFill="1" applyProtection="1">
      <protection locked="0"/>
    </xf>
    <xf numFmtId="10" fontId="21" fillId="3" borderId="0" xfId="4" applyNumberFormat="1" applyFont="1" applyFill="1" applyProtection="1">
      <protection locked="0"/>
    </xf>
    <xf numFmtId="3" fontId="23" fillId="0" borderId="0" xfId="5" applyNumberFormat="1" applyFont="1"/>
    <xf numFmtId="43" fontId="21" fillId="3" borderId="0" xfId="1" applyFont="1" applyFill="1" applyProtection="1">
      <protection locked="0"/>
    </xf>
    <xf numFmtId="10" fontId="21" fillId="0" borderId="0" xfId="5" applyNumberFormat="1" applyFont="1" applyProtection="1">
      <protection locked="0"/>
    </xf>
    <xf numFmtId="164" fontId="21" fillId="0" borderId="0" xfId="0" applyFont="1" applyAlignment="1">
      <alignment vertical="center"/>
    </xf>
    <xf numFmtId="0" fontId="21" fillId="0" borderId="0" xfId="0" applyNumberFormat="1" applyFont="1"/>
    <xf numFmtId="164" fontId="21" fillId="0" borderId="0" xfId="0" applyFont="1" applyAlignment="1">
      <alignment wrapText="1"/>
    </xf>
    <xf numFmtId="0" fontId="25" fillId="0" borderId="0" xfId="0" applyNumberFormat="1" applyFont="1"/>
    <xf numFmtId="0" fontId="21" fillId="0" borderId="0" xfId="0" applyNumberFormat="1" applyFont="1" applyAlignment="1">
      <alignment horizontal="center" vertical="top"/>
    </xf>
    <xf numFmtId="0" fontId="21" fillId="0" borderId="0" xfId="0" applyNumberFormat="1" applyFont="1" applyAlignment="1">
      <alignment horizontal="center"/>
    </xf>
    <xf numFmtId="0" fontId="21" fillId="0" borderId="0" xfId="5" applyFont="1" applyAlignment="1">
      <alignment horizontal="center"/>
    </xf>
    <xf numFmtId="0" fontId="21" fillId="0" borderId="0" xfId="7" applyFont="1" applyAlignment="1">
      <alignment vertical="center"/>
    </xf>
    <xf numFmtId="0" fontId="21" fillId="0" borderId="0" xfId="0" applyNumberFormat="1" applyFont="1" applyAlignment="1">
      <alignment horizontal="left"/>
    </xf>
    <xf numFmtId="179" fontId="21" fillId="0" borderId="0" xfId="4" applyNumberFormat="1" applyFont="1" applyFill="1"/>
    <xf numFmtId="43" fontId="21" fillId="0" borderId="0" xfId="0" applyNumberFormat="1" applyFont="1"/>
    <xf numFmtId="0" fontId="13" fillId="0" borderId="0" xfId="8" applyFont="1"/>
    <xf numFmtId="0" fontId="26" fillId="0" borderId="0" xfId="8" applyFont="1" applyAlignment="1">
      <alignment horizontal="center"/>
    </xf>
    <xf numFmtId="0" fontId="6" fillId="0" borderId="0" xfId="8"/>
    <xf numFmtId="0" fontId="26" fillId="0" borderId="0" xfId="8" applyFont="1"/>
    <xf numFmtId="165" fontId="13" fillId="0" borderId="0" xfId="9" applyNumberFormat="1" applyFont="1" applyAlignment="1"/>
    <xf numFmtId="165" fontId="13" fillId="3" borderId="0" xfId="9" applyNumberFormat="1" applyFont="1" applyFill="1" applyAlignment="1"/>
    <xf numFmtId="165" fontId="13" fillId="0" borderId="0" xfId="9" applyNumberFormat="1" applyFont="1" applyFill="1" applyBorder="1" applyAlignment="1">
      <alignment wrapText="1"/>
    </xf>
    <xf numFmtId="165" fontId="6" fillId="0" borderId="0" xfId="9" applyNumberFormat="1" applyAlignment="1"/>
    <xf numFmtId="0" fontId="13" fillId="0" borderId="0" xfId="8" applyFont="1" applyAlignment="1">
      <alignment vertical="top"/>
    </xf>
    <xf numFmtId="165" fontId="6" fillId="0" borderId="0" xfId="9" applyNumberFormat="1" applyFill="1" applyAlignment="1"/>
    <xf numFmtId="165" fontId="13" fillId="0" borderId="0" xfId="9" applyNumberFormat="1" applyFont="1" applyFill="1" applyBorder="1" applyAlignment="1"/>
    <xf numFmtId="165" fontId="13" fillId="0" borderId="0" xfId="9" applyNumberFormat="1" applyFont="1" applyFill="1" applyAlignment="1"/>
    <xf numFmtId="165" fontId="13" fillId="0" borderId="0" xfId="9" applyNumberFormat="1" applyFont="1" applyBorder="1" applyAlignment="1"/>
    <xf numFmtId="0" fontId="13" fillId="0" borderId="0" xfId="8" applyFont="1" applyAlignment="1">
      <alignment horizontal="center"/>
    </xf>
    <xf numFmtId="165" fontId="13" fillId="0" borderId="0" xfId="8" applyNumberFormat="1" applyFont="1"/>
    <xf numFmtId="0" fontId="27" fillId="0" borderId="0" xfId="8" applyFont="1"/>
    <xf numFmtId="0" fontId="28" fillId="0" borderId="0" xfId="8" applyFont="1"/>
    <xf numFmtId="164" fontId="13" fillId="0" borderId="0" xfId="0" applyFont="1"/>
    <xf numFmtId="164" fontId="6" fillId="0" borderId="0" xfId="0" applyFont="1"/>
    <xf numFmtId="164" fontId="13" fillId="0" borderId="3" xfId="0" applyFont="1" applyBorder="1"/>
    <xf numFmtId="164" fontId="13" fillId="0" borderId="0" xfId="0" applyFont="1" applyAlignment="1">
      <alignment horizontal="centerContinuous"/>
    </xf>
    <xf numFmtId="164" fontId="6" fillId="0" borderId="0" xfId="0" applyFont="1" applyAlignment="1">
      <alignment horizontal="centerContinuous"/>
    </xf>
    <xf numFmtId="0" fontId="13" fillId="0" borderId="0" xfId="0" applyNumberFormat="1" applyFont="1" applyAlignment="1">
      <alignment horizontal="center"/>
    </xf>
    <xf numFmtId="164" fontId="29" fillId="0" borderId="0" xfId="0" applyFont="1" applyAlignment="1">
      <alignment horizontal="right"/>
    </xf>
    <xf numFmtId="0" fontId="13" fillId="2" borderId="0" xfId="0" applyNumberFormat="1" applyFont="1" applyFill="1" applyAlignment="1">
      <alignment horizontal="center"/>
    </xf>
    <xf numFmtId="176" fontId="13" fillId="2" borderId="0" xfId="0" applyNumberFormat="1" applyFont="1" applyFill="1"/>
    <xf numFmtId="165" fontId="13" fillId="0" borderId="0" xfId="1" applyNumberFormat="1" applyFont="1"/>
    <xf numFmtId="165" fontId="13" fillId="2" borderId="0" xfId="1" applyNumberFormat="1" applyFont="1" applyFill="1"/>
    <xf numFmtId="176" fontId="13" fillId="0" borderId="0" xfId="0" applyNumberFormat="1" applyFont="1"/>
    <xf numFmtId="165" fontId="13" fillId="0" borderId="4" xfId="1" applyNumberFormat="1" applyFont="1" applyBorder="1"/>
    <xf numFmtId="176" fontId="26" fillId="0" borderId="0" xfId="0" applyNumberFormat="1" applyFont="1"/>
    <xf numFmtId="165" fontId="13" fillId="0" borderId="0" xfId="9" applyNumberFormat="1" applyFont="1" applyFill="1" applyAlignment="1">
      <alignment horizontal="right"/>
    </xf>
    <xf numFmtId="0" fontId="13" fillId="2" borderId="0" xfId="8" applyFont="1" applyFill="1"/>
    <xf numFmtId="165" fontId="13" fillId="3" borderId="0" xfId="9" applyNumberFormat="1" applyFont="1" applyFill="1"/>
    <xf numFmtId="165" fontId="13" fillId="7" borderId="0" xfId="9" applyNumberFormat="1" applyFont="1" applyFill="1" applyAlignment="1"/>
    <xf numFmtId="0" fontId="30" fillId="0" borderId="0" xfId="8" applyFont="1"/>
    <xf numFmtId="0" fontId="31" fillId="0" borderId="0" xfId="8" applyFont="1"/>
    <xf numFmtId="0" fontId="32" fillId="0" borderId="0" xfId="8" applyFont="1" applyAlignment="1">
      <alignment horizontal="left"/>
    </xf>
    <xf numFmtId="1" fontId="13" fillId="0" borderId="0" xfId="1" applyNumberFormat="1" applyFont="1"/>
    <xf numFmtId="0" fontId="33" fillId="0" borderId="0" xfId="8" applyFont="1"/>
    <xf numFmtId="0" fontId="28" fillId="8" borderId="0" xfId="8" applyFont="1" applyFill="1" applyAlignment="1">
      <alignment horizontal="center" wrapText="1"/>
    </xf>
    <xf numFmtId="0" fontId="33" fillId="8" borderId="0" xfId="8" applyFont="1" applyFill="1" applyAlignment="1">
      <alignment horizontal="center" wrapText="1"/>
    </xf>
    <xf numFmtId="0" fontId="6" fillId="0" borderId="0" xfId="8" applyAlignment="1">
      <alignment horizontal="center" wrapText="1"/>
    </xf>
    <xf numFmtId="0" fontId="13" fillId="0" borderId="8" xfId="8" applyFont="1" applyBorder="1" applyAlignment="1">
      <alignment horizontal="center"/>
    </xf>
    <xf numFmtId="0" fontId="34" fillId="0" borderId="0" xfId="8" applyFont="1" applyAlignment="1">
      <alignment horizontal="left"/>
    </xf>
    <xf numFmtId="1" fontId="13" fillId="0" borderId="0" xfId="1" applyNumberFormat="1" applyFont="1" applyBorder="1" applyAlignment="1">
      <alignment horizontal="center"/>
    </xf>
    <xf numFmtId="0" fontId="13" fillId="0" borderId="9" xfId="8" applyFont="1" applyBorder="1" applyAlignment="1">
      <alignment horizontal="right"/>
    </xf>
    <xf numFmtId="0" fontId="35" fillId="0" borderId="0" xfId="8" applyFont="1"/>
    <xf numFmtId="3" fontId="13" fillId="0" borderId="0" xfId="8" applyNumberFormat="1" applyFont="1"/>
    <xf numFmtId="1" fontId="36" fillId="3" borderId="0" xfId="1" applyNumberFormat="1" applyFont="1" applyFill="1" applyBorder="1" applyAlignment="1">
      <alignment horizontal="center"/>
    </xf>
    <xf numFmtId="165" fontId="13" fillId="3" borderId="9" xfId="9" applyNumberFormat="1" applyFont="1" applyFill="1" applyBorder="1" applyAlignment="1">
      <alignment horizontal="right"/>
    </xf>
    <xf numFmtId="3" fontId="6" fillId="0" borderId="0" xfId="8" applyNumberFormat="1" applyAlignment="1">
      <alignment horizontal="right"/>
    </xf>
    <xf numFmtId="0" fontId="33" fillId="0" borderId="0" xfId="8" applyFont="1" applyAlignment="1">
      <alignment horizontal="center"/>
    </xf>
    <xf numFmtId="3" fontId="6" fillId="0" borderId="0" xfId="8" applyNumberFormat="1" applyAlignment="1">
      <alignment horizontal="center"/>
    </xf>
    <xf numFmtId="0" fontId="13" fillId="0" borderId="0" xfId="8" applyFont="1" applyAlignment="1">
      <alignment horizontal="left"/>
    </xf>
    <xf numFmtId="0" fontId="6" fillId="0" borderId="0" xfId="8" applyAlignment="1">
      <alignment horizontal="right"/>
    </xf>
    <xf numFmtId="0" fontId="6" fillId="0" borderId="0" xfId="8" applyAlignment="1">
      <alignment horizontal="center"/>
    </xf>
    <xf numFmtId="0" fontId="13" fillId="0" borderId="3" xfId="8" applyFont="1" applyBorder="1" applyAlignment="1">
      <alignment horizontal="left"/>
    </xf>
    <xf numFmtId="3" fontId="13" fillId="0" borderId="3" xfId="8" applyNumberFormat="1" applyFont="1" applyBorder="1"/>
    <xf numFmtId="1" fontId="36" fillId="3" borderId="3" xfId="1" applyNumberFormat="1" applyFont="1" applyFill="1" applyBorder="1" applyAlignment="1">
      <alignment horizontal="center"/>
    </xf>
    <xf numFmtId="165" fontId="13" fillId="3" borderId="10" xfId="9" applyNumberFormat="1" applyFont="1" applyFill="1" applyBorder="1" applyAlignment="1">
      <alignment horizontal="right"/>
    </xf>
    <xf numFmtId="165" fontId="6" fillId="0" borderId="0" xfId="8" applyNumberFormat="1"/>
    <xf numFmtId="0" fontId="26" fillId="0" borderId="0" xfId="8" applyFont="1" applyAlignment="1">
      <alignment horizontal="left"/>
    </xf>
    <xf numFmtId="1" fontId="36" fillId="0" borderId="0" xfId="1" applyNumberFormat="1" applyFont="1" applyFill="1" applyBorder="1" applyAlignment="1">
      <alignment horizontal="center"/>
    </xf>
    <xf numFmtId="165" fontId="13" fillId="0" borderId="9" xfId="9" applyNumberFormat="1" applyFont="1" applyFill="1" applyBorder="1" applyAlignment="1">
      <alignment horizontal="right"/>
    </xf>
    <xf numFmtId="165" fontId="6" fillId="0" borderId="0" xfId="8" applyNumberFormat="1" applyAlignment="1">
      <alignment horizontal="right"/>
    </xf>
    <xf numFmtId="0" fontId="13" fillId="0" borderId="9" xfId="8" applyFont="1" applyBorder="1" applyAlignment="1">
      <alignment horizontal="left"/>
    </xf>
    <xf numFmtId="0" fontId="13" fillId="0" borderId="9" xfId="8" applyFont="1" applyBorder="1"/>
    <xf numFmtId="165" fontId="6" fillId="0" borderId="0" xfId="9" applyNumberFormat="1" applyFont="1" applyBorder="1" applyAlignment="1"/>
    <xf numFmtId="1" fontId="36" fillId="0" borderId="0" xfId="1" applyNumberFormat="1" applyFont="1" applyBorder="1" applyAlignment="1">
      <alignment horizontal="center"/>
    </xf>
    <xf numFmtId="3" fontId="13" fillId="0" borderId="9" xfId="8" applyNumberFormat="1" applyFont="1" applyBorder="1" applyAlignment="1">
      <alignment horizontal="left"/>
    </xf>
    <xf numFmtId="165" fontId="33" fillId="0" borderId="0" xfId="8" applyNumberFormat="1" applyFont="1"/>
    <xf numFmtId="165" fontId="13" fillId="0" borderId="9" xfId="9" applyNumberFormat="1" applyFont="1" applyBorder="1" applyAlignment="1">
      <alignment horizontal="right"/>
    </xf>
    <xf numFmtId="165" fontId="6" fillId="0" borderId="0" xfId="9" applyNumberFormat="1" applyFont="1" applyFill="1" applyBorder="1" applyAlignment="1">
      <alignment horizontal="right"/>
    </xf>
    <xf numFmtId="165" fontId="33" fillId="0" borderId="0" xfId="9" applyNumberFormat="1" applyFont="1" applyBorder="1" applyAlignment="1"/>
    <xf numFmtId="0" fontId="13" fillId="0" borderId="11" xfId="8" applyFont="1" applyBorder="1" applyAlignment="1">
      <alignment horizontal="center"/>
    </xf>
    <xf numFmtId="0" fontId="13" fillId="0" borderId="1" xfId="8" applyFont="1" applyBorder="1" applyAlignment="1">
      <alignment horizontal="center"/>
    </xf>
    <xf numFmtId="0" fontId="13" fillId="0" borderId="1" xfId="8" applyFont="1" applyBorder="1" applyAlignment="1">
      <alignment horizontal="left"/>
    </xf>
    <xf numFmtId="0" fontId="13" fillId="0" borderId="1" xfId="8" applyFont="1" applyBorder="1"/>
    <xf numFmtId="1" fontId="36" fillId="0" borderId="1" xfId="1" applyNumberFormat="1" applyFont="1" applyFill="1" applyBorder="1" applyAlignment="1">
      <alignment horizontal="center"/>
    </xf>
    <xf numFmtId="0" fontId="13" fillId="0" borderId="12" xfId="8" applyFont="1" applyBorder="1" applyAlignment="1">
      <alignment horizontal="left"/>
    </xf>
    <xf numFmtId="0" fontId="32" fillId="0" borderId="8" xfId="8" applyFont="1" applyBorder="1" applyAlignment="1">
      <alignment horizontal="left"/>
    </xf>
    <xf numFmtId="1" fontId="13" fillId="0" borderId="0" xfId="1" applyNumberFormat="1" applyFont="1" applyBorder="1"/>
    <xf numFmtId="165" fontId="13" fillId="0" borderId="13" xfId="9" applyNumberFormat="1" applyFont="1" applyFill="1" applyBorder="1" applyAlignment="1">
      <alignment horizontal="right"/>
    </xf>
    <xf numFmtId="0" fontId="37" fillId="0" borderId="0" xfId="8" applyFont="1"/>
    <xf numFmtId="1" fontId="13" fillId="0" borderId="0" xfId="1" applyNumberFormat="1" applyFont="1" applyBorder="1" applyAlignment="1">
      <alignment horizontal="right"/>
    </xf>
    <xf numFmtId="10" fontId="6" fillId="0" borderId="0" xfId="8" applyNumberFormat="1"/>
    <xf numFmtId="10" fontId="13" fillId="0" borderId="0" xfId="4" applyNumberFormat="1" applyFont="1" applyBorder="1"/>
    <xf numFmtId="1" fontId="13" fillId="0" borderId="0" xfId="1" applyNumberFormat="1" applyFont="1" applyAlignment="1">
      <alignment horizontal="right"/>
    </xf>
    <xf numFmtId="0" fontId="6" fillId="0" borderId="6" xfId="8" applyBorder="1" applyAlignment="1">
      <alignment horizontal="center"/>
    </xf>
    <xf numFmtId="0" fontId="6" fillId="0" borderId="0" xfId="8" applyAlignment="1">
      <alignment horizontal="left"/>
    </xf>
    <xf numFmtId="0" fontId="35" fillId="0" borderId="0" xfId="8" applyFont="1" applyAlignment="1">
      <alignment horizontal="left"/>
    </xf>
    <xf numFmtId="0" fontId="35" fillId="8" borderId="15" xfId="8" applyFont="1" applyFill="1" applyBorder="1" applyAlignment="1">
      <alignment horizontal="center" wrapText="1"/>
    </xf>
    <xf numFmtId="0" fontId="6" fillId="0" borderId="5" xfId="8" applyBorder="1" applyAlignment="1">
      <alignment horizontal="left"/>
    </xf>
    <xf numFmtId="0" fontId="38" fillId="0" borderId="6" xfId="8" applyFont="1" applyBorder="1" applyAlignment="1">
      <alignment horizontal="left"/>
    </xf>
    <xf numFmtId="0" fontId="39" fillId="0" borderId="6" xfId="8" applyFont="1" applyBorder="1"/>
    <xf numFmtId="165" fontId="6" fillId="0" borderId="5" xfId="9" applyNumberFormat="1" applyFont="1" applyFill="1" applyBorder="1"/>
    <xf numFmtId="165" fontId="6" fillId="0" borderId="6" xfId="9" applyNumberFormat="1" applyFont="1" applyFill="1" applyBorder="1" applyAlignment="1">
      <alignment horizontal="center"/>
    </xf>
    <xf numFmtId="165" fontId="38" fillId="0" borderId="6" xfId="9" applyNumberFormat="1" applyFont="1" applyFill="1" applyBorder="1"/>
    <xf numFmtId="0" fontId="35" fillId="0" borderId="6" xfId="8" applyFont="1" applyBorder="1" applyAlignment="1">
      <alignment horizontal="center" wrapText="1"/>
    </xf>
    <xf numFmtId="0" fontId="6" fillId="0" borderId="6" xfId="8" applyBorder="1" applyAlignment="1">
      <alignment horizontal="center" wrapText="1"/>
    </xf>
    <xf numFmtId="0" fontId="6" fillId="0" borderId="7" xfId="8" applyBorder="1" applyAlignment="1">
      <alignment horizontal="center" wrapText="1"/>
    </xf>
    <xf numFmtId="0" fontId="6" fillId="0" borderId="8" xfId="5" applyFont="1" applyBorder="1" applyAlignment="1" applyProtection="1">
      <alignment horizontal="center"/>
      <protection locked="0"/>
    </xf>
    <xf numFmtId="0" fontId="6" fillId="0" borderId="0" xfId="5" applyFont="1"/>
    <xf numFmtId="165" fontId="6" fillId="3" borderId="0" xfId="9" applyNumberFormat="1" applyFont="1" applyFill="1" applyBorder="1" applyAlignment="1">
      <alignment horizontal="right"/>
    </xf>
    <xf numFmtId="165" fontId="6" fillId="0" borderId="8" xfId="1" applyNumberFormat="1" applyFont="1" applyFill="1" applyBorder="1" applyAlignment="1"/>
    <xf numFmtId="174" fontId="6" fillId="0" borderId="0" xfId="5" applyNumberFormat="1" applyFont="1"/>
    <xf numFmtId="3" fontId="6" fillId="0" borderId="0" xfId="5" applyNumberFormat="1" applyFont="1"/>
    <xf numFmtId="3" fontId="6" fillId="0" borderId="0" xfId="5" applyNumberFormat="1" applyFont="1" applyAlignment="1">
      <alignment horizontal="right"/>
    </xf>
    <xf numFmtId="0" fontId="39" fillId="0" borderId="9" xfId="5" applyFont="1" applyBorder="1"/>
    <xf numFmtId="3" fontId="8" fillId="0" borderId="0" xfId="5" applyNumberFormat="1" applyFont="1"/>
    <xf numFmtId="43" fontId="6" fillId="0" borderId="0" xfId="1" applyFont="1" applyFill="1" applyBorder="1" applyAlignment="1">
      <alignment horizontal="right"/>
    </xf>
    <xf numFmtId="43" fontId="3" fillId="0" borderId="8" xfId="1" applyFont="1" applyFill="1" applyBorder="1" applyAlignment="1"/>
    <xf numFmtId="174" fontId="3" fillId="0" borderId="0" xfId="5" applyNumberFormat="1" applyFont="1"/>
    <xf numFmtId="0" fontId="40" fillId="0" borderId="0" xfId="5" applyFont="1" applyAlignment="1">
      <alignment horizontal="left"/>
    </xf>
    <xf numFmtId="165" fontId="3" fillId="0" borderId="8" xfId="1" applyNumberFormat="1" applyFont="1" applyFill="1" applyBorder="1" applyAlignment="1"/>
    <xf numFmtId="0" fontId="2" fillId="0" borderId="8" xfId="5" applyBorder="1"/>
    <xf numFmtId="43" fontId="6" fillId="0" borderId="0" xfId="1" applyFont="1" applyFill="1" applyBorder="1" applyAlignment="1"/>
    <xf numFmtId="165" fontId="6" fillId="0" borderId="0" xfId="9" applyNumberFormat="1" applyFont="1" applyFill="1" applyBorder="1" applyAlignment="1">
      <alignment horizontal="center"/>
    </xf>
    <xf numFmtId="3" fontId="6" fillId="0" borderId="8" xfId="5" applyNumberFormat="1" applyFont="1" applyBorder="1"/>
    <xf numFmtId="0" fontId="6" fillId="0" borderId="8" xfId="8" applyBorder="1" applyAlignment="1">
      <alignment horizontal="center"/>
    </xf>
    <xf numFmtId="0" fontId="39" fillId="3" borderId="0" xfId="1" applyNumberFormat="1" applyFont="1" applyFill="1" applyBorder="1" applyAlignment="1">
      <alignment horizontal="center"/>
    </xf>
    <xf numFmtId="165" fontId="3" fillId="3" borderId="0" xfId="9" applyNumberFormat="1" applyFont="1" applyFill="1" applyBorder="1" applyAlignment="1"/>
    <xf numFmtId="0" fontId="6" fillId="0" borderId="3" xfId="8" applyBorder="1" applyAlignment="1">
      <alignment horizontal="left"/>
    </xf>
    <xf numFmtId="3" fontId="6" fillId="0" borderId="3" xfId="8" applyNumberFormat="1" applyBorder="1"/>
    <xf numFmtId="0" fontId="39" fillId="3" borderId="3" xfId="1" applyNumberFormat="1" applyFont="1" applyFill="1" applyBorder="1" applyAlignment="1">
      <alignment horizontal="center"/>
    </xf>
    <xf numFmtId="165" fontId="3" fillId="3" borderId="10" xfId="9" applyNumberFormat="1" applyFont="1" applyFill="1" applyBorder="1" applyAlignment="1"/>
    <xf numFmtId="0" fontId="38" fillId="0" borderId="0" xfId="8" applyFont="1" applyAlignment="1">
      <alignment horizontal="left"/>
    </xf>
    <xf numFmtId="3" fontId="39" fillId="0" borderId="0" xfId="8" applyNumberFormat="1" applyFont="1" applyAlignment="1">
      <alignment horizontal="center"/>
    </xf>
    <xf numFmtId="3" fontId="6" fillId="0" borderId="11" xfId="5" applyNumberFormat="1" applyFont="1" applyBorder="1"/>
    <xf numFmtId="174" fontId="6" fillId="0" borderId="1" xfId="5" applyNumberFormat="1" applyFont="1" applyBorder="1"/>
    <xf numFmtId="3" fontId="6" fillId="0" borderId="1" xfId="5" applyNumberFormat="1" applyFont="1" applyBorder="1"/>
    <xf numFmtId="3" fontId="6" fillId="0" borderId="1" xfId="5" applyNumberFormat="1" applyFont="1" applyBorder="1" applyAlignment="1">
      <alignment horizontal="right"/>
    </xf>
    <xf numFmtId="0" fontId="39" fillId="0" borderId="12" xfId="5" applyFont="1" applyBorder="1"/>
    <xf numFmtId="0" fontId="6" fillId="0" borderId="11" xfId="8" applyBorder="1" applyAlignment="1">
      <alignment horizontal="center"/>
    </xf>
    <xf numFmtId="0" fontId="6" fillId="0" borderId="1" xfId="8" applyBorder="1" applyAlignment="1">
      <alignment horizontal="center"/>
    </xf>
    <xf numFmtId="0" fontId="35" fillId="0" borderId="1" xfId="8" applyFont="1" applyBorder="1" applyAlignment="1">
      <alignment horizontal="left"/>
    </xf>
    <xf numFmtId="0" fontId="39" fillId="0" borderId="1" xfId="8" applyFont="1" applyBorder="1"/>
    <xf numFmtId="0" fontId="6" fillId="0" borderId="1" xfId="8" applyBorder="1" applyAlignment="1">
      <alignment horizontal="left"/>
    </xf>
    <xf numFmtId="0" fontId="6" fillId="0" borderId="1" xfId="8" applyBorder="1"/>
    <xf numFmtId="165" fontId="6" fillId="0" borderId="11" xfId="9" applyNumberFormat="1" applyFont="1" applyFill="1" applyBorder="1"/>
    <xf numFmtId="165" fontId="6" fillId="0" borderId="1" xfId="9" applyNumberFormat="1" applyFont="1" applyFill="1" applyBorder="1" applyAlignment="1">
      <alignment horizontal="center"/>
    </xf>
    <xf numFmtId="165" fontId="38" fillId="0" borderId="1" xfId="9" applyNumberFormat="1" applyFont="1" applyFill="1" applyBorder="1"/>
    <xf numFmtId="0" fontId="35" fillId="0" borderId="1" xfId="8" applyFont="1" applyBorder="1" applyAlignment="1">
      <alignment horizontal="center" wrapText="1"/>
    </xf>
    <xf numFmtId="0" fontId="6" fillId="0" borderId="1" xfId="8" applyBorder="1" applyAlignment="1">
      <alignment horizontal="center" wrapText="1"/>
    </xf>
    <xf numFmtId="0" fontId="6" fillId="0" borderId="12" xfId="8" applyBorder="1" applyAlignment="1">
      <alignment horizontal="center" wrapText="1"/>
    </xf>
    <xf numFmtId="0" fontId="35" fillId="0" borderId="0" xfId="8" applyFont="1" applyAlignment="1">
      <alignment horizontal="center"/>
    </xf>
    <xf numFmtId="0" fontId="6" fillId="0" borderId="0" xfId="8" applyAlignment="1">
      <alignment horizontal="left" wrapText="1"/>
    </xf>
    <xf numFmtId="165" fontId="6" fillId="0" borderId="0" xfId="9" applyNumberFormat="1" applyFont="1" applyFill="1" applyBorder="1"/>
    <xf numFmtId="165" fontId="38" fillId="0" borderId="0" xfId="9" applyNumberFormat="1" applyFont="1" applyFill="1" applyBorder="1"/>
    <xf numFmtId="0" fontId="35" fillId="0" borderId="0" xfId="8" applyFont="1" applyAlignment="1">
      <alignment horizontal="center" wrapText="1"/>
    </xf>
    <xf numFmtId="0" fontId="39" fillId="0" borderId="0" xfId="8" applyFont="1"/>
    <xf numFmtId="0" fontId="39" fillId="0" borderId="0" xfId="8" applyFont="1" applyAlignment="1">
      <alignment horizontal="center"/>
    </xf>
    <xf numFmtId="0" fontId="35" fillId="8" borderId="6" xfId="8" applyFont="1" applyFill="1" applyBorder="1" applyAlignment="1">
      <alignment horizontal="center"/>
    </xf>
    <xf numFmtId="0" fontId="35" fillId="8" borderId="6" xfId="8" applyFont="1" applyFill="1" applyBorder="1" applyAlignment="1">
      <alignment horizontal="center" wrapText="1"/>
    </xf>
    <xf numFmtId="0" fontId="38" fillId="0" borderId="0" xfId="8" applyFont="1"/>
    <xf numFmtId="164" fontId="41" fillId="0" borderId="0" xfId="0" applyFont="1" applyAlignment="1">
      <alignment horizontal="center"/>
    </xf>
    <xf numFmtId="0" fontId="6" fillId="0" borderId="9" xfId="8" applyBorder="1" applyAlignment="1">
      <alignment horizontal="center" wrapText="1"/>
    </xf>
    <xf numFmtId="0" fontId="41" fillId="0" borderId="0" xfId="8" applyFont="1" applyAlignment="1">
      <alignment horizontal="center"/>
    </xf>
    <xf numFmtId="3" fontId="41" fillId="0" borderId="0" xfId="8" applyNumberFormat="1" applyFont="1" applyAlignment="1">
      <alignment horizontal="center" wrapText="1"/>
    </xf>
    <xf numFmtId="0" fontId="41" fillId="0" borderId="0" xfId="8" applyFont="1" applyAlignment="1">
      <alignment horizontal="center" wrapText="1"/>
    </xf>
    <xf numFmtId="164" fontId="6" fillId="0" borderId="9" xfId="0" applyFont="1" applyBorder="1"/>
    <xf numFmtId="0" fontId="41" fillId="2" borderId="0" xfId="8" applyFont="1" applyFill="1"/>
    <xf numFmtId="165" fontId="41" fillId="2" borderId="0" xfId="1" applyNumberFormat="1" applyFont="1" applyFill="1" applyBorder="1" applyAlignment="1">
      <alignment horizontal="center"/>
    </xf>
    <xf numFmtId="165" fontId="41" fillId="0" borderId="0" xfId="1" applyNumberFormat="1" applyFont="1" applyFill="1" applyBorder="1" applyAlignment="1">
      <alignment horizontal="center" wrapText="1"/>
    </xf>
    <xf numFmtId="165" fontId="41" fillId="2" borderId="0" xfId="1" applyNumberFormat="1" applyFont="1" applyFill="1" applyBorder="1"/>
    <xf numFmtId="0" fontId="41" fillId="2" borderId="3" xfId="8" applyFont="1" applyFill="1" applyBorder="1"/>
    <xf numFmtId="165" fontId="41" fillId="2" borderId="3" xfId="1" applyNumberFormat="1" applyFont="1" applyFill="1" applyBorder="1"/>
    <xf numFmtId="165" fontId="41" fillId="0" borderId="3" xfId="1" applyNumberFormat="1" applyFont="1" applyFill="1" applyBorder="1" applyAlignment="1">
      <alignment horizontal="center" wrapText="1"/>
    </xf>
    <xf numFmtId="0" fontId="41" fillId="0" borderId="0" xfId="8" applyFont="1"/>
    <xf numFmtId="165" fontId="41" fillId="0" borderId="0" xfId="1" applyNumberFormat="1" applyFont="1" applyFill="1" applyBorder="1"/>
    <xf numFmtId="165" fontId="41" fillId="0" borderId="0" xfId="1" applyNumberFormat="1" applyFont="1" applyFill="1" applyBorder="1" applyAlignment="1">
      <alignment horizontal="center"/>
    </xf>
    <xf numFmtId="164" fontId="42" fillId="0" borderId="0" xfId="0" applyFont="1"/>
    <xf numFmtId="43" fontId="6" fillId="0" borderId="0" xfId="8" applyNumberFormat="1" applyAlignment="1">
      <alignment horizontal="center"/>
    </xf>
    <xf numFmtId="0" fontId="35" fillId="0" borderId="5" xfId="8" applyFont="1" applyBorder="1" applyAlignment="1">
      <alignment horizontal="left"/>
    </xf>
    <xf numFmtId="0" fontId="6" fillId="0" borderId="6" xfId="8" applyBorder="1"/>
    <xf numFmtId="0" fontId="6" fillId="0" borderId="7" xfId="8" applyBorder="1"/>
    <xf numFmtId="0" fontId="45" fillId="4" borderId="0" xfId="8" applyFont="1" applyFill="1" applyAlignment="1">
      <alignment horizontal="left"/>
    </xf>
    <xf numFmtId="0" fontId="35" fillId="4" borderId="0" xfId="8" applyFont="1" applyFill="1" applyAlignment="1">
      <alignment horizontal="center" wrapText="1"/>
    </xf>
    <xf numFmtId="0" fontId="35" fillId="8" borderId="0" xfId="8" applyFont="1" applyFill="1" applyAlignment="1">
      <alignment horizontal="center" wrapText="1"/>
    </xf>
    <xf numFmtId="43" fontId="6" fillId="2" borderId="0" xfId="8" applyNumberFormat="1" applyFill="1" applyAlignment="1">
      <alignment horizontal="center"/>
    </xf>
    <xf numFmtId="0" fontId="6" fillId="0" borderId="8" xfId="8" applyBorder="1"/>
    <xf numFmtId="164" fontId="46" fillId="0" borderId="0" xfId="0" applyFont="1"/>
    <xf numFmtId="0" fontId="46" fillId="0" borderId="1" xfId="8" applyFont="1" applyBorder="1"/>
    <xf numFmtId="0" fontId="6" fillId="0" borderId="12" xfId="8" applyBorder="1"/>
    <xf numFmtId="0" fontId="46" fillId="0" borderId="0" xfId="8" applyFont="1"/>
    <xf numFmtId="0" fontId="35" fillId="4" borderId="0" xfId="8" applyFont="1" applyFill="1" applyAlignment="1">
      <alignment horizontal="left"/>
    </xf>
    <xf numFmtId="0" fontId="6" fillId="4" borderId="0" xfId="8" applyFill="1"/>
    <xf numFmtId="0" fontId="6" fillId="9" borderId="0" xfId="8" applyFill="1"/>
    <xf numFmtId="0" fontId="35" fillId="0" borderId="5" xfId="8" applyFont="1" applyBorder="1" applyAlignment="1">
      <alignment horizontal="center" wrapText="1"/>
    </xf>
    <xf numFmtId="0" fontId="38" fillId="0" borderId="8" xfId="8" applyFont="1" applyBorder="1" applyAlignment="1">
      <alignment horizontal="center"/>
    </xf>
    <xf numFmtId="3" fontId="38" fillId="0" borderId="0" xfId="8" applyNumberFormat="1" applyFont="1" applyAlignment="1">
      <alignment horizontal="center"/>
    </xf>
    <xf numFmtId="0" fontId="38" fillId="0" borderId="0" xfId="8" applyFont="1" applyAlignment="1">
      <alignment horizontal="center"/>
    </xf>
    <xf numFmtId="0" fontId="6" fillId="0" borderId="9" xfId="8" applyBorder="1"/>
    <xf numFmtId="164" fontId="47" fillId="0" borderId="0" xfId="0" applyFont="1"/>
    <xf numFmtId="165" fontId="6" fillId="2" borderId="8" xfId="9" applyNumberFormat="1" applyFont="1" applyFill="1" applyBorder="1" applyAlignment="1">
      <alignment horizontal="right"/>
    </xf>
    <xf numFmtId="165" fontId="6" fillId="2" borderId="0" xfId="9" applyNumberFormat="1" applyFont="1" applyFill="1" applyBorder="1" applyAlignment="1">
      <alignment horizontal="right"/>
    </xf>
    <xf numFmtId="0" fontId="6" fillId="0" borderId="11" xfId="8" applyBorder="1"/>
    <xf numFmtId="171" fontId="38" fillId="0" borderId="0" xfId="8" applyNumberFormat="1" applyFont="1" applyAlignment="1">
      <alignment horizontal="left"/>
    </xf>
    <xf numFmtId="3" fontId="6" fillId="0" borderId="9" xfId="8" applyNumberFormat="1" applyBorder="1"/>
    <xf numFmtId="0" fontId="6" fillId="0" borderId="0" xfId="8" applyAlignment="1">
      <alignment horizontal="left" indent="1"/>
    </xf>
    <xf numFmtId="0" fontId="6" fillId="2" borderId="0" xfId="8" applyFill="1" applyAlignment="1">
      <alignment horizontal="center"/>
    </xf>
    <xf numFmtId="0" fontId="6" fillId="3" borderId="0" xfId="8" applyFill="1" applyAlignment="1">
      <alignment horizontal="center"/>
    </xf>
    <xf numFmtId="0" fontId="38" fillId="0" borderId="9" xfId="8" applyFont="1" applyBorder="1" applyAlignment="1">
      <alignment horizontal="center"/>
    </xf>
    <xf numFmtId="10" fontId="6" fillId="2" borderId="0" xfId="4" applyNumberFormat="1" applyFont="1" applyFill="1" applyBorder="1" applyAlignment="1"/>
    <xf numFmtId="171" fontId="6" fillId="3" borderId="0" xfId="11" applyNumberFormat="1" applyFont="1" applyFill="1" applyBorder="1" applyAlignment="1">
      <alignment horizontal="center"/>
    </xf>
    <xf numFmtId="9" fontId="6" fillId="3" borderId="0" xfId="11" applyFont="1" applyFill="1" applyBorder="1" applyAlignment="1">
      <alignment horizontal="center"/>
    </xf>
    <xf numFmtId="10" fontId="6" fillId="5" borderId="9" xfId="4" applyNumberFormat="1" applyFont="1" applyFill="1" applyBorder="1" applyAlignment="1">
      <alignment horizontal="center"/>
    </xf>
    <xf numFmtId="166" fontId="6" fillId="0" borderId="0" xfId="1" applyNumberFormat="1" applyFont="1" applyFill="1" applyBorder="1" applyAlignment="1"/>
    <xf numFmtId="171" fontId="6" fillId="0" borderId="0" xfId="11" applyNumberFormat="1" applyFont="1" applyFill="1" applyBorder="1" applyAlignment="1">
      <alignment horizontal="center"/>
    </xf>
    <xf numFmtId="9" fontId="6" fillId="0" borderId="0" xfId="11" applyFont="1" applyFill="1" applyBorder="1" applyAlignment="1">
      <alignment horizontal="center"/>
    </xf>
    <xf numFmtId="43" fontId="6" fillId="0" borderId="9" xfId="1" applyFont="1" applyFill="1" applyBorder="1" applyAlignment="1">
      <alignment horizontal="center"/>
    </xf>
    <xf numFmtId="0" fontId="6" fillId="5" borderId="0" xfId="8" applyFill="1" applyAlignment="1">
      <alignment horizontal="center"/>
    </xf>
    <xf numFmtId="164" fontId="6" fillId="0" borderId="1" xfId="8" applyNumberFormat="1" applyBorder="1"/>
    <xf numFmtId="0" fontId="39" fillId="0" borderId="1" xfId="8" applyFont="1" applyBorder="1" applyAlignment="1">
      <alignment horizontal="center"/>
    </xf>
    <xf numFmtId="0" fontId="6" fillId="0" borderId="12" xfId="8" applyBorder="1" applyAlignment="1">
      <alignment horizontal="left"/>
    </xf>
    <xf numFmtId="178" fontId="6" fillId="0" borderId="12" xfId="4" applyNumberFormat="1" applyFont="1" applyFill="1" applyBorder="1" applyAlignment="1">
      <alignment horizontal="center"/>
    </xf>
    <xf numFmtId="42" fontId="6" fillId="0" borderId="0" xfId="8" applyNumberFormat="1"/>
    <xf numFmtId="0" fontId="45" fillId="0" borderId="0" xfId="8" applyFont="1" applyAlignment="1">
      <alignment horizontal="left"/>
    </xf>
    <xf numFmtId="0" fontId="45" fillId="4" borderId="5" xfId="8" applyFont="1" applyFill="1" applyBorder="1" applyAlignment="1">
      <alignment horizontal="center" wrapText="1"/>
    </xf>
    <xf numFmtId="0" fontId="45" fillId="4" borderId="6" xfId="8" applyFont="1" applyFill="1" applyBorder="1" applyAlignment="1">
      <alignment horizontal="center" wrapText="1"/>
    </xf>
    <xf numFmtId="165" fontId="6" fillId="0" borderId="0" xfId="8" applyNumberFormat="1" applyAlignment="1">
      <alignment horizontal="center"/>
    </xf>
    <xf numFmtId="0" fontId="35" fillId="8" borderId="5" xfId="8" applyFont="1" applyFill="1" applyBorder="1" applyAlignment="1">
      <alignment horizontal="center" wrapText="1"/>
    </xf>
    <xf numFmtId="0" fontId="45" fillId="4" borderId="6" xfId="8" applyFont="1" applyFill="1" applyBorder="1" applyAlignment="1">
      <alignment wrapText="1"/>
    </xf>
    <xf numFmtId="3" fontId="38" fillId="0" borderId="0" xfId="8" applyNumberFormat="1" applyFont="1"/>
    <xf numFmtId="43" fontId="38" fillId="2" borderId="8" xfId="1" applyFont="1" applyFill="1" applyBorder="1"/>
    <xf numFmtId="43" fontId="6" fillId="2" borderId="0" xfId="1" applyFont="1" applyFill="1" applyBorder="1"/>
    <xf numFmtId="3" fontId="6" fillId="0" borderId="0" xfId="8" applyNumberFormat="1"/>
    <xf numFmtId="0" fontId="35" fillId="0" borderId="1" xfId="8" applyFont="1" applyBorder="1"/>
    <xf numFmtId="0" fontId="35" fillId="8" borderId="5" xfId="8" applyFont="1" applyFill="1" applyBorder="1" applyAlignment="1">
      <alignment horizontal="left"/>
    </xf>
    <xf numFmtId="0" fontId="6" fillId="8" borderId="6" xfId="8" applyFill="1" applyBorder="1"/>
    <xf numFmtId="0" fontId="28" fillId="8" borderId="7" xfId="8" applyFont="1" applyFill="1" applyBorder="1" applyAlignment="1">
      <alignment horizontal="center" wrapText="1"/>
    </xf>
    <xf numFmtId="0" fontId="48" fillId="0" borderId="0" xfId="8" applyFont="1" applyAlignment="1">
      <alignment horizontal="center" wrapText="1"/>
    </xf>
    <xf numFmtId="0" fontId="49" fillId="0" borderId="0" xfId="8" applyFont="1"/>
    <xf numFmtId="0" fontId="50" fillId="0" borderId="0" xfId="8" applyFont="1"/>
    <xf numFmtId="0" fontId="13" fillId="0" borderId="0" xfId="8" applyFont="1" applyAlignment="1">
      <alignment horizontal="center" wrapText="1"/>
    </xf>
    <xf numFmtId="171" fontId="6" fillId="0" borderId="0" xfId="11" applyNumberFormat="1" applyFont="1" applyFill="1" applyBorder="1" applyAlignment="1"/>
    <xf numFmtId="165" fontId="6" fillId="0" borderId="0" xfId="9" applyNumberFormat="1" applyFont="1" applyFill="1" applyBorder="1" applyAlignment="1">
      <alignment horizontal="left"/>
    </xf>
    <xf numFmtId="0" fontId="6" fillId="0" borderId="9" xfId="8" applyBorder="1" applyAlignment="1">
      <alignment horizontal="center"/>
    </xf>
    <xf numFmtId="165" fontId="39" fillId="2" borderId="0" xfId="1" applyNumberFormat="1" applyFont="1" applyFill="1" applyBorder="1" applyAlignment="1">
      <alignment horizontal="center"/>
    </xf>
    <xf numFmtId="165" fontId="3" fillId="2" borderId="0" xfId="9" applyNumberFormat="1" applyFont="1" applyFill="1" applyBorder="1" applyAlignment="1"/>
    <xf numFmtId="165" fontId="39" fillId="3" borderId="0" xfId="1" applyNumberFormat="1" applyFont="1" applyFill="1" applyBorder="1" applyAlignment="1">
      <alignment horizontal="center"/>
    </xf>
    <xf numFmtId="165" fontId="39" fillId="0" borderId="0" xfId="1" applyNumberFormat="1" applyFont="1" applyFill="1" applyBorder="1" applyAlignment="1">
      <alignment horizontal="center"/>
    </xf>
    <xf numFmtId="165" fontId="3" fillId="0" borderId="0" xfId="9" applyNumberFormat="1" applyFont="1" applyFill="1" applyBorder="1" applyAlignment="1"/>
    <xf numFmtId="164" fontId="51" fillId="0" borderId="0" xfId="0" applyFont="1"/>
    <xf numFmtId="165" fontId="13" fillId="0" borderId="1" xfId="8" applyNumberFormat="1" applyFont="1" applyBorder="1"/>
    <xf numFmtId="165" fontId="6" fillId="0" borderId="1" xfId="9" applyNumberFormat="1" applyFont="1" applyBorder="1"/>
    <xf numFmtId="165" fontId="38" fillId="0" borderId="1" xfId="9" applyNumberFormat="1" applyFont="1" applyBorder="1" applyAlignment="1"/>
    <xf numFmtId="165" fontId="26" fillId="0" borderId="0" xfId="9" applyNumberFormat="1" applyFont="1" applyBorder="1" applyAlignment="1"/>
    <xf numFmtId="165" fontId="38" fillId="0" borderId="0" xfId="9" applyNumberFormat="1" applyFont="1" applyBorder="1" applyAlignment="1"/>
    <xf numFmtId="165" fontId="6" fillId="0" borderId="0" xfId="9" applyNumberFormat="1" applyFont="1" applyBorder="1"/>
    <xf numFmtId="0" fontId="27" fillId="8" borderId="0" xfId="8" applyFont="1" applyFill="1" applyAlignment="1">
      <alignment horizontal="center" wrapText="1"/>
    </xf>
    <xf numFmtId="0" fontId="6" fillId="0" borderId="5" xfId="8" applyBorder="1" applyAlignment="1">
      <alignment horizontal="center"/>
    </xf>
    <xf numFmtId="0" fontId="52" fillId="0" borderId="6" xfId="8" applyFont="1" applyBorder="1" applyAlignment="1">
      <alignment horizontal="left"/>
    </xf>
    <xf numFmtId="164" fontId="0" fillId="0" borderId="6" xfId="0" applyBorder="1"/>
    <xf numFmtId="0" fontId="27" fillId="0" borderId="6" xfId="8" applyFont="1" applyBorder="1" applyAlignment="1">
      <alignment horizontal="center"/>
    </xf>
    <xf numFmtId="0" fontId="27" fillId="0" borderId="6" xfId="8" applyFont="1" applyBorder="1" applyAlignment="1">
      <alignment horizontal="center" wrapText="1"/>
    </xf>
    <xf numFmtId="0" fontId="13" fillId="0" borderId="6" xfId="8" applyFont="1" applyBorder="1" applyAlignment="1">
      <alignment horizontal="center" wrapText="1"/>
    </xf>
    <xf numFmtId="0" fontId="13" fillId="0" borderId="7" xfId="8" applyFont="1" applyBorder="1" applyAlignment="1">
      <alignment horizontal="center" wrapText="1"/>
    </xf>
    <xf numFmtId="49" fontId="6" fillId="0" borderId="0" xfId="8" applyNumberFormat="1" applyAlignment="1">
      <alignment horizontal="center"/>
    </xf>
    <xf numFmtId="0" fontId="27" fillId="0" borderId="0" xfId="8" applyFont="1" applyAlignment="1">
      <alignment horizontal="center"/>
    </xf>
    <xf numFmtId="0" fontId="27" fillId="0" borderId="0" xfId="8" applyFont="1" applyAlignment="1">
      <alignment horizontal="center" wrapText="1"/>
    </xf>
    <xf numFmtId="0" fontId="13" fillId="0" borderId="9" xfId="8" applyFont="1" applyBorder="1" applyAlignment="1">
      <alignment horizontal="center" wrapText="1"/>
    </xf>
    <xf numFmtId="0" fontId="38" fillId="0" borderId="0" xfId="12" applyFont="1" applyAlignment="1">
      <alignment horizontal="center"/>
    </xf>
    <xf numFmtId="164" fontId="41" fillId="0" borderId="0" xfId="0" applyFont="1"/>
    <xf numFmtId="3" fontId="41" fillId="0" borderId="0" xfId="8" applyNumberFormat="1" applyFont="1"/>
    <xf numFmtId="164" fontId="54" fillId="0" borderId="0" xfId="13" applyFont="1" applyAlignment="1">
      <alignment horizontal="center" wrapText="1"/>
    </xf>
    <xf numFmtId="0" fontId="41" fillId="0" borderId="0" xfId="14" applyFont="1"/>
    <xf numFmtId="164" fontId="41" fillId="0" borderId="0" xfId="1" applyNumberFormat="1" applyFont="1" applyFill="1" applyBorder="1" applyAlignment="1"/>
    <xf numFmtId="166" fontId="41" fillId="0" borderId="0" xfId="1" applyNumberFormat="1" applyFont="1" applyFill="1" applyBorder="1" applyAlignment="1"/>
    <xf numFmtId="43" fontId="41" fillId="3" borderId="0" xfId="1" applyFont="1" applyFill="1" applyBorder="1" applyAlignment="1">
      <alignment horizontal="right"/>
    </xf>
    <xf numFmtId="43" fontId="41" fillId="0" borderId="0" xfId="1" applyFont="1" applyBorder="1" applyAlignment="1"/>
    <xf numFmtId="164" fontId="41" fillId="3" borderId="0" xfId="0" applyFont="1" applyFill="1"/>
    <xf numFmtId="43" fontId="13" fillId="0" borderId="0" xfId="1" applyFont="1" applyBorder="1"/>
    <xf numFmtId="164" fontId="6" fillId="0" borderId="8" xfId="13" applyFont="1" applyBorder="1"/>
    <xf numFmtId="164" fontId="6" fillId="0" borderId="0" xfId="13" applyFont="1"/>
    <xf numFmtId="164" fontId="41" fillId="0" borderId="0" xfId="13" applyFont="1"/>
    <xf numFmtId="164" fontId="6" fillId="0" borderId="0" xfId="13" applyFont="1" applyAlignment="1">
      <alignment horizontal="center" vertical="top"/>
    </xf>
    <xf numFmtId="164" fontId="6" fillId="0" borderId="0" xfId="13" applyFont="1" applyAlignment="1">
      <alignment horizontal="left"/>
    </xf>
    <xf numFmtId="164" fontId="6" fillId="0" borderId="0" xfId="13" applyFont="1" applyAlignment="1">
      <alignment vertical="top"/>
    </xf>
    <xf numFmtId="0" fontId="6" fillId="0" borderId="8" xfId="0" applyNumberFormat="1" applyFont="1" applyBorder="1" applyAlignment="1">
      <alignment horizontal="center" vertical="center"/>
    </xf>
    <xf numFmtId="164" fontId="6" fillId="0" borderId="11" xfId="0" applyFont="1" applyBorder="1"/>
    <xf numFmtId="164" fontId="6" fillId="0" borderId="1" xfId="0" applyFont="1" applyBorder="1"/>
    <xf numFmtId="0" fontId="13" fillId="0" borderId="12" xfId="8" applyFont="1" applyBorder="1"/>
    <xf numFmtId="3" fontId="26" fillId="0" borderId="6" xfId="8" applyNumberFormat="1" applyFont="1" applyBorder="1" applyAlignment="1">
      <alignment horizontal="left"/>
    </xf>
    <xf numFmtId="164" fontId="55" fillId="0" borderId="0" xfId="0" applyFont="1"/>
    <xf numFmtId="165" fontId="32" fillId="8" borderId="0" xfId="1" applyNumberFormat="1" applyFont="1" applyFill="1" applyBorder="1" applyAlignment="1">
      <alignment horizontal="center" wrapText="1"/>
    </xf>
    <xf numFmtId="0" fontId="13" fillId="0" borderId="5" xfId="1" applyNumberFormat="1" applyFont="1" applyFill="1" applyBorder="1" applyAlignment="1">
      <alignment horizontal="center"/>
    </xf>
    <xf numFmtId="0" fontId="13" fillId="0" borderId="6" xfId="8" applyFont="1" applyBorder="1"/>
    <xf numFmtId="165" fontId="13" fillId="0" borderId="6" xfId="1" applyNumberFormat="1" applyFont="1" applyFill="1" applyBorder="1"/>
    <xf numFmtId="165" fontId="13" fillId="0" borderId="6" xfId="1" applyNumberFormat="1" applyFont="1" applyFill="1" applyBorder="1" applyAlignment="1">
      <alignment horizontal="center"/>
    </xf>
    <xf numFmtId="165" fontId="13" fillId="0" borderId="6" xfId="1" applyNumberFormat="1" applyFont="1" applyBorder="1"/>
    <xf numFmtId="165" fontId="13" fillId="0" borderId="7" xfId="1" applyNumberFormat="1" applyFont="1" applyBorder="1"/>
    <xf numFmtId="0" fontId="26" fillId="0" borderId="8" xfId="1" applyNumberFormat="1" applyFont="1" applyBorder="1" applyAlignment="1">
      <alignment horizontal="center"/>
    </xf>
    <xf numFmtId="164" fontId="13" fillId="0" borderId="0" xfId="0" applyFont="1" applyAlignment="1">
      <alignment horizontal="center"/>
    </xf>
    <xf numFmtId="165" fontId="13" fillId="0" borderId="0" xfId="1" applyNumberFormat="1" applyFont="1" applyBorder="1" applyAlignment="1">
      <alignment horizontal="center"/>
    </xf>
    <xf numFmtId="165" fontId="13" fillId="0" borderId="9" xfId="1" applyNumberFormat="1" applyFont="1" applyBorder="1" applyAlignment="1">
      <alignment horizontal="center"/>
    </xf>
    <xf numFmtId="0" fontId="13" fillId="0" borderId="8" xfId="1" applyNumberFormat="1" applyFont="1" applyBorder="1" applyAlignment="1">
      <alignment horizontal="center"/>
    </xf>
    <xf numFmtId="164" fontId="26" fillId="0" borderId="0" xfId="0" applyFont="1" applyAlignment="1">
      <alignment horizontal="center"/>
    </xf>
    <xf numFmtId="0" fontId="26" fillId="0" borderId="17" xfId="1" applyNumberFormat="1" applyFont="1" applyBorder="1" applyAlignment="1">
      <alignment horizontal="center"/>
    </xf>
    <xf numFmtId="164" fontId="26" fillId="0" borderId="3" xfId="0" applyFont="1" applyBorder="1" applyAlignment="1">
      <alignment horizontal="center"/>
    </xf>
    <xf numFmtId="165" fontId="26" fillId="0" borderId="3" xfId="1" applyNumberFormat="1" applyFont="1" applyFill="1" applyBorder="1" applyAlignment="1">
      <alignment horizontal="center"/>
    </xf>
    <xf numFmtId="165" fontId="26" fillId="0" borderId="10" xfId="1" applyNumberFormat="1" applyFont="1" applyFill="1" applyBorder="1" applyAlignment="1">
      <alignment horizontal="center"/>
    </xf>
    <xf numFmtId="165" fontId="13" fillId="0" borderId="0" xfId="1" applyNumberFormat="1" applyFont="1" applyFill="1" applyBorder="1" applyAlignment="1">
      <alignment horizontal="center"/>
    </xf>
    <xf numFmtId="165" fontId="13" fillId="0" borderId="9" xfId="1" applyNumberFormat="1" applyFont="1" applyFill="1" applyBorder="1" applyAlignment="1">
      <alignment horizontal="center"/>
    </xf>
    <xf numFmtId="165" fontId="13" fillId="0" borderId="0" xfId="1" applyNumberFormat="1" applyFont="1" applyBorder="1"/>
    <xf numFmtId="165" fontId="13" fillId="0" borderId="9" xfId="1" applyNumberFormat="1" applyFont="1" applyBorder="1"/>
    <xf numFmtId="164" fontId="13" fillId="0" borderId="0" xfId="0" applyFont="1" applyAlignment="1">
      <alignment horizontal="left" indent="1"/>
    </xf>
    <xf numFmtId="165" fontId="13" fillId="3" borderId="18" xfId="1" applyNumberFormat="1" applyFont="1" applyFill="1" applyBorder="1"/>
    <xf numFmtId="165" fontId="13" fillId="3" borderId="19" xfId="1" applyNumberFormat="1" applyFont="1" applyFill="1" applyBorder="1"/>
    <xf numFmtId="165" fontId="13" fillId="0" borderId="20" xfId="1" applyNumberFormat="1" applyFont="1" applyBorder="1"/>
    <xf numFmtId="164" fontId="13" fillId="0" borderId="0" xfId="0" applyFont="1" applyAlignment="1">
      <alignment horizontal="left"/>
    </xf>
    <xf numFmtId="165" fontId="13" fillId="3" borderId="21" xfId="1" applyNumberFormat="1" applyFont="1" applyFill="1" applyBorder="1"/>
    <xf numFmtId="165" fontId="13" fillId="0" borderId="22" xfId="1" applyNumberFormat="1" applyFont="1" applyBorder="1"/>
    <xf numFmtId="165" fontId="26" fillId="0" borderId="9" xfId="1" applyNumberFormat="1" applyFont="1" applyBorder="1"/>
    <xf numFmtId="164" fontId="13" fillId="0" borderId="0" xfId="0" applyFont="1" applyAlignment="1">
      <alignment horizontal="left" wrapText="1" indent="1"/>
    </xf>
    <xf numFmtId="177" fontId="13" fillId="0" borderId="0" xfId="4" applyNumberFormat="1" applyFont="1" applyBorder="1" applyAlignment="1">
      <alignment horizontal="center"/>
    </xf>
    <xf numFmtId="164" fontId="13" fillId="0" borderId="0" xfId="0" applyFont="1" applyAlignment="1">
      <alignment horizontal="left" wrapText="1" indent="2"/>
    </xf>
    <xf numFmtId="165" fontId="13" fillId="3" borderId="23" xfId="1" applyNumberFormat="1" applyFont="1" applyFill="1" applyBorder="1"/>
    <xf numFmtId="165" fontId="13" fillId="3" borderId="24" xfId="1" applyNumberFormat="1" applyFont="1" applyFill="1" applyBorder="1"/>
    <xf numFmtId="10" fontId="13" fillId="3" borderId="22" xfId="4" applyNumberFormat="1" applyFont="1" applyFill="1" applyBorder="1"/>
    <xf numFmtId="0" fontId="13" fillId="0" borderId="11" xfId="1" applyNumberFormat="1" applyFont="1" applyBorder="1" applyAlignment="1">
      <alignment horizontal="center"/>
    </xf>
    <xf numFmtId="164" fontId="13" fillId="0" borderId="1" xfId="0" applyFont="1" applyBorder="1"/>
    <xf numFmtId="165" fontId="13" fillId="0" borderId="1" xfId="1" applyNumberFormat="1" applyFont="1" applyBorder="1"/>
    <xf numFmtId="165" fontId="13" fillId="0" borderId="12" xfId="1" applyNumberFormat="1" applyFont="1" applyBorder="1"/>
    <xf numFmtId="3" fontId="17" fillId="0" borderId="0" xfId="13" applyNumberFormat="1" applyFont="1"/>
    <xf numFmtId="164" fontId="17" fillId="0" borderId="0" xfId="0" applyFont="1" applyAlignment="1">
      <alignment horizontal="right"/>
    </xf>
    <xf numFmtId="0" fontId="17" fillId="0" borderId="0" xfId="13" applyNumberFormat="1" applyFont="1" applyProtection="1">
      <protection locked="0"/>
    </xf>
    <xf numFmtId="0" fontId="17" fillId="0" borderId="0" xfId="13" applyNumberFormat="1" applyFont="1" applyAlignment="1" applyProtection="1">
      <alignment horizontal="center"/>
      <protection locked="0"/>
    </xf>
    <xf numFmtId="165" fontId="17" fillId="0" borderId="0" xfId="1" applyNumberFormat="1" applyFont="1" applyAlignment="1">
      <alignment horizontal="center"/>
    </xf>
    <xf numFmtId="165" fontId="17" fillId="0" borderId="0" xfId="1" applyNumberFormat="1" applyFont="1" applyAlignment="1">
      <alignment horizontal="right"/>
    </xf>
    <xf numFmtId="0" fontId="17" fillId="3" borderId="0" xfId="13" applyNumberFormat="1" applyFont="1" applyFill="1" applyAlignment="1">
      <alignment horizontal="right"/>
    </xf>
    <xf numFmtId="3" fontId="17" fillId="0" borderId="0" xfId="13" applyNumberFormat="1" applyFont="1" applyAlignment="1">
      <alignment horizontal="center"/>
    </xf>
    <xf numFmtId="0" fontId="17" fillId="0" borderId="0" xfId="13" applyNumberFormat="1" applyFont="1"/>
    <xf numFmtId="0" fontId="17" fillId="0" borderId="0" xfId="6" applyNumberFormat="1" applyFont="1" applyAlignment="1">
      <alignment horizontal="center"/>
    </xf>
    <xf numFmtId="165" fontId="57" fillId="0" borderId="0" xfId="1" applyNumberFormat="1" applyFont="1" applyAlignment="1">
      <alignment horizontal="left"/>
    </xf>
    <xf numFmtId="164" fontId="17" fillId="0" borderId="0" xfId="0" applyFont="1" applyAlignment="1">
      <alignment horizontal="center"/>
    </xf>
    <xf numFmtId="176" fontId="17" fillId="0" borderId="0" xfId="0" applyNumberFormat="1" applyFont="1" applyAlignment="1">
      <alignment horizontal="center"/>
    </xf>
    <xf numFmtId="165" fontId="17" fillId="0" borderId="0" xfId="1" applyNumberFormat="1" applyFont="1" applyAlignment="1"/>
    <xf numFmtId="165" fontId="17" fillId="0" borderId="0" xfId="1" applyNumberFormat="1" applyFont="1" applyAlignment="1" applyProtection="1">
      <alignment horizontal="right"/>
      <protection locked="0"/>
    </xf>
    <xf numFmtId="0" fontId="17" fillId="0" borderId="0" xfId="6" applyNumberFormat="1" applyFont="1" applyProtection="1">
      <protection locked="0"/>
    </xf>
    <xf numFmtId="3" fontId="17" fillId="0" borderId="0" xfId="6" applyNumberFormat="1" applyFont="1"/>
    <xf numFmtId="3" fontId="17" fillId="0" borderId="0" xfId="6" applyNumberFormat="1" applyFont="1" applyAlignment="1">
      <alignment horizontal="center"/>
    </xf>
    <xf numFmtId="0" fontId="17" fillId="0" borderId="0" xfId="6" applyNumberFormat="1" applyFont="1"/>
    <xf numFmtId="0" fontId="17" fillId="0" borderId="1" xfId="6" applyNumberFormat="1" applyFont="1" applyBorder="1" applyAlignment="1" applyProtection="1">
      <alignment horizontal="center"/>
      <protection locked="0"/>
    </xf>
    <xf numFmtId="164" fontId="17" fillId="0" borderId="0" xfId="6" applyFont="1"/>
    <xf numFmtId="165" fontId="17" fillId="0" borderId="0" xfId="1" applyNumberFormat="1" applyFont="1" applyFill="1" applyAlignment="1">
      <alignment horizontal="center"/>
    </xf>
    <xf numFmtId="43" fontId="17" fillId="0" borderId="0" xfId="1" applyFont="1" applyAlignment="1"/>
    <xf numFmtId="10" fontId="17" fillId="0" borderId="0" xfId="1" applyNumberFormat="1" applyFont="1" applyFill="1" applyAlignment="1"/>
    <xf numFmtId="43" fontId="17" fillId="0" borderId="0" xfId="1" applyFont="1" applyFill="1" applyAlignment="1"/>
    <xf numFmtId="43" fontId="17" fillId="0" borderId="1" xfId="1" applyFont="1" applyBorder="1" applyAlignment="1"/>
    <xf numFmtId="43" fontId="17" fillId="0" borderId="0" xfId="1" applyFont="1" applyFill="1" applyAlignment="1">
      <alignment horizontal="center"/>
    </xf>
    <xf numFmtId="167" fontId="17" fillId="0" borderId="0" xfId="6" applyNumberFormat="1" applyFont="1" applyAlignment="1">
      <alignment horizontal="center"/>
    </xf>
    <xf numFmtId="171" fontId="17" fillId="0" borderId="0" xfId="5" applyNumberFormat="1" applyFont="1" applyAlignment="1">
      <alignment horizontal="left"/>
    </xf>
    <xf numFmtId="3" fontId="17" fillId="0" borderId="0" xfId="5" applyNumberFormat="1" applyFont="1"/>
    <xf numFmtId="166" fontId="17" fillId="0" borderId="0" xfId="1" applyNumberFormat="1" applyFont="1" applyFill="1" applyAlignment="1">
      <alignment horizontal="right"/>
    </xf>
    <xf numFmtId="0" fontId="17" fillId="0" borderId="0" xfId="5" applyFont="1"/>
    <xf numFmtId="165" fontId="17" fillId="2" borderId="0" xfId="1" applyNumberFormat="1" applyFont="1" applyFill="1" applyAlignment="1"/>
    <xf numFmtId="0" fontId="17" fillId="0" borderId="0" xfId="15" applyFont="1"/>
    <xf numFmtId="165" fontId="17" fillId="0" borderId="0" xfId="1" applyNumberFormat="1" applyFont="1" applyBorder="1" applyAlignment="1"/>
    <xf numFmtId="10" fontId="17" fillId="0" borderId="0" xfId="5" applyNumberFormat="1" applyFont="1" applyAlignment="1">
      <alignment horizontal="left"/>
    </xf>
    <xf numFmtId="3" fontId="17" fillId="0" borderId="0" xfId="15" applyNumberFormat="1" applyFont="1"/>
    <xf numFmtId="167" fontId="17" fillId="0" borderId="0" xfId="15" applyNumberFormat="1" applyFont="1"/>
    <xf numFmtId="165" fontId="17" fillId="0" borderId="3" xfId="1" applyNumberFormat="1" applyFont="1" applyFill="1" applyBorder="1" applyAlignment="1"/>
    <xf numFmtId="43" fontId="17" fillId="0" borderId="0" xfId="1" applyFont="1" applyBorder="1" applyAlignment="1"/>
    <xf numFmtId="171" fontId="17" fillId="0" borderId="25" xfId="5" applyNumberFormat="1" applyFont="1" applyBorder="1" applyAlignment="1" applyProtection="1">
      <alignment horizontal="left"/>
      <protection locked="0"/>
    </xf>
    <xf numFmtId="0" fontId="17" fillId="0" borderId="25" xfId="5" applyFont="1" applyBorder="1"/>
    <xf numFmtId="165" fontId="17" fillId="0" borderId="0" xfId="1" applyNumberFormat="1" applyFont="1" applyFill="1" applyAlignment="1">
      <alignment horizontal="right"/>
    </xf>
    <xf numFmtId="10" fontId="17" fillId="0" borderId="0" xfId="6" applyNumberFormat="1" applyFont="1" applyAlignment="1">
      <alignment horizontal="left"/>
    </xf>
    <xf numFmtId="176" fontId="17" fillId="0" borderId="0" xfId="0" applyNumberFormat="1" applyFont="1"/>
    <xf numFmtId="165" fontId="17" fillId="0" borderId="0" xfId="1" applyNumberFormat="1" applyFont="1" applyFill="1" applyAlignment="1" applyProtection="1">
      <alignment horizontal="right"/>
      <protection locked="0"/>
    </xf>
    <xf numFmtId="166" fontId="17" fillId="0" borderId="0" xfId="1" applyNumberFormat="1" applyFont="1" applyAlignment="1"/>
    <xf numFmtId="164" fontId="57" fillId="0" borderId="0" xfId="0" applyFont="1" applyAlignment="1">
      <alignment horizontal="left"/>
    </xf>
    <xf numFmtId="164" fontId="57" fillId="0" borderId="0" xfId="0" applyFont="1" applyAlignment="1">
      <alignment horizontal="right"/>
    </xf>
    <xf numFmtId="175" fontId="17" fillId="0" borderId="0" xfId="1" applyNumberFormat="1" applyFont="1" applyAlignment="1"/>
    <xf numFmtId="165" fontId="17" fillId="0" borderId="3" xfId="1" applyNumberFormat="1" applyFont="1" applyFill="1" applyBorder="1" applyAlignment="1">
      <alignment horizontal="center"/>
    </xf>
    <xf numFmtId="175" fontId="17" fillId="0" borderId="1" xfId="1" applyNumberFormat="1" applyFont="1" applyBorder="1" applyAlignment="1"/>
    <xf numFmtId="10" fontId="56" fillId="0" borderId="0" xfId="1" applyNumberFormat="1" applyFont="1" applyFill="1" applyAlignment="1"/>
    <xf numFmtId="170" fontId="17" fillId="0" borderId="0" xfId="6" applyNumberFormat="1" applyFont="1"/>
    <xf numFmtId="165" fontId="17" fillId="0" borderId="0" xfId="1" applyNumberFormat="1" applyFont="1" applyFill="1" applyAlignment="1"/>
    <xf numFmtId="0" fontId="17" fillId="0" borderId="3" xfId="5" applyFont="1" applyBorder="1"/>
    <xf numFmtId="10" fontId="17" fillId="0" borderId="3" xfId="5" applyNumberFormat="1" applyFont="1" applyBorder="1" applyAlignment="1">
      <alignment horizontal="left"/>
    </xf>
    <xf numFmtId="165" fontId="17" fillId="0" borderId="3" xfId="1" applyNumberFormat="1" applyFont="1" applyBorder="1" applyAlignment="1"/>
    <xf numFmtId="171" fontId="17" fillId="0" borderId="0" xfId="5" applyNumberFormat="1" applyFont="1" applyAlignment="1" applyProtection="1">
      <alignment horizontal="left"/>
      <protection locked="0"/>
    </xf>
    <xf numFmtId="171" fontId="17" fillId="0" borderId="0" xfId="6" applyNumberFormat="1" applyFont="1" applyAlignment="1" applyProtection="1">
      <alignment horizontal="left"/>
      <protection locked="0"/>
    </xf>
    <xf numFmtId="43" fontId="17" fillId="0" borderId="0" xfId="1" applyFont="1" applyFill="1" applyBorder="1" applyAlignment="1">
      <alignment horizontal="right"/>
    </xf>
    <xf numFmtId="165" fontId="17" fillId="0" borderId="0" xfId="13" applyNumberFormat="1" applyFont="1" applyProtection="1">
      <protection locked="0"/>
    </xf>
    <xf numFmtId="165" fontId="17" fillId="0" borderId="0" xfId="13" applyNumberFormat="1" applyFont="1" applyAlignment="1" applyProtection="1">
      <alignment horizontal="center"/>
      <protection locked="0"/>
    </xf>
    <xf numFmtId="0" fontId="17" fillId="0" borderId="0" xfId="6" applyNumberFormat="1" applyFont="1" applyAlignment="1" applyProtection="1">
      <alignment horizontal="center"/>
      <protection locked="0"/>
    </xf>
    <xf numFmtId="43" fontId="17" fillId="0" borderId="0" xfId="1" applyFont="1" applyFill="1" applyBorder="1" applyAlignment="1">
      <alignment horizontal="center"/>
    </xf>
    <xf numFmtId="43" fontId="17" fillId="0" borderId="0" xfId="4" applyNumberFormat="1" applyFont="1" applyAlignment="1"/>
    <xf numFmtId="10" fontId="17" fillId="0" borderId="0" xfId="4" applyNumberFormat="1" applyFont="1" applyFill="1" applyAlignment="1"/>
    <xf numFmtId="10" fontId="17" fillId="0" borderId="0" xfId="4" applyNumberFormat="1" applyFont="1" applyAlignment="1"/>
    <xf numFmtId="43" fontId="17" fillId="0" borderId="0" xfId="1" applyFont="1" applyBorder="1" applyAlignment="1">
      <alignment horizontal="center"/>
    </xf>
    <xf numFmtId="43" fontId="17" fillId="0" borderId="1" xfId="4" applyNumberFormat="1" applyFont="1" applyBorder="1" applyAlignment="1"/>
    <xf numFmtId="10" fontId="17" fillId="0" borderId="1" xfId="4" applyNumberFormat="1" applyFont="1" applyBorder="1" applyAlignment="1"/>
    <xf numFmtId="165" fontId="57" fillId="0" borderId="0" xfId="1" applyNumberFormat="1" applyFont="1" applyFill="1" applyBorder="1" applyAlignment="1" applyProtection="1">
      <alignment horizontal="right"/>
      <protection locked="0"/>
    </xf>
    <xf numFmtId="165" fontId="17" fillId="0" borderId="0" xfId="1" applyNumberFormat="1" applyFont="1" applyFill="1" applyBorder="1" applyAlignment="1" applyProtection="1">
      <alignment horizontal="left"/>
      <protection locked="0"/>
    </xf>
    <xf numFmtId="43" fontId="17" fillId="0" borderId="0" xfId="1" applyFont="1" applyFill="1" applyBorder="1" applyAlignment="1"/>
    <xf numFmtId="166" fontId="17" fillId="0" borderId="0" xfId="1" applyNumberFormat="1" applyFont="1" applyFill="1" applyBorder="1" applyAlignment="1"/>
    <xf numFmtId="165" fontId="17" fillId="0" borderId="0" xfId="1" applyNumberFormat="1" applyFont="1" applyFill="1" applyBorder="1" applyAlignment="1" applyProtection="1">
      <alignment horizontal="right"/>
      <protection locked="0"/>
    </xf>
    <xf numFmtId="164" fontId="17" fillId="0" borderId="0" xfId="0" applyFont="1" applyAlignment="1">
      <alignment horizontal="left"/>
    </xf>
    <xf numFmtId="165" fontId="17" fillId="0" borderId="26" xfId="1" applyNumberFormat="1" applyFont="1" applyFill="1" applyBorder="1" applyAlignment="1" applyProtection="1">
      <alignment horizontal="right" vertical="center"/>
      <protection locked="0"/>
    </xf>
    <xf numFmtId="164" fontId="17" fillId="0" borderId="27" xfId="0" applyFont="1" applyBorder="1" applyAlignment="1">
      <alignment vertical="center"/>
    </xf>
    <xf numFmtId="3" fontId="17" fillId="0" borderId="28" xfId="6" applyNumberFormat="1" applyFont="1" applyBorder="1" applyAlignment="1">
      <alignment horizontal="center" vertical="center" wrapText="1"/>
    </xf>
    <xf numFmtId="164" fontId="17" fillId="0" borderId="28" xfId="0" applyFont="1" applyBorder="1" applyAlignment="1">
      <alignment horizontal="center" vertical="center"/>
    </xf>
    <xf numFmtId="164" fontId="17" fillId="0" borderId="28" xfId="0" applyFont="1" applyBorder="1" applyAlignment="1">
      <alignment horizontal="center" vertical="center" wrapText="1"/>
    </xf>
    <xf numFmtId="176" fontId="17" fillId="0" borderId="28" xfId="0" applyNumberFormat="1" applyFont="1" applyBorder="1" applyAlignment="1">
      <alignment horizontal="center" vertical="center" wrapText="1"/>
    </xf>
    <xf numFmtId="164" fontId="17" fillId="0" borderId="29" xfId="0" applyFont="1" applyBorder="1" applyAlignment="1">
      <alignment horizontal="center" vertical="center" wrapText="1"/>
    </xf>
    <xf numFmtId="164" fontId="17" fillId="0" borderId="30" xfId="0" applyFont="1" applyBorder="1" applyAlignment="1">
      <alignment horizontal="center" vertical="center" wrapText="1"/>
    </xf>
    <xf numFmtId="164" fontId="17" fillId="0" borderId="0" xfId="0" applyFont="1" applyAlignment="1">
      <alignment vertical="center"/>
    </xf>
    <xf numFmtId="164" fontId="0" fillId="0" borderId="0" xfId="0" applyAlignment="1">
      <alignment vertical="center"/>
    </xf>
    <xf numFmtId="165" fontId="17" fillId="2" borderId="5" xfId="1" applyNumberFormat="1" applyFont="1" applyFill="1" applyBorder="1" applyAlignment="1" applyProtection="1">
      <alignment horizontal="right"/>
      <protection locked="0"/>
    </xf>
    <xf numFmtId="165" fontId="17" fillId="2" borderId="0" xfId="1" applyNumberFormat="1" applyFont="1" applyFill="1" applyBorder="1" applyAlignment="1">
      <alignment horizontal="left"/>
    </xf>
    <xf numFmtId="165" fontId="17" fillId="2" borderId="6" xfId="1" applyNumberFormat="1" applyFont="1" applyFill="1" applyBorder="1" applyAlignment="1"/>
    <xf numFmtId="10" fontId="17" fillId="2" borderId="6" xfId="4" applyNumberFormat="1" applyFont="1" applyFill="1" applyBorder="1" applyAlignment="1" applyProtection="1">
      <alignment horizontal="center"/>
      <protection locked="0"/>
    </xf>
    <xf numFmtId="10" fontId="17" fillId="0" borderId="6" xfId="6" applyNumberFormat="1" applyFont="1" applyBorder="1" applyAlignment="1" applyProtection="1">
      <alignment horizontal="right"/>
      <protection locked="0"/>
    </xf>
    <xf numFmtId="166" fontId="17" fillId="0" borderId="6" xfId="1" applyNumberFormat="1" applyFont="1" applyFill="1" applyBorder="1" applyAlignment="1" applyProtection="1">
      <alignment horizontal="center"/>
      <protection locked="0"/>
    </xf>
    <xf numFmtId="180" fontId="17" fillId="0" borderId="6" xfId="1" applyNumberFormat="1" applyFont="1" applyFill="1" applyBorder="1" applyAlignment="1"/>
    <xf numFmtId="165" fontId="17" fillId="0" borderId="6" xfId="1" applyNumberFormat="1" applyFont="1" applyFill="1" applyBorder="1" applyAlignment="1" applyProtection="1">
      <alignment horizontal="center"/>
      <protection locked="0"/>
    </xf>
    <xf numFmtId="165" fontId="17" fillId="0" borderId="6" xfId="1" applyNumberFormat="1" applyFont="1" applyBorder="1" applyAlignment="1"/>
    <xf numFmtId="165" fontId="17" fillId="0" borderId="6" xfId="1" applyNumberFormat="1" applyFont="1" applyFill="1" applyBorder="1" applyAlignment="1"/>
    <xf numFmtId="166" fontId="17" fillId="0" borderId="6" xfId="1" applyNumberFormat="1" applyFont="1" applyBorder="1" applyAlignment="1"/>
    <xf numFmtId="165" fontId="17" fillId="2" borderId="8" xfId="1" applyNumberFormat="1" applyFont="1" applyFill="1" applyBorder="1" applyAlignment="1" applyProtection="1">
      <alignment horizontal="right"/>
      <protection locked="0"/>
    </xf>
    <xf numFmtId="165" fontId="17" fillId="2" borderId="0" xfId="1" applyNumberFormat="1" applyFont="1" applyFill="1" applyBorder="1" applyAlignment="1"/>
    <xf numFmtId="10" fontId="17" fillId="2" borderId="0" xfId="4" applyNumberFormat="1" applyFont="1" applyFill="1" applyBorder="1" applyAlignment="1">
      <alignment horizontal="center"/>
    </xf>
    <xf numFmtId="10" fontId="17" fillId="0" borderId="0" xfId="4" applyNumberFormat="1" applyFont="1" applyFill="1" applyBorder="1" applyAlignment="1">
      <alignment horizontal="right"/>
    </xf>
    <xf numFmtId="180" fontId="17" fillId="0" borderId="0" xfId="1" applyNumberFormat="1" applyFont="1" applyFill="1" applyBorder="1" applyAlignment="1"/>
    <xf numFmtId="165" fontId="17" fillId="0" borderId="0" xfId="1" applyNumberFormat="1" applyFont="1" applyFill="1" applyBorder="1" applyAlignment="1" applyProtection="1">
      <alignment horizontal="center"/>
      <protection locked="0"/>
    </xf>
    <xf numFmtId="165" fontId="17" fillId="0" borderId="0" xfId="1" applyNumberFormat="1" applyFont="1" applyFill="1" applyBorder="1" applyAlignment="1"/>
    <xf numFmtId="166" fontId="17" fillId="0" borderId="0" xfId="1" applyNumberFormat="1" applyFont="1" applyBorder="1" applyAlignment="1"/>
    <xf numFmtId="43" fontId="17" fillId="2" borderId="0" xfId="1" applyFont="1" applyFill="1" applyBorder="1" applyAlignment="1">
      <alignment horizontal="center"/>
    </xf>
    <xf numFmtId="164" fontId="17" fillId="2" borderId="0" xfId="0" applyFont="1" applyFill="1"/>
    <xf numFmtId="3" fontId="17" fillId="2" borderId="0" xfId="6" applyNumberFormat="1" applyFont="1" applyFill="1"/>
    <xf numFmtId="166" fontId="17" fillId="2" borderId="0" xfId="1" applyNumberFormat="1" applyFont="1" applyFill="1" applyBorder="1" applyAlignment="1">
      <alignment horizontal="right"/>
    </xf>
    <xf numFmtId="3" fontId="17" fillId="2" borderId="0" xfId="5" applyNumberFormat="1" applyFont="1" applyFill="1"/>
    <xf numFmtId="165" fontId="17" fillId="2" borderId="11" xfId="1" applyNumberFormat="1" applyFont="1" applyFill="1" applyBorder="1" applyAlignment="1" applyProtection="1">
      <alignment horizontal="right"/>
      <protection locked="0"/>
    </xf>
    <xf numFmtId="171" fontId="17" fillId="2" borderId="1" xfId="5" applyNumberFormat="1" applyFont="1" applyFill="1" applyBorder="1" applyAlignment="1" applyProtection="1">
      <alignment horizontal="left"/>
      <protection locked="0"/>
    </xf>
    <xf numFmtId="0" fontId="17" fillId="2" borderId="1" xfId="5" applyFont="1" applyFill="1" applyBorder="1"/>
    <xf numFmtId="165" fontId="17" fillId="2" borderId="1" xfId="1" applyNumberFormat="1" applyFont="1" applyFill="1" applyBorder="1" applyAlignment="1">
      <alignment horizontal="right"/>
    </xf>
    <xf numFmtId="10" fontId="17" fillId="0" borderId="1" xfId="4" applyNumberFormat="1" applyFont="1" applyFill="1" applyBorder="1" applyAlignment="1"/>
    <xf numFmtId="165" fontId="17" fillId="2" borderId="1" xfId="1" applyNumberFormat="1" applyFont="1" applyFill="1" applyBorder="1" applyAlignment="1"/>
    <xf numFmtId="166" fontId="17" fillId="0" borderId="1" xfId="1" applyNumberFormat="1" applyFont="1" applyFill="1" applyBorder="1" applyAlignment="1"/>
    <xf numFmtId="180" fontId="17" fillId="0" borderId="1" xfId="1" applyNumberFormat="1" applyFont="1" applyFill="1" applyBorder="1" applyAlignment="1"/>
    <xf numFmtId="165" fontId="17" fillId="0" borderId="1" xfId="1" applyNumberFormat="1" applyFont="1" applyFill="1" applyBorder="1" applyAlignment="1" applyProtection="1">
      <alignment horizontal="center"/>
      <protection locked="0"/>
    </xf>
    <xf numFmtId="165" fontId="17" fillId="0" borderId="1" xfId="1" applyNumberFormat="1" applyFont="1" applyBorder="1" applyAlignment="1"/>
    <xf numFmtId="165" fontId="17" fillId="0" borderId="1" xfId="1" applyNumberFormat="1" applyFont="1" applyFill="1" applyBorder="1" applyAlignment="1"/>
    <xf numFmtId="165" fontId="17" fillId="2" borderId="11" xfId="1" applyNumberFormat="1" applyFont="1" applyFill="1" applyBorder="1" applyAlignment="1">
      <alignment horizontal="right"/>
    </xf>
    <xf numFmtId="164" fontId="17" fillId="0" borderId="1" xfId="0" applyFont="1" applyBorder="1"/>
    <xf numFmtId="176" fontId="17" fillId="0" borderId="1" xfId="0" applyNumberFormat="1" applyFont="1" applyBorder="1"/>
    <xf numFmtId="165" fontId="17" fillId="0" borderId="15" xfId="1" applyNumberFormat="1" applyFont="1" applyBorder="1" applyAlignment="1"/>
    <xf numFmtId="165" fontId="17" fillId="0" borderId="12" xfId="1" applyNumberFormat="1" applyFont="1" applyFill="1" applyBorder="1" applyAlignment="1"/>
    <xf numFmtId="165" fontId="17" fillId="0" borderId="22" xfId="1" applyNumberFormat="1" applyFont="1" applyBorder="1" applyAlignment="1"/>
    <xf numFmtId="164" fontId="17" fillId="0" borderId="0" xfId="0" applyFont="1" applyAlignment="1">
      <alignment wrapText="1"/>
    </xf>
    <xf numFmtId="164" fontId="17" fillId="0" borderId="0" xfId="16" applyFont="1" applyAlignment="1">
      <alignment vertical="top"/>
    </xf>
    <xf numFmtId="164" fontId="13" fillId="0" borderId="0" xfId="0" applyFont="1" applyProtection="1">
      <protection locked="0"/>
    </xf>
    <xf numFmtId="164" fontId="3" fillId="0" borderId="0" xfId="0" applyFont="1"/>
    <xf numFmtId="164" fontId="26" fillId="0" borderId="0" xfId="0" applyFont="1" applyProtection="1">
      <protection locked="0"/>
    </xf>
    <xf numFmtId="164" fontId="17" fillId="0" borderId="0" xfId="13" applyFont="1"/>
    <xf numFmtId="0" fontId="57" fillId="0" borderId="0" xfId="13" applyNumberFormat="1" applyFont="1"/>
    <xf numFmtId="164" fontId="13" fillId="0" borderId="0" xfId="13" applyFont="1"/>
    <xf numFmtId="164" fontId="43" fillId="0" borderId="0" xfId="0" applyFont="1"/>
    <xf numFmtId="164" fontId="13" fillId="0" borderId="0" xfId="13" applyFont="1" applyAlignment="1">
      <alignment horizontal="center"/>
    </xf>
    <xf numFmtId="164" fontId="43" fillId="0" borderId="34" xfId="0" applyFont="1" applyBorder="1"/>
    <xf numFmtId="164" fontId="43" fillId="0" borderId="25" xfId="0" applyFont="1" applyBorder="1"/>
    <xf numFmtId="164" fontId="43" fillId="0" borderId="35" xfId="0" applyFont="1" applyBorder="1"/>
    <xf numFmtId="164" fontId="17" fillId="0" borderId="0" xfId="13" applyFont="1" applyAlignment="1">
      <alignment horizontal="center"/>
    </xf>
    <xf numFmtId="0" fontId="17" fillId="0" borderId="0" xfId="1" applyNumberFormat="1" applyFont="1" applyFill="1" applyBorder="1" applyAlignment="1">
      <alignment horizontal="center"/>
    </xf>
    <xf numFmtId="1" fontId="43" fillId="2" borderId="0" xfId="0" quotePrefix="1" applyNumberFormat="1" applyFont="1" applyFill="1"/>
    <xf numFmtId="164" fontId="43" fillId="0" borderId="40" xfId="0" applyFont="1" applyBorder="1"/>
    <xf numFmtId="164" fontId="43" fillId="0" borderId="31" xfId="0" applyFont="1" applyBorder="1" applyAlignment="1">
      <alignment horizontal="center"/>
    </xf>
    <xf numFmtId="164" fontId="43" fillId="0" borderId="32" xfId="0" applyFont="1" applyBorder="1" applyAlignment="1">
      <alignment horizontal="center"/>
    </xf>
    <xf numFmtId="164" fontId="43" fillId="0" borderId="41" xfId="0" applyFont="1" applyBorder="1" applyAlignment="1">
      <alignment horizontal="center"/>
    </xf>
    <xf numFmtId="164" fontId="43" fillId="0" borderId="40" xfId="0" applyFont="1" applyBorder="1" applyAlignment="1">
      <alignment horizontal="center"/>
    </xf>
    <xf numFmtId="164" fontId="43" fillId="0" borderId="42" xfId="0" applyFont="1" applyBorder="1" applyAlignment="1">
      <alignment horizontal="center"/>
    </xf>
    <xf numFmtId="164" fontId="43" fillId="0" borderId="42" xfId="0" applyFont="1" applyBorder="1"/>
    <xf numFmtId="164" fontId="17" fillId="0" borderId="42" xfId="0" applyFont="1" applyBorder="1" applyAlignment="1">
      <alignment horizontal="center"/>
    </xf>
    <xf numFmtId="0" fontId="17" fillId="0" borderId="42" xfId="17" applyFont="1" applyBorder="1" applyAlignment="1">
      <alignment horizontal="center"/>
    </xf>
    <xf numFmtId="164" fontId="43" fillId="0" borderId="0" xfId="0" applyFont="1" applyAlignment="1">
      <alignment horizontal="center"/>
    </xf>
    <xf numFmtId="164" fontId="43" fillId="2" borderId="40" xfId="0" applyFont="1" applyFill="1" applyBorder="1"/>
    <xf numFmtId="43" fontId="43" fillId="2" borderId="34" xfId="1" applyFont="1" applyFill="1" applyBorder="1"/>
    <xf numFmtId="43" fontId="43" fillId="0" borderId="40" xfId="1" applyFont="1" applyFill="1" applyBorder="1"/>
    <xf numFmtId="43" fontId="43" fillId="2" borderId="40" xfId="1" applyFont="1" applyFill="1" applyBorder="1"/>
    <xf numFmtId="43" fontId="43" fillId="0" borderId="40" xfId="1" applyFont="1" applyBorder="1" applyAlignment="1">
      <alignment horizontal="center"/>
    </xf>
    <xf numFmtId="164" fontId="43" fillId="2" borderId="42" xfId="0" applyFont="1" applyFill="1" applyBorder="1"/>
    <xf numFmtId="43" fontId="43" fillId="2" borderId="36" xfId="1" applyFont="1" applyFill="1" applyBorder="1"/>
    <xf numFmtId="43" fontId="43" fillId="2" borderId="36" xfId="1" applyFont="1" applyFill="1" applyBorder="1" applyAlignment="1">
      <alignment horizontal="center"/>
    </xf>
    <xf numFmtId="43" fontId="43" fillId="0" borderId="42" xfId="1" applyFont="1" applyBorder="1"/>
    <xf numFmtId="43" fontId="43" fillId="2" borderId="42" xfId="1" applyFont="1" applyFill="1" applyBorder="1"/>
    <xf numFmtId="164" fontId="43" fillId="2" borderId="41" xfId="0" applyFont="1" applyFill="1" applyBorder="1"/>
    <xf numFmtId="43" fontId="43" fillId="2" borderId="38" xfId="1" applyFont="1" applyFill="1" applyBorder="1"/>
    <xf numFmtId="43" fontId="43" fillId="2" borderId="38" xfId="1" applyFont="1" applyFill="1" applyBorder="1" applyAlignment="1">
      <alignment horizontal="center"/>
    </xf>
    <xf numFmtId="43" fontId="43" fillId="0" borderId="31" xfId="1" applyFont="1" applyFill="1" applyBorder="1"/>
    <xf numFmtId="43" fontId="43" fillId="2" borderId="41" xfId="1" applyFont="1" applyFill="1" applyBorder="1"/>
    <xf numFmtId="43" fontId="43" fillId="0" borderId="41" xfId="1" applyFont="1" applyBorder="1"/>
    <xf numFmtId="43" fontId="43" fillId="0" borderId="0" xfId="1" applyFont="1" applyFill="1" applyBorder="1"/>
    <xf numFmtId="43" fontId="43" fillId="0" borderId="0" xfId="1" applyFont="1" applyFill="1" applyBorder="1" applyAlignment="1">
      <alignment horizontal="center"/>
    </xf>
    <xf numFmtId="165" fontId="17" fillId="0" borderId="0" xfId="1" applyNumberFormat="1" applyFont="1" applyAlignment="1">
      <alignment horizontal="left" vertical="top"/>
    </xf>
    <xf numFmtId="165" fontId="17" fillId="0" borderId="0" xfId="1" applyNumberFormat="1" applyFont="1"/>
    <xf numFmtId="181" fontId="17" fillId="0" borderId="0" xfId="3" applyNumberFormat="1" applyFont="1"/>
    <xf numFmtId="43" fontId="17" fillId="0" borderId="0" xfId="1" applyFont="1"/>
    <xf numFmtId="164" fontId="17" fillId="0" borderId="0" xfId="0" applyFont="1" applyProtection="1">
      <protection locked="0"/>
    </xf>
    <xf numFmtId="164" fontId="17" fillId="0" borderId="0" xfId="0" applyFont="1" applyAlignment="1">
      <alignment vertical="top" wrapText="1"/>
    </xf>
    <xf numFmtId="164" fontId="17" fillId="0" borderId="0" xfId="0" applyFont="1" applyAlignment="1">
      <alignment vertical="top"/>
    </xf>
    <xf numFmtId="164" fontId="57" fillId="0" borderId="0" xfId="13" applyFont="1"/>
    <xf numFmtId="49" fontId="17" fillId="0" borderId="0" xfId="1" applyNumberFormat="1" applyFont="1" applyAlignment="1">
      <alignment horizontal="center"/>
    </xf>
    <xf numFmtId="164" fontId="17" fillId="0" borderId="0" xfId="13" quotePrefix="1" applyFont="1" applyAlignment="1">
      <alignment horizontal="left"/>
    </xf>
    <xf numFmtId="164" fontId="17" fillId="0" borderId="0" xfId="13" applyFont="1" applyAlignment="1">
      <alignment horizontal="center" wrapText="1"/>
    </xf>
    <xf numFmtId="1" fontId="17" fillId="2" borderId="0" xfId="1" applyNumberFormat="1" applyFont="1" applyFill="1" applyAlignment="1"/>
    <xf numFmtId="10" fontId="62" fillId="3" borderId="0" xfId="18" applyNumberFormat="1" applyFont="1" applyFill="1"/>
    <xf numFmtId="10" fontId="17" fillId="0" borderId="25" xfId="4" applyNumberFormat="1" applyFont="1" applyBorder="1" applyAlignment="1"/>
    <xf numFmtId="10" fontId="17" fillId="0" borderId="0" xfId="4" applyNumberFormat="1" applyFont="1" applyBorder="1" applyAlignment="1"/>
    <xf numFmtId="164" fontId="17" fillId="0" borderId="0" xfId="13" applyFont="1" applyAlignment="1">
      <alignment horizontal="left"/>
    </xf>
    <xf numFmtId="0" fontId="17" fillId="0" borderId="0" xfId="0" applyNumberFormat="1" applyFont="1" applyAlignment="1">
      <alignment horizontal="center"/>
    </xf>
    <xf numFmtId="0" fontId="13" fillId="0" borderId="0" xfId="17" applyFont="1" applyAlignment="1">
      <alignment horizontal="left"/>
    </xf>
    <xf numFmtId="0" fontId="13" fillId="0" borderId="0" xfId="17" applyFont="1" applyAlignment="1">
      <alignment horizontal="center"/>
    </xf>
    <xf numFmtId="0" fontId="13" fillId="0" borderId="0" xfId="17" applyFont="1"/>
    <xf numFmtId="0" fontId="3" fillId="0" borderId="0" xfId="17" applyFont="1"/>
    <xf numFmtId="0" fontId="26" fillId="0" borderId="0" xfId="17" applyFont="1"/>
    <xf numFmtId="0" fontId="3" fillId="0" borderId="0" xfId="17" applyFont="1" applyAlignment="1">
      <alignment horizontal="center"/>
    </xf>
    <xf numFmtId="0" fontId="19" fillId="0" borderId="0" xfId="17" applyFont="1"/>
    <xf numFmtId="0" fontId="13" fillId="0" borderId="3" xfId="17" applyFont="1" applyBorder="1" applyAlignment="1">
      <alignment horizontal="center"/>
    </xf>
    <xf numFmtId="0" fontId="13" fillId="0" borderId="3" xfId="17" applyFont="1" applyBorder="1"/>
    <xf numFmtId="0" fontId="3" fillId="0" borderId="3" xfId="17" applyFont="1" applyBorder="1"/>
    <xf numFmtId="0" fontId="13" fillId="0" borderId="3" xfId="17" applyFont="1" applyBorder="1" applyAlignment="1">
      <alignment horizontal="center" wrapText="1"/>
    </xf>
    <xf numFmtId="0" fontId="13" fillId="0" borderId="0" xfId="17" applyFont="1" applyAlignment="1">
      <alignment horizontal="right"/>
    </xf>
    <xf numFmtId="165" fontId="13" fillId="0" borderId="0" xfId="1" applyNumberFormat="1" applyFont="1" applyFill="1"/>
    <xf numFmtId="37" fontId="13" fillId="0" borderId="0" xfId="17" applyNumberFormat="1" applyFont="1"/>
    <xf numFmtId="43" fontId="13" fillId="0" borderId="0" xfId="1" applyFont="1" applyFill="1"/>
    <xf numFmtId="43" fontId="13" fillId="0" borderId="0" xfId="17" applyNumberFormat="1" applyFont="1"/>
    <xf numFmtId="9" fontId="13" fillId="0" borderId="0" xfId="17" applyNumberFormat="1" applyFont="1" applyAlignment="1">
      <alignment horizontal="left"/>
    </xf>
    <xf numFmtId="37" fontId="13" fillId="0" borderId="0" xfId="17" applyNumberFormat="1" applyFont="1" applyAlignment="1">
      <alignment horizontal="left"/>
    </xf>
    <xf numFmtId="0" fontId="13" fillId="0" borderId="3" xfId="17" applyFont="1" applyBorder="1" applyAlignment="1">
      <alignment horizontal="right" vertical="top"/>
    </xf>
    <xf numFmtId="0" fontId="13" fillId="0" borderId="3" xfId="17" applyFont="1" applyBorder="1" applyAlignment="1">
      <alignment horizontal="center" vertical="top" wrapText="1"/>
    </xf>
    <xf numFmtId="0" fontId="3" fillId="0" borderId="0" xfId="17" applyFont="1" applyAlignment="1">
      <alignment horizontal="left"/>
    </xf>
    <xf numFmtId="0" fontId="3" fillId="0" borderId="0" xfId="17" applyFont="1" applyAlignment="1">
      <alignment horizontal="right"/>
    </xf>
    <xf numFmtId="43" fontId="3" fillId="2" borderId="0" xfId="1" applyFont="1" applyFill="1" applyAlignment="1">
      <alignment horizontal="center"/>
    </xf>
    <xf numFmtId="43" fontId="3" fillId="0" borderId="0" xfId="17" applyNumberFormat="1" applyFont="1"/>
    <xf numFmtId="165" fontId="3" fillId="0" borderId="0" xfId="17" applyNumberFormat="1" applyFont="1"/>
    <xf numFmtId="165" fontId="13" fillId="0" borderId="0" xfId="1" applyNumberFormat="1" applyFont="1" applyFill="1" applyBorder="1"/>
    <xf numFmtId="10" fontId="3" fillId="0" borderId="0" xfId="17" applyNumberFormat="1" applyFont="1"/>
    <xf numFmtId="1" fontId="13" fillId="0" borderId="0" xfId="17" applyNumberFormat="1" applyFont="1"/>
    <xf numFmtId="1" fontId="3" fillId="0" borderId="0" xfId="17" applyNumberFormat="1" applyFont="1"/>
    <xf numFmtId="1" fontId="13" fillId="0" borderId="0" xfId="17" applyNumberFormat="1" applyFont="1" applyAlignment="1">
      <alignment horizontal="center"/>
    </xf>
    <xf numFmtId="1" fontId="13" fillId="0" borderId="3" xfId="17" applyNumberFormat="1" applyFont="1" applyBorder="1" applyAlignment="1">
      <alignment horizontal="center" vertical="top" wrapText="1"/>
    </xf>
    <xf numFmtId="0" fontId="63" fillId="0" borderId="0" xfId="19" applyFont="1"/>
    <xf numFmtId="1" fontId="13" fillId="2" borderId="0" xfId="1" applyNumberFormat="1" applyFont="1" applyFill="1" applyAlignment="1">
      <alignment horizontal="center"/>
    </xf>
    <xf numFmtId="10" fontId="13" fillId="0" borderId="0" xfId="4" applyNumberFormat="1" applyFont="1" applyFill="1"/>
    <xf numFmtId="165" fontId="3" fillId="2" borderId="0" xfId="1" applyNumberFormat="1" applyFont="1" applyFill="1"/>
    <xf numFmtId="165" fontId="63" fillId="0" borderId="0" xfId="1" applyNumberFormat="1" applyFont="1"/>
    <xf numFmtId="165" fontId="0" fillId="0" borderId="0" xfId="1" applyNumberFormat="1" applyFont="1" applyFill="1" applyAlignment="1">
      <alignment horizontal="center"/>
    </xf>
    <xf numFmtId="182" fontId="3" fillId="0" borderId="0" xfId="17" applyNumberFormat="1" applyFont="1"/>
    <xf numFmtId="165" fontId="63" fillId="0" borderId="0" xfId="19" applyNumberFormat="1" applyFont="1"/>
    <xf numFmtId="165" fontId="13" fillId="0" borderId="0" xfId="17" applyNumberFormat="1" applyFont="1"/>
    <xf numFmtId="43" fontId="13" fillId="2" borderId="0" xfId="1" applyFont="1" applyFill="1"/>
    <xf numFmtId="165" fontId="13" fillId="0" borderId="0" xfId="1" applyNumberFormat="1" applyFont="1" applyFill="1" applyAlignment="1">
      <alignment horizontal="center"/>
    </xf>
    <xf numFmtId="0" fontId="55" fillId="0" borderId="0" xfId="17" applyFont="1"/>
    <xf numFmtId="41" fontId="13" fillId="0" borderId="0" xfId="17" applyNumberFormat="1" applyFont="1" applyAlignment="1">
      <alignment horizontal="center"/>
    </xf>
    <xf numFmtId="41" fontId="10" fillId="0" borderId="0" xfId="17" applyNumberFormat="1" applyFont="1" applyAlignment="1">
      <alignment horizontal="center"/>
    </xf>
    <xf numFmtId="0" fontId="55" fillId="0" borderId="0" xfId="17" applyFont="1" applyAlignment="1">
      <alignment horizontal="right"/>
    </xf>
    <xf numFmtId="1" fontId="13" fillId="0" borderId="0" xfId="1" applyNumberFormat="1" applyFont="1" applyFill="1" applyBorder="1"/>
    <xf numFmtId="0" fontId="13" fillId="0" borderId="0" xfId="17" applyFont="1" applyAlignment="1">
      <alignment horizontal="center" wrapText="1"/>
    </xf>
    <xf numFmtId="0" fontId="13" fillId="3" borderId="43" xfId="17" applyFont="1" applyFill="1" applyBorder="1"/>
    <xf numFmtId="41" fontId="13" fillId="3" borderId="31" xfId="17" applyNumberFormat="1" applyFont="1" applyFill="1" applyBorder="1"/>
    <xf numFmtId="41" fontId="13" fillId="3" borderId="31" xfId="2" applyFont="1" applyFill="1" applyBorder="1"/>
    <xf numFmtId="0" fontId="13" fillId="3" borderId="44" xfId="17" applyFont="1" applyFill="1" applyBorder="1" applyAlignment="1">
      <alignment wrapText="1"/>
    </xf>
    <xf numFmtId="0" fontId="13" fillId="3" borderId="43" xfId="17" applyFont="1" applyFill="1" applyBorder="1" applyAlignment="1">
      <alignment wrapText="1"/>
    </xf>
    <xf numFmtId="0" fontId="13" fillId="3" borderId="31" xfId="17" applyFont="1" applyFill="1" applyBorder="1"/>
    <xf numFmtId="0" fontId="13" fillId="10" borderId="43" xfId="17" applyFont="1" applyFill="1" applyBorder="1" applyAlignment="1">
      <alignment wrapText="1"/>
    </xf>
    <xf numFmtId="41" fontId="13" fillId="10" borderId="31" xfId="17" applyNumberFormat="1" applyFont="1" applyFill="1" applyBorder="1"/>
    <xf numFmtId="0" fontId="13" fillId="10" borderId="44" xfId="17" applyFont="1" applyFill="1" applyBorder="1" applyAlignment="1">
      <alignment wrapText="1"/>
    </xf>
    <xf numFmtId="0" fontId="13" fillId="0" borderId="45" xfId="17" applyFont="1" applyBorder="1"/>
    <xf numFmtId="165" fontId="13" fillId="0" borderId="31" xfId="1" applyNumberFormat="1" applyFont="1" applyBorder="1"/>
    <xf numFmtId="165" fontId="13" fillId="0" borderId="31" xfId="1" applyNumberFormat="1" applyFont="1" applyFill="1" applyBorder="1"/>
    <xf numFmtId="37" fontId="13" fillId="0" borderId="44" xfId="17" applyNumberFormat="1" applyFont="1" applyBorder="1" applyAlignment="1">
      <alignment wrapText="1"/>
    </xf>
    <xf numFmtId="0" fontId="13" fillId="0" borderId="46" xfId="17" applyFont="1" applyBorder="1"/>
    <xf numFmtId="165" fontId="13" fillId="3" borderId="31" xfId="1" applyNumberFormat="1" applyFont="1" applyFill="1" applyBorder="1"/>
    <xf numFmtId="165" fontId="13" fillId="3" borderId="31" xfId="1" applyNumberFormat="1" applyFont="1" applyFill="1" applyBorder="1" applyAlignment="1">
      <alignment horizontal="right"/>
    </xf>
    <xf numFmtId="165" fontId="13" fillId="3" borderId="31" xfId="1" applyNumberFormat="1" applyFont="1" applyFill="1" applyBorder="1" applyAlignment="1">
      <alignment horizontal="center"/>
    </xf>
    <xf numFmtId="0" fontId="13" fillId="0" borderId="47" xfId="17" applyFont="1" applyBorder="1"/>
    <xf numFmtId="165" fontId="13" fillId="3" borderId="40" xfId="1" applyNumberFormat="1" applyFont="1" applyFill="1" applyBorder="1"/>
    <xf numFmtId="0" fontId="13" fillId="3" borderId="48" xfId="17" applyFont="1" applyFill="1" applyBorder="1" applyAlignment="1">
      <alignment wrapText="1"/>
    </xf>
    <xf numFmtId="0" fontId="13" fillId="0" borderId="49" xfId="17" applyFont="1" applyBorder="1"/>
    <xf numFmtId="165" fontId="13" fillId="0" borderId="50" xfId="1" applyNumberFormat="1" applyFont="1" applyFill="1" applyBorder="1"/>
    <xf numFmtId="0" fontId="13" fillId="0" borderId="51" xfId="17" applyFont="1" applyBorder="1" applyAlignment="1">
      <alignment wrapText="1"/>
    </xf>
    <xf numFmtId="37" fontId="13" fillId="0" borderId="0" xfId="17" applyNumberFormat="1" applyFont="1" applyAlignment="1">
      <alignment horizontal="center"/>
    </xf>
    <xf numFmtId="37" fontId="13" fillId="0" borderId="0" xfId="17" applyNumberFormat="1" applyFont="1" applyAlignment="1">
      <alignment wrapText="1"/>
    </xf>
    <xf numFmtId="0" fontId="13" fillId="0" borderId="0" xfId="17" applyFont="1" applyAlignment="1">
      <alignment wrapText="1"/>
    </xf>
    <xf numFmtId="0" fontId="64" fillId="3" borderId="43" xfId="17" applyFont="1" applyFill="1" applyBorder="1" applyAlignment="1">
      <alignment wrapText="1"/>
    </xf>
    <xf numFmtId="37" fontId="13" fillId="3" borderId="45" xfId="17" applyNumberFormat="1" applyFont="1" applyFill="1" applyBorder="1" applyAlignment="1">
      <alignment horizontal="center"/>
    </xf>
    <xf numFmtId="37" fontId="13" fillId="3" borderId="31" xfId="17" applyNumberFormat="1" applyFont="1" applyFill="1" applyBorder="1"/>
    <xf numFmtId="0" fontId="13" fillId="3" borderId="45" xfId="17" applyFont="1" applyFill="1" applyBorder="1" applyAlignment="1">
      <alignment horizontal="center"/>
    </xf>
    <xf numFmtId="41" fontId="13" fillId="10" borderId="31" xfId="2" applyFont="1" applyFill="1" applyBorder="1"/>
    <xf numFmtId="0" fontId="13" fillId="0" borderId="43" xfId="17" applyFont="1" applyBorder="1"/>
    <xf numFmtId="0" fontId="13" fillId="0" borderId="52" xfId="17" applyFont="1" applyBorder="1"/>
    <xf numFmtId="0" fontId="13" fillId="3" borderId="43" xfId="20" applyFont="1" applyFill="1" applyBorder="1"/>
    <xf numFmtId="0" fontId="13" fillId="0" borderId="53" xfId="17" applyFont="1" applyBorder="1"/>
    <xf numFmtId="165" fontId="13" fillId="3" borderId="40" xfId="1" applyNumberFormat="1" applyFont="1" applyFill="1" applyBorder="1" applyAlignment="1">
      <alignment horizontal="right"/>
    </xf>
    <xf numFmtId="165" fontId="13" fillId="0" borderId="50" xfId="1" applyNumberFormat="1" applyFont="1" applyFill="1" applyBorder="1" applyAlignment="1">
      <alignment horizontal="right"/>
    </xf>
    <xf numFmtId="165" fontId="13" fillId="0" borderId="0" xfId="17" applyNumberFormat="1" applyFont="1" applyAlignment="1">
      <alignment wrapText="1"/>
    </xf>
    <xf numFmtId="0" fontId="13" fillId="0" borderId="0" xfId="17" applyFont="1" applyAlignment="1">
      <alignment horizontal="centerContinuous"/>
    </xf>
    <xf numFmtId="0" fontId="13" fillId="0" borderId="54" xfId="17" applyFont="1" applyBorder="1" applyAlignment="1">
      <alignment horizontal="center"/>
    </xf>
    <xf numFmtId="0" fontId="13" fillId="0" borderId="54" xfId="17" applyFont="1" applyBorder="1"/>
    <xf numFmtId="0" fontId="3" fillId="0" borderId="54" xfId="17" applyFont="1" applyBorder="1"/>
    <xf numFmtId="0" fontId="3" fillId="0" borderId="54" xfId="17" applyFont="1" applyBorder="1" applyAlignment="1">
      <alignment horizontal="center" wrapText="1"/>
    </xf>
    <xf numFmtId="0" fontId="13" fillId="0" borderId="54" xfId="17" applyFont="1" applyBorder="1" applyAlignment="1">
      <alignment horizontal="center" wrapText="1"/>
    </xf>
    <xf numFmtId="0" fontId="13" fillId="0" borderId="54" xfId="17" applyFont="1" applyBorder="1" applyAlignment="1">
      <alignment horizontal="right" vertical="top"/>
    </xf>
    <xf numFmtId="0" fontId="13" fillId="0" borderId="54" xfId="17" applyFont="1" applyBorder="1" applyAlignment="1">
      <alignment horizontal="center" vertical="top" wrapText="1"/>
    </xf>
    <xf numFmtId="0" fontId="41" fillId="0" borderId="0" xfId="17" applyFont="1" applyAlignment="1">
      <alignment horizontal="left"/>
    </xf>
    <xf numFmtId="0" fontId="41" fillId="0" borderId="0" xfId="17" applyFont="1" applyAlignment="1">
      <alignment horizontal="center"/>
    </xf>
    <xf numFmtId="0" fontId="65" fillId="0" borderId="0" xfId="17" applyFont="1"/>
    <xf numFmtId="0" fontId="41" fillId="0" borderId="0" xfId="17" applyFont="1"/>
    <xf numFmtId="0" fontId="41" fillId="0" borderId="8" xfId="17" applyFont="1" applyBorder="1" applyAlignment="1">
      <alignment horizontal="center"/>
    </xf>
    <xf numFmtId="0" fontId="41" fillId="0" borderId="9" xfId="17" applyFont="1" applyBorder="1" applyAlignment="1">
      <alignment horizontal="center"/>
    </xf>
    <xf numFmtId="0" fontId="41" fillId="0" borderId="54" xfId="17" applyFont="1" applyBorder="1" applyAlignment="1">
      <alignment horizontal="right" vertical="top"/>
    </xf>
    <xf numFmtId="0" fontId="41" fillId="0" borderId="54" xfId="17" applyFont="1" applyBorder="1" applyAlignment="1">
      <alignment horizontal="center" vertical="top" wrapText="1"/>
    </xf>
    <xf numFmtId="0" fontId="41" fillId="0" borderId="17" xfId="17" applyFont="1" applyBorder="1" applyAlignment="1">
      <alignment horizontal="center" vertical="top" wrapText="1"/>
    </xf>
    <xf numFmtId="0" fontId="41" fillId="0" borderId="10" xfId="17" applyFont="1" applyBorder="1" applyAlignment="1">
      <alignment horizontal="center" vertical="top" wrapText="1"/>
    </xf>
    <xf numFmtId="0" fontId="41" fillId="0" borderId="8" xfId="17" applyFont="1" applyBorder="1"/>
    <xf numFmtId="0" fontId="41" fillId="0" borderId="9" xfId="17" applyFont="1" applyBorder="1"/>
    <xf numFmtId="0" fontId="41" fillId="0" borderId="0" xfId="17" applyFont="1" applyAlignment="1">
      <alignment horizontal="right"/>
    </xf>
    <xf numFmtId="165" fontId="41" fillId="2" borderId="0" xfId="1" applyNumberFormat="1" applyFont="1" applyFill="1" applyAlignment="1">
      <alignment horizontal="center"/>
    </xf>
    <xf numFmtId="10" fontId="41" fillId="0" borderId="0" xfId="4" applyNumberFormat="1" applyFont="1" applyFill="1"/>
    <xf numFmtId="165" fontId="41" fillId="0" borderId="8" xfId="1" applyNumberFormat="1" applyFont="1" applyFill="1" applyBorder="1"/>
    <xf numFmtId="165" fontId="41" fillId="0" borderId="9" xfId="1" applyNumberFormat="1" applyFont="1" applyFill="1" applyBorder="1"/>
    <xf numFmtId="165" fontId="41" fillId="0" borderId="17" xfId="1" applyNumberFormat="1" applyFont="1" applyFill="1" applyBorder="1"/>
    <xf numFmtId="165" fontId="41" fillId="0" borderId="54" xfId="1" applyNumberFormat="1" applyFont="1" applyFill="1" applyBorder="1"/>
    <xf numFmtId="165" fontId="41" fillId="2" borderId="54" xfId="1" applyNumberFormat="1" applyFont="1" applyFill="1" applyBorder="1"/>
    <xf numFmtId="165" fontId="41" fillId="0" borderId="10" xfId="1" applyNumberFormat="1" applyFont="1" applyFill="1" applyBorder="1"/>
    <xf numFmtId="165" fontId="41" fillId="0" borderId="0" xfId="1" applyNumberFormat="1" applyFont="1" applyFill="1"/>
    <xf numFmtId="43" fontId="41" fillId="2" borderId="0" xfId="1" applyFont="1" applyFill="1" applyAlignment="1">
      <alignment horizontal="center"/>
    </xf>
    <xf numFmtId="165" fontId="41" fillId="0" borderId="25" xfId="1" applyNumberFormat="1" applyFont="1" applyFill="1" applyBorder="1"/>
    <xf numFmtId="165" fontId="41" fillId="0" borderId="11" xfId="1" applyNumberFormat="1" applyFont="1" applyFill="1" applyBorder="1"/>
    <xf numFmtId="165" fontId="41" fillId="0" borderId="1" xfId="1" applyNumberFormat="1" applyFont="1" applyFill="1" applyBorder="1"/>
    <xf numFmtId="165" fontId="41" fillId="0" borderId="12" xfId="1" applyNumberFormat="1" applyFont="1" applyFill="1" applyBorder="1"/>
    <xf numFmtId="165" fontId="41" fillId="0" borderId="0" xfId="1" applyNumberFormat="1" applyFont="1"/>
    <xf numFmtId="0" fontId="66" fillId="0" borderId="0" xfId="17" applyFont="1"/>
    <xf numFmtId="41" fontId="41" fillId="0" borderId="0" xfId="17" applyNumberFormat="1" applyFont="1" applyAlignment="1">
      <alignment horizontal="center"/>
    </xf>
    <xf numFmtId="0" fontId="66" fillId="0" borderId="0" xfId="17" applyFont="1" applyAlignment="1">
      <alignment horizontal="right"/>
    </xf>
    <xf numFmtId="165" fontId="65" fillId="0" borderId="0" xfId="1" applyNumberFormat="1" applyFont="1" applyFill="1" applyBorder="1"/>
    <xf numFmtId="164" fontId="2" fillId="0" borderId="0" xfId="21"/>
    <xf numFmtId="164" fontId="67" fillId="0" borderId="0" xfId="21" applyFont="1"/>
    <xf numFmtId="0" fontId="10" fillId="0" borderId="0" xfId="21" applyNumberFormat="1" applyFont="1" applyAlignment="1">
      <alignment horizontal="left"/>
    </xf>
    <xf numFmtId="3" fontId="3" fillId="0" borderId="0" xfId="22" applyNumberFormat="1" applyFont="1"/>
    <xf numFmtId="2" fontId="2" fillId="0" borderId="0" xfId="21" applyNumberFormat="1" applyAlignment="1">
      <alignment horizontal="center" wrapText="1"/>
    </xf>
    <xf numFmtId="0" fontId="3" fillId="0" borderId="0" xfId="21" applyNumberFormat="1" applyFont="1"/>
    <xf numFmtId="2" fontId="2" fillId="0" borderId="0" xfId="21" applyNumberFormat="1"/>
    <xf numFmtId="0" fontId="3" fillId="0" borderId="0" xfId="21" applyNumberFormat="1" applyFont="1" applyAlignment="1">
      <alignment horizontal="left"/>
    </xf>
    <xf numFmtId="164" fontId="68" fillId="0" borderId="0" xfId="21" applyFont="1" applyProtection="1">
      <protection locked="0"/>
    </xf>
    <xf numFmtId="164" fontId="10" fillId="0" borderId="0" xfId="21" applyFont="1" applyProtection="1">
      <protection locked="0"/>
    </xf>
    <xf numFmtId="0" fontId="6" fillId="0" borderId="0" xfId="21" applyNumberFormat="1" applyFont="1"/>
    <xf numFmtId="0" fontId="6" fillId="0" borderId="0" xfId="21" applyNumberFormat="1" applyFont="1" applyAlignment="1">
      <alignment horizontal="center"/>
    </xf>
    <xf numFmtId="165" fontId="13" fillId="0" borderId="0" xfId="9" applyNumberFormat="1" applyFont="1" applyAlignment="1">
      <alignment horizontal="center"/>
    </xf>
    <xf numFmtId="164" fontId="13" fillId="0" borderId="0" xfId="21" applyFont="1"/>
    <xf numFmtId="43" fontId="26" fillId="0" borderId="0" xfId="9" applyFont="1" applyFill="1"/>
    <xf numFmtId="49" fontId="13" fillId="0" borderId="0" xfId="9" applyNumberFormat="1" applyFont="1" applyFill="1"/>
    <xf numFmtId="39" fontId="13" fillId="0" borderId="0" xfId="9" applyNumberFormat="1" applyFont="1" applyFill="1" applyAlignment="1">
      <alignment horizontal="right"/>
    </xf>
    <xf numFmtId="165" fontId="0" fillId="0" borderId="0" xfId="9" applyNumberFormat="1" applyFont="1"/>
    <xf numFmtId="43" fontId="0" fillId="0" borderId="0" xfId="9" applyFont="1"/>
    <xf numFmtId="43" fontId="71" fillId="0" borderId="0" xfId="9" applyFont="1" applyFill="1"/>
    <xf numFmtId="0" fontId="2" fillId="0" borderId="0" xfId="21" applyNumberFormat="1"/>
    <xf numFmtId="164" fontId="72" fillId="0" borderId="0" xfId="21" applyFont="1"/>
    <xf numFmtId="178" fontId="73" fillId="0" borderId="0" xfId="9" applyNumberFormat="1" applyFont="1" applyFill="1"/>
    <xf numFmtId="43" fontId="73" fillId="0" borderId="0" xfId="9" applyFont="1" applyFill="1"/>
    <xf numFmtId="10" fontId="73" fillId="0" borderId="0" xfId="23" applyNumberFormat="1" applyFont="1" applyFill="1"/>
    <xf numFmtId="176" fontId="72" fillId="0" borderId="0" xfId="21" applyNumberFormat="1" applyFont="1"/>
    <xf numFmtId="176" fontId="72" fillId="0" borderId="0" xfId="21" applyNumberFormat="1" applyFont="1" applyAlignment="1">
      <alignment horizontal="center" vertical="center"/>
    </xf>
    <xf numFmtId="43" fontId="71" fillId="0" borderId="0" xfId="9" applyFont="1" applyFill="1" applyBorder="1" applyAlignment="1">
      <alignment horizontal="center" vertical="center" wrapText="1"/>
    </xf>
    <xf numFmtId="43" fontId="72" fillId="0" borderId="0" xfId="24" quotePrefix="1" applyFont="1" applyBorder="1" applyAlignment="1">
      <alignment horizontal="center"/>
    </xf>
    <xf numFmtId="178" fontId="72" fillId="0" borderId="0" xfId="9" applyNumberFormat="1" applyFont="1" applyFill="1" applyBorder="1" applyAlignment="1">
      <alignment horizontal="center"/>
    </xf>
    <xf numFmtId="165" fontId="72" fillId="0" borderId="0" xfId="9" quotePrefix="1" applyNumberFormat="1" applyFont="1" applyFill="1" applyBorder="1" applyAlignment="1">
      <alignment horizontal="center"/>
    </xf>
    <xf numFmtId="10" fontId="72" fillId="0" borderId="0" xfId="23" applyNumberFormat="1" applyFont="1" applyFill="1" applyBorder="1" applyAlignment="1">
      <alignment horizontal="center"/>
    </xf>
    <xf numFmtId="164" fontId="69" fillId="0" borderId="0" xfId="21" applyFont="1"/>
    <xf numFmtId="176" fontId="2" fillId="0" borderId="0" xfId="21" applyNumberFormat="1"/>
    <xf numFmtId="178" fontId="0" fillId="0" borderId="0" xfId="9" applyNumberFormat="1" applyFont="1" applyFill="1"/>
    <xf numFmtId="43" fontId="0" fillId="0" borderId="0" xfId="9" applyFont="1" applyFill="1"/>
    <xf numFmtId="10" fontId="0" fillId="0" borderId="0" xfId="23" applyNumberFormat="1" applyFont="1" applyFill="1"/>
    <xf numFmtId="164" fontId="13" fillId="0" borderId="0" xfId="21" applyFont="1" applyAlignment="1">
      <alignment horizontal="right"/>
    </xf>
    <xf numFmtId="0" fontId="46" fillId="0" borderId="0" xfId="21" applyNumberFormat="1" applyFont="1" applyProtection="1"/>
    <xf numFmtId="178" fontId="75" fillId="0" borderId="0" xfId="9" applyNumberFormat="1" applyFont="1" applyFill="1"/>
    <xf numFmtId="43" fontId="75" fillId="0" borderId="0" xfId="9" applyFont="1" applyFill="1"/>
    <xf numFmtId="10" fontId="75" fillId="0" borderId="0" xfId="23" applyNumberFormat="1" applyFont="1" applyFill="1"/>
    <xf numFmtId="49" fontId="13" fillId="0" borderId="0" xfId="9" applyNumberFormat="1" applyFont="1" applyAlignment="1"/>
    <xf numFmtId="164" fontId="13" fillId="0" borderId="0" xfId="21" applyFont="1" applyAlignment="1">
      <alignment horizontal="left"/>
    </xf>
    <xf numFmtId="43" fontId="2" fillId="0" borderId="0" xfId="21" applyNumberFormat="1"/>
    <xf numFmtId="165" fontId="0" fillId="0" borderId="0" xfId="24" applyNumberFormat="1" applyFont="1" applyFill="1"/>
    <xf numFmtId="10" fontId="2" fillId="0" borderId="0" xfId="23" applyNumberFormat="1" applyFont="1"/>
    <xf numFmtId="166" fontId="0" fillId="0" borderId="0" xfId="24" applyNumberFormat="1" applyFont="1" applyFill="1"/>
    <xf numFmtId="175" fontId="0" fillId="0" borderId="0" xfId="24" applyNumberFormat="1" applyFont="1" applyFill="1"/>
    <xf numFmtId="49" fontId="13" fillId="0" borderId="0" xfId="21" applyNumberFormat="1" applyFont="1"/>
    <xf numFmtId="43" fontId="13" fillId="0" borderId="0" xfId="9" applyFont="1" applyAlignment="1"/>
    <xf numFmtId="183" fontId="2" fillId="0" borderId="0" xfId="21" applyNumberFormat="1"/>
    <xf numFmtId="49" fontId="76" fillId="0" borderId="0" xfId="9" applyNumberFormat="1" applyFont="1" applyFill="1"/>
    <xf numFmtId="165" fontId="13" fillId="0" borderId="0" xfId="9" applyNumberFormat="1" applyFont="1" applyFill="1" applyAlignment="1">
      <alignment horizontal="center"/>
    </xf>
    <xf numFmtId="2" fontId="13" fillId="0" borderId="0" xfId="21" applyNumberFormat="1" applyFont="1"/>
    <xf numFmtId="0" fontId="41" fillId="0" borderId="0" xfId="21" applyNumberFormat="1" applyFont="1"/>
    <xf numFmtId="164" fontId="41" fillId="0" borderId="0" xfId="21" applyFont="1"/>
    <xf numFmtId="164" fontId="13" fillId="0" borderId="0" xfId="21" applyFont="1" applyAlignment="1">
      <alignment vertical="center" wrapText="1"/>
    </xf>
    <xf numFmtId="164" fontId="13" fillId="11" borderId="0" xfId="21" applyFont="1" applyFill="1"/>
    <xf numFmtId="164" fontId="6" fillId="11" borderId="0" xfId="21" applyFont="1" applyFill="1"/>
    <xf numFmtId="2" fontId="13" fillId="0" borderId="0" xfId="21" applyNumberFormat="1" applyFont="1" applyAlignment="1">
      <alignment horizontal="center"/>
    </xf>
    <xf numFmtId="10" fontId="13" fillId="0" borderId="0" xfId="11" applyNumberFormat="1" applyFont="1" applyAlignment="1">
      <alignment horizontal="center"/>
    </xf>
    <xf numFmtId="0" fontId="77" fillId="0" borderId="0" xfId="21" applyNumberFormat="1" applyFont="1"/>
    <xf numFmtId="0" fontId="50" fillId="0" borderId="0" xfId="25" applyFont="1"/>
    <xf numFmtId="164" fontId="50" fillId="0" borderId="0" xfId="0" applyFont="1"/>
    <xf numFmtId="0" fontId="50" fillId="0" borderId="0" xfId="25" applyFont="1" applyAlignment="1">
      <alignment horizontal="center"/>
    </xf>
    <xf numFmtId="0" fontId="49" fillId="0" borderId="0" xfId="25" applyFont="1"/>
    <xf numFmtId="0" fontId="50" fillId="0" borderId="0" xfId="25" quotePrefix="1" applyFont="1" applyAlignment="1">
      <alignment horizontal="center"/>
    </xf>
    <xf numFmtId="49" fontId="50" fillId="0" borderId="0" xfId="10" applyNumberFormat="1" applyFont="1" applyAlignment="1">
      <alignment horizontal="center" wrapText="1"/>
    </xf>
    <xf numFmtId="49" fontId="50" fillId="0" borderId="0" xfId="26" applyNumberFormat="1" applyFont="1" applyBorder="1" applyAlignment="1">
      <alignment horizontal="center" wrapText="1"/>
    </xf>
    <xf numFmtId="0" fontId="50" fillId="0" borderId="31" xfId="25" applyFont="1" applyBorder="1" applyAlignment="1">
      <alignment horizontal="center" wrapText="1"/>
    </xf>
    <xf numFmtId="0" fontId="50" fillId="0" borderId="34" xfId="25" applyFont="1" applyBorder="1" applyAlignment="1">
      <alignment horizontal="center" wrapText="1"/>
    </xf>
    <xf numFmtId="0" fontId="50" fillId="0" borderId="25" xfId="25" applyFont="1" applyBorder="1" applyAlignment="1">
      <alignment horizontal="center" wrapText="1"/>
    </xf>
    <xf numFmtId="17" fontId="50" fillId="0" borderId="25" xfId="25" applyNumberFormat="1" applyFont="1" applyBorder="1" applyAlignment="1">
      <alignment horizontal="center" wrapText="1"/>
    </xf>
    <xf numFmtId="49" fontId="50" fillId="2" borderId="25" xfId="10" applyNumberFormat="1" applyFont="1" applyFill="1" applyBorder="1" applyAlignment="1">
      <alignment horizontal="center" wrapText="1"/>
    </xf>
    <xf numFmtId="49" fontId="50" fillId="2" borderId="25" xfId="26" applyNumberFormat="1" applyFont="1" applyFill="1" applyBorder="1" applyAlignment="1">
      <alignment horizontal="center" wrapText="1"/>
    </xf>
    <xf numFmtId="17" fontId="50" fillId="0" borderId="35" xfId="25" applyNumberFormat="1" applyFont="1" applyBorder="1" applyAlignment="1">
      <alignment horizontal="center" wrapText="1"/>
    </xf>
    <xf numFmtId="0" fontId="50" fillId="0" borderId="42" xfId="25" applyFont="1" applyBorder="1"/>
    <xf numFmtId="0" fontId="50" fillId="2" borderId="34" xfId="25" applyFont="1" applyFill="1" applyBorder="1"/>
    <xf numFmtId="3" fontId="50" fillId="2" borderId="25" xfId="25" applyNumberFormat="1" applyFont="1" applyFill="1" applyBorder="1"/>
    <xf numFmtId="0" fontId="50" fillId="2" borderId="25" xfId="25" applyFont="1" applyFill="1" applyBorder="1"/>
    <xf numFmtId="165" fontId="50" fillId="0" borderId="25" xfId="1" applyNumberFormat="1" applyFont="1" applyBorder="1"/>
    <xf numFmtId="9" fontId="50" fillId="2" borderId="25" xfId="4" applyFont="1" applyFill="1" applyBorder="1"/>
    <xf numFmtId="165" fontId="50" fillId="0" borderId="25" xfId="1" applyNumberFormat="1" applyFont="1" applyBorder="1" applyAlignment="1">
      <alignment horizontal="center"/>
    </xf>
    <xf numFmtId="9" fontId="50" fillId="2" borderId="25" xfId="4" applyFont="1" applyFill="1" applyBorder="1" applyAlignment="1">
      <alignment horizontal="center"/>
    </xf>
    <xf numFmtId="9" fontId="50" fillId="0" borderId="25" xfId="4" applyFont="1" applyBorder="1" applyAlignment="1">
      <alignment horizontal="center"/>
    </xf>
    <xf numFmtId="165" fontId="50" fillId="0" borderId="25" xfId="25" applyNumberFormat="1" applyFont="1" applyBorder="1"/>
    <xf numFmtId="0" fontId="50" fillId="2" borderId="35" xfId="25" applyFont="1" applyFill="1" applyBorder="1"/>
    <xf numFmtId="0" fontId="50" fillId="2" borderId="36" xfId="25" applyFont="1" applyFill="1" applyBorder="1"/>
    <xf numFmtId="0" fontId="50" fillId="2" borderId="0" xfId="25" applyFont="1" applyFill="1"/>
    <xf numFmtId="165" fontId="50" fillId="0" borderId="0" xfId="1" applyNumberFormat="1" applyFont="1" applyBorder="1"/>
    <xf numFmtId="165" fontId="50" fillId="0" borderId="0" xfId="1" applyNumberFormat="1" applyFont="1" applyBorder="1" applyAlignment="1">
      <alignment horizontal="center"/>
    </xf>
    <xf numFmtId="0" fontId="50" fillId="2" borderId="0" xfId="25" applyFont="1" applyFill="1" applyAlignment="1">
      <alignment horizontal="center"/>
    </xf>
    <xf numFmtId="165" fontId="50" fillId="0" borderId="0" xfId="25" applyNumberFormat="1" applyFont="1"/>
    <xf numFmtId="0" fontId="50" fillId="2" borderId="37" xfId="25" applyFont="1" applyFill="1" applyBorder="1"/>
    <xf numFmtId="0" fontId="50" fillId="2" borderId="38" xfId="25" applyFont="1" applyFill="1" applyBorder="1"/>
    <xf numFmtId="0" fontId="50" fillId="2" borderId="54" xfId="25" applyFont="1" applyFill="1" applyBorder="1"/>
    <xf numFmtId="165" fontId="50" fillId="0" borderId="54" xfId="1" applyNumberFormat="1" applyFont="1" applyBorder="1"/>
    <xf numFmtId="165" fontId="50" fillId="0" borderId="54" xfId="1" applyNumberFormat="1" applyFont="1" applyBorder="1" applyAlignment="1">
      <alignment horizontal="center"/>
    </xf>
    <xf numFmtId="0" fontId="50" fillId="2" borderId="54" xfId="25" applyFont="1" applyFill="1" applyBorder="1" applyAlignment="1">
      <alignment horizontal="center"/>
    </xf>
    <xf numFmtId="165" fontId="50" fillId="0" borderId="54" xfId="25" applyNumberFormat="1" applyFont="1" applyBorder="1"/>
    <xf numFmtId="0" fontId="50" fillId="2" borderId="39" xfId="25" applyFont="1" applyFill="1" applyBorder="1" applyAlignment="1">
      <alignment horizontal="center"/>
    </xf>
    <xf numFmtId="0" fontId="50" fillId="0" borderId="25" xfId="25" applyFont="1" applyBorder="1" applyAlignment="1">
      <alignment horizontal="left"/>
    </xf>
    <xf numFmtId="165" fontId="50" fillId="0" borderId="31" xfId="1" applyNumberFormat="1" applyFont="1" applyBorder="1"/>
    <xf numFmtId="165" fontId="50" fillId="0" borderId="31" xfId="1" applyNumberFormat="1" applyFont="1" applyBorder="1" applyAlignment="1">
      <alignment horizontal="center"/>
    </xf>
    <xf numFmtId="165" fontId="6" fillId="0" borderId="9" xfId="8" applyNumberFormat="1" applyBorder="1"/>
    <xf numFmtId="0" fontId="50" fillId="2" borderId="25" xfId="25" applyFont="1" applyFill="1" applyBorder="1" applyAlignment="1">
      <alignment horizontal="center"/>
    </xf>
    <xf numFmtId="165" fontId="50" fillId="0" borderId="31" xfId="25" applyNumberFormat="1" applyFont="1" applyBorder="1"/>
    <xf numFmtId="184" fontId="50" fillId="0" borderId="31" xfId="1" applyNumberFormat="1" applyFont="1" applyBorder="1" applyAlignment="1">
      <alignment horizontal="center"/>
    </xf>
    <xf numFmtId="164" fontId="49" fillId="0" borderId="0" xfId="0" applyFont="1"/>
    <xf numFmtId="0" fontId="50" fillId="0" borderId="0" xfId="10" applyFont="1"/>
    <xf numFmtId="49" fontId="50" fillId="0" borderId="0" xfId="10" applyNumberFormat="1" applyFont="1"/>
    <xf numFmtId="165" fontId="50" fillId="0" borderId="0" xfId="26" applyNumberFormat="1" applyFont="1"/>
    <xf numFmtId="0" fontId="50" fillId="0" borderId="0" xfId="10" applyFont="1" applyAlignment="1">
      <alignment horizontal="center"/>
    </xf>
    <xf numFmtId="49" fontId="50" fillId="0" borderId="0" xfId="10" applyNumberFormat="1" applyFont="1" applyAlignment="1">
      <alignment horizontal="center"/>
    </xf>
    <xf numFmtId="165" fontId="50" fillId="0" borderId="0" xfId="26" applyNumberFormat="1" applyFont="1" applyAlignment="1">
      <alignment horizontal="center"/>
    </xf>
    <xf numFmtId="10" fontId="50" fillId="0" borderId="0" xfId="27" applyNumberFormat="1" applyFont="1" applyAlignment="1">
      <alignment horizontal="center"/>
    </xf>
    <xf numFmtId="49" fontId="50" fillId="0" borderId="25" xfId="10" applyNumberFormat="1" applyFont="1" applyBorder="1" applyAlignment="1">
      <alignment horizontal="center" wrapText="1"/>
    </xf>
    <xf numFmtId="49" fontId="50" fillId="0" borderId="25" xfId="26" applyNumberFormat="1" applyFont="1" applyBorder="1" applyAlignment="1">
      <alignment horizontal="center" wrapText="1"/>
    </xf>
    <xf numFmtId="49" fontId="50" fillId="2" borderId="54" xfId="10" applyNumberFormat="1" applyFont="1" applyFill="1" applyBorder="1" applyAlignment="1">
      <alignment horizontal="center" wrapText="1"/>
    </xf>
    <xf numFmtId="49" fontId="50" fillId="2" borderId="54" xfId="26" applyNumberFormat="1" applyFont="1" applyFill="1" applyBorder="1" applyAlignment="1">
      <alignment horizontal="center" wrapText="1"/>
    </xf>
    <xf numFmtId="0" fontId="50" fillId="0" borderId="34" xfId="10" applyFont="1" applyBorder="1"/>
    <xf numFmtId="49" fontId="50" fillId="2" borderId="36" xfId="26" applyNumberFormat="1" applyFont="1" applyFill="1" applyBorder="1" applyAlignment="1">
      <alignment horizontal="left"/>
    </xf>
    <xf numFmtId="165" fontId="50" fillId="2" borderId="0" xfId="26" applyNumberFormat="1" applyFont="1" applyFill="1" applyBorder="1"/>
    <xf numFmtId="165" fontId="50" fillId="0" borderId="37" xfId="26" applyNumberFormat="1" applyFont="1" applyBorder="1"/>
    <xf numFmtId="0" fontId="50" fillId="0" borderId="36" xfId="10" applyFont="1" applyBorder="1"/>
    <xf numFmtId="49" fontId="50" fillId="2" borderId="36" xfId="26" applyNumberFormat="1" applyFont="1" applyFill="1" applyBorder="1"/>
    <xf numFmtId="0" fontId="50" fillId="0" borderId="38" xfId="10" applyFont="1" applyBorder="1"/>
    <xf numFmtId="49" fontId="50" fillId="2" borderId="38" xfId="26" applyNumberFormat="1" applyFont="1" applyFill="1" applyBorder="1"/>
    <xf numFmtId="165" fontId="50" fillId="2" borderId="54" xfId="26" applyNumberFormat="1" applyFont="1" applyFill="1" applyBorder="1"/>
    <xf numFmtId="165" fontId="50" fillId="0" borderId="39" xfId="26" applyNumberFormat="1" applyFont="1" applyBorder="1"/>
    <xf numFmtId="0" fontId="50" fillId="0" borderId="0" xfId="10" applyFont="1" applyAlignment="1">
      <alignment horizontal="left"/>
    </xf>
    <xf numFmtId="49" fontId="50" fillId="0" borderId="0" xfId="10" applyNumberFormat="1" applyFont="1" applyAlignment="1">
      <alignment horizontal="left"/>
    </xf>
    <xf numFmtId="165" fontId="50" fillId="0" borderId="0" xfId="26" applyNumberFormat="1" applyFont="1" applyBorder="1" applyAlignment="1">
      <alignment horizontal="right"/>
    </xf>
    <xf numFmtId="165" fontId="50" fillId="0" borderId="0" xfId="26" applyNumberFormat="1" applyFont="1" applyBorder="1" applyAlignment="1"/>
    <xf numFmtId="43" fontId="50" fillId="0" borderId="31" xfId="1" applyFont="1" applyBorder="1" applyAlignment="1"/>
    <xf numFmtId="0" fontId="50" fillId="0" borderId="40" xfId="25" applyFont="1" applyBorder="1"/>
    <xf numFmtId="0" fontId="50" fillId="0" borderId="41" xfId="25" applyFont="1" applyBorder="1" applyAlignment="1">
      <alignment horizontal="center" wrapText="1"/>
    </xf>
    <xf numFmtId="165" fontId="50" fillId="0" borderId="25" xfId="25" applyNumberFormat="1" applyFont="1" applyBorder="1" applyAlignment="1">
      <alignment horizontal="center"/>
    </xf>
    <xf numFmtId="178" fontId="50" fillId="2" borderId="25" xfId="25" applyNumberFormat="1" applyFont="1" applyFill="1" applyBorder="1" applyAlignment="1">
      <alignment horizontal="center"/>
    </xf>
    <xf numFmtId="185" fontId="50" fillId="0" borderId="35" xfId="25" applyNumberFormat="1" applyFont="1" applyBorder="1" applyAlignment="1">
      <alignment horizontal="center"/>
    </xf>
    <xf numFmtId="165" fontId="50" fillId="0" borderId="0" xfId="25" applyNumberFormat="1" applyFont="1" applyAlignment="1">
      <alignment horizontal="center"/>
    </xf>
    <xf numFmtId="178" fontId="50" fillId="2" borderId="0" xfId="25" applyNumberFormat="1" applyFont="1" applyFill="1" applyAlignment="1">
      <alignment horizontal="center"/>
    </xf>
    <xf numFmtId="165" fontId="50" fillId="0" borderId="37" xfId="25" applyNumberFormat="1" applyFont="1" applyBorder="1" applyAlignment="1">
      <alignment horizontal="center"/>
    </xf>
    <xf numFmtId="0" fontId="50" fillId="0" borderId="41" xfId="25" applyFont="1" applyBorder="1" applyAlignment="1">
      <alignment horizontal="left"/>
    </xf>
    <xf numFmtId="165" fontId="50" fillId="0" borderId="54" xfId="25" applyNumberFormat="1" applyFont="1" applyBorder="1" applyAlignment="1">
      <alignment horizontal="center"/>
    </xf>
    <xf numFmtId="178" fontId="50" fillId="2" borderId="54" xfId="4" applyNumberFormat="1" applyFont="1" applyFill="1" applyBorder="1" applyAlignment="1">
      <alignment horizontal="center"/>
    </xf>
    <xf numFmtId="165" fontId="50" fillId="0" borderId="39" xfId="25" applyNumberFormat="1" applyFont="1" applyBorder="1" applyAlignment="1">
      <alignment horizontal="center"/>
    </xf>
    <xf numFmtId="0" fontId="50" fillId="0" borderId="0" xfId="28" applyFont="1"/>
    <xf numFmtId="0" fontId="50" fillId="0" borderId="25" xfId="25" applyFont="1" applyBorder="1"/>
    <xf numFmtId="43" fontId="50" fillId="0" borderId="31" xfId="1" applyFont="1" applyBorder="1" applyAlignment="1">
      <alignment horizontal="center"/>
    </xf>
    <xf numFmtId="0" fontId="50" fillId="0" borderId="0" xfId="1" applyNumberFormat="1" applyFont="1" applyAlignment="1">
      <alignment horizontal="center"/>
    </xf>
    <xf numFmtId="164" fontId="50" fillId="0" borderId="0" xfId="29" applyFont="1"/>
    <xf numFmtId="1" fontId="50" fillId="0" borderId="0" xfId="29" applyNumberFormat="1" applyFont="1" applyAlignment="1">
      <alignment horizontal="center"/>
    </xf>
    <xf numFmtId="164" fontId="49" fillId="0" borderId="0" xfId="29" applyFont="1"/>
    <xf numFmtId="0" fontId="50" fillId="0" borderId="40" xfId="1" applyNumberFormat="1" applyFont="1" applyBorder="1" applyAlignment="1">
      <alignment horizontal="center"/>
    </xf>
    <xf numFmtId="164" fontId="50" fillId="0" borderId="25" xfId="29" applyFont="1" applyBorder="1"/>
    <xf numFmtId="1" fontId="50" fillId="0" borderId="25" xfId="29" applyNumberFormat="1" applyFont="1" applyBorder="1" applyAlignment="1">
      <alignment horizontal="center"/>
    </xf>
    <xf numFmtId="164" fontId="50" fillId="0" borderId="35" xfId="29" applyFont="1" applyBorder="1" applyAlignment="1">
      <alignment horizontal="center"/>
    </xf>
    <xf numFmtId="0" fontId="50" fillId="0" borderId="41" xfId="1" applyNumberFormat="1" applyFont="1" applyBorder="1" applyAlignment="1">
      <alignment horizontal="center"/>
    </xf>
    <xf numFmtId="164" fontId="50" fillId="0" borderId="54" xfId="29" applyFont="1" applyBorder="1"/>
    <xf numFmtId="164" fontId="50" fillId="0" borderId="54" xfId="29" applyFont="1" applyBorder="1" applyAlignment="1">
      <alignment horizontal="center" wrapText="1"/>
    </xf>
    <xf numFmtId="164" fontId="50" fillId="0" borderId="39" xfId="29" applyFont="1" applyBorder="1" applyAlignment="1">
      <alignment horizontal="center" wrapText="1"/>
    </xf>
    <xf numFmtId="0" fontId="50" fillId="0" borderId="40" xfId="1" applyNumberFormat="1" applyFont="1" applyBorder="1" applyAlignment="1">
      <alignment horizontal="left"/>
    </xf>
    <xf numFmtId="164" fontId="50" fillId="2" borderId="25" xfId="29" applyFont="1" applyFill="1" applyBorder="1"/>
    <xf numFmtId="165" fontId="50" fillId="2" borderId="25" xfId="1" applyNumberFormat="1" applyFont="1" applyFill="1" applyBorder="1" applyAlignment="1">
      <alignment wrapText="1"/>
    </xf>
    <xf numFmtId="165" fontId="50" fillId="0" borderId="35" xfId="1" applyNumberFormat="1" applyFont="1" applyBorder="1" applyAlignment="1">
      <alignment wrapText="1"/>
    </xf>
    <xf numFmtId="0" fontId="50" fillId="0" borderId="42" xfId="1" applyNumberFormat="1" applyFont="1" applyBorder="1" applyAlignment="1">
      <alignment horizontal="left"/>
    </xf>
    <xf numFmtId="164" fontId="50" fillId="2" borderId="0" xfId="29" applyFont="1" applyFill="1"/>
    <xf numFmtId="165" fontId="50" fillId="2" borderId="0" xfId="1" applyNumberFormat="1" applyFont="1" applyFill="1" applyBorder="1"/>
    <xf numFmtId="165" fontId="50" fillId="0" borderId="37" xfId="1" applyNumberFormat="1" applyFont="1" applyBorder="1" applyAlignment="1">
      <alignment wrapText="1"/>
    </xf>
    <xf numFmtId="0" fontId="50" fillId="0" borderId="41" xfId="1" applyNumberFormat="1" applyFont="1" applyBorder="1" applyAlignment="1">
      <alignment horizontal="left"/>
    </xf>
    <xf numFmtId="164" fontId="50" fillId="2" borderId="54" xfId="29" applyFont="1" applyFill="1" applyBorder="1"/>
    <xf numFmtId="165" fontId="50" fillId="2" borderId="54" xfId="1" applyNumberFormat="1" applyFont="1" applyFill="1" applyBorder="1"/>
    <xf numFmtId="165" fontId="50" fillId="0" borderId="39" xfId="1" applyNumberFormat="1" applyFont="1" applyBorder="1" applyAlignment="1">
      <alignment wrapText="1"/>
    </xf>
    <xf numFmtId="0" fontId="50" fillId="0" borderId="0" xfId="1" applyNumberFormat="1" applyFont="1" applyAlignment="1">
      <alignment horizontal="left"/>
    </xf>
    <xf numFmtId="165" fontId="50" fillId="0" borderId="0" xfId="1" applyNumberFormat="1" applyFont="1"/>
    <xf numFmtId="0" fontId="50" fillId="0" borderId="0" xfId="1" applyNumberFormat="1" applyFont="1" applyBorder="1" applyAlignment="1">
      <alignment horizontal="center"/>
    </xf>
    <xf numFmtId="164" fontId="50" fillId="0" borderId="0" xfId="29" applyFont="1" applyAlignment="1">
      <alignment horizontal="center"/>
    </xf>
    <xf numFmtId="0" fontId="50" fillId="0" borderId="31" xfId="1" applyNumberFormat="1" applyFont="1" applyBorder="1" applyAlignment="1">
      <alignment horizontal="center"/>
    </xf>
    <xf numFmtId="164" fontId="0" fillId="0" borderId="25" xfId="0" applyBorder="1"/>
    <xf numFmtId="164" fontId="50" fillId="0" borderId="25" xfId="29" applyFont="1" applyBorder="1" applyAlignment="1">
      <alignment horizontal="center" wrapText="1"/>
    </xf>
    <xf numFmtId="164" fontId="50" fillId="0" borderId="35" xfId="29" applyFont="1" applyBorder="1" applyAlignment="1">
      <alignment horizontal="center" wrapText="1"/>
    </xf>
    <xf numFmtId="164" fontId="50" fillId="0" borderId="0" xfId="29" applyFont="1" applyAlignment="1">
      <alignment horizontal="center" wrapText="1"/>
    </xf>
    <xf numFmtId="164" fontId="50" fillId="2" borderId="34" xfId="29" applyFont="1" applyFill="1" applyBorder="1"/>
    <xf numFmtId="165" fontId="50" fillId="2" borderId="35" xfId="1" applyNumberFormat="1" applyFont="1" applyFill="1" applyBorder="1" applyAlignment="1">
      <alignment wrapText="1"/>
    </xf>
    <xf numFmtId="165" fontId="50" fillId="0" borderId="0" xfId="1" applyNumberFormat="1" applyFont="1" applyFill="1" applyBorder="1" applyAlignment="1">
      <alignment wrapText="1"/>
    </xf>
    <xf numFmtId="164" fontId="50" fillId="2" borderId="36" xfId="29" applyFont="1" applyFill="1" applyBorder="1"/>
    <xf numFmtId="165" fontId="50" fillId="2" borderId="37" xfId="1" applyNumberFormat="1" applyFont="1" applyFill="1" applyBorder="1"/>
    <xf numFmtId="165" fontId="50" fillId="0" borderId="0" xfId="1" applyNumberFormat="1" applyFont="1" applyFill="1" applyBorder="1"/>
    <xf numFmtId="164" fontId="50" fillId="2" borderId="38" xfId="29" applyFont="1" applyFill="1" applyBorder="1"/>
    <xf numFmtId="165" fontId="50" fillId="2" borderId="39" xfId="1" applyNumberFormat="1" applyFont="1" applyFill="1" applyBorder="1"/>
    <xf numFmtId="165" fontId="50" fillId="0" borderId="31" xfId="1" applyNumberFormat="1" applyFont="1" applyFill="1" applyBorder="1"/>
    <xf numFmtId="164" fontId="0" fillId="0" borderId="0" xfId="0" applyAlignment="1">
      <alignment horizontal="left"/>
    </xf>
    <xf numFmtId="0" fontId="78" fillId="0" borderId="0" xfId="8" applyFont="1" applyAlignment="1">
      <alignment horizontal="center"/>
    </xf>
    <xf numFmtId="0" fontId="79" fillId="0" borderId="0" xfId="30" applyFont="1"/>
    <xf numFmtId="0" fontId="79" fillId="0" borderId="0" xfId="30" applyFont="1" applyAlignment="1">
      <alignment horizontal="center"/>
    </xf>
    <xf numFmtId="0" fontId="80" fillId="0" borderId="0" xfId="30" applyFont="1" applyAlignment="1">
      <alignment wrapText="1"/>
    </xf>
    <xf numFmtId="0" fontId="80" fillId="0" borderId="0" xfId="30" applyFont="1" applyAlignment="1">
      <alignment horizontal="center" wrapText="1"/>
    </xf>
    <xf numFmtId="0" fontId="80" fillId="0" borderId="0" xfId="30" applyFont="1" applyAlignment="1">
      <alignment horizontal="center" vertical="center" wrapText="1"/>
    </xf>
    <xf numFmtId="164" fontId="78" fillId="0" borderId="0" xfId="31" applyFont="1" applyAlignment="1">
      <alignment horizontal="center" vertical="center" wrapText="1"/>
    </xf>
    <xf numFmtId="0" fontId="79" fillId="0" borderId="0" xfId="30" applyFont="1" applyAlignment="1">
      <alignment horizontal="center" vertical="center" wrapText="1"/>
    </xf>
    <xf numFmtId="164" fontId="81" fillId="0" borderId="0" xfId="31" applyFont="1" applyAlignment="1">
      <alignment vertical="top" wrapText="1"/>
    </xf>
    <xf numFmtId="165" fontId="79" fillId="2" borderId="0" xfId="1" applyNumberFormat="1" applyFont="1" applyFill="1" applyBorder="1"/>
    <xf numFmtId="165" fontId="79" fillId="0" borderId="0" xfId="1" applyNumberFormat="1" applyFont="1" applyBorder="1"/>
    <xf numFmtId="165" fontId="80" fillId="0" borderId="0" xfId="1" applyNumberFormat="1" applyFont="1" applyBorder="1"/>
    <xf numFmtId="17" fontId="79" fillId="0" borderId="0" xfId="30" applyNumberFormat="1" applyFont="1"/>
    <xf numFmtId="165" fontId="79" fillId="0" borderId="0" xfId="1" applyNumberFormat="1" applyFont="1" applyFill="1" applyBorder="1"/>
    <xf numFmtId="165" fontId="79" fillId="0" borderId="0" xfId="32" applyNumberFormat="1" applyFont="1" applyBorder="1"/>
    <xf numFmtId="165" fontId="80" fillId="0" borderId="0" xfId="1" applyNumberFormat="1" applyFont="1" applyFill="1" applyBorder="1"/>
    <xf numFmtId="43" fontId="79" fillId="0" borderId="0" xfId="30" applyNumberFormat="1" applyFont="1"/>
    <xf numFmtId="165" fontId="79" fillId="0" borderId="0" xfId="30" applyNumberFormat="1" applyFont="1"/>
    <xf numFmtId="179" fontId="79" fillId="0" borderId="0" xfId="4" applyNumberFormat="1" applyFont="1" applyBorder="1"/>
    <xf numFmtId="179" fontId="79" fillId="0" borderId="0" xfId="4" applyNumberFormat="1" applyFont="1" applyFill="1" applyBorder="1"/>
    <xf numFmtId="17" fontId="80" fillId="0" borderId="0" xfId="30" applyNumberFormat="1" applyFont="1"/>
    <xf numFmtId="165" fontId="80" fillId="0" borderId="0" xfId="30" applyNumberFormat="1" applyFont="1"/>
    <xf numFmtId="43" fontId="79" fillId="0" borderId="0" xfId="1" applyFont="1" applyBorder="1"/>
    <xf numFmtId="0" fontId="3" fillId="0" borderId="0" xfId="8" applyFont="1"/>
    <xf numFmtId="0" fontId="10" fillId="0" borderId="0" xfId="8" applyFont="1"/>
    <xf numFmtId="164" fontId="10" fillId="0" borderId="0" xfId="0" applyFont="1"/>
    <xf numFmtId="164" fontId="3" fillId="0" borderId="0" xfId="0" applyFont="1" applyAlignment="1">
      <alignment horizontal="center"/>
    </xf>
    <xf numFmtId="164" fontId="10" fillId="0" borderId="0" xfId="0" applyFont="1" applyAlignment="1">
      <alignment horizontal="left" vertical="center"/>
    </xf>
    <xf numFmtId="186" fontId="3" fillId="0" borderId="0" xfId="0" applyNumberFormat="1" applyFont="1" applyAlignment="1">
      <alignment horizontal="center"/>
    </xf>
    <xf numFmtId="1" fontId="3" fillId="6" borderId="0" xfId="0" applyNumberFormat="1" applyFont="1" applyFill="1" applyAlignment="1">
      <alignment horizontal="center" vertical="center"/>
    </xf>
    <xf numFmtId="1" fontId="3" fillId="0" borderId="0" xfId="0" applyNumberFormat="1" applyFont="1" applyAlignment="1">
      <alignment horizontal="center" vertical="center"/>
    </xf>
    <xf numFmtId="0" fontId="3" fillId="0" borderId="0" xfId="0" applyNumberFormat="1" applyFont="1" applyAlignment="1">
      <alignment horizontal="center" vertical="center"/>
    </xf>
    <xf numFmtId="164" fontId="3" fillId="0" borderId="0" xfId="0" applyFont="1" applyAlignment="1">
      <alignment horizontal="center" vertical="center"/>
    </xf>
    <xf numFmtId="165" fontId="3" fillId="0" borderId="0" xfId="1" applyNumberFormat="1" applyFont="1" applyFill="1" applyAlignment="1">
      <alignment horizontal="center" vertical="center"/>
    </xf>
    <xf numFmtId="165" fontId="3" fillId="6" borderId="0" xfId="1" applyNumberFormat="1" applyFont="1" applyFill="1" applyAlignment="1"/>
    <xf numFmtId="10" fontId="3" fillId="0" borderId="0" xfId="4" applyNumberFormat="1" applyFont="1"/>
    <xf numFmtId="164" fontId="3" fillId="6" borderId="0" xfId="0" applyFont="1" applyFill="1"/>
    <xf numFmtId="164" fontId="3" fillId="0" borderId="0" xfId="0" applyFont="1" applyAlignment="1">
      <alignment vertical="top" wrapText="1"/>
    </xf>
    <xf numFmtId="0" fontId="3" fillId="0" borderId="0" xfId="5" applyFont="1" applyAlignment="1">
      <alignment horizontal="right"/>
    </xf>
    <xf numFmtId="3" fontId="13" fillId="0" borderId="0" xfId="5" applyNumberFormat="1" applyFont="1" applyAlignment="1">
      <alignment horizontal="left" wrapText="1"/>
    </xf>
    <xf numFmtId="164" fontId="21" fillId="0" borderId="0" xfId="0" applyFont="1" applyAlignment="1">
      <alignment horizontal="left" vertical="top" wrapText="1"/>
    </xf>
    <xf numFmtId="164" fontId="21" fillId="0" borderId="0" xfId="0" applyFont="1" applyAlignment="1">
      <alignment horizontal="left" wrapText="1"/>
    </xf>
    <xf numFmtId="0" fontId="26" fillId="0" borderId="0" xfId="8" applyFont="1" applyAlignment="1">
      <alignment horizontal="center"/>
    </xf>
    <xf numFmtId="0" fontId="13" fillId="0" borderId="0" xfId="8" applyFont="1" applyAlignment="1">
      <alignment horizontal="left" wrapText="1"/>
    </xf>
    <xf numFmtId="164" fontId="13" fillId="0" borderId="0" xfId="0" applyFont="1" applyAlignment="1">
      <alignment horizontal="left" wrapText="1"/>
    </xf>
    <xf numFmtId="0" fontId="27" fillId="8" borderId="5" xfId="8" applyFont="1" applyFill="1" applyBorder="1" applyAlignment="1">
      <alignment horizontal="center"/>
    </xf>
    <xf numFmtId="0" fontId="27" fillId="8" borderId="6" xfId="8" applyFont="1" applyFill="1" applyBorder="1" applyAlignment="1">
      <alignment horizontal="center"/>
    </xf>
    <xf numFmtId="0" fontId="27" fillId="8" borderId="7" xfId="8" applyFont="1" applyFill="1" applyBorder="1" applyAlignment="1">
      <alignment horizontal="center"/>
    </xf>
    <xf numFmtId="0" fontId="28" fillId="8" borderId="0" xfId="8" applyFont="1" applyFill="1" applyAlignment="1">
      <alignment horizontal="center" wrapText="1"/>
    </xf>
    <xf numFmtId="0" fontId="6" fillId="0" borderId="0" xfId="8" applyAlignment="1">
      <alignment horizontal="center" wrapText="1"/>
    </xf>
    <xf numFmtId="0" fontId="35" fillId="8" borderId="5" xfId="8" applyFont="1" applyFill="1" applyBorder="1" applyAlignment="1">
      <alignment horizontal="center"/>
    </xf>
    <xf numFmtId="0" fontId="35" fillId="8" borderId="6" xfId="8" applyFont="1" applyFill="1" applyBorder="1" applyAlignment="1">
      <alignment horizontal="center"/>
    </xf>
    <xf numFmtId="0" fontId="35" fillId="8" borderId="6" xfId="8" applyFont="1" applyFill="1" applyBorder="1" applyAlignment="1">
      <alignment horizontal="center" wrapText="1"/>
    </xf>
    <xf numFmtId="0" fontId="35" fillId="8" borderId="7" xfId="8" applyFont="1" applyFill="1" applyBorder="1" applyAlignment="1">
      <alignment horizontal="center" wrapText="1"/>
    </xf>
    <xf numFmtId="0" fontId="38" fillId="0" borderId="0" xfId="8" applyFont="1" applyAlignment="1">
      <alignment horizontal="center" wrapText="1"/>
    </xf>
    <xf numFmtId="0" fontId="38" fillId="0" borderId="9" xfId="8" applyFont="1" applyBorder="1" applyAlignment="1">
      <alignment horizontal="center" wrapText="1"/>
    </xf>
    <xf numFmtId="0" fontId="27" fillId="8" borderId="0" xfId="8" applyFont="1" applyFill="1" applyAlignment="1">
      <alignment horizontal="center"/>
    </xf>
    <xf numFmtId="0" fontId="27" fillId="8" borderId="0" xfId="8" applyFont="1" applyFill="1" applyAlignment="1">
      <alignment horizontal="center" wrapText="1"/>
    </xf>
    <xf numFmtId="0" fontId="13" fillId="0" borderId="0" xfId="8" applyFont="1" applyAlignment="1">
      <alignment horizontal="center" wrapText="1"/>
    </xf>
    <xf numFmtId="0" fontId="6" fillId="0" borderId="1" xfId="8" applyBorder="1" applyAlignment="1">
      <alignment horizontal="center" wrapText="1"/>
    </xf>
    <xf numFmtId="0" fontId="6" fillId="0" borderId="12" xfId="8" applyBorder="1" applyAlignment="1">
      <alignment horizontal="center" wrapText="1"/>
    </xf>
    <xf numFmtId="0" fontId="35" fillId="8" borderId="7" xfId="8" applyFont="1" applyFill="1" applyBorder="1" applyAlignment="1">
      <alignment horizontal="center"/>
    </xf>
    <xf numFmtId="0" fontId="35" fillId="8" borderId="6" xfId="8" applyFont="1" applyFill="1" applyBorder="1" applyAlignment="1">
      <alignment horizontal="right" wrapText="1"/>
    </xf>
    <xf numFmtId="0" fontId="35" fillId="8" borderId="7" xfId="8" applyFont="1" applyFill="1" applyBorder="1" applyAlignment="1">
      <alignment horizontal="right" wrapText="1"/>
    </xf>
    <xf numFmtId="0" fontId="45" fillId="4" borderId="5" xfId="8" applyFont="1" applyFill="1" applyBorder="1" applyAlignment="1">
      <alignment horizontal="center"/>
    </xf>
    <xf numFmtId="0" fontId="45" fillId="4" borderId="6" xfId="8" applyFont="1" applyFill="1" applyBorder="1" applyAlignment="1">
      <alignment horizontal="center"/>
    </xf>
    <xf numFmtId="0" fontId="45" fillId="4" borderId="7" xfId="8" applyFont="1" applyFill="1" applyBorder="1" applyAlignment="1">
      <alignment horizontal="center"/>
    </xf>
    <xf numFmtId="0" fontId="45" fillId="4" borderId="6" xfId="8" applyFont="1" applyFill="1" applyBorder="1" applyAlignment="1">
      <alignment horizontal="center" wrapText="1"/>
    </xf>
    <xf numFmtId="0" fontId="45" fillId="4" borderId="7" xfId="8" applyFont="1" applyFill="1" applyBorder="1" applyAlignment="1">
      <alignment horizontal="center" wrapText="1"/>
    </xf>
    <xf numFmtId="165" fontId="6" fillId="0" borderId="1" xfId="8" applyNumberFormat="1" applyBorder="1" applyAlignment="1">
      <alignment horizontal="center" wrapText="1"/>
    </xf>
    <xf numFmtId="165" fontId="6" fillId="0" borderId="12" xfId="8" applyNumberFormat="1" applyBorder="1" applyAlignment="1">
      <alignment horizontal="center" wrapText="1"/>
    </xf>
    <xf numFmtId="0" fontId="6" fillId="0" borderId="9" xfId="8" applyBorder="1" applyAlignment="1">
      <alignment horizontal="center" wrapText="1"/>
    </xf>
    <xf numFmtId="49" fontId="43" fillId="0" borderId="0" xfId="10" applyNumberFormat="1" applyFont="1" applyAlignment="1">
      <alignment horizontal="left" vertical="top" wrapText="1"/>
    </xf>
    <xf numFmtId="49" fontId="44" fillId="0" borderId="0" xfId="10" applyNumberFormat="1" applyFont="1" applyAlignment="1">
      <alignment horizontal="left" vertical="top" wrapText="1"/>
    </xf>
    <xf numFmtId="0" fontId="35" fillId="4" borderId="8" xfId="8" applyFont="1" applyFill="1" applyBorder="1" applyAlignment="1">
      <alignment horizontal="center"/>
    </xf>
    <xf numFmtId="0" fontId="35" fillId="4" borderId="0" xfId="8" applyFont="1" applyFill="1" applyAlignment="1">
      <alignment horizontal="center"/>
    </xf>
    <xf numFmtId="0" fontId="35" fillId="8" borderId="0" xfId="8" applyFont="1" applyFill="1" applyAlignment="1">
      <alignment horizontal="center" wrapText="1"/>
    </xf>
    <xf numFmtId="0" fontId="35" fillId="0" borderId="5" xfId="8" applyFont="1" applyBorder="1" applyAlignment="1">
      <alignment horizontal="center"/>
    </xf>
    <xf numFmtId="0" fontId="35" fillId="0" borderId="6" xfId="8" applyFont="1" applyBorder="1" applyAlignment="1">
      <alignment horizontal="center"/>
    </xf>
    <xf numFmtId="0" fontId="35" fillId="0" borderId="6" xfId="8" applyFont="1" applyBorder="1" applyAlignment="1">
      <alignment horizontal="center" wrapText="1"/>
    </xf>
    <xf numFmtId="0" fontId="6" fillId="0" borderId="6" xfId="8" applyBorder="1" applyAlignment="1">
      <alignment horizontal="center" wrapText="1"/>
    </xf>
    <xf numFmtId="0" fontId="6" fillId="0" borderId="7" xfId="8" applyBorder="1" applyAlignment="1">
      <alignment horizontal="center" wrapText="1"/>
    </xf>
    <xf numFmtId="0" fontId="30" fillId="0" borderId="0" xfId="8" applyFont="1" applyAlignment="1">
      <alignment horizontal="center"/>
    </xf>
    <xf numFmtId="0" fontId="35" fillId="8" borderId="14" xfId="8" applyFont="1" applyFill="1" applyBorder="1" applyAlignment="1">
      <alignment horizontal="center"/>
    </xf>
    <xf numFmtId="0" fontId="35" fillId="8" borderId="15" xfId="8" applyFont="1" applyFill="1" applyBorder="1" applyAlignment="1">
      <alignment horizontal="center"/>
    </xf>
    <xf numFmtId="0" fontId="35" fillId="8" borderId="16" xfId="8" applyFont="1" applyFill="1" applyBorder="1" applyAlignment="1">
      <alignment horizontal="center"/>
    </xf>
    <xf numFmtId="0" fontId="35" fillId="8" borderId="15" xfId="8" applyFont="1" applyFill="1" applyBorder="1" applyAlignment="1">
      <alignment horizontal="center" wrapText="1"/>
    </xf>
    <xf numFmtId="0" fontId="6" fillId="0" borderId="15" xfId="8" applyBorder="1" applyAlignment="1">
      <alignment horizontal="center" wrapText="1"/>
    </xf>
    <xf numFmtId="0" fontId="6" fillId="0" borderId="16" xfId="8" applyBorder="1" applyAlignment="1">
      <alignment horizontal="center" wrapText="1"/>
    </xf>
    <xf numFmtId="0" fontId="6" fillId="8" borderId="6" xfId="8" applyFill="1" applyBorder="1" applyAlignment="1">
      <alignment horizontal="center" wrapText="1"/>
    </xf>
    <xf numFmtId="0" fontId="6" fillId="8" borderId="7" xfId="8" applyFill="1" applyBorder="1" applyAlignment="1">
      <alignment horizontal="center" wrapText="1"/>
    </xf>
    <xf numFmtId="0" fontId="32" fillId="8" borderId="0" xfId="8" applyFont="1" applyFill="1" applyAlignment="1">
      <alignment horizontal="left"/>
    </xf>
    <xf numFmtId="165" fontId="32" fillId="8" borderId="0" xfId="1" applyNumberFormat="1" applyFont="1" applyFill="1" applyBorder="1" applyAlignment="1">
      <alignment horizontal="center" wrapText="1"/>
    </xf>
    <xf numFmtId="165" fontId="27" fillId="8" borderId="0" xfId="1" applyNumberFormat="1" applyFont="1" applyFill="1" applyBorder="1" applyAlignment="1">
      <alignment horizontal="center" wrapText="1"/>
    </xf>
    <xf numFmtId="164" fontId="17" fillId="0" borderId="32" xfId="0" applyFont="1" applyBorder="1" applyAlignment="1">
      <alignment horizontal="center" vertical="top" wrapText="1"/>
    </xf>
    <xf numFmtId="164" fontId="0" fillId="0" borderId="4" xfId="0" applyBorder="1" applyAlignment="1">
      <alignment horizontal="center" vertical="top" wrapText="1"/>
    </xf>
    <xf numFmtId="49" fontId="17" fillId="0" borderId="32" xfId="0" applyNumberFormat="1" applyFont="1" applyBorder="1" applyAlignment="1">
      <alignment horizontal="center" vertical="top" wrapText="1"/>
    </xf>
    <xf numFmtId="49" fontId="0" fillId="0" borderId="33" xfId="0" applyNumberFormat="1" applyBorder="1" applyAlignment="1">
      <alignment horizontal="center" vertical="top" wrapText="1"/>
    </xf>
    <xf numFmtId="164" fontId="17" fillId="2" borderId="31" xfId="0" applyFont="1" applyFill="1" applyBorder="1" applyAlignment="1">
      <alignment horizontal="left" vertical="top"/>
    </xf>
    <xf numFmtId="164" fontId="17" fillId="2" borderId="32" xfId="0" applyFont="1" applyFill="1" applyBorder="1" applyAlignment="1">
      <alignment horizontal="center" vertical="top"/>
    </xf>
    <xf numFmtId="164" fontId="17" fillId="2" borderId="4" xfId="0" applyFont="1" applyFill="1" applyBorder="1" applyAlignment="1">
      <alignment horizontal="center" vertical="top"/>
    </xf>
    <xf numFmtId="164" fontId="17" fillId="2" borderId="33" xfId="0" applyFont="1" applyFill="1" applyBorder="1" applyAlignment="1">
      <alignment horizontal="center" vertical="top"/>
    </xf>
    <xf numFmtId="164" fontId="17" fillId="2" borderId="32" xfId="0" applyFont="1" applyFill="1" applyBorder="1" applyAlignment="1">
      <alignment horizontal="left" vertical="top" wrapText="1"/>
    </xf>
    <xf numFmtId="164" fontId="17" fillId="2" borderId="4" xfId="0" applyFont="1" applyFill="1" applyBorder="1" applyAlignment="1">
      <alignment horizontal="left" vertical="top" wrapText="1"/>
    </xf>
    <xf numFmtId="164" fontId="0" fillId="0" borderId="33" xfId="0" applyBorder="1" applyAlignment="1">
      <alignment vertical="top"/>
    </xf>
    <xf numFmtId="164" fontId="17" fillId="2" borderId="34" xfId="0" applyFont="1" applyFill="1" applyBorder="1" applyAlignment="1">
      <alignment horizontal="left" vertical="top" wrapText="1"/>
    </xf>
    <xf numFmtId="164" fontId="0" fillId="0" borderId="25" xfId="0" applyBorder="1" applyAlignment="1">
      <alignment horizontal="left" vertical="top" wrapText="1"/>
    </xf>
    <xf numFmtId="164" fontId="0" fillId="0" borderId="35" xfId="0" applyBorder="1" applyAlignment="1">
      <alignment horizontal="left" vertical="top" wrapText="1"/>
    </xf>
    <xf numFmtId="164" fontId="17" fillId="0" borderId="34" xfId="0" applyFont="1" applyBorder="1" applyAlignment="1">
      <alignment horizontal="left" vertical="top"/>
    </xf>
    <xf numFmtId="164" fontId="0" fillId="0" borderId="35" xfId="0" applyBorder="1" applyAlignment="1">
      <alignment horizontal="left" vertical="top"/>
    </xf>
    <xf numFmtId="164" fontId="0" fillId="0" borderId="36" xfId="0" applyBorder="1" applyAlignment="1">
      <alignment horizontal="left" vertical="top"/>
    </xf>
    <xf numFmtId="164" fontId="0" fillId="0" borderId="37" xfId="0" applyBorder="1" applyAlignment="1">
      <alignment horizontal="left" vertical="top"/>
    </xf>
    <xf numFmtId="164" fontId="0" fillId="0" borderId="38" xfId="0" applyBorder="1" applyAlignment="1">
      <alignment horizontal="left" vertical="top"/>
    </xf>
    <xf numFmtId="164" fontId="0" fillId="0" borderId="39" xfId="0" applyBorder="1" applyAlignment="1">
      <alignment horizontal="left" vertical="top"/>
    </xf>
    <xf numFmtId="164" fontId="17" fillId="0" borderId="34" xfId="0" applyFont="1" applyBorder="1" applyAlignment="1">
      <alignment horizontal="center" vertical="top" wrapText="1"/>
    </xf>
    <xf numFmtId="164" fontId="0" fillId="0" borderId="25" xfId="0" applyBorder="1" applyAlignment="1">
      <alignment horizontal="center" vertical="top" wrapText="1"/>
    </xf>
    <xf numFmtId="164" fontId="0" fillId="0" borderId="35" xfId="0" applyBorder="1" applyAlignment="1">
      <alignment horizontal="center" vertical="top" wrapText="1"/>
    </xf>
    <xf numFmtId="164" fontId="0" fillId="0" borderId="36" xfId="0" applyBorder="1" applyAlignment="1">
      <alignment horizontal="center" vertical="top" wrapText="1"/>
    </xf>
    <xf numFmtId="164" fontId="0" fillId="0" borderId="0" xfId="0" applyAlignment="1">
      <alignment horizontal="center" vertical="top" wrapText="1"/>
    </xf>
    <xf numFmtId="164" fontId="0" fillId="0" borderId="37" xfId="0" applyBorder="1" applyAlignment="1">
      <alignment horizontal="center" vertical="top" wrapText="1"/>
    </xf>
    <xf numFmtId="164" fontId="0" fillId="0" borderId="38" xfId="0" applyBorder="1" applyAlignment="1">
      <alignment horizontal="center" vertical="top" wrapText="1"/>
    </xf>
    <xf numFmtId="164" fontId="0" fillId="0" borderId="3" xfId="0" applyBorder="1" applyAlignment="1">
      <alignment horizontal="center" vertical="top" wrapText="1"/>
    </xf>
    <xf numFmtId="164" fontId="0" fillId="0" borderId="39" xfId="0" applyBorder="1" applyAlignment="1">
      <alignment horizontal="center" vertical="top" wrapText="1"/>
    </xf>
    <xf numFmtId="164" fontId="57" fillId="0" borderId="32" xfId="0" applyFont="1" applyBorder="1" applyAlignment="1">
      <alignment horizontal="center" vertical="top" wrapText="1"/>
    </xf>
    <xf numFmtId="164" fontId="59" fillId="0" borderId="4" xfId="0" applyFont="1" applyBorder="1" applyAlignment="1">
      <alignment horizontal="center" vertical="top" wrapText="1"/>
    </xf>
    <xf numFmtId="164" fontId="59" fillId="0" borderId="4" xfId="0" applyFont="1" applyBorder="1" applyAlignment="1">
      <alignment vertical="top" wrapText="1"/>
    </xf>
    <xf numFmtId="164" fontId="59" fillId="0" borderId="33" xfId="0" applyFont="1" applyBorder="1" applyAlignment="1">
      <alignment vertical="top" wrapText="1"/>
    </xf>
    <xf numFmtId="164" fontId="0" fillId="0" borderId="34" xfId="0" applyBorder="1" applyAlignment="1">
      <alignment horizontal="left" vertical="top" wrapText="1"/>
    </xf>
    <xf numFmtId="164" fontId="0" fillId="0" borderId="36" xfId="0" applyBorder="1" applyAlignment="1">
      <alignment horizontal="left" vertical="top" wrapText="1"/>
    </xf>
    <xf numFmtId="164" fontId="0" fillId="0" borderId="37" xfId="0" applyBorder="1" applyAlignment="1">
      <alignment horizontal="left" vertical="top" wrapText="1"/>
    </xf>
    <xf numFmtId="164" fontId="0" fillId="0" borderId="38" xfId="0" applyBorder="1" applyAlignment="1">
      <alignment horizontal="left" vertical="top" wrapText="1"/>
    </xf>
    <xf numFmtId="164" fontId="0" fillId="0" borderId="39" xfId="0" applyBorder="1" applyAlignment="1">
      <alignment horizontal="left" vertical="top" wrapText="1"/>
    </xf>
    <xf numFmtId="164" fontId="17" fillId="0" borderId="33" xfId="0" applyFont="1" applyBorder="1" applyAlignment="1">
      <alignment horizontal="center" vertical="top" wrapText="1"/>
    </xf>
    <xf numFmtId="164" fontId="0" fillId="0" borderId="4" xfId="0" applyBorder="1" applyAlignment="1">
      <alignment horizontal="left" vertical="top" wrapText="1"/>
    </xf>
    <xf numFmtId="164" fontId="0" fillId="0" borderId="33" xfId="0" applyBorder="1" applyAlignment="1">
      <alignment horizontal="left" vertical="top" wrapText="1"/>
    </xf>
    <xf numFmtId="164" fontId="17" fillId="0" borderId="0" xfId="0" applyFont="1" applyAlignment="1">
      <alignment horizontal="center"/>
    </xf>
    <xf numFmtId="164" fontId="26" fillId="0" borderId="0" xfId="0" applyFont="1" applyAlignment="1">
      <alignment horizontal="center"/>
    </xf>
    <xf numFmtId="164" fontId="13" fillId="0" borderId="0" xfId="0" applyFont="1" applyAlignment="1" applyProtection="1">
      <alignment horizontal="center"/>
      <protection locked="0"/>
    </xf>
    <xf numFmtId="164" fontId="26" fillId="0" borderId="0" xfId="0" applyFont="1" applyAlignment="1" applyProtection="1">
      <alignment horizontal="center"/>
      <protection locked="0"/>
    </xf>
    <xf numFmtId="164" fontId="43" fillId="0" borderId="38" xfId="0" applyFont="1" applyBorder="1" applyAlignment="1">
      <alignment horizontal="center"/>
    </xf>
    <xf numFmtId="164" fontId="43" fillId="0" borderId="3" xfId="0" applyFont="1" applyBorder="1" applyAlignment="1">
      <alignment horizontal="center"/>
    </xf>
    <xf numFmtId="164" fontId="43" fillId="0" borderId="39" xfId="0" applyFont="1" applyBorder="1" applyAlignment="1">
      <alignment horizontal="center"/>
    </xf>
    <xf numFmtId="0" fontId="26" fillId="0" borderId="0" xfId="17" applyFont="1" applyAlignment="1">
      <alignment horizontal="center"/>
    </xf>
    <xf numFmtId="0" fontId="13" fillId="0" borderId="0" xfId="17" applyFont="1" applyAlignment="1">
      <alignment horizontal="center"/>
    </xf>
    <xf numFmtId="0" fontId="13" fillId="0" borderId="0" xfId="17" applyFont="1" applyAlignment="1">
      <alignment wrapText="1"/>
    </xf>
    <xf numFmtId="0" fontId="13" fillId="0" borderId="0" xfId="17" applyFont="1" applyAlignment="1">
      <alignment horizontal="left" wrapText="1"/>
    </xf>
    <xf numFmtId="0" fontId="13" fillId="0" borderId="0" xfId="17" applyFont="1"/>
    <xf numFmtId="0" fontId="41" fillId="0" borderId="0" xfId="17" applyFont="1" applyAlignment="1">
      <alignment horizontal="center"/>
    </xf>
    <xf numFmtId="0" fontId="41" fillId="0" borderId="5" xfId="17" applyFont="1" applyBorder="1" applyAlignment="1">
      <alignment horizontal="center"/>
    </xf>
    <xf numFmtId="0" fontId="41" fillId="0" borderId="6" xfId="17" applyFont="1" applyBorder="1" applyAlignment="1">
      <alignment horizontal="center"/>
    </xf>
    <xf numFmtId="0" fontId="41" fillId="0" borderId="7" xfId="17" applyFont="1" applyBorder="1" applyAlignment="1">
      <alignment horizontal="center"/>
    </xf>
    <xf numFmtId="0" fontId="30" fillId="0" borderId="0" xfId="21" applyNumberFormat="1" applyFont="1" applyAlignment="1">
      <alignment horizontal="center"/>
    </xf>
    <xf numFmtId="164" fontId="10" fillId="0" borderId="0" xfId="21" applyFont="1" applyAlignment="1" applyProtection="1">
      <alignment horizontal="center"/>
      <protection locked="0"/>
    </xf>
    <xf numFmtId="165" fontId="50" fillId="0" borderId="0" xfId="1" applyNumberFormat="1" applyFont="1" applyFill="1" applyBorder="1" applyAlignment="1">
      <alignment horizontal="center" wrapText="1"/>
    </xf>
    <xf numFmtId="165" fontId="50" fillId="0" borderId="54" xfId="1" applyNumberFormat="1" applyFont="1" applyFill="1" applyBorder="1" applyAlignment="1">
      <alignment horizontal="center" wrapText="1"/>
    </xf>
    <xf numFmtId="17" fontId="50" fillId="0" borderId="25" xfId="25" applyNumberFormat="1" applyFont="1" applyBorder="1" applyAlignment="1">
      <alignment horizontal="center" wrapText="1"/>
    </xf>
    <xf numFmtId="17" fontId="50" fillId="0" borderId="54" xfId="25" applyNumberFormat="1" applyFont="1" applyBorder="1" applyAlignment="1">
      <alignment horizontal="center" wrapText="1"/>
    </xf>
    <xf numFmtId="17" fontId="50" fillId="0" borderId="35" xfId="25" applyNumberFormat="1" applyFont="1" applyBorder="1" applyAlignment="1">
      <alignment horizontal="center" wrapText="1"/>
    </xf>
    <xf numFmtId="17" fontId="50" fillId="0" borderId="39" xfId="25" applyNumberFormat="1" applyFont="1" applyBorder="1" applyAlignment="1">
      <alignment horizontal="center" wrapText="1"/>
    </xf>
    <xf numFmtId="164" fontId="49" fillId="0" borderId="0" xfId="29" applyFont="1" applyAlignment="1">
      <alignment horizontal="left"/>
    </xf>
    <xf numFmtId="165" fontId="50" fillId="0" borderId="25" xfId="1" applyNumberFormat="1" applyFont="1" applyFill="1" applyBorder="1" applyAlignment="1">
      <alignment horizontal="center" wrapText="1"/>
    </xf>
    <xf numFmtId="0" fontId="50" fillId="0" borderId="34" xfId="25" applyFont="1" applyBorder="1" applyAlignment="1">
      <alignment horizontal="center" wrapText="1"/>
    </xf>
    <xf numFmtId="0" fontId="50" fillId="0" borderId="38" xfId="25" applyFont="1" applyBorder="1" applyAlignment="1">
      <alignment horizontal="center" wrapText="1"/>
    </xf>
    <xf numFmtId="0" fontId="50" fillId="0" borderId="25" xfId="25" applyFont="1" applyBorder="1" applyAlignment="1">
      <alignment horizontal="center" wrapText="1"/>
    </xf>
    <xf numFmtId="0" fontId="50" fillId="0" borderId="54" xfId="25" applyFont="1" applyBorder="1" applyAlignment="1">
      <alignment horizontal="center" wrapText="1"/>
    </xf>
    <xf numFmtId="164" fontId="50" fillId="0" borderId="0" xfId="0" applyFont="1" applyAlignment="1">
      <alignment horizontal="center"/>
    </xf>
    <xf numFmtId="0" fontId="50" fillId="0" borderId="0" xfId="25" applyFont="1" applyAlignment="1">
      <alignment horizontal="center"/>
    </xf>
    <xf numFmtId="164" fontId="49" fillId="0" borderId="0" xfId="0" applyFont="1" applyAlignment="1">
      <alignment horizontal="center"/>
    </xf>
    <xf numFmtId="0" fontId="50" fillId="0" borderId="32" xfId="10" applyFont="1" applyBorder="1" applyAlignment="1">
      <alignment horizontal="center" wrapText="1"/>
    </xf>
    <xf numFmtId="0" fontId="50" fillId="0" borderId="38" xfId="10" applyFont="1" applyBorder="1" applyAlignment="1">
      <alignment horizontal="center" wrapText="1"/>
    </xf>
    <xf numFmtId="0" fontId="50" fillId="0" borderId="34" xfId="10" applyFont="1" applyBorder="1" applyAlignment="1">
      <alignment horizontal="center" wrapText="1"/>
    </xf>
    <xf numFmtId="0" fontId="50" fillId="0" borderId="25" xfId="10" applyFont="1" applyBorder="1" applyAlignment="1">
      <alignment horizontal="left" wrapText="1"/>
    </xf>
    <xf numFmtId="0" fontId="50" fillId="0" borderId="54" xfId="10" applyFont="1" applyBorder="1" applyAlignment="1">
      <alignment horizontal="left" wrapText="1"/>
    </xf>
    <xf numFmtId="0" fontId="50" fillId="0" borderId="35" xfId="10" applyFont="1" applyBorder="1" applyAlignment="1">
      <alignment horizontal="center" wrapText="1"/>
    </xf>
    <xf numFmtId="0" fontId="50" fillId="0" borderId="39" xfId="10" applyFont="1" applyBorder="1" applyAlignment="1">
      <alignment horizontal="center" wrapText="1"/>
    </xf>
    <xf numFmtId="0" fontId="78" fillId="0" borderId="0" xfId="8" applyFont="1" applyAlignment="1">
      <alignment horizontal="center"/>
    </xf>
    <xf numFmtId="0" fontId="10" fillId="0" borderId="0" xfId="8" applyFont="1" applyAlignment="1">
      <alignment horizontal="center"/>
    </xf>
    <xf numFmtId="164" fontId="3" fillId="0" borderId="0" xfId="0" applyFont="1" applyAlignment="1">
      <alignment horizontal="left" wrapText="1"/>
    </xf>
  </cellXfs>
  <cellStyles count="33">
    <cellStyle name="Comma" xfId="1" builtinId="3"/>
    <cellStyle name="Comma [0]" xfId="2" builtinId="6"/>
    <cellStyle name="Comma 2 2" xfId="9" xr:uid="{554727B2-731B-45BF-B266-B1ED27567972}"/>
    <cellStyle name="Comma 6" xfId="26" xr:uid="{4D2E411A-1DDC-49E7-93D6-F0B77F5EB9D0}"/>
    <cellStyle name="Comma 88" xfId="24" xr:uid="{5E84BC13-7478-42E1-A2E6-414158076C1B}"/>
    <cellStyle name="Comma 93" xfId="32" xr:uid="{3855633C-C606-4C96-A7D4-7366F0268BE6}"/>
    <cellStyle name="Currency" xfId="3" builtinId="4"/>
    <cellStyle name="Normal" xfId="0" builtinId="0"/>
    <cellStyle name="Normal 12" xfId="19" xr:uid="{C3053189-DACC-44D8-84B2-3ADEA7CE1515}"/>
    <cellStyle name="Normal 2" xfId="17" xr:uid="{60ADAB63-A07C-4930-8894-6883DACB81B0}"/>
    <cellStyle name="Normal 2 2" xfId="12" xr:uid="{109B4264-7FDB-4A38-B947-69739FF22A01}"/>
    <cellStyle name="Normal 3 2" xfId="8" xr:uid="{5DCC8CA0-375C-4B7A-B07A-E5AB2D2D931C}"/>
    <cellStyle name="Normal 3 8" xfId="21" xr:uid="{F1B27544-D15B-4F80-8728-648222B7D39A}"/>
    <cellStyle name="Normal 3_Attach O, GG, Support -New Method 2-14-11" xfId="15" xr:uid="{D3ECD07F-B282-4556-86EE-63DF83E4D721}"/>
    <cellStyle name="Normal 47" xfId="7" xr:uid="{B7970021-CDAA-478D-B0FD-372E45E5827E}"/>
    <cellStyle name="Normal 48 2" xfId="31" xr:uid="{24CDC4F0-C36A-4780-B520-B8FF6EE1F157}"/>
    <cellStyle name="Normal 5" xfId="25" xr:uid="{29DF90C2-BC63-4787-B89B-10147214F044}"/>
    <cellStyle name="Normal 5 2" xfId="29" xr:uid="{389AA684-73F2-4F01-9BD9-7EA2EC177B82}"/>
    <cellStyle name="Normal 53" xfId="30" xr:uid="{79A6A22F-C285-4AB0-BA7E-A64ADD64ED41}"/>
    <cellStyle name="Normal 6 2" xfId="28" xr:uid="{C1F0380B-581F-4BA3-B7EE-BCC6FDFA9F66}"/>
    <cellStyle name="Normal 7" xfId="13" xr:uid="{2BBF4226-A3D8-4040-B3D5-2F1002A11DC0}"/>
    <cellStyle name="Normal 8" xfId="10" xr:uid="{D79EF71B-2D58-481F-B2E0-D45A68D40DFD}"/>
    <cellStyle name="Normal 9" xfId="14" xr:uid="{91D40C39-4575-4D0D-AFAA-D95ED0BAB686}"/>
    <cellStyle name="Normal_21 Exh B" xfId="5" xr:uid="{0FAE23B8-C012-4B4B-94B3-8249CC2DC6AF}"/>
    <cellStyle name="Normal_21 Exh B 2" xfId="22" xr:uid="{C5A4DC82-F6AE-491A-A961-3ACAB420BA1A}"/>
    <cellStyle name="Normal_AR workpaper --2002 Def Tax Exp by Account 8-14-02" xfId="20" xr:uid="{5D7CCDB6-E6F0-4893-A7C1-D9ABB97882CD}"/>
    <cellStyle name="Normal_Attachment GG Template ER11-28 11-18-10" xfId="16" xr:uid="{FB39ECC6-D845-43EC-AF3F-2572D5C6B35A}"/>
    <cellStyle name="Normal_Attachment Os for 2002 True-up" xfId="6" xr:uid="{B6664A0F-E14E-4BEA-8217-CAACEC86EAC6}"/>
    <cellStyle name="Normal_interest calc Book1" xfId="18" xr:uid="{6B00A9A0-53E2-43E2-80E9-70AB7F81C791}"/>
    <cellStyle name="Percent" xfId="4" builtinId="5"/>
    <cellStyle name="Percent 12" xfId="23" xr:uid="{03E58846-F859-49A1-8745-957F2AF3A737}"/>
    <cellStyle name="Percent 2 2" xfId="11" xr:uid="{A6D86897-D416-4ED6-9426-46F62A993636}"/>
    <cellStyle name="Percent 5" xfId="27" xr:uid="{D29E6937-5B86-41D5-ABF9-29545158C9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externalLink" Target="externalLinks/externalLink141.xml"/><Relationship Id="rId170" Type="http://schemas.openxmlformats.org/officeDocument/2006/relationships/externalLink" Target="externalLinks/externalLink152.xml"/><Relationship Id="rId191" Type="http://schemas.openxmlformats.org/officeDocument/2006/relationships/externalLink" Target="externalLinks/externalLink173.xml"/><Relationship Id="rId205" Type="http://schemas.openxmlformats.org/officeDocument/2006/relationships/externalLink" Target="externalLinks/externalLink187.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53" Type="http://schemas.openxmlformats.org/officeDocument/2006/relationships/externalLink" Target="externalLinks/externalLink35.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149" Type="http://schemas.openxmlformats.org/officeDocument/2006/relationships/externalLink" Target="externalLinks/externalLink131.xml"/><Relationship Id="rId5" Type="http://schemas.openxmlformats.org/officeDocument/2006/relationships/worksheet" Target="worksheets/sheet5.xml"/><Relationship Id="rId95" Type="http://schemas.openxmlformats.org/officeDocument/2006/relationships/externalLink" Target="externalLinks/externalLink77.xml"/><Relationship Id="rId160" Type="http://schemas.openxmlformats.org/officeDocument/2006/relationships/externalLink" Target="externalLinks/externalLink142.xml"/><Relationship Id="rId181" Type="http://schemas.openxmlformats.org/officeDocument/2006/relationships/externalLink" Target="externalLinks/externalLink163.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71" Type="http://schemas.openxmlformats.org/officeDocument/2006/relationships/externalLink" Target="externalLinks/externalLink153.xml"/><Relationship Id="rId192" Type="http://schemas.openxmlformats.org/officeDocument/2006/relationships/externalLink" Target="externalLinks/externalLink174.xml"/><Relationship Id="rId206" Type="http://schemas.openxmlformats.org/officeDocument/2006/relationships/externalLink" Target="externalLinks/externalLink188.xml"/><Relationship Id="rId12" Type="http://schemas.openxmlformats.org/officeDocument/2006/relationships/worksheet" Target="worksheets/sheet12.xml"/><Relationship Id="rId33" Type="http://schemas.openxmlformats.org/officeDocument/2006/relationships/externalLink" Target="externalLinks/externalLink15.xml"/><Relationship Id="rId108" Type="http://schemas.openxmlformats.org/officeDocument/2006/relationships/externalLink" Target="externalLinks/externalLink90.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5" Type="http://schemas.openxmlformats.org/officeDocument/2006/relationships/externalLink" Target="externalLinks/externalLink57.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61" Type="http://schemas.openxmlformats.org/officeDocument/2006/relationships/externalLink" Target="externalLinks/externalLink143.xml"/><Relationship Id="rId182" Type="http://schemas.openxmlformats.org/officeDocument/2006/relationships/externalLink" Target="externalLinks/externalLink164.xml"/><Relationship Id="rId6" Type="http://schemas.openxmlformats.org/officeDocument/2006/relationships/worksheet" Target="worksheets/sheet6.xml"/><Relationship Id="rId23" Type="http://schemas.openxmlformats.org/officeDocument/2006/relationships/externalLink" Target="externalLinks/externalLink5.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5" Type="http://schemas.openxmlformats.org/officeDocument/2006/relationships/externalLink" Target="externalLinks/externalLink47.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51" Type="http://schemas.openxmlformats.org/officeDocument/2006/relationships/externalLink" Target="externalLinks/externalLink133.xml"/><Relationship Id="rId172" Type="http://schemas.openxmlformats.org/officeDocument/2006/relationships/externalLink" Target="externalLinks/externalLink154.xml"/><Relationship Id="rId193" Type="http://schemas.openxmlformats.org/officeDocument/2006/relationships/externalLink" Target="externalLinks/externalLink175.xml"/><Relationship Id="rId207" Type="http://schemas.openxmlformats.org/officeDocument/2006/relationships/externalLink" Target="externalLinks/externalLink189.xml"/><Relationship Id="rId13" Type="http://schemas.openxmlformats.org/officeDocument/2006/relationships/worksheet" Target="worksheets/sheet13.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20" Type="http://schemas.openxmlformats.org/officeDocument/2006/relationships/externalLink" Target="externalLinks/externalLink102.xml"/><Relationship Id="rId141" Type="http://schemas.openxmlformats.org/officeDocument/2006/relationships/externalLink" Target="externalLinks/externalLink123.xml"/><Relationship Id="rId7" Type="http://schemas.openxmlformats.org/officeDocument/2006/relationships/worksheet" Target="worksheets/sheet7.xml"/><Relationship Id="rId162" Type="http://schemas.openxmlformats.org/officeDocument/2006/relationships/externalLink" Target="externalLinks/externalLink144.xml"/><Relationship Id="rId183" Type="http://schemas.openxmlformats.org/officeDocument/2006/relationships/externalLink" Target="externalLinks/externalLink165.xml"/><Relationship Id="rId24" Type="http://schemas.openxmlformats.org/officeDocument/2006/relationships/externalLink" Target="externalLinks/externalLink6.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31" Type="http://schemas.openxmlformats.org/officeDocument/2006/relationships/externalLink" Target="externalLinks/externalLink113.xml"/><Relationship Id="rId152" Type="http://schemas.openxmlformats.org/officeDocument/2006/relationships/externalLink" Target="externalLinks/externalLink134.xml"/><Relationship Id="rId173" Type="http://schemas.openxmlformats.org/officeDocument/2006/relationships/externalLink" Target="externalLinks/externalLink155.xml"/><Relationship Id="rId194" Type="http://schemas.openxmlformats.org/officeDocument/2006/relationships/externalLink" Target="externalLinks/externalLink176.xml"/><Relationship Id="rId208" Type="http://schemas.openxmlformats.org/officeDocument/2006/relationships/externalLink" Target="externalLinks/externalLink190.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168" Type="http://schemas.openxmlformats.org/officeDocument/2006/relationships/externalLink" Target="externalLinks/externalLink150.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externalLink" Target="externalLinks/externalLink145.xml"/><Relationship Id="rId184" Type="http://schemas.openxmlformats.org/officeDocument/2006/relationships/externalLink" Target="externalLinks/externalLink166.xml"/><Relationship Id="rId18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externalLink" Target="externalLinks/externalLink140.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74" Type="http://schemas.openxmlformats.org/officeDocument/2006/relationships/externalLink" Target="externalLinks/externalLink156.xml"/><Relationship Id="rId179" Type="http://schemas.openxmlformats.org/officeDocument/2006/relationships/externalLink" Target="externalLinks/externalLink161.xml"/><Relationship Id="rId195" Type="http://schemas.openxmlformats.org/officeDocument/2006/relationships/externalLink" Target="externalLinks/externalLink177.xml"/><Relationship Id="rId209" Type="http://schemas.openxmlformats.org/officeDocument/2006/relationships/theme" Target="theme/theme1.xml"/><Relationship Id="rId190" Type="http://schemas.openxmlformats.org/officeDocument/2006/relationships/externalLink" Target="externalLinks/externalLink172.xml"/><Relationship Id="rId204" Type="http://schemas.openxmlformats.org/officeDocument/2006/relationships/externalLink" Target="externalLinks/externalLink186.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64" Type="http://schemas.openxmlformats.org/officeDocument/2006/relationships/externalLink" Target="externalLinks/externalLink146.xml"/><Relationship Id="rId169" Type="http://schemas.openxmlformats.org/officeDocument/2006/relationships/externalLink" Target="externalLinks/externalLink151.xml"/><Relationship Id="rId185" Type="http://schemas.openxmlformats.org/officeDocument/2006/relationships/externalLink" Target="externalLinks/externalLink16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2.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75" Type="http://schemas.openxmlformats.org/officeDocument/2006/relationships/externalLink" Target="externalLinks/externalLink157.xml"/><Relationship Id="rId196" Type="http://schemas.openxmlformats.org/officeDocument/2006/relationships/externalLink" Target="externalLinks/externalLink178.xml"/><Relationship Id="rId200" Type="http://schemas.openxmlformats.org/officeDocument/2006/relationships/externalLink" Target="externalLinks/externalLink182.xml"/><Relationship Id="rId16" Type="http://schemas.openxmlformats.org/officeDocument/2006/relationships/worksheet" Target="worksheets/sheet16.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165" Type="http://schemas.openxmlformats.org/officeDocument/2006/relationships/externalLink" Target="externalLinks/externalLink147.xml"/><Relationship Id="rId186" Type="http://schemas.openxmlformats.org/officeDocument/2006/relationships/externalLink" Target="externalLinks/externalLink168.xml"/><Relationship Id="rId211" Type="http://schemas.openxmlformats.org/officeDocument/2006/relationships/sharedStrings" Target="sharedStrings.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externalLink" Target="externalLinks/externalLink137.xml"/><Relationship Id="rId176" Type="http://schemas.openxmlformats.org/officeDocument/2006/relationships/externalLink" Target="externalLinks/externalLink158.xml"/><Relationship Id="rId197" Type="http://schemas.openxmlformats.org/officeDocument/2006/relationships/externalLink" Target="externalLinks/externalLink179.xml"/><Relationship Id="rId201" Type="http://schemas.openxmlformats.org/officeDocument/2006/relationships/externalLink" Target="externalLinks/externalLink183.xml"/><Relationship Id="rId17" Type="http://schemas.openxmlformats.org/officeDocument/2006/relationships/worksheet" Target="worksheets/sheet17.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24" Type="http://schemas.openxmlformats.org/officeDocument/2006/relationships/externalLink" Target="externalLinks/externalLink106.xml"/><Relationship Id="rId70" Type="http://schemas.openxmlformats.org/officeDocument/2006/relationships/externalLink" Target="externalLinks/externalLink52.xml"/><Relationship Id="rId91" Type="http://schemas.openxmlformats.org/officeDocument/2006/relationships/externalLink" Target="externalLinks/externalLink73.xml"/><Relationship Id="rId145" Type="http://schemas.openxmlformats.org/officeDocument/2006/relationships/externalLink" Target="externalLinks/externalLink127.xml"/><Relationship Id="rId166" Type="http://schemas.openxmlformats.org/officeDocument/2006/relationships/externalLink" Target="externalLinks/externalLink148.xml"/><Relationship Id="rId187" Type="http://schemas.openxmlformats.org/officeDocument/2006/relationships/externalLink" Target="externalLinks/externalLink169.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60" Type="http://schemas.openxmlformats.org/officeDocument/2006/relationships/externalLink" Target="externalLinks/externalLink42.xml"/><Relationship Id="rId81" Type="http://schemas.openxmlformats.org/officeDocument/2006/relationships/externalLink" Target="externalLinks/externalLink63.xml"/><Relationship Id="rId135" Type="http://schemas.openxmlformats.org/officeDocument/2006/relationships/externalLink" Target="externalLinks/externalLink117.xml"/><Relationship Id="rId156" Type="http://schemas.openxmlformats.org/officeDocument/2006/relationships/externalLink" Target="externalLinks/externalLink138.xml"/><Relationship Id="rId177" Type="http://schemas.openxmlformats.org/officeDocument/2006/relationships/externalLink" Target="externalLinks/externalLink159.xml"/><Relationship Id="rId198" Type="http://schemas.openxmlformats.org/officeDocument/2006/relationships/externalLink" Target="externalLinks/externalLink180.xml"/><Relationship Id="rId202" Type="http://schemas.openxmlformats.org/officeDocument/2006/relationships/externalLink" Target="externalLinks/externalLink184.xml"/><Relationship Id="rId18" Type="http://schemas.openxmlformats.org/officeDocument/2006/relationships/worksheet" Target="worksheets/sheet18.xml"/><Relationship Id="rId39" Type="http://schemas.openxmlformats.org/officeDocument/2006/relationships/externalLink" Target="externalLinks/externalLink21.xml"/><Relationship Id="rId50" Type="http://schemas.openxmlformats.org/officeDocument/2006/relationships/externalLink" Target="externalLinks/externalLink32.xml"/><Relationship Id="rId104" Type="http://schemas.openxmlformats.org/officeDocument/2006/relationships/externalLink" Target="externalLinks/externalLink86.xml"/><Relationship Id="rId125" Type="http://schemas.openxmlformats.org/officeDocument/2006/relationships/externalLink" Target="externalLinks/externalLink107.xml"/><Relationship Id="rId146" Type="http://schemas.openxmlformats.org/officeDocument/2006/relationships/externalLink" Target="externalLinks/externalLink128.xml"/><Relationship Id="rId167" Type="http://schemas.openxmlformats.org/officeDocument/2006/relationships/externalLink" Target="externalLinks/externalLink149.xml"/><Relationship Id="rId188" Type="http://schemas.openxmlformats.org/officeDocument/2006/relationships/externalLink" Target="externalLinks/externalLink170.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1.xml"/><Relationship Id="rId40" Type="http://schemas.openxmlformats.org/officeDocument/2006/relationships/externalLink" Target="externalLinks/externalLink22.xml"/><Relationship Id="rId115" Type="http://schemas.openxmlformats.org/officeDocument/2006/relationships/externalLink" Target="externalLinks/externalLink97.xml"/><Relationship Id="rId136" Type="http://schemas.openxmlformats.org/officeDocument/2006/relationships/externalLink" Target="externalLinks/externalLink118.xml"/><Relationship Id="rId157" Type="http://schemas.openxmlformats.org/officeDocument/2006/relationships/externalLink" Target="externalLinks/externalLink139.xml"/><Relationship Id="rId178" Type="http://schemas.openxmlformats.org/officeDocument/2006/relationships/externalLink" Target="externalLinks/externalLink160.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9" Type="http://schemas.openxmlformats.org/officeDocument/2006/relationships/externalLink" Target="externalLinks/externalLink181.xml"/><Relationship Id="rId203" Type="http://schemas.openxmlformats.org/officeDocument/2006/relationships/externalLink" Target="externalLinks/externalLink1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AMMCONT\DOCUM\AGNESE\PBU\BIL\STVA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apital%20Markets%20Wind%20Financing%20(Please%20Do%20Not%20Move)/Consolidation%20Workbook%20(Under%20Construction)/Trial%20Balances%20%20Financial%20Statement%20Consolidation%20v1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Budgets\Gentrader%20Studies\Forecast\20060712\Input%20Data\Maine%20Fossil%20Data%200607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secvapfl23\23AM0390\TEMP\H.$config.notes.data\GM%20June%20Flash%20Cost%20Pac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BCS\2006%20BUDGET%20PROCESS\PRB\JO5YR_06CHANG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Temp\C.Home.RemoteAccess.mcb00f9\Wind_ramp_GE_214.5%20MW_Capricorn%20Apr%2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31%20Overhead%20Rates\Group%20E%20-%20Third%20Party\__%20Productive%20-%20Non%20Productive%20Labor%20Rate\2002%20Non%20Productive%20Labor%20Rate\2002%20Non%20Productive%20Rate,%20All%20BU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JKA0M3R/Local%20Settings/Temporary%20Internet%20Files/Content.Outlook/78FS99OA/temp/2002-2006%20capacity%20projectio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31%20Rate%20Analyses%20-%20Don%20M\09%20Fringe%20Benefits\2001%20Payroll%20by%20Paycode%20-%20Recd%202001%2001%20Jan%2004,%20M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2\FPLE%20Rhode%20Island%20State%20Energy%20LP\Income%20Tax\2002%20FPLE%20RISE%20LP%20Tax%20Workpaper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Solar%20PV\Lincoln\Budget\Lincoln%20Combined%2020%20MW%20PVO&amp;M%20%20Budget%209-21-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PL%20Fibernet%20General/Accounting%20&amp;%20Administration/Work%20Orders/Work%20Order%20List%20-%209-1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Budgets\Temp\C.Program%20Files.notes.data\Temp\C.Home.RemoteAccess.fxs0yjv\2004%20Bgt%20Worksheets.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REIB/aa%20MRP%20Balance%20Sheet/Aug%2003%20MR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Invenergy%20LLC\Projects\Wind\Hydro-Quebec\Models\Hydro-Quebec%20v.13%20(06_11_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secvapfl23\23AM0390\Documents%20and%20Settings\HPATEL023\Desktop\163j.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secvapfl23\23AM0390\SZE\Morph%20(May%20onwards)\Final%20Bring%20Down\Rollup%209.22.2003\Portfolio%20Rollup%20-%20Sep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swsa01\Everyone\Budgeting\Budget\2001%20Budget%20Sheets\Doswell%20Expansion%20Model.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Startup" Target="Sze/Project%20Morph/Fund%20Model%20(March%20onwards)/DB%20Gain%20&amp;%20Book%20-%20current%20working%20copy%20with%202-28-03%20b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fileshare.deloitte.it/BOREALE/REPORT%20Q42004%20+%20BUDGET2005/work%20book%20budget%202005%20(wip)PAT.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Jbxsa273\tax\Tax\TaxProp\FPL%20Energy\----%20ALL%20PROJECTS%20----\Vansycle\2008\Workpapers\ESI%20VANSYCLE%20PTNRS%20ID%231262%202008%20-%20Revised%2025y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kalu\mcs\FALCONE\01_CLIENTI\01_Orion\09_REPORT\2002_SIDERA_INVOIC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bxsf23\VOL1\26.0000%20Cost\Cash%20Flow\B&amp;V%20Revenue\B&amp;V%20Revenue%200401.xlw"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secvapfl23\23AM0390\Acct_grp\Sof6\1stqtr04\Financial%20Statements\FUNDA%20%200331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secvapfl23\23AM0390\REISGTAX\Blackstone\2002\Woking\Woking%20Workpapers%20'02%20-%20Fina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ssecvapfl23\23AM0390\TEMP\LOTUSN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Temp/C.Program%20Files.notes.data/LIPAOffShore_R3_031007_Feb%201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Work/AVIS/Spring02/WECC_AST_Data_Summer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ELIZ/Lamar/NewBudget_20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JBXSA273\Tax\Accounting\Account%20Recons\2003\PP&amp;E%20and%20CWIP%20Details%20Jan%20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bxsf22\vol1\Projects\01%20Wolf%20Ridge\04%20Current\02%20Wolf%20Ridge%20Monitoring%20Template_.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trnynt5\public\Development%20&amp;%20Acquisitions\Projects\Virginia\Westin%20Prototype%20Dulles\FiMo%20Westin%20Dulles%20Prototype%202-25-03%20update.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Temp/C.Home.RemoteAccess.axd01jc/wp%205611%20to%20send%20to%20Pame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bxsw65\pgen\My%20Documents\Budgets\BPP\BPP079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_LST/Budget_Forecast/2011%20Forecast/LST%2011-11%20Forecast/DT_Cost%20Estimate_LS_Operations%20and%20Maintenance.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Temp/C.Home.RemoteAccess.dam0qab/BK%203_23%20draf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cafe.nexteraenergy.com/sharepoint/hr/totalrewards/fplgroupcomp/Performance%20Rewards/1.0%20Preparation/2017/1.8%20Testing/Exec-Merit_Audit_Report%20Test%20Book.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jbxsf22\vol1\Common\Wind_Projects\Wind_Toolbox_Templates\Capital_Cost_Template\EC_Wind_Est_Std_Template_Rev-K.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secvapfl23\23AM0390\Connie%20Reid\Pacific%20Shores\Financials\0907%20Upload\Investors%200907%20t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WIP\Capital%20Projects\Finance%20&amp;%20Administration\CWIP\All%20projects\Closing%20Support\02%20Feb%202001\FEB%2001Capital%20Accrual.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Forward%20Markets/Gentrader%20Studies/EaR/031231/040108%200/GTDW_DataTemplat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TEMP/MOJAVE9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ussecvapfl23\23AM0390\gm_bac\MBS\Daily\Oct00\Daily%20Estimate\Oct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y%20Documents\Budgets\BPP\BPP079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107100%201202%2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20feb%2003%20new.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ussecvapfl23\23AM0390\Users\mraimo002\AppData\Local\Aura\4.0\Files\2\AF\ebbce838-5deb-411a-a721-1e095853ba83000000000000000001053114\074c0ad5-f6ef-471b-9ecf-dd6f934b8b89.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Temp/WSCC_ast_092501_final_1011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L:\Projects\01%20PPE%20ESP\Current\Port%20Everglades%20PC_Template_Aug05re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Accounting/Account%20Recons/2004/PP&amp;E%20and%20CWIP%20Details%20December%2020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ssecvapfl23\23AM0390\SAM%20Atlanta\Waterfall\Ceruzzi\Summary%20Overview.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BXSF22\VOL1\USERS\UPRSGM\EXCEL\96YEVAR.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change%20of%20control/CIC%20Payout%20PSA%20&amp;%20SVA%20excluding%20Top%208%20for%20Payro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TEMP\My%20Documents\EOSI\Annual%20Plan\Budgets\1999\BPP\BPP079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TEMP\34\Budtrac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ssecvapfl23\23AM0390\SAM%20Atlanta\Waterfall\Ceruzzi\ceruzzi%20roll%20dec%200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ssecvapfl23\23AM0390\Acquistions\Chris\Metro%20Park\7361&amp;15400Calhoun_SC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N/NewDeals/03%20Acquisition%20Projects/SEGS%20III%20-%20VII/01%20-%20Models/Current%20Model/SEGS,%20Internal%20Model%202005_01_3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misf03\vol4\ACG\__South-Central%20Region\Langdon\Langdon%20119%20MW_Feb%202007_Operating%20Committe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ssecvapfl23\23AM0390\TEMP\c.program%20files.notes\Asia%20Aug%201%202002%20-%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ssecvapfl23\23AM0390\TEMP\Daily%20Balance%20Sheet%200131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ussecvapfl23\23AM0390\Documents%20and%20Settings\bevilaa\My%20Documents\Frydland%20Stevens\The%20End\599\2005\Actual%202005%20workpapers%20for%20Starwood%20Capital%20Hospitality%20Fund%20I-3%20LP-3-3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31%20Overhead%20Rates\Group%20E%20-%20Third%20Party\__%20Supervision%20-%20Support%20(25)\2003%20Rate%20-%20Line%20Supervision%20and%20Suppo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ssecvapfl23\23AM0390\Documents%20and%20Settings\LalibeJ\Local%20Settings\Temporary%20Internet%20Files\OLK15\1801%20K_base2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secvapfl23\23AM0390\tbg\users\zirlinm\1998\OFFPORT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tarweb\Voyager60\Reports\$$3872827896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usnyc1gtsfs05\TLS_NYC1_Grp\REISGTAX\Blackstone\2002\Hatfield\Hatfield%20Memo%20Stm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Accounting/Closing%20Support/2002/08%20August%202002/Capitalized%20Interest%20Calculations%2008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ssecvapfl23\23AM0390\WINNT\TEMP\100217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BXSA273\Tax\Accounting\Closing%20Support\2005\06%20Jun%202005\FMIP%20REPORTS%20&amp;%20RECONCILIATION\Standard%20Report%20-%207-8-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OXSF01\VOL1\ACG\ACG\SMES\Reports\Smeseb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yDataFPL\user$\FPL%20COMP\Long%20Term%20Incentive\2013%20Modeling\Copy%20of%202013%20PSA%20Perf%20Dollar%20Modeling%20FPL%20FPLES%20NEE%20Aviation%20v3.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Tom%20FPL/Indian%20Mesa/2005/Indian%20Mesa%20DCF%20Model%20-%202005.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fscluster1\eusersdefpaths\ssr%20realty%20advisors\Live50\59661542372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NEP\NEP%20Forecast\2014%20-%2011%20and%2012\Model\NEP%20Forecast%20Model%202014-11_12%20v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ussecvapfl23\23AM0390\TEMP\US_BS_V4.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5\FPL%20Fibernet%20LLC\Income%20Tax\info%20request%20provided\165000-%20Prepayments%20-Dec%2005.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Business%20Management\Doswell\Budgets%20and%20forecasts\2001\DOSWELL%20-%202001%20Budget%20Input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Sem%20Update\Forney%202005%20Budget%20rev%2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CXZ05BL/AppData/Local/Microsoft/Windows/Temporary%20Internet%20Files/Content.Outlook/JUBXHTW8/RZ%20WITH%20PRORATIONS%20Calcs%20for%20increased%20pools%20as%20of%209_5_14%20w%20current%20salaries%20rev1.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1User/1RWFiles/NewModel/NewModel_2002.03.01_R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ls041it\data\Documents%20and%20Settings\silvama001\Local%20Settings\Temporary%20Internet%20Files\OLK4\boreale_canoni_arretrati.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N/GRPFILES/SHARED/Scott/Lamar/01%20Financial%20Models/LamarBase.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Jbxsf23\vol1\Documents%20and%20Settings\bxt079e\Local%20Settings\Temporary%20Internet%20Files\Content.Outlook\GD6KR2J4\Horse-Hollow_Gen%20Tie_Frcast%20vs.%20MAP_8-31-09%20WI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DOCUME~1/exp0kc5/LOCALS~1/Temp/C.Home.RemoteAccess.exp0kc5/CALLAH~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2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Group%20Inc.%20and%20Subs\Income%20Tax\Florida\2003%20FL%20Final%20Distrib%20Schedule%20-%20new%20metho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Work/Aurora_WSCC/AVIS/AVIS_WSCC_InputTemplate_092601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ussecvapfl23\23AM0390\Documents%20and%20Settings\ttrinter\My%20Documents\PandA\Monthly%20Market%20Compariso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Valuation/MODELS/Development/BigModel8/NCM_Template_2004_0225c_WC.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Temp/C.Program%20Files.notes.data/LNG/LNG_2004_04_0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JBXSA273\Tax\Accounting\Account%20Recons\2002\PP&amp;E%20and%20CWIP%20Details%20May%2020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TEMP/Finalbud_2000RAP.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Tax/TaxProp/FPL%20Energy/----%20ALL%20PROJECTS%20----/Wyoming/2007/Wyoming%20Budget%20Model%20(200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oner%20Wind%20LLC\Income%20Tax\2003%20FPLE%20Sooner%20Wind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4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mcsrv\work\Admin\Chiba\&#27770;&#31639;H11&#24180;\&#32076;&#297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ESI%20Vansycle%20Gp%20Inc.%20&amp;%20Affiliates\Income%20Tax\Oregon\03%20DISTR%20FINAL%20-%20OLD%20WA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MISF05\VOL7\2003%20Rate%20Cases\TXU%20Lone%20Star%20Pipeline\E\E-08%20Relied%20Upons\VLSG%20O&amp;M%20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ASEMNT/Aldrich/AB05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tthornton\Local%20Settings\Temporary%20Internet%20Files\OLK3\Morgan_072902.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RATE%20STUDY_1\dande%202_5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secvapfl23\23AM0390\Documenti\GE%20Real%20Estate\Boreale\Business%20Plan\final%20models%20for%20closing\PVM_FRIENDS_FINAL_NBV%20assigne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secvapfl23\23AM0390\gm_bac\MBS\Daily\Mar%2001\Daily%20Estimate\new%20est%20for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cfs30\global\Nalco%20Files\Process%20Models%20and%20Calculators\Blank%20Process%20Model%20Rev%201.03%200105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Vansycle%2000%20budget%20Prelimin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bxsf23\VOL1\TEMP\250%20Mw%20(F)%20CC%20O&amp;M%20Latte%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secvapfl23\23AM0390\Acquistions\Chris\2300%20N%20Street\2300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rn05\Comune\WINDOWS\TEMP\1-SOCIET\FIN-BETA\1998\RIM-3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FinAnalysis\Myers\Martinez%20Cogen\Offering%20MICMULT%20-%20FW%20Cogen%20-%200227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secvapfl23\23AM0390\Deals\Friends\!Mirror%20Milan%20Share\final%20models%20for%20closing\PVM_FRIENDS_FINAL_NBV%20assignem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secvapfl23\23AM0390\gm_bac\MBS\Daily\Feb01\Balance%20sheet\Daily%20Balance%20Sheet%200209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secvapfl23\23AM0390\gm_bac\MBS\Projects\Balance%20Sheet\Daily%20Balance%20Sheet%20052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ISF05\VOL7\Lead%20Lag%202002\Distribution\Tax%20Support\2002%20Local%20Gross%20Receipts%20Drill%20C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secvapfl23\23AM0390\USERS\Herlandm\2001\International\Thames%20BV%20Financi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lfe_Ridge/Staffing%20Plan/Wolf%20Ridge_FPLE%20Staffing_Ra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JECTS/MO1618/Business%20Management/MJVSCE1A.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secvapfl23\23AM0390\Documents%20and%20Settings\oogungbesan\My%20Documents\2008%20projects\Project%20ConEd\Lami\PPA\Transaction%20costs\Transaction%20Expenses%20-%20NAEA%20Invoices%20091708%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063it\mcs\Area_Property\GESTIONE%20CLIENTI\09_BOREALE%20GESTIONE%20COMMESSA\20_PROPERTY%20MANAGER\03_REPORT\REPORT%20AGOSTO\bilancio%20035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misf03\vol4\1998\BUDGET\MI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Energy%20II/EN2-005%20-%20STARWOOD%20ENERGY%20INFRASTRUCTURE%20FUND%20II%20GLOBAL,%20LP/2017/Workpapers/2017%20-%20Tax%20Workpapers%20-%20SEIF%20II%20Global,%20LP.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xsf01\gofin$\template_kimc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xsf01\gofin$\template_bas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secvapfl23\23AM0390\Acquistions\RUSSELL\Westchester-Greenwich\800%20Westchester%20Avenue\From%20HOT\FiMo%20Westin%20Rye%20Brook%205-28-04%20-%20300%20room%20scenario%20HYBRI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Documents%20and%20Settings\myersae.america\My%20Documents\Andy\TECO\Air%20Products_1%20xxxxxxxxxxx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bxsa273\tax$\Documents%20and%20Settings\cat011g\Local%20Settings\Temporary%20Internet%20Files\Content.Outlook\W2HN3OC8\ESI%20VANSYCLE%20PTNRS%20ID%201262%20%202010%20E-mailed%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lph08b6/Local%20Settings/Temporary%20Internet%20Files/Content.Outlook/PTB433OR/Copy%20of%20Spain_Solar_Financing_20110214_Alatec%20(AP)%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Bastrop%20LP,%20LLC\Income%20Tax\2004%20FPLE%20Bastrop%20LP%20LLC%20%20Deprecia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ssecvapfl23\23AM0390\Documents%20and%20Settings\oogungbesan\My%20Documents\2008%20projects\Project%20ConEd\Lami\PPA\PPA%20asset%20depreciation%20schedul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bxsf23\vol1\Wolfe_Ridge\Staffing%20Plan\Wolf%20Ridge_FPLE%20Staffing_Ram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TEMP/LamarBa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uth%20Dakota%20Wind%20LLC\Income%20Tax\2003%20FPLE%20South%20Dakota%20Wind%20Tax%20Workpapers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secvapfl23\23AM0390\Documents%20and%20Settings\priore\Desktop\SP%20e%20CE%20standa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bxsa273\tax\AEP\IPP%20Divestiture%20Process\Company%20Models\030716%20BCP_CSF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emp/C.Home.RemoteAccess.rxr0gf1/Oklahoma%20Wind%20Energy%20Center/OMPA/OK_Model_OMPA_Financing_Model%206-03-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mp/C.Home.RemoteAccess.kgc0pyk/Contract%20Valuation%20Analysis%20-%20SEGS%20III%20-%20rev%2002.23.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NewDeals/04%20Other/Caithness%20Analysis/Pacific%20Wind/Pro%20Forma%20-%20Consolidated%20-%20rev%2008.08.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isf03\vol4\ACG\__South-Central%20Region\Seabrook\Property%20taxes\seabrook%20tax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misf03\vol4\TEMP\Con_02_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ssecvapfl23\23AM0390\users\zirlinm\brepiii\master\SOUTHFL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Data%20Sheets\Vendor%20Spreadsheets\BridgeCran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secvapfl23\23AM0390\Documents%20and%20Settings\stumpa\My%20Documents\SAM%20Files\Orion\EOS\EOS%20Revised%20Model%20(12-1-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_South-Central%20Region/Lamar/2001%20Budget/2001%20Budg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OMP/INCENTIVES/SHORT%20TERM%20INCENTIVE/BUDGET/2018/Q3%202017%20STI%20(2018%20payout)%20Sensitivity%209.20.17%2011.2.17%20budget%20sensi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PL%20COMP/Bonus%20Accrual%202015%20for%20'16/nonregnuclear%20barg%2012.18.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31%20Rate%20Analyses%20-%20Don%20M\25%20Supervision%20-%20Support\2002%20Line%20Supervision%20and%20Sup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misf03\vol4\ACG\__West%20II\WPP%201994\08.1%20Revenue%20&amp;%20Production\Revenue%20Est%20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bxsa273\tax$\Documents%20and%20Settings\cat011g\Local%20Settings\Temporary%20Internet%20Files\Content.Outlook\W2HN3OC8\FPL%20Energy%20Stateline%20II%20LLC%20%20ID%201793%202010%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VENERGY3\Shared\Invenergy%20LLC\Projects%20-%20Gas\M&amp;A\NorthWestern%20Montana%20First\Models\MFM%201x1%20GTCC%200311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DCarter/Desktop/Current%20Models/Xcel%20IC%20reprice%20model%202x1%200624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ihoek/Local%20Settings/Temporary%20Internet%20Files/OLK1/Returns%20Analysis%20Bal%20Harbour%20OPS%2006-10-03%20REVISED%206-1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NYC1GTSFS03\TLS_NYC1_Grp\PROJECTS-CURRENT\Sismet%20Industrial\Analysis\Sismet%20Consolidated%20(V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emp/C.Program%20Files.notes.data/Documents/FPL_2006PlngProc_Sec3_Apnd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misf03\vol4\TEMP\ALLOCA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_NEET%20Budgeting/2013%20-%202020%20Plan/LST%20Support/LST%202013%20Budget%20Model%20Updated%20with%20PUCT%20approved%20ROE.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tpa3tlsfp01\TLS_GRP\Documents%20and%20Settings\JBARBAN001\My%20Documents\JB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dhr0abh/Local%20Settings/Temporary%20Internet%20Files/Content.Outlook/TC9EWF58/Downloads/Downloads/Pro%20Forma%20-%20Hawkeye_20110407_no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f03\vol4\ACG\__West%20II\Langdon%20II\Budget\Copy%20of%20Langdon%20Exp_11-20-07_GE%20SLE_40.5%20MW_OpCo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_NEET%20NY/Formula%20Rate/2021%20Projection%20due%209.30.21/OATT%202021%20Projection%20-%20Live%20Vers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bxsf22\VOL1\Projects\01%20Wolf%20Ridge\02%20Mgmt%20Aprvd%20Plan\Wolf_Ridge_GE-75_xle_Rev-07%20Op%20Co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secvapfl23\23AM0390\users\zirlinm\brepii\mgmtfee\KE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bxsf22\vol1\ENG%20&amp;%20Construction%20Wind%20Projects\Wind_CapEx\Wolf_Ridge_AKA-Nubbin_TX\Capital_Estimate\GE-75xle\Wolf_Ridge_GE-75_xle_Rev-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gram%20Files/FMIP/Excel/Budtrac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Documents%20and%20Settings\Scott.Stern\Desktop\25%20Hoku%20PolySilicon\UHOK0004\(8)%20Utilities%20and%20Pipe%20Specifications\HYSYS%20Stream%20Reporter%20HOKU%20Evaporator,%20Water%20Cooled%20Condenser,%20Rev%2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BRENDA/AppData/Local/Microsoft/Windows/Temporary%20Internet%20Files/Content.IE5/1DX63NSS/Projects/03%20Project%20Control%20Toolkit/Templates/Wind%20Ramps/Wind_ramp_template_5-22-06re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yfrparisfs002\entrepreneur\Partage\ibs\CLIENTS\LE%20PARC%20COMPANS\REPORT\Sauvegarde%20de%20report%2012%2099.xlk"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ssecvapfl23\23AM0390\Documents%20and%20Settings\AGREAU.PIA\Local%20Settings\Temporary%20Internet%20Files\OLK2\Fastighet%20Alkotten%20955%20ver%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MISF05\VOL7\As%20Filed\TXU%20Lone%20Star%20Pipeline\E\E-08%20Relied%20Upons\RU_WP%20C\FIT%20Suppor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MISF05\VOL7\2003%20Rate%20Cases\TXU%20Lone%20Star%20Pipeline\E\E-08%20Relied%20Upons\RU_WP%20C\FIT%20Sup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misf03\vol4\TEMP\Vansycle%2000%20budget%20Preliminar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esh086z/Local%20Settings/Temporary%20Internet%20Files/Content.Outlook/4KLCYB10/Lonestar%20Project%20Monitoring%20Template%20May%202012%20WIP%205-18-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__South-Central%20Region/Lake%20Benton%20II/Revenues/2001/Lake%20Benton%20Model%2005%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My%20Documents/Leadlag/JE_2003-08-31_000031638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ACG/__Regulatory/Canada/Co.%208033%20NextEra%20Canada%20Transmission%20Inv/Reconciliations/Reconciliations/2014/November%202014%20w%20backup/8033%20Nov%202014%20BPC%20Reconciliation.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Financing%20Plan\2009\Capital%20Financing%20Model%20Slower%20Pace03-03-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ocuments%20and%20Settings/kto03ip/Local%20Settings/Temporary%20Internet%20Files/Content.Outlook/CCWVPWMS/Documents%20and%20Settings/ncb0swq/Local%20Settings/Temporary%20Internet%20Files/Content.Outlook/54PE25AE/MQ%202008%20data.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Startup" Target="Forward%20Markets/Gentrader%20Studies/GM-POSITION/20040611/Output%20Reports/MH%2050%20040611%20Repor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N/NewDeals/04%20Other/Maine%20Hydro/CMP%20Hydro%20Sale%20Summary%20-%20rev%2001.24.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BRENDA/AppData/Local/Microsoft/Windows/Temporary%20Internet%20Files/Content.IE5/1DX63NSS/Projects/01%20Peetz/03%20E&amp;C%20Plan/Peetz_GE_133_West_Clean-Up_Rev-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TEMP/991013%20LAMAR%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VAR"/>
      <sheetName val="Assumptions Rollup"/>
      <sheetName val="Inputs"/>
      <sheetName val="(A1) Income Allocation"/>
      <sheetName val="(F1) Form 8865"/>
      <sheetName val="Drop Down"/>
      <sheetName val="Data Validation Options"/>
      <sheetName val="Data Validation"/>
      <sheetName val="Ownership Interests"/>
      <sheetName val="(B1) BS"/>
      <sheetName val="(A1) IS"/>
      <sheetName val="Fund Allocation"/>
      <sheetName val="Return Status - Data Validation"/>
      <sheetName val="(A2) Sched K &amp; K-1"/>
      <sheetName val="(A1) Sched K &amp; K-1"/>
      <sheetName val="JPM Fund List"/>
      <sheetName val="(D1) PWC Adjusted TB"/>
      <sheetName val="163(j)"/>
      <sheetName val="Special Allocation % (Import)"/>
      <sheetName val="Do Not Edit"/>
      <sheetName val="UBTI Estimate"/>
      <sheetName val="(A2) Sched K &amp; K-1 - Lower Tier"/>
      <sheetName val="(P4) PBC Investment Rollforward"/>
      <sheetName val="Yardi T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Table of Contents"/>
      <sheetName val="Consolidated Balance Sheets"/>
      <sheetName val="Consolidated Income Statements"/>
      <sheetName val="Consolidated Stmt. of Capital"/>
      <sheetName val="Consolidated CF Worksheet"/>
      <sheetName val="West Texas Consolidation"/>
      <sheetName val="Project View - Cerro Gordo Adj."/>
      <sheetName val="Cerro Gordo Raw 2000 (Old G-L)"/>
      <sheetName val="Project View - Lake Benton Adj."/>
      <sheetName val="Lake Benton II Raw 2000 (Old)"/>
      <sheetName val="Project View - Montfort Adj."/>
      <sheetName val="Project View - West Texas Adj."/>
      <sheetName val="West Texas Project 2002"/>
      <sheetName val="West Texas Project 2001"/>
      <sheetName val="West Texas Project 2000"/>
      <sheetName val="West Texas Project 1999"/>
      <sheetName val="West Texas LP - 2002"/>
      <sheetName val="West Texas GP - 2002"/>
      <sheetName val="West Texas GP - 2001"/>
      <sheetName val="West Texas GP - 2000"/>
      <sheetName val="West Texas GP - 1999"/>
      <sheetName val="Hancock TB 2002"/>
      <sheetName val="High Winds TB 2002"/>
      <sheetName val="Cerro Gordo Raw 2002"/>
      <sheetName val="Cerro Gordo Raw 2001"/>
      <sheetName val="Lake Benton II Raw 2002"/>
      <sheetName val="Lake Benton II Raw 2001"/>
      <sheetName val="Montfort Raw 2002"/>
      <sheetName val="Montfort Raw 2001"/>
      <sheetName val="1999 Balance Sheet for CF"/>
      <sheetName val="Cerro Gordo Raw 1999"/>
      <sheetName val="New Mexico"/>
      <sheetName val="Project &amp; R.P. Footnotes"/>
      <sheetName val="Lease Commitments"/>
      <sheetName val="Cut &amp; Paste (000's)"/>
      <sheetName val="NM Cut &amp; Paste (000's)"/>
      <sheetName val="D&amp;T - 2002 AJE's"/>
      <sheetName val="D&amp;T - 2001 AJE's"/>
      <sheetName val="D&amp;T - 2000 AJE's"/>
      <sheetName val="CheckPage"/>
      <sheetName val="Sheet1"/>
      <sheetName val="PRICES"/>
      <sheetName val="input"/>
      <sheetName val="capital expenditures"/>
      <sheetName val="employees"/>
      <sheetName val="non-operating costs"/>
      <sheetName val="operat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ow r="10">
          <cell r="A10" t="str">
            <v>1100098 BOA HAWKEYE MASTER #3751239923 BANK</v>
          </cell>
          <cell r="B10">
            <v>163598.64000000001</v>
          </cell>
        </row>
        <row r="11">
          <cell r="A11" t="str">
            <v>1100099 BOA HAWKEYE O&amp;M #3751759869 BANK</v>
          </cell>
        </row>
        <row r="12">
          <cell r="A12" t="str">
            <v>1120098 BOA HAWKEYE MASTER #3751239923 OCHK</v>
          </cell>
        </row>
        <row r="13">
          <cell r="A13" t="str">
            <v>1120099 BOA HAWKEYE O&amp;M #3751759869 OCHK</v>
          </cell>
        </row>
        <row r="14">
          <cell r="A14" t="str">
            <v>1130098 BOA HAWKEYE MASTER #3751239923 OWIR</v>
          </cell>
        </row>
        <row r="15">
          <cell r="A15" t="str">
            <v>1499999 CASH CLEARING:  Conversion</v>
          </cell>
        </row>
        <row r="16">
          <cell r="A16" t="str">
            <v>2004000 ACCOUNTS RECEIVABLE: Customer Accrual - Trade</v>
          </cell>
        </row>
        <row r="17">
          <cell r="A17" t="str">
            <v>2199998 ACCOUNTS RECEIVABLE AFFILIATE CLEARING:  Conversio</v>
          </cell>
        </row>
        <row r="18">
          <cell r="A18" t="str">
            <v>2199999 ACCOUNTS RECEIVABLE CLEARING:  Conversion</v>
          </cell>
        </row>
        <row r="19">
          <cell r="A19" t="str">
            <v xml:space="preserve">             Inventory</v>
          </cell>
        </row>
        <row r="20">
          <cell r="A20" t="str">
            <v>2400000 PREPAID - Insurance</v>
          </cell>
        </row>
        <row r="21">
          <cell r="A21" t="str">
            <v>2600000 LAND</v>
          </cell>
        </row>
        <row r="22">
          <cell r="A22" t="str">
            <v>2603000 MACHINERY &amp; EQUIPMENT</v>
          </cell>
        </row>
        <row r="23">
          <cell r="A23" t="str">
            <v>2650300 ACC. DEPRECIATION: Machinery &amp; Equipment</v>
          </cell>
        </row>
        <row r="24">
          <cell r="A24" t="str">
            <v>2699997 ACC DEPRECIATION CLEARING:  Conversion</v>
          </cell>
        </row>
        <row r="25">
          <cell r="A25" t="str">
            <v>2699999 FIXED ASSETS CLEARING:  Conversion</v>
          </cell>
        </row>
        <row r="26">
          <cell r="A26" t="str">
            <v>3100100 ACCOUNTS PAYABLE: Affiliate</v>
          </cell>
        </row>
        <row r="27">
          <cell r="A27" t="str">
            <v>3199999 ACCOUNTS PAYABLE CLEARING:  Conversion</v>
          </cell>
        </row>
        <row r="28">
          <cell r="A28" t="str">
            <v>3301100 ACCRUED PAYROLL:  Manual Processing</v>
          </cell>
        </row>
        <row r="29">
          <cell r="A29" t="str">
            <v>3304000 ACCRUED O&amp;M</v>
          </cell>
        </row>
        <row r="30">
          <cell r="A30" t="str">
            <v>3307000 ACCRUED ROYALTIES</v>
          </cell>
        </row>
        <row r="31">
          <cell r="A31" t="str">
            <v>3309000 ACCRUED PROPERTY TAXES</v>
          </cell>
        </row>
        <row r="32">
          <cell r="A32" t="str">
            <v>3320000 OTHER ACCRUED LIABILITIES</v>
          </cell>
        </row>
        <row r="33">
          <cell r="A33" t="str">
            <v>??????  DEFERRED REVENUE</v>
          </cell>
        </row>
        <row r="34">
          <cell r="A34" t="str">
            <v>3810000 ADDITIONAL PAID IN CAPITAL</v>
          </cell>
        </row>
        <row r="35">
          <cell r="A35" t="str">
            <v>3820000 RETAINED EARNINGS</v>
          </cell>
        </row>
        <row r="36">
          <cell r="A36" t="str">
            <v>4000000 ENERGY REVENUES: Generated</v>
          </cell>
        </row>
        <row r="37">
          <cell r="A37" t="str">
            <v>5212000 PAYROLL EXPENSE: PLANT Non-Exempt</v>
          </cell>
        </row>
        <row r="38">
          <cell r="A38" t="str">
            <v>5270000 PAYROLL EXPENSE: Accrued</v>
          </cell>
        </row>
        <row r="39">
          <cell r="A39" t="str">
            <v>5300100 EMPLOYEE BENEFITS: Accrued Vacation</v>
          </cell>
        </row>
        <row r="40">
          <cell r="A40" t="str">
            <v>5300900 EMPLOYEE BENEFITS: Accrued Benefits</v>
          </cell>
        </row>
        <row r="41">
          <cell r="A41" t="str">
            <v>5400100 MATERIALS &amp; SUPPLIES: General</v>
          </cell>
        </row>
        <row r="42">
          <cell r="A42" t="str">
            <v>5400300 SPARE PARTS</v>
          </cell>
        </row>
        <row r="43">
          <cell r="A43" t="str">
            <v>5400700 FREIGHT: Excluding Fuel</v>
          </cell>
        </row>
        <row r="44">
          <cell r="A44" t="str">
            <v>5439999 O&amp;M EXPENSES-CONVERSION ONLY</v>
          </cell>
        </row>
        <row r="45">
          <cell r="A45" t="str">
            <v>5440000 RENT EXPENSE: Facility</v>
          </cell>
        </row>
        <row r="46">
          <cell r="A46" t="str">
            <v>5440200 LAND LEASES</v>
          </cell>
        </row>
        <row r="47">
          <cell r="A47" t="str">
            <v>5450000 INSURANCE EXPENSE: Property</v>
          </cell>
        </row>
        <row r="48">
          <cell r="A48" t="str">
            <v>5450200 INSURANCE EXPENSE: Workers Compensation</v>
          </cell>
        </row>
        <row r="49">
          <cell r="A49" t="str">
            <v>5500000 UTILITIES: Electric</v>
          </cell>
        </row>
        <row r="50">
          <cell r="A50" t="str">
            <v>5500500 CELLULAR TELEPHONE AND PAGERS</v>
          </cell>
        </row>
        <row r="51">
          <cell r="A51" t="str">
            <v>5500600 UTILITIES: Telephone</v>
          </cell>
        </row>
        <row r="52">
          <cell r="A52" t="str">
            <v>5600000 BUSINESS TRAVEL: Lodging</v>
          </cell>
        </row>
        <row r="53">
          <cell r="A53" t="str">
            <v>5600100 BUSINESS TRAVEL: Meals</v>
          </cell>
        </row>
        <row r="54">
          <cell r="A54" t="str">
            <v>5600300 BUSINESS TRAVEL: Car Rental</v>
          </cell>
        </row>
        <row r="55">
          <cell r="A55" t="str">
            <v>5600500 BUSINESS TRAVEL: Misc Expenses</v>
          </cell>
        </row>
        <row r="56">
          <cell r="A56" t="str">
            <v>5620000 "LICENSES, PERMITS &amp; FEES: Federal/State"</v>
          </cell>
        </row>
        <row r="57">
          <cell r="A57" t="str">
            <v>5703200 FEES: Management - Intercompany</v>
          </cell>
        </row>
        <row r="58">
          <cell r="A58" t="str">
            <v>5704100 FEES: O&amp;M - Affiliates</v>
          </cell>
        </row>
        <row r="59">
          <cell r="A59" t="str">
            <v>5750100 OUTSIDE SERVICES: Legal</v>
          </cell>
        </row>
        <row r="60">
          <cell r="A60" t="str">
            <v>5750400 OUTSIDE SERVICES: General Business Consulting</v>
          </cell>
        </row>
        <row r="61">
          <cell r="A61" t="str">
            <v>5750700 OUTSIDE SERVICES: Other</v>
          </cell>
        </row>
        <row r="62">
          <cell r="A62" t="str">
            <v>5760000 EQUIPMENT REPAIR &amp; MAINTENANCE</v>
          </cell>
        </row>
        <row r="63">
          <cell r="A63" t="str">
            <v>5760300 OFFICE SUPPLIES</v>
          </cell>
        </row>
        <row r="64">
          <cell r="A64" t="str">
            <v>5760400 POSTAGE</v>
          </cell>
        </row>
        <row r="65">
          <cell r="A65" t="str">
            <v>5960000 DEPRECIATION EXPENSE</v>
          </cell>
        </row>
        <row r="66">
          <cell r="A66" t="str">
            <v>5971000 OTHER TAXES: Property Tax</v>
          </cell>
        </row>
        <row r="67">
          <cell r="A67" t="str">
            <v>5980002 FICO RECON:  Settlement</v>
          </cell>
        </row>
        <row r="68">
          <cell r="A68" t="str">
            <v>5980003 FICO RECON:  Labor Distribution</v>
          </cell>
        </row>
        <row r="69">
          <cell r="A69" t="str">
            <v>5980005 FICO RECON:  Assessments</v>
          </cell>
        </row>
        <row r="70">
          <cell r="A70" t="str">
            <v>6750000 INTEREST INCOME: Taxable</v>
          </cell>
        </row>
        <row r="71">
          <cell r="A71" t="str">
            <v/>
          </cell>
        </row>
      </sheetData>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Setup_"/>
      <sheetName val="SS"/>
      <sheetName val="_Login_"/>
      <sheetName val="_PriceLib_"/>
      <sheetName val="NEME"/>
      <sheetName val="MAHUB"/>
      <sheetName val="NESEMA"/>
      <sheetName val="NEMA"/>
      <sheetName val="NENH"/>
      <sheetName val="2.0% DEL ME FO"/>
      <sheetName val="0.7% DEL ME FO"/>
      <sheetName val="1% NYH FO"/>
      <sheetName val="2.2% NYH FO"/>
      <sheetName val=".7% NYH FO"/>
      <sheetName val="_Forward_"/>
      <sheetName val="MAHUB(S) FUTS Y1"/>
      <sheetName val="MAHUB(S) ON PSWPS Y1"/>
      <sheetName val="MAHUB(S) ON Y3"/>
      <sheetName val="MAHUB(P) ON FUTS Y3"/>
      <sheetName val="MAHUB(S) ON FUTS Y3"/>
      <sheetName val="MAHUB(S) ON PSWPS Y3"/>
      <sheetName val="MAHUB(S) ON PSWPS Y4"/>
      <sheetName val="MAHUB(P) ON PSWPS Y4"/>
      <sheetName val="MAHUB(P) ON FUTS Y4"/>
      <sheetName val="MAHUB(S) ON FUTS Y4"/>
      <sheetName val="_Fuel_"/>
      <sheetName val="1.0%SSWPS(S) Y1"/>
      <sheetName val="1.0%SSWPS(P) Y1"/>
      <sheetName val="1.0%SSWPS(P) Y3"/>
      <sheetName val="2.2%SSWPS(P) Y3"/>
      <sheetName val="1.0%SSWPS(S) Y3"/>
      <sheetName val="2.2%SSWPS(S) Y3"/>
      <sheetName val="1.0%SSWPS(P) Y4"/>
      <sheetName val="1.0%SSWPS(S) Y4"/>
      <sheetName val="Physical Fuel Contract"/>
      <sheetName val="_Option_"/>
      <sheetName val="Dominion"/>
      <sheetName val="Braintree"/>
      <sheetName val="_UnitCopy_"/>
      <sheetName val="_ForwardCopy_"/>
      <sheetName val="_OptionCopy_"/>
      <sheetName val="_Unit_"/>
      <sheetName val="_Transmission_"/>
      <sheetName val="UnitHourlySample"/>
      <sheetName val="UnitMonthlySample"/>
      <sheetName val="PriceHourlySample"/>
      <sheetName val="ContractHourlySample"/>
      <sheetName val="ContractMonthlySample"/>
      <sheetName val="_DWtoGTdirectSetup_"/>
      <sheetName val="_UnregulatedCurves_"/>
      <sheetName val="_PowerLibCopy_"/>
      <sheetName val="_FuelLibCopy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 Prod"/>
      <sheetName val="GM Reg"/>
      <sheetName val="FX"/>
      <sheetName val="COMM"/>
      <sheetName val="ICG"/>
      <sheetName val="CR"/>
      <sheetName val="EM"/>
      <sheetName val="ICT"/>
      <sheetName val="FI"/>
      <sheetName val="SEC'N"/>
      <sheetName val="SCM"/>
      <sheetName val="RES"/>
      <sheetName val="DCM"/>
      <sheetName val="OTC"/>
      <sheetName val="GF"/>
      <sheetName val="GES"/>
      <sheetName val="eGM"/>
      <sheetName val="Prop"/>
      <sheetName val="DB2.0"/>
      <sheetName val="ICT GCD"/>
      <sheetName val="ICT IGCT"/>
      <sheetName val="ICT SCF"/>
      <sheetName val="Inputs"/>
      <sheetName val="GM June Flash Cost Pack"/>
      <sheetName val="1. Information Requirements"/>
      <sheetName val="DBMortgage"/>
      <sheetName val="Correção"/>
      <sheetName val="Title Sheet"/>
      <sheetName val="Portfolio Summary"/>
      <sheetName val="Basic Input Sheet"/>
      <sheetName val="P&amp;L Account"/>
      <sheetName val="K2 - Allocation Methods"/>
      <sheetName val="TB-PBC"/>
      <sheetName val="Alexan Reston - Unit Mix"/>
      <sheetName val="Contro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
          <cell r="C4" t="str">
            <v>JUNE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sheetName val="88.2 % "/>
      <sheetName val="Synergy DCF"/>
      <sheetName val="ASSUME1"/>
      <sheetName val="ConBeg"/>
      <sheetName val="DAINVREP"/>
      <sheetName val="Journal Entry"/>
      <sheetName val="   O&amp;M  FORECAST  SUMMARY   "/>
      <sheetName val="88_2_%_"/>
      <sheetName val="Synergy_DCF"/>
      <sheetName val="Journal_Entry"/>
      <sheetName val="___O&amp;M__FORECAST__SUMMARY___"/>
    </sheetNames>
    <sheetDataSet>
      <sheetData sheetId="0"/>
      <sheetData sheetId="1" refreshError="1">
        <row r="4">
          <cell r="A4" t="str">
            <v>SEABROOK STATION (FPLE 88%)</v>
          </cell>
        </row>
      </sheetData>
      <sheetData sheetId="2" refreshError="1"/>
      <sheetData sheetId="3" refreshError="1"/>
      <sheetData sheetId="4" refreshError="1"/>
      <sheetData sheetId="5" refreshError="1"/>
      <sheetData sheetId="6" refreshError="1"/>
      <sheetData sheetId="7" refreshError="1"/>
      <sheetData sheetId="8">
        <row r="4">
          <cell r="A4" t="str">
            <v>SEABROOK STATION (FPLE 88%)</v>
          </cell>
        </row>
      </sheetData>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Turbine Ramp Up - Budget"/>
      <sheetName val="Turbine Ramp Up - E&amp;C Plan"/>
      <sheetName val="Turbine Ramp Up - Actual_Frcst"/>
      <sheetName val="Net Effective MW Calcs_Budget"/>
      <sheetName val="Net Effective MW Calcs_E&amp;C Plan"/>
      <sheetName val="Net Effective MW Calcs_Actual"/>
      <sheetName val="Monthly Summary"/>
      <sheetName val="Gross Margin Comparison"/>
      <sheetName val="Graph Data"/>
      <sheetName val="WTG Deliveries"/>
      <sheetName val="WTG Erection"/>
      <sheetName val="WTG Mech Completion"/>
      <sheetName val="WTG Commissioning"/>
      <sheetName val="Net Effective MW Graph"/>
      <sheetName val="Gross Margin Graph"/>
    </sheetNames>
    <sheetDataSet>
      <sheetData sheetId="0" refreshError="1"/>
      <sheetData sheetId="1" refreshError="1">
        <row r="12">
          <cell r="B12">
            <v>1.5</v>
          </cell>
        </row>
        <row r="14">
          <cell r="B14">
            <v>39271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sheetName val="BU Recaps"/>
      <sheetName val="Earnings Data"/>
      <sheetName val="BU Recaps (2)"/>
      <sheetName val="Non Prod % by Earn Code"/>
      <sheetName val="Non Prod Recaps"/>
    </sheetNames>
    <sheetDataSet>
      <sheetData sheetId="0"/>
      <sheetData sheetId="1"/>
      <sheetData sheetId="2">
        <row r="8">
          <cell r="B8" t="str">
            <v>Em Grp</v>
          </cell>
          <cell r="C8" t="str">
            <v>Bus Unit</v>
          </cell>
          <cell r="D8" t="str">
            <v>Business Unit</v>
          </cell>
          <cell r="E8" t="str">
            <v>BU Type</v>
          </cell>
          <cell r="F8" t="str">
            <v>Ern Cod</v>
          </cell>
          <cell r="G8" t="str">
            <v>Earnings Code Type</v>
          </cell>
          <cell r="H8" t="str">
            <v>Earnings Code Description</v>
          </cell>
          <cell r="I8" t="str">
            <v>Hours</v>
          </cell>
          <cell r="J8" t="str">
            <v>Earnings ($)</v>
          </cell>
          <cell r="K8" t="str">
            <v>Productive</v>
          </cell>
          <cell r="L8" t="str">
            <v>Non Productive</v>
          </cell>
          <cell r="M8" t="str">
            <v>Subtotal</v>
          </cell>
          <cell r="N8" t="str">
            <v>Excluded</v>
          </cell>
          <cell r="O8" t="str">
            <v>Grand Total</v>
          </cell>
        </row>
        <row r="9">
          <cell r="B9" t="str">
            <v>BARG UNIT</v>
          </cell>
          <cell r="C9">
            <v>51</v>
          </cell>
          <cell r="D9" t="str">
            <v>CUSTOMER SERVICE</v>
          </cell>
          <cell r="E9" t="str">
            <v>Operational</v>
          </cell>
          <cell r="F9">
            <v>10</v>
          </cell>
          <cell r="G9" t="str">
            <v>Productive</v>
          </cell>
          <cell r="H9" t="str">
            <v>REGULAR</v>
          </cell>
          <cell r="I9">
            <v>27037.25</v>
          </cell>
          <cell r="J9">
            <v>636356.59</v>
          </cell>
          <cell r="K9">
            <v>636356.59</v>
          </cell>
          <cell r="L9">
            <v>0</v>
          </cell>
          <cell r="M9">
            <v>636356.59</v>
          </cell>
          <cell r="N9">
            <v>0</v>
          </cell>
          <cell r="O9">
            <v>636356.59</v>
          </cell>
        </row>
        <row r="10">
          <cell r="B10" t="str">
            <v>BARG UNIT</v>
          </cell>
          <cell r="C10">
            <v>51</v>
          </cell>
          <cell r="D10" t="str">
            <v>CUSTOMER SERVICE</v>
          </cell>
          <cell r="E10" t="str">
            <v>Operational</v>
          </cell>
          <cell r="F10">
            <v>20</v>
          </cell>
          <cell r="G10" t="str">
            <v>Non Productive</v>
          </cell>
          <cell r="H10" t="str">
            <v>HOLIDAY</v>
          </cell>
          <cell r="I10">
            <v>1424</v>
          </cell>
          <cell r="J10">
            <v>33703.519999999997</v>
          </cell>
          <cell r="K10">
            <v>0</v>
          </cell>
          <cell r="L10">
            <v>33703.519999999997</v>
          </cell>
          <cell r="M10">
            <v>33703.519999999997</v>
          </cell>
          <cell r="N10">
            <v>0</v>
          </cell>
          <cell r="O10">
            <v>33703.519999999997</v>
          </cell>
        </row>
        <row r="11">
          <cell r="B11" t="str">
            <v>BARG UNIT</v>
          </cell>
          <cell r="C11">
            <v>51</v>
          </cell>
          <cell r="D11" t="str">
            <v>CUSTOMER SERVICE</v>
          </cell>
          <cell r="E11" t="str">
            <v>Operational</v>
          </cell>
          <cell r="F11">
            <v>30</v>
          </cell>
          <cell r="G11" t="str">
            <v>Non Productive</v>
          </cell>
          <cell r="H11" t="str">
            <v>VACATION</v>
          </cell>
          <cell r="I11">
            <v>2973</v>
          </cell>
          <cell r="J11">
            <v>70237.47</v>
          </cell>
          <cell r="K11">
            <v>0</v>
          </cell>
          <cell r="L11">
            <v>70237.47</v>
          </cell>
          <cell r="M11">
            <v>70237.47</v>
          </cell>
          <cell r="N11">
            <v>0</v>
          </cell>
          <cell r="O11">
            <v>70237.47</v>
          </cell>
        </row>
        <row r="12">
          <cell r="B12" t="str">
            <v>BARG UNIT</v>
          </cell>
          <cell r="C12">
            <v>51</v>
          </cell>
          <cell r="D12" t="str">
            <v>CUSTOMER SERVICE</v>
          </cell>
          <cell r="E12" t="str">
            <v>Operational</v>
          </cell>
          <cell r="F12">
            <v>40</v>
          </cell>
          <cell r="G12" t="str">
            <v>Non Productive</v>
          </cell>
          <cell r="H12" t="str">
            <v>EMPLOYEE ILLNESS</v>
          </cell>
          <cell r="I12">
            <v>1090</v>
          </cell>
          <cell r="J12">
            <v>26197.17</v>
          </cell>
          <cell r="K12">
            <v>0</v>
          </cell>
          <cell r="L12">
            <v>26197.17</v>
          </cell>
          <cell r="M12">
            <v>26197.17</v>
          </cell>
          <cell r="N12">
            <v>0</v>
          </cell>
          <cell r="O12">
            <v>26197.17</v>
          </cell>
        </row>
        <row r="13">
          <cell r="B13" t="str">
            <v>BARG UNIT</v>
          </cell>
          <cell r="C13">
            <v>51</v>
          </cell>
          <cell r="D13" t="str">
            <v>CUSTOMER SERVICE</v>
          </cell>
          <cell r="E13" t="str">
            <v>Operational</v>
          </cell>
          <cell r="F13">
            <v>50</v>
          </cell>
          <cell r="G13" t="str">
            <v>Non Productive</v>
          </cell>
          <cell r="H13" t="str">
            <v>JURY DUTY</v>
          </cell>
          <cell r="I13">
            <v>8</v>
          </cell>
          <cell r="J13">
            <v>159.19999999999999</v>
          </cell>
          <cell r="K13">
            <v>0</v>
          </cell>
          <cell r="L13">
            <v>159.19999999999999</v>
          </cell>
          <cell r="M13">
            <v>159.19999999999999</v>
          </cell>
          <cell r="N13">
            <v>0</v>
          </cell>
          <cell r="O13">
            <v>159.19999999999999</v>
          </cell>
        </row>
        <row r="14">
          <cell r="B14" t="str">
            <v>BARG UNIT</v>
          </cell>
          <cell r="C14">
            <v>51</v>
          </cell>
          <cell r="D14" t="str">
            <v>CUSTOMER SERVICE</v>
          </cell>
          <cell r="E14" t="str">
            <v>Operational</v>
          </cell>
          <cell r="F14">
            <v>80</v>
          </cell>
          <cell r="G14" t="str">
            <v>Non Productive</v>
          </cell>
          <cell r="H14" t="str">
            <v>SER ILL IN FAM</v>
          </cell>
          <cell r="I14">
            <v>62</v>
          </cell>
          <cell r="J14">
            <v>1520.92</v>
          </cell>
          <cell r="K14">
            <v>0</v>
          </cell>
          <cell r="L14">
            <v>1520.92</v>
          </cell>
          <cell r="M14">
            <v>1520.92</v>
          </cell>
          <cell r="N14">
            <v>0</v>
          </cell>
          <cell r="O14">
            <v>1520.92</v>
          </cell>
        </row>
        <row r="15">
          <cell r="B15" t="str">
            <v>BARG UNIT</v>
          </cell>
          <cell r="C15">
            <v>51</v>
          </cell>
          <cell r="D15" t="str">
            <v>CUSTOMER SERVICE</v>
          </cell>
          <cell r="E15" t="str">
            <v>Operational</v>
          </cell>
          <cell r="F15">
            <v>100</v>
          </cell>
          <cell r="G15" t="str">
            <v>Non Productive</v>
          </cell>
          <cell r="H15" t="str">
            <v>REST TIME</v>
          </cell>
          <cell r="I15">
            <v>5</v>
          </cell>
          <cell r="J15">
            <v>100.1</v>
          </cell>
          <cell r="K15">
            <v>0</v>
          </cell>
          <cell r="L15">
            <v>100.1</v>
          </cell>
          <cell r="M15">
            <v>100.1</v>
          </cell>
          <cell r="N15">
            <v>0</v>
          </cell>
          <cell r="O15">
            <v>100.1</v>
          </cell>
        </row>
        <row r="16">
          <cell r="B16" t="str">
            <v>BARG UNIT</v>
          </cell>
          <cell r="C16">
            <v>51</v>
          </cell>
          <cell r="D16" t="str">
            <v>CUSTOMER SERVICE</v>
          </cell>
          <cell r="E16" t="str">
            <v>Operational</v>
          </cell>
          <cell r="F16">
            <v>130</v>
          </cell>
          <cell r="G16" t="str">
            <v>Non Productive</v>
          </cell>
          <cell r="H16" t="str">
            <v>EQUIPMENT BREAKDOWN</v>
          </cell>
          <cell r="I16">
            <v>3.5</v>
          </cell>
          <cell r="J16">
            <v>85.47</v>
          </cell>
          <cell r="K16">
            <v>0</v>
          </cell>
          <cell r="L16">
            <v>85.47</v>
          </cell>
          <cell r="M16">
            <v>85.47</v>
          </cell>
          <cell r="N16">
            <v>0</v>
          </cell>
          <cell r="O16">
            <v>85.47</v>
          </cell>
        </row>
        <row r="17">
          <cell r="B17" t="str">
            <v>BARG UNIT</v>
          </cell>
          <cell r="C17">
            <v>51</v>
          </cell>
          <cell r="D17" t="str">
            <v>CUSTOMER SERVICE</v>
          </cell>
          <cell r="E17" t="str">
            <v>Operational</v>
          </cell>
          <cell r="F17">
            <v>140</v>
          </cell>
          <cell r="G17" t="str">
            <v>Non Productive</v>
          </cell>
          <cell r="H17" t="str">
            <v>SAFETY MEETING</v>
          </cell>
          <cell r="I17">
            <v>575.25</v>
          </cell>
          <cell r="J17">
            <v>13690.31</v>
          </cell>
          <cell r="K17">
            <v>0</v>
          </cell>
          <cell r="L17">
            <v>13690.31</v>
          </cell>
          <cell r="M17">
            <v>13690.31</v>
          </cell>
          <cell r="N17">
            <v>0</v>
          </cell>
          <cell r="O17">
            <v>13690.31</v>
          </cell>
        </row>
        <row r="18">
          <cell r="B18" t="str">
            <v>BARG UNIT</v>
          </cell>
          <cell r="C18">
            <v>51</v>
          </cell>
          <cell r="D18" t="str">
            <v>CUSTOMER SERVICE</v>
          </cell>
          <cell r="E18" t="str">
            <v>Operational</v>
          </cell>
          <cell r="F18">
            <v>160</v>
          </cell>
          <cell r="G18" t="str">
            <v>Non Productive</v>
          </cell>
          <cell r="H18" t="str">
            <v>OTHER MEETING</v>
          </cell>
          <cell r="I18">
            <v>32.5</v>
          </cell>
          <cell r="J18">
            <v>684.05</v>
          </cell>
          <cell r="K18">
            <v>0</v>
          </cell>
          <cell r="L18">
            <v>684.05</v>
          </cell>
          <cell r="M18">
            <v>684.05</v>
          </cell>
          <cell r="N18">
            <v>0</v>
          </cell>
          <cell r="O18">
            <v>684.05</v>
          </cell>
        </row>
        <row r="19">
          <cell r="B19" t="str">
            <v>BARG UNIT</v>
          </cell>
          <cell r="C19">
            <v>51</v>
          </cell>
          <cell r="D19" t="str">
            <v>CUSTOMER SERVICE</v>
          </cell>
          <cell r="E19" t="str">
            <v>Operational</v>
          </cell>
          <cell r="F19">
            <v>250</v>
          </cell>
          <cell r="G19" t="str">
            <v>Non Productive</v>
          </cell>
          <cell r="H19" t="str">
            <v>TEMPORARY RELIEVING</v>
          </cell>
          <cell r="I19">
            <v>1626.5</v>
          </cell>
          <cell r="J19">
            <v>6169.29</v>
          </cell>
          <cell r="K19">
            <v>0</v>
          </cell>
          <cell r="L19">
            <v>6169.29</v>
          </cell>
          <cell r="M19">
            <v>6169.29</v>
          </cell>
          <cell r="N19">
            <v>0</v>
          </cell>
          <cell r="O19">
            <v>6169.29</v>
          </cell>
        </row>
        <row r="20">
          <cell r="B20" t="str">
            <v>BARG UNIT</v>
          </cell>
          <cell r="C20">
            <v>51</v>
          </cell>
          <cell r="D20" t="str">
            <v>CUSTOMER SERVICE</v>
          </cell>
          <cell r="E20" t="str">
            <v>Operational</v>
          </cell>
          <cell r="F20">
            <v>310</v>
          </cell>
          <cell r="G20" t="str">
            <v>Excluded</v>
          </cell>
          <cell r="H20" t="str">
            <v>DISABILITY - COMPANY</v>
          </cell>
          <cell r="I20">
            <v>0</v>
          </cell>
          <cell r="J20">
            <v>9451.67</v>
          </cell>
          <cell r="K20">
            <v>0</v>
          </cell>
          <cell r="L20">
            <v>0</v>
          </cell>
          <cell r="M20">
            <v>0</v>
          </cell>
          <cell r="N20">
            <v>9451.67</v>
          </cell>
          <cell r="O20">
            <v>9451.67</v>
          </cell>
        </row>
        <row r="21">
          <cell r="B21" t="str">
            <v>BARG UNIT</v>
          </cell>
          <cell r="C21">
            <v>51</v>
          </cell>
          <cell r="D21" t="str">
            <v>CUSTOMER SERVICE</v>
          </cell>
          <cell r="E21" t="str">
            <v>Operational</v>
          </cell>
          <cell r="F21">
            <v>320</v>
          </cell>
          <cell r="G21" t="str">
            <v>Excluded</v>
          </cell>
          <cell r="H21" t="str">
            <v>DISABILITY SUPPL</v>
          </cell>
          <cell r="I21">
            <v>0</v>
          </cell>
          <cell r="J21">
            <v>3680.13</v>
          </cell>
          <cell r="K21">
            <v>0</v>
          </cell>
          <cell r="L21">
            <v>0</v>
          </cell>
          <cell r="M21">
            <v>0</v>
          </cell>
          <cell r="N21">
            <v>3680.13</v>
          </cell>
          <cell r="O21">
            <v>3680.13</v>
          </cell>
        </row>
        <row r="22">
          <cell r="B22" t="str">
            <v>BARG UNIT</v>
          </cell>
          <cell r="C22">
            <v>51</v>
          </cell>
          <cell r="D22" t="str">
            <v>CUSTOMER SERVICE</v>
          </cell>
          <cell r="E22" t="str">
            <v>Operational</v>
          </cell>
          <cell r="F22">
            <v>330</v>
          </cell>
          <cell r="G22" t="str">
            <v>Excluded</v>
          </cell>
          <cell r="H22" t="str">
            <v>RETRO PAY THRFTBL</v>
          </cell>
          <cell r="I22">
            <v>0</v>
          </cell>
          <cell r="J22">
            <v>973.44</v>
          </cell>
          <cell r="K22">
            <v>0</v>
          </cell>
          <cell r="L22">
            <v>0</v>
          </cell>
          <cell r="M22">
            <v>0</v>
          </cell>
          <cell r="N22">
            <v>973.44</v>
          </cell>
          <cell r="O22">
            <v>973.44</v>
          </cell>
        </row>
        <row r="23">
          <cell r="B23" t="str">
            <v>BARG UNIT</v>
          </cell>
          <cell r="C23">
            <v>51</v>
          </cell>
          <cell r="D23" t="str">
            <v>CUSTOMER SERVICE</v>
          </cell>
          <cell r="E23" t="str">
            <v>Operational</v>
          </cell>
          <cell r="F23">
            <v>410</v>
          </cell>
          <cell r="G23" t="str">
            <v>Non Productive</v>
          </cell>
          <cell r="H23" t="str">
            <v>PART DAY DISABILITY</v>
          </cell>
          <cell r="I23">
            <v>-4</v>
          </cell>
          <cell r="J23">
            <v>-78.239999999999995</v>
          </cell>
          <cell r="K23">
            <v>0</v>
          </cell>
          <cell r="L23">
            <v>-78.239999999999995</v>
          </cell>
          <cell r="M23">
            <v>-78.239999999999995</v>
          </cell>
          <cell r="N23">
            <v>0</v>
          </cell>
          <cell r="O23">
            <v>-78.239999999999995</v>
          </cell>
        </row>
        <row r="24">
          <cell r="B24" t="str">
            <v>BARG UNIT</v>
          </cell>
          <cell r="C24">
            <v>51</v>
          </cell>
          <cell r="D24" t="str">
            <v>CUSTOMER SERVICE</v>
          </cell>
          <cell r="E24" t="str">
            <v>Operational</v>
          </cell>
          <cell r="F24">
            <v>430</v>
          </cell>
          <cell r="G24" t="str">
            <v>Non Productive</v>
          </cell>
          <cell r="H24" t="str">
            <v>FINAL VACATION ALLOW</v>
          </cell>
          <cell r="I24">
            <v>380</v>
          </cell>
          <cell r="J24">
            <v>7562</v>
          </cell>
          <cell r="K24">
            <v>0</v>
          </cell>
          <cell r="L24">
            <v>7562</v>
          </cell>
          <cell r="M24">
            <v>7562</v>
          </cell>
          <cell r="N24">
            <v>0</v>
          </cell>
          <cell r="O24">
            <v>7562</v>
          </cell>
        </row>
        <row r="25">
          <cell r="B25" t="str">
            <v>BARG UNIT</v>
          </cell>
          <cell r="C25">
            <v>51</v>
          </cell>
          <cell r="D25" t="str">
            <v>CUSTOMER SERVICE</v>
          </cell>
          <cell r="E25" t="str">
            <v>Operational</v>
          </cell>
          <cell r="F25">
            <v>480</v>
          </cell>
          <cell r="G25" t="str">
            <v>Non Productive</v>
          </cell>
          <cell r="H25" t="str">
            <v>FINAL FLOATING HOL</v>
          </cell>
          <cell r="I25">
            <v>8</v>
          </cell>
          <cell r="J25">
            <v>159.19999999999999</v>
          </cell>
          <cell r="K25">
            <v>0</v>
          </cell>
          <cell r="L25">
            <v>159.19999999999999</v>
          </cell>
          <cell r="M25">
            <v>159.19999999999999</v>
          </cell>
          <cell r="N25">
            <v>0</v>
          </cell>
          <cell r="O25">
            <v>159.19999999999999</v>
          </cell>
        </row>
        <row r="26">
          <cell r="B26" t="str">
            <v>BARG UNIT</v>
          </cell>
          <cell r="C26">
            <v>51</v>
          </cell>
          <cell r="D26" t="str">
            <v>CUSTOMER SERVICE</v>
          </cell>
          <cell r="E26" t="str">
            <v>Operational</v>
          </cell>
          <cell r="F26">
            <v>970</v>
          </cell>
          <cell r="G26" t="str">
            <v>Excluded</v>
          </cell>
          <cell r="H26" t="str">
            <v>PRETAX MEDICAL</v>
          </cell>
          <cell r="I26">
            <v>0</v>
          </cell>
          <cell r="J26">
            <v>-8011.78</v>
          </cell>
          <cell r="K26">
            <v>0</v>
          </cell>
          <cell r="L26">
            <v>0</v>
          </cell>
          <cell r="M26">
            <v>0</v>
          </cell>
          <cell r="N26">
            <v>-8011.78</v>
          </cell>
          <cell r="O26">
            <v>-8011.78</v>
          </cell>
        </row>
        <row r="27">
          <cell r="B27" t="str">
            <v>BARG UNIT</v>
          </cell>
          <cell r="C27">
            <v>51</v>
          </cell>
          <cell r="D27" t="str">
            <v>CUSTOMER SERVICE</v>
          </cell>
          <cell r="E27" t="str">
            <v>Operational</v>
          </cell>
          <cell r="F27">
            <v>971</v>
          </cell>
          <cell r="G27" t="str">
            <v>Excluded</v>
          </cell>
          <cell r="H27" t="str">
            <v>MEDICAL BENEFIT $</v>
          </cell>
          <cell r="I27">
            <v>0</v>
          </cell>
          <cell r="J27">
            <v>385</v>
          </cell>
          <cell r="K27">
            <v>0</v>
          </cell>
          <cell r="L27">
            <v>0</v>
          </cell>
          <cell r="M27">
            <v>0</v>
          </cell>
          <cell r="N27">
            <v>385</v>
          </cell>
          <cell r="O27">
            <v>385</v>
          </cell>
        </row>
        <row r="28">
          <cell r="B28" t="str">
            <v>BARG UNIT</v>
          </cell>
          <cell r="C28">
            <v>51</v>
          </cell>
          <cell r="D28" t="str">
            <v>CUSTOMER SERVICE</v>
          </cell>
          <cell r="E28" t="str">
            <v>Operational</v>
          </cell>
          <cell r="F28">
            <v>972</v>
          </cell>
          <cell r="G28" t="str">
            <v>Excluded</v>
          </cell>
          <cell r="H28" t="str">
            <v>PRETAX DENTAL</v>
          </cell>
          <cell r="I28">
            <v>0</v>
          </cell>
          <cell r="J28">
            <v>-1092.1099999999999</v>
          </cell>
          <cell r="K28">
            <v>0</v>
          </cell>
          <cell r="L28">
            <v>0</v>
          </cell>
          <cell r="M28">
            <v>0</v>
          </cell>
          <cell r="N28">
            <v>-1092.1099999999999</v>
          </cell>
          <cell r="O28">
            <v>-1092.1099999999999</v>
          </cell>
        </row>
        <row r="29">
          <cell r="B29" t="str">
            <v>BARG UNIT</v>
          </cell>
          <cell r="C29">
            <v>51</v>
          </cell>
          <cell r="D29" t="str">
            <v>CUSTOMER SERVICE</v>
          </cell>
          <cell r="E29" t="str">
            <v>Operational</v>
          </cell>
          <cell r="F29">
            <v>973</v>
          </cell>
          <cell r="G29" t="str">
            <v>Excluded</v>
          </cell>
          <cell r="H29" t="str">
            <v>DENTAL BENEFIT $</v>
          </cell>
          <cell r="I29">
            <v>0</v>
          </cell>
          <cell r="J29">
            <v>16.25</v>
          </cell>
          <cell r="K29">
            <v>0</v>
          </cell>
          <cell r="L29">
            <v>0</v>
          </cell>
          <cell r="M29">
            <v>0</v>
          </cell>
          <cell r="N29">
            <v>16.25</v>
          </cell>
          <cell r="O29">
            <v>16.25</v>
          </cell>
        </row>
        <row r="30">
          <cell r="B30" t="str">
            <v>BARG UNIT</v>
          </cell>
          <cell r="C30">
            <v>51</v>
          </cell>
          <cell r="D30" t="str">
            <v>CUSTOMER SERVICE</v>
          </cell>
          <cell r="E30" t="str">
            <v>Operational</v>
          </cell>
          <cell r="F30">
            <v>974</v>
          </cell>
          <cell r="G30" t="str">
            <v>Excluded</v>
          </cell>
          <cell r="H30" t="str">
            <v>PRETAX EMP LIFE INS</v>
          </cell>
          <cell r="I30">
            <v>0</v>
          </cell>
          <cell r="J30">
            <v>-3576.58</v>
          </cell>
          <cell r="K30">
            <v>0</v>
          </cell>
          <cell r="L30">
            <v>0</v>
          </cell>
          <cell r="M30">
            <v>0</v>
          </cell>
          <cell r="N30">
            <v>-3576.58</v>
          </cell>
          <cell r="O30">
            <v>-3576.58</v>
          </cell>
        </row>
        <row r="31">
          <cell r="B31" t="str">
            <v>BARG UNIT</v>
          </cell>
          <cell r="C31">
            <v>51</v>
          </cell>
          <cell r="D31" t="str">
            <v>CUSTOMER SERVICE</v>
          </cell>
          <cell r="E31" t="str">
            <v>Operational</v>
          </cell>
          <cell r="F31">
            <v>976</v>
          </cell>
          <cell r="G31" t="str">
            <v>Excluded</v>
          </cell>
          <cell r="H31" t="str">
            <v>LIFE INS BENEFIT $</v>
          </cell>
          <cell r="I31">
            <v>0</v>
          </cell>
          <cell r="J31">
            <v>10.199999999999999</v>
          </cell>
          <cell r="K31">
            <v>0</v>
          </cell>
          <cell r="L31">
            <v>0</v>
          </cell>
          <cell r="M31">
            <v>0</v>
          </cell>
          <cell r="N31">
            <v>10.199999999999999</v>
          </cell>
          <cell r="O31">
            <v>10.199999999999999</v>
          </cell>
        </row>
        <row r="32">
          <cell r="B32" t="str">
            <v>BARG UNIT</v>
          </cell>
          <cell r="C32">
            <v>51</v>
          </cell>
          <cell r="D32" t="str">
            <v>CUSTOMER SERVICE</v>
          </cell>
          <cell r="E32" t="str">
            <v>Operational</v>
          </cell>
          <cell r="F32">
            <v>977</v>
          </cell>
          <cell r="G32" t="str">
            <v>Excluded</v>
          </cell>
          <cell r="H32" t="str">
            <v>PRETAX LTD</v>
          </cell>
          <cell r="I32">
            <v>0</v>
          </cell>
          <cell r="J32">
            <v>-75.45</v>
          </cell>
          <cell r="K32">
            <v>0</v>
          </cell>
          <cell r="L32">
            <v>0</v>
          </cell>
          <cell r="M32">
            <v>0</v>
          </cell>
          <cell r="N32">
            <v>-75.45</v>
          </cell>
          <cell r="O32">
            <v>-75.45</v>
          </cell>
        </row>
        <row r="33">
          <cell r="B33" t="str">
            <v>BARG UNIT</v>
          </cell>
          <cell r="C33">
            <v>51</v>
          </cell>
          <cell r="D33" t="str">
            <v>CUSTOMER SERVICE</v>
          </cell>
          <cell r="E33" t="str">
            <v>Operational</v>
          </cell>
          <cell r="F33">
            <v>978</v>
          </cell>
          <cell r="G33" t="str">
            <v>Excluded</v>
          </cell>
          <cell r="H33" t="str">
            <v>LTD BENEFIT $</v>
          </cell>
          <cell r="I33">
            <v>0</v>
          </cell>
          <cell r="J33">
            <v>75.45</v>
          </cell>
          <cell r="K33">
            <v>0</v>
          </cell>
          <cell r="L33">
            <v>0</v>
          </cell>
          <cell r="M33">
            <v>0</v>
          </cell>
          <cell r="N33">
            <v>75.45</v>
          </cell>
          <cell r="O33">
            <v>75.45</v>
          </cell>
        </row>
        <row r="34">
          <cell r="B34" t="str">
            <v>BARG UNIT</v>
          </cell>
          <cell r="C34">
            <v>51</v>
          </cell>
          <cell r="D34" t="str">
            <v>CUSTOMER SERVICE</v>
          </cell>
          <cell r="E34" t="str">
            <v>Operational</v>
          </cell>
          <cell r="F34">
            <v>998</v>
          </cell>
          <cell r="G34" t="str">
            <v>Excluded</v>
          </cell>
          <cell r="H34" t="str">
            <v>BA THRFT STP AT CAP</v>
          </cell>
          <cell r="I34">
            <v>0</v>
          </cell>
          <cell r="J34">
            <v>-32213.02</v>
          </cell>
          <cell r="K34">
            <v>0</v>
          </cell>
          <cell r="L34">
            <v>0</v>
          </cell>
          <cell r="M34">
            <v>0</v>
          </cell>
          <cell r="N34">
            <v>-32213.02</v>
          </cell>
          <cell r="O34">
            <v>-32213.02</v>
          </cell>
        </row>
        <row r="35">
          <cell r="B35" t="str">
            <v>BARG UNIT</v>
          </cell>
          <cell r="C35">
            <v>51</v>
          </cell>
          <cell r="D35" t="str">
            <v>CUSTOMER SERVICE</v>
          </cell>
          <cell r="E35" t="str">
            <v>Operational</v>
          </cell>
          <cell r="F35">
            <v>999</v>
          </cell>
          <cell r="G35" t="str">
            <v>Excluded</v>
          </cell>
          <cell r="H35" t="str">
            <v>SUP THRFT STP AT CAP</v>
          </cell>
          <cell r="I35">
            <v>0</v>
          </cell>
          <cell r="J35">
            <v>-21720.91</v>
          </cell>
          <cell r="K35">
            <v>0</v>
          </cell>
          <cell r="L35">
            <v>0</v>
          </cell>
          <cell r="M35">
            <v>0</v>
          </cell>
          <cell r="N35">
            <v>-21720.91</v>
          </cell>
          <cell r="O35">
            <v>-21720.91</v>
          </cell>
        </row>
        <row r="36">
          <cell r="B36" t="str">
            <v>BARG UNIT</v>
          </cell>
          <cell r="C36">
            <v>51</v>
          </cell>
          <cell r="D36" t="str">
            <v>CUSTOMER SERVICE</v>
          </cell>
          <cell r="E36" t="str">
            <v>Operational</v>
          </cell>
          <cell r="F36" t="str">
            <v>J10</v>
          </cell>
          <cell r="G36" t="str">
            <v>Excluded</v>
          </cell>
          <cell r="H36" t="str">
            <v>O.T. MEALS NON-XM</v>
          </cell>
          <cell r="I36">
            <v>201</v>
          </cell>
          <cell r="J36">
            <v>2211</v>
          </cell>
          <cell r="K36">
            <v>0</v>
          </cell>
          <cell r="L36">
            <v>0</v>
          </cell>
          <cell r="M36">
            <v>0</v>
          </cell>
          <cell r="N36">
            <v>2211</v>
          </cell>
          <cell r="O36">
            <v>2211</v>
          </cell>
        </row>
        <row r="37">
          <cell r="B37" t="str">
            <v>BARG UNIT</v>
          </cell>
          <cell r="C37">
            <v>51</v>
          </cell>
          <cell r="D37" t="str">
            <v>CUSTOMER SERVICE</v>
          </cell>
          <cell r="E37" t="str">
            <v>Operational</v>
          </cell>
          <cell r="F37" t="str">
            <v>J20</v>
          </cell>
          <cell r="G37" t="str">
            <v>Excluded</v>
          </cell>
          <cell r="H37" t="str">
            <v>IMP INC EXCESS LIF T</v>
          </cell>
          <cell r="I37">
            <v>0</v>
          </cell>
          <cell r="J37">
            <v>2210.79</v>
          </cell>
          <cell r="K37">
            <v>0</v>
          </cell>
          <cell r="L37">
            <v>0</v>
          </cell>
          <cell r="M37">
            <v>0</v>
          </cell>
          <cell r="N37">
            <v>2210.79</v>
          </cell>
          <cell r="O37">
            <v>2210.79</v>
          </cell>
        </row>
        <row r="38">
          <cell r="B38" t="str">
            <v>BARG UNIT</v>
          </cell>
          <cell r="C38">
            <v>51</v>
          </cell>
          <cell r="D38" t="str">
            <v>CUSTOMER SERVICE</v>
          </cell>
          <cell r="E38" t="str">
            <v>Operational</v>
          </cell>
          <cell r="F38" t="str">
            <v>J25</v>
          </cell>
          <cell r="G38" t="str">
            <v>Excluded</v>
          </cell>
          <cell r="H38" t="str">
            <v>IMP INC DEP LIFE</v>
          </cell>
          <cell r="I38">
            <v>0</v>
          </cell>
          <cell r="J38">
            <v>1097.55</v>
          </cell>
          <cell r="K38">
            <v>0</v>
          </cell>
          <cell r="L38">
            <v>0</v>
          </cell>
          <cell r="M38">
            <v>0</v>
          </cell>
          <cell r="N38">
            <v>1097.55</v>
          </cell>
          <cell r="O38">
            <v>1097.55</v>
          </cell>
        </row>
        <row r="39">
          <cell r="B39" t="str">
            <v>BARG UNIT</v>
          </cell>
          <cell r="C39">
            <v>51</v>
          </cell>
          <cell r="D39" t="str">
            <v>CUSTOMER SERVICE</v>
          </cell>
          <cell r="E39" t="str">
            <v>Operational</v>
          </cell>
          <cell r="F39" t="str">
            <v>J82</v>
          </cell>
          <cell r="G39" t="str">
            <v>Excluded</v>
          </cell>
          <cell r="H39" t="str">
            <v>IMP CNTR CAR V INS 2</v>
          </cell>
          <cell r="I39">
            <v>0</v>
          </cell>
          <cell r="J39">
            <v>44</v>
          </cell>
          <cell r="K39">
            <v>0</v>
          </cell>
          <cell r="L39">
            <v>0</v>
          </cell>
          <cell r="M39">
            <v>0</v>
          </cell>
          <cell r="N39">
            <v>44</v>
          </cell>
          <cell r="O39">
            <v>44</v>
          </cell>
        </row>
        <row r="40">
          <cell r="B40" t="str">
            <v>BARG UNIT</v>
          </cell>
          <cell r="C40">
            <v>51</v>
          </cell>
          <cell r="D40" t="str">
            <v>CUSTOMER SERVICE</v>
          </cell>
          <cell r="E40" t="str">
            <v>Operational</v>
          </cell>
          <cell r="F40" t="str">
            <v>P52</v>
          </cell>
          <cell r="G40" t="str">
            <v>Excluded</v>
          </cell>
          <cell r="H40" t="str">
            <v>CC V INS RMB N-TX 2</v>
          </cell>
          <cell r="I40">
            <v>0</v>
          </cell>
          <cell r="J40">
            <v>74</v>
          </cell>
          <cell r="K40">
            <v>0</v>
          </cell>
          <cell r="L40">
            <v>0</v>
          </cell>
          <cell r="M40">
            <v>0</v>
          </cell>
          <cell r="N40">
            <v>74</v>
          </cell>
          <cell r="O40">
            <v>74</v>
          </cell>
        </row>
        <row r="41">
          <cell r="B41" t="str">
            <v>BARG UNIT</v>
          </cell>
          <cell r="C41">
            <v>51</v>
          </cell>
          <cell r="D41" t="str">
            <v>CUSTOMER SERVICE</v>
          </cell>
          <cell r="E41" t="str">
            <v>Operational</v>
          </cell>
          <cell r="F41" t="str">
            <v>R40</v>
          </cell>
          <cell r="G41" t="str">
            <v>Excluded</v>
          </cell>
          <cell r="H41" t="str">
            <v>FULL DY DIS-NOT PAID</v>
          </cell>
          <cell r="I41">
            <v>1296</v>
          </cell>
          <cell r="J41">
            <v>0</v>
          </cell>
          <cell r="K41">
            <v>0</v>
          </cell>
          <cell r="L41">
            <v>0</v>
          </cell>
          <cell r="M41">
            <v>0</v>
          </cell>
          <cell r="N41">
            <v>0</v>
          </cell>
          <cell r="O41">
            <v>0</v>
          </cell>
        </row>
        <row r="42">
          <cell r="B42" t="str">
            <v>BARG UNIT</v>
          </cell>
          <cell r="C42">
            <v>51</v>
          </cell>
          <cell r="D42" t="str">
            <v>CUSTOMER SERVICE</v>
          </cell>
          <cell r="E42" t="str">
            <v>Operational</v>
          </cell>
          <cell r="F42" t="str">
            <v>R42</v>
          </cell>
          <cell r="G42" t="str">
            <v>Excluded</v>
          </cell>
          <cell r="H42" t="str">
            <v>HOL WRK-VAC-NOT PAID</v>
          </cell>
          <cell r="I42">
            <v>8</v>
          </cell>
          <cell r="J42">
            <v>159.19999999999999</v>
          </cell>
          <cell r="K42">
            <v>0</v>
          </cell>
          <cell r="L42">
            <v>0</v>
          </cell>
          <cell r="M42">
            <v>0</v>
          </cell>
          <cell r="N42">
            <v>159.19999999999999</v>
          </cell>
          <cell r="O42">
            <v>159.19999999999999</v>
          </cell>
        </row>
        <row r="43">
          <cell r="B43" t="str">
            <v>BARG UNIT</v>
          </cell>
          <cell r="C43">
            <v>51</v>
          </cell>
          <cell r="D43" t="str">
            <v>CUSTOMER SERVICE</v>
          </cell>
          <cell r="E43" t="str">
            <v>Operational</v>
          </cell>
          <cell r="F43" t="str">
            <v>R59</v>
          </cell>
          <cell r="G43" t="str">
            <v>Excluded</v>
          </cell>
          <cell r="H43" t="str">
            <v>FMLA - INFO ONLY</v>
          </cell>
          <cell r="I43">
            <v>72</v>
          </cell>
          <cell r="J43">
            <v>0</v>
          </cell>
          <cell r="K43">
            <v>0</v>
          </cell>
          <cell r="L43">
            <v>0</v>
          </cell>
          <cell r="M43">
            <v>0</v>
          </cell>
          <cell r="N43">
            <v>0</v>
          </cell>
          <cell r="O43">
            <v>0</v>
          </cell>
        </row>
        <row r="44">
          <cell r="B44" t="str">
            <v>BARG UNIT</v>
          </cell>
          <cell r="C44">
            <v>51</v>
          </cell>
          <cell r="D44" t="str">
            <v>CUSTOMER SERVICE</v>
          </cell>
          <cell r="E44" t="str">
            <v>Operational</v>
          </cell>
          <cell r="F44" t="str">
            <v>R63</v>
          </cell>
          <cell r="G44" t="str">
            <v>Excluded</v>
          </cell>
          <cell r="H44" t="str">
            <v>EMPL ILL-NOT PAID</v>
          </cell>
          <cell r="I44">
            <v>88</v>
          </cell>
          <cell r="J44">
            <v>0</v>
          </cell>
          <cell r="K44">
            <v>0</v>
          </cell>
          <cell r="L44">
            <v>0</v>
          </cell>
          <cell r="M44">
            <v>0</v>
          </cell>
          <cell r="N44">
            <v>0</v>
          </cell>
          <cell r="O44">
            <v>0</v>
          </cell>
        </row>
        <row r="45">
          <cell r="B45" t="str">
            <v>BARG UNIT</v>
          </cell>
          <cell r="C45">
            <v>51</v>
          </cell>
          <cell r="D45" t="str">
            <v>CUSTOMER SERVICE</v>
          </cell>
          <cell r="E45" t="str">
            <v>Operational</v>
          </cell>
          <cell r="F45" t="str">
            <v>R65</v>
          </cell>
          <cell r="G45" t="str">
            <v>Excluded</v>
          </cell>
          <cell r="H45" t="str">
            <v>EMPL REQ N-PD</v>
          </cell>
          <cell r="I45">
            <v>26.5</v>
          </cell>
          <cell r="J45">
            <v>0</v>
          </cell>
          <cell r="K45">
            <v>0</v>
          </cell>
          <cell r="L45">
            <v>0</v>
          </cell>
          <cell r="M45">
            <v>0</v>
          </cell>
          <cell r="N45">
            <v>0</v>
          </cell>
          <cell r="O45">
            <v>0</v>
          </cell>
        </row>
        <row r="46">
          <cell r="B46" t="str">
            <v>BARG UNIT</v>
          </cell>
          <cell r="C46">
            <v>51</v>
          </cell>
          <cell r="D46" t="str">
            <v>CUSTOMER SERVICE</v>
          </cell>
          <cell r="E46" t="str">
            <v>Operational</v>
          </cell>
          <cell r="F46" t="str">
            <v>R69</v>
          </cell>
          <cell r="G46" t="str">
            <v>Excluded</v>
          </cell>
          <cell r="H46" t="str">
            <v>OTHER-NOT PAID</v>
          </cell>
          <cell r="I46">
            <v>12</v>
          </cell>
          <cell r="J46">
            <v>0</v>
          </cell>
          <cell r="K46">
            <v>0</v>
          </cell>
          <cell r="L46">
            <v>0</v>
          </cell>
          <cell r="M46">
            <v>0</v>
          </cell>
          <cell r="N46">
            <v>0</v>
          </cell>
          <cell r="O46">
            <v>0</v>
          </cell>
        </row>
        <row r="47">
          <cell r="B47" t="str">
            <v>BARG UNIT</v>
          </cell>
          <cell r="C47">
            <v>51</v>
          </cell>
          <cell r="D47" t="str">
            <v>CUSTOMER SERVICE</v>
          </cell>
          <cell r="E47" t="str">
            <v>Operational</v>
          </cell>
          <cell r="F47" t="str">
            <v>S51</v>
          </cell>
          <cell r="G47" t="str">
            <v>Non Productive</v>
          </cell>
          <cell r="H47" t="str">
            <v>SHIFT DIFF REG 4PM-M</v>
          </cell>
          <cell r="I47">
            <v>1549.5</v>
          </cell>
          <cell r="J47">
            <v>929.7</v>
          </cell>
          <cell r="K47">
            <v>0</v>
          </cell>
          <cell r="L47">
            <v>929.7</v>
          </cell>
          <cell r="M47">
            <v>929.7</v>
          </cell>
          <cell r="N47">
            <v>0</v>
          </cell>
          <cell r="O47">
            <v>929.7</v>
          </cell>
        </row>
        <row r="48">
          <cell r="B48" t="str">
            <v>BARG UNIT</v>
          </cell>
          <cell r="C48">
            <v>51</v>
          </cell>
          <cell r="D48" t="str">
            <v>CUSTOMER SERVICE</v>
          </cell>
          <cell r="E48" t="str">
            <v>Operational</v>
          </cell>
          <cell r="F48" t="str">
            <v>T04</v>
          </cell>
          <cell r="G48" t="str">
            <v>Non Productive</v>
          </cell>
          <cell r="H48" t="str">
            <v>ALTERNATIVE AWARD</v>
          </cell>
          <cell r="I48">
            <v>0</v>
          </cell>
          <cell r="J48">
            <v>350</v>
          </cell>
          <cell r="K48">
            <v>0</v>
          </cell>
          <cell r="L48">
            <v>350</v>
          </cell>
          <cell r="M48">
            <v>350</v>
          </cell>
          <cell r="N48">
            <v>0</v>
          </cell>
          <cell r="O48">
            <v>350</v>
          </cell>
        </row>
        <row r="49">
          <cell r="B49" t="str">
            <v>BARG UNIT</v>
          </cell>
          <cell r="C49">
            <v>51</v>
          </cell>
          <cell r="D49" t="str">
            <v>CUSTOMER SERVICE</v>
          </cell>
          <cell r="E49" t="str">
            <v>Operational</v>
          </cell>
          <cell r="F49" t="str">
            <v>T52</v>
          </cell>
          <cell r="G49" t="str">
            <v>Non Productive</v>
          </cell>
          <cell r="H49" t="str">
            <v>03 MED/DEN REFUND</v>
          </cell>
          <cell r="I49">
            <v>0</v>
          </cell>
          <cell r="J49">
            <v>216.31</v>
          </cell>
          <cell r="K49">
            <v>0</v>
          </cell>
          <cell r="L49">
            <v>216.31</v>
          </cell>
          <cell r="M49">
            <v>216.31</v>
          </cell>
          <cell r="N49">
            <v>0</v>
          </cell>
          <cell r="O49">
            <v>216.31</v>
          </cell>
        </row>
        <row r="50">
          <cell r="B50" t="str">
            <v>BARG UNIT</v>
          </cell>
          <cell r="C50">
            <v>51</v>
          </cell>
          <cell r="D50" t="str">
            <v>CUSTOMER SERVICE</v>
          </cell>
          <cell r="E50" t="str">
            <v>Operational</v>
          </cell>
          <cell r="F50" t="str">
            <v>T80</v>
          </cell>
          <cell r="G50" t="str">
            <v>Non Productive</v>
          </cell>
          <cell r="H50" t="str">
            <v>OT ADJUSTMENT</v>
          </cell>
          <cell r="I50">
            <v>0</v>
          </cell>
          <cell r="J50">
            <v>222.01</v>
          </cell>
          <cell r="K50">
            <v>0</v>
          </cell>
          <cell r="L50">
            <v>222.01</v>
          </cell>
          <cell r="M50">
            <v>222.01</v>
          </cell>
          <cell r="N50">
            <v>0</v>
          </cell>
          <cell r="O50">
            <v>222.01</v>
          </cell>
        </row>
        <row r="51">
          <cell r="B51" t="str">
            <v>BARG UNIT</v>
          </cell>
          <cell r="C51">
            <v>51</v>
          </cell>
          <cell r="D51" t="str">
            <v>CUSTOMER SERVICE</v>
          </cell>
          <cell r="E51" t="str">
            <v>Operational</v>
          </cell>
          <cell r="F51" t="str">
            <v>Y13</v>
          </cell>
          <cell r="G51" t="str">
            <v>Productive</v>
          </cell>
          <cell r="H51" t="str">
            <v>EQUIP BRKDWN-1 1/2</v>
          </cell>
          <cell r="I51">
            <v>1</v>
          </cell>
          <cell r="J51">
            <v>37.92</v>
          </cell>
          <cell r="K51">
            <v>37.92</v>
          </cell>
          <cell r="L51">
            <v>0</v>
          </cell>
          <cell r="M51">
            <v>37.92</v>
          </cell>
          <cell r="N51">
            <v>0</v>
          </cell>
          <cell r="O51">
            <v>37.92</v>
          </cell>
        </row>
        <row r="52">
          <cell r="B52" t="str">
            <v>BARG UNIT</v>
          </cell>
          <cell r="C52">
            <v>51</v>
          </cell>
          <cell r="D52" t="str">
            <v>CUSTOMER SERVICE</v>
          </cell>
          <cell r="E52" t="str">
            <v>Operational</v>
          </cell>
          <cell r="F52" t="str">
            <v>Y21</v>
          </cell>
          <cell r="G52" t="str">
            <v>Productive</v>
          </cell>
          <cell r="H52" t="str">
            <v>TIME &amp; ONE HALF OT</v>
          </cell>
          <cell r="I52">
            <v>1286</v>
          </cell>
          <cell r="J52">
            <v>44198.17</v>
          </cell>
          <cell r="K52">
            <v>44198.17</v>
          </cell>
          <cell r="L52">
            <v>0</v>
          </cell>
          <cell r="M52">
            <v>44198.17</v>
          </cell>
          <cell r="N52">
            <v>0</v>
          </cell>
          <cell r="O52">
            <v>44198.17</v>
          </cell>
        </row>
        <row r="53">
          <cell r="B53" t="str">
            <v>BARG UNIT</v>
          </cell>
          <cell r="C53">
            <v>51</v>
          </cell>
          <cell r="D53" t="str">
            <v>CUSTOMER SERVICE</v>
          </cell>
          <cell r="E53" t="str">
            <v>Operational</v>
          </cell>
          <cell r="F53" t="str">
            <v>Y25</v>
          </cell>
          <cell r="G53" t="str">
            <v>Productive</v>
          </cell>
          <cell r="H53" t="str">
            <v>TEMP RELIEVING-1 1/2</v>
          </cell>
          <cell r="I53">
            <v>57</v>
          </cell>
          <cell r="J53">
            <v>510.14</v>
          </cell>
          <cell r="K53">
            <v>510.14</v>
          </cell>
          <cell r="L53">
            <v>0</v>
          </cell>
          <cell r="M53">
            <v>510.14</v>
          </cell>
          <cell r="N53">
            <v>0</v>
          </cell>
          <cell r="O53">
            <v>510.14</v>
          </cell>
        </row>
        <row r="54">
          <cell r="B54" t="str">
            <v>BARG UNIT</v>
          </cell>
          <cell r="C54">
            <v>51</v>
          </cell>
          <cell r="D54" t="str">
            <v>CUSTOMER SERVICE</v>
          </cell>
          <cell r="E54" t="str">
            <v>Operational</v>
          </cell>
          <cell r="F54" t="str">
            <v>Y51</v>
          </cell>
          <cell r="G54" t="str">
            <v>Productive</v>
          </cell>
          <cell r="H54" t="str">
            <v>3RD SHIFT DIFF-1 1/2</v>
          </cell>
          <cell r="I54">
            <v>108.5</v>
          </cell>
          <cell r="J54">
            <v>97.65</v>
          </cell>
          <cell r="K54">
            <v>97.65</v>
          </cell>
          <cell r="L54">
            <v>0</v>
          </cell>
          <cell r="M54">
            <v>97.65</v>
          </cell>
          <cell r="N54">
            <v>0</v>
          </cell>
          <cell r="O54">
            <v>97.65</v>
          </cell>
        </row>
        <row r="55">
          <cell r="B55" t="str">
            <v>BARG UNIT</v>
          </cell>
          <cell r="C55">
            <v>51</v>
          </cell>
          <cell r="D55" t="str">
            <v>CUSTOMER SERVICE</v>
          </cell>
          <cell r="E55" t="str">
            <v>Operational</v>
          </cell>
          <cell r="F55" t="str">
            <v>Z22</v>
          </cell>
          <cell r="G55" t="str">
            <v>Productive</v>
          </cell>
          <cell r="H55" t="str">
            <v>DOUBLE OVERTIME</v>
          </cell>
          <cell r="I55">
            <v>11.5</v>
          </cell>
          <cell r="J55">
            <v>460.46</v>
          </cell>
          <cell r="K55">
            <v>460.46</v>
          </cell>
          <cell r="L55">
            <v>0</v>
          </cell>
          <cell r="M55">
            <v>460.46</v>
          </cell>
          <cell r="N55">
            <v>0</v>
          </cell>
          <cell r="O55">
            <v>460.46</v>
          </cell>
        </row>
        <row r="56">
          <cell r="B56" t="str">
            <v>BARG UNIT</v>
          </cell>
          <cell r="C56">
            <v>34</v>
          </cell>
          <cell r="D56" t="str">
            <v>HUMAN RESRC &amp; CORP SVCS</v>
          </cell>
          <cell r="E56" t="str">
            <v>Staff</v>
          </cell>
          <cell r="F56">
            <v>10</v>
          </cell>
          <cell r="G56" t="str">
            <v>Productive</v>
          </cell>
          <cell r="H56" t="str">
            <v>REGULAR</v>
          </cell>
          <cell r="I56">
            <v>6357.5</v>
          </cell>
          <cell r="J56">
            <v>156558.76</v>
          </cell>
          <cell r="K56">
            <v>156558.76</v>
          </cell>
          <cell r="L56">
            <v>0</v>
          </cell>
          <cell r="M56">
            <v>156558.76</v>
          </cell>
          <cell r="N56">
            <v>0</v>
          </cell>
          <cell r="O56">
            <v>156558.76</v>
          </cell>
        </row>
        <row r="57">
          <cell r="B57" t="str">
            <v>BARG UNIT</v>
          </cell>
          <cell r="C57">
            <v>34</v>
          </cell>
          <cell r="D57" t="str">
            <v>HUMAN RESRC &amp; CORP SVCS</v>
          </cell>
          <cell r="E57" t="str">
            <v>Staff</v>
          </cell>
          <cell r="F57">
            <v>20</v>
          </cell>
          <cell r="G57" t="str">
            <v>Non Productive</v>
          </cell>
          <cell r="H57" t="str">
            <v>HOLIDAY</v>
          </cell>
          <cell r="I57">
            <v>904</v>
          </cell>
          <cell r="J57">
            <v>20599.18</v>
          </cell>
          <cell r="K57">
            <v>0</v>
          </cell>
          <cell r="L57">
            <v>20599.18</v>
          </cell>
          <cell r="M57">
            <v>20599.18</v>
          </cell>
          <cell r="N57">
            <v>0</v>
          </cell>
          <cell r="O57">
            <v>20599.18</v>
          </cell>
        </row>
        <row r="58">
          <cell r="B58" t="str">
            <v>BARG UNIT</v>
          </cell>
          <cell r="C58">
            <v>34</v>
          </cell>
          <cell r="D58" t="str">
            <v>HUMAN RESRC &amp; CORP SVCS</v>
          </cell>
          <cell r="E58" t="str">
            <v>Staff</v>
          </cell>
          <cell r="F58">
            <v>30</v>
          </cell>
          <cell r="G58" t="str">
            <v>Non Productive</v>
          </cell>
          <cell r="H58" t="str">
            <v>VACATION</v>
          </cell>
          <cell r="I58">
            <v>1973.5</v>
          </cell>
          <cell r="J58">
            <v>48347.31</v>
          </cell>
          <cell r="K58">
            <v>0</v>
          </cell>
          <cell r="L58">
            <v>48347.31</v>
          </cell>
          <cell r="M58">
            <v>48347.31</v>
          </cell>
          <cell r="N58">
            <v>0</v>
          </cell>
          <cell r="O58">
            <v>48347.31</v>
          </cell>
        </row>
        <row r="59">
          <cell r="B59" t="str">
            <v>BARG UNIT</v>
          </cell>
          <cell r="C59">
            <v>34</v>
          </cell>
          <cell r="D59" t="str">
            <v>HUMAN RESRC &amp; CORP SVCS</v>
          </cell>
          <cell r="E59" t="str">
            <v>Staff</v>
          </cell>
          <cell r="F59">
            <v>40</v>
          </cell>
          <cell r="G59" t="str">
            <v>Non Productive</v>
          </cell>
          <cell r="H59" t="str">
            <v>EMPLOYEE ILLNESS</v>
          </cell>
          <cell r="I59">
            <v>2919.75</v>
          </cell>
          <cell r="J59">
            <v>71003.39</v>
          </cell>
          <cell r="K59">
            <v>0</v>
          </cell>
          <cell r="L59">
            <v>71003.39</v>
          </cell>
          <cell r="M59">
            <v>71003.39</v>
          </cell>
          <cell r="N59">
            <v>0</v>
          </cell>
          <cell r="O59">
            <v>71003.39</v>
          </cell>
        </row>
        <row r="60">
          <cell r="B60" t="str">
            <v>BARG UNIT</v>
          </cell>
          <cell r="C60">
            <v>34</v>
          </cell>
          <cell r="D60" t="str">
            <v>HUMAN RESRC &amp; CORP SVCS</v>
          </cell>
          <cell r="E60" t="str">
            <v>Staff</v>
          </cell>
          <cell r="F60">
            <v>80</v>
          </cell>
          <cell r="G60" t="str">
            <v>Non Productive</v>
          </cell>
          <cell r="H60" t="str">
            <v>SER ILL IN FAM</v>
          </cell>
          <cell r="I60">
            <v>32</v>
          </cell>
          <cell r="J60">
            <v>831.92</v>
          </cell>
          <cell r="K60">
            <v>0</v>
          </cell>
          <cell r="L60">
            <v>831.92</v>
          </cell>
          <cell r="M60">
            <v>831.92</v>
          </cell>
          <cell r="N60">
            <v>0</v>
          </cell>
          <cell r="O60">
            <v>831.92</v>
          </cell>
        </row>
        <row r="61">
          <cell r="B61" t="str">
            <v>BARG UNIT</v>
          </cell>
          <cell r="C61">
            <v>34</v>
          </cell>
          <cell r="D61" t="str">
            <v>HUMAN RESRC &amp; CORP SVCS</v>
          </cell>
          <cell r="E61" t="str">
            <v>Staff</v>
          </cell>
          <cell r="F61">
            <v>90</v>
          </cell>
          <cell r="G61" t="str">
            <v>Non Productive</v>
          </cell>
          <cell r="H61" t="str">
            <v>OTHER REGULAR HOURS</v>
          </cell>
          <cell r="I61">
            <v>11.5</v>
          </cell>
          <cell r="J61">
            <v>539.32000000000005</v>
          </cell>
          <cell r="K61">
            <v>0</v>
          </cell>
          <cell r="L61">
            <v>539.32000000000005</v>
          </cell>
          <cell r="M61">
            <v>539.32000000000005</v>
          </cell>
          <cell r="N61">
            <v>0</v>
          </cell>
          <cell r="O61">
            <v>539.32000000000005</v>
          </cell>
        </row>
        <row r="62">
          <cell r="B62" t="str">
            <v>BARG UNIT</v>
          </cell>
          <cell r="C62">
            <v>34</v>
          </cell>
          <cell r="D62" t="str">
            <v>HUMAN RESRC &amp; CORP SVCS</v>
          </cell>
          <cell r="E62" t="str">
            <v>Staff</v>
          </cell>
          <cell r="F62">
            <v>100</v>
          </cell>
          <cell r="G62" t="str">
            <v>Non Productive</v>
          </cell>
          <cell r="H62" t="str">
            <v>REST TIME</v>
          </cell>
          <cell r="I62">
            <v>4</v>
          </cell>
          <cell r="J62">
            <v>103.4</v>
          </cell>
          <cell r="K62">
            <v>0</v>
          </cell>
          <cell r="L62">
            <v>103.4</v>
          </cell>
          <cell r="M62">
            <v>103.4</v>
          </cell>
          <cell r="N62">
            <v>0</v>
          </cell>
          <cell r="O62">
            <v>103.4</v>
          </cell>
        </row>
        <row r="63">
          <cell r="B63" t="str">
            <v>BARG UNIT</v>
          </cell>
          <cell r="C63">
            <v>34</v>
          </cell>
          <cell r="D63" t="str">
            <v>HUMAN RESRC &amp; CORP SVCS</v>
          </cell>
          <cell r="E63" t="str">
            <v>Staff</v>
          </cell>
          <cell r="F63">
            <v>120</v>
          </cell>
          <cell r="G63" t="str">
            <v>Non Productive</v>
          </cell>
          <cell r="H63" t="str">
            <v>TRAVEL TIME</v>
          </cell>
          <cell r="I63">
            <v>0.5</v>
          </cell>
          <cell r="J63">
            <v>13.22</v>
          </cell>
          <cell r="K63">
            <v>0</v>
          </cell>
          <cell r="L63">
            <v>13.22</v>
          </cell>
          <cell r="M63">
            <v>13.22</v>
          </cell>
          <cell r="N63">
            <v>0</v>
          </cell>
          <cell r="O63">
            <v>13.22</v>
          </cell>
        </row>
        <row r="64">
          <cell r="B64" t="str">
            <v>BARG UNIT</v>
          </cell>
          <cell r="C64">
            <v>34</v>
          </cell>
          <cell r="D64" t="str">
            <v>HUMAN RESRC &amp; CORP SVCS</v>
          </cell>
          <cell r="E64" t="str">
            <v>Staff</v>
          </cell>
          <cell r="F64">
            <v>130</v>
          </cell>
          <cell r="G64" t="str">
            <v>Non Productive</v>
          </cell>
          <cell r="H64" t="str">
            <v>EQUIPMENT BREAKDOWN</v>
          </cell>
          <cell r="I64">
            <v>1.75</v>
          </cell>
          <cell r="J64">
            <v>46.27</v>
          </cell>
          <cell r="K64">
            <v>0</v>
          </cell>
          <cell r="L64">
            <v>46.27</v>
          </cell>
          <cell r="M64">
            <v>46.27</v>
          </cell>
          <cell r="N64">
            <v>0</v>
          </cell>
          <cell r="O64">
            <v>46.27</v>
          </cell>
        </row>
        <row r="65">
          <cell r="B65" t="str">
            <v>BARG UNIT</v>
          </cell>
          <cell r="C65">
            <v>34</v>
          </cell>
          <cell r="D65" t="str">
            <v>HUMAN RESRC &amp; CORP SVCS</v>
          </cell>
          <cell r="E65" t="str">
            <v>Staff</v>
          </cell>
          <cell r="F65">
            <v>140</v>
          </cell>
          <cell r="G65" t="str">
            <v>Non Productive</v>
          </cell>
          <cell r="H65" t="str">
            <v>SAFETY MEETING</v>
          </cell>
          <cell r="I65">
            <v>39.25</v>
          </cell>
          <cell r="J65">
            <v>921.52</v>
          </cell>
          <cell r="K65">
            <v>0</v>
          </cell>
          <cell r="L65">
            <v>921.52</v>
          </cell>
          <cell r="M65">
            <v>921.52</v>
          </cell>
          <cell r="N65">
            <v>0</v>
          </cell>
          <cell r="O65">
            <v>921.52</v>
          </cell>
        </row>
        <row r="66">
          <cell r="B66" t="str">
            <v>BARG UNIT</v>
          </cell>
          <cell r="C66">
            <v>34</v>
          </cell>
          <cell r="D66" t="str">
            <v>HUMAN RESRC &amp; CORP SVCS</v>
          </cell>
          <cell r="E66" t="str">
            <v>Staff</v>
          </cell>
          <cell r="F66">
            <v>150</v>
          </cell>
          <cell r="G66" t="str">
            <v>Non Productive</v>
          </cell>
          <cell r="H66" t="str">
            <v>CO/UNION MEETING</v>
          </cell>
          <cell r="I66">
            <v>5.75</v>
          </cell>
          <cell r="J66">
            <v>154.68</v>
          </cell>
          <cell r="K66">
            <v>0</v>
          </cell>
          <cell r="L66">
            <v>154.68</v>
          </cell>
          <cell r="M66">
            <v>154.68</v>
          </cell>
          <cell r="N66">
            <v>0</v>
          </cell>
          <cell r="O66">
            <v>154.68</v>
          </cell>
        </row>
        <row r="67">
          <cell r="B67" t="str">
            <v>BARG UNIT</v>
          </cell>
          <cell r="C67">
            <v>34</v>
          </cell>
          <cell r="D67" t="str">
            <v>HUMAN RESRC &amp; CORP SVCS</v>
          </cell>
          <cell r="E67" t="str">
            <v>Staff</v>
          </cell>
          <cell r="F67">
            <v>160</v>
          </cell>
          <cell r="G67" t="str">
            <v>Non Productive</v>
          </cell>
          <cell r="H67" t="str">
            <v>OTHER MEETING</v>
          </cell>
          <cell r="I67">
            <v>14.75</v>
          </cell>
          <cell r="J67">
            <v>310.93</v>
          </cell>
          <cell r="K67">
            <v>0</v>
          </cell>
          <cell r="L67">
            <v>310.93</v>
          </cell>
          <cell r="M67">
            <v>310.93</v>
          </cell>
          <cell r="N67">
            <v>0</v>
          </cell>
          <cell r="O67">
            <v>310.93</v>
          </cell>
        </row>
        <row r="68">
          <cell r="B68" t="str">
            <v>BARG UNIT</v>
          </cell>
          <cell r="C68">
            <v>34</v>
          </cell>
          <cell r="D68" t="str">
            <v>HUMAN RESRC &amp; CORP SVCS</v>
          </cell>
          <cell r="E68" t="str">
            <v>Staff</v>
          </cell>
          <cell r="F68">
            <v>170</v>
          </cell>
          <cell r="G68" t="str">
            <v>Non Productive</v>
          </cell>
          <cell r="H68" t="str">
            <v>RAIN TIME</v>
          </cell>
          <cell r="I68">
            <v>27.25</v>
          </cell>
          <cell r="J68">
            <v>719.44</v>
          </cell>
          <cell r="K68">
            <v>0</v>
          </cell>
          <cell r="L68">
            <v>719.44</v>
          </cell>
          <cell r="M68">
            <v>719.44</v>
          </cell>
          <cell r="N68">
            <v>0</v>
          </cell>
          <cell r="O68">
            <v>719.44</v>
          </cell>
        </row>
        <row r="69">
          <cell r="B69" t="str">
            <v>BARG UNIT</v>
          </cell>
          <cell r="C69">
            <v>34</v>
          </cell>
          <cell r="D69" t="str">
            <v>HUMAN RESRC &amp; CORP SVCS</v>
          </cell>
          <cell r="E69" t="str">
            <v>Staff</v>
          </cell>
          <cell r="F69">
            <v>250</v>
          </cell>
          <cell r="G69" t="str">
            <v>Non Productive</v>
          </cell>
          <cell r="H69" t="str">
            <v>TEMPORARY RELIEVING</v>
          </cell>
          <cell r="I69">
            <v>163.5</v>
          </cell>
          <cell r="J69">
            <v>418.94</v>
          </cell>
          <cell r="K69">
            <v>0</v>
          </cell>
          <cell r="L69">
            <v>418.94</v>
          </cell>
          <cell r="M69">
            <v>418.94</v>
          </cell>
          <cell r="N69">
            <v>0</v>
          </cell>
          <cell r="O69">
            <v>418.94</v>
          </cell>
        </row>
        <row r="70">
          <cell r="B70" t="str">
            <v>BARG UNIT</v>
          </cell>
          <cell r="C70">
            <v>34</v>
          </cell>
          <cell r="D70" t="str">
            <v>HUMAN RESRC &amp; CORP SVCS</v>
          </cell>
          <cell r="E70" t="str">
            <v>Staff</v>
          </cell>
          <cell r="F70">
            <v>310</v>
          </cell>
          <cell r="G70" t="str">
            <v>Excluded</v>
          </cell>
          <cell r="H70" t="str">
            <v>DISABILITY - COMPANY</v>
          </cell>
          <cell r="I70">
            <v>0</v>
          </cell>
          <cell r="J70">
            <v>10669.75</v>
          </cell>
          <cell r="K70">
            <v>0</v>
          </cell>
          <cell r="L70">
            <v>0</v>
          </cell>
          <cell r="M70">
            <v>0</v>
          </cell>
          <cell r="N70">
            <v>10669.75</v>
          </cell>
          <cell r="O70">
            <v>10669.75</v>
          </cell>
        </row>
        <row r="71">
          <cell r="B71" t="str">
            <v>BARG UNIT</v>
          </cell>
          <cell r="C71">
            <v>34</v>
          </cell>
          <cell r="D71" t="str">
            <v>HUMAN RESRC &amp; CORP SVCS</v>
          </cell>
          <cell r="E71" t="str">
            <v>Staff</v>
          </cell>
          <cell r="F71">
            <v>320</v>
          </cell>
          <cell r="G71" t="str">
            <v>Excluded</v>
          </cell>
          <cell r="H71" t="str">
            <v>DISABILITY SUPPL</v>
          </cell>
          <cell r="I71">
            <v>0</v>
          </cell>
          <cell r="J71">
            <v>3129.4</v>
          </cell>
          <cell r="K71">
            <v>0</v>
          </cell>
          <cell r="L71">
            <v>0</v>
          </cell>
          <cell r="M71">
            <v>0</v>
          </cell>
          <cell r="N71">
            <v>3129.4</v>
          </cell>
          <cell r="O71">
            <v>3129.4</v>
          </cell>
        </row>
        <row r="72">
          <cell r="B72" t="str">
            <v>BARG UNIT</v>
          </cell>
          <cell r="C72">
            <v>34</v>
          </cell>
          <cell r="D72" t="str">
            <v>HUMAN RESRC &amp; CORP SVCS</v>
          </cell>
          <cell r="E72" t="str">
            <v>Staff</v>
          </cell>
          <cell r="F72">
            <v>330</v>
          </cell>
          <cell r="G72" t="str">
            <v>Excluded</v>
          </cell>
          <cell r="H72" t="str">
            <v>RETRO PAY THRFTBL</v>
          </cell>
          <cell r="I72">
            <v>3</v>
          </cell>
          <cell r="J72">
            <v>-1123.58</v>
          </cell>
          <cell r="K72">
            <v>0</v>
          </cell>
          <cell r="L72">
            <v>0</v>
          </cell>
          <cell r="M72">
            <v>0</v>
          </cell>
          <cell r="N72">
            <v>-1123.58</v>
          </cell>
          <cell r="O72">
            <v>-1123.58</v>
          </cell>
        </row>
        <row r="73">
          <cell r="B73" t="str">
            <v>BARG UNIT</v>
          </cell>
          <cell r="C73">
            <v>34</v>
          </cell>
          <cell r="D73" t="str">
            <v>HUMAN RESRC &amp; CORP SVCS</v>
          </cell>
          <cell r="E73" t="str">
            <v>Staff</v>
          </cell>
          <cell r="F73">
            <v>410</v>
          </cell>
          <cell r="G73" t="str">
            <v>Non Productive</v>
          </cell>
          <cell r="H73" t="str">
            <v>PART DAY DISABILITY</v>
          </cell>
          <cell r="I73">
            <v>5</v>
          </cell>
          <cell r="J73">
            <v>89.1</v>
          </cell>
          <cell r="K73">
            <v>0</v>
          </cell>
          <cell r="L73">
            <v>89.1</v>
          </cell>
          <cell r="M73">
            <v>89.1</v>
          </cell>
          <cell r="N73">
            <v>0</v>
          </cell>
          <cell r="O73">
            <v>89.1</v>
          </cell>
        </row>
        <row r="74">
          <cell r="B74" t="str">
            <v>BARG UNIT</v>
          </cell>
          <cell r="C74">
            <v>34</v>
          </cell>
          <cell r="D74" t="str">
            <v>HUMAN RESRC &amp; CORP SVCS</v>
          </cell>
          <cell r="E74" t="str">
            <v>Staff</v>
          </cell>
          <cell r="F74">
            <v>430</v>
          </cell>
          <cell r="G74" t="str">
            <v>Non Productive</v>
          </cell>
          <cell r="H74" t="str">
            <v>FINAL VACATION ALLOW</v>
          </cell>
          <cell r="I74">
            <v>2637</v>
          </cell>
          <cell r="J74">
            <v>64081.29</v>
          </cell>
          <cell r="K74">
            <v>0</v>
          </cell>
          <cell r="L74">
            <v>64081.29</v>
          </cell>
          <cell r="M74">
            <v>64081.29</v>
          </cell>
          <cell r="N74">
            <v>0</v>
          </cell>
          <cell r="O74">
            <v>64081.29</v>
          </cell>
        </row>
        <row r="75">
          <cell r="B75" t="str">
            <v>BARG UNIT</v>
          </cell>
          <cell r="C75">
            <v>34</v>
          </cell>
          <cell r="D75" t="str">
            <v>HUMAN RESRC &amp; CORP SVCS</v>
          </cell>
          <cell r="E75" t="str">
            <v>Staff</v>
          </cell>
          <cell r="F75">
            <v>440</v>
          </cell>
          <cell r="G75" t="str">
            <v>Non Productive</v>
          </cell>
          <cell r="H75" t="str">
            <v>EXTENSION SICK TIME</v>
          </cell>
          <cell r="I75">
            <v>3661.5</v>
          </cell>
          <cell r="J75">
            <v>53145.08</v>
          </cell>
          <cell r="K75">
            <v>0</v>
          </cell>
          <cell r="L75">
            <v>53145.08</v>
          </cell>
          <cell r="M75">
            <v>53145.08</v>
          </cell>
          <cell r="N75">
            <v>0</v>
          </cell>
          <cell r="O75">
            <v>53145.08</v>
          </cell>
        </row>
        <row r="76">
          <cell r="B76" t="str">
            <v>BARG UNIT</v>
          </cell>
          <cell r="C76">
            <v>34</v>
          </cell>
          <cell r="D76" t="str">
            <v>HUMAN RESRC &amp; CORP SVCS</v>
          </cell>
          <cell r="E76" t="str">
            <v>Staff</v>
          </cell>
          <cell r="F76">
            <v>480</v>
          </cell>
          <cell r="G76" t="str">
            <v>Non Productive</v>
          </cell>
          <cell r="H76" t="str">
            <v>FINAL FLOATING HOL</v>
          </cell>
          <cell r="I76">
            <v>8</v>
          </cell>
          <cell r="J76">
            <v>142.72</v>
          </cell>
          <cell r="K76">
            <v>0</v>
          </cell>
          <cell r="L76">
            <v>142.72</v>
          </cell>
          <cell r="M76">
            <v>142.72</v>
          </cell>
          <cell r="N76">
            <v>0</v>
          </cell>
          <cell r="O76">
            <v>142.72</v>
          </cell>
        </row>
        <row r="77">
          <cell r="B77" t="str">
            <v>BARG UNIT</v>
          </cell>
          <cell r="C77">
            <v>34</v>
          </cell>
          <cell r="D77" t="str">
            <v>HUMAN RESRC &amp; CORP SVCS</v>
          </cell>
          <cell r="E77" t="str">
            <v>Staff</v>
          </cell>
          <cell r="F77">
            <v>730</v>
          </cell>
          <cell r="G77" t="str">
            <v>Non Productive</v>
          </cell>
          <cell r="H77" t="str">
            <v>MGT REQUEST MEETING</v>
          </cell>
          <cell r="I77">
            <v>2</v>
          </cell>
          <cell r="J77">
            <v>48.6</v>
          </cell>
          <cell r="K77">
            <v>0</v>
          </cell>
          <cell r="L77">
            <v>48.6</v>
          </cell>
          <cell r="M77">
            <v>48.6</v>
          </cell>
          <cell r="N77">
            <v>0</v>
          </cell>
          <cell r="O77">
            <v>48.6</v>
          </cell>
        </row>
        <row r="78">
          <cell r="B78" t="str">
            <v>BARG UNIT</v>
          </cell>
          <cell r="C78">
            <v>34</v>
          </cell>
          <cell r="D78" t="str">
            <v>HUMAN RESRC &amp; CORP SVCS</v>
          </cell>
          <cell r="E78" t="str">
            <v>Staff</v>
          </cell>
          <cell r="F78">
            <v>970</v>
          </cell>
          <cell r="G78" t="str">
            <v>Excluded</v>
          </cell>
          <cell r="H78" t="str">
            <v>PRETAX MEDICAL</v>
          </cell>
          <cell r="I78">
            <v>0</v>
          </cell>
          <cell r="J78">
            <v>-7060.24</v>
          </cell>
          <cell r="K78">
            <v>0</v>
          </cell>
          <cell r="L78">
            <v>0</v>
          </cell>
          <cell r="M78">
            <v>0</v>
          </cell>
          <cell r="N78">
            <v>-7060.24</v>
          </cell>
          <cell r="O78">
            <v>-7060.24</v>
          </cell>
        </row>
        <row r="79">
          <cell r="B79" t="str">
            <v>BARG UNIT</v>
          </cell>
          <cell r="C79">
            <v>34</v>
          </cell>
          <cell r="D79" t="str">
            <v>HUMAN RESRC &amp; CORP SVCS</v>
          </cell>
          <cell r="E79" t="str">
            <v>Staff</v>
          </cell>
          <cell r="F79">
            <v>972</v>
          </cell>
          <cell r="G79" t="str">
            <v>Excluded</v>
          </cell>
          <cell r="H79" t="str">
            <v>PRETAX DENTAL</v>
          </cell>
          <cell r="I79">
            <v>0</v>
          </cell>
          <cell r="J79">
            <v>-961.27</v>
          </cell>
          <cell r="K79">
            <v>0</v>
          </cell>
          <cell r="L79">
            <v>0</v>
          </cell>
          <cell r="M79">
            <v>0</v>
          </cell>
          <cell r="N79">
            <v>-961.27</v>
          </cell>
          <cell r="O79">
            <v>-961.27</v>
          </cell>
        </row>
        <row r="80">
          <cell r="B80" t="str">
            <v>BARG UNIT</v>
          </cell>
          <cell r="C80">
            <v>34</v>
          </cell>
          <cell r="D80" t="str">
            <v>HUMAN RESRC &amp; CORP SVCS</v>
          </cell>
          <cell r="E80" t="str">
            <v>Staff</v>
          </cell>
          <cell r="F80">
            <v>974</v>
          </cell>
          <cell r="G80" t="str">
            <v>Excluded</v>
          </cell>
          <cell r="H80" t="str">
            <v>PRETAX EMP LIFE INS</v>
          </cell>
          <cell r="I80">
            <v>0</v>
          </cell>
          <cell r="J80">
            <v>-2345.77</v>
          </cell>
          <cell r="K80">
            <v>0</v>
          </cell>
          <cell r="L80">
            <v>0</v>
          </cell>
          <cell r="M80">
            <v>0</v>
          </cell>
          <cell r="N80">
            <v>-2345.77</v>
          </cell>
          <cell r="O80">
            <v>-2345.77</v>
          </cell>
        </row>
        <row r="81">
          <cell r="B81" t="str">
            <v>BARG UNIT</v>
          </cell>
          <cell r="C81">
            <v>34</v>
          </cell>
          <cell r="D81" t="str">
            <v>HUMAN RESRC &amp; CORP SVCS</v>
          </cell>
          <cell r="E81" t="str">
            <v>Staff</v>
          </cell>
          <cell r="F81">
            <v>990</v>
          </cell>
          <cell r="G81" t="str">
            <v>Excluded</v>
          </cell>
          <cell r="H81" t="str">
            <v>THRIFT CATCH UP</v>
          </cell>
          <cell r="I81">
            <v>0</v>
          </cell>
          <cell r="J81">
            <v>-1000</v>
          </cell>
          <cell r="K81">
            <v>0</v>
          </cell>
          <cell r="L81">
            <v>0</v>
          </cell>
          <cell r="M81">
            <v>0</v>
          </cell>
          <cell r="N81">
            <v>-1000</v>
          </cell>
          <cell r="O81">
            <v>-1000</v>
          </cell>
        </row>
        <row r="82">
          <cell r="B82" t="str">
            <v>BARG UNIT</v>
          </cell>
          <cell r="C82">
            <v>34</v>
          </cell>
          <cell r="D82" t="str">
            <v>HUMAN RESRC &amp; CORP SVCS</v>
          </cell>
          <cell r="E82" t="str">
            <v>Staff</v>
          </cell>
          <cell r="F82">
            <v>998</v>
          </cell>
          <cell r="G82" t="str">
            <v>Excluded</v>
          </cell>
          <cell r="H82" t="str">
            <v>BA THRFT STP AT CAP</v>
          </cell>
          <cell r="I82">
            <v>0</v>
          </cell>
          <cell r="J82">
            <v>-19496.04</v>
          </cell>
          <cell r="K82">
            <v>0</v>
          </cell>
          <cell r="L82">
            <v>0</v>
          </cell>
          <cell r="M82">
            <v>0</v>
          </cell>
          <cell r="N82">
            <v>-19496.04</v>
          </cell>
          <cell r="O82">
            <v>-19496.04</v>
          </cell>
        </row>
        <row r="83">
          <cell r="B83" t="str">
            <v>BARG UNIT</v>
          </cell>
          <cell r="C83">
            <v>34</v>
          </cell>
          <cell r="D83" t="str">
            <v>HUMAN RESRC &amp; CORP SVCS</v>
          </cell>
          <cell r="E83" t="str">
            <v>Staff</v>
          </cell>
          <cell r="F83">
            <v>999</v>
          </cell>
          <cell r="G83" t="str">
            <v>Excluded</v>
          </cell>
          <cell r="H83" t="str">
            <v>SUP THRFT STP AT CAP</v>
          </cell>
          <cell r="I83">
            <v>0</v>
          </cell>
          <cell r="J83">
            <v>-20409.48</v>
          </cell>
          <cell r="K83">
            <v>0</v>
          </cell>
          <cell r="L83">
            <v>0</v>
          </cell>
          <cell r="M83">
            <v>0</v>
          </cell>
          <cell r="N83">
            <v>-20409.48</v>
          </cell>
          <cell r="O83">
            <v>-20409.48</v>
          </cell>
        </row>
        <row r="84">
          <cell r="B84" t="str">
            <v>BARG UNIT</v>
          </cell>
          <cell r="C84">
            <v>34</v>
          </cell>
          <cell r="D84" t="str">
            <v>HUMAN RESRC &amp; CORP SVCS</v>
          </cell>
          <cell r="E84" t="str">
            <v>Staff</v>
          </cell>
          <cell r="F84" t="str">
            <v>C37</v>
          </cell>
          <cell r="G84" t="str">
            <v>Excluded</v>
          </cell>
          <cell r="H84" t="str">
            <v>UNUSED VACATION PAY</v>
          </cell>
          <cell r="I84">
            <v>0</v>
          </cell>
          <cell r="J84">
            <v>8540.4</v>
          </cell>
          <cell r="K84">
            <v>0</v>
          </cell>
          <cell r="L84">
            <v>0</v>
          </cell>
          <cell r="M84">
            <v>0</v>
          </cell>
          <cell r="N84">
            <v>8540.4</v>
          </cell>
          <cell r="O84">
            <v>8540.4</v>
          </cell>
        </row>
        <row r="85">
          <cell r="B85" t="str">
            <v>BARG UNIT</v>
          </cell>
          <cell r="C85">
            <v>34</v>
          </cell>
          <cell r="D85" t="str">
            <v>HUMAN RESRC &amp; CORP SVCS</v>
          </cell>
          <cell r="E85" t="str">
            <v>Staff</v>
          </cell>
          <cell r="F85" t="str">
            <v>G03</v>
          </cell>
          <cell r="G85" t="str">
            <v>Excluded</v>
          </cell>
          <cell r="H85" t="str">
            <v>IMP RECOGNITION AWARD</v>
          </cell>
          <cell r="I85">
            <v>0</v>
          </cell>
          <cell r="J85">
            <v>50</v>
          </cell>
          <cell r="K85">
            <v>0</v>
          </cell>
          <cell r="L85">
            <v>0</v>
          </cell>
          <cell r="M85">
            <v>0</v>
          </cell>
          <cell r="N85">
            <v>50</v>
          </cell>
          <cell r="O85">
            <v>50</v>
          </cell>
        </row>
        <row r="86">
          <cell r="B86" t="str">
            <v>BARG UNIT</v>
          </cell>
          <cell r="C86">
            <v>34</v>
          </cell>
          <cell r="D86" t="str">
            <v>HUMAN RESRC &amp; CORP SVCS</v>
          </cell>
          <cell r="E86" t="str">
            <v>Staff</v>
          </cell>
          <cell r="F86" t="str">
            <v>H26</v>
          </cell>
          <cell r="G86" t="str">
            <v>Non Productive</v>
          </cell>
          <cell r="H86" t="str">
            <v>STARS GROSS UP</v>
          </cell>
          <cell r="I86">
            <v>0</v>
          </cell>
          <cell r="J86">
            <v>18.489999999999998</v>
          </cell>
          <cell r="K86">
            <v>0</v>
          </cell>
          <cell r="L86">
            <v>18.489999999999998</v>
          </cell>
          <cell r="M86">
            <v>18.489999999999998</v>
          </cell>
          <cell r="N86">
            <v>0</v>
          </cell>
          <cell r="O86">
            <v>18.489999999999998</v>
          </cell>
        </row>
        <row r="87">
          <cell r="B87" t="str">
            <v>BARG UNIT</v>
          </cell>
          <cell r="C87">
            <v>34</v>
          </cell>
          <cell r="D87" t="str">
            <v>HUMAN RESRC &amp; CORP SVCS</v>
          </cell>
          <cell r="E87" t="str">
            <v>Staff</v>
          </cell>
          <cell r="F87" t="str">
            <v>J10</v>
          </cell>
          <cell r="G87" t="str">
            <v>Excluded</v>
          </cell>
          <cell r="H87" t="str">
            <v>O.T. MEALS NON-XM</v>
          </cell>
          <cell r="I87">
            <v>122</v>
          </cell>
          <cell r="J87">
            <v>1342</v>
          </cell>
          <cell r="K87">
            <v>0</v>
          </cell>
          <cell r="L87">
            <v>0</v>
          </cell>
          <cell r="M87">
            <v>0</v>
          </cell>
          <cell r="N87">
            <v>1342</v>
          </cell>
          <cell r="O87">
            <v>1342</v>
          </cell>
        </row>
        <row r="88">
          <cell r="B88" t="str">
            <v>BARG UNIT</v>
          </cell>
          <cell r="C88">
            <v>34</v>
          </cell>
          <cell r="D88" t="str">
            <v>HUMAN RESRC &amp; CORP SVCS</v>
          </cell>
          <cell r="E88" t="str">
            <v>Staff</v>
          </cell>
          <cell r="F88" t="str">
            <v>J20</v>
          </cell>
          <cell r="G88" t="str">
            <v>Excluded</v>
          </cell>
          <cell r="H88" t="str">
            <v>IMP INC EXCESS LIF T</v>
          </cell>
          <cell r="I88">
            <v>0</v>
          </cell>
          <cell r="J88">
            <v>1996.08</v>
          </cell>
          <cell r="K88">
            <v>0</v>
          </cell>
          <cell r="L88">
            <v>0</v>
          </cell>
          <cell r="M88">
            <v>0</v>
          </cell>
          <cell r="N88">
            <v>1996.08</v>
          </cell>
          <cell r="O88">
            <v>1996.08</v>
          </cell>
        </row>
        <row r="89">
          <cell r="B89" t="str">
            <v>BARG UNIT</v>
          </cell>
          <cell r="C89">
            <v>34</v>
          </cell>
          <cell r="D89" t="str">
            <v>HUMAN RESRC &amp; CORP SVCS</v>
          </cell>
          <cell r="E89" t="str">
            <v>Staff</v>
          </cell>
          <cell r="F89" t="str">
            <v>J25</v>
          </cell>
          <cell r="G89" t="str">
            <v>Excluded</v>
          </cell>
          <cell r="H89" t="str">
            <v>IMP INC DEP LIFE</v>
          </cell>
          <cell r="I89">
            <v>0</v>
          </cell>
          <cell r="J89">
            <v>188</v>
          </cell>
          <cell r="K89">
            <v>0</v>
          </cell>
          <cell r="L89">
            <v>0</v>
          </cell>
          <cell r="M89">
            <v>0</v>
          </cell>
          <cell r="N89">
            <v>188</v>
          </cell>
          <cell r="O89">
            <v>188</v>
          </cell>
        </row>
        <row r="90">
          <cell r="B90" t="str">
            <v>BARG UNIT</v>
          </cell>
          <cell r="C90">
            <v>34</v>
          </cell>
          <cell r="D90" t="str">
            <v>HUMAN RESRC &amp; CORP SVCS</v>
          </cell>
          <cell r="E90" t="str">
            <v>Staff</v>
          </cell>
          <cell r="F90" t="str">
            <v>R40</v>
          </cell>
          <cell r="G90" t="str">
            <v>Excluded</v>
          </cell>
          <cell r="H90" t="str">
            <v>FULL DY DIS-NOT PAID</v>
          </cell>
          <cell r="I90">
            <v>1736</v>
          </cell>
          <cell r="J90">
            <v>0</v>
          </cell>
          <cell r="K90">
            <v>0</v>
          </cell>
          <cell r="L90">
            <v>0</v>
          </cell>
          <cell r="M90">
            <v>0</v>
          </cell>
          <cell r="N90">
            <v>0</v>
          </cell>
          <cell r="O90">
            <v>0</v>
          </cell>
        </row>
        <row r="91">
          <cell r="B91" t="str">
            <v>BARG UNIT</v>
          </cell>
          <cell r="C91">
            <v>34</v>
          </cell>
          <cell r="D91" t="str">
            <v>HUMAN RESRC &amp; CORP SVCS</v>
          </cell>
          <cell r="E91" t="str">
            <v>Staff</v>
          </cell>
          <cell r="F91" t="str">
            <v>R59</v>
          </cell>
          <cell r="G91" t="str">
            <v>Excluded</v>
          </cell>
          <cell r="H91" t="str">
            <v>FMLA - INFO ONLY</v>
          </cell>
          <cell r="I91">
            <v>1848</v>
          </cell>
          <cell r="J91">
            <v>0</v>
          </cell>
          <cell r="K91">
            <v>0</v>
          </cell>
          <cell r="L91">
            <v>0</v>
          </cell>
          <cell r="M91">
            <v>0</v>
          </cell>
          <cell r="N91">
            <v>0</v>
          </cell>
          <cell r="O91">
            <v>0</v>
          </cell>
        </row>
        <row r="92">
          <cell r="B92" t="str">
            <v>BARG UNIT</v>
          </cell>
          <cell r="C92">
            <v>34</v>
          </cell>
          <cell r="D92" t="str">
            <v>HUMAN RESRC &amp; CORP SVCS</v>
          </cell>
          <cell r="E92" t="str">
            <v>Staff</v>
          </cell>
          <cell r="F92" t="str">
            <v>R63</v>
          </cell>
          <cell r="G92" t="str">
            <v>Excluded</v>
          </cell>
          <cell r="H92" t="str">
            <v>EMPL ILL-NOT PAID</v>
          </cell>
          <cell r="I92">
            <v>-878</v>
          </cell>
          <cell r="J92">
            <v>0</v>
          </cell>
          <cell r="K92">
            <v>0</v>
          </cell>
          <cell r="L92">
            <v>0</v>
          </cell>
          <cell r="M92">
            <v>0</v>
          </cell>
          <cell r="N92">
            <v>0</v>
          </cell>
          <cell r="O92">
            <v>0</v>
          </cell>
        </row>
        <row r="93">
          <cell r="B93" t="str">
            <v>BARG UNIT</v>
          </cell>
          <cell r="C93">
            <v>34</v>
          </cell>
          <cell r="D93" t="str">
            <v>HUMAN RESRC &amp; CORP SVCS</v>
          </cell>
          <cell r="E93" t="str">
            <v>Staff</v>
          </cell>
          <cell r="F93" t="str">
            <v>R69</v>
          </cell>
          <cell r="G93" t="str">
            <v>Excluded</v>
          </cell>
          <cell r="H93" t="str">
            <v>OTHER-NOT PAID</v>
          </cell>
          <cell r="I93">
            <v>208</v>
          </cell>
          <cell r="J93">
            <v>0</v>
          </cell>
          <cell r="K93">
            <v>0</v>
          </cell>
          <cell r="L93">
            <v>0</v>
          </cell>
          <cell r="M93">
            <v>0</v>
          </cell>
          <cell r="N93">
            <v>0</v>
          </cell>
          <cell r="O93">
            <v>0</v>
          </cell>
        </row>
        <row r="94">
          <cell r="B94" t="str">
            <v>BARG UNIT</v>
          </cell>
          <cell r="C94">
            <v>34</v>
          </cell>
          <cell r="D94" t="str">
            <v>HUMAN RESRC &amp; CORP SVCS</v>
          </cell>
          <cell r="E94" t="str">
            <v>Staff</v>
          </cell>
          <cell r="F94" t="str">
            <v>T51</v>
          </cell>
          <cell r="G94" t="str">
            <v>Non Productive</v>
          </cell>
          <cell r="H94" t="str">
            <v>GRIEVANCE SETTLEMENT</v>
          </cell>
          <cell r="I94">
            <v>0</v>
          </cell>
          <cell r="J94">
            <v>2812.03</v>
          </cell>
          <cell r="K94">
            <v>0</v>
          </cell>
          <cell r="L94">
            <v>2812.03</v>
          </cell>
          <cell r="M94">
            <v>2812.03</v>
          </cell>
          <cell r="N94">
            <v>0</v>
          </cell>
          <cell r="O94">
            <v>2812.03</v>
          </cell>
        </row>
        <row r="95">
          <cell r="B95" t="str">
            <v>BARG UNIT</v>
          </cell>
          <cell r="C95">
            <v>34</v>
          </cell>
          <cell r="D95" t="str">
            <v>HUMAN RESRC &amp; CORP SVCS</v>
          </cell>
          <cell r="E95" t="str">
            <v>Staff</v>
          </cell>
          <cell r="F95" t="str">
            <v>T52</v>
          </cell>
          <cell r="G95" t="str">
            <v>Non Productive</v>
          </cell>
          <cell r="H95" t="str">
            <v>03 MED/DEN REFUND</v>
          </cell>
          <cell r="I95">
            <v>0</v>
          </cell>
          <cell r="J95">
            <v>105.04</v>
          </cell>
          <cell r="K95">
            <v>0</v>
          </cell>
          <cell r="L95">
            <v>105.04</v>
          </cell>
          <cell r="M95">
            <v>105.04</v>
          </cell>
          <cell r="N95">
            <v>0</v>
          </cell>
          <cell r="O95">
            <v>105.04</v>
          </cell>
        </row>
        <row r="96">
          <cell r="B96" t="str">
            <v>BARG UNIT</v>
          </cell>
          <cell r="C96">
            <v>34</v>
          </cell>
          <cell r="D96" t="str">
            <v>HUMAN RESRC &amp; CORP SVCS</v>
          </cell>
          <cell r="E96" t="str">
            <v>Staff</v>
          </cell>
          <cell r="F96" t="str">
            <v>T80</v>
          </cell>
          <cell r="G96" t="str">
            <v>Non Productive</v>
          </cell>
          <cell r="H96" t="str">
            <v>OT ADJUSTMENT</v>
          </cell>
          <cell r="I96">
            <v>0</v>
          </cell>
          <cell r="J96">
            <v>34.49</v>
          </cell>
          <cell r="K96">
            <v>0</v>
          </cell>
          <cell r="L96">
            <v>34.49</v>
          </cell>
          <cell r="M96">
            <v>34.49</v>
          </cell>
          <cell r="N96">
            <v>0</v>
          </cell>
          <cell r="O96">
            <v>34.49</v>
          </cell>
        </row>
        <row r="97">
          <cell r="B97" t="str">
            <v>BARG UNIT</v>
          </cell>
          <cell r="C97">
            <v>34</v>
          </cell>
          <cell r="D97" t="str">
            <v>HUMAN RESRC &amp; CORP SVCS</v>
          </cell>
          <cell r="E97" t="str">
            <v>Staff</v>
          </cell>
          <cell r="F97" t="str">
            <v>Y12</v>
          </cell>
          <cell r="G97" t="str">
            <v>Productive</v>
          </cell>
          <cell r="H97" t="str">
            <v>TRAVEL TIME-1 1/2</v>
          </cell>
          <cell r="I97">
            <v>1.25</v>
          </cell>
          <cell r="J97">
            <v>49.58</v>
          </cell>
          <cell r="K97">
            <v>49.58</v>
          </cell>
          <cell r="L97">
            <v>0</v>
          </cell>
          <cell r="M97">
            <v>49.58</v>
          </cell>
          <cell r="N97">
            <v>0</v>
          </cell>
          <cell r="O97">
            <v>49.58</v>
          </cell>
        </row>
        <row r="98">
          <cell r="B98" t="str">
            <v>BARG UNIT</v>
          </cell>
          <cell r="C98">
            <v>34</v>
          </cell>
          <cell r="D98" t="str">
            <v>HUMAN RESRC &amp; CORP SVCS</v>
          </cell>
          <cell r="E98" t="str">
            <v>Staff</v>
          </cell>
          <cell r="F98" t="str">
            <v>Y13</v>
          </cell>
          <cell r="G98" t="str">
            <v>Productive</v>
          </cell>
          <cell r="H98" t="str">
            <v>EQUIP BRKDWN-1 1/2</v>
          </cell>
          <cell r="I98">
            <v>1</v>
          </cell>
          <cell r="J98">
            <v>39.659999999999997</v>
          </cell>
          <cell r="K98">
            <v>39.659999999999997</v>
          </cell>
          <cell r="L98">
            <v>0</v>
          </cell>
          <cell r="M98">
            <v>39.659999999999997</v>
          </cell>
          <cell r="N98">
            <v>0</v>
          </cell>
          <cell r="O98">
            <v>39.659999999999997</v>
          </cell>
        </row>
        <row r="99">
          <cell r="B99" t="str">
            <v>BARG UNIT</v>
          </cell>
          <cell r="C99">
            <v>34</v>
          </cell>
          <cell r="D99" t="str">
            <v>HUMAN RESRC &amp; CORP SVCS</v>
          </cell>
          <cell r="E99" t="str">
            <v>Staff</v>
          </cell>
          <cell r="F99" t="str">
            <v>Y14</v>
          </cell>
          <cell r="G99" t="str">
            <v>Productive</v>
          </cell>
          <cell r="H99" t="str">
            <v>SAFETY MEETING-1 1/2</v>
          </cell>
          <cell r="I99">
            <v>0.75</v>
          </cell>
          <cell r="J99">
            <v>29.75</v>
          </cell>
          <cell r="K99">
            <v>29.75</v>
          </cell>
          <cell r="L99">
            <v>0</v>
          </cell>
          <cell r="M99">
            <v>29.75</v>
          </cell>
          <cell r="N99">
            <v>0</v>
          </cell>
          <cell r="O99">
            <v>29.75</v>
          </cell>
        </row>
        <row r="100">
          <cell r="B100" t="str">
            <v>BARG UNIT</v>
          </cell>
          <cell r="C100">
            <v>34</v>
          </cell>
          <cell r="D100" t="str">
            <v>HUMAN RESRC &amp; CORP SVCS</v>
          </cell>
          <cell r="E100" t="str">
            <v>Staff</v>
          </cell>
          <cell r="F100" t="str">
            <v>Y17</v>
          </cell>
          <cell r="G100" t="str">
            <v>Productive</v>
          </cell>
          <cell r="H100" t="str">
            <v>RAIN TIME-1 1/2</v>
          </cell>
          <cell r="I100">
            <v>7</v>
          </cell>
          <cell r="J100">
            <v>282.45999999999998</v>
          </cell>
          <cell r="K100">
            <v>282.45999999999998</v>
          </cell>
          <cell r="L100">
            <v>0</v>
          </cell>
          <cell r="M100">
            <v>282.45999999999998</v>
          </cell>
          <cell r="N100">
            <v>0</v>
          </cell>
          <cell r="O100">
            <v>282.45999999999998</v>
          </cell>
        </row>
        <row r="101">
          <cell r="B101" t="str">
            <v>BARG UNIT</v>
          </cell>
          <cell r="C101">
            <v>34</v>
          </cell>
          <cell r="D101" t="str">
            <v>HUMAN RESRC &amp; CORP SVCS</v>
          </cell>
          <cell r="E101" t="str">
            <v>Staff</v>
          </cell>
          <cell r="F101" t="str">
            <v>Y18</v>
          </cell>
          <cell r="G101" t="str">
            <v>Productive</v>
          </cell>
          <cell r="H101" t="str">
            <v>SERV CREWS 1 1/2</v>
          </cell>
          <cell r="I101">
            <v>0.25</v>
          </cell>
          <cell r="J101">
            <v>9.92</v>
          </cell>
          <cell r="K101">
            <v>9.92</v>
          </cell>
          <cell r="L101">
            <v>0</v>
          </cell>
          <cell r="M101">
            <v>9.92</v>
          </cell>
          <cell r="N101">
            <v>0</v>
          </cell>
          <cell r="O101">
            <v>9.92</v>
          </cell>
        </row>
        <row r="102">
          <cell r="B102" t="str">
            <v>BARG UNIT</v>
          </cell>
          <cell r="C102">
            <v>34</v>
          </cell>
          <cell r="D102" t="str">
            <v>HUMAN RESRC &amp; CORP SVCS</v>
          </cell>
          <cell r="E102" t="str">
            <v>Staff</v>
          </cell>
          <cell r="F102" t="str">
            <v>Y21</v>
          </cell>
          <cell r="G102" t="str">
            <v>Productive</v>
          </cell>
          <cell r="H102" t="str">
            <v>TIME &amp; ONE HALF OT</v>
          </cell>
          <cell r="I102">
            <v>530.75</v>
          </cell>
          <cell r="J102">
            <v>20030.330000000002</v>
          </cell>
          <cell r="K102">
            <v>20030.330000000002</v>
          </cell>
          <cell r="L102">
            <v>0</v>
          </cell>
          <cell r="M102">
            <v>20030.330000000002</v>
          </cell>
          <cell r="N102">
            <v>0</v>
          </cell>
          <cell r="O102">
            <v>20030.330000000002</v>
          </cell>
        </row>
        <row r="103">
          <cell r="B103" t="str">
            <v>BARG UNIT</v>
          </cell>
          <cell r="C103">
            <v>34</v>
          </cell>
          <cell r="D103" t="str">
            <v>HUMAN RESRC &amp; CORP SVCS</v>
          </cell>
          <cell r="E103" t="str">
            <v>Staff</v>
          </cell>
          <cell r="F103" t="str">
            <v>Y25</v>
          </cell>
          <cell r="G103" t="str">
            <v>Productive</v>
          </cell>
          <cell r="H103" t="str">
            <v>TEMP RELIEVING-1 1/2</v>
          </cell>
          <cell r="I103">
            <v>52.5</v>
          </cell>
          <cell r="J103">
            <v>215.48</v>
          </cell>
          <cell r="K103">
            <v>215.48</v>
          </cell>
          <cell r="L103">
            <v>0</v>
          </cell>
          <cell r="M103">
            <v>215.48</v>
          </cell>
          <cell r="N103">
            <v>0</v>
          </cell>
          <cell r="O103">
            <v>215.48</v>
          </cell>
        </row>
        <row r="104">
          <cell r="B104" t="str">
            <v>BARG UNIT</v>
          </cell>
          <cell r="C104">
            <v>34</v>
          </cell>
          <cell r="D104" t="str">
            <v>HUMAN RESRC &amp; CORP SVCS</v>
          </cell>
          <cell r="E104" t="str">
            <v>Staff</v>
          </cell>
          <cell r="F104" t="str">
            <v>Y50</v>
          </cell>
          <cell r="G104" t="str">
            <v>Productive</v>
          </cell>
          <cell r="H104" t="str">
            <v>1ST SHIFT DIFF-1 1/2</v>
          </cell>
          <cell r="I104">
            <v>14</v>
          </cell>
          <cell r="J104">
            <v>15.76</v>
          </cell>
          <cell r="K104">
            <v>15.76</v>
          </cell>
          <cell r="L104">
            <v>0</v>
          </cell>
          <cell r="M104">
            <v>15.76</v>
          </cell>
          <cell r="N104">
            <v>0</v>
          </cell>
          <cell r="O104">
            <v>15.76</v>
          </cell>
        </row>
        <row r="105">
          <cell r="B105" t="str">
            <v>BARG UNIT</v>
          </cell>
          <cell r="C105">
            <v>34</v>
          </cell>
          <cell r="D105" t="str">
            <v>HUMAN RESRC &amp; CORP SVCS</v>
          </cell>
          <cell r="E105" t="str">
            <v>Staff</v>
          </cell>
          <cell r="F105" t="str">
            <v>Y52</v>
          </cell>
          <cell r="G105" t="str">
            <v>Productive</v>
          </cell>
          <cell r="H105" t="str">
            <v>WEEKEND SHIFT 1-1/2</v>
          </cell>
          <cell r="I105">
            <v>57.5</v>
          </cell>
          <cell r="J105">
            <v>86.25</v>
          </cell>
          <cell r="K105">
            <v>86.25</v>
          </cell>
          <cell r="L105">
            <v>0</v>
          </cell>
          <cell r="M105">
            <v>86.25</v>
          </cell>
          <cell r="N105">
            <v>0</v>
          </cell>
          <cell r="O105">
            <v>86.25</v>
          </cell>
        </row>
        <row r="106">
          <cell r="B106" t="str">
            <v>BARG UNIT</v>
          </cell>
          <cell r="C106">
            <v>34</v>
          </cell>
          <cell r="D106" t="str">
            <v>HUMAN RESRC &amp; CORP SVCS</v>
          </cell>
          <cell r="E106" t="str">
            <v>Staff</v>
          </cell>
          <cell r="F106" t="str">
            <v>Z22</v>
          </cell>
          <cell r="G106" t="str">
            <v>Productive</v>
          </cell>
          <cell r="H106" t="str">
            <v>DOUBLE OVERTIME</v>
          </cell>
          <cell r="I106">
            <v>15.5</v>
          </cell>
          <cell r="J106">
            <v>816.17</v>
          </cell>
          <cell r="K106">
            <v>816.17</v>
          </cell>
          <cell r="L106">
            <v>0</v>
          </cell>
          <cell r="M106">
            <v>816.17</v>
          </cell>
          <cell r="N106">
            <v>0</v>
          </cell>
          <cell r="O106">
            <v>816.17</v>
          </cell>
        </row>
        <row r="107">
          <cell r="B107" t="str">
            <v>BARG UNIT</v>
          </cell>
          <cell r="C107">
            <v>34</v>
          </cell>
          <cell r="D107" t="str">
            <v>HUMAN RESRC &amp; CORP SVCS</v>
          </cell>
          <cell r="E107" t="str">
            <v>Staff</v>
          </cell>
          <cell r="F107" t="str">
            <v>Z52</v>
          </cell>
          <cell r="G107" t="str">
            <v>Productive</v>
          </cell>
          <cell r="H107" t="str">
            <v>WEEKEND SHFT DBL</v>
          </cell>
          <cell r="I107">
            <v>3.5</v>
          </cell>
          <cell r="J107">
            <v>7</v>
          </cell>
          <cell r="K107">
            <v>7</v>
          </cell>
          <cell r="L107">
            <v>0</v>
          </cell>
          <cell r="M107">
            <v>7</v>
          </cell>
          <cell r="N107">
            <v>0</v>
          </cell>
          <cell r="O107">
            <v>7</v>
          </cell>
        </row>
        <row r="108">
          <cell r="B108" t="str">
            <v>BARG UNIT</v>
          </cell>
          <cell r="C108">
            <v>58</v>
          </cell>
          <cell r="D108" t="str">
            <v>INFO MANAGEMENT</v>
          </cell>
          <cell r="E108" t="str">
            <v>Staff</v>
          </cell>
          <cell r="F108">
            <v>10</v>
          </cell>
          <cell r="G108" t="str">
            <v>Productive</v>
          </cell>
          <cell r="H108" t="str">
            <v>REGULAR</v>
          </cell>
          <cell r="I108">
            <v>30565.5</v>
          </cell>
          <cell r="J108">
            <v>816007.6</v>
          </cell>
          <cell r="K108">
            <v>816007.6</v>
          </cell>
          <cell r="L108">
            <v>0</v>
          </cell>
          <cell r="M108">
            <v>816007.6</v>
          </cell>
          <cell r="N108">
            <v>0</v>
          </cell>
          <cell r="O108">
            <v>816007.6</v>
          </cell>
        </row>
        <row r="109">
          <cell r="B109" t="str">
            <v>BARG UNIT</v>
          </cell>
          <cell r="C109">
            <v>58</v>
          </cell>
          <cell r="D109" t="str">
            <v>INFO MANAGEMENT</v>
          </cell>
          <cell r="E109" t="str">
            <v>Staff</v>
          </cell>
          <cell r="F109">
            <v>20</v>
          </cell>
          <cell r="G109" t="str">
            <v>Non Productive</v>
          </cell>
          <cell r="H109" t="str">
            <v>HOLIDAY</v>
          </cell>
          <cell r="I109">
            <v>1480</v>
          </cell>
          <cell r="J109">
            <v>39592.639999999999</v>
          </cell>
          <cell r="K109">
            <v>0</v>
          </cell>
          <cell r="L109">
            <v>39592.639999999999</v>
          </cell>
          <cell r="M109">
            <v>39592.639999999999</v>
          </cell>
          <cell r="N109">
            <v>0</v>
          </cell>
          <cell r="O109">
            <v>39592.639999999999</v>
          </cell>
        </row>
        <row r="110">
          <cell r="B110" t="str">
            <v>BARG UNIT</v>
          </cell>
          <cell r="C110">
            <v>58</v>
          </cell>
          <cell r="D110" t="str">
            <v>INFO MANAGEMENT</v>
          </cell>
          <cell r="E110" t="str">
            <v>Staff</v>
          </cell>
          <cell r="F110">
            <v>30</v>
          </cell>
          <cell r="G110" t="str">
            <v>Non Productive</v>
          </cell>
          <cell r="H110" t="str">
            <v>VACATION</v>
          </cell>
          <cell r="I110">
            <v>2406</v>
          </cell>
          <cell r="J110">
            <v>63879.34</v>
          </cell>
          <cell r="K110">
            <v>0</v>
          </cell>
          <cell r="L110">
            <v>63879.34</v>
          </cell>
          <cell r="M110">
            <v>63879.34</v>
          </cell>
          <cell r="N110">
            <v>0</v>
          </cell>
          <cell r="O110">
            <v>63879.34</v>
          </cell>
        </row>
        <row r="111">
          <cell r="B111" t="str">
            <v>BARG UNIT</v>
          </cell>
          <cell r="C111">
            <v>58</v>
          </cell>
          <cell r="D111" t="str">
            <v>INFO MANAGEMENT</v>
          </cell>
          <cell r="E111" t="str">
            <v>Staff</v>
          </cell>
          <cell r="F111">
            <v>40</v>
          </cell>
          <cell r="G111" t="str">
            <v>Non Productive</v>
          </cell>
          <cell r="H111" t="str">
            <v>EMPLOYEE ILLNESS</v>
          </cell>
          <cell r="I111">
            <v>557</v>
          </cell>
          <cell r="J111">
            <v>14957.02</v>
          </cell>
          <cell r="K111">
            <v>0</v>
          </cell>
          <cell r="L111">
            <v>14957.02</v>
          </cell>
          <cell r="M111">
            <v>14957.02</v>
          </cell>
          <cell r="N111">
            <v>0</v>
          </cell>
          <cell r="O111">
            <v>14957.02</v>
          </cell>
        </row>
        <row r="112">
          <cell r="B112" t="str">
            <v>BARG UNIT</v>
          </cell>
          <cell r="C112">
            <v>58</v>
          </cell>
          <cell r="D112" t="str">
            <v>INFO MANAGEMENT</v>
          </cell>
          <cell r="E112" t="str">
            <v>Staff</v>
          </cell>
          <cell r="F112">
            <v>50</v>
          </cell>
          <cell r="G112" t="str">
            <v>Non Productive</v>
          </cell>
          <cell r="H112" t="str">
            <v>JURY DUTY</v>
          </cell>
          <cell r="I112">
            <v>8</v>
          </cell>
          <cell r="J112">
            <v>217.84</v>
          </cell>
          <cell r="K112">
            <v>0</v>
          </cell>
          <cell r="L112">
            <v>217.84</v>
          </cell>
          <cell r="M112">
            <v>217.84</v>
          </cell>
          <cell r="N112">
            <v>0</v>
          </cell>
          <cell r="O112">
            <v>217.84</v>
          </cell>
        </row>
        <row r="113">
          <cell r="B113" t="str">
            <v>BARG UNIT</v>
          </cell>
          <cell r="C113">
            <v>58</v>
          </cell>
          <cell r="D113" t="str">
            <v>INFO MANAGEMENT</v>
          </cell>
          <cell r="E113" t="str">
            <v>Staff</v>
          </cell>
          <cell r="F113">
            <v>70</v>
          </cell>
          <cell r="G113" t="str">
            <v>Non Productive</v>
          </cell>
          <cell r="H113" t="str">
            <v>DEATH IN FAMILY</v>
          </cell>
          <cell r="I113">
            <v>48</v>
          </cell>
          <cell r="J113">
            <v>1307.04</v>
          </cell>
          <cell r="K113">
            <v>0</v>
          </cell>
          <cell r="L113">
            <v>1307.04</v>
          </cell>
          <cell r="M113">
            <v>1307.04</v>
          </cell>
          <cell r="N113">
            <v>0</v>
          </cell>
          <cell r="O113">
            <v>1307.04</v>
          </cell>
        </row>
        <row r="114">
          <cell r="B114" t="str">
            <v>BARG UNIT</v>
          </cell>
          <cell r="C114">
            <v>58</v>
          </cell>
          <cell r="D114" t="str">
            <v>INFO MANAGEMENT</v>
          </cell>
          <cell r="E114" t="str">
            <v>Staff</v>
          </cell>
          <cell r="F114">
            <v>80</v>
          </cell>
          <cell r="G114" t="str">
            <v>Non Productive</v>
          </cell>
          <cell r="H114" t="str">
            <v>SER ILL IN FAM</v>
          </cell>
          <cell r="I114">
            <v>124</v>
          </cell>
          <cell r="J114">
            <v>3353.96</v>
          </cell>
          <cell r="K114">
            <v>0</v>
          </cell>
          <cell r="L114">
            <v>3353.96</v>
          </cell>
          <cell r="M114">
            <v>3353.96</v>
          </cell>
          <cell r="N114">
            <v>0</v>
          </cell>
          <cell r="O114">
            <v>3353.96</v>
          </cell>
        </row>
        <row r="115">
          <cell r="B115" t="str">
            <v>BARG UNIT</v>
          </cell>
          <cell r="C115">
            <v>58</v>
          </cell>
          <cell r="D115" t="str">
            <v>INFO MANAGEMENT</v>
          </cell>
          <cell r="E115" t="str">
            <v>Staff</v>
          </cell>
          <cell r="F115">
            <v>90</v>
          </cell>
          <cell r="G115" t="str">
            <v>Non Productive</v>
          </cell>
          <cell r="H115" t="str">
            <v>OTHER REGULAR HOURS</v>
          </cell>
          <cell r="I115">
            <v>3</v>
          </cell>
          <cell r="J115">
            <v>59.79</v>
          </cell>
          <cell r="K115">
            <v>0</v>
          </cell>
          <cell r="L115">
            <v>59.79</v>
          </cell>
          <cell r="M115">
            <v>59.79</v>
          </cell>
          <cell r="N115">
            <v>0</v>
          </cell>
          <cell r="O115">
            <v>59.79</v>
          </cell>
        </row>
        <row r="116">
          <cell r="B116" t="str">
            <v>BARG UNIT</v>
          </cell>
          <cell r="C116">
            <v>58</v>
          </cell>
          <cell r="D116" t="str">
            <v>INFO MANAGEMENT</v>
          </cell>
          <cell r="E116" t="str">
            <v>Staff</v>
          </cell>
          <cell r="F116">
            <v>100</v>
          </cell>
          <cell r="G116" t="str">
            <v>Non Productive</v>
          </cell>
          <cell r="H116" t="str">
            <v>REST TIME</v>
          </cell>
          <cell r="I116">
            <v>6.5</v>
          </cell>
          <cell r="J116">
            <v>176.29</v>
          </cell>
          <cell r="K116">
            <v>0</v>
          </cell>
          <cell r="L116">
            <v>176.29</v>
          </cell>
          <cell r="M116">
            <v>176.29</v>
          </cell>
          <cell r="N116">
            <v>0</v>
          </cell>
          <cell r="O116">
            <v>176.29</v>
          </cell>
        </row>
        <row r="117">
          <cell r="B117" t="str">
            <v>BARG UNIT</v>
          </cell>
          <cell r="C117">
            <v>58</v>
          </cell>
          <cell r="D117" t="str">
            <v>INFO MANAGEMENT</v>
          </cell>
          <cell r="E117" t="str">
            <v>Staff</v>
          </cell>
          <cell r="F117">
            <v>120</v>
          </cell>
          <cell r="G117" t="str">
            <v>Non Productive</v>
          </cell>
          <cell r="H117" t="str">
            <v>TRAVEL TIME</v>
          </cell>
          <cell r="I117">
            <v>2</v>
          </cell>
          <cell r="J117">
            <v>39.86</v>
          </cell>
          <cell r="K117">
            <v>0</v>
          </cell>
          <cell r="L117">
            <v>39.86</v>
          </cell>
          <cell r="M117">
            <v>39.86</v>
          </cell>
          <cell r="N117">
            <v>0</v>
          </cell>
          <cell r="O117">
            <v>39.86</v>
          </cell>
        </row>
        <row r="118">
          <cell r="B118" t="str">
            <v>BARG UNIT</v>
          </cell>
          <cell r="C118">
            <v>58</v>
          </cell>
          <cell r="D118" t="str">
            <v>INFO MANAGEMENT</v>
          </cell>
          <cell r="E118" t="str">
            <v>Staff</v>
          </cell>
          <cell r="F118">
            <v>330</v>
          </cell>
          <cell r="G118" t="str">
            <v>Excluded</v>
          </cell>
          <cell r="H118" t="str">
            <v>RETRO PAY THRFTBL</v>
          </cell>
          <cell r="I118">
            <v>0</v>
          </cell>
          <cell r="J118">
            <v>331.59</v>
          </cell>
          <cell r="K118">
            <v>0</v>
          </cell>
          <cell r="L118">
            <v>0</v>
          </cell>
          <cell r="M118">
            <v>0</v>
          </cell>
          <cell r="N118">
            <v>331.59</v>
          </cell>
          <cell r="O118">
            <v>331.59</v>
          </cell>
        </row>
        <row r="119">
          <cell r="B119" t="str">
            <v>BARG UNIT</v>
          </cell>
          <cell r="C119">
            <v>58</v>
          </cell>
          <cell r="D119" t="str">
            <v>INFO MANAGEMENT</v>
          </cell>
          <cell r="E119" t="str">
            <v>Staff</v>
          </cell>
          <cell r="F119">
            <v>430</v>
          </cell>
          <cell r="G119" t="str">
            <v>Non Productive</v>
          </cell>
          <cell r="H119" t="str">
            <v>FINAL VACATION ALLOW</v>
          </cell>
          <cell r="I119">
            <v>192</v>
          </cell>
          <cell r="J119">
            <v>5228.16</v>
          </cell>
          <cell r="K119">
            <v>0</v>
          </cell>
          <cell r="L119">
            <v>5228.16</v>
          </cell>
          <cell r="M119">
            <v>5228.16</v>
          </cell>
          <cell r="N119">
            <v>0</v>
          </cell>
          <cell r="O119">
            <v>5228.16</v>
          </cell>
        </row>
        <row r="120">
          <cell r="B120" t="str">
            <v>BARG UNIT</v>
          </cell>
          <cell r="C120">
            <v>58</v>
          </cell>
          <cell r="D120" t="str">
            <v>INFO MANAGEMENT</v>
          </cell>
          <cell r="E120" t="str">
            <v>Staff</v>
          </cell>
          <cell r="F120">
            <v>480</v>
          </cell>
          <cell r="G120" t="str">
            <v>Non Productive</v>
          </cell>
          <cell r="H120" t="str">
            <v>FINAL FLOATING HOL</v>
          </cell>
          <cell r="I120">
            <v>8</v>
          </cell>
          <cell r="J120">
            <v>221.68</v>
          </cell>
          <cell r="K120">
            <v>0</v>
          </cell>
          <cell r="L120">
            <v>221.68</v>
          </cell>
          <cell r="M120">
            <v>221.68</v>
          </cell>
          <cell r="N120">
            <v>0</v>
          </cell>
          <cell r="O120">
            <v>221.68</v>
          </cell>
        </row>
        <row r="121">
          <cell r="B121" t="str">
            <v>BARG UNIT</v>
          </cell>
          <cell r="C121">
            <v>58</v>
          </cell>
          <cell r="D121" t="str">
            <v>INFO MANAGEMENT</v>
          </cell>
          <cell r="E121" t="str">
            <v>Staff</v>
          </cell>
          <cell r="F121">
            <v>970</v>
          </cell>
          <cell r="G121" t="str">
            <v>Excluded</v>
          </cell>
          <cell r="H121" t="str">
            <v>PRETAX MEDICAL</v>
          </cell>
          <cell r="I121">
            <v>0</v>
          </cell>
          <cell r="J121">
            <v>-14916.16</v>
          </cell>
          <cell r="K121">
            <v>0</v>
          </cell>
          <cell r="L121">
            <v>0</v>
          </cell>
          <cell r="M121">
            <v>0</v>
          </cell>
          <cell r="N121">
            <v>-14916.16</v>
          </cell>
          <cell r="O121">
            <v>-14916.16</v>
          </cell>
        </row>
        <row r="122">
          <cell r="B122" t="str">
            <v>BARG UNIT</v>
          </cell>
          <cell r="C122">
            <v>58</v>
          </cell>
          <cell r="D122" t="str">
            <v>INFO MANAGEMENT</v>
          </cell>
          <cell r="E122" t="str">
            <v>Staff</v>
          </cell>
          <cell r="F122">
            <v>972</v>
          </cell>
          <cell r="G122" t="str">
            <v>Excluded</v>
          </cell>
          <cell r="H122" t="str">
            <v>PRETAX DENTAL</v>
          </cell>
          <cell r="I122">
            <v>0</v>
          </cell>
          <cell r="J122">
            <v>-1943.36</v>
          </cell>
          <cell r="K122">
            <v>0</v>
          </cell>
          <cell r="L122">
            <v>0</v>
          </cell>
          <cell r="M122">
            <v>0</v>
          </cell>
          <cell r="N122">
            <v>-1943.36</v>
          </cell>
          <cell r="O122">
            <v>-1943.36</v>
          </cell>
        </row>
        <row r="123">
          <cell r="B123" t="str">
            <v>BARG UNIT</v>
          </cell>
          <cell r="C123">
            <v>58</v>
          </cell>
          <cell r="D123" t="str">
            <v>INFO MANAGEMENT</v>
          </cell>
          <cell r="E123" t="str">
            <v>Staff</v>
          </cell>
          <cell r="F123">
            <v>974</v>
          </cell>
          <cell r="G123" t="str">
            <v>Excluded</v>
          </cell>
          <cell r="H123" t="str">
            <v>PRETAX EMP LIFE INS</v>
          </cell>
          <cell r="I123">
            <v>0</v>
          </cell>
          <cell r="J123">
            <v>-5641.42</v>
          </cell>
          <cell r="K123">
            <v>0</v>
          </cell>
          <cell r="L123">
            <v>0</v>
          </cell>
          <cell r="M123">
            <v>0</v>
          </cell>
          <cell r="N123">
            <v>-5641.42</v>
          </cell>
          <cell r="O123">
            <v>-5641.42</v>
          </cell>
        </row>
        <row r="124">
          <cell r="B124" t="str">
            <v>BARG UNIT</v>
          </cell>
          <cell r="C124">
            <v>58</v>
          </cell>
          <cell r="D124" t="str">
            <v>INFO MANAGEMENT</v>
          </cell>
          <cell r="E124" t="str">
            <v>Staff</v>
          </cell>
          <cell r="F124">
            <v>990</v>
          </cell>
          <cell r="G124" t="str">
            <v>Excluded</v>
          </cell>
          <cell r="H124" t="str">
            <v>THRIFT CATCH UP</v>
          </cell>
          <cell r="I124">
            <v>0</v>
          </cell>
          <cell r="J124">
            <v>-2000</v>
          </cell>
          <cell r="K124">
            <v>0</v>
          </cell>
          <cell r="L124">
            <v>0</v>
          </cell>
          <cell r="M124">
            <v>0</v>
          </cell>
          <cell r="N124">
            <v>-2000</v>
          </cell>
          <cell r="O124">
            <v>-2000</v>
          </cell>
        </row>
        <row r="125">
          <cell r="B125" t="str">
            <v>BARG UNIT</v>
          </cell>
          <cell r="C125">
            <v>58</v>
          </cell>
          <cell r="D125" t="str">
            <v>INFO MANAGEMENT</v>
          </cell>
          <cell r="E125" t="str">
            <v>Staff</v>
          </cell>
          <cell r="F125">
            <v>998</v>
          </cell>
          <cell r="G125" t="str">
            <v>Excluded</v>
          </cell>
          <cell r="H125" t="str">
            <v>BA THRFT STP AT CAP</v>
          </cell>
          <cell r="I125">
            <v>0</v>
          </cell>
          <cell r="J125">
            <v>-43100.47</v>
          </cell>
          <cell r="K125">
            <v>0</v>
          </cell>
          <cell r="L125">
            <v>0</v>
          </cell>
          <cell r="M125">
            <v>0</v>
          </cell>
          <cell r="N125">
            <v>-43100.47</v>
          </cell>
          <cell r="O125">
            <v>-43100.47</v>
          </cell>
        </row>
        <row r="126">
          <cell r="B126" t="str">
            <v>BARG UNIT</v>
          </cell>
          <cell r="C126">
            <v>58</v>
          </cell>
          <cell r="D126" t="str">
            <v>INFO MANAGEMENT</v>
          </cell>
          <cell r="E126" t="str">
            <v>Staff</v>
          </cell>
          <cell r="F126">
            <v>999</v>
          </cell>
          <cell r="G126" t="str">
            <v>Excluded</v>
          </cell>
          <cell r="H126" t="str">
            <v>SUP THRFT STP AT CAP</v>
          </cell>
          <cell r="I126">
            <v>0</v>
          </cell>
          <cell r="J126">
            <v>-32550.29</v>
          </cell>
          <cell r="K126">
            <v>0</v>
          </cell>
          <cell r="L126">
            <v>0</v>
          </cell>
          <cell r="M126">
            <v>0</v>
          </cell>
          <cell r="N126">
            <v>-32550.29</v>
          </cell>
          <cell r="O126">
            <v>-32550.29</v>
          </cell>
        </row>
        <row r="127">
          <cell r="B127" t="str">
            <v>BARG UNIT</v>
          </cell>
          <cell r="C127">
            <v>58</v>
          </cell>
          <cell r="D127" t="str">
            <v>INFO MANAGEMENT</v>
          </cell>
          <cell r="E127" t="str">
            <v>Staff</v>
          </cell>
          <cell r="F127" t="str">
            <v>G09</v>
          </cell>
          <cell r="G127" t="str">
            <v>Excluded</v>
          </cell>
          <cell r="H127" t="str">
            <v>WELLNESS REFUND</v>
          </cell>
          <cell r="I127">
            <v>0</v>
          </cell>
          <cell r="J127">
            <v>233.1</v>
          </cell>
          <cell r="K127">
            <v>0</v>
          </cell>
          <cell r="L127">
            <v>0</v>
          </cell>
          <cell r="M127">
            <v>0</v>
          </cell>
          <cell r="N127">
            <v>233.1</v>
          </cell>
          <cell r="O127">
            <v>233.1</v>
          </cell>
        </row>
        <row r="128">
          <cell r="B128" t="str">
            <v>BARG UNIT</v>
          </cell>
          <cell r="C128">
            <v>58</v>
          </cell>
          <cell r="D128" t="str">
            <v>INFO MANAGEMENT</v>
          </cell>
          <cell r="E128" t="str">
            <v>Staff</v>
          </cell>
          <cell r="F128" t="str">
            <v>J10</v>
          </cell>
          <cell r="G128" t="str">
            <v>Excluded</v>
          </cell>
          <cell r="H128" t="str">
            <v>O.T. MEALS NON-XM</v>
          </cell>
          <cell r="I128">
            <v>1219</v>
          </cell>
          <cell r="J128">
            <v>13409</v>
          </cell>
          <cell r="K128">
            <v>0</v>
          </cell>
          <cell r="L128">
            <v>0</v>
          </cell>
          <cell r="M128">
            <v>0</v>
          </cell>
          <cell r="N128">
            <v>13409</v>
          </cell>
          <cell r="O128">
            <v>13409</v>
          </cell>
        </row>
        <row r="129">
          <cell r="B129" t="str">
            <v>BARG UNIT</v>
          </cell>
          <cell r="C129">
            <v>58</v>
          </cell>
          <cell r="D129" t="str">
            <v>INFO MANAGEMENT</v>
          </cell>
          <cell r="E129" t="str">
            <v>Staff</v>
          </cell>
          <cell r="F129" t="str">
            <v>J20</v>
          </cell>
          <cell r="G129" t="str">
            <v>Excluded</v>
          </cell>
          <cell r="H129" t="str">
            <v>IMP INC EXCESS LIF T</v>
          </cell>
          <cell r="I129">
            <v>0</v>
          </cell>
          <cell r="J129">
            <v>5099.4799999999996</v>
          </cell>
          <cell r="K129">
            <v>0</v>
          </cell>
          <cell r="L129">
            <v>0</v>
          </cell>
          <cell r="M129">
            <v>0</v>
          </cell>
          <cell r="N129">
            <v>5099.4799999999996</v>
          </cell>
          <cell r="O129">
            <v>5099.4799999999996</v>
          </cell>
        </row>
        <row r="130">
          <cell r="B130" t="str">
            <v>BARG UNIT</v>
          </cell>
          <cell r="C130">
            <v>58</v>
          </cell>
          <cell r="D130" t="str">
            <v>INFO MANAGEMENT</v>
          </cell>
          <cell r="E130" t="str">
            <v>Staff</v>
          </cell>
          <cell r="F130" t="str">
            <v>J25</v>
          </cell>
          <cell r="G130" t="str">
            <v>Excluded</v>
          </cell>
          <cell r="H130" t="str">
            <v>IMP INC DEP LIFE</v>
          </cell>
          <cell r="I130">
            <v>0</v>
          </cell>
          <cell r="J130">
            <v>384</v>
          </cell>
          <cell r="K130">
            <v>0</v>
          </cell>
          <cell r="L130">
            <v>0</v>
          </cell>
          <cell r="M130">
            <v>0</v>
          </cell>
          <cell r="N130">
            <v>384</v>
          </cell>
          <cell r="O130">
            <v>384</v>
          </cell>
        </row>
        <row r="131">
          <cell r="B131" t="str">
            <v>BARG UNIT</v>
          </cell>
          <cell r="C131">
            <v>58</v>
          </cell>
          <cell r="D131" t="str">
            <v>INFO MANAGEMENT</v>
          </cell>
          <cell r="E131" t="str">
            <v>Staff</v>
          </cell>
          <cell r="F131" t="str">
            <v>J68</v>
          </cell>
          <cell r="G131" t="str">
            <v>Excluded</v>
          </cell>
          <cell r="H131" t="str">
            <v>COMMUT CO. CAR</v>
          </cell>
          <cell r="I131">
            <v>0</v>
          </cell>
          <cell r="J131">
            <v>3060</v>
          </cell>
          <cell r="K131">
            <v>0</v>
          </cell>
          <cell r="L131">
            <v>0</v>
          </cell>
          <cell r="M131">
            <v>0</v>
          </cell>
          <cell r="N131">
            <v>3060</v>
          </cell>
          <cell r="O131">
            <v>3060</v>
          </cell>
        </row>
        <row r="132">
          <cell r="B132" t="str">
            <v>BARG UNIT</v>
          </cell>
          <cell r="C132">
            <v>58</v>
          </cell>
          <cell r="D132" t="str">
            <v>INFO MANAGEMENT</v>
          </cell>
          <cell r="E132" t="str">
            <v>Staff</v>
          </cell>
          <cell r="F132" t="str">
            <v>R59</v>
          </cell>
          <cell r="G132" t="str">
            <v>Excluded</v>
          </cell>
          <cell r="H132" t="str">
            <v>FMLA - INFO ONLY</v>
          </cell>
          <cell r="I132">
            <v>64</v>
          </cell>
          <cell r="J132">
            <v>0</v>
          </cell>
          <cell r="K132">
            <v>0</v>
          </cell>
          <cell r="L132">
            <v>0</v>
          </cell>
          <cell r="M132">
            <v>0</v>
          </cell>
          <cell r="N132">
            <v>0</v>
          </cell>
          <cell r="O132">
            <v>0</v>
          </cell>
        </row>
        <row r="133">
          <cell r="B133" t="str">
            <v>BARG UNIT</v>
          </cell>
          <cell r="C133">
            <v>58</v>
          </cell>
          <cell r="D133" t="str">
            <v>INFO MANAGEMENT</v>
          </cell>
          <cell r="E133" t="str">
            <v>Staff</v>
          </cell>
          <cell r="F133" t="str">
            <v>R62</v>
          </cell>
          <cell r="G133" t="str">
            <v>Excluded</v>
          </cell>
          <cell r="H133" t="str">
            <v>LV OF ABS-NOT PAID</v>
          </cell>
          <cell r="I133">
            <v>64</v>
          </cell>
          <cell r="J133">
            <v>0</v>
          </cell>
          <cell r="K133">
            <v>0</v>
          </cell>
          <cell r="L133">
            <v>0</v>
          </cell>
          <cell r="M133">
            <v>0</v>
          </cell>
          <cell r="N133">
            <v>0</v>
          </cell>
          <cell r="O133">
            <v>0</v>
          </cell>
        </row>
        <row r="134">
          <cell r="B134" t="str">
            <v>BARG UNIT</v>
          </cell>
          <cell r="C134">
            <v>58</v>
          </cell>
          <cell r="D134" t="str">
            <v>INFO MANAGEMENT</v>
          </cell>
          <cell r="E134" t="str">
            <v>Staff</v>
          </cell>
          <cell r="F134" t="str">
            <v>R63</v>
          </cell>
          <cell r="G134" t="str">
            <v>Excluded</v>
          </cell>
          <cell r="H134" t="str">
            <v>EMPL ILL-NOT PAID</v>
          </cell>
          <cell r="I134">
            <v>98</v>
          </cell>
          <cell r="J134">
            <v>0</v>
          </cell>
          <cell r="K134">
            <v>0</v>
          </cell>
          <cell r="L134">
            <v>0</v>
          </cell>
          <cell r="M134">
            <v>0</v>
          </cell>
          <cell r="N134">
            <v>0</v>
          </cell>
          <cell r="O134">
            <v>0</v>
          </cell>
        </row>
        <row r="135">
          <cell r="B135" t="str">
            <v>BARG UNIT</v>
          </cell>
          <cell r="C135">
            <v>58</v>
          </cell>
          <cell r="D135" t="str">
            <v>INFO MANAGEMENT</v>
          </cell>
          <cell r="E135" t="str">
            <v>Staff</v>
          </cell>
          <cell r="F135" t="str">
            <v>R65</v>
          </cell>
          <cell r="G135" t="str">
            <v>Excluded</v>
          </cell>
          <cell r="H135" t="str">
            <v>EMPL REQ N-PD</v>
          </cell>
          <cell r="I135">
            <v>6</v>
          </cell>
          <cell r="J135">
            <v>0</v>
          </cell>
          <cell r="K135">
            <v>0</v>
          </cell>
          <cell r="L135">
            <v>0</v>
          </cell>
          <cell r="M135">
            <v>0</v>
          </cell>
          <cell r="N135">
            <v>0</v>
          </cell>
          <cell r="O135">
            <v>0</v>
          </cell>
        </row>
        <row r="136">
          <cell r="B136" t="str">
            <v>BARG UNIT</v>
          </cell>
          <cell r="C136">
            <v>58</v>
          </cell>
          <cell r="D136" t="str">
            <v>INFO MANAGEMENT</v>
          </cell>
          <cell r="E136" t="str">
            <v>Staff</v>
          </cell>
          <cell r="F136" t="str">
            <v>R69</v>
          </cell>
          <cell r="G136" t="str">
            <v>Excluded</v>
          </cell>
          <cell r="H136" t="str">
            <v>OTHER-NOT PAID</v>
          </cell>
          <cell r="I136">
            <v>56</v>
          </cell>
          <cell r="J136">
            <v>0</v>
          </cell>
          <cell r="K136">
            <v>0</v>
          </cell>
          <cell r="L136">
            <v>0</v>
          </cell>
          <cell r="M136">
            <v>0</v>
          </cell>
          <cell r="N136">
            <v>0</v>
          </cell>
          <cell r="O136">
            <v>0</v>
          </cell>
        </row>
        <row r="137">
          <cell r="B137" t="str">
            <v>BARG UNIT</v>
          </cell>
          <cell r="C137">
            <v>58</v>
          </cell>
          <cell r="D137" t="str">
            <v>INFO MANAGEMENT</v>
          </cell>
          <cell r="E137" t="str">
            <v>Staff</v>
          </cell>
          <cell r="F137" t="str">
            <v>T52</v>
          </cell>
          <cell r="G137" t="str">
            <v>Non Productive</v>
          </cell>
          <cell r="H137" t="str">
            <v>03 MED/DEN REFUND</v>
          </cell>
          <cell r="I137">
            <v>0</v>
          </cell>
          <cell r="J137">
            <v>151.69</v>
          </cell>
          <cell r="K137">
            <v>0</v>
          </cell>
          <cell r="L137">
            <v>151.69</v>
          </cell>
          <cell r="M137">
            <v>151.69</v>
          </cell>
          <cell r="N137">
            <v>0</v>
          </cell>
          <cell r="O137">
            <v>151.69</v>
          </cell>
        </row>
        <row r="138">
          <cell r="B138" t="str">
            <v>BARG UNIT</v>
          </cell>
          <cell r="C138">
            <v>58</v>
          </cell>
          <cell r="D138" t="str">
            <v>INFO MANAGEMENT</v>
          </cell>
          <cell r="E138" t="str">
            <v>Staff</v>
          </cell>
          <cell r="F138" t="str">
            <v>T80</v>
          </cell>
          <cell r="G138" t="str">
            <v>Non Productive</v>
          </cell>
          <cell r="H138" t="str">
            <v>OT ADJUSTMENT</v>
          </cell>
          <cell r="I138">
            <v>0</v>
          </cell>
          <cell r="J138">
            <v>1221.8399999999999</v>
          </cell>
          <cell r="K138">
            <v>0</v>
          </cell>
          <cell r="L138">
            <v>1221.8399999999999</v>
          </cell>
          <cell r="M138">
            <v>1221.8399999999999</v>
          </cell>
          <cell r="N138">
            <v>0</v>
          </cell>
          <cell r="O138">
            <v>1221.8399999999999</v>
          </cell>
        </row>
        <row r="139">
          <cell r="B139" t="str">
            <v>BARG UNIT</v>
          </cell>
          <cell r="C139">
            <v>58</v>
          </cell>
          <cell r="D139" t="str">
            <v>INFO MANAGEMENT</v>
          </cell>
          <cell r="E139" t="str">
            <v>Staff</v>
          </cell>
          <cell r="F139" t="str">
            <v>Y12</v>
          </cell>
          <cell r="G139" t="str">
            <v>Productive</v>
          </cell>
          <cell r="H139" t="str">
            <v>TRAVEL TIME-1 1/2</v>
          </cell>
          <cell r="I139">
            <v>3</v>
          </cell>
          <cell r="J139">
            <v>100.64</v>
          </cell>
          <cell r="K139">
            <v>100.64</v>
          </cell>
          <cell r="L139">
            <v>0</v>
          </cell>
          <cell r="M139">
            <v>100.64</v>
          </cell>
          <cell r="N139">
            <v>0</v>
          </cell>
          <cell r="O139">
            <v>100.64</v>
          </cell>
        </row>
        <row r="140">
          <cell r="B140" t="str">
            <v>BARG UNIT</v>
          </cell>
          <cell r="C140">
            <v>58</v>
          </cell>
          <cell r="D140" t="str">
            <v>INFO MANAGEMENT</v>
          </cell>
          <cell r="E140" t="str">
            <v>Staff</v>
          </cell>
          <cell r="F140" t="str">
            <v>Y13</v>
          </cell>
          <cell r="G140" t="str">
            <v>Productive</v>
          </cell>
          <cell r="H140" t="str">
            <v>EQUIP BRKDWN-1 1/2</v>
          </cell>
          <cell r="I140">
            <v>4</v>
          </cell>
          <cell r="J140">
            <v>160.56</v>
          </cell>
          <cell r="K140">
            <v>160.56</v>
          </cell>
          <cell r="L140">
            <v>0</v>
          </cell>
          <cell r="M140">
            <v>160.56</v>
          </cell>
          <cell r="N140">
            <v>0</v>
          </cell>
          <cell r="O140">
            <v>160.56</v>
          </cell>
        </row>
        <row r="141">
          <cell r="B141" t="str">
            <v>BARG UNIT</v>
          </cell>
          <cell r="C141">
            <v>58</v>
          </cell>
          <cell r="D141" t="str">
            <v>INFO MANAGEMENT</v>
          </cell>
          <cell r="E141" t="str">
            <v>Staff</v>
          </cell>
          <cell r="F141" t="str">
            <v>Y21</v>
          </cell>
          <cell r="G141" t="str">
            <v>Productive</v>
          </cell>
          <cell r="H141" t="str">
            <v>TIME &amp; ONE HALF OT</v>
          </cell>
          <cell r="I141">
            <v>5187</v>
          </cell>
          <cell r="J141">
            <v>211392.13</v>
          </cell>
          <cell r="K141">
            <v>211392.13</v>
          </cell>
          <cell r="L141">
            <v>0</v>
          </cell>
          <cell r="M141">
            <v>211392.13</v>
          </cell>
          <cell r="N141">
            <v>0</v>
          </cell>
          <cell r="O141">
            <v>211392.13</v>
          </cell>
        </row>
        <row r="142">
          <cell r="B142" t="str">
            <v>BARG UNIT</v>
          </cell>
          <cell r="C142">
            <v>58</v>
          </cell>
          <cell r="D142" t="str">
            <v>INFO MANAGEMENT</v>
          </cell>
          <cell r="E142" t="str">
            <v>Staff</v>
          </cell>
          <cell r="F142" t="str">
            <v>Z01</v>
          </cell>
          <cell r="G142" t="str">
            <v>Productive</v>
          </cell>
          <cell r="H142" t="str">
            <v>REGULAR-DBL OT</v>
          </cell>
          <cell r="I142">
            <v>8</v>
          </cell>
          <cell r="J142">
            <v>217.84</v>
          </cell>
          <cell r="K142">
            <v>217.84</v>
          </cell>
          <cell r="L142">
            <v>0</v>
          </cell>
          <cell r="M142">
            <v>217.84</v>
          </cell>
          <cell r="N142">
            <v>0</v>
          </cell>
          <cell r="O142">
            <v>217.84</v>
          </cell>
        </row>
        <row r="143">
          <cell r="B143" t="str">
            <v>BARG UNIT</v>
          </cell>
          <cell r="C143">
            <v>58</v>
          </cell>
          <cell r="D143" t="str">
            <v>INFO MANAGEMENT</v>
          </cell>
          <cell r="E143" t="str">
            <v>Staff</v>
          </cell>
          <cell r="F143" t="str">
            <v>Z22</v>
          </cell>
          <cell r="G143" t="str">
            <v>Productive</v>
          </cell>
          <cell r="H143" t="str">
            <v>DOUBLE OVERTIME</v>
          </cell>
          <cell r="I143">
            <v>54.5</v>
          </cell>
          <cell r="J143">
            <v>2970.97</v>
          </cell>
          <cell r="K143">
            <v>2970.97</v>
          </cell>
          <cell r="L143">
            <v>0</v>
          </cell>
          <cell r="M143">
            <v>2970.97</v>
          </cell>
          <cell r="N143">
            <v>0</v>
          </cell>
          <cell r="O143">
            <v>2970.97</v>
          </cell>
        </row>
        <row r="144">
          <cell r="B144" t="str">
            <v>BARG UNIT</v>
          </cell>
          <cell r="C144">
            <v>31</v>
          </cell>
          <cell r="D144" t="str">
            <v>NUCLEAR DIVISION</v>
          </cell>
          <cell r="E144" t="str">
            <v>Operational</v>
          </cell>
          <cell r="F144">
            <v>10</v>
          </cell>
          <cell r="G144" t="str">
            <v>Productive</v>
          </cell>
          <cell r="H144" t="str">
            <v>REGULAR</v>
          </cell>
          <cell r="I144">
            <v>927698.5</v>
          </cell>
          <cell r="J144">
            <v>24540357.010000002</v>
          </cell>
          <cell r="K144">
            <v>24540357.010000002</v>
          </cell>
          <cell r="L144">
            <v>0</v>
          </cell>
          <cell r="M144">
            <v>24540357.010000002</v>
          </cell>
          <cell r="N144">
            <v>0</v>
          </cell>
          <cell r="O144">
            <v>24540357.010000002</v>
          </cell>
        </row>
        <row r="145">
          <cell r="B145" t="str">
            <v>BARG UNIT</v>
          </cell>
          <cell r="C145">
            <v>31</v>
          </cell>
          <cell r="D145" t="str">
            <v>NUCLEAR DIVISION</v>
          </cell>
          <cell r="E145" t="str">
            <v>Operational</v>
          </cell>
          <cell r="F145">
            <v>20</v>
          </cell>
          <cell r="G145" t="str">
            <v>Non Productive</v>
          </cell>
          <cell r="H145" t="str">
            <v>HOLIDAY</v>
          </cell>
          <cell r="I145">
            <v>40312</v>
          </cell>
          <cell r="J145">
            <v>1055011.76</v>
          </cell>
          <cell r="K145">
            <v>0</v>
          </cell>
          <cell r="L145">
            <v>1055011.76</v>
          </cell>
          <cell r="M145">
            <v>1055011.76</v>
          </cell>
          <cell r="N145">
            <v>0</v>
          </cell>
          <cell r="O145">
            <v>1055011.76</v>
          </cell>
        </row>
        <row r="146">
          <cell r="B146" t="str">
            <v>BARG UNIT</v>
          </cell>
          <cell r="C146">
            <v>31</v>
          </cell>
          <cell r="D146" t="str">
            <v>NUCLEAR DIVISION</v>
          </cell>
          <cell r="E146" t="str">
            <v>Operational</v>
          </cell>
          <cell r="F146">
            <v>30</v>
          </cell>
          <cell r="G146" t="str">
            <v>Non Productive</v>
          </cell>
          <cell r="H146" t="str">
            <v>VACATION</v>
          </cell>
          <cell r="I146">
            <v>83583.5</v>
          </cell>
          <cell r="J146">
            <v>2243861.56</v>
          </cell>
          <cell r="K146">
            <v>0</v>
          </cell>
          <cell r="L146">
            <v>2243861.56</v>
          </cell>
          <cell r="M146">
            <v>2243861.56</v>
          </cell>
          <cell r="N146">
            <v>0</v>
          </cell>
          <cell r="O146">
            <v>2243861.56</v>
          </cell>
        </row>
        <row r="147">
          <cell r="B147" t="str">
            <v>BARG UNIT</v>
          </cell>
          <cell r="C147">
            <v>31</v>
          </cell>
          <cell r="D147" t="str">
            <v>NUCLEAR DIVISION</v>
          </cell>
          <cell r="E147" t="str">
            <v>Operational</v>
          </cell>
          <cell r="F147">
            <v>40</v>
          </cell>
          <cell r="G147" t="str">
            <v>Non Productive</v>
          </cell>
          <cell r="H147" t="str">
            <v>EMPLOYEE ILLNESS</v>
          </cell>
          <cell r="I147">
            <v>27978</v>
          </cell>
          <cell r="J147">
            <v>727915.31</v>
          </cell>
          <cell r="K147">
            <v>0</v>
          </cell>
          <cell r="L147">
            <v>727915.31</v>
          </cell>
          <cell r="M147">
            <v>727915.31</v>
          </cell>
          <cell r="N147">
            <v>0</v>
          </cell>
          <cell r="O147">
            <v>727915.31</v>
          </cell>
        </row>
        <row r="148">
          <cell r="B148" t="str">
            <v>BARG UNIT</v>
          </cell>
          <cell r="C148">
            <v>31</v>
          </cell>
          <cell r="D148" t="str">
            <v>NUCLEAR DIVISION</v>
          </cell>
          <cell r="E148" t="str">
            <v>Operational</v>
          </cell>
          <cell r="F148">
            <v>50</v>
          </cell>
          <cell r="G148" t="str">
            <v>Non Productive</v>
          </cell>
          <cell r="H148" t="str">
            <v>JURY DUTY</v>
          </cell>
          <cell r="I148">
            <v>982</v>
          </cell>
          <cell r="J148">
            <v>26708.86</v>
          </cell>
          <cell r="K148">
            <v>0</v>
          </cell>
          <cell r="L148">
            <v>26708.86</v>
          </cell>
          <cell r="M148">
            <v>26708.86</v>
          </cell>
          <cell r="N148">
            <v>0</v>
          </cell>
          <cell r="O148">
            <v>26708.86</v>
          </cell>
        </row>
        <row r="149">
          <cell r="B149" t="str">
            <v>BARG UNIT</v>
          </cell>
          <cell r="C149">
            <v>31</v>
          </cell>
          <cell r="D149" t="str">
            <v>NUCLEAR DIVISION</v>
          </cell>
          <cell r="E149" t="str">
            <v>Operational</v>
          </cell>
          <cell r="F149">
            <v>60</v>
          </cell>
          <cell r="G149" t="str">
            <v>Non Productive</v>
          </cell>
          <cell r="H149" t="str">
            <v>COURT SERVICE</v>
          </cell>
          <cell r="I149">
            <v>34</v>
          </cell>
          <cell r="J149">
            <v>864.78</v>
          </cell>
          <cell r="K149">
            <v>0</v>
          </cell>
          <cell r="L149">
            <v>864.78</v>
          </cell>
          <cell r="M149">
            <v>864.78</v>
          </cell>
          <cell r="N149">
            <v>0</v>
          </cell>
          <cell r="O149">
            <v>864.78</v>
          </cell>
        </row>
        <row r="150">
          <cell r="B150" t="str">
            <v>BARG UNIT</v>
          </cell>
          <cell r="C150">
            <v>31</v>
          </cell>
          <cell r="D150" t="str">
            <v>NUCLEAR DIVISION</v>
          </cell>
          <cell r="E150" t="str">
            <v>Operational</v>
          </cell>
          <cell r="F150">
            <v>70</v>
          </cell>
          <cell r="G150" t="str">
            <v>Non Productive</v>
          </cell>
          <cell r="H150" t="str">
            <v>DEATH IN FAMILY</v>
          </cell>
          <cell r="I150">
            <v>1521</v>
          </cell>
          <cell r="J150">
            <v>41112.39</v>
          </cell>
          <cell r="K150">
            <v>0</v>
          </cell>
          <cell r="L150">
            <v>41112.39</v>
          </cell>
          <cell r="M150">
            <v>41112.39</v>
          </cell>
          <cell r="N150">
            <v>0</v>
          </cell>
          <cell r="O150">
            <v>41112.39</v>
          </cell>
        </row>
        <row r="151">
          <cell r="B151" t="str">
            <v>BARG UNIT</v>
          </cell>
          <cell r="C151">
            <v>31</v>
          </cell>
          <cell r="D151" t="str">
            <v>NUCLEAR DIVISION</v>
          </cell>
          <cell r="E151" t="str">
            <v>Operational</v>
          </cell>
          <cell r="F151">
            <v>80</v>
          </cell>
          <cell r="G151" t="str">
            <v>Non Productive</v>
          </cell>
          <cell r="H151" t="str">
            <v>SER ILL IN FAM</v>
          </cell>
          <cell r="I151">
            <v>5208.5</v>
          </cell>
          <cell r="J151">
            <v>136296.32000000001</v>
          </cell>
          <cell r="K151">
            <v>0</v>
          </cell>
          <cell r="L151">
            <v>136296.32000000001</v>
          </cell>
          <cell r="M151">
            <v>136296.32000000001</v>
          </cell>
          <cell r="N151">
            <v>0</v>
          </cell>
          <cell r="O151">
            <v>136296.32000000001</v>
          </cell>
        </row>
        <row r="152">
          <cell r="B152" t="str">
            <v>BARG UNIT</v>
          </cell>
          <cell r="C152">
            <v>31</v>
          </cell>
          <cell r="D152" t="str">
            <v>NUCLEAR DIVISION</v>
          </cell>
          <cell r="E152" t="str">
            <v>Operational</v>
          </cell>
          <cell r="F152">
            <v>90</v>
          </cell>
          <cell r="G152" t="str">
            <v>Non Productive</v>
          </cell>
          <cell r="H152" t="str">
            <v>OTHER REGULAR HOURS</v>
          </cell>
          <cell r="I152">
            <v>1488</v>
          </cell>
          <cell r="J152">
            <v>39075.050000000003</v>
          </cell>
          <cell r="K152">
            <v>0</v>
          </cell>
          <cell r="L152">
            <v>39075.050000000003</v>
          </cell>
          <cell r="M152">
            <v>39075.050000000003</v>
          </cell>
          <cell r="N152">
            <v>0</v>
          </cell>
          <cell r="O152">
            <v>39075.050000000003</v>
          </cell>
        </row>
        <row r="153">
          <cell r="B153" t="str">
            <v>BARG UNIT</v>
          </cell>
          <cell r="C153">
            <v>31</v>
          </cell>
          <cell r="D153" t="str">
            <v>NUCLEAR DIVISION</v>
          </cell>
          <cell r="E153" t="str">
            <v>Operational</v>
          </cell>
          <cell r="F153">
            <v>100</v>
          </cell>
          <cell r="G153" t="str">
            <v>Non Productive</v>
          </cell>
          <cell r="H153" t="str">
            <v>REST TIME</v>
          </cell>
          <cell r="I153">
            <v>2446.25</v>
          </cell>
          <cell r="J153">
            <v>69005.570000000007</v>
          </cell>
          <cell r="K153">
            <v>0</v>
          </cell>
          <cell r="L153">
            <v>69005.570000000007</v>
          </cell>
          <cell r="M153">
            <v>69005.570000000007</v>
          </cell>
          <cell r="N153">
            <v>0</v>
          </cell>
          <cell r="O153">
            <v>69005.570000000007</v>
          </cell>
        </row>
        <row r="154">
          <cell r="B154" t="str">
            <v>BARG UNIT</v>
          </cell>
          <cell r="C154">
            <v>31</v>
          </cell>
          <cell r="D154" t="str">
            <v>NUCLEAR DIVISION</v>
          </cell>
          <cell r="E154" t="str">
            <v>Operational</v>
          </cell>
          <cell r="F154">
            <v>110</v>
          </cell>
          <cell r="G154" t="str">
            <v>Non Productive</v>
          </cell>
          <cell r="H154" t="str">
            <v>WORK HEADQUARTERS</v>
          </cell>
          <cell r="I154">
            <v>8</v>
          </cell>
          <cell r="J154">
            <v>226.72</v>
          </cell>
          <cell r="K154">
            <v>0</v>
          </cell>
          <cell r="L154">
            <v>226.72</v>
          </cell>
          <cell r="M154">
            <v>226.72</v>
          </cell>
          <cell r="N154">
            <v>0</v>
          </cell>
          <cell r="O154">
            <v>226.72</v>
          </cell>
        </row>
        <row r="155">
          <cell r="B155" t="str">
            <v>BARG UNIT</v>
          </cell>
          <cell r="C155">
            <v>31</v>
          </cell>
          <cell r="D155" t="str">
            <v>NUCLEAR DIVISION</v>
          </cell>
          <cell r="E155" t="str">
            <v>Operational</v>
          </cell>
          <cell r="F155">
            <v>120</v>
          </cell>
          <cell r="G155" t="str">
            <v>Non Productive</v>
          </cell>
          <cell r="H155" t="str">
            <v>TRAVEL TIME</v>
          </cell>
          <cell r="I155">
            <v>427.5</v>
          </cell>
          <cell r="J155">
            <v>10827.7</v>
          </cell>
          <cell r="K155">
            <v>0</v>
          </cell>
          <cell r="L155">
            <v>10827.7</v>
          </cell>
          <cell r="M155">
            <v>10827.7</v>
          </cell>
          <cell r="N155">
            <v>0</v>
          </cell>
          <cell r="O155">
            <v>10827.7</v>
          </cell>
        </row>
        <row r="156">
          <cell r="B156" t="str">
            <v>BARG UNIT</v>
          </cell>
          <cell r="C156">
            <v>31</v>
          </cell>
          <cell r="D156" t="str">
            <v>NUCLEAR DIVISION</v>
          </cell>
          <cell r="E156" t="str">
            <v>Operational</v>
          </cell>
          <cell r="F156">
            <v>140</v>
          </cell>
          <cell r="G156" t="str">
            <v>Non Productive</v>
          </cell>
          <cell r="H156" t="str">
            <v>SAFETY MEETING</v>
          </cell>
          <cell r="I156">
            <v>571.75</v>
          </cell>
          <cell r="J156">
            <v>14682.6</v>
          </cell>
          <cell r="K156">
            <v>0</v>
          </cell>
          <cell r="L156">
            <v>14682.6</v>
          </cell>
          <cell r="M156">
            <v>14682.6</v>
          </cell>
          <cell r="N156">
            <v>0</v>
          </cell>
          <cell r="O156">
            <v>14682.6</v>
          </cell>
        </row>
        <row r="157">
          <cell r="B157" t="str">
            <v>BARG UNIT</v>
          </cell>
          <cell r="C157">
            <v>31</v>
          </cell>
          <cell r="D157" t="str">
            <v>NUCLEAR DIVISION</v>
          </cell>
          <cell r="E157" t="str">
            <v>Operational</v>
          </cell>
          <cell r="F157">
            <v>160</v>
          </cell>
          <cell r="G157" t="str">
            <v>Non Productive</v>
          </cell>
          <cell r="H157" t="str">
            <v>OTHER MEETING</v>
          </cell>
          <cell r="I157">
            <v>13260.5</v>
          </cell>
          <cell r="J157">
            <v>347206.37</v>
          </cell>
          <cell r="K157">
            <v>0</v>
          </cell>
          <cell r="L157">
            <v>347206.37</v>
          </cell>
          <cell r="M157">
            <v>347206.37</v>
          </cell>
          <cell r="N157">
            <v>0</v>
          </cell>
          <cell r="O157">
            <v>347206.37</v>
          </cell>
        </row>
        <row r="158">
          <cell r="B158" t="str">
            <v>BARG UNIT</v>
          </cell>
          <cell r="C158">
            <v>31</v>
          </cell>
          <cell r="D158" t="str">
            <v>NUCLEAR DIVISION</v>
          </cell>
          <cell r="E158" t="str">
            <v>Operational</v>
          </cell>
          <cell r="F158">
            <v>250</v>
          </cell>
          <cell r="G158" t="str">
            <v>Non Productive</v>
          </cell>
          <cell r="H158" t="str">
            <v>TEMPORARY RELIEVING</v>
          </cell>
          <cell r="I158">
            <v>53381.25</v>
          </cell>
          <cell r="J158">
            <v>149491.70000000001</v>
          </cell>
          <cell r="K158">
            <v>0</v>
          </cell>
          <cell r="L158">
            <v>149491.70000000001</v>
          </cell>
          <cell r="M158">
            <v>149491.70000000001</v>
          </cell>
          <cell r="N158">
            <v>0</v>
          </cell>
          <cell r="O158">
            <v>149491.70000000001</v>
          </cell>
        </row>
        <row r="159">
          <cell r="B159" t="str">
            <v>BARG UNIT</v>
          </cell>
          <cell r="C159">
            <v>31</v>
          </cell>
          <cell r="D159" t="str">
            <v>NUCLEAR DIVISION</v>
          </cell>
          <cell r="E159" t="str">
            <v>Operational</v>
          </cell>
          <cell r="F159">
            <v>310</v>
          </cell>
          <cell r="G159" t="str">
            <v>Excluded</v>
          </cell>
          <cell r="H159" t="str">
            <v>DISABILITY - COMPANY</v>
          </cell>
          <cell r="I159">
            <v>0</v>
          </cell>
          <cell r="J159">
            <v>23197.89</v>
          </cell>
          <cell r="K159">
            <v>0</v>
          </cell>
          <cell r="L159">
            <v>0</v>
          </cell>
          <cell r="M159">
            <v>0</v>
          </cell>
          <cell r="N159">
            <v>23197.89</v>
          </cell>
          <cell r="O159">
            <v>23197.89</v>
          </cell>
        </row>
        <row r="160">
          <cell r="B160" t="str">
            <v>BARG UNIT</v>
          </cell>
          <cell r="C160">
            <v>31</v>
          </cell>
          <cell r="D160" t="str">
            <v>NUCLEAR DIVISION</v>
          </cell>
          <cell r="E160" t="str">
            <v>Operational</v>
          </cell>
          <cell r="F160">
            <v>320</v>
          </cell>
          <cell r="G160" t="str">
            <v>Excluded</v>
          </cell>
          <cell r="H160" t="str">
            <v>DISABILITY SUPPL</v>
          </cell>
          <cell r="I160">
            <v>0</v>
          </cell>
          <cell r="J160">
            <v>3043.55</v>
          </cell>
          <cell r="K160">
            <v>0</v>
          </cell>
          <cell r="L160">
            <v>0</v>
          </cell>
          <cell r="M160">
            <v>0</v>
          </cell>
          <cell r="N160">
            <v>3043.55</v>
          </cell>
          <cell r="O160">
            <v>3043.55</v>
          </cell>
        </row>
        <row r="161">
          <cell r="B161" t="str">
            <v>BARG UNIT</v>
          </cell>
          <cell r="C161">
            <v>31</v>
          </cell>
          <cell r="D161" t="str">
            <v>NUCLEAR DIVISION</v>
          </cell>
          <cell r="E161" t="str">
            <v>Operational</v>
          </cell>
          <cell r="F161">
            <v>330</v>
          </cell>
          <cell r="G161" t="str">
            <v>Excluded</v>
          </cell>
          <cell r="H161" t="str">
            <v>RETRO PAY THRFTBL</v>
          </cell>
          <cell r="I161">
            <v>0</v>
          </cell>
          <cell r="J161">
            <v>9470.83</v>
          </cell>
          <cell r="K161">
            <v>0</v>
          </cell>
          <cell r="L161">
            <v>0</v>
          </cell>
          <cell r="M161">
            <v>0</v>
          </cell>
          <cell r="N161">
            <v>9470.83</v>
          </cell>
          <cell r="O161">
            <v>9470.83</v>
          </cell>
        </row>
        <row r="162">
          <cell r="B162" t="str">
            <v>BARG UNIT</v>
          </cell>
          <cell r="C162">
            <v>31</v>
          </cell>
          <cell r="D162" t="str">
            <v>NUCLEAR DIVISION</v>
          </cell>
          <cell r="E162" t="str">
            <v>Operational</v>
          </cell>
          <cell r="F162">
            <v>350</v>
          </cell>
          <cell r="G162" t="str">
            <v>Excluded</v>
          </cell>
          <cell r="H162" t="str">
            <v>MISC. EARN-THRFTBL</v>
          </cell>
          <cell r="I162">
            <v>0</v>
          </cell>
          <cell r="J162">
            <v>9217.91</v>
          </cell>
          <cell r="K162">
            <v>0</v>
          </cell>
          <cell r="L162">
            <v>0</v>
          </cell>
          <cell r="M162">
            <v>0</v>
          </cell>
          <cell r="N162">
            <v>9217.91</v>
          </cell>
          <cell r="O162">
            <v>9217.91</v>
          </cell>
        </row>
        <row r="163">
          <cell r="B163" t="str">
            <v>BARG UNIT</v>
          </cell>
          <cell r="C163">
            <v>31</v>
          </cell>
          <cell r="D163" t="str">
            <v>NUCLEAR DIVISION</v>
          </cell>
          <cell r="E163" t="str">
            <v>Operational</v>
          </cell>
          <cell r="F163">
            <v>410</v>
          </cell>
          <cell r="G163" t="str">
            <v>Non Productive</v>
          </cell>
          <cell r="H163" t="str">
            <v>PART DAY DISABILITY</v>
          </cell>
          <cell r="I163">
            <v>657.25</v>
          </cell>
          <cell r="J163">
            <v>15236.61</v>
          </cell>
          <cell r="K163">
            <v>0</v>
          </cell>
          <cell r="L163">
            <v>15236.61</v>
          </cell>
          <cell r="M163">
            <v>15236.61</v>
          </cell>
          <cell r="N163">
            <v>0</v>
          </cell>
          <cell r="O163">
            <v>15236.61</v>
          </cell>
        </row>
        <row r="164">
          <cell r="B164" t="str">
            <v>BARG UNIT</v>
          </cell>
          <cell r="C164">
            <v>31</v>
          </cell>
          <cell r="D164" t="str">
            <v>NUCLEAR DIVISION</v>
          </cell>
          <cell r="E164" t="str">
            <v>Operational</v>
          </cell>
          <cell r="F164">
            <v>430</v>
          </cell>
          <cell r="G164" t="str">
            <v>Non Productive</v>
          </cell>
          <cell r="H164" t="str">
            <v>FINAL VACATION ALLOW</v>
          </cell>
          <cell r="I164">
            <v>2338</v>
          </cell>
          <cell r="J164">
            <v>64929.62</v>
          </cell>
          <cell r="K164">
            <v>0</v>
          </cell>
          <cell r="L164">
            <v>64929.62</v>
          </cell>
          <cell r="M164">
            <v>64929.62</v>
          </cell>
          <cell r="N164">
            <v>0</v>
          </cell>
          <cell r="O164">
            <v>64929.62</v>
          </cell>
        </row>
        <row r="165">
          <cell r="B165" t="str">
            <v>BARG UNIT</v>
          </cell>
          <cell r="C165">
            <v>31</v>
          </cell>
          <cell r="D165" t="str">
            <v>NUCLEAR DIVISION</v>
          </cell>
          <cell r="E165" t="str">
            <v>Operational</v>
          </cell>
          <cell r="F165">
            <v>440</v>
          </cell>
          <cell r="G165" t="str">
            <v>Non Productive</v>
          </cell>
          <cell r="H165" t="str">
            <v>EXTENSION SICK TIME</v>
          </cell>
          <cell r="I165">
            <v>80</v>
          </cell>
          <cell r="J165">
            <v>2189.6</v>
          </cell>
          <cell r="K165">
            <v>0</v>
          </cell>
          <cell r="L165">
            <v>2189.6</v>
          </cell>
          <cell r="M165">
            <v>2189.6</v>
          </cell>
          <cell r="N165">
            <v>0</v>
          </cell>
          <cell r="O165">
            <v>2189.6</v>
          </cell>
        </row>
        <row r="166">
          <cell r="B166" t="str">
            <v>BARG UNIT</v>
          </cell>
          <cell r="C166">
            <v>31</v>
          </cell>
          <cell r="D166" t="str">
            <v>NUCLEAR DIVISION</v>
          </cell>
          <cell r="E166" t="str">
            <v>Operational</v>
          </cell>
          <cell r="F166">
            <v>450</v>
          </cell>
          <cell r="G166" t="str">
            <v>Non Productive</v>
          </cell>
          <cell r="H166" t="str">
            <v>LIGHT DUTY OJ INJ</v>
          </cell>
          <cell r="I166">
            <v>315.25</v>
          </cell>
          <cell r="J166">
            <v>6435.85</v>
          </cell>
          <cell r="K166">
            <v>0</v>
          </cell>
          <cell r="L166">
            <v>6435.85</v>
          </cell>
          <cell r="M166">
            <v>6435.85</v>
          </cell>
          <cell r="N166">
            <v>0</v>
          </cell>
          <cell r="O166">
            <v>6435.85</v>
          </cell>
        </row>
        <row r="167">
          <cell r="B167" t="str">
            <v>BARG UNIT</v>
          </cell>
          <cell r="C167">
            <v>31</v>
          </cell>
          <cell r="D167" t="str">
            <v>NUCLEAR DIVISION</v>
          </cell>
          <cell r="E167" t="str">
            <v>Operational</v>
          </cell>
          <cell r="F167">
            <v>460</v>
          </cell>
          <cell r="G167" t="str">
            <v>Non Productive</v>
          </cell>
          <cell r="H167" t="str">
            <v>LIGHT DUTY-OTHER</v>
          </cell>
          <cell r="I167">
            <v>315.75</v>
          </cell>
          <cell r="J167">
            <v>8023.23</v>
          </cell>
          <cell r="K167">
            <v>0</v>
          </cell>
          <cell r="L167">
            <v>8023.23</v>
          </cell>
          <cell r="M167">
            <v>8023.23</v>
          </cell>
          <cell r="N167">
            <v>0</v>
          </cell>
          <cell r="O167">
            <v>8023.23</v>
          </cell>
        </row>
        <row r="168">
          <cell r="B168" t="str">
            <v>BARG UNIT</v>
          </cell>
          <cell r="C168">
            <v>31</v>
          </cell>
          <cell r="D168" t="str">
            <v>NUCLEAR DIVISION</v>
          </cell>
          <cell r="E168" t="str">
            <v>Operational</v>
          </cell>
          <cell r="F168">
            <v>480</v>
          </cell>
          <cell r="G168" t="str">
            <v>Non Productive</v>
          </cell>
          <cell r="H168" t="str">
            <v>FINAL FLOATING HOL</v>
          </cell>
          <cell r="I168">
            <v>88</v>
          </cell>
          <cell r="J168">
            <v>2422.7199999999998</v>
          </cell>
          <cell r="K168">
            <v>0</v>
          </cell>
          <cell r="L168">
            <v>2422.7199999999998</v>
          </cell>
          <cell r="M168">
            <v>2422.7199999999998</v>
          </cell>
          <cell r="N168">
            <v>0</v>
          </cell>
          <cell r="O168">
            <v>2422.7199999999998</v>
          </cell>
        </row>
        <row r="169">
          <cell r="B169" t="str">
            <v>BARG UNIT</v>
          </cell>
          <cell r="C169">
            <v>31</v>
          </cell>
          <cell r="D169" t="str">
            <v>NUCLEAR DIVISION</v>
          </cell>
          <cell r="E169" t="str">
            <v>Operational</v>
          </cell>
          <cell r="F169">
            <v>550</v>
          </cell>
          <cell r="G169" t="str">
            <v>Non Productive</v>
          </cell>
          <cell r="H169" t="str">
            <v>S/T DISAB 60 PCT</v>
          </cell>
          <cell r="I169">
            <v>5.5</v>
          </cell>
          <cell r="J169">
            <v>84.88</v>
          </cell>
          <cell r="K169">
            <v>0</v>
          </cell>
          <cell r="L169">
            <v>84.88</v>
          </cell>
          <cell r="M169">
            <v>84.88</v>
          </cell>
          <cell r="N169">
            <v>0</v>
          </cell>
          <cell r="O169">
            <v>84.88</v>
          </cell>
        </row>
        <row r="170">
          <cell r="B170" t="str">
            <v>BARG UNIT</v>
          </cell>
          <cell r="C170">
            <v>31</v>
          </cell>
          <cell r="D170" t="str">
            <v>NUCLEAR DIVISION</v>
          </cell>
          <cell r="E170" t="str">
            <v>Operational</v>
          </cell>
          <cell r="F170">
            <v>700</v>
          </cell>
          <cell r="G170" t="str">
            <v>Non Productive</v>
          </cell>
          <cell r="H170" t="str">
            <v>JOINT SAFETY ACTIV</v>
          </cell>
          <cell r="I170">
            <v>1111</v>
          </cell>
          <cell r="J170">
            <v>31600.53</v>
          </cell>
          <cell r="K170">
            <v>0</v>
          </cell>
          <cell r="L170">
            <v>31600.53</v>
          </cell>
          <cell r="M170">
            <v>31600.53</v>
          </cell>
          <cell r="N170">
            <v>0</v>
          </cell>
          <cell r="O170">
            <v>31600.53</v>
          </cell>
        </row>
        <row r="171">
          <cell r="B171" t="str">
            <v>BARG UNIT</v>
          </cell>
          <cell r="C171">
            <v>31</v>
          </cell>
          <cell r="D171" t="str">
            <v>NUCLEAR DIVISION</v>
          </cell>
          <cell r="E171" t="str">
            <v>Operational</v>
          </cell>
          <cell r="F171">
            <v>710</v>
          </cell>
          <cell r="G171" t="str">
            <v>Non Productive</v>
          </cell>
          <cell r="H171" t="str">
            <v>DISPUTE RESOLUTION</v>
          </cell>
          <cell r="I171">
            <v>793</v>
          </cell>
          <cell r="J171">
            <v>20855.07</v>
          </cell>
          <cell r="K171">
            <v>0</v>
          </cell>
          <cell r="L171">
            <v>20855.07</v>
          </cell>
          <cell r="M171">
            <v>20855.07</v>
          </cell>
          <cell r="N171">
            <v>0</v>
          </cell>
          <cell r="O171">
            <v>20855.07</v>
          </cell>
        </row>
        <row r="172">
          <cell r="B172" t="str">
            <v>BARG UNIT</v>
          </cell>
          <cell r="C172">
            <v>31</v>
          </cell>
          <cell r="D172" t="str">
            <v>NUCLEAR DIVISION</v>
          </cell>
          <cell r="E172" t="str">
            <v>Operational</v>
          </cell>
          <cell r="F172">
            <v>720</v>
          </cell>
          <cell r="G172" t="str">
            <v>Non Productive</v>
          </cell>
          <cell r="H172" t="str">
            <v>JOINT TEAM INVOLVE</v>
          </cell>
          <cell r="I172">
            <v>216</v>
          </cell>
          <cell r="J172">
            <v>6089.06</v>
          </cell>
          <cell r="K172">
            <v>0</v>
          </cell>
          <cell r="L172">
            <v>6089.06</v>
          </cell>
          <cell r="M172">
            <v>6089.06</v>
          </cell>
          <cell r="N172">
            <v>0</v>
          </cell>
          <cell r="O172">
            <v>6089.06</v>
          </cell>
        </row>
        <row r="173">
          <cell r="B173" t="str">
            <v>BARG UNIT</v>
          </cell>
          <cell r="C173">
            <v>31</v>
          </cell>
          <cell r="D173" t="str">
            <v>NUCLEAR DIVISION</v>
          </cell>
          <cell r="E173" t="str">
            <v>Operational</v>
          </cell>
          <cell r="F173">
            <v>730</v>
          </cell>
          <cell r="G173" t="str">
            <v>Non Productive</v>
          </cell>
          <cell r="H173" t="str">
            <v>MGT REQUEST MEETING</v>
          </cell>
          <cell r="I173">
            <v>46.5</v>
          </cell>
          <cell r="J173">
            <v>1198.3800000000001</v>
          </cell>
          <cell r="K173">
            <v>0</v>
          </cell>
          <cell r="L173">
            <v>1198.3800000000001</v>
          </cell>
          <cell r="M173">
            <v>1198.3800000000001</v>
          </cell>
          <cell r="N173">
            <v>0</v>
          </cell>
          <cell r="O173">
            <v>1198.3800000000001</v>
          </cell>
        </row>
        <row r="174">
          <cell r="B174" t="str">
            <v>BARG UNIT</v>
          </cell>
          <cell r="C174">
            <v>31</v>
          </cell>
          <cell r="D174" t="str">
            <v>NUCLEAR DIVISION</v>
          </cell>
          <cell r="E174" t="str">
            <v>Operational</v>
          </cell>
          <cell r="F174">
            <v>740</v>
          </cell>
          <cell r="G174" t="str">
            <v>Non Productive</v>
          </cell>
          <cell r="H174" t="str">
            <v>NEGOTIATIONS</v>
          </cell>
          <cell r="I174">
            <v>16</v>
          </cell>
          <cell r="J174">
            <v>403.52</v>
          </cell>
          <cell r="K174">
            <v>0</v>
          </cell>
          <cell r="L174">
            <v>403.52</v>
          </cell>
          <cell r="M174">
            <v>403.52</v>
          </cell>
          <cell r="N174">
            <v>0</v>
          </cell>
          <cell r="O174">
            <v>403.52</v>
          </cell>
        </row>
        <row r="175">
          <cell r="B175" t="str">
            <v>BARG UNIT</v>
          </cell>
          <cell r="C175">
            <v>31</v>
          </cell>
          <cell r="D175" t="str">
            <v>NUCLEAR DIVISION</v>
          </cell>
          <cell r="E175" t="str">
            <v>Operational</v>
          </cell>
          <cell r="F175">
            <v>960</v>
          </cell>
          <cell r="G175" t="str">
            <v>Excluded</v>
          </cell>
          <cell r="H175" t="str">
            <v>PRETAX CHILD-CARE DEDUCTION</v>
          </cell>
          <cell r="I175">
            <v>0</v>
          </cell>
          <cell r="J175">
            <v>-21514.2</v>
          </cell>
          <cell r="K175">
            <v>0</v>
          </cell>
          <cell r="L175">
            <v>0</v>
          </cell>
          <cell r="M175">
            <v>0</v>
          </cell>
          <cell r="N175">
            <v>-21514.2</v>
          </cell>
          <cell r="O175">
            <v>-21514.2</v>
          </cell>
        </row>
        <row r="176">
          <cell r="B176" t="str">
            <v>BARG UNIT</v>
          </cell>
          <cell r="C176">
            <v>31</v>
          </cell>
          <cell r="D176" t="str">
            <v>NUCLEAR DIVISION</v>
          </cell>
          <cell r="E176" t="str">
            <v>Operational</v>
          </cell>
          <cell r="F176">
            <v>970</v>
          </cell>
          <cell r="G176" t="str">
            <v>Excluded</v>
          </cell>
          <cell r="H176" t="str">
            <v>PRETAX MEDICAL</v>
          </cell>
          <cell r="I176">
            <v>0</v>
          </cell>
          <cell r="J176">
            <v>-489439.52</v>
          </cell>
          <cell r="K176">
            <v>0</v>
          </cell>
          <cell r="L176">
            <v>0</v>
          </cell>
          <cell r="M176">
            <v>0</v>
          </cell>
          <cell r="N176">
            <v>-489439.52</v>
          </cell>
          <cell r="O176">
            <v>-489439.52</v>
          </cell>
        </row>
        <row r="177">
          <cell r="B177" t="str">
            <v>BARG UNIT</v>
          </cell>
          <cell r="C177">
            <v>31</v>
          </cell>
          <cell r="D177" t="str">
            <v>NUCLEAR DIVISION</v>
          </cell>
          <cell r="E177" t="str">
            <v>Operational</v>
          </cell>
          <cell r="F177">
            <v>971</v>
          </cell>
          <cell r="G177" t="str">
            <v>Excluded</v>
          </cell>
          <cell r="H177" t="str">
            <v>MEDICAL BENEFIT $</v>
          </cell>
          <cell r="I177">
            <v>0</v>
          </cell>
          <cell r="J177">
            <v>296</v>
          </cell>
          <cell r="K177">
            <v>0</v>
          </cell>
          <cell r="L177">
            <v>0</v>
          </cell>
          <cell r="M177">
            <v>0</v>
          </cell>
          <cell r="N177">
            <v>296</v>
          </cell>
          <cell r="O177">
            <v>296</v>
          </cell>
        </row>
        <row r="178">
          <cell r="B178" t="str">
            <v>BARG UNIT</v>
          </cell>
          <cell r="C178">
            <v>31</v>
          </cell>
          <cell r="D178" t="str">
            <v>NUCLEAR DIVISION</v>
          </cell>
          <cell r="E178" t="str">
            <v>Operational</v>
          </cell>
          <cell r="F178">
            <v>972</v>
          </cell>
          <cell r="G178" t="str">
            <v>Excluded</v>
          </cell>
          <cell r="H178" t="str">
            <v>PRETAX DENTAL</v>
          </cell>
          <cell r="I178">
            <v>0</v>
          </cell>
          <cell r="J178">
            <v>-62832.47</v>
          </cell>
          <cell r="K178">
            <v>0</v>
          </cell>
          <cell r="L178">
            <v>0</v>
          </cell>
          <cell r="M178">
            <v>0</v>
          </cell>
          <cell r="N178">
            <v>-62832.47</v>
          </cell>
          <cell r="O178">
            <v>-62832.47</v>
          </cell>
        </row>
        <row r="179">
          <cell r="B179" t="str">
            <v>BARG UNIT</v>
          </cell>
          <cell r="C179">
            <v>31</v>
          </cell>
          <cell r="D179" t="str">
            <v>NUCLEAR DIVISION</v>
          </cell>
          <cell r="E179" t="str">
            <v>Operational</v>
          </cell>
          <cell r="F179">
            <v>973</v>
          </cell>
          <cell r="G179" t="str">
            <v>Excluded</v>
          </cell>
          <cell r="H179" t="str">
            <v>DENTAL BENEFIT $</v>
          </cell>
          <cell r="I179">
            <v>0</v>
          </cell>
          <cell r="J179">
            <v>6.5</v>
          </cell>
          <cell r="K179">
            <v>0</v>
          </cell>
          <cell r="L179">
            <v>0</v>
          </cell>
          <cell r="M179">
            <v>0</v>
          </cell>
          <cell r="N179">
            <v>6.5</v>
          </cell>
          <cell r="O179">
            <v>6.5</v>
          </cell>
        </row>
        <row r="180">
          <cell r="B180" t="str">
            <v>BARG UNIT</v>
          </cell>
          <cell r="C180">
            <v>31</v>
          </cell>
          <cell r="D180" t="str">
            <v>NUCLEAR DIVISION</v>
          </cell>
          <cell r="E180" t="str">
            <v>Operational</v>
          </cell>
          <cell r="F180">
            <v>974</v>
          </cell>
          <cell r="G180" t="str">
            <v>Excluded</v>
          </cell>
          <cell r="H180" t="str">
            <v>PRETAX EMP LIFE INS</v>
          </cell>
          <cell r="I180">
            <v>0</v>
          </cell>
          <cell r="J180">
            <v>-108809.97</v>
          </cell>
          <cell r="K180">
            <v>0</v>
          </cell>
          <cell r="L180">
            <v>0</v>
          </cell>
          <cell r="M180">
            <v>0</v>
          </cell>
          <cell r="N180">
            <v>-108809.97</v>
          </cell>
          <cell r="O180">
            <v>-108809.97</v>
          </cell>
        </row>
        <row r="181">
          <cell r="B181" t="str">
            <v>BARG UNIT</v>
          </cell>
          <cell r="C181">
            <v>31</v>
          </cell>
          <cell r="D181" t="str">
            <v>NUCLEAR DIVISION</v>
          </cell>
          <cell r="E181" t="str">
            <v>Operational</v>
          </cell>
          <cell r="F181">
            <v>976</v>
          </cell>
          <cell r="G181" t="str">
            <v>Excluded</v>
          </cell>
          <cell r="H181" t="str">
            <v>LIFE INS BENEFIT $</v>
          </cell>
          <cell r="I181">
            <v>0</v>
          </cell>
          <cell r="J181">
            <v>8.9600000000000009</v>
          </cell>
          <cell r="K181">
            <v>0</v>
          </cell>
          <cell r="L181">
            <v>0</v>
          </cell>
          <cell r="M181">
            <v>0</v>
          </cell>
          <cell r="N181">
            <v>8.9600000000000009</v>
          </cell>
          <cell r="O181">
            <v>8.9600000000000009</v>
          </cell>
        </row>
        <row r="182">
          <cell r="B182" t="str">
            <v>BARG UNIT</v>
          </cell>
          <cell r="C182">
            <v>31</v>
          </cell>
          <cell r="D182" t="str">
            <v>NUCLEAR DIVISION</v>
          </cell>
          <cell r="E182" t="str">
            <v>Operational</v>
          </cell>
          <cell r="F182">
            <v>977</v>
          </cell>
          <cell r="G182" t="str">
            <v>Excluded</v>
          </cell>
          <cell r="H182" t="str">
            <v>PRETAX LTD</v>
          </cell>
          <cell r="I182">
            <v>0</v>
          </cell>
          <cell r="J182">
            <v>-46.46</v>
          </cell>
          <cell r="K182">
            <v>0</v>
          </cell>
          <cell r="L182">
            <v>0</v>
          </cell>
          <cell r="M182">
            <v>0</v>
          </cell>
          <cell r="N182">
            <v>-46.46</v>
          </cell>
          <cell r="O182">
            <v>-46.46</v>
          </cell>
        </row>
        <row r="183">
          <cell r="B183" t="str">
            <v>BARG UNIT</v>
          </cell>
          <cell r="C183">
            <v>31</v>
          </cell>
          <cell r="D183" t="str">
            <v>NUCLEAR DIVISION</v>
          </cell>
          <cell r="E183" t="str">
            <v>Operational</v>
          </cell>
          <cell r="F183">
            <v>978</v>
          </cell>
          <cell r="G183" t="str">
            <v>Excluded</v>
          </cell>
          <cell r="H183" t="str">
            <v>LTD BENEFIT $</v>
          </cell>
          <cell r="I183">
            <v>0</v>
          </cell>
          <cell r="J183">
            <v>46.46</v>
          </cell>
          <cell r="K183">
            <v>0</v>
          </cell>
          <cell r="L183">
            <v>0</v>
          </cell>
          <cell r="M183">
            <v>0</v>
          </cell>
          <cell r="N183">
            <v>46.46</v>
          </cell>
          <cell r="O183">
            <v>46.46</v>
          </cell>
        </row>
        <row r="184">
          <cell r="B184" t="str">
            <v>BARG UNIT</v>
          </cell>
          <cell r="C184">
            <v>31</v>
          </cell>
          <cell r="D184" t="str">
            <v>NUCLEAR DIVISION</v>
          </cell>
          <cell r="E184" t="str">
            <v>Operational</v>
          </cell>
          <cell r="F184">
            <v>984</v>
          </cell>
          <cell r="G184" t="str">
            <v>Excluded</v>
          </cell>
          <cell r="H184" t="str">
            <v>VISION - PRE-TAX DED</v>
          </cell>
          <cell r="I184">
            <v>0</v>
          </cell>
          <cell r="J184">
            <v>-19.78</v>
          </cell>
          <cell r="K184">
            <v>0</v>
          </cell>
          <cell r="L184">
            <v>0</v>
          </cell>
          <cell r="M184">
            <v>0</v>
          </cell>
          <cell r="N184">
            <v>-19.78</v>
          </cell>
          <cell r="O184">
            <v>-19.78</v>
          </cell>
        </row>
        <row r="185">
          <cell r="B185" t="str">
            <v>BARG UNIT</v>
          </cell>
          <cell r="C185">
            <v>31</v>
          </cell>
          <cell r="D185" t="str">
            <v>NUCLEAR DIVISION</v>
          </cell>
          <cell r="E185" t="str">
            <v>Operational</v>
          </cell>
          <cell r="F185">
            <v>990</v>
          </cell>
          <cell r="G185" t="str">
            <v>Excluded</v>
          </cell>
          <cell r="H185" t="str">
            <v>THRIFT CATCH UP</v>
          </cell>
          <cell r="I185">
            <v>0</v>
          </cell>
          <cell r="J185">
            <v>-9679.2000000000007</v>
          </cell>
          <cell r="K185">
            <v>0</v>
          </cell>
          <cell r="L185">
            <v>0</v>
          </cell>
          <cell r="M185">
            <v>0</v>
          </cell>
          <cell r="N185">
            <v>-9679.2000000000007</v>
          </cell>
          <cell r="O185">
            <v>-9679.2000000000007</v>
          </cell>
        </row>
        <row r="186">
          <cell r="B186" t="str">
            <v>BARG UNIT</v>
          </cell>
          <cell r="C186">
            <v>31</v>
          </cell>
          <cell r="D186" t="str">
            <v>NUCLEAR DIVISION</v>
          </cell>
          <cell r="E186" t="str">
            <v>Operational</v>
          </cell>
          <cell r="F186">
            <v>998</v>
          </cell>
          <cell r="G186" t="str">
            <v>Excluded</v>
          </cell>
          <cell r="H186" t="str">
            <v>BA THRFT STP AT CAP</v>
          </cell>
          <cell r="I186">
            <v>0</v>
          </cell>
          <cell r="J186">
            <v>-1542208.98</v>
          </cell>
          <cell r="K186">
            <v>0</v>
          </cell>
          <cell r="L186">
            <v>0</v>
          </cell>
          <cell r="M186">
            <v>0</v>
          </cell>
          <cell r="N186">
            <v>-1542208.98</v>
          </cell>
          <cell r="O186">
            <v>-1542208.98</v>
          </cell>
        </row>
        <row r="187">
          <cell r="B187" t="str">
            <v>BARG UNIT</v>
          </cell>
          <cell r="C187">
            <v>31</v>
          </cell>
          <cell r="D187" t="str">
            <v>NUCLEAR DIVISION</v>
          </cell>
          <cell r="E187" t="str">
            <v>Operational</v>
          </cell>
          <cell r="F187">
            <v>999</v>
          </cell>
          <cell r="G187" t="str">
            <v>Excluded</v>
          </cell>
          <cell r="H187" t="str">
            <v>SUP THRFT STP AT CAP</v>
          </cell>
          <cell r="I187">
            <v>0</v>
          </cell>
          <cell r="J187">
            <v>-1073334.5</v>
          </cell>
          <cell r="K187">
            <v>0</v>
          </cell>
          <cell r="L187">
            <v>0</v>
          </cell>
          <cell r="M187">
            <v>0</v>
          </cell>
          <cell r="N187">
            <v>-1073334.5</v>
          </cell>
          <cell r="O187">
            <v>-1073334.5</v>
          </cell>
        </row>
        <row r="188">
          <cell r="B188" t="str">
            <v>BARG UNIT</v>
          </cell>
          <cell r="C188">
            <v>31</v>
          </cell>
          <cell r="D188" t="str">
            <v>NUCLEAR DIVISION</v>
          </cell>
          <cell r="E188" t="str">
            <v>Operational</v>
          </cell>
          <cell r="F188" t="str">
            <v>C56</v>
          </cell>
          <cell r="G188" t="str">
            <v>Excluded</v>
          </cell>
          <cell r="H188" t="str">
            <v>EXCELLENCE AWD NUC</v>
          </cell>
          <cell r="I188">
            <v>0</v>
          </cell>
          <cell r="J188">
            <v>425</v>
          </cell>
          <cell r="K188">
            <v>0</v>
          </cell>
          <cell r="L188">
            <v>0</v>
          </cell>
          <cell r="M188">
            <v>0</v>
          </cell>
          <cell r="N188">
            <v>425</v>
          </cell>
          <cell r="O188">
            <v>425</v>
          </cell>
        </row>
        <row r="189">
          <cell r="B189" t="str">
            <v>BARG UNIT</v>
          </cell>
          <cell r="C189">
            <v>31</v>
          </cell>
          <cell r="D189" t="str">
            <v>NUCLEAR DIVISION</v>
          </cell>
          <cell r="E189" t="str">
            <v>Operational</v>
          </cell>
          <cell r="F189" t="str">
            <v>G03</v>
          </cell>
          <cell r="G189" t="str">
            <v>Excluded</v>
          </cell>
          <cell r="H189" t="str">
            <v>IMP RECOGNITION AWARD</v>
          </cell>
          <cell r="I189">
            <v>0</v>
          </cell>
          <cell r="J189">
            <v>575</v>
          </cell>
          <cell r="K189">
            <v>0</v>
          </cell>
          <cell r="L189">
            <v>0</v>
          </cell>
          <cell r="M189">
            <v>0</v>
          </cell>
          <cell r="N189">
            <v>575</v>
          </cell>
          <cell r="O189">
            <v>575</v>
          </cell>
        </row>
        <row r="190">
          <cell r="B190" t="str">
            <v>BARG UNIT</v>
          </cell>
          <cell r="C190">
            <v>31</v>
          </cell>
          <cell r="D190" t="str">
            <v>NUCLEAR DIVISION</v>
          </cell>
          <cell r="E190" t="str">
            <v>Operational</v>
          </cell>
          <cell r="F190" t="str">
            <v>G04</v>
          </cell>
          <cell r="G190" t="str">
            <v>Excluded</v>
          </cell>
          <cell r="H190" t="str">
            <v>GROSSUP</v>
          </cell>
          <cell r="I190">
            <v>0</v>
          </cell>
          <cell r="J190">
            <v>554</v>
          </cell>
          <cell r="K190">
            <v>0</v>
          </cell>
          <cell r="L190">
            <v>0</v>
          </cell>
          <cell r="M190">
            <v>0</v>
          </cell>
          <cell r="N190">
            <v>554</v>
          </cell>
          <cell r="O190">
            <v>554</v>
          </cell>
        </row>
        <row r="191">
          <cell r="B191" t="str">
            <v>BARG UNIT</v>
          </cell>
          <cell r="C191">
            <v>31</v>
          </cell>
          <cell r="D191" t="str">
            <v>NUCLEAR DIVISION</v>
          </cell>
          <cell r="E191" t="str">
            <v>Operational</v>
          </cell>
          <cell r="F191" t="str">
            <v>G09</v>
          </cell>
          <cell r="G191" t="str">
            <v>Excluded</v>
          </cell>
          <cell r="H191" t="str">
            <v>WELLNESS REFUND</v>
          </cell>
          <cell r="I191">
            <v>0</v>
          </cell>
          <cell r="J191">
            <v>2160.06</v>
          </cell>
          <cell r="K191">
            <v>0</v>
          </cell>
          <cell r="L191">
            <v>0</v>
          </cell>
          <cell r="M191">
            <v>0</v>
          </cell>
          <cell r="N191">
            <v>2160.06</v>
          </cell>
          <cell r="O191">
            <v>2160.06</v>
          </cell>
        </row>
        <row r="192">
          <cell r="B192" t="str">
            <v>BARG UNIT</v>
          </cell>
          <cell r="C192">
            <v>31</v>
          </cell>
          <cell r="D192" t="str">
            <v>NUCLEAR DIVISION</v>
          </cell>
          <cell r="E192" t="str">
            <v>Operational</v>
          </cell>
          <cell r="F192" t="str">
            <v>G20</v>
          </cell>
          <cell r="G192" t="str">
            <v>Excluded</v>
          </cell>
          <cell r="H192" t="str">
            <v>MOV EXP-TXBL</v>
          </cell>
          <cell r="I192">
            <v>0</v>
          </cell>
          <cell r="J192">
            <v>2628.5</v>
          </cell>
          <cell r="K192">
            <v>0</v>
          </cell>
          <cell r="L192">
            <v>0</v>
          </cell>
          <cell r="M192">
            <v>0</v>
          </cell>
          <cell r="N192">
            <v>2628.5</v>
          </cell>
          <cell r="O192">
            <v>2628.5</v>
          </cell>
        </row>
        <row r="193">
          <cell r="B193" t="str">
            <v>BARG UNIT</v>
          </cell>
          <cell r="C193">
            <v>31</v>
          </cell>
          <cell r="D193" t="str">
            <v>NUCLEAR DIVISION</v>
          </cell>
          <cell r="E193" t="str">
            <v>Operational</v>
          </cell>
          <cell r="F193" t="str">
            <v>G25</v>
          </cell>
          <cell r="G193" t="str">
            <v>Excluded</v>
          </cell>
          <cell r="H193" t="str">
            <v>MOV EXP GROSSUP</v>
          </cell>
          <cell r="I193">
            <v>0</v>
          </cell>
          <cell r="J193">
            <v>238</v>
          </cell>
          <cell r="K193">
            <v>0</v>
          </cell>
          <cell r="L193">
            <v>0</v>
          </cell>
          <cell r="M193">
            <v>0</v>
          </cell>
          <cell r="N193">
            <v>238</v>
          </cell>
          <cell r="O193">
            <v>238</v>
          </cell>
        </row>
        <row r="194">
          <cell r="B194" t="str">
            <v>BARG UNIT</v>
          </cell>
          <cell r="C194">
            <v>31</v>
          </cell>
          <cell r="D194" t="str">
            <v>NUCLEAR DIVISION</v>
          </cell>
          <cell r="E194" t="str">
            <v>Operational</v>
          </cell>
          <cell r="F194" t="str">
            <v>J10</v>
          </cell>
          <cell r="G194" t="str">
            <v>Excluded</v>
          </cell>
          <cell r="H194" t="str">
            <v>O.T. MEALS NON-XM</v>
          </cell>
          <cell r="I194">
            <v>37007</v>
          </cell>
          <cell r="J194">
            <v>407077</v>
          </cell>
          <cell r="K194">
            <v>0</v>
          </cell>
          <cell r="L194">
            <v>0</v>
          </cell>
          <cell r="M194">
            <v>0</v>
          </cell>
          <cell r="N194">
            <v>407077</v>
          </cell>
          <cell r="O194">
            <v>407077</v>
          </cell>
        </row>
        <row r="195">
          <cell r="B195" t="str">
            <v>BARG UNIT</v>
          </cell>
          <cell r="C195">
            <v>31</v>
          </cell>
          <cell r="D195" t="str">
            <v>NUCLEAR DIVISION</v>
          </cell>
          <cell r="E195" t="str">
            <v>Operational</v>
          </cell>
          <cell r="F195" t="str">
            <v>J20</v>
          </cell>
          <cell r="G195" t="str">
            <v>Excluded</v>
          </cell>
          <cell r="H195" t="str">
            <v>IMP INC EXCESS LIF T</v>
          </cell>
          <cell r="I195">
            <v>0</v>
          </cell>
          <cell r="J195">
            <v>77784.86</v>
          </cell>
          <cell r="K195">
            <v>0</v>
          </cell>
          <cell r="L195">
            <v>0</v>
          </cell>
          <cell r="M195">
            <v>0</v>
          </cell>
          <cell r="N195">
            <v>77784.86</v>
          </cell>
          <cell r="O195">
            <v>77784.86</v>
          </cell>
        </row>
        <row r="196">
          <cell r="B196" t="str">
            <v>BARG UNIT</v>
          </cell>
          <cell r="C196">
            <v>31</v>
          </cell>
          <cell r="D196" t="str">
            <v>NUCLEAR DIVISION</v>
          </cell>
          <cell r="E196" t="str">
            <v>Operational</v>
          </cell>
          <cell r="F196" t="str">
            <v>J25</v>
          </cell>
          <cell r="G196" t="str">
            <v>Excluded</v>
          </cell>
          <cell r="H196" t="str">
            <v>IMP INC DEP LIFE</v>
          </cell>
          <cell r="I196">
            <v>0</v>
          </cell>
          <cell r="J196">
            <v>8328.2000000000007</v>
          </cell>
          <cell r="K196">
            <v>0</v>
          </cell>
          <cell r="L196">
            <v>0</v>
          </cell>
          <cell r="M196">
            <v>0</v>
          </cell>
          <cell r="N196">
            <v>8328.2000000000007</v>
          </cell>
          <cell r="O196">
            <v>8328.2000000000007</v>
          </cell>
        </row>
        <row r="197">
          <cell r="B197" t="str">
            <v>BARG UNIT</v>
          </cell>
          <cell r="C197">
            <v>31</v>
          </cell>
          <cell r="D197" t="str">
            <v>NUCLEAR DIVISION</v>
          </cell>
          <cell r="E197" t="str">
            <v>Operational</v>
          </cell>
          <cell r="F197" t="str">
            <v>J40</v>
          </cell>
          <cell r="G197" t="str">
            <v>Excluded</v>
          </cell>
          <cell r="H197" t="str">
            <v>PH ALLOW-TXBL</v>
          </cell>
          <cell r="I197">
            <v>0</v>
          </cell>
          <cell r="J197">
            <v>2790</v>
          </cell>
          <cell r="K197">
            <v>0</v>
          </cell>
          <cell r="L197">
            <v>0</v>
          </cell>
          <cell r="M197">
            <v>0</v>
          </cell>
          <cell r="N197">
            <v>2790</v>
          </cell>
          <cell r="O197">
            <v>2790</v>
          </cell>
        </row>
        <row r="198">
          <cell r="B198" t="str">
            <v>BARG UNIT</v>
          </cell>
          <cell r="C198">
            <v>31</v>
          </cell>
          <cell r="D198" t="str">
            <v>NUCLEAR DIVISION</v>
          </cell>
          <cell r="E198" t="str">
            <v>Operational</v>
          </cell>
          <cell r="F198" t="str">
            <v>P61</v>
          </cell>
          <cell r="G198" t="str">
            <v>Excluded</v>
          </cell>
          <cell r="H198" t="str">
            <v>MOV EXP NON TXBL</v>
          </cell>
          <cell r="I198">
            <v>0</v>
          </cell>
          <cell r="J198">
            <v>1674.76</v>
          </cell>
          <cell r="K198">
            <v>0</v>
          </cell>
          <cell r="L198">
            <v>0</v>
          </cell>
          <cell r="M198">
            <v>0</v>
          </cell>
          <cell r="N198">
            <v>1674.76</v>
          </cell>
          <cell r="O198">
            <v>1674.76</v>
          </cell>
        </row>
        <row r="199">
          <cell r="B199" t="str">
            <v>BARG UNIT</v>
          </cell>
          <cell r="C199">
            <v>31</v>
          </cell>
          <cell r="D199" t="str">
            <v>NUCLEAR DIVISION</v>
          </cell>
          <cell r="E199" t="str">
            <v>Operational</v>
          </cell>
          <cell r="F199" t="str">
            <v>R40</v>
          </cell>
          <cell r="G199" t="str">
            <v>Excluded</v>
          </cell>
          <cell r="H199" t="str">
            <v>FULL DY DIS-NOT PAID</v>
          </cell>
          <cell r="I199">
            <v>2120</v>
          </cell>
          <cell r="J199">
            <v>0</v>
          </cell>
          <cell r="K199">
            <v>0</v>
          </cell>
          <cell r="L199">
            <v>0</v>
          </cell>
          <cell r="M199">
            <v>0</v>
          </cell>
          <cell r="N199">
            <v>0</v>
          </cell>
          <cell r="O199">
            <v>0</v>
          </cell>
        </row>
        <row r="200">
          <cell r="B200" t="str">
            <v>BARG UNIT</v>
          </cell>
          <cell r="C200">
            <v>31</v>
          </cell>
          <cell r="D200" t="str">
            <v>NUCLEAR DIVISION</v>
          </cell>
          <cell r="E200" t="str">
            <v>Operational</v>
          </cell>
          <cell r="F200" t="str">
            <v>R42</v>
          </cell>
          <cell r="G200" t="str">
            <v>Excluded</v>
          </cell>
          <cell r="H200" t="str">
            <v>HOL WRK-VAC-NOT PAID</v>
          </cell>
          <cell r="I200">
            <v>6176</v>
          </cell>
          <cell r="J200">
            <v>178247.84</v>
          </cell>
          <cell r="K200">
            <v>0</v>
          </cell>
          <cell r="L200">
            <v>0</v>
          </cell>
          <cell r="M200">
            <v>0</v>
          </cell>
          <cell r="N200">
            <v>178247.84</v>
          </cell>
          <cell r="O200">
            <v>178247.84</v>
          </cell>
        </row>
        <row r="201">
          <cell r="B201" t="str">
            <v>BARG UNIT</v>
          </cell>
          <cell r="C201">
            <v>31</v>
          </cell>
          <cell r="D201" t="str">
            <v>NUCLEAR DIVISION</v>
          </cell>
          <cell r="E201" t="str">
            <v>Operational</v>
          </cell>
          <cell r="F201" t="str">
            <v>R59</v>
          </cell>
          <cell r="G201" t="str">
            <v>Excluded</v>
          </cell>
          <cell r="H201" t="str">
            <v>FMLA - INFO ONLY</v>
          </cell>
          <cell r="I201">
            <v>12871.75</v>
          </cell>
          <cell r="J201">
            <v>0</v>
          </cell>
          <cell r="K201">
            <v>0</v>
          </cell>
          <cell r="L201">
            <v>0</v>
          </cell>
          <cell r="M201">
            <v>0</v>
          </cell>
          <cell r="N201">
            <v>0</v>
          </cell>
          <cell r="O201">
            <v>0</v>
          </cell>
        </row>
        <row r="202">
          <cell r="B202" t="str">
            <v>BARG UNIT</v>
          </cell>
          <cell r="C202">
            <v>31</v>
          </cell>
          <cell r="D202" t="str">
            <v>NUCLEAR DIVISION</v>
          </cell>
          <cell r="E202" t="str">
            <v>Operational</v>
          </cell>
          <cell r="F202" t="str">
            <v>R61</v>
          </cell>
          <cell r="G202" t="str">
            <v>Excluded</v>
          </cell>
          <cell r="H202" t="str">
            <v>DISCIP ACTN N-PD</v>
          </cell>
          <cell r="I202">
            <v>257</v>
          </cell>
          <cell r="J202">
            <v>0</v>
          </cell>
          <cell r="K202">
            <v>0</v>
          </cell>
          <cell r="L202">
            <v>0</v>
          </cell>
          <cell r="M202">
            <v>0</v>
          </cell>
          <cell r="N202">
            <v>0</v>
          </cell>
          <cell r="O202">
            <v>0</v>
          </cell>
        </row>
        <row r="203">
          <cell r="B203" t="str">
            <v>BARG UNIT</v>
          </cell>
          <cell r="C203">
            <v>31</v>
          </cell>
          <cell r="D203" t="str">
            <v>NUCLEAR DIVISION</v>
          </cell>
          <cell r="E203" t="str">
            <v>Operational</v>
          </cell>
          <cell r="F203" t="str">
            <v>R62</v>
          </cell>
          <cell r="G203" t="str">
            <v>Excluded</v>
          </cell>
          <cell r="H203" t="str">
            <v>LV OF ABS-NOT PAID</v>
          </cell>
          <cell r="I203">
            <v>360</v>
          </cell>
          <cell r="J203">
            <v>0</v>
          </cell>
          <cell r="K203">
            <v>0</v>
          </cell>
          <cell r="L203">
            <v>0</v>
          </cell>
          <cell r="M203">
            <v>0</v>
          </cell>
          <cell r="N203">
            <v>0</v>
          </cell>
          <cell r="O203">
            <v>0</v>
          </cell>
        </row>
        <row r="204">
          <cell r="B204" t="str">
            <v>BARG UNIT</v>
          </cell>
          <cell r="C204">
            <v>31</v>
          </cell>
          <cell r="D204" t="str">
            <v>NUCLEAR DIVISION</v>
          </cell>
          <cell r="E204" t="str">
            <v>Operational</v>
          </cell>
          <cell r="F204" t="str">
            <v>R63</v>
          </cell>
          <cell r="G204" t="str">
            <v>Excluded</v>
          </cell>
          <cell r="H204" t="str">
            <v>EMPL ILL-NOT PAID</v>
          </cell>
          <cell r="I204">
            <v>241</v>
          </cell>
          <cell r="J204">
            <v>0</v>
          </cell>
          <cell r="K204">
            <v>0</v>
          </cell>
          <cell r="L204">
            <v>0</v>
          </cell>
          <cell r="M204">
            <v>0</v>
          </cell>
          <cell r="N204">
            <v>0</v>
          </cell>
          <cell r="O204">
            <v>0</v>
          </cell>
        </row>
        <row r="205">
          <cell r="B205" t="str">
            <v>BARG UNIT</v>
          </cell>
          <cell r="C205">
            <v>31</v>
          </cell>
          <cell r="D205" t="str">
            <v>NUCLEAR DIVISION</v>
          </cell>
          <cell r="E205" t="str">
            <v>Operational</v>
          </cell>
          <cell r="F205" t="str">
            <v>R64</v>
          </cell>
          <cell r="G205" t="str">
            <v>Excluded</v>
          </cell>
          <cell r="H205" t="str">
            <v>FAMILY LEAVE NOT-PD</v>
          </cell>
          <cell r="I205">
            <v>56</v>
          </cell>
          <cell r="J205">
            <v>0</v>
          </cell>
          <cell r="K205">
            <v>0</v>
          </cell>
          <cell r="L205">
            <v>0</v>
          </cell>
          <cell r="M205">
            <v>0</v>
          </cell>
          <cell r="N205">
            <v>0</v>
          </cell>
          <cell r="O205">
            <v>0</v>
          </cell>
        </row>
        <row r="206">
          <cell r="B206" t="str">
            <v>BARG UNIT</v>
          </cell>
          <cell r="C206">
            <v>31</v>
          </cell>
          <cell r="D206" t="str">
            <v>NUCLEAR DIVISION</v>
          </cell>
          <cell r="E206" t="str">
            <v>Operational</v>
          </cell>
          <cell r="F206" t="str">
            <v>R65</v>
          </cell>
          <cell r="G206" t="str">
            <v>Excluded</v>
          </cell>
          <cell r="H206" t="str">
            <v>EMPL REQ N-PD</v>
          </cell>
          <cell r="I206">
            <v>2005</v>
          </cell>
          <cell r="J206">
            <v>0</v>
          </cell>
          <cell r="K206">
            <v>0</v>
          </cell>
          <cell r="L206">
            <v>0</v>
          </cell>
          <cell r="M206">
            <v>0</v>
          </cell>
          <cell r="N206">
            <v>0</v>
          </cell>
          <cell r="O206">
            <v>0</v>
          </cell>
        </row>
        <row r="207">
          <cell r="B207" t="str">
            <v>BARG UNIT</v>
          </cell>
          <cell r="C207">
            <v>31</v>
          </cell>
          <cell r="D207" t="str">
            <v>NUCLEAR DIVISION</v>
          </cell>
          <cell r="E207" t="str">
            <v>Operational</v>
          </cell>
          <cell r="F207" t="str">
            <v>R66</v>
          </cell>
          <cell r="G207" t="str">
            <v>Excluded</v>
          </cell>
          <cell r="H207" t="str">
            <v>UNION AFF-NOT PAID</v>
          </cell>
          <cell r="I207">
            <v>817.5</v>
          </cell>
          <cell r="J207">
            <v>0</v>
          </cell>
          <cell r="K207">
            <v>0</v>
          </cell>
          <cell r="L207">
            <v>0</v>
          </cell>
          <cell r="M207">
            <v>0</v>
          </cell>
          <cell r="N207">
            <v>0</v>
          </cell>
          <cell r="O207">
            <v>0</v>
          </cell>
        </row>
        <row r="208">
          <cell r="B208" t="str">
            <v>BARG UNIT</v>
          </cell>
          <cell r="C208">
            <v>31</v>
          </cell>
          <cell r="D208" t="str">
            <v>NUCLEAR DIVISION</v>
          </cell>
          <cell r="E208" t="str">
            <v>Operational</v>
          </cell>
          <cell r="F208" t="str">
            <v>R69</v>
          </cell>
          <cell r="G208" t="str">
            <v>Excluded</v>
          </cell>
          <cell r="H208" t="str">
            <v>OTHER-NOT PAID</v>
          </cell>
          <cell r="I208">
            <v>117.75</v>
          </cell>
          <cell r="J208">
            <v>0</v>
          </cell>
          <cell r="K208">
            <v>0</v>
          </cell>
          <cell r="L208">
            <v>0</v>
          </cell>
          <cell r="M208">
            <v>0</v>
          </cell>
          <cell r="N208">
            <v>0</v>
          </cell>
          <cell r="O208">
            <v>0</v>
          </cell>
        </row>
        <row r="209">
          <cell r="B209" t="str">
            <v>BARG UNIT</v>
          </cell>
          <cell r="C209">
            <v>31</v>
          </cell>
          <cell r="D209" t="str">
            <v>NUCLEAR DIVISION</v>
          </cell>
          <cell r="E209" t="str">
            <v>Operational</v>
          </cell>
          <cell r="F209" t="str">
            <v>R80</v>
          </cell>
          <cell r="G209" t="str">
            <v>Excluded</v>
          </cell>
          <cell r="H209" t="str">
            <v>THRIFT BASE-MIL LV</v>
          </cell>
          <cell r="I209">
            <v>960</v>
          </cell>
          <cell r="J209">
            <v>26736</v>
          </cell>
          <cell r="K209">
            <v>0</v>
          </cell>
          <cell r="L209">
            <v>0</v>
          </cell>
          <cell r="M209">
            <v>0</v>
          </cell>
          <cell r="N209">
            <v>26736</v>
          </cell>
          <cell r="O209">
            <v>26736</v>
          </cell>
        </row>
        <row r="210">
          <cell r="B210" t="str">
            <v>BARG UNIT</v>
          </cell>
          <cell r="C210">
            <v>31</v>
          </cell>
          <cell r="D210" t="str">
            <v>NUCLEAR DIVISION</v>
          </cell>
          <cell r="E210" t="str">
            <v>Operational</v>
          </cell>
          <cell r="F210" t="str">
            <v>S50</v>
          </cell>
          <cell r="G210" t="str">
            <v>Non Productive</v>
          </cell>
          <cell r="H210" t="str">
            <v>SHIFT DIFF REG M-8AM</v>
          </cell>
          <cell r="I210">
            <v>92695.5</v>
          </cell>
          <cell r="J210">
            <v>69523.429999999993</v>
          </cell>
          <cell r="K210">
            <v>0</v>
          </cell>
          <cell r="L210">
            <v>69523.429999999993</v>
          </cell>
          <cell r="M210">
            <v>69523.429999999993</v>
          </cell>
          <cell r="N210">
            <v>0</v>
          </cell>
          <cell r="O210">
            <v>69523.429999999993</v>
          </cell>
        </row>
        <row r="211">
          <cell r="B211" t="str">
            <v>BARG UNIT</v>
          </cell>
          <cell r="C211">
            <v>31</v>
          </cell>
          <cell r="D211" t="str">
            <v>NUCLEAR DIVISION</v>
          </cell>
          <cell r="E211" t="str">
            <v>Operational</v>
          </cell>
          <cell r="F211" t="str">
            <v>S51</v>
          </cell>
          <cell r="G211" t="str">
            <v>Non Productive</v>
          </cell>
          <cell r="H211" t="str">
            <v>SHIFT DIFF REG 4PM-M</v>
          </cell>
          <cell r="I211">
            <v>11462.5</v>
          </cell>
          <cell r="J211">
            <v>6877.5</v>
          </cell>
          <cell r="K211">
            <v>0</v>
          </cell>
          <cell r="L211">
            <v>6877.5</v>
          </cell>
          <cell r="M211">
            <v>6877.5</v>
          </cell>
          <cell r="N211">
            <v>0</v>
          </cell>
          <cell r="O211">
            <v>6877.5</v>
          </cell>
        </row>
        <row r="212">
          <cell r="B212" t="str">
            <v>BARG UNIT</v>
          </cell>
          <cell r="C212">
            <v>31</v>
          </cell>
          <cell r="D212" t="str">
            <v>NUCLEAR DIVISION</v>
          </cell>
          <cell r="E212" t="str">
            <v>Operational</v>
          </cell>
          <cell r="F212" t="str">
            <v>T12</v>
          </cell>
          <cell r="G212" t="str">
            <v>Non Productive</v>
          </cell>
          <cell r="H212" t="str">
            <v>ALTERNATIVE AWARD</v>
          </cell>
          <cell r="I212">
            <v>0</v>
          </cell>
          <cell r="J212">
            <v>410.96</v>
          </cell>
          <cell r="K212">
            <v>0</v>
          </cell>
          <cell r="L212">
            <v>410.96</v>
          </cell>
          <cell r="M212">
            <v>410.96</v>
          </cell>
          <cell r="N212">
            <v>0</v>
          </cell>
          <cell r="O212">
            <v>410.96</v>
          </cell>
        </row>
        <row r="213">
          <cell r="B213" t="str">
            <v>BARG UNIT</v>
          </cell>
          <cell r="C213">
            <v>31</v>
          </cell>
          <cell r="D213" t="str">
            <v>NUCLEAR DIVISION</v>
          </cell>
          <cell r="E213" t="str">
            <v>Operational</v>
          </cell>
          <cell r="F213" t="str">
            <v>T36</v>
          </cell>
          <cell r="G213" t="str">
            <v>Non Productive</v>
          </cell>
          <cell r="H213" t="str">
            <v>MISC EARN</v>
          </cell>
          <cell r="I213">
            <v>0</v>
          </cell>
          <cell r="J213">
            <v>5665.5</v>
          </cell>
          <cell r="K213">
            <v>0</v>
          </cell>
          <cell r="L213">
            <v>5665.5</v>
          </cell>
          <cell r="M213">
            <v>5665.5</v>
          </cell>
          <cell r="N213">
            <v>0</v>
          </cell>
          <cell r="O213">
            <v>5665.5</v>
          </cell>
        </row>
        <row r="214">
          <cell r="B214" t="str">
            <v>BARG UNIT</v>
          </cell>
          <cell r="C214">
            <v>31</v>
          </cell>
          <cell r="D214" t="str">
            <v>NUCLEAR DIVISION</v>
          </cell>
          <cell r="E214" t="str">
            <v>Operational</v>
          </cell>
          <cell r="F214" t="str">
            <v>T40</v>
          </cell>
          <cell r="G214" t="str">
            <v>Non Productive</v>
          </cell>
          <cell r="H214" t="str">
            <v>MISC EARN N-THRFT</v>
          </cell>
          <cell r="I214">
            <v>0</v>
          </cell>
          <cell r="J214">
            <v>1607.42</v>
          </cell>
          <cell r="K214">
            <v>0</v>
          </cell>
          <cell r="L214">
            <v>1607.42</v>
          </cell>
          <cell r="M214">
            <v>1607.42</v>
          </cell>
          <cell r="N214">
            <v>0</v>
          </cell>
          <cell r="O214">
            <v>1607.42</v>
          </cell>
        </row>
        <row r="215">
          <cell r="B215" t="str">
            <v>BARG UNIT</v>
          </cell>
          <cell r="C215">
            <v>31</v>
          </cell>
          <cell r="D215" t="str">
            <v>NUCLEAR DIVISION</v>
          </cell>
          <cell r="E215" t="str">
            <v>Operational</v>
          </cell>
          <cell r="F215" t="str">
            <v>T42</v>
          </cell>
          <cell r="G215" t="str">
            <v>Non Productive</v>
          </cell>
          <cell r="H215" t="str">
            <v>CLEANING ALLOWANCE</v>
          </cell>
          <cell r="I215">
            <v>0</v>
          </cell>
          <cell r="J215">
            <v>77668</v>
          </cell>
          <cell r="K215">
            <v>0</v>
          </cell>
          <cell r="L215">
            <v>77668</v>
          </cell>
          <cell r="M215">
            <v>77668</v>
          </cell>
          <cell r="N215">
            <v>0</v>
          </cell>
          <cell r="O215">
            <v>77668</v>
          </cell>
        </row>
        <row r="216">
          <cell r="B216" t="str">
            <v>BARG UNIT</v>
          </cell>
          <cell r="C216">
            <v>31</v>
          </cell>
          <cell r="D216" t="str">
            <v>NUCLEAR DIVISION</v>
          </cell>
          <cell r="E216" t="str">
            <v>Operational</v>
          </cell>
          <cell r="F216" t="str">
            <v>T43</v>
          </cell>
          <cell r="G216" t="str">
            <v>Excluded</v>
          </cell>
          <cell r="H216" t="str">
            <v>MIL LEAVE SUPP PAY</v>
          </cell>
          <cell r="I216">
            <v>0</v>
          </cell>
          <cell r="J216">
            <v>12618.08</v>
          </cell>
          <cell r="K216">
            <v>0</v>
          </cell>
          <cell r="L216">
            <v>0</v>
          </cell>
          <cell r="M216">
            <v>0</v>
          </cell>
          <cell r="N216">
            <v>12618.08</v>
          </cell>
          <cell r="O216">
            <v>12618.08</v>
          </cell>
        </row>
        <row r="217">
          <cell r="B217" t="str">
            <v>BARG UNIT</v>
          </cell>
          <cell r="C217">
            <v>31</v>
          </cell>
          <cell r="D217" t="str">
            <v>NUCLEAR DIVISION</v>
          </cell>
          <cell r="E217" t="str">
            <v>Operational</v>
          </cell>
          <cell r="F217" t="str">
            <v>T47</v>
          </cell>
          <cell r="G217" t="str">
            <v>Non Productive</v>
          </cell>
          <cell r="H217" t="str">
            <v>LICENSE BONUS</v>
          </cell>
          <cell r="I217">
            <v>0</v>
          </cell>
          <cell r="J217">
            <v>297000</v>
          </cell>
          <cell r="K217">
            <v>0</v>
          </cell>
          <cell r="L217">
            <v>297000</v>
          </cell>
          <cell r="M217">
            <v>297000</v>
          </cell>
          <cell r="N217">
            <v>0</v>
          </cell>
          <cell r="O217">
            <v>297000</v>
          </cell>
        </row>
        <row r="218">
          <cell r="B218" t="str">
            <v>BARG UNIT</v>
          </cell>
          <cell r="C218">
            <v>31</v>
          </cell>
          <cell r="D218" t="str">
            <v>NUCLEAR DIVISION</v>
          </cell>
          <cell r="E218" t="str">
            <v>Operational</v>
          </cell>
          <cell r="F218" t="str">
            <v>T50</v>
          </cell>
          <cell r="G218" t="str">
            <v>Non Productive</v>
          </cell>
          <cell r="H218" t="str">
            <v>GRIEVANCE SETTLEMENT</v>
          </cell>
          <cell r="I218">
            <v>0</v>
          </cell>
          <cell r="J218">
            <v>13137.46</v>
          </cell>
          <cell r="K218">
            <v>0</v>
          </cell>
          <cell r="L218">
            <v>13137.46</v>
          </cell>
          <cell r="M218">
            <v>13137.46</v>
          </cell>
          <cell r="N218">
            <v>0</v>
          </cell>
          <cell r="O218">
            <v>13137.46</v>
          </cell>
        </row>
        <row r="219">
          <cell r="B219" t="str">
            <v>BARG UNIT</v>
          </cell>
          <cell r="C219">
            <v>31</v>
          </cell>
          <cell r="D219" t="str">
            <v>NUCLEAR DIVISION</v>
          </cell>
          <cell r="E219" t="str">
            <v>Operational</v>
          </cell>
          <cell r="F219" t="str">
            <v>T51</v>
          </cell>
          <cell r="G219" t="str">
            <v>Non Productive</v>
          </cell>
          <cell r="H219" t="str">
            <v>GRIEVANCE SETTLEMENT</v>
          </cell>
          <cell r="I219">
            <v>0</v>
          </cell>
          <cell r="J219">
            <v>8466.86</v>
          </cell>
          <cell r="K219">
            <v>0</v>
          </cell>
          <cell r="L219">
            <v>8466.86</v>
          </cell>
          <cell r="M219">
            <v>8466.86</v>
          </cell>
          <cell r="N219">
            <v>0</v>
          </cell>
          <cell r="O219">
            <v>8466.86</v>
          </cell>
        </row>
        <row r="220">
          <cell r="B220" t="str">
            <v>BARG UNIT</v>
          </cell>
          <cell r="C220">
            <v>31</v>
          </cell>
          <cell r="D220" t="str">
            <v>NUCLEAR DIVISION</v>
          </cell>
          <cell r="E220" t="str">
            <v>Operational</v>
          </cell>
          <cell r="F220" t="str">
            <v>T52</v>
          </cell>
          <cell r="G220" t="str">
            <v>Non Productive</v>
          </cell>
          <cell r="H220" t="str">
            <v>03 MED/DEN REFUND</v>
          </cell>
          <cell r="I220">
            <v>0</v>
          </cell>
          <cell r="J220">
            <v>6297.93</v>
          </cell>
          <cell r="K220">
            <v>0</v>
          </cell>
          <cell r="L220">
            <v>6297.93</v>
          </cell>
          <cell r="M220">
            <v>6297.93</v>
          </cell>
          <cell r="N220">
            <v>0</v>
          </cell>
          <cell r="O220">
            <v>6297.93</v>
          </cell>
        </row>
        <row r="221">
          <cell r="B221" t="str">
            <v>BARG UNIT</v>
          </cell>
          <cell r="C221">
            <v>31</v>
          </cell>
          <cell r="D221" t="str">
            <v>NUCLEAR DIVISION</v>
          </cell>
          <cell r="E221" t="str">
            <v>Operational</v>
          </cell>
          <cell r="F221" t="str">
            <v>T60</v>
          </cell>
          <cell r="G221" t="str">
            <v>Non Productive</v>
          </cell>
          <cell r="H221" t="str">
            <v>RETRO PAY N-THRFTBL</v>
          </cell>
          <cell r="I221">
            <v>0</v>
          </cell>
          <cell r="J221">
            <v>80977.63</v>
          </cell>
          <cell r="K221">
            <v>0</v>
          </cell>
          <cell r="L221">
            <v>80977.63</v>
          </cell>
          <cell r="M221">
            <v>80977.63</v>
          </cell>
          <cell r="N221">
            <v>0</v>
          </cell>
          <cell r="O221">
            <v>80977.63</v>
          </cell>
        </row>
        <row r="222">
          <cell r="B222" t="str">
            <v>BARG UNIT</v>
          </cell>
          <cell r="C222">
            <v>31</v>
          </cell>
          <cell r="D222" t="str">
            <v>NUCLEAR DIVISION</v>
          </cell>
          <cell r="E222" t="str">
            <v>Operational</v>
          </cell>
          <cell r="F222" t="str">
            <v>T70</v>
          </cell>
          <cell r="G222" t="str">
            <v>Non Productive</v>
          </cell>
          <cell r="H222" t="str">
            <v>LUMP SUM PAYMENT</v>
          </cell>
          <cell r="I222">
            <v>0</v>
          </cell>
          <cell r="J222">
            <v>2503.6799999999998</v>
          </cell>
          <cell r="K222">
            <v>0</v>
          </cell>
          <cell r="L222">
            <v>2503.6799999999998</v>
          </cell>
          <cell r="M222">
            <v>2503.6799999999998</v>
          </cell>
          <cell r="N222">
            <v>0</v>
          </cell>
          <cell r="O222">
            <v>2503.6799999999998</v>
          </cell>
        </row>
        <row r="223">
          <cell r="B223" t="str">
            <v>BARG UNIT</v>
          </cell>
          <cell r="C223">
            <v>31</v>
          </cell>
          <cell r="D223" t="str">
            <v>NUCLEAR DIVISION</v>
          </cell>
          <cell r="E223" t="str">
            <v>Operational</v>
          </cell>
          <cell r="F223" t="str">
            <v>T80</v>
          </cell>
          <cell r="G223" t="str">
            <v>Non Productive</v>
          </cell>
          <cell r="H223" t="str">
            <v>OT ADJUSTMENT</v>
          </cell>
          <cell r="I223">
            <v>0</v>
          </cell>
          <cell r="J223">
            <v>18391.25</v>
          </cell>
          <cell r="K223">
            <v>0</v>
          </cell>
          <cell r="L223">
            <v>18391.25</v>
          </cell>
          <cell r="M223">
            <v>18391.25</v>
          </cell>
          <cell r="N223">
            <v>0</v>
          </cell>
          <cell r="O223">
            <v>18391.25</v>
          </cell>
        </row>
        <row r="224">
          <cell r="B224" t="str">
            <v>BARG UNIT</v>
          </cell>
          <cell r="C224">
            <v>31</v>
          </cell>
          <cell r="D224" t="str">
            <v>NUCLEAR DIVISION</v>
          </cell>
          <cell r="E224" t="str">
            <v>Operational</v>
          </cell>
          <cell r="F224" t="str">
            <v>X20</v>
          </cell>
          <cell r="G224" t="str">
            <v>Productive</v>
          </cell>
          <cell r="H224" t="str">
            <v>STRAIGHT OVERTIME</v>
          </cell>
          <cell r="I224">
            <v>100</v>
          </cell>
          <cell r="J224">
            <v>3033.56</v>
          </cell>
          <cell r="K224">
            <v>3033.56</v>
          </cell>
          <cell r="L224">
            <v>0</v>
          </cell>
          <cell r="M224">
            <v>3033.56</v>
          </cell>
          <cell r="N224">
            <v>0</v>
          </cell>
          <cell r="O224">
            <v>3033.56</v>
          </cell>
        </row>
        <row r="225">
          <cell r="B225" t="str">
            <v>BARG UNIT</v>
          </cell>
          <cell r="C225">
            <v>31</v>
          </cell>
          <cell r="D225" t="str">
            <v>NUCLEAR DIVISION</v>
          </cell>
          <cell r="E225" t="str">
            <v>Operational</v>
          </cell>
          <cell r="F225" t="str">
            <v>X50</v>
          </cell>
          <cell r="G225" t="str">
            <v>Productive</v>
          </cell>
          <cell r="H225" t="str">
            <v>1ST SHFT DIFF ST OT</v>
          </cell>
          <cell r="I225">
            <v>4</v>
          </cell>
          <cell r="J225">
            <v>3</v>
          </cell>
          <cell r="K225">
            <v>3</v>
          </cell>
          <cell r="L225">
            <v>0</v>
          </cell>
          <cell r="M225">
            <v>3</v>
          </cell>
          <cell r="N225">
            <v>0</v>
          </cell>
          <cell r="O225">
            <v>3</v>
          </cell>
        </row>
        <row r="226">
          <cell r="B226" t="str">
            <v>BARG UNIT</v>
          </cell>
          <cell r="C226">
            <v>31</v>
          </cell>
          <cell r="D226" t="str">
            <v>NUCLEAR DIVISION</v>
          </cell>
          <cell r="E226" t="str">
            <v>Operational</v>
          </cell>
          <cell r="F226" t="str">
            <v>Y01</v>
          </cell>
          <cell r="G226" t="str">
            <v>Productive</v>
          </cell>
          <cell r="H226" t="str">
            <v>REGULAR-1 1/2</v>
          </cell>
          <cell r="I226">
            <v>16136</v>
          </cell>
          <cell r="J226">
            <v>233539.45</v>
          </cell>
          <cell r="K226">
            <v>233539.45</v>
          </cell>
          <cell r="L226">
            <v>0</v>
          </cell>
          <cell r="M226">
            <v>233539.45</v>
          </cell>
          <cell r="N226">
            <v>0</v>
          </cell>
          <cell r="O226">
            <v>233539.45</v>
          </cell>
        </row>
        <row r="227">
          <cell r="B227" t="str">
            <v>BARG UNIT</v>
          </cell>
          <cell r="C227">
            <v>31</v>
          </cell>
          <cell r="D227" t="str">
            <v>NUCLEAR DIVISION</v>
          </cell>
          <cell r="E227" t="str">
            <v>Operational</v>
          </cell>
          <cell r="F227" t="str">
            <v>Y09</v>
          </cell>
          <cell r="G227" t="str">
            <v>Productive</v>
          </cell>
          <cell r="H227" t="str">
            <v>OTHER HOURS-1 1/2</v>
          </cell>
          <cell r="I227">
            <v>35</v>
          </cell>
          <cell r="J227">
            <v>1501.68</v>
          </cell>
          <cell r="K227">
            <v>1501.68</v>
          </cell>
          <cell r="L227">
            <v>0</v>
          </cell>
          <cell r="M227">
            <v>1501.68</v>
          </cell>
          <cell r="N227">
            <v>0</v>
          </cell>
          <cell r="O227">
            <v>1501.68</v>
          </cell>
        </row>
        <row r="228">
          <cell r="B228" t="str">
            <v>BARG UNIT</v>
          </cell>
          <cell r="C228">
            <v>31</v>
          </cell>
          <cell r="D228" t="str">
            <v>NUCLEAR DIVISION</v>
          </cell>
          <cell r="E228" t="str">
            <v>Operational</v>
          </cell>
          <cell r="F228" t="str">
            <v>Y11</v>
          </cell>
          <cell r="G228" t="str">
            <v>Productive</v>
          </cell>
          <cell r="H228" t="str">
            <v>WORK HEADQTRS-1 1/2</v>
          </cell>
          <cell r="I228">
            <v>58.5</v>
          </cell>
          <cell r="J228">
            <v>2224.34</v>
          </cell>
          <cell r="K228">
            <v>2224.34</v>
          </cell>
          <cell r="L228">
            <v>0</v>
          </cell>
          <cell r="M228">
            <v>2224.34</v>
          </cell>
          <cell r="N228">
            <v>0</v>
          </cell>
          <cell r="O228">
            <v>2224.34</v>
          </cell>
        </row>
        <row r="229">
          <cell r="B229" t="str">
            <v>BARG UNIT</v>
          </cell>
          <cell r="C229">
            <v>31</v>
          </cell>
          <cell r="D229" t="str">
            <v>NUCLEAR DIVISION</v>
          </cell>
          <cell r="E229" t="str">
            <v>Operational</v>
          </cell>
          <cell r="F229" t="str">
            <v>Y12</v>
          </cell>
          <cell r="G229" t="str">
            <v>Productive</v>
          </cell>
          <cell r="H229" t="str">
            <v>TRAVEL TIME-1 1/2</v>
          </cell>
          <cell r="I229">
            <v>939</v>
          </cell>
          <cell r="J229">
            <v>37146.03</v>
          </cell>
          <cell r="K229">
            <v>37146.03</v>
          </cell>
          <cell r="L229">
            <v>0</v>
          </cell>
          <cell r="M229">
            <v>37146.03</v>
          </cell>
          <cell r="N229">
            <v>0</v>
          </cell>
          <cell r="O229">
            <v>37146.03</v>
          </cell>
        </row>
        <row r="230">
          <cell r="B230" t="str">
            <v>BARG UNIT</v>
          </cell>
          <cell r="C230">
            <v>31</v>
          </cell>
          <cell r="D230" t="str">
            <v>NUCLEAR DIVISION</v>
          </cell>
          <cell r="E230" t="str">
            <v>Operational</v>
          </cell>
          <cell r="F230" t="str">
            <v>Y14</v>
          </cell>
          <cell r="G230" t="str">
            <v>Productive</v>
          </cell>
          <cell r="H230" t="str">
            <v>SAFETY MEETING-1 1/2</v>
          </cell>
          <cell r="I230">
            <v>23.25</v>
          </cell>
          <cell r="J230">
            <v>757.96</v>
          </cell>
          <cell r="K230">
            <v>757.96</v>
          </cell>
          <cell r="L230">
            <v>0</v>
          </cell>
          <cell r="M230">
            <v>757.96</v>
          </cell>
          <cell r="N230">
            <v>0</v>
          </cell>
          <cell r="O230">
            <v>757.96</v>
          </cell>
        </row>
        <row r="231">
          <cell r="B231" t="str">
            <v>BARG UNIT</v>
          </cell>
          <cell r="C231">
            <v>31</v>
          </cell>
          <cell r="D231" t="str">
            <v>NUCLEAR DIVISION</v>
          </cell>
          <cell r="E231" t="str">
            <v>Operational</v>
          </cell>
          <cell r="F231" t="str">
            <v>Y15</v>
          </cell>
          <cell r="G231" t="str">
            <v>Productive</v>
          </cell>
          <cell r="H231" t="str">
            <v>CO/UNION MTG 1 1/2</v>
          </cell>
          <cell r="I231">
            <v>3</v>
          </cell>
          <cell r="J231">
            <v>116.31</v>
          </cell>
          <cell r="K231">
            <v>116.31</v>
          </cell>
          <cell r="L231">
            <v>0</v>
          </cell>
          <cell r="M231">
            <v>116.31</v>
          </cell>
          <cell r="N231">
            <v>0</v>
          </cell>
          <cell r="O231">
            <v>116.31</v>
          </cell>
        </row>
        <row r="232">
          <cell r="B232" t="str">
            <v>BARG UNIT</v>
          </cell>
          <cell r="C232">
            <v>31</v>
          </cell>
          <cell r="D232" t="str">
            <v>NUCLEAR DIVISION</v>
          </cell>
          <cell r="E232" t="str">
            <v>Operational</v>
          </cell>
          <cell r="F232" t="str">
            <v>Y16</v>
          </cell>
          <cell r="G232" t="str">
            <v>Productive</v>
          </cell>
          <cell r="H232" t="str">
            <v>OTHER MEETING-1 1/2</v>
          </cell>
          <cell r="I232">
            <v>5880.25</v>
          </cell>
          <cell r="J232">
            <v>239164</v>
          </cell>
          <cell r="K232">
            <v>239164</v>
          </cell>
          <cell r="L232">
            <v>0</v>
          </cell>
          <cell r="M232">
            <v>239164</v>
          </cell>
          <cell r="N232">
            <v>0</v>
          </cell>
          <cell r="O232">
            <v>239164</v>
          </cell>
        </row>
        <row r="233">
          <cell r="B233" t="str">
            <v>BARG UNIT</v>
          </cell>
          <cell r="C233">
            <v>31</v>
          </cell>
          <cell r="D233" t="str">
            <v>NUCLEAR DIVISION</v>
          </cell>
          <cell r="E233" t="str">
            <v>Operational</v>
          </cell>
          <cell r="F233" t="str">
            <v>Y21</v>
          </cell>
          <cell r="G233" t="str">
            <v>Productive</v>
          </cell>
          <cell r="H233" t="str">
            <v>TIME &amp; ONE HALF OT</v>
          </cell>
          <cell r="I233">
            <v>141181</v>
          </cell>
          <cell r="J233">
            <v>5569946.9800000004</v>
          </cell>
          <cell r="K233">
            <v>5569946.9800000004</v>
          </cell>
          <cell r="L233">
            <v>0</v>
          </cell>
          <cell r="M233">
            <v>5569946.9800000004</v>
          </cell>
          <cell r="N233">
            <v>0</v>
          </cell>
          <cell r="O233">
            <v>5569946.9800000004</v>
          </cell>
        </row>
        <row r="234">
          <cell r="B234" t="str">
            <v>BARG UNIT</v>
          </cell>
          <cell r="C234">
            <v>31</v>
          </cell>
          <cell r="D234" t="str">
            <v>NUCLEAR DIVISION</v>
          </cell>
          <cell r="E234" t="str">
            <v>Operational</v>
          </cell>
          <cell r="F234" t="str">
            <v>Y25</v>
          </cell>
          <cell r="G234" t="str">
            <v>Productive</v>
          </cell>
          <cell r="H234" t="str">
            <v>TEMP RELIEVING-1 1/2</v>
          </cell>
          <cell r="I234">
            <v>10573.5</v>
          </cell>
          <cell r="J234">
            <v>43487.32</v>
          </cell>
          <cell r="K234">
            <v>43487.32</v>
          </cell>
          <cell r="L234">
            <v>0</v>
          </cell>
          <cell r="M234">
            <v>43487.32</v>
          </cell>
          <cell r="N234">
            <v>0</v>
          </cell>
          <cell r="O234">
            <v>43487.32</v>
          </cell>
        </row>
        <row r="235">
          <cell r="B235" t="str">
            <v>BARG UNIT</v>
          </cell>
          <cell r="C235">
            <v>31</v>
          </cell>
          <cell r="D235" t="str">
            <v>NUCLEAR DIVISION</v>
          </cell>
          <cell r="E235" t="str">
            <v>Operational</v>
          </cell>
          <cell r="F235" t="str">
            <v>Y50</v>
          </cell>
          <cell r="G235" t="str">
            <v>Productive</v>
          </cell>
          <cell r="H235" t="str">
            <v>1ST SHIFT DIFF-1 1/2</v>
          </cell>
          <cell r="I235">
            <v>27653.25</v>
          </cell>
          <cell r="J235">
            <v>31112.18</v>
          </cell>
          <cell r="K235">
            <v>31112.18</v>
          </cell>
          <cell r="L235">
            <v>0</v>
          </cell>
          <cell r="M235">
            <v>31112.18</v>
          </cell>
          <cell r="N235">
            <v>0</v>
          </cell>
          <cell r="O235">
            <v>31112.18</v>
          </cell>
        </row>
        <row r="236">
          <cell r="B236" t="str">
            <v>BARG UNIT</v>
          </cell>
          <cell r="C236">
            <v>31</v>
          </cell>
          <cell r="D236" t="str">
            <v>NUCLEAR DIVISION</v>
          </cell>
          <cell r="E236" t="str">
            <v>Operational</v>
          </cell>
          <cell r="F236" t="str">
            <v>Y51</v>
          </cell>
          <cell r="G236" t="str">
            <v>Productive</v>
          </cell>
          <cell r="H236" t="str">
            <v>3RD SHIFT DIFF-1 1/2</v>
          </cell>
          <cell r="I236">
            <v>17374.5</v>
          </cell>
          <cell r="J236">
            <v>15637.92</v>
          </cell>
          <cell r="K236">
            <v>15637.92</v>
          </cell>
          <cell r="L236">
            <v>0</v>
          </cell>
          <cell r="M236">
            <v>15637.92</v>
          </cell>
          <cell r="N236">
            <v>0</v>
          </cell>
          <cell r="O236">
            <v>15637.92</v>
          </cell>
        </row>
        <row r="237">
          <cell r="B237" t="str">
            <v>BARG UNIT</v>
          </cell>
          <cell r="C237">
            <v>31</v>
          </cell>
          <cell r="D237" t="str">
            <v>NUCLEAR DIVISION</v>
          </cell>
          <cell r="E237" t="str">
            <v>Operational</v>
          </cell>
          <cell r="F237" t="str">
            <v>Y70</v>
          </cell>
          <cell r="G237" t="str">
            <v>Productive</v>
          </cell>
          <cell r="H237" t="str">
            <v>JNT SFTY ACT 1 1/2</v>
          </cell>
          <cell r="I237">
            <v>81.25</v>
          </cell>
          <cell r="J237">
            <v>3470.69</v>
          </cell>
          <cell r="K237">
            <v>3470.69</v>
          </cell>
          <cell r="L237">
            <v>0</v>
          </cell>
          <cell r="M237">
            <v>3470.69</v>
          </cell>
          <cell r="N237">
            <v>0</v>
          </cell>
          <cell r="O237">
            <v>3470.69</v>
          </cell>
        </row>
        <row r="238">
          <cell r="B238" t="str">
            <v>BARG UNIT</v>
          </cell>
          <cell r="C238">
            <v>31</v>
          </cell>
          <cell r="D238" t="str">
            <v>NUCLEAR DIVISION</v>
          </cell>
          <cell r="E238" t="str">
            <v>Operational</v>
          </cell>
          <cell r="F238" t="str">
            <v>Y71</v>
          </cell>
          <cell r="G238" t="str">
            <v>Productive</v>
          </cell>
          <cell r="H238" t="str">
            <v>DISPUTE RES 1 1/2</v>
          </cell>
          <cell r="I238">
            <v>4</v>
          </cell>
          <cell r="J238">
            <v>171.78</v>
          </cell>
          <cell r="K238">
            <v>171.78</v>
          </cell>
          <cell r="L238">
            <v>0</v>
          </cell>
          <cell r="M238">
            <v>171.78</v>
          </cell>
          <cell r="N238">
            <v>0</v>
          </cell>
          <cell r="O238">
            <v>171.78</v>
          </cell>
        </row>
        <row r="239">
          <cell r="B239" t="str">
            <v>BARG UNIT</v>
          </cell>
          <cell r="C239">
            <v>31</v>
          </cell>
          <cell r="D239" t="str">
            <v>NUCLEAR DIVISION</v>
          </cell>
          <cell r="E239" t="str">
            <v>Operational</v>
          </cell>
          <cell r="F239" t="str">
            <v>Y72</v>
          </cell>
          <cell r="G239" t="str">
            <v>Productive</v>
          </cell>
          <cell r="H239" t="str">
            <v>JNT TEAM INV 1 1/2</v>
          </cell>
          <cell r="I239">
            <v>4.5</v>
          </cell>
          <cell r="J239">
            <v>190.42</v>
          </cell>
          <cell r="K239">
            <v>190.42</v>
          </cell>
          <cell r="L239">
            <v>0</v>
          </cell>
          <cell r="M239">
            <v>190.42</v>
          </cell>
          <cell r="N239">
            <v>0</v>
          </cell>
          <cell r="O239">
            <v>190.42</v>
          </cell>
        </row>
        <row r="240">
          <cell r="B240" t="str">
            <v>BARG UNIT</v>
          </cell>
          <cell r="C240">
            <v>31</v>
          </cell>
          <cell r="D240" t="str">
            <v>NUCLEAR DIVISION</v>
          </cell>
          <cell r="E240" t="str">
            <v>Operational</v>
          </cell>
          <cell r="F240" t="str">
            <v>Y73</v>
          </cell>
          <cell r="G240" t="str">
            <v>Productive</v>
          </cell>
          <cell r="H240" t="str">
            <v>MGT REQ MEET 1 1/2</v>
          </cell>
          <cell r="I240">
            <v>72.25</v>
          </cell>
          <cell r="J240">
            <v>2991.65</v>
          </cell>
          <cell r="K240">
            <v>2991.65</v>
          </cell>
          <cell r="L240">
            <v>0</v>
          </cell>
          <cell r="M240">
            <v>2991.65</v>
          </cell>
          <cell r="N240">
            <v>0</v>
          </cell>
          <cell r="O240">
            <v>2991.65</v>
          </cell>
        </row>
        <row r="241">
          <cell r="B241" t="str">
            <v>BARG UNIT</v>
          </cell>
          <cell r="C241">
            <v>31</v>
          </cell>
          <cell r="D241" t="str">
            <v>NUCLEAR DIVISION</v>
          </cell>
          <cell r="E241" t="str">
            <v>Operational</v>
          </cell>
          <cell r="F241" t="str">
            <v>Z01</v>
          </cell>
          <cell r="G241" t="str">
            <v>Productive</v>
          </cell>
          <cell r="H241" t="str">
            <v>REGULAR-DBL OT</v>
          </cell>
          <cell r="I241">
            <v>811.25</v>
          </cell>
          <cell r="J241">
            <v>23415.439999999999</v>
          </cell>
          <cell r="K241">
            <v>23415.439999999999</v>
          </cell>
          <cell r="L241">
            <v>0</v>
          </cell>
          <cell r="M241">
            <v>23415.439999999999</v>
          </cell>
          <cell r="N241">
            <v>0</v>
          </cell>
          <cell r="O241">
            <v>23415.439999999999</v>
          </cell>
        </row>
        <row r="242">
          <cell r="B242" t="str">
            <v>BARG UNIT</v>
          </cell>
          <cell r="C242">
            <v>31</v>
          </cell>
          <cell r="D242" t="str">
            <v>NUCLEAR DIVISION</v>
          </cell>
          <cell r="E242" t="str">
            <v>Operational</v>
          </cell>
          <cell r="F242" t="str">
            <v>Z12</v>
          </cell>
          <cell r="G242" t="str">
            <v>Productive</v>
          </cell>
          <cell r="H242" t="str">
            <v>TRAVEL TIME-DBL OT</v>
          </cell>
          <cell r="I242">
            <v>334.25</v>
          </cell>
          <cell r="J242">
            <v>18867.400000000001</v>
          </cell>
          <cell r="K242">
            <v>18867.400000000001</v>
          </cell>
          <cell r="L242">
            <v>0</v>
          </cell>
          <cell r="M242">
            <v>18867.400000000001</v>
          </cell>
          <cell r="N242">
            <v>0</v>
          </cell>
          <cell r="O242">
            <v>18867.400000000001</v>
          </cell>
        </row>
        <row r="243">
          <cell r="B243" t="str">
            <v>BARG UNIT</v>
          </cell>
          <cell r="C243">
            <v>31</v>
          </cell>
          <cell r="D243" t="str">
            <v>NUCLEAR DIVISION</v>
          </cell>
          <cell r="E243" t="str">
            <v>Operational</v>
          </cell>
          <cell r="F243" t="str">
            <v>Z15</v>
          </cell>
          <cell r="G243" t="str">
            <v>Productive</v>
          </cell>
          <cell r="H243" t="str">
            <v>CO/UNION MTG DBL OT</v>
          </cell>
          <cell r="I243">
            <v>2</v>
          </cell>
          <cell r="J243">
            <v>111.4</v>
          </cell>
          <cell r="K243">
            <v>111.4</v>
          </cell>
          <cell r="L243">
            <v>0</v>
          </cell>
          <cell r="M243">
            <v>111.4</v>
          </cell>
          <cell r="N243">
            <v>0</v>
          </cell>
          <cell r="O243">
            <v>111.4</v>
          </cell>
        </row>
        <row r="244">
          <cell r="B244" t="str">
            <v>BARG UNIT</v>
          </cell>
          <cell r="C244">
            <v>31</v>
          </cell>
          <cell r="D244" t="str">
            <v>NUCLEAR DIVISION</v>
          </cell>
          <cell r="E244" t="str">
            <v>Operational</v>
          </cell>
          <cell r="F244" t="str">
            <v>Z16</v>
          </cell>
          <cell r="G244" t="str">
            <v>Productive</v>
          </cell>
          <cell r="H244" t="str">
            <v>OTHER MEETING-DBL OT</v>
          </cell>
          <cell r="I244">
            <v>911.5</v>
          </cell>
          <cell r="J244">
            <v>48367.95</v>
          </cell>
          <cell r="K244">
            <v>48367.95</v>
          </cell>
          <cell r="L244">
            <v>0</v>
          </cell>
          <cell r="M244">
            <v>48367.95</v>
          </cell>
          <cell r="N244">
            <v>0</v>
          </cell>
          <cell r="O244">
            <v>48367.95</v>
          </cell>
        </row>
        <row r="245">
          <cell r="B245" t="str">
            <v>BARG UNIT</v>
          </cell>
          <cell r="C245">
            <v>31</v>
          </cell>
          <cell r="D245" t="str">
            <v>NUCLEAR DIVISION</v>
          </cell>
          <cell r="E245" t="str">
            <v>Operational</v>
          </cell>
          <cell r="F245" t="str">
            <v>Z22</v>
          </cell>
          <cell r="G245" t="str">
            <v>Productive</v>
          </cell>
          <cell r="H245" t="str">
            <v>DOUBLE OVERTIME</v>
          </cell>
          <cell r="I245">
            <v>37271.25</v>
          </cell>
          <cell r="J245">
            <v>1985742.54</v>
          </cell>
          <cell r="K245">
            <v>1985742.54</v>
          </cell>
          <cell r="L245">
            <v>0</v>
          </cell>
          <cell r="M245">
            <v>1985742.54</v>
          </cell>
          <cell r="N245">
            <v>0</v>
          </cell>
          <cell r="O245">
            <v>1985742.54</v>
          </cell>
        </row>
        <row r="246">
          <cell r="B246" t="str">
            <v>BARG UNIT</v>
          </cell>
          <cell r="C246">
            <v>31</v>
          </cell>
          <cell r="D246" t="str">
            <v>NUCLEAR DIVISION</v>
          </cell>
          <cell r="E246" t="str">
            <v>Operational</v>
          </cell>
          <cell r="F246" t="str">
            <v>Z25</v>
          </cell>
          <cell r="G246" t="str">
            <v>Productive</v>
          </cell>
          <cell r="H246" t="str">
            <v>TMP REL DBL OT</v>
          </cell>
          <cell r="I246">
            <v>1971</v>
          </cell>
          <cell r="J246">
            <v>12697.11</v>
          </cell>
          <cell r="K246">
            <v>12697.11</v>
          </cell>
          <cell r="L246">
            <v>0</v>
          </cell>
          <cell r="M246">
            <v>12697.11</v>
          </cell>
          <cell r="N246">
            <v>0</v>
          </cell>
          <cell r="O246">
            <v>12697.11</v>
          </cell>
        </row>
        <row r="247">
          <cell r="B247" t="str">
            <v>BARG UNIT</v>
          </cell>
          <cell r="C247">
            <v>31</v>
          </cell>
          <cell r="D247" t="str">
            <v>NUCLEAR DIVISION</v>
          </cell>
          <cell r="E247" t="str">
            <v>Operational</v>
          </cell>
          <cell r="F247" t="str">
            <v>Z50</v>
          </cell>
          <cell r="G247" t="str">
            <v>Productive</v>
          </cell>
          <cell r="H247" t="str">
            <v>1ST SHFT DBL OT</v>
          </cell>
          <cell r="I247">
            <v>9156</v>
          </cell>
          <cell r="J247">
            <v>13736.43</v>
          </cell>
          <cell r="K247">
            <v>13736.43</v>
          </cell>
          <cell r="L247">
            <v>0</v>
          </cell>
          <cell r="M247">
            <v>13736.43</v>
          </cell>
          <cell r="N247">
            <v>0</v>
          </cell>
          <cell r="O247">
            <v>13736.43</v>
          </cell>
        </row>
        <row r="248">
          <cell r="B248" t="str">
            <v>BARG UNIT</v>
          </cell>
          <cell r="C248">
            <v>31</v>
          </cell>
          <cell r="D248" t="str">
            <v>NUCLEAR DIVISION</v>
          </cell>
          <cell r="E248" t="str">
            <v>Operational</v>
          </cell>
          <cell r="F248" t="str">
            <v>Z51</v>
          </cell>
          <cell r="G248" t="str">
            <v>Productive</v>
          </cell>
          <cell r="H248" t="str">
            <v>3RD SHFT DBL OT</v>
          </cell>
          <cell r="I248">
            <v>4826.75</v>
          </cell>
          <cell r="J248">
            <v>5792.1</v>
          </cell>
          <cell r="K248">
            <v>5792.1</v>
          </cell>
          <cell r="L248">
            <v>0</v>
          </cell>
          <cell r="M248">
            <v>5792.1</v>
          </cell>
          <cell r="N248">
            <v>0</v>
          </cell>
          <cell r="O248">
            <v>5792.1</v>
          </cell>
        </row>
        <row r="249">
          <cell r="B249" t="str">
            <v>BARG UNIT</v>
          </cell>
          <cell r="C249">
            <v>56</v>
          </cell>
          <cell r="D249" t="str">
            <v>POWER GENERATION</v>
          </cell>
          <cell r="E249" t="str">
            <v>Operational</v>
          </cell>
          <cell r="F249">
            <v>10</v>
          </cell>
          <cell r="G249" t="str">
            <v>Productive</v>
          </cell>
          <cell r="H249" t="str">
            <v>REGULAR</v>
          </cell>
          <cell r="I249">
            <v>971183</v>
          </cell>
          <cell r="J249">
            <v>24586666.41</v>
          </cell>
          <cell r="K249">
            <v>24586666.41</v>
          </cell>
          <cell r="L249">
            <v>0</v>
          </cell>
          <cell r="M249">
            <v>24586666.41</v>
          </cell>
          <cell r="N249">
            <v>0</v>
          </cell>
          <cell r="O249">
            <v>24586666.41</v>
          </cell>
        </row>
        <row r="250">
          <cell r="B250" t="str">
            <v>BARG UNIT</v>
          </cell>
          <cell r="C250">
            <v>56</v>
          </cell>
          <cell r="D250" t="str">
            <v>POWER GENERATION</v>
          </cell>
          <cell r="E250" t="str">
            <v>Operational</v>
          </cell>
          <cell r="F250">
            <v>20</v>
          </cell>
          <cell r="G250" t="str">
            <v>Non Productive</v>
          </cell>
          <cell r="H250" t="str">
            <v>HOLIDAY</v>
          </cell>
          <cell r="I250">
            <v>38168</v>
          </cell>
          <cell r="J250">
            <v>960866.18</v>
          </cell>
          <cell r="K250">
            <v>0</v>
          </cell>
          <cell r="L250">
            <v>960866.18</v>
          </cell>
          <cell r="M250">
            <v>960866.18</v>
          </cell>
          <cell r="N250">
            <v>0</v>
          </cell>
          <cell r="O250">
            <v>960866.18</v>
          </cell>
        </row>
        <row r="251">
          <cell r="B251" t="str">
            <v>BARG UNIT</v>
          </cell>
          <cell r="C251">
            <v>56</v>
          </cell>
          <cell r="D251" t="str">
            <v>POWER GENERATION</v>
          </cell>
          <cell r="E251" t="str">
            <v>Operational</v>
          </cell>
          <cell r="F251">
            <v>30</v>
          </cell>
          <cell r="G251" t="str">
            <v>Non Productive</v>
          </cell>
          <cell r="H251" t="str">
            <v>VACATION</v>
          </cell>
          <cell r="I251">
            <v>90684.75</v>
          </cell>
          <cell r="J251">
            <v>2336267.5299999998</v>
          </cell>
          <cell r="K251">
            <v>0</v>
          </cell>
          <cell r="L251">
            <v>2336267.5299999998</v>
          </cell>
          <cell r="M251">
            <v>2336267.5299999998</v>
          </cell>
          <cell r="N251">
            <v>0</v>
          </cell>
          <cell r="O251">
            <v>2336267.5299999998</v>
          </cell>
        </row>
        <row r="252">
          <cell r="B252" t="str">
            <v>BARG UNIT</v>
          </cell>
          <cell r="C252">
            <v>56</v>
          </cell>
          <cell r="D252" t="str">
            <v>POWER GENERATION</v>
          </cell>
          <cell r="E252" t="str">
            <v>Operational</v>
          </cell>
          <cell r="F252">
            <v>40</v>
          </cell>
          <cell r="G252" t="str">
            <v>Non Productive</v>
          </cell>
          <cell r="H252" t="str">
            <v>EMPLOYEE ILLNESS</v>
          </cell>
          <cell r="I252">
            <v>20642.75</v>
          </cell>
          <cell r="J252">
            <v>522660.53</v>
          </cell>
          <cell r="K252">
            <v>0</v>
          </cell>
          <cell r="L252">
            <v>522660.53</v>
          </cell>
          <cell r="M252">
            <v>522660.53</v>
          </cell>
          <cell r="N252">
            <v>0</v>
          </cell>
          <cell r="O252">
            <v>522660.53</v>
          </cell>
        </row>
        <row r="253">
          <cell r="B253" t="str">
            <v>BARG UNIT</v>
          </cell>
          <cell r="C253">
            <v>56</v>
          </cell>
          <cell r="D253" t="str">
            <v>POWER GENERATION</v>
          </cell>
          <cell r="E253" t="str">
            <v>Operational</v>
          </cell>
          <cell r="F253">
            <v>50</v>
          </cell>
          <cell r="G253" t="str">
            <v>Non Productive</v>
          </cell>
          <cell r="H253" t="str">
            <v>JURY DUTY</v>
          </cell>
          <cell r="I253">
            <v>468.5</v>
          </cell>
          <cell r="J253">
            <v>12052.92</v>
          </cell>
          <cell r="K253">
            <v>0</v>
          </cell>
          <cell r="L253">
            <v>12052.92</v>
          </cell>
          <cell r="M253">
            <v>12052.92</v>
          </cell>
          <cell r="N253">
            <v>0</v>
          </cell>
          <cell r="O253">
            <v>12052.92</v>
          </cell>
        </row>
        <row r="254">
          <cell r="B254" t="str">
            <v>BARG UNIT</v>
          </cell>
          <cell r="C254">
            <v>56</v>
          </cell>
          <cell r="D254" t="str">
            <v>POWER GENERATION</v>
          </cell>
          <cell r="E254" t="str">
            <v>Operational</v>
          </cell>
          <cell r="F254">
            <v>60</v>
          </cell>
          <cell r="G254" t="str">
            <v>Non Productive</v>
          </cell>
          <cell r="H254" t="str">
            <v>COURT SERVICE</v>
          </cell>
          <cell r="I254">
            <v>8</v>
          </cell>
          <cell r="J254">
            <v>195.36</v>
          </cell>
          <cell r="K254">
            <v>0</v>
          </cell>
          <cell r="L254">
            <v>195.36</v>
          </cell>
          <cell r="M254">
            <v>195.36</v>
          </cell>
          <cell r="N254">
            <v>0</v>
          </cell>
          <cell r="O254">
            <v>195.36</v>
          </cell>
        </row>
        <row r="255">
          <cell r="B255" t="str">
            <v>BARG UNIT</v>
          </cell>
          <cell r="C255">
            <v>56</v>
          </cell>
          <cell r="D255" t="str">
            <v>POWER GENERATION</v>
          </cell>
          <cell r="E255" t="str">
            <v>Operational</v>
          </cell>
          <cell r="F255">
            <v>70</v>
          </cell>
          <cell r="G255" t="str">
            <v>Non Productive</v>
          </cell>
          <cell r="H255" t="str">
            <v>DEATH IN FAMILY</v>
          </cell>
          <cell r="I255">
            <v>1524</v>
          </cell>
          <cell r="J255">
            <v>38038.74</v>
          </cell>
          <cell r="K255">
            <v>0</v>
          </cell>
          <cell r="L255">
            <v>38038.74</v>
          </cell>
          <cell r="M255">
            <v>38038.74</v>
          </cell>
          <cell r="N255">
            <v>0</v>
          </cell>
          <cell r="O255">
            <v>38038.74</v>
          </cell>
        </row>
        <row r="256">
          <cell r="B256" t="str">
            <v>BARG UNIT</v>
          </cell>
          <cell r="C256">
            <v>56</v>
          </cell>
          <cell r="D256" t="str">
            <v>POWER GENERATION</v>
          </cell>
          <cell r="E256" t="str">
            <v>Operational</v>
          </cell>
          <cell r="F256">
            <v>80</v>
          </cell>
          <cell r="G256" t="str">
            <v>Non Productive</v>
          </cell>
          <cell r="H256" t="str">
            <v>SER ILL IN FAM</v>
          </cell>
          <cell r="I256">
            <v>2324</v>
          </cell>
          <cell r="J256">
            <v>58267.14</v>
          </cell>
          <cell r="K256">
            <v>0</v>
          </cell>
          <cell r="L256">
            <v>58267.14</v>
          </cell>
          <cell r="M256">
            <v>58267.14</v>
          </cell>
          <cell r="N256">
            <v>0</v>
          </cell>
          <cell r="O256">
            <v>58267.14</v>
          </cell>
        </row>
        <row r="257">
          <cell r="B257" t="str">
            <v>BARG UNIT</v>
          </cell>
          <cell r="C257">
            <v>56</v>
          </cell>
          <cell r="D257" t="str">
            <v>POWER GENERATION</v>
          </cell>
          <cell r="E257" t="str">
            <v>Operational</v>
          </cell>
          <cell r="F257">
            <v>90</v>
          </cell>
          <cell r="G257" t="str">
            <v>Non Productive</v>
          </cell>
          <cell r="H257" t="str">
            <v>OTHER REGULAR HOURS</v>
          </cell>
          <cell r="I257">
            <v>4292.5</v>
          </cell>
          <cell r="J257">
            <v>105682.36</v>
          </cell>
          <cell r="K257">
            <v>0</v>
          </cell>
          <cell r="L257">
            <v>105682.36</v>
          </cell>
          <cell r="M257">
            <v>105682.36</v>
          </cell>
          <cell r="N257">
            <v>0</v>
          </cell>
          <cell r="O257">
            <v>105682.36</v>
          </cell>
        </row>
        <row r="258">
          <cell r="B258" t="str">
            <v>BARG UNIT</v>
          </cell>
          <cell r="C258">
            <v>56</v>
          </cell>
          <cell r="D258" t="str">
            <v>POWER GENERATION</v>
          </cell>
          <cell r="E258" t="str">
            <v>Operational</v>
          </cell>
          <cell r="F258">
            <v>100</v>
          </cell>
          <cell r="G258" t="str">
            <v>Non Productive</v>
          </cell>
          <cell r="H258" t="str">
            <v>REST TIME</v>
          </cell>
          <cell r="I258">
            <v>544.75</v>
          </cell>
          <cell r="J258">
            <v>13962.98</v>
          </cell>
          <cell r="K258">
            <v>0</v>
          </cell>
          <cell r="L258">
            <v>13962.98</v>
          </cell>
          <cell r="M258">
            <v>13962.98</v>
          </cell>
          <cell r="N258">
            <v>0</v>
          </cell>
          <cell r="O258">
            <v>13962.98</v>
          </cell>
        </row>
        <row r="259">
          <cell r="B259" t="str">
            <v>BARG UNIT</v>
          </cell>
          <cell r="C259">
            <v>56</v>
          </cell>
          <cell r="D259" t="str">
            <v>POWER GENERATION</v>
          </cell>
          <cell r="E259" t="str">
            <v>Operational</v>
          </cell>
          <cell r="F259">
            <v>120</v>
          </cell>
          <cell r="G259" t="str">
            <v>Non Productive</v>
          </cell>
          <cell r="H259" t="str">
            <v>TRAVEL TIME</v>
          </cell>
          <cell r="I259">
            <v>3398.25</v>
          </cell>
          <cell r="J259">
            <v>85493.07</v>
          </cell>
          <cell r="K259">
            <v>0</v>
          </cell>
          <cell r="L259">
            <v>85493.07</v>
          </cell>
          <cell r="M259">
            <v>85493.07</v>
          </cell>
          <cell r="N259">
            <v>0</v>
          </cell>
          <cell r="O259">
            <v>85493.07</v>
          </cell>
        </row>
        <row r="260">
          <cell r="B260" t="str">
            <v>BARG UNIT</v>
          </cell>
          <cell r="C260">
            <v>56</v>
          </cell>
          <cell r="D260" t="str">
            <v>POWER GENERATION</v>
          </cell>
          <cell r="E260" t="str">
            <v>Operational</v>
          </cell>
          <cell r="F260">
            <v>130</v>
          </cell>
          <cell r="G260" t="str">
            <v>Non Productive</v>
          </cell>
          <cell r="H260" t="str">
            <v>EQUIPMENT BREAKDOWN</v>
          </cell>
          <cell r="I260">
            <v>40</v>
          </cell>
          <cell r="J260">
            <v>1035.76</v>
          </cell>
          <cell r="K260">
            <v>0</v>
          </cell>
          <cell r="L260">
            <v>1035.76</v>
          </cell>
          <cell r="M260">
            <v>1035.76</v>
          </cell>
          <cell r="N260">
            <v>0</v>
          </cell>
          <cell r="O260">
            <v>1035.76</v>
          </cell>
        </row>
        <row r="261">
          <cell r="B261" t="str">
            <v>BARG UNIT</v>
          </cell>
          <cell r="C261">
            <v>56</v>
          </cell>
          <cell r="D261" t="str">
            <v>POWER GENERATION</v>
          </cell>
          <cell r="E261" t="str">
            <v>Operational</v>
          </cell>
          <cell r="F261">
            <v>140</v>
          </cell>
          <cell r="G261" t="str">
            <v>Non Productive</v>
          </cell>
          <cell r="H261" t="str">
            <v>SAFETY MEETING</v>
          </cell>
          <cell r="I261">
            <v>2598</v>
          </cell>
          <cell r="J261">
            <v>65121.37</v>
          </cell>
          <cell r="K261">
            <v>0</v>
          </cell>
          <cell r="L261">
            <v>65121.37</v>
          </cell>
          <cell r="M261">
            <v>65121.37</v>
          </cell>
          <cell r="N261">
            <v>0</v>
          </cell>
          <cell r="O261">
            <v>65121.37</v>
          </cell>
        </row>
        <row r="262">
          <cell r="B262" t="str">
            <v>BARG UNIT</v>
          </cell>
          <cell r="C262">
            <v>56</v>
          </cell>
          <cell r="D262" t="str">
            <v>POWER GENERATION</v>
          </cell>
          <cell r="E262" t="str">
            <v>Operational</v>
          </cell>
          <cell r="F262">
            <v>150</v>
          </cell>
          <cell r="G262" t="str">
            <v>Non Productive</v>
          </cell>
          <cell r="H262" t="str">
            <v>CO/UNION MEETING</v>
          </cell>
          <cell r="I262">
            <v>1370.5</v>
          </cell>
          <cell r="J262">
            <v>34500.57</v>
          </cell>
          <cell r="K262">
            <v>0</v>
          </cell>
          <cell r="L262">
            <v>34500.57</v>
          </cell>
          <cell r="M262">
            <v>34500.57</v>
          </cell>
          <cell r="N262">
            <v>0</v>
          </cell>
          <cell r="O262">
            <v>34500.57</v>
          </cell>
        </row>
        <row r="263">
          <cell r="B263" t="str">
            <v>BARG UNIT</v>
          </cell>
          <cell r="C263">
            <v>56</v>
          </cell>
          <cell r="D263" t="str">
            <v>POWER GENERATION</v>
          </cell>
          <cell r="E263" t="str">
            <v>Operational</v>
          </cell>
          <cell r="F263">
            <v>160</v>
          </cell>
          <cell r="G263" t="str">
            <v>Non Productive</v>
          </cell>
          <cell r="H263" t="str">
            <v>OTHER MEETING</v>
          </cell>
          <cell r="I263">
            <v>446</v>
          </cell>
          <cell r="J263">
            <v>10770.21</v>
          </cell>
          <cell r="K263">
            <v>0</v>
          </cell>
          <cell r="L263">
            <v>10770.21</v>
          </cell>
          <cell r="M263">
            <v>10770.21</v>
          </cell>
          <cell r="N263">
            <v>0</v>
          </cell>
          <cell r="O263">
            <v>10770.21</v>
          </cell>
        </row>
        <row r="264">
          <cell r="B264" t="str">
            <v>BARG UNIT</v>
          </cell>
          <cell r="C264">
            <v>56</v>
          </cell>
          <cell r="D264" t="str">
            <v>POWER GENERATION</v>
          </cell>
          <cell r="E264" t="str">
            <v>Operational</v>
          </cell>
          <cell r="F264">
            <v>250</v>
          </cell>
          <cell r="G264" t="str">
            <v>Non Productive</v>
          </cell>
          <cell r="H264" t="str">
            <v>TEMPORARY RELIEVING</v>
          </cell>
          <cell r="I264">
            <v>51831.25</v>
          </cell>
          <cell r="J264">
            <v>121103.16</v>
          </cell>
          <cell r="K264">
            <v>0</v>
          </cell>
          <cell r="L264">
            <v>121103.16</v>
          </cell>
          <cell r="M264">
            <v>121103.16</v>
          </cell>
          <cell r="N264">
            <v>0</v>
          </cell>
          <cell r="O264">
            <v>121103.16</v>
          </cell>
        </row>
        <row r="265">
          <cell r="B265" t="str">
            <v>BARG UNIT</v>
          </cell>
          <cell r="C265">
            <v>56</v>
          </cell>
          <cell r="D265" t="str">
            <v>POWER GENERATION</v>
          </cell>
          <cell r="E265" t="str">
            <v>Operational</v>
          </cell>
          <cell r="F265">
            <v>300</v>
          </cell>
          <cell r="G265" t="str">
            <v>Non Productive</v>
          </cell>
          <cell r="H265" t="str">
            <v>PERF EXC REWARD</v>
          </cell>
          <cell r="I265">
            <v>0</v>
          </cell>
          <cell r="J265">
            <v>3976</v>
          </cell>
          <cell r="K265">
            <v>0</v>
          </cell>
          <cell r="L265">
            <v>3976</v>
          </cell>
          <cell r="M265">
            <v>3976</v>
          </cell>
          <cell r="N265">
            <v>0</v>
          </cell>
          <cell r="O265">
            <v>3976</v>
          </cell>
        </row>
        <row r="266">
          <cell r="B266" t="str">
            <v>BARG UNIT</v>
          </cell>
          <cell r="C266">
            <v>56</v>
          </cell>
          <cell r="D266" t="str">
            <v>POWER GENERATION</v>
          </cell>
          <cell r="E266" t="str">
            <v>Operational</v>
          </cell>
          <cell r="F266">
            <v>310</v>
          </cell>
          <cell r="G266" t="str">
            <v>Excluded</v>
          </cell>
          <cell r="H266" t="str">
            <v>DISABILITY - COMPANY</v>
          </cell>
          <cell r="I266">
            <v>0</v>
          </cell>
          <cell r="J266">
            <v>29218.01</v>
          </cell>
          <cell r="K266">
            <v>0</v>
          </cell>
          <cell r="L266">
            <v>0</v>
          </cell>
          <cell r="M266">
            <v>0</v>
          </cell>
          <cell r="N266">
            <v>29218.01</v>
          </cell>
          <cell r="O266">
            <v>29218.01</v>
          </cell>
        </row>
        <row r="267">
          <cell r="B267" t="str">
            <v>BARG UNIT</v>
          </cell>
          <cell r="C267">
            <v>56</v>
          </cell>
          <cell r="D267" t="str">
            <v>POWER GENERATION</v>
          </cell>
          <cell r="E267" t="str">
            <v>Operational</v>
          </cell>
          <cell r="F267">
            <v>320</v>
          </cell>
          <cell r="G267" t="str">
            <v>Excluded</v>
          </cell>
          <cell r="H267" t="str">
            <v>DISABILITY SUPPL</v>
          </cell>
          <cell r="I267">
            <v>0</v>
          </cell>
          <cell r="J267">
            <v>2477.81</v>
          </cell>
          <cell r="K267">
            <v>0</v>
          </cell>
          <cell r="L267">
            <v>0</v>
          </cell>
          <cell r="M267">
            <v>0</v>
          </cell>
          <cell r="N267">
            <v>2477.81</v>
          </cell>
          <cell r="O267">
            <v>2477.81</v>
          </cell>
        </row>
        <row r="268">
          <cell r="B268" t="str">
            <v>BARG UNIT</v>
          </cell>
          <cell r="C268">
            <v>56</v>
          </cell>
          <cell r="D268" t="str">
            <v>POWER GENERATION</v>
          </cell>
          <cell r="E268" t="str">
            <v>Operational</v>
          </cell>
          <cell r="F268">
            <v>330</v>
          </cell>
          <cell r="G268" t="str">
            <v>Excluded</v>
          </cell>
          <cell r="H268" t="str">
            <v>RETRO PAY THRFTBL</v>
          </cell>
          <cell r="I268">
            <v>0</v>
          </cell>
          <cell r="J268">
            <v>3001.17</v>
          </cell>
          <cell r="K268">
            <v>0</v>
          </cell>
          <cell r="L268">
            <v>0</v>
          </cell>
          <cell r="M268">
            <v>0</v>
          </cell>
          <cell r="N268">
            <v>3001.17</v>
          </cell>
          <cell r="O268">
            <v>3001.17</v>
          </cell>
        </row>
        <row r="269">
          <cell r="B269" t="str">
            <v>BARG UNIT</v>
          </cell>
          <cell r="C269">
            <v>56</v>
          </cell>
          <cell r="D269" t="str">
            <v>POWER GENERATION</v>
          </cell>
          <cell r="E269" t="str">
            <v>Operational</v>
          </cell>
          <cell r="F269">
            <v>410</v>
          </cell>
          <cell r="G269" t="str">
            <v>Non Productive</v>
          </cell>
          <cell r="H269" t="str">
            <v>PART DAY DISABILITY</v>
          </cell>
          <cell r="I269">
            <v>241.25</v>
          </cell>
          <cell r="J269">
            <v>5591.78</v>
          </cell>
          <cell r="K269">
            <v>0</v>
          </cell>
          <cell r="L269">
            <v>5591.78</v>
          </cell>
          <cell r="M269">
            <v>5591.78</v>
          </cell>
          <cell r="N269">
            <v>0</v>
          </cell>
          <cell r="O269">
            <v>5591.78</v>
          </cell>
        </row>
        <row r="270">
          <cell r="B270" t="str">
            <v>BARG UNIT</v>
          </cell>
          <cell r="C270">
            <v>56</v>
          </cell>
          <cell r="D270" t="str">
            <v>POWER GENERATION</v>
          </cell>
          <cell r="E270" t="str">
            <v>Operational</v>
          </cell>
          <cell r="F270">
            <v>430</v>
          </cell>
          <cell r="G270" t="str">
            <v>Non Productive</v>
          </cell>
          <cell r="H270" t="str">
            <v>FINAL VACATION ALLOW</v>
          </cell>
          <cell r="I270">
            <v>4302</v>
          </cell>
          <cell r="J270">
            <v>109867.48</v>
          </cell>
          <cell r="K270">
            <v>0</v>
          </cell>
          <cell r="L270">
            <v>109867.48</v>
          </cell>
          <cell r="M270">
            <v>109867.48</v>
          </cell>
          <cell r="N270">
            <v>0</v>
          </cell>
          <cell r="O270">
            <v>109867.48</v>
          </cell>
        </row>
        <row r="271">
          <cell r="B271" t="str">
            <v>BARG UNIT</v>
          </cell>
          <cell r="C271">
            <v>56</v>
          </cell>
          <cell r="D271" t="str">
            <v>POWER GENERATION</v>
          </cell>
          <cell r="E271" t="str">
            <v>Operational</v>
          </cell>
          <cell r="F271">
            <v>440</v>
          </cell>
          <cell r="G271" t="str">
            <v>Non Productive</v>
          </cell>
          <cell r="H271" t="str">
            <v>EXTENSION SICK TIME</v>
          </cell>
          <cell r="I271">
            <v>136</v>
          </cell>
          <cell r="J271">
            <v>3621.84</v>
          </cell>
          <cell r="K271">
            <v>0</v>
          </cell>
          <cell r="L271">
            <v>3621.84</v>
          </cell>
          <cell r="M271">
            <v>3621.84</v>
          </cell>
          <cell r="N271">
            <v>0</v>
          </cell>
          <cell r="O271">
            <v>3621.84</v>
          </cell>
        </row>
        <row r="272">
          <cell r="B272" t="str">
            <v>BARG UNIT</v>
          </cell>
          <cell r="C272">
            <v>56</v>
          </cell>
          <cell r="D272" t="str">
            <v>POWER GENERATION</v>
          </cell>
          <cell r="E272" t="str">
            <v>Operational</v>
          </cell>
          <cell r="F272">
            <v>450</v>
          </cell>
          <cell r="G272" t="str">
            <v>Non Productive</v>
          </cell>
          <cell r="H272" t="str">
            <v>LIGHT DUTY OJ INJ</v>
          </cell>
          <cell r="I272">
            <v>131</v>
          </cell>
          <cell r="J272">
            <v>3283.22</v>
          </cell>
          <cell r="K272">
            <v>0</v>
          </cell>
          <cell r="L272">
            <v>3283.22</v>
          </cell>
          <cell r="M272">
            <v>3283.22</v>
          </cell>
          <cell r="N272">
            <v>0</v>
          </cell>
          <cell r="O272">
            <v>3283.22</v>
          </cell>
        </row>
        <row r="273">
          <cell r="B273" t="str">
            <v>BARG UNIT</v>
          </cell>
          <cell r="C273">
            <v>56</v>
          </cell>
          <cell r="D273" t="str">
            <v>POWER GENERATION</v>
          </cell>
          <cell r="E273" t="str">
            <v>Operational</v>
          </cell>
          <cell r="F273">
            <v>460</v>
          </cell>
          <cell r="G273" t="str">
            <v>Non Productive</v>
          </cell>
          <cell r="H273" t="str">
            <v>LIGHT DUTY-OTHER</v>
          </cell>
          <cell r="I273">
            <v>404</v>
          </cell>
          <cell r="J273">
            <v>10199.57</v>
          </cell>
          <cell r="K273">
            <v>0</v>
          </cell>
          <cell r="L273">
            <v>10199.57</v>
          </cell>
          <cell r="M273">
            <v>10199.57</v>
          </cell>
          <cell r="N273">
            <v>0</v>
          </cell>
          <cell r="O273">
            <v>10199.57</v>
          </cell>
        </row>
        <row r="274">
          <cell r="B274" t="str">
            <v>BARG UNIT</v>
          </cell>
          <cell r="C274">
            <v>56</v>
          </cell>
          <cell r="D274" t="str">
            <v>POWER GENERATION</v>
          </cell>
          <cell r="E274" t="str">
            <v>Operational</v>
          </cell>
          <cell r="F274">
            <v>480</v>
          </cell>
          <cell r="G274" t="str">
            <v>Non Productive</v>
          </cell>
          <cell r="H274" t="str">
            <v>FINAL FLOATING HOL</v>
          </cell>
          <cell r="I274">
            <v>184</v>
          </cell>
          <cell r="J274">
            <v>5187.3599999999997</v>
          </cell>
          <cell r="K274">
            <v>0</v>
          </cell>
          <cell r="L274">
            <v>5187.3599999999997</v>
          </cell>
          <cell r="M274">
            <v>5187.3599999999997</v>
          </cell>
          <cell r="N274">
            <v>0</v>
          </cell>
          <cell r="O274">
            <v>5187.3599999999997</v>
          </cell>
        </row>
        <row r="275">
          <cell r="B275" t="str">
            <v>BARG UNIT</v>
          </cell>
          <cell r="C275">
            <v>56</v>
          </cell>
          <cell r="D275" t="str">
            <v>POWER GENERATION</v>
          </cell>
          <cell r="E275" t="str">
            <v>Operational</v>
          </cell>
          <cell r="F275">
            <v>490</v>
          </cell>
          <cell r="G275" t="str">
            <v>Excluded</v>
          </cell>
          <cell r="H275" t="str">
            <v>VAR SHIFT ADJ</v>
          </cell>
          <cell r="I275">
            <v>0</v>
          </cell>
          <cell r="J275">
            <v>-86105.54</v>
          </cell>
          <cell r="K275">
            <v>0</v>
          </cell>
          <cell r="L275">
            <v>0</v>
          </cell>
          <cell r="M275">
            <v>0</v>
          </cell>
          <cell r="N275">
            <v>-86105.54</v>
          </cell>
          <cell r="O275">
            <v>-86105.54</v>
          </cell>
        </row>
        <row r="276">
          <cell r="B276" t="str">
            <v>BARG UNIT</v>
          </cell>
          <cell r="C276">
            <v>56</v>
          </cell>
          <cell r="D276" t="str">
            <v>POWER GENERATION</v>
          </cell>
          <cell r="E276" t="str">
            <v>Operational</v>
          </cell>
          <cell r="F276">
            <v>560</v>
          </cell>
          <cell r="G276" t="str">
            <v>Non Productive</v>
          </cell>
          <cell r="H276" t="str">
            <v>LUMP SUM - MERIT</v>
          </cell>
          <cell r="I276">
            <v>0</v>
          </cell>
          <cell r="J276">
            <v>1295</v>
          </cell>
          <cell r="K276">
            <v>0</v>
          </cell>
          <cell r="L276">
            <v>1295</v>
          </cell>
          <cell r="M276">
            <v>1295</v>
          </cell>
          <cell r="N276">
            <v>0</v>
          </cell>
          <cell r="O276">
            <v>1295</v>
          </cell>
        </row>
        <row r="277">
          <cell r="B277" t="str">
            <v>BARG UNIT</v>
          </cell>
          <cell r="C277">
            <v>56</v>
          </cell>
          <cell r="D277" t="str">
            <v>POWER GENERATION</v>
          </cell>
          <cell r="E277" t="str">
            <v>Operational</v>
          </cell>
          <cell r="F277">
            <v>700</v>
          </cell>
          <cell r="G277" t="str">
            <v>Non Productive</v>
          </cell>
          <cell r="H277" t="str">
            <v>JOINT SAFETY ACTIV</v>
          </cell>
          <cell r="I277">
            <v>871.75</v>
          </cell>
          <cell r="J277">
            <v>23032.25</v>
          </cell>
          <cell r="K277">
            <v>0</v>
          </cell>
          <cell r="L277">
            <v>23032.25</v>
          </cell>
          <cell r="M277">
            <v>23032.25</v>
          </cell>
          <cell r="N277">
            <v>0</v>
          </cell>
          <cell r="O277">
            <v>23032.25</v>
          </cell>
        </row>
        <row r="278">
          <cell r="B278" t="str">
            <v>BARG UNIT</v>
          </cell>
          <cell r="C278">
            <v>56</v>
          </cell>
          <cell r="D278" t="str">
            <v>POWER GENERATION</v>
          </cell>
          <cell r="E278" t="str">
            <v>Operational</v>
          </cell>
          <cell r="F278">
            <v>710</v>
          </cell>
          <cell r="G278" t="str">
            <v>Non Productive</v>
          </cell>
          <cell r="H278" t="str">
            <v>DISPUTE RESOLUTION</v>
          </cell>
          <cell r="I278">
            <v>1440</v>
          </cell>
          <cell r="J278">
            <v>35650.42</v>
          </cell>
          <cell r="K278">
            <v>0</v>
          </cell>
          <cell r="L278">
            <v>35650.42</v>
          </cell>
          <cell r="M278">
            <v>35650.42</v>
          </cell>
          <cell r="N278">
            <v>0</v>
          </cell>
          <cell r="O278">
            <v>35650.42</v>
          </cell>
        </row>
        <row r="279">
          <cell r="B279" t="str">
            <v>BARG UNIT</v>
          </cell>
          <cell r="C279">
            <v>56</v>
          </cell>
          <cell r="D279" t="str">
            <v>POWER GENERATION</v>
          </cell>
          <cell r="E279" t="str">
            <v>Operational</v>
          </cell>
          <cell r="F279">
            <v>720</v>
          </cell>
          <cell r="G279" t="str">
            <v>Non Productive</v>
          </cell>
          <cell r="H279" t="str">
            <v>JOINT TEAM INVOLVE</v>
          </cell>
          <cell r="I279">
            <v>116.5</v>
          </cell>
          <cell r="J279">
            <v>3026.98</v>
          </cell>
          <cell r="K279">
            <v>0</v>
          </cell>
          <cell r="L279">
            <v>3026.98</v>
          </cell>
          <cell r="M279">
            <v>3026.98</v>
          </cell>
          <cell r="N279">
            <v>0</v>
          </cell>
          <cell r="O279">
            <v>3026.98</v>
          </cell>
        </row>
        <row r="280">
          <cell r="B280" t="str">
            <v>BARG UNIT</v>
          </cell>
          <cell r="C280">
            <v>56</v>
          </cell>
          <cell r="D280" t="str">
            <v>POWER GENERATION</v>
          </cell>
          <cell r="E280" t="str">
            <v>Operational</v>
          </cell>
          <cell r="F280">
            <v>730</v>
          </cell>
          <cell r="G280" t="str">
            <v>Non Productive</v>
          </cell>
          <cell r="H280" t="str">
            <v>MGT REQUEST MEETING</v>
          </cell>
          <cell r="I280">
            <v>82</v>
          </cell>
          <cell r="J280">
            <v>2051.46</v>
          </cell>
          <cell r="K280">
            <v>0</v>
          </cell>
          <cell r="L280">
            <v>2051.46</v>
          </cell>
          <cell r="M280">
            <v>2051.46</v>
          </cell>
          <cell r="N280">
            <v>0</v>
          </cell>
          <cell r="O280">
            <v>2051.46</v>
          </cell>
        </row>
        <row r="281">
          <cell r="B281" t="str">
            <v>BARG UNIT</v>
          </cell>
          <cell r="C281">
            <v>56</v>
          </cell>
          <cell r="D281" t="str">
            <v>POWER GENERATION</v>
          </cell>
          <cell r="E281" t="str">
            <v>Operational</v>
          </cell>
          <cell r="F281">
            <v>970</v>
          </cell>
          <cell r="G281" t="str">
            <v>Excluded</v>
          </cell>
          <cell r="H281" t="str">
            <v>PRETAX MEDICAL</v>
          </cell>
          <cell r="I281">
            <v>0</v>
          </cell>
          <cell r="J281">
            <v>-546760.93000000005</v>
          </cell>
          <cell r="K281">
            <v>0</v>
          </cell>
          <cell r="L281">
            <v>0</v>
          </cell>
          <cell r="M281">
            <v>0</v>
          </cell>
          <cell r="N281">
            <v>-546760.93000000005</v>
          </cell>
          <cell r="O281">
            <v>-546760.93000000005</v>
          </cell>
        </row>
        <row r="282">
          <cell r="B282" t="str">
            <v>BARG UNIT</v>
          </cell>
          <cell r="C282">
            <v>56</v>
          </cell>
          <cell r="D282" t="str">
            <v>POWER GENERATION</v>
          </cell>
          <cell r="E282" t="str">
            <v>Operational</v>
          </cell>
          <cell r="F282">
            <v>971</v>
          </cell>
          <cell r="G282" t="str">
            <v>Excluded</v>
          </cell>
          <cell r="H282" t="str">
            <v>MEDICAL BENEFIT $</v>
          </cell>
          <cell r="I282">
            <v>0</v>
          </cell>
          <cell r="J282">
            <v>4016</v>
          </cell>
          <cell r="K282">
            <v>0</v>
          </cell>
          <cell r="L282">
            <v>0</v>
          </cell>
          <cell r="M282">
            <v>0</v>
          </cell>
          <cell r="N282">
            <v>4016</v>
          </cell>
          <cell r="O282">
            <v>4016</v>
          </cell>
        </row>
        <row r="283">
          <cell r="B283" t="str">
            <v>BARG UNIT</v>
          </cell>
          <cell r="C283">
            <v>56</v>
          </cell>
          <cell r="D283" t="str">
            <v>POWER GENERATION</v>
          </cell>
          <cell r="E283" t="str">
            <v>Operational</v>
          </cell>
          <cell r="F283">
            <v>972</v>
          </cell>
          <cell r="G283" t="str">
            <v>Excluded</v>
          </cell>
          <cell r="H283" t="str">
            <v>PRETAX DENTAL</v>
          </cell>
          <cell r="I283">
            <v>0</v>
          </cell>
          <cell r="J283">
            <v>-68882</v>
          </cell>
          <cell r="K283">
            <v>0</v>
          </cell>
          <cell r="L283">
            <v>0</v>
          </cell>
          <cell r="M283">
            <v>0</v>
          </cell>
          <cell r="N283">
            <v>-68882</v>
          </cell>
          <cell r="O283">
            <v>-68882</v>
          </cell>
        </row>
        <row r="284">
          <cell r="B284" t="str">
            <v>BARG UNIT</v>
          </cell>
          <cell r="C284">
            <v>56</v>
          </cell>
          <cell r="D284" t="str">
            <v>POWER GENERATION</v>
          </cell>
          <cell r="E284" t="str">
            <v>Operational</v>
          </cell>
          <cell r="F284">
            <v>973</v>
          </cell>
          <cell r="G284" t="str">
            <v>Excluded</v>
          </cell>
          <cell r="H284" t="str">
            <v>DENTAL BENEFIT $</v>
          </cell>
          <cell r="I284">
            <v>0</v>
          </cell>
          <cell r="J284">
            <v>94.25</v>
          </cell>
          <cell r="K284">
            <v>0</v>
          </cell>
          <cell r="L284">
            <v>0</v>
          </cell>
          <cell r="M284">
            <v>0</v>
          </cell>
          <cell r="N284">
            <v>94.25</v>
          </cell>
          <cell r="O284">
            <v>94.25</v>
          </cell>
        </row>
        <row r="285">
          <cell r="B285" t="str">
            <v>BARG UNIT</v>
          </cell>
          <cell r="C285">
            <v>56</v>
          </cell>
          <cell r="D285" t="str">
            <v>POWER GENERATION</v>
          </cell>
          <cell r="E285" t="str">
            <v>Operational</v>
          </cell>
          <cell r="F285">
            <v>974</v>
          </cell>
          <cell r="G285" t="str">
            <v>Excluded</v>
          </cell>
          <cell r="H285" t="str">
            <v>PRETAX EMP LIFE INS</v>
          </cell>
          <cell r="I285">
            <v>0</v>
          </cell>
          <cell r="J285">
            <v>-127980.99</v>
          </cell>
          <cell r="K285">
            <v>0</v>
          </cell>
          <cell r="L285">
            <v>0</v>
          </cell>
          <cell r="M285">
            <v>0</v>
          </cell>
          <cell r="N285">
            <v>-127980.99</v>
          </cell>
          <cell r="O285">
            <v>-127980.99</v>
          </cell>
        </row>
        <row r="286">
          <cell r="B286" t="str">
            <v>BARG UNIT</v>
          </cell>
          <cell r="C286">
            <v>56</v>
          </cell>
          <cell r="D286" t="str">
            <v>POWER GENERATION</v>
          </cell>
          <cell r="E286" t="str">
            <v>Operational</v>
          </cell>
          <cell r="F286">
            <v>976</v>
          </cell>
          <cell r="G286" t="str">
            <v>Excluded</v>
          </cell>
          <cell r="H286" t="str">
            <v>LIFE INS BENEFIT $</v>
          </cell>
          <cell r="I286">
            <v>0</v>
          </cell>
          <cell r="J286">
            <v>89.94</v>
          </cell>
          <cell r="K286">
            <v>0</v>
          </cell>
          <cell r="L286">
            <v>0</v>
          </cell>
          <cell r="M286">
            <v>0</v>
          </cell>
          <cell r="N286">
            <v>89.94</v>
          </cell>
          <cell r="O286">
            <v>89.94</v>
          </cell>
        </row>
        <row r="287">
          <cell r="B287" t="str">
            <v>BARG UNIT</v>
          </cell>
          <cell r="C287">
            <v>56</v>
          </cell>
          <cell r="D287" t="str">
            <v>POWER GENERATION</v>
          </cell>
          <cell r="E287" t="str">
            <v>Operational</v>
          </cell>
          <cell r="F287">
            <v>977</v>
          </cell>
          <cell r="G287" t="str">
            <v>Excluded</v>
          </cell>
          <cell r="H287" t="str">
            <v>PRETAX LTD</v>
          </cell>
          <cell r="I287">
            <v>0</v>
          </cell>
          <cell r="J287">
            <v>-405.42</v>
          </cell>
          <cell r="K287">
            <v>0</v>
          </cell>
          <cell r="L287">
            <v>0</v>
          </cell>
          <cell r="M287">
            <v>0</v>
          </cell>
          <cell r="N287">
            <v>-405.42</v>
          </cell>
          <cell r="O287">
            <v>-405.42</v>
          </cell>
        </row>
        <row r="288">
          <cell r="B288" t="str">
            <v>BARG UNIT</v>
          </cell>
          <cell r="C288">
            <v>56</v>
          </cell>
          <cell r="D288" t="str">
            <v>POWER GENERATION</v>
          </cell>
          <cell r="E288" t="str">
            <v>Operational</v>
          </cell>
          <cell r="F288">
            <v>978</v>
          </cell>
          <cell r="G288" t="str">
            <v>Excluded</v>
          </cell>
          <cell r="H288" t="str">
            <v>LTD BENEFIT $</v>
          </cell>
          <cell r="I288">
            <v>0</v>
          </cell>
          <cell r="J288">
            <v>361.56</v>
          </cell>
          <cell r="K288">
            <v>0</v>
          </cell>
          <cell r="L288">
            <v>0</v>
          </cell>
          <cell r="M288">
            <v>0</v>
          </cell>
          <cell r="N288">
            <v>361.56</v>
          </cell>
          <cell r="O288">
            <v>361.56</v>
          </cell>
        </row>
        <row r="289">
          <cell r="B289" t="str">
            <v>BARG UNIT</v>
          </cell>
          <cell r="C289">
            <v>56</v>
          </cell>
          <cell r="D289" t="str">
            <v>POWER GENERATION</v>
          </cell>
          <cell r="E289" t="str">
            <v>Operational</v>
          </cell>
          <cell r="F289">
            <v>979</v>
          </cell>
          <cell r="G289" t="str">
            <v>Excluded</v>
          </cell>
          <cell r="H289" t="str">
            <v>VACATION BUY</v>
          </cell>
          <cell r="I289">
            <v>0</v>
          </cell>
          <cell r="J289">
            <v>-246.8</v>
          </cell>
          <cell r="K289">
            <v>0</v>
          </cell>
          <cell r="L289">
            <v>0</v>
          </cell>
          <cell r="M289">
            <v>0</v>
          </cell>
          <cell r="N289">
            <v>-246.8</v>
          </cell>
          <cell r="O289">
            <v>-246.8</v>
          </cell>
        </row>
        <row r="290">
          <cell r="B290" t="str">
            <v>BARG UNIT</v>
          </cell>
          <cell r="C290">
            <v>56</v>
          </cell>
          <cell r="D290" t="str">
            <v>POWER GENERATION</v>
          </cell>
          <cell r="E290" t="str">
            <v>Operational</v>
          </cell>
          <cell r="F290">
            <v>984</v>
          </cell>
          <cell r="G290" t="str">
            <v>Excluded</v>
          </cell>
          <cell r="H290" t="str">
            <v>VISION - PRE-TAX DED</v>
          </cell>
          <cell r="I290">
            <v>0</v>
          </cell>
          <cell r="J290">
            <v>-80.760000000000005</v>
          </cell>
          <cell r="K290">
            <v>0</v>
          </cell>
          <cell r="L290">
            <v>0</v>
          </cell>
          <cell r="M290">
            <v>0</v>
          </cell>
          <cell r="N290">
            <v>-80.760000000000005</v>
          </cell>
          <cell r="O290">
            <v>-80.760000000000005</v>
          </cell>
        </row>
        <row r="291">
          <cell r="B291" t="str">
            <v>BARG UNIT</v>
          </cell>
          <cell r="C291">
            <v>56</v>
          </cell>
          <cell r="D291" t="str">
            <v>POWER GENERATION</v>
          </cell>
          <cell r="E291" t="str">
            <v>Operational</v>
          </cell>
          <cell r="F291">
            <v>990</v>
          </cell>
          <cell r="G291" t="str">
            <v>Excluded</v>
          </cell>
          <cell r="H291" t="str">
            <v>THRIFT CATCH UP</v>
          </cell>
          <cell r="I291">
            <v>0</v>
          </cell>
          <cell r="J291">
            <v>-9360.32</v>
          </cell>
          <cell r="K291">
            <v>0</v>
          </cell>
          <cell r="L291">
            <v>0</v>
          </cell>
          <cell r="M291">
            <v>0</v>
          </cell>
          <cell r="N291">
            <v>-9360.32</v>
          </cell>
          <cell r="O291">
            <v>-9360.32</v>
          </cell>
        </row>
        <row r="292">
          <cell r="B292" t="str">
            <v>BARG UNIT</v>
          </cell>
          <cell r="C292">
            <v>56</v>
          </cell>
          <cell r="D292" t="str">
            <v>POWER GENERATION</v>
          </cell>
          <cell r="E292" t="str">
            <v>Operational</v>
          </cell>
          <cell r="F292">
            <v>998</v>
          </cell>
          <cell r="G292" t="str">
            <v>Excluded</v>
          </cell>
          <cell r="H292" t="str">
            <v>BA THRFT STP AT CAP</v>
          </cell>
          <cell r="I292">
            <v>0</v>
          </cell>
          <cell r="J292">
            <v>-1401389.92</v>
          </cell>
          <cell r="K292">
            <v>0</v>
          </cell>
          <cell r="L292">
            <v>0</v>
          </cell>
          <cell r="M292">
            <v>0</v>
          </cell>
          <cell r="N292">
            <v>-1401389.92</v>
          </cell>
          <cell r="O292">
            <v>-1401389.92</v>
          </cell>
        </row>
        <row r="293">
          <cell r="B293" t="str">
            <v>BARG UNIT</v>
          </cell>
          <cell r="C293">
            <v>56</v>
          </cell>
          <cell r="D293" t="str">
            <v>POWER GENERATION</v>
          </cell>
          <cell r="E293" t="str">
            <v>Operational</v>
          </cell>
          <cell r="F293">
            <v>999</v>
          </cell>
          <cell r="G293" t="str">
            <v>Excluded</v>
          </cell>
          <cell r="H293" t="str">
            <v>SUP THRFT STP AT CAP</v>
          </cell>
          <cell r="I293">
            <v>0</v>
          </cell>
          <cell r="J293">
            <v>-961343.73</v>
          </cell>
          <cell r="K293">
            <v>0</v>
          </cell>
          <cell r="L293">
            <v>0</v>
          </cell>
          <cell r="M293">
            <v>0</v>
          </cell>
          <cell r="N293">
            <v>-961343.73</v>
          </cell>
          <cell r="O293">
            <v>-961343.73</v>
          </cell>
        </row>
        <row r="294">
          <cell r="B294" t="str">
            <v>BARG UNIT</v>
          </cell>
          <cell r="C294">
            <v>56</v>
          </cell>
          <cell r="D294" t="str">
            <v>POWER GENERATION</v>
          </cell>
          <cell r="E294" t="str">
            <v>Operational</v>
          </cell>
          <cell r="F294" t="str">
            <v>C37</v>
          </cell>
          <cell r="G294" t="str">
            <v>Excluded</v>
          </cell>
          <cell r="H294" t="str">
            <v>UNUSED VACATION PAY</v>
          </cell>
          <cell r="I294">
            <v>0</v>
          </cell>
          <cell r="J294">
            <v>1950.16</v>
          </cell>
          <cell r="K294">
            <v>0</v>
          </cell>
          <cell r="L294">
            <v>0</v>
          </cell>
          <cell r="M294">
            <v>0</v>
          </cell>
          <cell r="N294">
            <v>1950.16</v>
          </cell>
          <cell r="O294">
            <v>1950.16</v>
          </cell>
        </row>
        <row r="295">
          <cell r="B295" t="str">
            <v>BARG UNIT</v>
          </cell>
          <cell r="C295">
            <v>56</v>
          </cell>
          <cell r="D295" t="str">
            <v>POWER GENERATION</v>
          </cell>
          <cell r="E295" t="str">
            <v>Operational</v>
          </cell>
          <cell r="F295" t="str">
            <v>C40</v>
          </cell>
          <cell r="G295" t="str">
            <v>Excluded</v>
          </cell>
          <cell r="H295" t="str">
            <v>ADOPTION ASSISTANCE</v>
          </cell>
          <cell r="I295">
            <v>0</v>
          </cell>
          <cell r="J295">
            <v>2500</v>
          </cell>
          <cell r="K295">
            <v>0</v>
          </cell>
          <cell r="L295">
            <v>0</v>
          </cell>
          <cell r="M295">
            <v>0</v>
          </cell>
          <cell r="N295">
            <v>2500</v>
          </cell>
          <cell r="O295">
            <v>2500</v>
          </cell>
        </row>
        <row r="296">
          <cell r="B296" t="str">
            <v>BARG UNIT</v>
          </cell>
          <cell r="C296">
            <v>56</v>
          </cell>
          <cell r="D296" t="str">
            <v>POWER GENERATION</v>
          </cell>
          <cell r="E296" t="str">
            <v>Operational</v>
          </cell>
          <cell r="F296" t="str">
            <v>C76</v>
          </cell>
          <cell r="G296" t="str">
            <v>Excluded</v>
          </cell>
          <cell r="H296" t="str">
            <v>INSTRUCT PAY GENERAL</v>
          </cell>
          <cell r="I296">
            <v>0</v>
          </cell>
          <cell r="J296">
            <v>24</v>
          </cell>
          <cell r="K296">
            <v>0</v>
          </cell>
          <cell r="L296">
            <v>0</v>
          </cell>
          <cell r="M296">
            <v>0</v>
          </cell>
          <cell r="N296">
            <v>24</v>
          </cell>
          <cell r="O296">
            <v>24</v>
          </cell>
        </row>
        <row r="297">
          <cell r="B297" t="str">
            <v>BARG UNIT</v>
          </cell>
          <cell r="C297">
            <v>56</v>
          </cell>
          <cell r="D297" t="str">
            <v>POWER GENERATION</v>
          </cell>
          <cell r="E297" t="str">
            <v>Operational</v>
          </cell>
          <cell r="F297" t="str">
            <v>G04</v>
          </cell>
          <cell r="G297" t="str">
            <v>Excluded</v>
          </cell>
          <cell r="H297" t="str">
            <v>GROSSUP</v>
          </cell>
          <cell r="I297">
            <v>0</v>
          </cell>
          <cell r="J297">
            <v>17571.29</v>
          </cell>
          <cell r="K297">
            <v>0</v>
          </cell>
          <cell r="L297">
            <v>0</v>
          </cell>
          <cell r="M297">
            <v>0</v>
          </cell>
          <cell r="N297">
            <v>17571.29</v>
          </cell>
          <cell r="O297">
            <v>17571.29</v>
          </cell>
        </row>
        <row r="298">
          <cell r="B298" t="str">
            <v>BARG UNIT</v>
          </cell>
          <cell r="C298">
            <v>56</v>
          </cell>
          <cell r="D298" t="str">
            <v>POWER GENERATION</v>
          </cell>
          <cell r="E298" t="str">
            <v>Operational</v>
          </cell>
          <cell r="F298" t="str">
            <v>G09</v>
          </cell>
          <cell r="G298" t="str">
            <v>Excluded</v>
          </cell>
          <cell r="H298" t="str">
            <v>WELLNESS REFUND</v>
          </cell>
          <cell r="I298">
            <v>0</v>
          </cell>
          <cell r="J298">
            <v>1031.23</v>
          </cell>
          <cell r="K298">
            <v>0</v>
          </cell>
          <cell r="L298">
            <v>0</v>
          </cell>
          <cell r="M298">
            <v>0</v>
          </cell>
          <cell r="N298">
            <v>1031.23</v>
          </cell>
          <cell r="O298">
            <v>1031.23</v>
          </cell>
        </row>
        <row r="299">
          <cell r="B299" t="str">
            <v>BARG UNIT</v>
          </cell>
          <cell r="C299">
            <v>56</v>
          </cell>
          <cell r="D299" t="str">
            <v>POWER GENERATION</v>
          </cell>
          <cell r="E299" t="str">
            <v>Operational</v>
          </cell>
          <cell r="F299" t="str">
            <v>G20</v>
          </cell>
          <cell r="G299" t="str">
            <v>Excluded</v>
          </cell>
          <cell r="H299" t="str">
            <v>MOV EXP-TXBL</v>
          </cell>
          <cell r="I299">
            <v>0</v>
          </cell>
          <cell r="J299">
            <v>7485.35</v>
          </cell>
          <cell r="K299">
            <v>0</v>
          </cell>
          <cell r="L299">
            <v>0</v>
          </cell>
          <cell r="M299">
            <v>0</v>
          </cell>
          <cell r="N299">
            <v>7485.35</v>
          </cell>
          <cell r="O299">
            <v>7485.35</v>
          </cell>
        </row>
        <row r="300">
          <cell r="B300" t="str">
            <v>BARG UNIT</v>
          </cell>
          <cell r="C300">
            <v>56</v>
          </cell>
          <cell r="D300" t="str">
            <v>POWER GENERATION</v>
          </cell>
          <cell r="E300" t="str">
            <v>Operational</v>
          </cell>
          <cell r="F300" t="str">
            <v>G25</v>
          </cell>
          <cell r="G300" t="str">
            <v>Excluded</v>
          </cell>
          <cell r="H300" t="str">
            <v>MOV EXP GROSSUP</v>
          </cell>
          <cell r="I300">
            <v>0</v>
          </cell>
          <cell r="J300">
            <v>367.65</v>
          </cell>
          <cell r="K300">
            <v>0</v>
          </cell>
          <cell r="L300">
            <v>0</v>
          </cell>
          <cell r="M300">
            <v>0</v>
          </cell>
          <cell r="N300">
            <v>367.65</v>
          </cell>
          <cell r="O300">
            <v>367.65</v>
          </cell>
        </row>
        <row r="301">
          <cell r="B301" t="str">
            <v>BARG UNIT</v>
          </cell>
          <cell r="C301">
            <v>56</v>
          </cell>
          <cell r="D301" t="str">
            <v>POWER GENERATION</v>
          </cell>
          <cell r="E301" t="str">
            <v>Operational</v>
          </cell>
          <cell r="F301" t="str">
            <v>H30</v>
          </cell>
          <cell r="G301" t="str">
            <v>Non Productive</v>
          </cell>
          <cell r="H301" t="str">
            <v>PERF EXC REWARD</v>
          </cell>
          <cell r="I301">
            <v>0</v>
          </cell>
          <cell r="J301">
            <v>2023</v>
          </cell>
          <cell r="K301">
            <v>0</v>
          </cell>
          <cell r="L301">
            <v>2023</v>
          </cell>
          <cell r="M301">
            <v>2023</v>
          </cell>
          <cell r="N301">
            <v>0</v>
          </cell>
          <cell r="O301">
            <v>2023</v>
          </cell>
        </row>
        <row r="302">
          <cell r="B302" t="str">
            <v>BARG UNIT</v>
          </cell>
          <cell r="C302">
            <v>56</v>
          </cell>
          <cell r="D302" t="str">
            <v>POWER GENERATION</v>
          </cell>
          <cell r="E302" t="str">
            <v>Operational</v>
          </cell>
          <cell r="F302" t="str">
            <v>H33</v>
          </cell>
          <cell r="G302" t="str">
            <v>Non Productive</v>
          </cell>
          <cell r="H302" t="str">
            <v>CERT WELDERS PAY</v>
          </cell>
          <cell r="I302">
            <v>0</v>
          </cell>
          <cell r="J302">
            <v>41000</v>
          </cell>
          <cell r="K302">
            <v>0</v>
          </cell>
          <cell r="L302">
            <v>41000</v>
          </cell>
          <cell r="M302">
            <v>41000</v>
          </cell>
          <cell r="N302">
            <v>0</v>
          </cell>
          <cell r="O302">
            <v>41000</v>
          </cell>
        </row>
        <row r="303">
          <cell r="B303" t="str">
            <v>BARG UNIT</v>
          </cell>
          <cell r="C303">
            <v>56</v>
          </cell>
          <cell r="D303" t="str">
            <v>POWER GENERATION</v>
          </cell>
          <cell r="E303" t="str">
            <v>Operational</v>
          </cell>
          <cell r="F303" t="str">
            <v>J05</v>
          </cell>
          <cell r="G303" t="str">
            <v>Excluded</v>
          </cell>
          <cell r="H303" t="str">
            <v>SITE ALLOW 50M +</v>
          </cell>
          <cell r="I303">
            <v>0</v>
          </cell>
          <cell r="J303">
            <v>39450</v>
          </cell>
          <cell r="K303">
            <v>0</v>
          </cell>
          <cell r="L303">
            <v>0</v>
          </cell>
          <cell r="M303">
            <v>0</v>
          </cell>
          <cell r="N303">
            <v>39450</v>
          </cell>
          <cell r="O303">
            <v>39450</v>
          </cell>
        </row>
        <row r="304">
          <cell r="B304" t="str">
            <v>BARG UNIT</v>
          </cell>
          <cell r="C304">
            <v>56</v>
          </cell>
          <cell r="D304" t="str">
            <v>POWER GENERATION</v>
          </cell>
          <cell r="E304" t="str">
            <v>Operational</v>
          </cell>
          <cell r="F304" t="str">
            <v>J10</v>
          </cell>
          <cell r="G304" t="str">
            <v>Excluded</v>
          </cell>
          <cell r="H304" t="str">
            <v>O.T. MEALS NON-XM</v>
          </cell>
          <cell r="I304">
            <v>25951</v>
          </cell>
          <cell r="J304">
            <v>285461</v>
          </cell>
          <cell r="K304">
            <v>0</v>
          </cell>
          <cell r="L304">
            <v>0</v>
          </cell>
          <cell r="M304">
            <v>0</v>
          </cell>
          <cell r="N304">
            <v>285461</v>
          </cell>
          <cell r="O304">
            <v>285461</v>
          </cell>
        </row>
        <row r="305">
          <cell r="B305" t="str">
            <v>BARG UNIT</v>
          </cell>
          <cell r="C305">
            <v>56</v>
          </cell>
          <cell r="D305" t="str">
            <v>POWER GENERATION</v>
          </cell>
          <cell r="E305" t="str">
            <v>Operational</v>
          </cell>
          <cell r="F305" t="str">
            <v>J20</v>
          </cell>
          <cell r="G305" t="str">
            <v>Excluded</v>
          </cell>
          <cell r="H305" t="str">
            <v>IMP INC EXCESS LIF T</v>
          </cell>
          <cell r="I305">
            <v>0</v>
          </cell>
          <cell r="J305">
            <v>89631.26</v>
          </cell>
          <cell r="K305">
            <v>0</v>
          </cell>
          <cell r="L305">
            <v>0</v>
          </cell>
          <cell r="M305">
            <v>0</v>
          </cell>
          <cell r="N305">
            <v>89631.26</v>
          </cell>
          <cell r="O305">
            <v>89631.26</v>
          </cell>
        </row>
        <row r="306">
          <cell r="B306" t="str">
            <v>BARG UNIT</v>
          </cell>
          <cell r="C306">
            <v>56</v>
          </cell>
          <cell r="D306" t="str">
            <v>POWER GENERATION</v>
          </cell>
          <cell r="E306" t="str">
            <v>Operational</v>
          </cell>
          <cell r="F306" t="str">
            <v>J25</v>
          </cell>
          <cell r="G306" t="str">
            <v>Excluded</v>
          </cell>
          <cell r="H306" t="str">
            <v>IMP INC DEP LIFE</v>
          </cell>
          <cell r="I306">
            <v>0</v>
          </cell>
          <cell r="J306">
            <v>9706.7999999999993</v>
          </cell>
          <cell r="K306">
            <v>0</v>
          </cell>
          <cell r="L306">
            <v>0</v>
          </cell>
          <cell r="M306">
            <v>0</v>
          </cell>
          <cell r="N306">
            <v>9706.7999999999993</v>
          </cell>
          <cell r="O306">
            <v>9706.7999999999993</v>
          </cell>
        </row>
        <row r="307">
          <cell r="B307" t="str">
            <v>BARG UNIT</v>
          </cell>
          <cell r="C307">
            <v>56</v>
          </cell>
          <cell r="D307" t="str">
            <v>POWER GENERATION</v>
          </cell>
          <cell r="E307" t="str">
            <v>Operational</v>
          </cell>
          <cell r="F307" t="str">
            <v>J40</v>
          </cell>
          <cell r="G307" t="str">
            <v>Excluded</v>
          </cell>
          <cell r="H307" t="str">
            <v>PH ALLOW-TXBL</v>
          </cell>
          <cell r="I307">
            <v>0</v>
          </cell>
          <cell r="J307">
            <v>666</v>
          </cell>
          <cell r="K307">
            <v>0</v>
          </cell>
          <cell r="L307">
            <v>0</v>
          </cell>
          <cell r="M307">
            <v>0</v>
          </cell>
          <cell r="N307">
            <v>666</v>
          </cell>
          <cell r="O307">
            <v>666</v>
          </cell>
        </row>
        <row r="308">
          <cell r="B308" t="str">
            <v>BARG UNIT</v>
          </cell>
          <cell r="C308">
            <v>56</v>
          </cell>
          <cell r="D308" t="str">
            <v>POWER GENERATION</v>
          </cell>
          <cell r="E308" t="str">
            <v>Operational</v>
          </cell>
          <cell r="F308" t="str">
            <v>J82</v>
          </cell>
          <cell r="G308" t="str">
            <v>Excluded</v>
          </cell>
          <cell r="H308" t="str">
            <v>IMP CNTR CAR V INS 2</v>
          </cell>
          <cell r="I308">
            <v>0</v>
          </cell>
          <cell r="J308">
            <v>77</v>
          </cell>
          <cell r="K308">
            <v>0</v>
          </cell>
          <cell r="L308">
            <v>0</v>
          </cell>
          <cell r="M308">
            <v>0</v>
          </cell>
          <cell r="N308">
            <v>77</v>
          </cell>
          <cell r="O308">
            <v>77</v>
          </cell>
        </row>
        <row r="309">
          <cell r="B309" t="str">
            <v>BARG UNIT</v>
          </cell>
          <cell r="C309">
            <v>56</v>
          </cell>
          <cell r="D309" t="str">
            <v>POWER GENERATION</v>
          </cell>
          <cell r="E309" t="str">
            <v>Operational</v>
          </cell>
          <cell r="F309" t="str">
            <v>P52</v>
          </cell>
          <cell r="G309" t="str">
            <v>Excluded</v>
          </cell>
          <cell r="H309" t="str">
            <v>CC V INS RMB N-TX 2</v>
          </cell>
          <cell r="I309">
            <v>0</v>
          </cell>
          <cell r="J309">
            <v>129.5</v>
          </cell>
          <cell r="K309">
            <v>0</v>
          </cell>
          <cell r="L309">
            <v>0</v>
          </cell>
          <cell r="M309">
            <v>0</v>
          </cell>
          <cell r="N309">
            <v>129.5</v>
          </cell>
          <cell r="O309">
            <v>129.5</v>
          </cell>
        </row>
        <row r="310">
          <cell r="B310" t="str">
            <v>BARG UNIT</v>
          </cell>
          <cell r="C310">
            <v>56</v>
          </cell>
          <cell r="D310" t="str">
            <v>POWER GENERATION</v>
          </cell>
          <cell r="E310" t="str">
            <v>Operational</v>
          </cell>
          <cell r="F310" t="str">
            <v>P61</v>
          </cell>
          <cell r="G310" t="str">
            <v>Excluded</v>
          </cell>
          <cell r="H310" t="str">
            <v>MOV EXP NON TXBL</v>
          </cell>
          <cell r="I310">
            <v>0</v>
          </cell>
          <cell r="J310">
            <v>4792.6099999999997</v>
          </cell>
          <cell r="K310">
            <v>0</v>
          </cell>
          <cell r="L310">
            <v>0</v>
          </cell>
          <cell r="M310">
            <v>0</v>
          </cell>
          <cell r="N310">
            <v>4792.6099999999997</v>
          </cell>
          <cell r="O310">
            <v>4792.6099999999997</v>
          </cell>
        </row>
        <row r="311">
          <cell r="B311" t="str">
            <v>BARG UNIT</v>
          </cell>
          <cell r="C311">
            <v>56</v>
          </cell>
          <cell r="D311" t="str">
            <v>POWER GENERATION</v>
          </cell>
          <cell r="E311" t="str">
            <v>Operational</v>
          </cell>
          <cell r="F311" t="str">
            <v>Q10</v>
          </cell>
          <cell r="G311" t="str">
            <v>Excluded</v>
          </cell>
          <cell r="H311" t="str">
            <v>PH ALLOW NON TXBL</v>
          </cell>
          <cell r="I311">
            <v>0</v>
          </cell>
          <cell r="J311">
            <v>666</v>
          </cell>
          <cell r="K311">
            <v>0</v>
          </cell>
          <cell r="L311">
            <v>0</v>
          </cell>
          <cell r="M311">
            <v>0</v>
          </cell>
          <cell r="N311">
            <v>666</v>
          </cell>
          <cell r="O311">
            <v>666</v>
          </cell>
        </row>
        <row r="312">
          <cell r="B312" t="str">
            <v>BARG UNIT</v>
          </cell>
          <cell r="C312">
            <v>56</v>
          </cell>
          <cell r="D312" t="str">
            <v>POWER GENERATION</v>
          </cell>
          <cell r="E312" t="str">
            <v>Operational</v>
          </cell>
          <cell r="F312" t="str">
            <v>R40</v>
          </cell>
          <cell r="G312" t="str">
            <v>Excluded</v>
          </cell>
          <cell r="H312" t="str">
            <v>FULL DY DIS-NOT PAID</v>
          </cell>
          <cell r="I312">
            <v>2636</v>
          </cell>
          <cell r="J312">
            <v>0</v>
          </cell>
          <cell r="K312">
            <v>0</v>
          </cell>
          <cell r="L312">
            <v>0</v>
          </cell>
          <cell r="M312">
            <v>0</v>
          </cell>
          <cell r="N312">
            <v>0</v>
          </cell>
          <cell r="O312">
            <v>0</v>
          </cell>
        </row>
        <row r="313">
          <cell r="B313" t="str">
            <v>BARG UNIT</v>
          </cell>
          <cell r="C313">
            <v>56</v>
          </cell>
          <cell r="D313" t="str">
            <v>POWER GENERATION</v>
          </cell>
          <cell r="E313" t="str">
            <v>Operational</v>
          </cell>
          <cell r="F313" t="str">
            <v>R42</v>
          </cell>
          <cell r="G313" t="str">
            <v>Excluded</v>
          </cell>
          <cell r="H313" t="str">
            <v>HOL WRK-VAC-NOT PAID</v>
          </cell>
          <cell r="I313">
            <v>10272</v>
          </cell>
          <cell r="J313">
            <v>269338.56</v>
          </cell>
          <cell r="K313">
            <v>0</v>
          </cell>
          <cell r="L313">
            <v>0</v>
          </cell>
          <cell r="M313">
            <v>0</v>
          </cell>
          <cell r="N313">
            <v>269338.56</v>
          </cell>
          <cell r="O313">
            <v>269338.56</v>
          </cell>
        </row>
        <row r="314">
          <cell r="B314" t="str">
            <v>BARG UNIT</v>
          </cell>
          <cell r="C314">
            <v>56</v>
          </cell>
          <cell r="D314" t="str">
            <v>POWER GENERATION</v>
          </cell>
          <cell r="E314" t="str">
            <v>Operational</v>
          </cell>
          <cell r="F314" t="str">
            <v>R59</v>
          </cell>
          <cell r="G314" t="str">
            <v>Excluded</v>
          </cell>
          <cell r="H314" t="str">
            <v>FMLA - INFO ONLY</v>
          </cell>
          <cell r="I314">
            <v>4918</v>
          </cell>
          <cell r="J314">
            <v>0</v>
          </cell>
          <cell r="K314">
            <v>0</v>
          </cell>
          <cell r="L314">
            <v>0</v>
          </cell>
          <cell r="M314">
            <v>0</v>
          </cell>
          <cell r="N314">
            <v>0</v>
          </cell>
          <cell r="O314">
            <v>0</v>
          </cell>
        </row>
        <row r="315">
          <cell r="B315" t="str">
            <v>BARG UNIT</v>
          </cell>
          <cell r="C315">
            <v>56</v>
          </cell>
          <cell r="D315" t="str">
            <v>POWER GENERATION</v>
          </cell>
          <cell r="E315" t="str">
            <v>Operational</v>
          </cell>
          <cell r="F315" t="str">
            <v>R60</v>
          </cell>
          <cell r="G315" t="str">
            <v>Excluded</v>
          </cell>
          <cell r="H315" t="str">
            <v>NO REPORT-NOT PAID</v>
          </cell>
          <cell r="I315">
            <v>60</v>
          </cell>
          <cell r="J315">
            <v>0</v>
          </cell>
          <cell r="K315">
            <v>0</v>
          </cell>
          <cell r="L315">
            <v>0</v>
          </cell>
          <cell r="M315">
            <v>0</v>
          </cell>
          <cell r="N315">
            <v>0</v>
          </cell>
          <cell r="O315">
            <v>0</v>
          </cell>
        </row>
        <row r="316">
          <cell r="B316" t="str">
            <v>BARG UNIT</v>
          </cell>
          <cell r="C316">
            <v>56</v>
          </cell>
          <cell r="D316" t="str">
            <v>POWER GENERATION</v>
          </cell>
          <cell r="E316" t="str">
            <v>Operational</v>
          </cell>
          <cell r="F316" t="str">
            <v>R61</v>
          </cell>
          <cell r="G316" t="str">
            <v>Excluded</v>
          </cell>
          <cell r="H316" t="str">
            <v>DISCIP ACTN N-PD</v>
          </cell>
          <cell r="I316">
            <v>238.25</v>
          </cell>
          <cell r="J316">
            <v>0</v>
          </cell>
          <cell r="K316">
            <v>0</v>
          </cell>
          <cell r="L316">
            <v>0</v>
          </cell>
          <cell r="M316">
            <v>0</v>
          </cell>
          <cell r="N316">
            <v>0</v>
          </cell>
          <cell r="O316">
            <v>0</v>
          </cell>
        </row>
        <row r="317">
          <cell r="B317" t="str">
            <v>BARG UNIT</v>
          </cell>
          <cell r="C317">
            <v>56</v>
          </cell>
          <cell r="D317" t="str">
            <v>POWER GENERATION</v>
          </cell>
          <cell r="E317" t="str">
            <v>Operational</v>
          </cell>
          <cell r="F317" t="str">
            <v>R62</v>
          </cell>
          <cell r="G317" t="str">
            <v>Excluded</v>
          </cell>
          <cell r="H317" t="str">
            <v>LV OF ABS-NOT PAID</v>
          </cell>
          <cell r="I317">
            <v>128</v>
          </cell>
          <cell r="J317">
            <v>0</v>
          </cell>
          <cell r="K317">
            <v>0</v>
          </cell>
          <cell r="L317">
            <v>0</v>
          </cell>
          <cell r="M317">
            <v>0</v>
          </cell>
          <cell r="N317">
            <v>0</v>
          </cell>
          <cell r="O317">
            <v>0</v>
          </cell>
        </row>
        <row r="318">
          <cell r="B318" t="str">
            <v>BARG UNIT</v>
          </cell>
          <cell r="C318">
            <v>56</v>
          </cell>
          <cell r="D318" t="str">
            <v>POWER GENERATION</v>
          </cell>
          <cell r="E318" t="str">
            <v>Operational</v>
          </cell>
          <cell r="F318" t="str">
            <v>R63</v>
          </cell>
          <cell r="G318" t="str">
            <v>Excluded</v>
          </cell>
          <cell r="H318" t="str">
            <v>EMPL ILL-NOT PAID</v>
          </cell>
          <cell r="I318">
            <v>574.5</v>
          </cell>
          <cell r="J318">
            <v>0</v>
          </cell>
          <cell r="K318">
            <v>0</v>
          </cell>
          <cell r="L318">
            <v>0</v>
          </cell>
          <cell r="M318">
            <v>0</v>
          </cell>
          <cell r="N318">
            <v>0</v>
          </cell>
          <cell r="O318">
            <v>0</v>
          </cell>
        </row>
        <row r="319">
          <cell r="B319" t="str">
            <v>BARG UNIT</v>
          </cell>
          <cell r="C319">
            <v>56</v>
          </cell>
          <cell r="D319" t="str">
            <v>POWER GENERATION</v>
          </cell>
          <cell r="E319" t="str">
            <v>Operational</v>
          </cell>
          <cell r="F319" t="str">
            <v>R64</v>
          </cell>
          <cell r="G319" t="str">
            <v>Excluded</v>
          </cell>
          <cell r="H319" t="str">
            <v>FAMILY LEAVE NOT-PD</v>
          </cell>
          <cell r="I319">
            <v>68</v>
          </cell>
          <cell r="J319">
            <v>0</v>
          </cell>
          <cell r="K319">
            <v>0</v>
          </cell>
          <cell r="L319">
            <v>0</v>
          </cell>
          <cell r="M319">
            <v>0</v>
          </cell>
          <cell r="N319">
            <v>0</v>
          </cell>
          <cell r="O319">
            <v>0</v>
          </cell>
        </row>
        <row r="320">
          <cell r="B320" t="str">
            <v>BARG UNIT</v>
          </cell>
          <cell r="C320">
            <v>56</v>
          </cell>
          <cell r="D320" t="str">
            <v>POWER GENERATION</v>
          </cell>
          <cell r="E320" t="str">
            <v>Operational</v>
          </cell>
          <cell r="F320" t="str">
            <v>R65</v>
          </cell>
          <cell r="G320" t="str">
            <v>Excluded</v>
          </cell>
          <cell r="H320" t="str">
            <v>EMPL REQ N-PD</v>
          </cell>
          <cell r="I320">
            <v>2143.5</v>
          </cell>
          <cell r="J320">
            <v>0</v>
          </cell>
          <cell r="K320">
            <v>0</v>
          </cell>
          <cell r="L320">
            <v>0</v>
          </cell>
          <cell r="M320">
            <v>0</v>
          </cell>
          <cell r="N320">
            <v>0</v>
          </cell>
          <cell r="O320">
            <v>0</v>
          </cell>
        </row>
        <row r="321">
          <cell r="B321" t="str">
            <v>BARG UNIT</v>
          </cell>
          <cell r="C321">
            <v>56</v>
          </cell>
          <cell r="D321" t="str">
            <v>POWER GENERATION</v>
          </cell>
          <cell r="E321" t="str">
            <v>Operational</v>
          </cell>
          <cell r="F321" t="str">
            <v>R66</v>
          </cell>
          <cell r="G321" t="str">
            <v>Excluded</v>
          </cell>
          <cell r="H321" t="str">
            <v>UNION AFF-NOT PAID</v>
          </cell>
          <cell r="I321">
            <v>481.5</v>
          </cell>
          <cell r="J321">
            <v>0</v>
          </cell>
          <cell r="K321">
            <v>0</v>
          </cell>
          <cell r="L321">
            <v>0</v>
          </cell>
          <cell r="M321">
            <v>0</v>
          </cell>
          <cell r="N321">
            <v>0</v>
          </cell>
          <cell r="O321">
            <v>0</v>
          </cell>
        </row>
        <row r="322">
          <cell r="B322" t="str">
            <v>BARG UNIT</v>
          </cell>
          <cell r="C322">
            <v>56</v>
          </cell>
          <cell r="D322" t="str">
            <v>POWER GENERATION</v>
          </cell>
          <cell r="E322" t="str">
            <v>Operational</v>
          </cell>
          <cell r="F322" t="str">
            <v>R69</v>
          </cell>
          <cell r="G322" t="str">
            <v>Excluded</v>
          </cell>
          <cell r="H322" t="str">
            <v>OTHER-NOT PAID</v>
          </cell>
          <cell r="I322">
            <v>6522</v>
          </cell>
          <cell r="J322">
            <v>0</v>
          </cell>
          <cell r="K322">
            <v>0</v>
          </cell>
          <cell r="L322">
            <v>0</v>
          </cell>
          <cell r="M322">
            <v>0</v>
          </cell>
          <cell r="N322">
            <v>0</v>
          </cell>
          <cell r="O322">
            <v>0</v>
          </cell>
        </row>
        <row r="323">
          <cell r="B323" t="str">
            <v>BARG UNIT</v>
          </cell>
          <cell r="C323">
            <v>56</v>
          </cell>
          <cell r="D323" t="str">
            <v>POWER GENERATION</v>
          </cell>
          <cell r="E323" t="str">
            <v>Operational</v>
          </cell>
          <cell r="F323" t="str">
            <v>S50</v>
          </cell>
          <cell r="G323" t="str">
            <v>Non Productive</v>
          </cell>
          <cell r="H323" t="str">
            <v>SHIFT DIFF REG M-8AM</v>
          </cell>
          <cell r="I323">
            <v>229941.25</v>
          </cell>
          <cell r="J323">
            <v>172456.12</v>
          </cell>
          <cell r="K323">
            <v>0</v>
          </cell>
          <cell r="L323">
            <v>172456.12</v>
          </cell>
          <cell r="M323">
            <v>172456.12</v>
          </cell>
          <cell r="N323">
            <v>0</v>
          </cell>
          <cell r="O323">
            <v>172456.12</v>
          </cell>
        </row>
        <row r="324">
          <cell r="B324" t="str">
            <v>BARG UNIT</v>
          </cell>
          <cell r="C324">
            <v>56</v>
          </cell>
          <cell r="D324" t="str">
            <v>POWER GENERATION</v>
          </cell>
          <cell r="E324" t="str">
            <v>Operational</v>
          </cell>
          <cell r="F324" t="str">
            <v>S51</v>
          </cell>
          <cell r="G324" t="str">
            <v>Non Productive</v>
          </cell>
          <cell r="H324" t="str">
            <v>SHIFT DIFF REG 4PM-M</v>
          </cell>
          <cell r="I324">
            <v>30899.25</v>
          </cell>
          <cell r="J324">
            <v>18539.55</v>
          </cell>
          <cell r="K324">
            <v>0</v>
          </cell>
          <cell r="L324">
            <v>18539.55</v>
          </cell>
          <cell r="M324">
            <v>18539.55</v>
          </cell>
          <cell r="N324">
            <v>0</v>
          </cell>
          <cell r="O324">
            <v>18539.55</v>
          </cell>
        </row>
        <row r="325">
          <cell r="B325" t="str">
            <v>BARG UNIT</v>
          </cell>
          <cell r="C325">
            <v>56</v>
          </cell>
          <cell r="D325" t="str">
            <v>POWER GENERATION</v>
          </cell>
          <cell r="E325" t="str">
            <v>Operational</v>
          </cell>
          <cell r="F325" t="str">
            <v>T12</v>
          </cell>
          <cell r="G325" t="str">
            <v>Non Productive</v>
          </cell>
          <cell r="H325" t="str">
            <v>ALTERNATIVE AWARD</v>
          </cell>
          <cell r="I325">
            <v>0</v>
          </cell>
          <cell r="J325">
            <v>277.7</v>
          </cell>
          <cell r="K325">
            <v>0</v>
          </cell>
          <cell r="L325">
            <v>277.7</v>
          </cell>
          <cell r="M325">
            <v>277.7</v>
          </cell>
          <cell r="N325">
            <v>0</v>
          </cell>
          <cell r="O325">
            <v>277.7</v>
          </cell>
        </row>
        <row r="326">
          <cell r="B326" t="str">
            <v>BARG UNIT</v>
          </cell>
          <cell r="C326">
            <v>56</v>
          </cell>
          <cell r="D326" t="str">
            <v>POWER GENERATION</v>
          </cell>
          <cell r="E326" t="str">
            <v>Operational</v>
          </cell>
          <cell r="F326" t="str">
            <v>T50</v>
          </cell>
          <cell r="G326" t="str">
            <v>Non Productive</v>
          </cell>
          <cell r="H326" t="str">
            <v>GRIEVANCE SETTLEMENT</v>
          </cell>
          <cell r="I326">
            <v>0</v>
          </cell>
          <cell r="J326">
            <v>9.92</v>
          </cell>
          <cell r="K326">
            <v>0</v>
          </cell>
          <cell r="L326">
            <v>9.92</v>
          </cell>
          <cell r="M326">
            <v>9.92</v>
          </cell>
          <cell r="N326">
            <v>0</v>
          </cell>
          <cell r="O326">
            <v>9.92</v>
          </cell>
        </row>
        <row r="327">
          <cell r="B327" t="str">
            <v>BARG UNIT</v>
          </cell>
          <cell r="C327">
            <v>56</v>
          </cell>
          <cell r="D327" t="str">
            <v>POWER GENERATION</v>
          </cell>
          <cell r="E327" t="str">
            <v>Operational</v>
          </cell>
          <cell r="F327" t="str">
            <v>T51</v>
          </cell>
          <cell r="G327" t="str">
            <v>Non Productive</v>
          </cell>
          <cell r="H327" t="str">
            <v>GRIEVANCE SETTLEMENT</v>
          </cell>
          <cell r="I327">
            <v>0</v>
          </cell>
          <cell r="J327">
            <v>37840.04</v>
          </cell>
          <cell r="K327">
            <v>0</v>
          </cell>
          <cell r="L327">
            <v>37840.04</v>
          </cell>
          <cell r="M327">
            <v>37840.04</v>
          </cell>
          <cell r="N327">
            <v>0</v>
          </cell>
          <cell r="O327">
            <v>37840.04</v>
          </cell>
        </row>
        <row r="328">
          <cell r="B328" t="str">
            <v>BARG UNIT</v>
          </cell>
          <cell r="C328">
            <v>56</v>
          </cell>
          <cell r="D328" t="str">
            <v>POWER GENERATION</v>
          </cell>
          <cell r="E328" t="str">
            <v>Operational</v>
          </cell>
          <cell r="F328" t="str">
            <v>T52</v>
          </cell>
          <cell r="G328" t="str">
            <v>Non Productive</v>
          </cell>
          <cell r="H328" t="str">
            <v>03 MED/DEN REFUND</v>
          </cell>
          <cell r="I328">
            <v>0</v>
          </cell>
          <cell r="J328">
            <v>7282.8</v>
          </cell>
          <cell r="K328">
            <v>0</v>
          </cell>
          <cell r="L328">
            <v>7282.8</v>
          </cell>
          <cell r="M328">
            <v>7282.8</v>
          </cell>
          <cell r="N328">
            <v>0</v>
          </cell>
          <cell r="O328">
            <v>7282.8</v>
          </cell>
        </row>
        <row r="329">
          <cell r="B329" t="str">
            <v>BARG UNIT</v>
          </cell>
          <cell r="C329">
            <v>56</v>
          </cell>
          <cell r="D329" t="str">
            <v>POWER GENERATION</v>
          </cell>
          <cell r="E329" t="str">
            <v>Operational</v>
          </cell>
          <cell r="F329" t="str">
            <v>T60</v>
          </cell>
          <cell r="G329" t="str">
            <v>Non Productive</v>
          </cell>
          <cell r="H329" t="str">
            <v>RETRO PAY N-THRFTBL</v>
          </cell>
          <cell r="I329">
            <v>0</v>
          </cell>
          <cell r="J329">
            <v>734.12</v>
          </cell>
          <cell r="K329">
            <v>0</v>
          </cell>
          <cell r="L329">
            <v>734.12</v>
          </cell>
          <cell r="M329">
            <v>734.12</v>
          </cell>
          <cell r="N329">
            <v>0</v>
          </cell>
          <cell r="O329">
            <v>734.12</v>
          </cell>
        </row>
        <row r="330">
          <cell r="B330" t="str">
            <v>BARG UNIT</v>
          </cell>
          <cell r="C330">
            <v>56</v>
          </cell>
          <cell r="D330" t="str">
            <v>POWER GENERATION</v>
          </cell>
          <cell r="E330" t="str">
            <v>Operational</v>
          </cell>
          <cell r="F330" t="str">
            <v>T80</v>
          </cell>
          <cell r="G330" t="str">
            <v>Non Productive</v>
          </cell>
          <cell r="H330" t="str">
            <v>OT ADJUSTMENT</v>
          </cell>
          <cell r="I330">
            <v>0</v>
          </cell>
          <cell r="J330">
            <v>20789.939999999999</v>
          </cell>
          <cell r="K330">
            <v>0</v>
          </cell>
          <cell r="L330">
            <v>20789.939999999999</v>
          </cell>
          <cell r="M330">
            <v>20789.939999999999</v>
          </cell>
          <cell r="N330">
            <v>0</v>
          </cell>
          <cell r="O330">
            <v>20789.939999999999</v>
          </cell>
        </row>
        <row r="331">
          <cell r="B331" t="str">
            <v>BARG UNIT</v>
          </cell>
          <cell r="C331">
            <v>56</v>
          </cell>
          <cell r="D331" t="str">
            <v>POWER GENERATION</v>
          </cell>
          <cell r="E331" t="str">
            <v>Operational</v>
          </cell>
          <cell r="F331" t="str">
            <v>X20</v>
          </cell>
          <cell r="G331" t="str">
            <v>Productive</v>
          </cell>
          <cell r="H331" t="str">
            <v>STRAIGHT OVERTIME</v>
          </cell>
          <cell r="I331">
            <v>89</v>
          </cell>
          <cell r="J331">
            <v>2358.62</v>
          </cell>
          <cell r="K331">
            <v>2358.62</v>
          </cell>
          <cell r="L331">
            <v>0</v>
          </cell>
          <cell r="M331">
            <v>2358.62</v>
          </cell>
          <cell r="N331">
            <v>0</v>
          </cell>
          <cell r="O331">
            <v>2358.62</v>
          </cell>
        </row>
        <row r="332">
          <cell r="B332" t="str">
            <v>BARG UNIT</v>
          </cell>
          <cell r="C332">
            <v>56</v>
          </cell>
          <cell r="D332" t="str">
            <v>POWER GENERATION</v>
          </cell>
          <cell r="E332" t="str">
            <v>Operational</v>
          </cell>
          <cell r="F332" t="str">
            <v>X25</v>
          </cell>
          <cell r="G332" t="str">
            <v>Productive</v>
          </cell>
          <cell r="H332" t="str">
            <v>TMP REL STR OT</v>
          </cell>
          <cell r="I332">
            <v>27.5</v>
          </cell>
          <cell r="J332">
            <v>37.39</v>
          </cell>
          <cell r="K332">
            <v>37.39</v>
          </cell>
          <cell r="L332">
            <v>0</v>
          </cell>
          <cell r="M332">
            <v>37.39</v>
          </cell>
          <cell r="N332">
            <v>0</v>
          </cell>
          <cell r="O332">
            <v>37.39</v>
          </cell>
        </row>
        <row r="333">
          <cell r="B333" t="str">
            <v>BARG UNIT</v>
          </cell>
          <cell r="C333">
            <v>56</v>
          </cell>
          <cell r="D333" t="str">
            <v>POWER GENERATION</v>
          </cell>
          <cell r="E333" t="str">
            <v>Operational</v>
          </cell>
          <cell r="F333" t="str">
            <v>Y01</v>
          </cell>
          <cell r="G333" t="str">
            <v>Productive</v>
          </cell>
          <cell r="H333" t="str">
            <v>REGULAR-1 1/2</v>
          </cell>
          <cell r="I333">
            <v>28781.75</v>
          </cell>
          <cell r="J333">
            <v>371959.75</v>
          </cell>
          <cell r="K333">
            <v>371959.75</v>
          </cell>
          <cell r="L333">
            <v>0</v>
          </cell>
          <cell r="M333">
            <v>371959.75</v>
          </cell>
          <cell r="N333">
            <v>0</v>
          </cell>
          <cell r="O333">
            <v>371959.75</v>
          </cell>
        </row>
        <row r="334">
          <cell r="B334" t="str">
            <v>BARG UNIT</v>
          </cell>
          <cell r="C334">
            <v>56</v>
          </cell>
          <cell r="D334" t="str">
            <v>POWER GENERATION</v>
          </cell>
          <cell r="E334" t="str">
            <v>Operational</v>
          </cell>
          <cell r="F334" t="str">
            <v>Y09</v>
          </cell>
          <cell r="G334" t="str">
            <v>Productive</v>
          </cell>
          <cell r="H334" t="str">
            <v>OTHER HOURS-1 1/2</v>
          </cell>
          <cell r="I334">
            <v>3</v>
          </cell>
          <cell r="J334">
            <v>115.2</v>
          </cell>
          <cell r="K334">
            <v>115.2</v>
          </cell>
          <cell r="L334">
            <v>0</v>
          </cell>
          <cell r="M334">
            <v>115.2</v>
          </cell>
          <cell r="N334">
            <v>0</v>
          </cell>
          <cell r="O334">
            <v>115.2</v>
          </cell>
        </row>
        <row r="335">
          <cell r="B335" t="str">
            <v>BARG UNIT</v>
          </cell>
          <cell r="C335">
            <v>56</v>
          </cell>
          <cell r="D335" t="str">
            <v>POWER GENERATION</v>
          </cell>
          <cell r="E335" t="str">
            <v>Operational</v>
          </cell>
          <cell r="F335" t="str">
            <v>Y12</v>
          </cell>
          <cell r="G335" t="str">
            <v>Productive</v>
          </cell>
          <cell r="H335" t="str">
            <v>TRAVEL TIME-1 1/2</v>
          </cell>
          <cell r="I335">
            <v>2739.25</v>
          </cell>
          <cell r="J335">
            <v>104315.39</v>
          </cell>
          <cell r="K335">
            <v>104315.39</v>
          </cell>
          <cell r="L335">
            <v>0</v>
          </cell>
          <cell r="M335">
            <v>104315.39</v>
          </cell>
          <cell r="N335">
            <v>0</v>
          </cell>
          <cell r="O335">
            <v>104315.39</v>
          </cell>
        </row>
        <row r="336">
          <cell r="B336" t="str">
            <v>BARG UNIT</v>
          </cell>
          <cell r="C336">
            <v>56</v>
          </cell>
          <cell r="D336" t="str">
            <v>POWER GENERATION</v>
          </cell>
          <cell r="E336" t="str">
            <v>Operational</v>
          </cell>
          <cell r="F336" t="str">
            <v>Y14</v>
          </cell>
          <cell r="G336" t="str">
            <v>Productive</v>
          </cell>
          <cell r="H336" t="str">
            <v>SAFETY MEETING-1 1/2</v>
          </cell>
          <cell r="I336">
            <v>293</v>
          </cell>
          <cell r="J336">
            <v>11332.82</v>
          </cell>
          <cell r="K336">
            <v>11332.82</v>
          </cell>
          <cell r="L336">
            <v>0</v>
          </cell>
          <cell r="M336">
            <v>11332.82</v>
          </cell>
          <cell r="N336">
            <v>0</v>
          </cell>
          <cell r="O336">
            <v>11332.82</v>
          </cell>
        </row>
        <row r="337">
          <cell r="B337" t="str">
            <v>BARG UNIT</v>
          </cell>
          <cell r="C337">
            <v>56</v>
          </cell>
          <cell r="D337" t="str">
            <v>POWER GENERATION</v>
          </cell>
          <cell r="E337" t="str">
            <v>Operational</v>
          </cell>
          <cell r="F337" t="str">
            <v>Y15</v>
          </cell>
          <cell r="G337" t="str">
            <v>Productive</v>
          </cell>
          <cell r="H337" t="str">
            <v>CO/UNION MTG 1 1/2</v>
          </cell>
          <cell r="I337">
            <v>27.75</v>
          </cell>
          <cell r="J337">
            <v>1096.97</v>
          </cell>
          <cell r="K337">
            <v>1096.97</v>
          </cell>
          <cell r="L337">
            <v>0</v>
          </cell>
          <cell r="M337">
            <v>1096.97</v>
          </cell>
          <cell r="N337">
            <v>0</v>
          </cell>
          <cell r="O337">
            <v>1096.97</v>
          </cell>
        </row>
        <row r="338">
          <cell r="B338" t="str">
            <v>BARG UNIT</v>
          </cell>
          <cell r="C338">
            <v>56</v>
          </cell>
          <cell r="D338" t="str">
            <v>POWER GENERATION</v>
          </cell>
          <cell r="E338" t="str">
            <v>Operational</v>
          </cell>
          <cell r="F338" t="str">
            <v>Y16</v>
          </cell>
          <cell r="G338" t="str">
            <v>Productive</v>
          </cell>
          <cell r="H338" t="str">
            <v>OTHER MEETING-1 1/2</v>
          </cell>
          <cell r="I338">
            <v>63.75</v>
          </cell>
          <cell r="J338">
            <v>2422.8200000000002</v>
          </cell>
          <cell r="K338">
            <v>2422.8200000000002</v>
          </cell>
          <cell r="L338">
            <v>0</v>
          </cell>
          <cell r="M338">
            <v>2422.8200000000002</v>
          </cell>
          <cell r="N338">
            <v>0</v>
          </cell>
          <cell r="O338">
            <v>2422.8200000000002</v>
          </cell>
        </row>
        <row r="339">
          <cell r="B339" t="str">
            <v>BARG UNIT</v>
          </cell>
          <cell r="C339">
            <v>56</v>
          </cell>
          <cell r="D339" t="str">
            <v>POWER GENERATION</v>
          </cell>
          <cell r="E339" t="str">
            <v>Operational</v>
          </cell>
          <cell r="F339" t="str">
            <v>Y21</v>
          </cell>
          <cell r="G339" t="str">
            <v>Productive</v>
          </cell>
          <cell r="H339" t="str">
            <v>TIME &amp; ONE HALF OT</v>
          </cell>
          <cell r="I339">
            <v>177109</v>
          </cell>
          <cell r="J339">
            <v>6787319.5</v>
          </cell>
          <cell r="K339">
            <v>6787319.5</v>
          </cell>
          <cell r="L339">
            <v>0</v>
          </cell>
          <cell r="M339">
            <v>6787319.5</v>
          </cell>
          <cell r="N339">
            <v>0</v>
          </cell>
          <cell r="O339">
            <v>6787319.5</v>
          </cell>
        </row>
        <row r="340">
          <cell r="B340" t="str">
            <v>BARG UNIT</v>
          </cell>
          <cell r="C340">
            <v>56</v>
          </cell>
          <cell r="D340" t="str">
            <v>POWER GENERATION</v>
          </cell>
          <cell r="E340" t="str">
            <v>Operational</v>
          </cell>
          <cell r="F340" t="str">
            <v>Y25</v>
          </cell>
          <cell r="G340" t="str">
            <v>Productive</v>
          </cell>
          <cell r="H340" t="str">
            <v>TEMP RELIEVING-1 1/2</v>
          </cell>
          <cell r="I340">
            <v>17705.25</v>
          </cell>
          <cell r="J340">
            <v>58023.33</v>
          </cell>
          <cell r="K340">
            <v>58023.33</v>
          </cell>
          <cell r="L340">
            <v>0</v>
          </cell>
          <cell r="M340">
            <v>58023.33</v>
          </cell>
          <cell r="N340">
            <v>0</v>
          </cell>
          <cell r="O340">
            <v>58023.33</v>
          </cell>
        </row>
        <row r="341">
          <cell r="B341" t="str">
            <v>BARG UNIT</v>
          </cell>
          <cell r="C341">
            <v>56</v>
          </cell>
          <cell r="D341" t="str">
            <v>POWER GENERATION</v>
          </cell>
          <cell r="E341" t="str">
            <v>Operational</v>
          </cell>
          <cell r="F341" t="str">
            <v>Y41</v>
          </cell>
          <cell r="G341" t="str">
            <v>Productive</v>
          </cell>
          <cell r="H341" t="str">
            <v>PART DAY DISAB-1 1/2</v>
          </cell>
          <cell r="I341">
            <v>15.5</v>
          </cell>
          <cell r="J341">
            <v>581.16999999999996</v>
          </cell>
          <cell r="K341">
            <v>581.16999999999996</v>
          </cell>
          <cell r="L341">
            <v>0</v>
          </cell>
          <cell r="M341">
            <v>581.16999999999996</v>
          </cell>
          <cell r="N341">
            <v>0</v>
          </cell>
          <cell r="O341">
            <v>581.16999999999996</v>
          </cell>
        </row>
        <row r="342">
          <cell r="B342" t="str">
            <v>BARG UNIT</v>
          </cell>
          <cell r="C342">
            <v>56</v>
          </cell>
          <cell r="D342" t="str">
            <v>POWER GENERATION</v>
          </cell>
          <cell r="E342" t="str">
            <v>Operational</v>
          </cell>
          <cell r="F342" t="str">
            <v>Y45</v>
          </cell>
          <cell r="G342" t="str">
            <v>Productive</v>
          </cell>
          <cell r="H342" t="str">
            <v>LIGHT DUTY OJ INJ</v>
          </cell>
          <cell r="I342">
            <v>9</v>
          </cell>
          <cell r="J342">
            <v>339.24</v>
          </cell>
          <cell r="K342">
            <v>339.24</v>
          </cell>
          <cell r="L342">
            <v>0</v>
          </cell>
          <cell r="M342">
            <v>339.24</v>
          </cell>
          <cell r="N342">
            <v>0</v>
          </cell>
          <cell r="O342">
            <v>339.24</v>
          </cell>
        </row>
        <row r="343">
          <cell r="B343" t="str">
            <v>BARG UNIT</v>
          </cell>
          <cell r="C343">
            <v>56</v>
          </cell>
          <cell r="D343" t="str">
            <v>POWER GENERATION</v>
          </cell>
          <cell r="E343" t="str">
            <v>Operational</v>
          </cell>
          <cell r="F343" t="str">
            <v>Y50</v>
          </cell>
          <cell r="G343" t="str">
            <v>Productive</v>
          </cell>
          <cell r="H343" t="str">
            <v>1ST SHIFT DIFF-1 1/2</v>
          </cell>
          <cell r="I343">
            <v>47123.5</v>
          </cell>
          <cell r="J343">
            <v>53015.12</v>
          </cell>
          <cell r="K343">
            <v>53015.12</v>
          </cell>
          <cell r="L343">
            <v>0</v>
          </cell>
          <cell r="M343">
            <v>53015.12</v>
          </cell>
          <cell r="N343">
            <v>0</v>
          </cell>
          <cell r="O343">
            <v>53015.12</v>
          </cell>
        </row>
        <row r="344">
          <cell r="B344" t="str">
            <v>BARG UNIT</v>
          </cell>
          <cell r="C344">
            <v>56</v>
          </cell>
          <cell r="D344" t="str">
            <v>POWER GENERATION</v>
          </cell>
          <cell r="E344" t="str">
            <v>Operational</v>
          </cell>
          <cell r="F344" t="str">
            <v>Y51</v>
          </cell>
          <cell r="G344" t="str">
            <v>Productive</v>
          </cell>
          <cell r="H344" t="str">
            <v>3RD SHIFT DIFF-1 1/2</v>
          </cell>
          <cell r="I344">
            <v>16322.5</v>
          </cell>
          <cell r="J344">
            <v>14690.41</v>
          </cell>
          <cell r="K344">
            <v>14690.41</v>
          </cell>
          <cell r="L344">
            <v>0</v>
          </cell>
          <cell r="M344">
            <v>14690.41</v>
          </cell>
          <cell r="N344">
            <v>0</v>
          </cell>
          <cell r="O344">
            <v>14690.41</v>
          </cell>
        </row>
        <row r="345">
          <cell r="B345" t="str">
            <v>BARG UNIT</v>
          </cell>
          <cell r="C345">
            <v>56</v>
          </cell>
          <cell r="D345" t="str">
            <v>POWER GENERATION</v>
          </cell>
          <cell r="E345" t="str">
            <v>Operational</v>
          </cell>
          <cell r="F345" t="str">
            <v>Y70</v>
          </cell>
          <cell r="G345" t="str">
            <v>Productive</v>
          </cell>
          <cell r="H345" t="str">
            <v>JNT SFTY ACT 1 1/2</v>
          </cell>
          <cell r="I345">
            <v>112.75</v>
          </cell>
          <cell r="J345">
            <v>4622.96</v>
          </cell>
          <cell r="K345">
            <v>4622.96</v>
          </cell>
          <cell r="L345">
            <v>0</v>
          </cell>
          <cell r="M345">
            <v>4622.96</v>
          </cell>
          <cell r="N345">
            <v>0</v>
          </cell>
          <cell r="O345">
            <v>4622.96</v>
          </cell>
        </row>
        <row r="346">
          <cell r="B346" t="str">
            <v>BARG UNIT</v>
          </cell>
          <cell r="C346">
            <v>56</v>
          </cell>
          <cell r="D346" t="str">
            <v>POWER GENERATION</v>
          </cell>
          <cell r="E346" t="str">
            <v>Operational</v>
          </cell>
          <cell r="F346" t="str">
            <v>Y71</v>
          </cell>
          <cell r="G346" t="str">
            <v>Productive</v>
          </cell>
          <cell r="H346" t="str">
            <v>DISPUTE RES 1 1/2</v>
          </cell>
          <cell r="I346">
            <v>3.5</v>
          </cell>
          <cell r="J346">
            <v>132.72</v>
          </cell>
          <cell r="K346">
            <v>132.72</v>
          </cell>
          <cell r="L346">
            <v>0</v>
          </cell>
          <cell r="M346">
            <v>132.72</v>
          </cell>
          <cell r="N346">
            <v>0</v>
          </cell>
          <cell r="O346">
            <v>132.72</v>
          </cell>
        </row>
        <row r="347">
          <cell r="B347" t="str">
            <v>BARG UNIT</v>
          </cell>
          <cell r="C347">
            <v>56</v>
          </cell>
          <cell r="D347" t="str">
            <v>POWER GENERATION</v>
          </cell>
          <cell r="E347" t="str">
            <v>Operational</v>
          </cell>
          <cell r="F347" t="str">
            <v>Y72</v>
          </cell>
          <cell r="G347" t="str">
            <v>Productive</v>
          </cell>
          <cell r="H347" t="str">
            <v>JNT TEAM INV 1 1/2</v>
          </cell>
          <cell r="I347">
            <v>2.25</v>
          </cell>
          <cell r="J347">
            <v>89.01</v>
          </cell>
          <cell r="K347">
            <v>89.01</v>
          </cell>
          <cell r="L347">
            <v>0</v>
          </cell>
          <cell r="M347">
            <v>89.01</v>
          </cell>
          <cell r="N347">
            <v>0</v>
          </cell>
          <cell r="O347">
            <v>89.01</v>
          </cell>
        </row>
        <row r="348">
          <cell r="B348" t="str">
            <v>BARG UNIT</v>
          </cell>
          <cell r="C348">
            <v>56</v>
          </cell>
          <cell r="D348" t="str">
            <v>POWER GENERATION</v>
          </cell>
          <cell r="E348" t="str">
            <v>Operational</v>
          </cell>
          <cell r="F348" t="str">
            <v>Y73</v>
          </cell>
          <cell r="G348" t="str">
            <v>Productive</v>
          </cell>
          <cell r="H348" t="str">
            <v>MGT REQ MEET 1 1/2</v>
          </cell>
          <cell r="I348">
            <v>0.5</v>
          </cell>
          <cell r="J348">
            <v>19.309999999999999</v>
          </cell>
          <cell r="K348">
            <v>19.309999999999999</v>
          </cell>
          <cell r="L348">
            <v>0</v>
          </cell>
          <cell r="M348">
            <v>19.309999999999999</v>
          </cell>
          <cell r="N348">
            <v>0</v>
          </cell>
          <cell r="O348">
            <v>19.309999999999999</v>
          </cell>
        </row>
        <row r="349">
          <cell r="B349" t="str">
            <v>BARG UNIT</v>
          </cell>
          <cell r="C349">
            <v>56</v>
          </cell>
          <cell r="D349" t="str">
            <v>POWER GENERATION</v>
          </cell>
          <cell r="E349" t="str">
            <v>Operational</v>
          </cell>
          <cell r="F349" t="str">
            <v>Z01</v>
          </cell>
          <cell r="G349" t="str">
            <v>Productive</v>
          </cell>
          <cell r="H349" t="str">
            <v>REGULAR-DBL OT</v>
          </cell>
          <cell r="I349">
            <v>29</v>
          </cell>
          <cell r="J349">
            <v>805.54</v>
          </cell>
          <cell r="K349">
            <v>805.54</v>
          </cell>
          <cell r="L349">
            <v>0</v>
          </cell>
          <cell r="M349">
            <v>805.54</v>
          </cell>
          <cell r="N349">
            <v>0</v>
          </cell>
          <cell r="O349">
            <v>805.54</v>
          </cell>
        </row>
        <row r="350">
          <cell r="B350" t="str">
            <v>BARG UNIT</v>
          </cell>
          <cell r="C350">
            <v>56</v>
          </cell>
          <cell r="D350" t="str">
            <v>POWER GENERATION</v>
          </cell>
          <cell r="E350" t="str">
            <v>Operational</v>
          </cell>
          <cell r="F350" t="str">
            <v>Z12</v>
          </cell>
          <cell r="G350" t="str">
            <v>Productive</v>
          </cell>
          <cell r="H350" t="str">
            <v>TRAVEL TIME-DBL OT</v>
          </cell>
          <cell r="I350">
            <v>400.25</v>
          </cell>
          <cell r="J350">
            <v>19997.759999999998</v>
          </cell>
          <cell r="K350">
            <v>19997.759999999998</v>
          </cell>
          <cell r="L350">
            <v>0</v>
          </cell>
          <cell r="M350">
            <v>19997.759999999998</v>
          </cell>
          <cell r="N350">
            <v>0</v>
          </cell>
          <cell r="O350">
            <v>19997.759999999998</v>
          </cell>
        </row>
        <row r="351">
          <cell r="B351" t="str">
            <v>BARG UNIT</v>
          </cell>
          <cell r="C351">
            <v>56</v>
          </cell>
          <cell r="D351" t="str">
            <v>POWER GENERATION</v>
          </cell>
          <cell r="E351" t="str">
            <v>Operational</v>
          </cell>
          <cell r="F351" t="str">
            <v>Z14</v>
          </cell>
          <cell r="G351" t="str">
            <v>Productive</v>
          </cell>
          <cell r="H351" t="str">
            <v>SAFETY MEETING-DBL OT</v>
          </cell>
          <cell r="I351">
            <v>1</v>
          </cell>
          <cell r="J351">
            <v>50.44</v>
          </cell>
          <cell r="K351">
            <v>50.44</v>
          </cell>
          <cell r="L351">
            <v>0</v>
          </cell>
          <cell r="M351">
            <v>50.44</v>
          </cell>
          <cell r="N351">
            <v>0</v>
          </cell>
          <cell r="O351">
            <v>50.44</v>
          </cell>
        </row>
        <row r="352">
          <cell r="B352" t="str">
            <v>BARG UNIT</v>
          </cell>
          <cell r="C352">
            <v>56</v>
          </cell>
          <cell r="D352" t="str">
            <v>POWER GENERATION</v>
          </cell>
          <cell r="E352" t="str">
            <v>Operational</v>
          </cell>
          <cell r="F352" t="str">
            <v>Z16</v>
          </cell>
          <cell r="G352" t="str">
            <v>Productive</v>
          </cell>
          <cell r="H352" t="str">
            <v>OTHER MEETING-DBL OT</v>
          </cell>
          <cell r="I352">
            <v>4</v>
          </cell>
          <cell r="J352">
            <v>212.56</v>
          </cell>
          <cell r="K352">
            <v>212.56</v>
          </cell>
          <cell r="L352">
            <v>0</v>
          </cell>
          <cell r="M352">
            <v>212.56</v>
          </cell>
          <cell r="N352">
            <v>0</v>
          </cell>
          <cell r="O352">
            <v>212.56</v>
          </cell>
        </row>
        <row r="353">
          <cell r="B353" t="str">
            <v>BARG UNIT</v>
          </cell>
          <cell r="C353">
            <v>56</v>
          </cell>
          <cell r="D353" t="str">
            <v>POWER GENERATION</v>
          </cell>
          <cell r="E353" t="str">
            <v>Operational</v>
          </cell>
          <cell r="F353" t="str">
            <v>Z22</v>
          </cell>
          <cell r="G353" t="str">
            <v>Productive</v>
          </cell>
          <cell r="H353" t="str">
            <v>DOUBLE OVERTIME</v>
          </cell>
          <cell r="I353">
            <v>21932.25</v>
          </cell>
          <cell r="J353">
            <v>1113437.1399999999</v>
          </cell>
          <cell r="K353">
            <v>1113437.1399999999</v>
          </cell>
          <cell r="L353">
            <v>0</v>
          </cell>
          <cell r="M353">
            <v>1113437.1399999999</v>
          </cell>
          <cell r="N353">
            <v>0</v>
          </cell>
          <cell r="O353">
            <v>1113437.1399999999</v>
          </cell>
        </row>
        <row r="354">
          <cell r="B354" t="str">
            <v>BARG UNIT</v>
          </cell>
          <cell r="C354">
            <v>56</v>
          </cell>
          <cell r="D354" t="str">
            <v>POWER GENERATION</v>
          </cell>
          <cell r="E354" t="str">
            <v>Operational</v>
          </cell>
          <cell r="F354" t="str">
            <v>Z25</v>
          </cell>
          <cell r="G354" t="str">
            <v>Productive</v>
          </cell>
          <cell r="H354" t="str">
            <v>TMP REL DBL OT</v>
          </cell>
          <cell r="I354">
            <v>2355.5</v>
          </cell>
          <cell r="J354">
            <v>10064.299999999999</v>
          </cell>
          <cell r="K354">
            <v>10064.299999999999</v>
          </cell>
          <cell r="L354">
            <v>0</v>
          </cell>
          <cell r="M354">
            <v>10064.299999999999</v>
          </cell>
          <cell r="N354">
            <v>0</v>
          </cell>
          <cell r="O354">
            <v>10064.299999999999</v>
          </cell>
        </row>
        <row r="355">
          <cell r="B355" t="str">
            <v>BARG UNIT</v>
          </cell>
          <cell r="C355">
            <v>56</v>
          </cell>
          <cell r="D355" t="str">
            <v>POWER GENERATION</v>
          </cell>
          <cell r="E355" t="str">
            <v>Operational</v>
          </cell>
          <cell r="F355" t="str">
            <v>Z50</v>
          </cell>
          <cell r="G355" t="str">
            <v>Productive</v>
          </cell>
          <cell r="H355" t="str">
            <v>1ST SHFT DBL OT</v>
          </cell>
          <cell r="I355">
            <v>3310</v>
          </cell>
          <cell r="J355">
            <v>4965.03</v>
          </cell>
          <cell r="K355">
            <v>4965.03</v>
          </cell>
          <cell r="L355">
            <v>0</v>
          </cell>
          <cell r="M355">
            <v>4965.03</v>
          </cell>
          <cell r="N355">
            <v>0</v>
          </cell>
          <cell r="O355">
            <v>4965.03</v>
          </cell>
        </row>
        <row r="356">
          <cell r="B356" t="str">
            <v>BARG UNIT</v>
          </cell>
          <cell r="C356">
            <v>56</v>
          </cell>
          <cell r="D356" t="str">
            <v>POWER GENERATION</v>
          </cell>
          <cell r="E356" t="str">
            <v>Operational</v>
          </cell>
          <cell r="F356" t="str">
            <v>Z51</v>
          </cell>
          <cell r="G356" t="str">
            <v>Productive</v>
          </cell>
          <cell r="H356" t="str">
            <v>3RD SHFT DBL OT</v>
          </cell>
          <cell r="I356">
            <v>4474.25</v>
          </cell>
          <cell r="J356">
            <v>5369.1</v>
          </cell>
          <cell r="K356">
            <v>5369.1</v>
          </cell>
          <cell r="L356">
            <v>0</v>
          </cell>
          <cell r="M356">
            <v>5369.1</v>
          </cell>
          <cell r="N356">
            <v>0</v>
          </cell>
          <cell r="O356">
            <v>5369.1</v>
          </cell>
        </row>
        <row r="357">
          <cell r="B357" t="str">
            <v>BARG UNIT</v>
          </cell>
          <cell r="C357">
            <v>56</v>
          </cell>
          <cell r="D357" t="str">
            <v>POWER GENERATION</v>
          </cell>
          <cell r="E357" t="str">
            <v>Operational</v>
          </cell>
          <cell r="F357" t="str">
            <v>Z71</v>
          </cell>
          <cell r="G357" t="str">
            <v>Productive</v>
          </cell>
          <cell r="H357" t="str">
            <v>DISPUTE RES DBL OT</v>
          </cell>
          <cell r="I357">
            <v>2</v>
          </cell>
          <cell r="J357">
            <v>99.4</v>
          </cell>
          <cell r="K357">
            <v>99.4</v>
          </cell>
          <cell r="L357">
            <v>0</v>
          </cell>
          <cell r="M357">
            <v>99.4</v>
          </cell>
          <cell r="N357">
            <v>0</v>
          </cell>
          <cell r="O357">
            <v>99.4</v>
          </cell>
        </row>
        <row r="358">
          <cell r="B358" t="str">
            <v>BARG UNIT</v>
          </cell>
          <cell r="C358">
            <v>53</v>
          </cell>
          <cell r="D358" t="str">
            <v>POWER SYSTEMS</v>
          </cell>
          <cell r="E358" t="str">
            <v>Operational</v>
          </cell>
          <cell r="F358">
            <v>10</v>
          </cell>
          <cell r="G358" t="str">
            <v>Productive</v>
          </cell>
          <cell r="H358" t="str">
            <v>REGULAR</v>
          </cell>
          <cell r="I358">
            <v>3468407.25</v>
          </cell>
          <cell r="J358">
            <v>84150057.390000001</v>
          </cell>
          <cell r="K358">
            <v>84150057.390000001</v>
          </cell>
          <cell r="L358">
            <v>0</v>
          </cell>
          <cell r="M358">
            <v>84150057.390000001</v>
          </cell>
          <cell r="N358">
            <v>0</v>
          </cell>
          <cell r="O358">
            <v>84150057.390000001</v>
          </cell>
        </row>
        <row r="359">
          <cell r="B359" t="str">
            <v>BARG UNIT</v>
          </cell>
          <cell r="C359">
            <v>53</v>
          </cell>
          <cell r="D359" t="str">
            <v>POWER SYSTEMS</v>
          </cell>
          <cell r="E359" t="str">
            <v>Operational</v>
          </cell>
          <cell r="F359">
            <v>20</v>
          </cell>
          <cell r="G359" t="str">
            <v>Non Productive</v>
          </cell>
          <cell r="H359" t="str">
            <v>HOLIDAY</v>
          </cell>
          <cell r="I359">
            <v>159393</v>
          </cell>
          <cell r="J359">
            <v>3847675.51</v>
          </cell>
          <cell r="K359">
            <v>0</v>
          </cell>
          <cell r="L359">
            <v>3847675.51</v>
          </cell>
          <cell r="M359">
            <v>3847675.51</v>
          </cell>
          <cell r="N359">
            <v>0</v>
          </cell>
          <cell r="O359">
            <v>3847675.51</v>
          </cell>
        </row>
        <row r="360">
          <cell r="B360" t="str">
            <v>BARG UNIT</v>
          </cell>
          <cell r="C360">
            <v>53</v>
          </cell>
          <cell r="D360" t="str">
            <v>POWER SYSTEMS</v>
          </cell>
          <cell r="E360" t="str">
            <v>Operational</v>
          </cell>
          <cell r="F360">
            <v>30</v>
          </cell>
          <cell r="G360" t="str">
            <v>Non Productive</v>
          </cell>
          <cell r="H360" t="str">
            <v>VACATION</v>
          </cell>
          <cell r="I360">
            <v>359108.75</v>
          </cell>
          <cell r="J360">
            <v>8841903.2100000009</v>
          </cell>
          <cell r="K360">
            <v>0</v>
          </cell>
          <cell r="L360">
            <v>8841903.2100000009</v>
          </cell>
          <cell r="M360">
            <v>8841903.2100000009</v>
          </cell>
          <cell r="N360">
            <v>0</v>
          </cell>
          <cell r="O360">
            <v>8841903.2100000009</v>
          </cell>
        </row>
        <row r="361">
          <cell r="B361" t="str">
            <v>BARG UNIT</v>
          </cell>
          <cell r="C361">
            <v>53</v>
          </cell>
          <cell r="D361" t="str">
            <v>POWER SYSTEMS</v>
          </cell>
          <cell r="E361" t="str">
            <v>Operational</v>
          </cell>
          <cell r="F361">
            <v>40</v>
          </cell>
          <cell r="G361" t="str">
            <v>Non Productive</v>
          </cell>
          <cell r="H361" t="str">
            <v>EMPLOYEE ILLNESS</v>
          </cell>
          <cell r="I361">
            <v>145223.75</v>
          </cell>
          <cell r="J361">
            <v>3523893.08</v>
          </cell>
          <cell r="K361">
            <v>0</v>
          </cell>
          <cell r="L361">
            <v>3523893.08</v>
          </cell>
          <cell r="M361">
            <v>3523893.08</v>
          </cell>
          <cell r="N361">
            <v>0</v>
          </cell>
          <cell r="O361">
            <v>3523893.08</v>
          </cell>
        </row>
        <row r="362">
          <cell r="B362" t="str">
            <v>BARG UNIT</v>
          </cell>
          <cell r="C362">
            <v>53</v>
          </cell>
          <cell r="D362" t="str">
            <v>POWER SYSTEMS</v>
          </cell>
          <cell r="E362" t="str">
            <v>Operational</v>
          </cell>
          <cell r="F362">
            <v>50</v>
          </cell>
          <cell r="G362" t="str">
            <v>Non Productive</v>
          </cell>
          <cell r="H362" t="str">
            <v>JURY DUTY</v>
          </cell>
          <cell r="I362">
            <v>2260.5</v>
          </cell>
          <cell r="J362">
            <v>55613.41</v>
          </cell>
          <cell r="K362">
            <v>0</v>
          </cell>
          <cell r="L362">
            <v>55613.41</v>
          </cell>
          <cell r="M362">
            <v>55613.41</v>
          </cell>
          <cell r="N362">
            <v>0</v>
          </cell>
          <cell r="O362">
            <v>55613.41</v>
          </cell>
        </row>
        <row r="363">
          <cell r="B363" t="str">
            <v>BARG UNIT</v>
          </cell>
          <cell r="C363">
            <v>53</v>
          </cell>
          <cell r="D363" t="str">
            <v>POWER SYSTEMS</v>
          </cell>
          <cell r="E363" t="str">
            <v>Operational</v>
          </cell>
          <cell r="F363">
            <v>60</v>
          </cell>
          <cell r="G363" t="str">
            <v>Non Productive</v>
          </cell>
          <cell r="H363" t="str">
            <v>COURT SERVICE</v>
          </cell>
          <cell r="I363">
            <v>169.25</v>
          </cell>
          <cell r="J363">
            <v>3900.52</v>
          </cell>
          <cell r="K363">
            <v>0</v>
          </cell>
          <cell r="L363">
            <v>3900.52</v>
          </cell>
          <cell r="M363">
            <v>3900.52</v>
          </cell>
          <cell r="N363">
            <v>0</v>
          </cell>
          <cell r="O363">
            <v>3900.52</v>
          </cell>
        </row>
        <row r="364">
          <cell r="B364" t="str">
            <v>BARG UNIT</v>
          </cell>
          <cell r="C364">
            <v>53</v>
          </cell>
          <cell r="D364" t="str">
            <v>POWER SYSTEMS</v>
          </cell>
          <cell r="E364" t="str">
            <v>Operational</v>
          </cell>
          <cell r="F364">
            <v>70</v>
          </cell>
          <cell r="G364" t="str">
            <v>Non Productive</v>
          </cell>
          <cell r="H364" t="str">
            <v>DEATH IN FAMILY</v>
          </cell>
          <cell r="I364">
            <v>6550.5</v>
          </cell>
          <cell r="J364">
            <v>161382.85999999999</v>
          </cell>
          <cell r="K364">
            <v>0</v>
          </cell>
          <cell r="L364">
            <v>161382.85999999999</v>
          </cell>
          <cell r="M364">
            <v>161382.85999999999</v>
          </cell>
          <cell r="N364">
            <v>0</v>
          </cell>
          <cell r="O364">
            <v>161382.85999999999</v>
          </cell>
        </row>
        <row r="365">
          <cell r="B365" t="str">
            <v>BARG UNIT</v>
          </cell>
          <cell r="C365">
            <v>53</v>
          </cell>
          <cell r="D365" t="str">
            <v>POWER SYSTEMS</v>
          </cell>
          <cell r="E365" t="str">
            <v>Operational</v>
          </cell>
          <cell r="F365">
            <v>80</v>
          </cell>
          <cell r="G365" t="str">
            <v>Non Productive</v>
          </cell>
          <cell r="H365" t="str">
            <v>SER ILL IN FAM</v>
          </cell>
          <cell r="I365">
            <v>14472.25</v>
          </cell>
          <cell r="J365">
            <v>352404.64</v>
          </cell>
          <cell r="K365">
            <v>0</v>
          </cell>
          <cell r="L365">
            <v>352404.64</v>
          </cell>
          <cell r="M365">
            <v>352404.64</v>
          </cell>
          <cell r="N365">
            <v>0</v>
          </cell>
          <cell r="O365">
            <v>352404.64</v>
          </cell>
        </row>
        <row r="366">
          <cell r="B366" t="str">
            <v>BARG UNIT</v>
          </cell>
          <cell r="C366">
            <v>53</v>
          </cell>
          <cell r="D366" t="str">
            <v>POWER SYSTEMS</v>
          </cell>
          <cell r="E366" t="str">
            <v>Operational</v>
          </cell>
          <cell r="F366">
            <v>90</v>
          </cell>
          <cell r="G366" t="str">
            <v>Non Productive</v>
          </cell>
          <cell r="H366" t="str">
            <v>OTHER REGULAR HOURS</v>
          </cell>
          <cell r="I366">
            <v>4588.25</v>
          </cell>
          <cell r="J366">
            <v>132860.31</v>
          </cell>
          <cell r="K366">
            <v>0</v>
          </cell>
          <cell r="L366">
            <v>132860.31</v>
          </cell>
          <cell r="M366">
            <v>132860.31</v>
          </cell>
          <cell r="N366">
            <v>0</v>
          </cell>
          <cell r="O366">
            <v>132860.31</v>
          </cell>
        </row>
        <row r="367">
          <cell r="B367" t="str">
            <v>BARG UNIT</v>
          </cell>
          <cell r="C367">
            <v>53</v>
          </cell>
          <cell r="D367" t="str">
            <v>POWER SYSTEMS</v>
          </cell>
          <cell r="E367" t="str">
            <v>Operational</v>
          </cell>
          <cell r="F367">
            <v>100</v>
          </cell>
          <cell r="G367" t="str">
            <v>Non Productive</v>
          </cell>
          <cell r="H367" t="str">
            <v>REST TIME</v>
          </cell>
          <cell r="I367">
            <v>32446</v>
          </cell>
          <cell r="J367">
            <v>816903.53</v>
          </cell>
          <cell r="K367">
            <v>0</v>
          </cell>
          <cell r="L367">
            <v>816903.53</v>
          </cell>
          <cell r="M367">
            <v>816903.53</v>
          </cell>
          <cell r="N367">
            <v>0</v>
          </cell>
          <cell r="O367">
            <v>816903.53</v>
          </cell>
        </row>
        <row r="368">
          <cell r="B368" t="str">
            <v>BARG UNIT</v>
          </cell>
          <cell r="C368">
            <v>53</v>
          </cell>
          <cell r="D368" t="str">
            <v>POWER SYSTEMS</v>
          </cell>
          <cell r="E368" t="str">
            <v>Operational</v>
          </cell>
          <cell r="F368">
            <v>110</v>
          </cell>
          <cell r="G368" t="str">
            <v>Non Productive</v>
          </cell>
          <cell r="H368" t="str">
            <v>WORK HEADQUARTERS</v>
          </cell>
          <cell r="I368">
            <v>3435.5</v>
          </cell>
          <cell r="J368">
            <v>80254.86</v>
          </cell>
          <cell r="K368">
            <v>0</v>
          </cell>
          <cell r="L368">
            <v>80254.86</v>
          </cell>
          <cell r="M368">
            <v>80254.86</v>
          </cell>
          <cell r="N368">
            <v>0</v>
          </cell>
          <cell r="O368">
            <v>80254.86</v>
          </cell>
        </row>
        <row r="369">
          <cell r="B369" t="str">
            <v>BARG UNIT</v>
          </cell>
          <cell r="C369">
            <v>53</v>
          </cell>
          <cell r="D369" t="str">
            <v>POWER SYSTEMS</v>
          </cell>
          <cell r="E369" t="str">
            <v>Operational</v>
          </cell>
          <cell r="F369">
            <v>120</v>
          </cell>
          <cell r="G369" t="str">
            <v>Non Productive</v>
          </cell>
          <cell r="H369" t="str">
            <v>TRAVEL TIME</v>
          </cell>
          <cell r="I369">
            <v>1296</v>
          </cell>
          <cell r="J369">
            <v>31372.89</v>
          </cell>
          <cell r="K369">
            <v>0</v>
          </cell>
          <cell r="L369">
            <v>31372.89</v>
          </cell>
          <cell r="M369">
            <v>31372.89</v>
          </cell>
          <cell r="N369">
            <v>0</v>
          </cell>
          <cell r="O369">
            <v>31372.89</v>
          </cell>
        </row>
        <row r="370">
          <cell r="B370" t="str">
            <v>BARG UNIT</v>
          </cell>
          <cell r="C370">
            <v>53</v>
          </cell>
          <cell r="D370" t="str">
            <v>POWER SYSTEMS</v>
          </cell>
          <cell r="E370" t="str">
            <v>Operational</v>
          </cell>
          <cell r="F370">
            <v>130</v>
          </cell>
          <cell r="G370" t="str">
            <v>Non Productive</v>
          </cell>
          <cell r="H370" t="str">
            <v>EQUIPMENT BREAKDOWN</v>
          </cell>
          <cell r="I370">
            <v>10449</v>
          </cell>
          <cell r="J370">
            <v>261106.85</v>
          </cell>
          <cell r="K370">
            <v>0</v>
          </cell>
          <cell r="L370">
            <v>261106.85</v>
          </cell>
          <cell r="M370">
            <v>261106.85</v>
          </cell>
          <cell r="N370">
            <v>0</v>
          </cell>
          <cell r="O370">
            <v>261106.85</v>
          </cell>
        </row>
        <row r="371">
          <cell r="B371" t="str">
            <v>BARG UNIT</v>
          </cell>
          <cell r="C371">
            <v>53</v>
          </cell>
          <cell r="D371" t="str">
            <v>POWER SYSTEMS</v>
          </cell>
          <cell r="E371" t="str">
            <v>Operational</v>
          </cell>
          <cell r="F371">
            <v>140</v>
          </cell>
          <cell r="G371" t="str">
            <v>Non Productive</v>
          </cell>
          <cell r="H371" t="str">
            <v>SAFETY MEETING</v>
          </cell>
          <cell r="I371">
            <v>53814</v>
          </cell>
          <cell r="J371">
            <v>1343382.4</v>
          </cell>
          <cell r="K371">
            <v>0</v>
          </cell>
          <cell r="L371">
            <v>1343382.4</v>
          </cell>
          <cell r="M371">
            <v>1343382.4</v>
          </cell>
          <cell r="N371">
            <v>0</v>
          </cell>
          <cell r="O371">
            <v>1343382.4</v>
          </cell>
        </row>
        <row r="372">
          <cell r="B372" t="str">
            <v>BARG UNIT</v>
          </cell>
          <cell r="C372">
            <v>53</v>
          </cell>
          <cell r="D372" t="str">
            <v>POWER SYSTEMS</v>
          </cell>
          <cell r="E372" t="str">
            <v>Operational</v>
          </cell>
          <cell r="F372">
            <v>150</v>
          </cell>
          <cell r="G372" t="str">
            <v>Non Productive</v>
          </cell>
          <cell r="H372" t="str">
            <v>CO/UNION MEETING</v>
          </cell>
          <cell r="I372">
            <v>894.5</v>
          </cell>
          <cell r="J372">
            <v>22599.17</v>
          </cell>
          <cell r="K372">
            <v>0</v>
          </cell>
          <cell r="L372">
            <v>22599.17</v>
          </cell>
          <cell r="M372">
            <v>22599.17</v>
          </cell>
          <cell r="N372">
            <v>0</v>
          </cell>
          <cell r="O372">
            <v>22599.17</v>
          </cell>
        </row>
        <row r="373">
          <cell r="B373" t="str">
            <v>BARG UNIT</v>
          </cell>
          <cell r="C373">
            <v>53</v>
          </cell>
          <cell r="D373" t="str">
            <v>POWER SYSTEMS</v>
          </cell>
          <cell r="E373" t="str">
            <v>Operational</v>
          </cell>
          <cell r="F373">
            <v>160</v>
          </cell>
          <cell r="G373" t="str">
            <v>Non Productive</v>
          </cell>
          <cell r="H373" t="str">
            <v>OTHER MEETING</v>
          </cell>
          <cell r="I373">
            <v>7344.75</v>
          </cell>
          <cell r="J373">
            <v>174116.31</v>
          </cell>
          <cell r="K373">
            <v>0</v>
          </cell>
          <cell r="L373">
            <v>174116.31</v>
          </cell>
          <cell r="M373">
            <v>174116.31</v>
          </cell>
          <cell r="N373">
            <v>0</v>
          </cell>
          <cell r="O373">
            <v>174116.31</v>
          </cell>
        </row>
        <row r="374">
          <cell r="B374" t="str">
            <v>BARG UNIT</v>
          </cell>
          <cell r="C374">
            <v>53</v>
          </cell>
          <cell r="D374" t="str">
            <v>POWER SYSTEMS</v>
          </cell>
          <cell r="E374" t="str">
            <v>Operational</v>
          </cell>
          <cell r="F374">
            <v>170</v>
          </cell>
          <cell r="G374" t="str">
            <v>Non Productive</v>
          </cell>
          <cell r="H374" t="str">
            <v>RAIN TIME</v>
          </cell>
          <cell r="I374">
            <v>57156.25</v>
          </cell>
          <cell r="J374">
            <v>1443611.6</v>
          </cell>
          <cell r="K374">
            <v>0</v>
          </cell>
          <cell r="L374">
            <v>1443611.6</v>
          </cell>
          <cell r="M374">
            <v>1443611.6</v>
          </cell>
          <cell r="N374">
            <v>0</v>
          </cell>
          <cell r="O374">
            <v>1443611.6</v>
          </cell>
        </row>
        <row r="375">
          <cell r="B375" t="str">
            <v>BARG UNIT</v>
          </cell>
          <cell r="C375">
            <v>53</v>
          </cell>
          <cell r="D375" t="str">
            <v>POWER SYSTEMS</v>
          </cell>
          <cell r="E375" t="str">
            <v>Operational</v>
          </cell>
          <cell r="F375">
            <v>250</v>
          </cell>
          <cell r="G375" t="str">
            <v>Non Productive</v>
          </cell>
          <cell r="H375" t="str">
            <v>TEMPORARY RELIEVING</v>
          </cell>
          <cell r="I375">
            <v>229625.25</v>
          </cell>
          <cell r="J375">
            <v>543017.84</v>
          </cell>
          <cell r="K375">
            <v>0</v>
          </cell>
          <cell r="L375">
            <v>543017.84</v>
          </cell>
          <cell r="M375">
            <v>543017.84</v>
          </cell>
          <cell r="N375">
            <v>0</v>
          </cell>
          <cell r="O375">
            <v>543017.84</v>
          </cell>
        </row>
        <row r="376">
          <cell r="B376" t="str">
            <v>BARG UNIT</v>
          </cell>
          <cell r="C376">
            <v>53</v>
          </cell>
          <cell r="D376" t="str">
            <v>POWER SYSTEMS</v>
          </cell>
          <cell r="E376" t="str">
            <v>Operational</v>
          </cell>
          <cell r="F376">
            <v>300</v>
          </cell>
          <cell r="G376" t="str">
            <v>Non Productive</v>
          </cell>
          <cell r="H376" t="str">
            <v>PERF EXC REWARD</v>
          </cell>
          <cell r="I376">
            <v>0</v>
          </cell>
          <cell r="J376">
            <v>2502</v>
          </cell>
          <cell r="K376">
            <v>0</v>
          </cell>
          <cell r="L376">
            <v>2502</v>
          </cell>
          <cell r="M376">
            <v>2502</v>
          </cell>
          <cell r="N376">
            <v>0</v>
          </cell>
          <cell r="O376">
            <v>2502</v>
          </cell>
        </row>
        <row r="377">
          <cell r="B377" t="str">
            <v>BARG UNIT</v>
          </cell>
          <cell r="C377">
            <v>53</v>
          </cell>
          <cell r="D377" t="str">
            <v>POWER SYSTEMS</v>
          </cell>
          <cell r="E377" t="str">
            <v>Operational</v>
          </cell>
          <cell r="F377">
            <v>310</v>
          </cell>
          <cell r="G377" t="str">
            <v>Excluded</v>
          </cell>
          <cell r="H377" t="str">
            <v>DISABILITY - COMPANY</v>
          </cell>
          <cell r="I377">
            <v>0</v>
          </cell>
          <cell r="J377">
            <v>328966.34000000003</v>
          </cell>
          <cell r="K377">
            <v>0</v>
          </cell>
          <cell r="L377">
            <v>0</v>
          </cell>
          <cell r="M377">
            <v>0</v>
          </cell>
          <cell r="N377">
            <v>328966.34000000003</v>
          </cell>
          <cell r="O377">
            <v>328966.34000000003</v>
          </cell>
        </row>
        <row r="378">
          <cell r="B378" t="str">
            <v>BARG UNIT</v>
          </cell>
          <cell r="C378">
            <v>53</v>
          </cell>
          <cell r="D378" t="str">
            <v>POWER SYSTEMS</v>
          </cell>
          <cell r="E378" t="str">
            <v>Operational</v>
          </cell>
          <cell r="F378">
            <v>320</v>
          </cell>
          <cell r="G378" t="str">
            <v>Excluded</v>
          </cell>
          <cell r="H378" t="str">
            <v>DISABILITY SUPPL</v>
          </cell>
          <cell r="I378">
            <v>0</v>
          </cell>
          <cell r="J378">
            <v>34474.57</v>
          </cell>
          <cell r="K378">
            <v>0</v>
          </cell>
          <cell r="L378">
            <v>0</v>
          </cell>
          <cell r="M378">
            <v>0</v>
          </cell>
          <cell r="N378">
            <v>34474.57</v>
          </cell>
          <cell r="O378">
            <v>34474.57</v>
          </cell>
        </row>
        <row r="379">
          <cell r="B379" t="str">
            <v>BARG UNIT</v>
          </cell>
          <cell r="C379">
            <v>53</v>
          </cell>
          <cell r="D379" t="str">
            <v>POWER SYSTEMS</v>
          </cell>
          <cell r="E379" t="str">
            <v>Operational</v>
          </cell>
          <cell r="F379">
            <v>330</v>
          </cell>
          <cell r="G379" t="str">
            <v>Excluded</v>
          </cell>
          <cell r="H379" t="str">
            <v>RETRO PAY THRFTBL</v>
          </cell>
          <cell r="I379">
            <v>0</v>
          </cell>
          <cell r="J379">
            <v>-130.63999999999999</v>
          </cell>
          <cell r="K379">
            <v>0</v>
          </cell>
          <cell r="L379">
            <v>0</v>
          </cell>
          <cell r="M379">
            <v>0</v>
          </cell>
          <cell r="N379">
            <v>-130.63999999999999</v>
          </cell>
          <cell r="O379">
            <v>-130.63999999999999</v>
          </cell>
        </row>
        <row r="380">
          <cell r="B380" t="str">
            <v>BARG UNIT</v>
          </cell>
          <cell r="C380">
            <v>53</v>
          </cell>
          <cell r="D380" t="str">
            <v>POWER SYSTEMS</v>
          </cell>
          <cell r="E380" t="str">
            <v>Operational</v>
          </cell>
          <cell r="F380">
            <v>410</v>
          </cell>
          <cell r="G380" t="str">
            <v>Non Productive</v>
          </cell>
          <cell r="H380" t="str">
            <v>PART DAY DISABILITY</v>
          </cell>
          <cell r="I380">
            <v>3140.5</v>
          </cell>
          <cell r="J380">
            <v>76758.740000000005</v>
          </cell>
          <cell r="K380">
            <v>0</v>
          </cell>
          <cell r="L380">
            <v>76758.740000000005</v>
          </cell>
          <cell r="M380">
            <v>76758.740000000005</v>
          </cell>
          <cell r="N380">
            <v>0</v>
          </cell>
          <cell r="O380">
            <v>76758.740000000005</v>
          </cell>
        </row>
        <row r="381">
          <cell r="B381" t="str">
            <v>BARG UNIT</v>
          </cell>
          <cell r="C381">
            <v>53</v>
          </cell>
          <cell r="D381" t="str">
            <v>POWER SYSTEMS</v>
          </cell>
          <cell r="E381" t="str">
            <v>Operational</v>
          </cell>
          <cell r="F381">
            <v>430</v>
          </cell>
          <cell r="G381" t="str">
            <v>Non Productive</v>
          </cell>
          <cell r="H381" t="str">
            <v>FINAL VACATION ALLOW</v>
          </cell>
          <cell r="I381">
            <v>11685.5</v>
          </cell>
          <cell r="J381">
            <v>286249.78000000003</v>
          </cell>
          <cell r="K381">
            <v>0</v>
          </cell>
          <cell r="L381">
            <v>286249.78000000003</v>
          </cell>
          <cell r="M381">
            <v>286249.78000000003</v>
          </cell>
          <cell r="N381">
            <v>0</v>
          </cell>
          <cell r="O381">
            <v>286249.78000000003</v>
          </cell>
        </row>
        <row r="382">
          <cell r="B382" t="str">
            <v>BARG UNIT</v>
          </cell>
          <cell r="C382">
            <v>53</v>
          </cell>
          <cell r="D382" t="str">
            <v>POWER SYSTEMS</v>
          </cell>
          <cell r="E382" t="str">
            <v>Operational</v>
          </cell>
          <cell r="F382">
            <v>440</v>
          </cell>
          <cell r="G382" t="str">
            <v>Non Productive</v>
          </cell>
          <cell r="H382" t="str">
            <v>EXTENSION SICK TIME</v>
          </cell>
          <cell r="I382">
            <v>555</v>
          </cell>
          <cell r="J382">
            <v>14272.69</v>
          </cell>
          <cell r="K382">
            <v>0</v>
          </cell>
          <cell r="L382">
            <v>14272.69</v>
          </cell>
          <cell r="M382">
            <v>14272.69</v>
          </cell>
          <cell r="N382">
            <v>0</v>
          </cell>
          <cell r="O382">
            <v>14272.69</v>
          </cell>
        </row>
        <row r="383">
          <cell r="B383" t="str">
            <v>BARG UNIT</v>
          </cell>
          <cell r="C383">
            <v>53</v>
          </cell>
          <cell r="D383" t="str">
            <v>POWER SYSTEMS</v>
          </cell>
          <cell r="E383" t="str">
            <v>Operational</v>
          </cell>
          <cell r="F383">
            <v>450</v>
          </cell>
          <cell r="G383" t="str">
            <v>Non Productive</v>
          </cell>
          <cell r="H383" t="str">
            <v>LIGHT DUTY OJ INJ</v>
          </cell>
          <cell r="I383">
            <v>14510.25</v>
          </cell>
          <cell r="J383">
            <v>355831.25</v>
          </cell>
          <cell r="K383">
            <v>0</v>
          </cell>
          <cell r="L383">
            <v>355831.25</v>
          </cell>
          <cell r="M383">
            <v>355831.25</v>
          </cell>
          <cell r="N383">
            <v>0</v>
          </cell>
          <cell r="O383">
            <v>355831.25</v>
          </cell>
        </row>
        <row r="384">
          <cell r="B384" t="str">
            <v>BARG UNIT</v>
          </cell>
          <cell r="C384">
            <v>53</v>
          </cell>
          <cell r="D384" t="str">
            <v>POWER SYSTEMS</v>
          </cell>
          <cell r="E384" t="str">
            <v>Operational</v>
          </cell>
          <cell r="F384">
            <v>460</v>
          </cell>
          <cell r="G384" t="str">
            <v>Non Productive</v>
          </cell>
          <cell r="H384" t="str">
            <v>LIGHT DUTY-OTHER</v>
          </cell>
          <cell r="I384">
            <v>4379.5</v>
          </cell>
          <cell r="J384">
            <v>110182.1</v>
          </cell>
          <cell r="K384">
            <v>0</v>
          </cell>
          <cell r="L384">
            <v>110182.1</v>
          </cell>
          <cell r="M384">
            <v>110182.1</v>
          </cell>
          <cell r="N384">
            <v>0</v>
          </cell>
          <cell r="O384">
            <v>110182.1</v>
          </cell>
        </row>
        <row r="385">
          <cell r="B385" t="str">
            <v>BARG UNIT</v>
          </cell>
          <cell r="C385">
            <v>53</v>
          </cell>
          <cell r="D385" t="str">
            <v>POWER SYSTEMS</v>
          </cell>
          <cell r="E385" t="str">
            <v>Operational</v>
          </cell>
          <cell r="F385">
            <v>480</v>
          </cell>
          <cell r="G385" t="str">
            <v>Non Productive</v>
          </cell>
          <cell r="H385" t="str">
            <v>FINAL FLOATING HOL</v>
          </cell>
          <cell r="I385">
            <v>184</v>
          </cell>
          <cell r="J385">
            <v>7864.24</v>
          </cell>
          <cell r="K385">
            <v>0</v>
          </cell>
          <cell r="L385">
            <v>7864.24</v>
          </cell>
          <cell r="M385">
            <v>7864.24</v>
          </cell>
          <cell r="N385">
            <v>0</v>
          </cell>
          <cell r="O385">
            <v>7864.24</v>
          </cell>
        </row>
        <row r="386">
          <cell r="B386" t="str">
            <v>BARG UNIT</v>
          </cell>
          <cell r="C386">
            <v>53</v>
          </cell>
          <cell r="D386" t="str">
            <v>POWER SYSTEMS</v>
          </cell>
          <cell r="E386" t="str">
            <v>Operational</v>
          </cell>
          <cell r="F386">
            <v>560</v>
          </cell>
          <cell r="G386" t="str">
            <v>Non Productive</v>
          </cell>
          <cell r="H386" t="str">
            <v>LUMP SUM - MERIT</v>
          </cell>
          <cell r="I386">
            <v>0</v>
          </cell>
          <cell r="J386">
            <v>3674</v>
          </cell>
          <cell r="K386">
            <v>0</v>
          </cell>
          <cell r="L386">
            <v>3674</v>
          </cell>
          <cell r="M386">
            <v>3674</v>
          </cell>
          <cell r="N386">
            <v>0</v>
          </cell>
          <cell r="O386">
            <v>3674</v>
          </cell>
        </row>
        <row r="387">
          <cell r="B387" t="str">
            <v>BARG UNIT</v>
          </cell>
          <cell r="C387">
            <v>53</v>
          </cell>
          <cell r="D387" t="str">
            <v>POWER SYSTEMS</v>
          </cell>
          <cell r="E387" t="str">
            <v>Operational</v>
          </cell>
          <cell r="F387">
            <v>580</v>
          </cell>
          <cell r="G387" t="str">
            <v>Non Productive</v>
          </cell>
          <cell r="H387" t="str">
            <v>SICKNESS IN FAMILY</v>
          </cell>
          <cell r="I387">
            <v>24</v>
          </cell>
          <cell r="J387">
            <v>713.7</v>
          </cell>
          <cell r="K387">
            <v>0</v>
          </cell>
          <cell r="L387">
            <v>713.7</v>
          </cell>
          <cell r="M387">
            <v>713.7</v>
          </cell>
          <cell r="N387">
            <v>0</v>
          </cell>
          <cell r="O387">
            <v>713.7</v>
          </cell>
        </row>
        <row r="388">
          <cell r="B388" t="str">
            <v>BARG UNIT</v>
          </cell>
          <cell r="C388">
            <v>53</v>
          </cell>
          <cell r="D388" t="str">
            <v>POWER SYSTEMS</v>
          </cell>
          <cell r="E388" t="str">
            <v>Operational</v>
          </cell>
          <cell r="F388">
            <v>700</v>
          </cell>
          <cell r="G388" t="str">
            <v>Non Productive</v>
          </cell>
          <cell r="H388" t="str">
            <v>JOINT SAFETY ACTIV</v>
          </cell>
          <cell r="I388">
            <v>932.5</v>
          </cell>
          <cell r="J388">
            <v>23961.13</v>
          </cell>
          <cell r="K388">
            <v>0</v>
          </cell>
          <cell r="L388">
            <v>23961.13</v>
          </cell>
          <cell r="M388">
            <v>23961.13</v>
          </cell>
          <cell r="N388">
            <v>0</v>
          </cell>
          <cell r="O388">
            <v>23961.13</v>
          </cell>
        </row>
        <row r="389">
          <cell r="B389" t="str">
            <v>BARG UNIT</v>
          </cell>
          <cell r="C389">
            <v>53</v>
          </cell>
          <cell r="D389" t="str">
            <v>POWER SYSTEMS</v>
          </cell>
          <cell r="E389" t="str">
            <v>Operational</v>
          </cell>
          <cell r="F389">
            <v>710</v>
          </cell>
          <cell r="G389" t="str">
            <v>Non Productive</v>
          </cell>
          <cell r="H389" t="str">
            <v>DISPUTE RESOLUTION</v>
          </cell>
          <cell r="I389">
            <v>3498.75</v>
          </cell>
          <cell r="J389">
            <v>92039.039999999994</v>
          </cell>
          <cell r="K389">
            <v>0</v>
          </cell>
          <cell r="L389">
            <v>92039.039999999994</v>
          </cell>
          <cell r="M389">
            <v>92039.039999999994</v>
          </cell>
          <cell r="N389">
            <v>0</v>
          </cell>
          <cell r="O389">
            <v>92039.039999999994</v>
          </cell>
        </row>
        <row r="390">
          <cell r="B390" t="str">
            <v>BARG UNIT</v>
          </cell>
          <cell r="C390">
            <v>53</v>
          </cell>
          <cell r="D390" t="str">
            <v>POWER SYSTEMS</v>
          </cell>
          <cell r="E390" t="str">
            <v>Operational</v>
          </cell>
          <cell r="F390">
            <v>720</v>
          </cell>
          <cell r="G390" t="str">
            <v>Non Productive</v>
          </cell>
          <cell r="H390" t="str">
            <v>JOINT TEAM INVOLVE</v>
          </cell>
          <cell r="I390">
            <v>5511.75</v>
          </cell>
          <cell r="J390">
            <v>143234.43</v>
          </cell>
          <cell r="K390">
            <v>0</v>
          </cell>
          <cell r="L390">
            <v>143234.43</v>
          </cell>
          <cell r="M390">
            <v>143234.43</v>
          </cell>
          <cell r="N390">
            <v>0</v>
          </cell>
          <cell r="O390">
            <v>143234.43</v>
          </cell>
        </row>
        <row r="391">
          <cell r="B391" t="str">
            <v>BARG UNIT</v>
          </cell>
          <cell r="C391">
            <v>53</v>
          </cell>
          <cell r="D391" t="str">
            <v>POWER SYSTEMS</v>
          </cell>
          <cell r="E391" t="str">
            <v>Operational</v>
          </cell>
          <cell r="F391">
            <v>730</v>
          </cell>
          <cell r="G391" t="str">
            <v>Non Productive</v>
          </cell>
          <cell r="H391" t="str">
            <v>MGT REQUEST MEETING</v>
          </cell>
          <cell r="I391">
            <v>1405.25</v>
          </cell>
          <cell r="J391">
            <v>36112.22</v>
          </cell>
          <cell r="K391">
            <v>0</v>
          </cell>
          <cell r="L391">
            <v>36112.22</v>
          </cell>
          <cell r="M391">
            <v>36112.22</v>
          </cell>
          <cell r="N391">
            <v>0</v>
          </cell>
          <cell r="O391">
            <v>36112.22</v>
          </cell>
        </row>
        <row r="392">
          <cell r="B392" t="str">
            <v>BARG UNIT</v>
          </cell>
          <cell r="C392">
            <v>53</v>
          </cell>
          <cell r="D392" t="str">
            <v>POWER SYSTEMS</v>
          </cell>
          <cell r="E392" t="str">
            <v>Operational</v>
          </cell>
          <cell r="F392">
            <v>740</v>
          </cell>
          <cell r="G392" t="str">
            <v>Non Productive</v>
          </cell>
          <cell r="H392" t="str">
            <v>NEGOTIATIONS</v>
          </cell>
          <cell r="I392">
            <v>9.75</v>
          </cell>
          <cell r="J392">
            <v>254.99</v>
          </cell>
          <cell r="K392">
            <v>0</v>
          </cell>
          <cell r="L392">
            <v>254.99</v>
          </cell>
          <cell r="M392">
            <v>254.99</v>
          </cell>
          <cell r="N392">
            <v>0</v>
          </cell>
          <cell r="O392">
            <v>254.99</v>
          </cell>
        </row>
        <row r="393">
          <cell r="B393" t="str">
            <v>BARG UNIT</v>
          </cell>
          <cell r="C393">
            <v>53</v>
          </cell>
          <cell r="D393" t="str">
            <v>POWER SYSTEMS</v>
          </cell>
          <cell r="E393" t="str">
            <v>Operational</v>
          </cell>
          <cell r="F393">
            <v>960</v>
          </cell>
          <cell r="G393" t="str">
            <v>Excluded</v>
          </cell>
          <cell r="H393" t="str">
            <v>PRETAX CHILD-CARE DEDUCTION</v>
          </cell>
          <cell r="I393">
            <v>0</v>
          </cell>
          <cell r="J393">
            <v>-6964</v>
          </cell>
          <cell r="K393">
            <v>0</v>
          </cell>
          <cell r="L393">
            <v>0</v>
          </cell>
          <cell r="M393">
            <v>0</v>
          </cell>
          <cell r="N393">
            <v>-6964</v>
          </cell>
          <cell r="O393">
            <v>-6964</v>
          </cell>
        </row>
        <row r="394">
          <cell r="B394" t="str">
            <v>BARG UNIT</v>
          </cell>
          <cell r="C394">
            <v>53</v>
          </cell>
          <cell r="D394" t="str">
            <v>POWER SYSTEMS</v>
          </cell>
          <cell r="E394" t="str">
            <v>Operational</v>
          </cell>
          <cell r="F394">
            <v>970</v>
          </cell>
          <cell r="G394" t="str">
            <v>Excluded</v>
          </cell>
          <cell r="H394" t="str">
            <v>PRETAX MEDICAL</v>
          </cell>
          <cell r="I394">
            <v>0</v>
          </cell>
          <cell r="J394">
            <v>-1992218.61</v>
          </cell>
          <cell r="K394">
            <v>0</v>
          </cell>
          <cell r="L394">
            <v>0</v>
          </cell>
          <cell r="M394">
            <v>0</v>
          </cell>
          <cell r="N394">
            <v>-1992218.61</v>
          </cell>
          <cell r="O394">
            <v>-1992218.61</v>
          </cell>
        </row>
        <row r="395">
          <cell r="B395" t="str">
            <v>BARG UNIT</v>
          </cell>
          <cell r="C395">
            <v>53</v>
          </cell>
          <cell r="D395" t="str">
            <v>POWER SYSTEMS</v>
          </cell>
          <cell r="E395" t="str">
            <v>Operational</v>
          </cell>
          <cell r="F395">
            <v>971</v>
          </cell>
          <cell r="G395" t="str">
            <v>Excluded</v>
          </cell>
          <cell r="H395" t="str">
            <v>MEDICAL BENEFIT $</v>
          </cell>
          <cell r="I395">
            <v>0</v>
          </cell>
          <cell r="J395">
            <v>8028</v>
          </cell>
          <cell r="K395">
            <v>0</v>
          </cell>
          <cell r="L395">
            <v>0</v>
          </cell>
          <cell r="M395">
            <v>0</v>
          </cell>
          <cell r="N395">
            <v>8028</v>
          </cell>
          <cell r="O395">
            <v>8028</v>
          </cell>
        </row>
        <row r="396">
          <cell r="B396" t="str">
            <v>BARG UNIT</v>
          </cell>
          <cell r="C396">
            <v>53</v>
          </cell>
          <cell r="D396" t="str">
            <v>POWER SYSTEMS</v>
          </cell>
          <cell r="E396" t="str">
            <v>Operational</v>
          </cell>
          <cell r="F396">
            <v>972</v>
          </cell>
          <cell r="G396" t="str">
            <v>Excluded</v>
          </cell>
          <cell r="H396" t="str">
            <v>PRETAX DENTAL</v>
          </cell>
          <cell r="I396">
            <v>0</v>
          </cell>
          <cell r="J396">
            <v>-250989.07</v>
          </cell>
          <cell r="K396">
            <v>0</v>
          </cell>
          <cell r="L396">
            <v>0</v>
          </cell>
          <cell r="M396">
            <v>0</v>
          </cell>
          <cell r="N396">
            <v>-250989.07</v>
          </cell>
          <cell r="O396">
            <v>-250989.07</v>
          </cell>
        </row>
        <row r="397">
          <cell r="B397" t="str">
            <v>BARG UNIT</v>
          </cell>
          <cell r="C397">
            <v>53</v>
          </cell>
          <cell r="D397" t="str">
            <v>POWER SYSTEMS</v>
          </cell>
          <cell r="E397" t="str">
            <v>Operational</v>
          </cell>
          <cell r="F397">
            <v>973</v>
          </cell>
          <cell r="G397" t="str">
            <v>Excluded</v>
          </cell>
          <cell r="H397" t="str">
            <v>DENTAL BENEFIT $</v>
          </cell>
          <cell r="I397">
            <v>0</v>
          </cell>
          <cell r="J397">
            <v>195</v>
          </cell>
          <cell r="K397">
            <v>0</v>
          </cell>
          <cell r="L397">
            <v>0</v>
          </cell>
          <cell r="M397">
            <v>0</v>
          </cell>
          <cell r="N397">
            <v>195</v>
          </cell>
          <cell r="O397">
            <v>195</v>
          </cell>
        </row>
        <row r="398">
          <cell r="B398" t="str">
            <v>BARG UNIT</v>
          </cell>
          <cell r="C398">
            <v>53</v>
          </cell>
          <cell r="D398" t="str">
            <v>POWER SYSTEMS</v>
          </cell>
          <cell r="E398" t="str">
            <v>Operational</v>
          </cell>
          <cell r="F398">
            <v>974</v>
          </cell>
          <cell r="G398" t="str">
            <v>Excluded</v>
          </cell>
          <cell r="H398" t="str">
            <v>PRETAX EMP LIFE INS</v>
          </cell>
          <cell r="I398">
            <v>0</v>
          </cell>
          <cell r="J398">
            <v>-425112.51</v>
          </cell>
          <cell r="K398">
            <v>0</v>
          </cell>
          <cell r="L398">
            <v>0</v>
          </cell>
          <cell r="M398">
            <v>0</v>
          </cell>
          <cell r="N398">
            <v>-425112.51</v>
          </cell>
          <cell r="O398">
            <v>-425112.51</v>
          </cell>
        </row>
        <row r="399">
          <cell r="B399" t="str">
            <v>BARG UNIT</v>
          </cell>
          <cell r="C399">
            <v>53</v>
          </cell>
          <cell r="D399" t="str">
            <v>POWER SYSTEMS</v>
          </cell>
          <cell r="E399" t="str">
            <v>Operational</v>
          </cell>
          <cell r="F399">
            <v>976</v>
          </cell>
          <cell r="G399" t="str">
            <v>Excluded</v>
          </cell>
          <cell r="H399" t="str">
            <v>LIFE INS BENEFIT $</v>
          </cell>
          <cell r="I399">
            <v>0</v>
          </cell>
          <cell r="J399">
            <v>278.72000000000003</v>
          </cell>
          <cell r="K399">
            <v>0</v>
          </cell>
          <cell r="L399">
            <v>0</v>
          </cell>
          <cell r="M399">
            <v>0</v>
          </cell>
          <cell r="N399">
            <v>278.72000000000003</v>
          </cell>
          <cell r="O399">
            <v>278.72000000000003</v>
          </cell>
        </row>
        <row r="400">
          <cell r="B400" t="str">
            <v>BARG UNIT</v>
          </cell>
          <cell r="C400">
            <v>53</v>
          </cell>
          <cell r="D400" t="str">
            <v>POWER SYSTEMS</v>
          </cell>
          <cell r="E400" t="str">
            <v>Operational</v>
          </cell>
          <cell r="F400">
            <v>977</v>
          </cell>
          <cell r="G400" t="str">
            <v>Excluded</v>
          </cell>
          <cell r="H400" t="str">
            <v>PRETAX LTD</v>
          </cell>
          <cell r="I400">
            <v>0</v>
          </cell>
          <cell r="J400">
            <v>-1016.86</v>
          </cell>
          <cell r="K400">
            <v>0</v>
          </cell>
          <cell r="L400">
            <v>0</v>
          </cell>
          <cell r="M400">
            <v>0</v>
          </cell>
          <cell r="N400">
            <v>-1016.86</v>
          </cell>
          <cell r="O400">
            <v>-1016.86</v>
          </cell>
        </row>
        <row r="401">
          <cell r="B401" t="str">
            <v>BARG UNIT</v>
          </cell>
          <cell r="C401">
            <v>53</v>
          </cell>
          <cell r="D401" t="str">
            <v>POWER SYSTEMS</v>
          </cell>
          <cell r="E401" t="str">
            <v>Operational</v>
          </cell>
          <cell r="F401">
            <v>978</v>
          </cell>
          <cell r="G401" t="str">
            <v>Excluded</v>
          </cell>
          <cell r="H401" t="str">
            <v>LTD BENEFIT $</v>
          </cell>
          <cell r="I401">
            <v>0</v>
          </cell>
          <cell r="J401">
            <v>1016.86</v>
          </cell>
          <cell r="K401">
            <v>0</v>
          </cell>
          <cell r="L401">
            <v>0</v>
          </cell>
          <cell r="M401">
            <v>0</v>
          </cell>
          <cell r="N401">
            <v>1016.86</v>
          </cell>
          <cell r="O401">
            <v>1016.86</v>
          </cell>
        </row>
        <row r="402">
          <cell r="B402" t="str">
            <v>BARG UNIT</v>
          </cell>
          <cell r="C402">
            <v>53</v>
          </cell>
          <cell r="D402" t="str">
            <v>POWER SYSTEMS</v>
          </cell>
          <cell r="E402" t="str">
            <v>Operational</v>
          </cell>
          <cell r="F402">
            <v>984</v>
          </cell>
          <cell r="G402" t="str">
            <v>Excluded</v>
          </cell>
          <cell r="H402" t="str">
            <v>VISION - PRE-TAX DED</v>
          </cell>
          <cell r="I402">
            <v>0</v>
          </cell>
          <cell r="J402">
            <v>-237.36</v>
          </cell>
          <cell r="K402">
            <v>0</v>
          </cell>
          <cell r="L402">
            <v>0</v>
          </cell>
          <cell r="M402">
            <v>0</v>
          </cell>
          <cell r="N402">
            <v>-237.36</v>
          </cell>
          <cell r="O402">
            <v>-237.36</v>
          </cell>
        </row>
        <row r="403">
          <cell r="B403" t="str">
            <v>BARG UNIT</v>
          </cell>
          <cell r="C403">
            <v>53</v>
          </cell>
          <cell r="D403" t="str">
            <v>POWER SYSTEMS</v>
          </cell>
          <cell r="E403" t="str">
            <v>Operational</v>
          </cell>
          <cell r="F403">
            <v>990</v>
          </cell>
          <cell r="G403" t="str">
            <v>Excluded</v>
          </cell>
          <cell r="H403" t="str">
            <v>THRIFT CATCH UP</v>
          </cell>
          <cell r="I403">
            <v>0</v>
          </cell>
          <cell r="J403">
            <v>-44281.07</v>
          </cell>
          <cell r="K403">
            <v>0</v>
          </cell>
          <cell r="L403">
            <v>0</v>
          </cell>
          <cell r="M403">
            <v>0</v>
          </cell>
          <cell r="N403">
            <v>-44281.07</v>
          </cell>
          <cell r="O403">
            <v>-44281.07</v>
          </cell>
        </row>
        <row r="404">
          <cell r="B404" t="str">
            <v>BARG UNIT</v>
          </cell>
          <cell r="C404">
            <v>53</v>
          </cell>
          <cell r="D404" t="str">
            <v>POWER SYSTEMS</v>
          </cell>
          <cell r="E404" t="str">
            <v>Operational</v>
          </cell>
          <cell r="F404">
            <v>998</v>
          </cell>
          <cell r="G404" t="str">
            <v>Excluded</v>
          </cell>
          <cell r="H404" t="str">
            <v>BA THRFT STP AT CAP</v>
          </cell>
          <cell r="I404">
            <v>0</v>
          </cell>
          <cell r="J404">
            <v>-5555217.7599999998</v>
          </cell>
          <cell r="K404">
            <v>0</v>
          </cell>
          <cell r="L404">
            <v>0</v>
          </cell>
          <cell r="M404">
            <v>0</v>
          </cell>
          <cell r="N404">
            <v>-5555217.7599999998</v>
          </cell>
          <cell r="O404">
            <v>-5555217.7599999998</v>
          </cell>
        </row>
        <row r="405">
          <cell r="B405" t="str">
            <v>BARG UNIT</v>
          </cell>
          <cell r="C405">
            <v>53</v>
          </cell>
          <cell r="D405" t="str">
            <v>POWER SYSTEMS</v>
          </cell>
          <cell r="E405" t="str">
            <v>Operational</v>
          </cell>
          <cell r="F405">
            <v>999</v>
          </cell>
          <cell r="G405" t="str">
            <v>Excluded</v>
          </cell>
          <cell r="H405" t="str">
            <v>SUP THRFT STP AT CAP</v>
          </cell>
          <cell r="I405">
            <v>0</v>
          </cell>
          <cell r="J405">
            <v>-4380154.91</v>
          </cell>
          <cell r="K405">
            <v>0</v>
          </cell>
          <cell r="L405">
            <v>0</v>
          </cell>
          <cell r="M405">
            <v>0</v>
          </cell>
          <cell r="N405">
            <v>-4380154.91</v>
          </cell>
          <cell r="O405">
            <v>-4380154.91</v>
          </cell>
        </row>
        <row r="406">
          <cell r="B406" t="str">
            <v>BARG UNIT</v>
          </cell>
          <cell r="C406">
            <v>53</v>
          </cell>
          <cell r="D406" t="str">
            <v>POWER SYSTEMS</v>
          </cell>
          <cell r="E406" t="str">
            <v>Operational</v>
          </cell>
          <cell r="F406" t="str">
            <v>C25</v>
          </cell>
          <cell r="G406" t="str">
            <v>Excluded</v>
          </cell>
          <cell r="H406" t="str">
            <v>CALL OUT LIST OT</v>
          </cell>
          <cell r="I406">
            <v>2360</v>
          </cell>
          <cell r="J406">
            <v>163293.66</v>
          </cell>
          <cell r="K406">
            <v>0</v>
          </cell>
          <cell r="L406">
            <v>0</v>
          </cell>
          <cell r="M406">
            <v>0</v>
          </cell>
          <cell r="N406">
            <v>163293.66</v>
          </cell>
          <cell r="O406">
            <v>163293.66</v>
          </cell>
        </row>
        <row r="407">
          <cell r="B407" t="str">
            <v>BARG UNIT</v>
          </cell>
          <cell r="C407">
            <v>53</v>
          </cell>
          <cell r="D407" t="str">
            <v>POWER SYSTEMS</v>
          </cell>
          <cell r="E407" t="str">
            <v>Operational</v>
          </cell>
          <cell r="F407" t="str">
            <v>C37</v>
          </cell>
          <cell r="G407" t="str">
            <v>Excluded</v>
          </cell>
          <cell r="H407" t="str">
            <v>UNUSED VACATION PAY</v>
          </cell>
          <cell r="I407">
            <v>0</v>
          </cell>
          <cell r="J407">
            <v>14011.34</v>
          </cell>
          <cell r="K407">
            <v>0</v>
          </cell>
          <cell r="L407">
            <v>0</v>
          </cell>
          <cell r="M407">
            <v>0</v>
          </cell>
          <cell r="N407">
            <v>14011.34</v>
          </cell>
          <cell r="O407">
            <v>14011.34</v>
          </cell>
        </row>
        <row r="408">
          <cell r="B408" t="str">
            <v>BARG UNIT</v>
          </cell>
          <cell r="C408">
            <v>53</v>
          </cell>
          <cell r="D408" t="str">
            <v>POWER SYSTEMS</v>
          </cell>
          <cell r="E408" t="str">
            <v>Operational</v>
          </cell>
          <cell r="F408" t="str">
            <v>C76</v>
          </cell>
          <cell r="G408" t="str">
            <v>Excluded</v>
          </cell>
          <cell r="H408" t="str">
            <v>INSTRUCT PAY GENERAL</v>
          </cell>
          <cell r="I408">
            <v>0</v>
          </cell>
          <cell r="J408">
            <v>61903.37</v>
          </cell>
          <cell r="K408">
            <v>0</v>
          </cell>
          <cell r="L408">
            <v>0</v>
          </cell>
          <cell r="M408">
            <v>0</v>
          </cell>
          <cell r="N408">
            <v>61903.37</v>
          </cell>
          <cell r="O408">
            <v>61903.37</v>
          </cell>
        </row>
        <row r="409">
          <cell r="B409" t="str">
            <v>BARG UNIT</v>
          </cell>
          <cell r="C409">
            <v>53</v>
          </cell>
          <cell r="D409" t="str">
            <v>POWER SYSTEMS</v>
          </cell>
          <cell r="E409" t="str">
            <v>Operational</v>
          </cell>
          <cell r="F409" t="str">
            <v>G01</v>
          </cell>
          <cell r="G409" t="str">
            <v>Excluded</v>
          </cell>
          <cell r="H409" t="str">
            <v>SIGNING BONUS</v>
          </cell>
          <cell r="I409">
            <v>0</v>
          </cell>
          <cell r="J409">
            <v>165000</v>
          </cell>
          <cell r="K409">
            <v>0</v>
          </cell>
          <cell r="L409">
            <v>0</v>
          </cell>
          <cell r="M409">
            <v>0</v>
          </cell>
          <cell r="N409">
            <v>165000</v>
          </cell>
          <cell r="O409">
            <v>165000</v>
          </cell>
        </row>
        <row r="410">
          <cell r="B410" t="str">
            <v>BARG UNIT</v>
          </cell>
          <cell r="C410">
            <v>53</v>
          </cell>
          <cell r="D410" t="str">
            <v>POWER SYSTEMS</v>
          </cell>
          <cell r="E410" t="str">
            <v>Operational</v>
          </cell>
          <cell r="F410" t="str">
            <v>G03</v>
          </cell>
          <cell r="G410" t="str">
            <v>Excluded</v>
          </cell>
          <cell r="H410" t="str">
            <v>IMP RECOGNITION AWARD</v>
          </cell>
          <cell r="I410">
            <v>0</v>
          </cell>
          <cell r="J410">
            <v>19000</v>
          </cell>
          <cell r="K410">
            <v>0</v>
          </cell>
          <cell r="L410">
            <v>0</v>
          </cell>
          <cell r="M410">
            <v>0</v>
          </cell>
          <cell r="N410">
            <v>19000</v>
          </cell>
          <cell r="O410">
            <v>19000</v>
          </cell>
        </row>
        <row r="411">
          <cell r="B411" t="str">
            <v>BARG UNIT</v>
          </cell>
          <cell r="C411">
            <v>53</v>
          </cell>
          <cell r="D411" t="str">
            <v>POWER SYSTEMS</v>
          </cell>
          <cell r="E411" t="str">
            <v>Operational</v>
          </cell>
          <cell r="F411" t="str">
            <v>G09</v>
          </cell>
          <cell r="G411" t="str">
            <v>Excluded</v>
          </cell>
          <cell r="H411" t="str">
            <v>WELLNESS REFUND</v>
          </cell>
          <cell r="I411">
            <v>0</v>
          </cell>
          <cell r="J411">
            <v>10209.780000000001</v>
          </cell>
          <cell r="K411">
            <v>0</v>
          </cell>
          <cell r="L411">
            <v>0</v>
          </cell>
          <cell r="M411">
            <v>0</v>
          </cell>
          <cell r="N411">
            <v>10209.780000000001</v>
          </cell>
          <cell r="O411">
            <v>10209.780000000001</v>
          </cell>
        </row>
        <row r="412">
          <cell r="B412" t="str">
            <v>BARG UNIT</v>
          </cell>
          <cell r="C412">
            <v>53</v>
          </cell>
          <cell r="D412" t="str">
            <v>POWER SYSTEMS</v>
          </cell>
          <cell r="E412" t="str">
            <v>Operational</v>
          </cell>
          <cell r="F412" t="str">
            <v>G20</v>
          </cell>
          <cell r="G412" t="str">
            <v>Excluded</v>
          </cell>
          <cell r="H412" t="str">
            <v>MOV EXP-TXBL</v>
          </cell>
          <cell r="I412">
            <v>0</v>
          </cell>
          <cell r="J412">
            <v>46951.95</v>
          </cell>
          <cell r="K412">
            <v>0</v>
          </cell>
          <cell r="L412">
            <v>0</v>
          </cell>
          <cell r="M412">
            <v>0</v>
          </cell>
          <cell r="N412">
            <v>46951.95</v>
          </cell>
          <cell r="O412">
            <v>46951.95</v>
          </cell>
        </row>
        <row r="413">
          <cell r="B413" t="str">
            <v>BARG UNIT</v>
          </cell>
          <cell r="C413">
            <v>53</v>
          </cell>
          <cell r="D413" t="str">
            <v>POWER SYSTEMS</v>
          </cell>
          <cell r="E413" t="str">
            <v>Operational</v>
          </cell>
          <cell r="F413" t="str">
            <v>G25</v>
          </cell>
          <cell r="G413" t="str">
            <v>Excluded</v>
          </cell>
          <cell r="H413" t="str">
            <v>MOV EXP GROSSUP</v>
          </cell>
          <cell r="I413">
            <v>0</v>
          </cell>
          <cell r="J413">
            <v>7037.65</v>
          </cell>
          <cell r="K413">
            <v>0</v>
          </cell>
          <cell r="L413">
            <v>0</v>
          </cell>
          <cell r="M413">
            <v>0</v>
          </cell>
          <cell r="N413">
            <v>7037.65</v>
          </cell>
          <cell r="O413">
            <v>7037.65</v>
          </cell>
        </row>
        <row r="414">
          <cell r="B414" t="str">
            <v>BARG UNIT</v>
          </cell>
          <cell r="C414">
            <v>53</v>
          </cell>
          <cell r="D414" t="str">
            <v>POWER SYSTEMS</v>
          </cell>
          <cell r="E414" t="str">
            <v>Operational</v>
          </cell>
          <cell r="F414" t="str">
            <v>H26</v>
          </cell>
          <cell r="G414" t="str">
            <v>Non Productive</v>
          </cell>
          <cell r="H414" t="str">
            <v>STARS GROSS UP</v>
          </cell>
          <cell r="I414">
            <v>0</v>
          </cell>
          <cell r="J414">
            <v>8993.9500000000007</v>
          </cell>
          <cell r="K414">
            <v>0</v>
          </cell>
          <cell r="L414">
            <v>8993.9500000000007</v>
          </cell>
          <cell r="M414">
            <v>8993.9500000000007</v>
          </cell>
          <cell r="N414">
            <v>0</v>
          </cell>
          <cell r="O414">
            <v>8993.9500000000007</v>
          </cell>
        </row>
        <row r="415">
          <cell r="B415" t="str">
            <v>BARG UNIT</v>
          </cell>
          <cell r="C415">
            <v>53</v>
          </cell>
          <cell r="D415" t="str">
            <v>POWER SYSTEMS</v>
          </cell>
          <cell r="E415" t="str">
            <v>Operational</v>
          </cell>
          <cell r="F415" t="str">
            <v>H30</v>
          </cell>
          <cell r="G415" t="str">
            <v>Non Productive</v>
          </cell>
          <cell r="H415" t="str">
            <v>PERF EXC REWARD</v>
          </cell>
          <cell r="I415">
            <v>0</v>
          </cell>
          <cell r="J415">
            <v>1721</v>
          </cell>
          <cell r="K415">
            <v>0</v>
          </cell>
          <cell r="L415">
            <v>1721</v>
          </cell>
          <cell r="M415">
            <v>1721</v>
          </cell>
          <cell r="N415">
            <v>0</v>
          </cell>
          <cell r="O415">
            <v>1721</v>
          </cell>
        </row>
        <row r="416">
          <cell r="B416" t="str">
            <v>BARG UNIT</v>
          </cell>
          <cell r="C416">
            <v>53</v>
          </cell>
          <cell r="D416" t="str">
            <v>POWER SYSTEMS</v>
          </cell>
          <cell r="E416" t="str">
            <v>Operational</v>
          </cell>
          <cell r="F416" t="str">
            <v>J05</v>
          </cell>
          <cell r="G416" t="str">
            <v>Excluded</v>
          </cell>
          <cell r="H416" t="str">
            <v>SITE ALLOW 50M +</v>
          </cell>
          <cell r="I416">
            <v>0</v>
          </cell>
          <cell r="J416">
            <v>410</v>
          </cell>
          <cell r="K416">
            <v>0</v>
          </cell>
          <cell r="L416">
            <v>0</v>
          </cell>
          <cell r="M416">
            <v>0</v>
          </cell>
          <cell r="N416">
            <v>410</v>
          </cell>
          <cell r="O416">
            <v>410</v>
          </cell>
        </row>
        <row r="417">
          <cell r="B417" t="str">
            <v>BARG UNIT</v>
          </cell>
          <cell r="C417">
            <v>53</v>
          </cell>
          <cell r="D417" t="str">
            <v>POWER SYSTEMS</v>
          </cell>
          <cell r="E417" t="str">
            <v>Operational</v>
          </cell>
          <cell r="F417" t="str">
            <v>J10</v>
          </cell>
          <cell r="G417" t="str">
            <v>Excluded</v>
          </cell>
          <cell r="H417" t="str">
            <v>O.T. MEALS NON-XM</v>
          </cell>
          <cell r="I417">
            <v>233110</v>
          </cell>
          <cell r="J417">
            <v>2567290</v>
          </cell>
          <cell r="K417">
            <v>0</v>
          </cell>
          <cell r="L417">
            <v>0</v>
          </cell>
          <cell r="M417">
            <v>0</v>
          </cell>
          <cell r="N417">
            <v>2567290</v>
          </cell>
          <cell r="O417">
            <v>2567290</v>
          </cell>
        </row>
        <row r="418">
          <cell r="B418" t="str">
            <v>BARG UNIT</v>
          </cell>
          <cell r="C418">
            <v>53</v>
          </cell>
          <cell r="D418" t="str">
            <v>POWER SYSTEMS</v>
          </cell>
          <cell r="E418" t="str">
            <v>Operational</v>
          </cell>
          <cell r="F418" t="str">
            <v>J20</v>
          </cell>
          <cell r="G418" t="str">
            <v>Excluded</v>
          </cell>
          <cell r="H418" t="str">
            <v>IMP INC EXCESS LIF T</v>
          </cell>
          <cell r="I418">
            <v>0</v>
          </cell>
          <cell r="J418">
            <v>300999.71999999997</v>
          </cell>
          <cell r="K418">
            <v>0</v>
          </cell>
          <cell r="L418">
            <v>0</v>
          </cell>
          <cell r="M418">
            <v>0</v>
          </cell>
          <cell r="N418">
            <v>300999.71999999997</v>
          </cell>
          <cell r="O418">
            <v>300999.71999999997</v>
          </cell>
        </row>
        <row r="419">
          <cell r="B419" t="str">
            <v>BARG UNIT</v>
          </cell>
          <cell r="C419">
            <v>53</v>
          </cell>
          <cell r="D419" t="str">
            <v>POWER SYSTEMS</v>
          </cell>
          <cell r="E419" t="str">
            <v>Operational</v>
          </cell>
          <cell r="F419" t="str">
            <v>J25</v>
          </cell>
          <cell r="G419" t="str">
            <v>Excluded</v>
          </cell>
          <cell r="H419" t="str">
            <v>IMP INC DEP LIFE</v>
          </cell>
          <cell r="I419">
            <v>0</v>
          </cell>
          <cell r="J419">
            <v>31775.040000000001</v>
          </cell>
          <cell r="K419">
            <v>0</v>
          </cell>
          <cell r="L419">
            <v>0</v>
          </cell>
          <cell r="M419">
            <v>0</v>
          </cell>
          <cell r="N419">
            <v>31775.040000000001</v>
          </cell>
          <cell r="O419">
            <v>31775.040000000001</v>
          </cell>
        </row>
        <row r="420">
          <cell r="B420" t="str">
            <v>BARG UNIT</v>
          </cell>
          <cell r="C420">
            <v>53</v>
          </cell>
          <cell r="D420" t="str">
            <v>POWER SYSTEMS</v>
          </cell>
          <cell r="E420" t="str">
            <v>Operational</v>
          </cell>
          <cell r="F420" t="str">
            <v>J68</v>
          </cell>
          <cell r="G420" t="str">
            <v>Excluded</v>
          </cell>
          <cell r="H420" t="str">
            <v>COMMUT CO. CAR</v>
          </cell>
          <cell r="I420">
            <v>0</v>
          </cell>
          <cell r="J420">
            <v>20757</v>
          </cell>
          <cell r="K420">
            <v>0</v>
          </cell>
          <cell r="L420">
            <v>0</v>
          </cell>
          <cell r="M420">
            <v>0</v>
          </cell>
          <cell r="N420">
            <v>20757</v>
          </cell>
          <cell r="O420">
            <v>20757</v>
          </cell>
        </row>
        <row r="421">
          <cell r="B421" t="str">
            <v>BARG UNIT</v>
          </cell>
          <cell r="C421">
            <v>53</v>
          </cell>
          <cell r="D421" t="str">
            <v>POWER SYSTEMS</v>
          </cell>
          <cell r="E421" t="str">
            <v>Operational</v>
          </cell>
          <cell r="F421" t="str">
            <v>J82</v>
          </cell>
          <cell r="G421" t="str">
            <v>Excluded</v>
          </cell>
          <cell r="H421" t="str">
            <v>IMP CNTR CAR V INS 2</v>
          </cell>
          <cell r="I421">
            <v>0</v>
          </cell>
          <cell r="J421">
            <v>792</v>
          </cell>
          <cell r="K421">
            <v>0</v>
          </cell>
          <cell r="L421">
            <v>0</v>
          </cell>
          <cell r="M421">
            <v>0</v>
          </cell>
          <cell r="N421">
            <v>792</v>
          </cell>
          <cell r="O421">
            <v>792</v>
          </cell>
        </row>
        <row r="422">
          <cell r="B422" t="str">
            <v>BARG UNIT</v>
          </cell>
          <cell r="C422">
            <v>53</v>
          </cell>
          <cell r="D422" t="str">
            <v>POWER SYSTEMS</v>
          </cell>
          <cell r="E422" t="str">
            <v>Operational</v>
          </cell>
          <cell r="F422" t="str">
            <v>P52</v>
          </cell>
          <cell r="G422" t="str">
            <v>Excluded</v>
          </cell>
          <cell r="H422" t="str">
            <v>CC V INS RMB N-TX 2</v>
          </cell>
          <cell r="I422">
            <v>0</v>
          </cell>
          <cell r="J422">
            <v>1332</v>
          </cell>
          <cell r="K422">
            <v>0</v>
          </cell>
          <cell r="L422">
            <v>0</v>
          </cell>
          <cell r="M422">
            <v>0</v>
          </cell>
          <cell r="N422">
            <v>1332</v>
          </cell>
          <cell r="O422">
            <v>1332</v>
          </cell>
        </row>
        <row r="423">
          <cell r="B423" t="str">
            <v>BARG UNIT</v>
          </cell>
          <cell r="C423">
            <v>53</v>
          </cell>
          <cell r="D423" t="str">
            <v>POWER SYSTEMS</v>
          </cell>
          <cell r="E423" t="str">
            <v>Operational</v>
          </cell>
          <cell r="F423" t="str">
            <v>P61</v>
          </cell>
          <cell r="G423" t="str">
            <v>Excluded</v>
          </cell>
          <cell r="H423" t="str">
            <v>MOV EXP NON TXBL</v>
          </cell>
          <cell r="I423">
            <v>0</v>
          </cell>
          <cell r="J423">
            <v>33450.1</v>
          </cell>
          <cell r="K423">
            <v>0</v>
          </cell>
          <cell r="L423">
            <v>0</v>
          </cell>
          <cell r="M423">
            <v>0</v>
          </cell>
          <cell r="N423">
            <v>33450.1</v>
          </cell>
          <cell r="O423">
            <v>33450.1</v>
          </cell>
        </row>
        <row r="424">
          <cell r="B424" t="str">
            <v>BARG UNIT</v>
          </cell>
          <cell r="C424">
            <v>53</v>
          </cell>
          <cell r="D424" t="str">
            <v>POWER SYSTEMS</v>
          </cell>
          <cell r="E424" t="str">
            <v>Operational</v>
          </cell>
          <cell r="F424" t="str">
            <v>R40</v>
          </cell>
          <cell r="G424" t="str">
            <v>Excluded</v>
          </cell>
          <cell r="H424" t="str">
            <v>FULL DY DIS-NOT PAID</v>
          </cell>
          <cell r="I424">
            <v>42232</v>
          </cell>
          <cell r="J424">
            <v>0</v>
          </cell>
          <cell r="K424">
            <v>0</v>
          </cell>
          <cell r="L424">
            <v>0</v>
          </cell>
          <cell r="M424">
            <v>0</v>
          </cell>
          <cell r="N424">
            <v>0</v>
          </cell>
          <cell r="O424">
            <v>0</v>
          </cell>
        </row>
        <row r="425">
          <cell r="B425" t="str">
            <v>BARG UNIT</v>
          </cell>
          <cell r="C425">
            <v>53</v>
          </cell>
          <cell r="D425" t="str">
            <v>POWER SYSTEMS</v>
          </cell>
          <cell r="E425" t="str">
            <v>Operational</v>
          </cell>
          <cell r="F425" t="str">
            <v>R42</v>
          </cell>
          <cell r="G425" t="str">
            <v>Excluded</v>
          </cell>
          <cell r="H425" t="str">
            <v>HOL WRK-VAC-NOT PAID</v>
          </cell>
          <cell r="I425">
            <v>28122</v>
          </cell>
          <cell r="J425">
            <v>723570.25</v>
          </cell>
          <cell r="K425">
            <v>0</v>
          </cell>
          <cell r="L425">
            <v>0</v>
          </cell>
          <cell r="M425">
            <v>0</v>
          </cell>
          <cell r="N425">
            <v>723570.25</v>
          </cell>
          <cell r="O425">
            <v>723570.25</v>
          </cell>
        </row>
        <row r="426">
          <cell r="B426" t="str">
            <v>BARG UNIT</v>
          </cell>
          <cell r="C426">
            <v>53</v>
          </cell>
          <cell r="D426" t="str">
            <v>POWER SYSTEMS</v>
          </cell>
          <cell r="E426" t="str">
            <v>Operational</v>
          </cell>
          <cell r="F426" t="str">
            <v>R59</v>
          </cell>
          <cell r="G426" t="str">
            <v>Excluded</v>
          </cell>
          <cell r="H426" t="str">
            <v>FMLA - INFO ONLY</v>
          </cell>
          <cell r="I426">
            <v>8501.75</v>
          </cell>
          <cell r="J426">
            <v>0</v>
          </cell>
          <cell r="K426">
            <v>0</v>
          </cell>
          <cell r="L426">
            <v>0</v>
          </cell>
          <cell r="M426">
            <v>0</v>
          </cell>
          <cell r="N426">
            <v>0</v>
          </cell>
          <cell r="O426">
            <v>0</v>
          </cell>
        </row>
        <row r="427">
          <cell r="B427" t="str">
            <v>BARG UNIT</v>
          </cell>
          <cell r="C427">
            <v>53</v>
          </cell>
          <cell r="D427" t="str">
            <v>POWER SYSTEMS</v>
          </cell>
          <cell r="E427" t="str">
            <v>Operational</v>
          </cell>
          <cell r="F427" t="str">
            <v>R60</v>
          </cell>
          <cell r="G427" t="str">
            <v>Excluded</v>
          </cell>
          <cell r="H427" t="str">
            <v>NO REPORT-NOT PAID</v>
          </cell>
          <cell r="I427">
            <v>123.75</v>
          </cell>
          <cell r="J427">
            <v>0</v>
          </cell>
          <cell r="K427">
            <v>0</v>
          </cell>
          <cell r="L427">
            <v>0</v>
          </cell>
          <cell r="M427">
            <v>0</v>
          </cell>
          <cell r="N427">
            <v>0</v>
          </cell>
          <cell r="O427">
            <v>0</v>
          </cell>
        </row>
        <row r="428">
          <cell r="B428" t="str">
            <v>BARG UNIT</v>
          </cell>
          <cell r="C428">
            <v>53</v>
          </cell>
          <cell r="D428" t="str">
            <v>POWER SYSTEMS</v>
          </cell>
          <cell r="E428" t="str">
            <v>Operational</v>
          </cell>
          <cell r="F428" t="str">
            <v>R61</v>
          </cell>
          <cell r="G428" t="str">
            <v>Excluded</v>
          </cell>
          <cell r="H428" t="str">
            <v>DISCIP ACTN N-PD</v>
          </cell>
          <cell r="I428">
            <v>927.5</v>
          </cell>
          <cell r="J428">
            <v>0</v>
          </cell>
          <cell r="K428">
            <v>0</v>
          </cell>
          <cell r="L428">
            <v>0</v>
          </cell>
          <cell r="M428">
            <v>0</v>
          </cell>
          <cell r="N428">
            <v>0</v>
          </cell>
          <cell r="O428">
            <v>0</v>
          </cell>
        </row>
        <row r="429">
          <cell r="B429" t="str">
            <v>BARG UNIT</v>
          </cell>
          <cell r="C429">
            <v>53</v>
          </cell>
          <cell r="D429" t="str">
            <v>POWER SYSTEMS</v>
          </cell>
          <cell r="E429" t="str">
            <v>Operational</v>
          </cell>
          <cell r="F429" t="str">
            <v>R62</v>
          </cell>
          <cell r="G429" t="str">
            <v>Excluded</v>
          </cell>
          <cell r="H429" t="str">
            <v>LV OF ABS-NOT PAID</v>
          </cell>
          <cell r="I429">
            <v>679.5</v>
          </cell>
          <cell r="J429">
            <v>0</v>
          </cell>
          <cell r="K429">
            <v>0</v>
          </cell>
          <cell r="L429">
            <v>0</v>
          </cell>
          <cell r="M429">
            <v>0</v>
          </cell>
          <cell r="N429">
            <v>0</v>
          </cell>
          <cell r="O429">
            <v>0</v>
          </cell>
        </row>
        <row r="430">
          <cell r="B430" t="str">
            <v>BARG UNIT</v>
          </cell>
          <cell r="C430">
            <v>53</v>
          </cell>
          <cell r="D430" t="str">
            <v>POWER SYSTEMS</v>
          </cell>
          <cell r="E430" t="str">
            <v>Operational</v>
          </cell>
          <cell r="F430" t="str">
            <v>R63</v>
          </cell>
          <cell r="G430" t="str">
            <v>Excluded</v>
          </cell>
          <cell r="H430" t="str">
            <v>EMPL ILL-NOT PAID</v>
          </cell>
          <cell r="I430">
            <v>2999.75</v>
          </cell>
          <cell r="J430">
            <v>0</v>
          </cell>
          <cell r="K430">
            <v>0</v>
          </cell>
          <cell r="L430">
            <v>0</v>
          </cell>
          <cell r="M430">
            <v>0</v>
          </cell>
          <cell r="N430">
            <v>0</v>
          </cell>
          <cell r="O430">
            <v>0</v>
          </cell>
        </row>
        <row r="431">
          <cell r="B431" t="str">
            <v>BARG UNIT</v>
          </cell>
          <cell r="C431">
            <v>53</v>
          </cell>
          <cell r="D431" t="str">
            <v>POWER SYSTEMS</v>
          </cell>
          <cell r="E431" t="str">
            <v>Operational</v>
          </cell>
          <cell r="F431" t="str">
            <v>R64</v>
          </cell>
          <cell r="G431" t="str">
            <v>Excluded</v>
          </cell>
          <cell r="H431" t="str">
            <v>FAMILY LEAVE NOT-PD</v>
          </cell>
          <cell r="I431">
            <v>753</v>
          </cell>
          <cell r="J431">
            <v>0</v>
          </cell>
          <cell r="K431">
            <v>0</v>
          </cell>
          <cell r="L431">
            <v>0</v>
          </cell>
          <cell r="M431">
            <v>0</v>
          </cell>
          <cell r="N431">
            <v>0</v>
          </cell>
          <cell r="O431">
            <v>0</v>
          </cell>
        </row>
        <row r="432">
          <cell r="B432" t="str">
            <v>BARG UNIT</v>
          </cell>
          <cell r="C432">
            <v>53</v>
          </cell>
          <cell r="D432" t="str">
            <v>POWER SYSTEMS</v>
          </cell>
          <cell r="E432" t="str">
            <v>Operational</v>
          </cell>
          <cell r="F432" t="str">
            <v>R65</v>
          </cell>
          <cell r="G432" t="str">
            <v>Excluded</v>
          </cell>
          <cell r="H432" t="str">
            <v>EMPL REQ N-PD</v>
          </cell>
          <cell r="I432">
            <v>6700.25</v>
          </cell>
          <cell r="J432">
            <v>0</v>
          </cell>
          <cell r="K432">
            <v>0</v>
          </cell>
          <cell r="L432">
            <v>0</v>
          </cell>
          <cell r="M432">
            <v>0</v>
          </cell>
          <cell r="N432">
            <v>0</v>
          </cell>
          <cell r="O432">
            <v>0</v>
          </cell>
        </row>
        <row r="433">
          <cell r="B433" t="str">
            <v>BARG UNIT</v>
          </cell>
          <cell r="C433">
            <v>53</v>
          </cell>
          <cell r="D433" t="str">
            <v>POWER SYSTEMS</v>
          </cell>
          <cell r="E433" t="str">
            <v>Operational</v>
          </cell>
          <cell r="F433" t="str">
            <v>R66</v>
          </cell>
          <cell r="G433" t="str">
            <v>Excluded</v>
          </cell>
          <cell r="H433" t="str">
            <v>UNION AFF-NOT PAID</v>
          </cell>
          <cell r="I433">
            <v>2090.25</v>
          </cell>
          <cell r="J433">
            <v>0</v>
          </cell>
          <cell r="K433">
            <v>0</v>
          </cell>
          <cell r="L433">
            <v>0</v>
          </cell>
          <cell r="M433">
            <v>0</v>
          </cell>
          <cell r="N433">
            <v>0</v>
          </cell>
          <cell r="O433">
            <v>0</v>
          </cell>
        </row>
        <row r="434">
          <cell r="B434" t="str">
            <v>BARG UNIT</v>
          </cell>
          <cell r="C434">
            <v>53</v>
          </cell>
          <cell r="D434" t="str">
            <v>POWER SYSTEMS</v>
          </cell>
          <cell r="E434" t="str">
            <v>Operational</v>
          </cell>
          <cell r="F434" t="str">
            <v>R69</v>
          </cell>
          <cell r="G434" t="str">
            <v>Excluded</v>
          </cell>
          <cell r="H434" t="str">
            <v>OTHER-NOT PAID</v>
          </cell>
          <cell r="I434">
            <v>1001.5</v>
          </cell>
          <cell r="J434">
            <v>0</v>
          </cell>
          <cell r="K434">
            <v>0</v>
          </cell>
          <cell r="L434">
            <v>0</v>
          </cell>
          <cell r="M434">
            <v>0</v>
          </cell>
          <cell r="N434">
            <v>0</v>
          </cell>
          <cell r="O434">
            <v>0</v>
          </cell>
        </row>
        <row r="435">
          <cell r="B435" t="str">
            <v>BARG UNIT</v>
          </cell>
          <cell r="C435">
            <v>53</v>
          </cell>
          <cell r="D435" t="str">
            <v>POWER SYSTEMS</v>
          </cell>
          <cell r="E435" t="str">
            <v>Operational</v>
          </cell>
          <cell r="F435" t="str">
            <v>R80</v>
          </cell>
          <cell r="G435" t="str">
            <v>Excluded</v>
          </cell>
          <cell r="H435" t="str">
            <v>THRIFT BASE-MIL LV</v>
          </cell>
          <cell r="I435">
            <v>1880</v>
          </cell>
          <cell r="J435">
            <v>48142</v>
          </cell>
          <cell r="K435">
            <v>0</v>
          </cell>
          <cell r="L435">
            <v>0</v>
          </cell>
          <cell r="M435">
            <v>0</v>
          </cell>
          <cell r="N435">
            <v>48142</v>
          </cell>
          <cell r="O435">
            <v>48142</v>
          </cell>
        </row>
        <row r="436">
          <cell r="B436" t="str">
            <v>BARG UNIT</v>
          </cell>
          <cell r="C436">
            <v>53</v>
          </cell>
          <cell r="D436" t="str">
            <v>POWER SYSTEMS</v>
          </cell>
          <cell r="E436" t="str">
            <v>Operational</v>
          </cell>
          <cell r="F436" t="str">
            <v>S50</v>
          </cell>
          <cell r="G436" t="str">
            <v>Non Productive</v>
          </cell>
          <cell r="H436" t="str">
            <v>SHIFT DIFF REG M-8AM</v>
          </cell>
          <cell r="I436">
            <v>108017.75</v>
          </cell>
          <cell r="J436">
            <v>81013.75</v>
          </cell>
          <cell r="K436">
            <v>0</v>
          </cell>
          <cell r="L436">
            <v>81013.75</v>
          </cell>
          <cell r="M436">
            <v>81013.75</v>
          </cell>
          <cell r="N436">
            <v>0</v>
          </cell>
          <cell r="O436">
            <v>81013.75</v>
          </cell>
        </row>
        <row r="437">
          <cell r="B437" t="str">
            <v>BARG UNIT</v>
          </cell>
          <cell r="C437">
            <v>53</v>
          </cell>
          <cell r="D437" t="str">
            <v>POWER SYSTEMS</v>
          </cell>
          <cell r="E437" t="str">
            <v>Operational</v>
          </cell>
          <cell r="F437" t="str">
            <v>S51</v>
          </cell>
          <cell r="G437" t="str">
            <v>Non Productive</v>
          </cell>
          <cell r="H437" t="str">
            <v>SHIFT DIFF REG 4PM-M</v>
          </cell>
          <cell r="I437">
            <v>507897.5</v>
          </cell>
          <cell r="J437">
            <v>304738.5</v>
          </cell>
          <cell r="K437">
            <v>0</v>
          </cell>
          <cell r="L437">
            <v>304738.5</v>
          </cell>
          <cell r="M437">
            <v>304738.5</v>
          </cell>
          <cell r="N437">
            <v>0</v>
          </cell>
          <cell r="O437">
            <v>304738.5</v>
          </cell>
        </row>
        <row r="438">
          <cell r="B438" t="str">
            <v>BARG UNIT</v>
          </cell>
          <cell r="C438">
            <v>53</v>
          </cell>
          <cell r="D438" t="str">
            <v>POWER SYSTEMS</v>
          </cell>
          <cell r="E438" t="str">
            <v>Operational</v>
          </cell>
          <cell r="F438" t="str">
            <v>S52</v>
          </cell>
          <cell r="G438" t="str">
            <v>Non Productive</v>
          </cell>
          <cell r="H438" t="str">
            <v>WEEKEND SHIFT</v>
          </cell>
          <cell r="I438">
            <v>253991.5</v>
          </cell>
          <cell r="J438">
            <v>255655.37</v>
          </cell>
          <cell r="K438">
            <v>0</v>
          </cell>
          <cell r="L438">
            <v>255655.37</v>
          </cell>
          <cell r="M438">
            <v>255655.37</v>
          </cell>
          <cell r="N438">
            <v>0</v>
          </cell>
          <cell r="O438">
            <v>255655.37</v>
          </cell>
        </row>
        <row r="439">
          <cell r="B439" t="str">
            <v>BARG UNIT</v>
          </cell>
          <cell r="C439">
            <v>53</v>
          </cell>
          <cell r="D439" t="str">
            <v>POWER SYSTEMS</v>
          </cell>
          <cell r="E439" t="str">
            <v>Operational</v>
          </cell>
          <cell r="F439" t="str">
            <v>T04</v>
          </cell>
          <cell r="G439" t="str">
            <v>Non Productive</v>
          </cell>
          <cell r="H439" t="str">
            <v>ALTERNATIVE AWARD</v>
          </cell>
          <cell r="I439">
            <v>0</v>
          </cell>
          <cell r="J439">
            <v>25</v>
          </cell>
          <cell r="K439">
            <v>0</v>
          </cell>
          <cell r="L439">
            <v>25</v>
          </cell>
          <cell r="M439">
            <v>25</v>
          </cell>
          <cell r="N439">
            <v>0</v>
          </cell>
          <cell r="O439">
            <v>25</v>
          </cell>
        </row>
        <row r="440">
          <cell r="B440" t="str">
            <v>BARG UNIT</v>
          </cell>
          <cell r="C440">
            <v>53</v>
          </cell>
          <cell r="D440" t="str">
            <v>POWER SYSTEMS</v>
          </cell>
          <cell r="E440" t="str">
            <v>Operational</v>
          </cell>
          <cell r="F440" t="str">
            <v>T40</v>
          </cell>
          <cell r="G440" t="str">
            <v>Non Productive</v>
          </cell>
          <cell r="H440" t="str">
            <v>MISC EARN N-THRFT</v>
          </cell>
          <cell r="I440">
            <v>125</v>
          </cell>
          <cell r="J440">
            <v>5502.31</v>
          </cell>
          <cell r="K440">
            <v>0</v>
          </cell>
          <cell r="L440">
            <v>5502.31</v>
          </cell>
          <cell r="M440">
            <v>5502.31</v>
          </cell>
          <cell r="N440">
            <v>0</v>
          </cell>
          <cell r="O440">
            <v>5502.31</v>
          </cell>
        </row>
        <row r="441">
          <cell r="B441" t="str">
            <v>BARG UNIT</v>
          </cell>
          <cell r="C441">
            <v>53</v>
          </cell>
          <cell r="D441" t="str">
            <v>POWER SYSTEMS</v>
          </cell>
          <cell r="E441" t="str">
            <v>Operational</v>
          </cell>
          <cell r="F441" t="str">
            <v>T43</v>
          </cell>
          <cell r="G441" t="str">
            <v>Excluded</v>
          </cell>
          <cell r="H441" t="str">
            <v>MIL LEAVE SUPP PAY</v>
          </cell>
          <cell r="I441">
            <v>0</v>
          </cell>
          <cell r="J441">
            <v>13284.39</v>
          </cell>
          <cell r="K441">
            <v>0</v>
          </cell>
          <cell r="L441">
            <v>0</v>
          </cell>
          <cell r="M441">
            <v>0</v>
          </cell>
          <cell r="N441">
            <v>13284.39</v>
          </cell>
          <cell r="O441">
            <v>13284.39</v>
          </cell>
        </row>
        <row r="442">
          <cell r="B442" t="str">
            <v>BARG UNIT</v>
          </cell>
          <cell r="C442">
            <v>53</v>
          </cell>
          <cell r="D442" t="str">
            <v>POWER SYSTEMS</v>
          </cell>
          <cell r="E442" t="str">
            <v>Operational</v>
          </cell>
          <cell r="F442" t="str">
            <v>T50</v>
          </cell>
          <cell r="G442" t="str">
            <v>Non Productive</v>
          </cell>
          <cell r="H442" t="str">
            <v>GRIEVANCE SETTLEMENT</v>
          </cell>
          <cell r="I442">
            <v>0</v>
          </cell>
          <cell r="J442">
            <v>14792.65</v>
          </cell>
          <cell r="K442">
            <v>0</v>
          </cell>
          <cell r="L442">
            <v>14792.65</v>
          </cell>
          <cell r="M442">
            <v>14792.65</v>
          </cell>
          <cell r="N442">
            <v>0</v>
          </cell>
          <cell r="O442">
            <v>14792.65</v>
          </cell>
        </row>
        <row r="443">
          <cell r="B443" t="str">
            <v>BARG UNIT</v>
          </cell>
          <cell r="C443">
            <v>53</v>
          </cell>
          <cell r="D443" t="str">
            <v>POWER SYSTEMS</v>
          </cell>
          <cell r="E443" t="str">
            <v>Operational</v>
          </cell>
          <cell r="F443" t="str">
            <v>T51</v>
          </cell>
          <cell r="G443" t="str">
            <v>Non Productive</v>
          </cell>
          <cell r="H443" t="str">
            <v>GRIEVANCE SETTLEMENT</v>
          </cell>
          <cell r="I443">
            <v>0</v>
          </cell>
          <cell r="J443">
            <v>27421.87</v>
          </cell>
          <cell r="K443">
            <v>0</v>
          </cell>
          <cell r="L443">
            <v>27421.87</v>
          </cell>
          <cell r="M443">
            <v>27421.87</v>
          </cell>
          <cell r="N443">
            <v>0</v>
          </cell>
          <cell r="O443">
            <v>27421.87</v>
          </cell>
        </row>
        <row r="444">
          <cell r="B444" t="str">
            <v>BARG UNIT</v>
          </cell>
          <cell r="C444">
            <v>53</v>
          </cell>
          <cell r="D444" t="str">
            <v>POWER SYSTEMS</v>
          </cell>
          <cell r="E444" t="str">
            <v>Operational</v>
          </cell>
          <cell r="F444" t="str">
            <v>T52</v>
          </cell>
          <cell r="G444" t="str">
            <v>Non Productive</v>
          </cell>
          <cell r="H444" t="str">
            <v>03 MED/DEN REFUND</v>
          </cell>
          <cell r="I444">
            <v>0</v>
          </cell>
          <cell r="J444">
            <v>28105.75</v>
          </cell>
          <cell r="K444">
            <v>0</v>
          </cell>
          <cell r="L444">
            <v>28105.75</v>
          </cell>
          <cell r="M444">
            <v>28105.75</v>
          </cell>
          <cell r="N444">
            <v>0</v>
          </cell>
          <cell r="O444">
            <v>28105.75</v>
          </cell>
        </row>
        <row r="445">
          <cell r="B445" t="str">
            <v>BARG UNIT</v>
          </cell>
          <cell r="C445">
            <v>53</v>
          </cell>
          <cell r="D445" t="str">
            <v>POWER SYSTEMS</v>
          </cell>
          <cell r="E445" t="str">
            <v>Operational</v>
          </cell>
          <cell r="F445" t="str">
            <v>T60</v>
          </cell>
          <cell r="G445" t="str">
            <v>Non Productive</v>
          </cell>
          <cell r="H445" t="str">
            <v>RETRO PAY N-THRFTBL</v>
          </cell>
          <cell r="I445">
            <v>0</v>
          </cell>
          <cell r="J445">
            <v>-48.36</v>
          </cell>
          <cell r="K445">
            <v>0</v>
          </cell>
          <cell r="L445">
            <v>-48.36</v>
          </cell>
          <cell r="M445">
            <v>-48.36</v>
          </cell>
          <cell r="N445">
            <v>0</v>
          </cell>
          <cell r="O445">
            <v>-48.36</v>
          </cell>
        </row>
        <row r="446">
          <cell r="B446" t="str">
            <v>BARG UNIT</v>
          </cell>
          <cell r="C446">
            <v>53</v>
          </cell>
          <cell r="D446" t="str">
            <v>POWER SYSTEMS</v>
          </cell>
          <cell r="E446" t="str">
            <v>Operational</v>
          </cell>
          <cell r="F446" t="str">
            <v>T70</v>
          </cell>
          <cell r="G446" t="str">
            <v>Non Productive</v>
          </cell>
          <cell r="H446" t="str">
            <v>LUMP SUM PAYMENT</v>
          </cell>
          <cell r="I446">
            <v>0</v>
          </cell>
          <cell r="J446">
            <v>183.39</v>
          </cell>
          <cell r="K446">
            <v>0</v>
          </cell>
          <cell r="L446">
            <v>183.39</v>
          </cell>
          <cell r="M446">
            <v>183.39</v>
          </cell>
          <cell r="N446">
            <v>0</v>
          </cell>
          <cell r="O446">
            <v>183.39</v>
          </cell>
        </row>
        <row r="447">
          <cell r="B447" t="str">
            <v>BARG UNIT</v>
          </cell>
          <cell r="C447">
            <v>53</v>
          </cell>
          <cell r="D447" t="str">
            <v>POWER SYSTEMS</v>
          </cell>
          <cell r="E447" t="str">
            <v>Operational</v>
          </cell>
          <cell r="F447" t="str">
            <v>T80</v>
          </cell>
          <cell r="G447" t="str">
            <v>Non Productive</v>
          </cell>
          <cell r="H447" t="str">
            <v>OT ADJUSTMENT</v>
          </cell>
          <cell r="I447">
            <v>0</v>
          </cell>
          <cell r="J447">
            <v>184660.51</v>
          </cell>
          <cell r="K447">
            <v>0</v>
          </cell>
          <cell r="L447">
            <v>184660.51</v>
          </cell>
          <cell r="M447">
            <v>184660.51</v>
          </cell>
          <cell r="N447">
            <v>0</v>
          </cell>
          <cell r="O447">
            <v>184660.51</v>
          </cell>
        </row>
        <row r="448">
          <cell r="B448" t="str">
            <v>BARG UNIT</v>
          </cell>
          <cell r="C448">
            <v>53</v>
          </cell>
          <cell r="D448" t="str">
            <v>POWER SYSTEMS</v>
          </cell>
          <cell r="E448" t="str">
            <v>Operational</v>
          </cell>
          <cell r="F448" t="str">
            <v>X20</v>
          </cell>
          <cell r="G448" t="str">
            <v>Productive</v>
          </cell>
          <cell r="H448" t="str">
            <v>STRAIGHT OVERTIME</v>
          </cell>
          <cell r="I448">
            <v>4360.25</v>
          </cell>
          <cell r="J448">
            <v>112078.75</v>
          </cell>
          <cell r="K448">
            <v>112078.75</v>
          </cell>
          <cell r="L448">
            <v>0</v>
          </cell>
          <cell r="M448">
            <v>112078.75</v>
          </cell>
          <cell r="N448">
            <v>0</v>
          </cell>
          <cell r="O448">
            <v>112078.75</v>
          </cell>
        </row>
        <row r="449">
          <cell r="B449" t="str">
            <v>BARG UNIT</v>
          </cell>
          <cell r="C449">
            <v>53</v>
          </cell>
          <cell r="D449" t="str">
            <v>POWER SYSTEMS</v>
          </cell>
          <cell r="E449" t="str">
            <v>Operational</v>
          </cell>
          <cell r="F449" t="str">
            <v>X25</v>
          </cell>
          <cell r="G449" t="str">
            <v>Productive</v>
          </cell>
          <cell r="H449" t="str">
            <v>TMP REL STR OT</v>
          </cell>
          <cell r="I449">
            <v>3900</v>
          </cell>
          <cell r="J449">
            <v>7679.08</v>
          </cell>
          <cell r="K449">
            <v>7679.08</v>
          </cell>
          <cell r="L449">
            <v>0</v>
          </cell>
          <cell r="M449">
            <v>7679.08</v>
          </cell>
          <cell r="N449">
            <v>0</v>
          </cell>
          <cell r="O449">
            <v>7679.08</v>
          </cell>
        </row>
        <row r="450">
          <cell r="B450" t="str">
            <v>BARG UNIT</v>
          </cell>
          <cell r="C450">
            <v>53</v>
          </cell>
          <cell r="D450" t="str">
            <v>POWER SYSTEMS</v>
          </cell>
          <cell r="E450" t="str">
            <v>Operational</v>
          </cell>
          <cell r="F450" t="str">
            <v>X50</v>
          </cell>
          <cell r="G450" t="str">
            <v>Productive</v>
          </cell>
          <cell r="H450" t="str">
            <v>1ST SHFT DIFF ST OT</v>
          </cell>
          <cell r="I450">
            <v>0.5</v>
          </cell>
          <cell r="J450">
            <v>0.38</v>
          </cell>
          <cell r="K450">
            <v>0.38</v>
          </cell>
          <cell r="L450">
            <v>0</v>
          </cell>
          <cell r="M450">
            <v>0.38</v>
          </cell>
          <cell r="N450">
            <v>0</v>
          </cell>
          <cell r="O450">
            <v>0.38</v>
          </cell>
        </row>
        <row r="451">
          <cell r="B451" t="str">
            <v>BARG UNIT</v>
          </cell>
          <cell r="C451">
            <v>53</v>
          </cell>
          <cell r="D451" t="str">
            <v>POWER SYSTEMS</v>
          </cell>
          <cell r="E451" t="str">
            <v>Operational</v>
          </cell>
          <cell r="F451" t="str">
            <v>X51</v>
          </cell>
          <cell r="G451" t="str">
            <v>Productive</v>
          </cell>
          <cell r="H451" t="str">
            <v>3RD SHFT DIFF ST OT</v>
          </cell>
          <cell r="I451">
            <v>0.5</v>
          </cell>
          <cell r="J451">
            <v>0.3</v>
          </cell>
          <cell r="K451">
            <v>0.3</v>
          </cell>
          <cell r="L451">
            <v>0</v>
          </cell>
          <cell r="M451">
            <v>0.3</v>
          </cell>
          <cell r="N451">
            <v>0</v>
          </cell>
          <cell r="O451">
            <v>0.3</v>
          </cell>
        </row>
        <row r="452">
          <cell r="B452" t="str">
            <v>BARG UNIT</v>
          </cell>
          <cell r="C452">
            <v>53</v>
          </cell>
          <cell r="D452" t="str">
            <v>POWER SYSTEMS</v>
          </cell>
          <cell r="E452" t="str">
            <v>Operational</v>
          </cell>
          <cell r="F452" t="str">
            <v>Y01</v>
          </cell>
          <cell r="G452" t="str">
            <v>Productive</v>
          </cell>
          <cell r="H452" t="str">
            <v>REGULAR-1 1/2</v>
          </cell>
          <cell r="I452">
            <v>4562.5</v>
          </cell>
          <cell r="J452">
            <v>58543.44</v>
          </cell>
          <cell r="K452">
            <v>58543.44</v>
          </cell>
          <cell r="L452">
            <v>0</v>
          </cell>
          <cell r="M452">
            <v>58543.44</v>
          </cell>
          <cell r="N452">
            <v>0</v>
          </cell>
          <cell r="O452">
            <v>58543.44</v>
          </cell>
        </row>
        <row r="453">
          <cell r="B453" t="str">
            <v>BARG UNIT</v>
          </cell>
          <cell r="C453">
            <v>53</v>
          </cell>
          <cell r="D453" t="str">
            <v>POWER SYSTEMS</v>
          </cell>
          <cell r="E453" t="str">
            <v>Operational</v>
          </cell>
          <cell r="F453" t="str">
            <v>Y06</v>
          </cell>
          <cell r="G453" t="str">
            <v>Productive</v>
          </cell>
          <cell r="H453" t="str">
            <v>COURT SERVICE-1 1/2</v>
          </cell>
          <cell r="I453">
            <v>2</v>
          </cell>
          <cell r="J453">
            <v>76.23</v>
          </cell>
          <cell r="K453">
            <v>76.23</v>
          </cell>
          <cell r="L453">
            <v>0</v>
          </cell>
          <cell r="M453">
            <v>76.23</v>
          </cell>
          <cell r="N453">
            <v>0</v>
          </cell>
          <cell r="O453">
            <v>76.23</v>
          </cell>
        </row>
        <row r="454">
          <cell r="B454" t="str">
            <v>BARG UNIT</v>
          </cell>
          <cell r="C454">
            <v>53</v>
          </cell>
          <cell r="D454" t="str">
            <v>POWER SYSTEMS</v>
          </cell>
          <cell r="E454" t="str">
            <v>Operational</v>
          </cell>
          <cell r="F454" t="str">
            <v>Y09</v>
          </cell>
          <cell r="G454" t="str">
            <v>Productive</v>
          </cell>
          <cell r="H454" t="str">
            <v>OTHER HOURS-1 1/2</v>
          </cell>
          <cell r="I454">
            <v>231</v>
          </cell>
          <cell r="J454">
            <v>8868.18</v>
          </cell>
          <cell r="K454">
            <v>8868.18</v>
          </cell>
          <cell r="L454">
            <v>0</v>
          </cell>
          <cell r="M454">
            <v>8868.18</v>
          </cell>
          <cell r="N454">
            <v>0</v>
          </cell>
          <cell r="O454">
            <v>8868.18</v>
          </cell>
        </row>
        <row r="455">
          <cell r="B455" t="str">
            <v>BARG UNIT</v>
          </cell>
          <cell r="C455">
            <v>53</v>
          </cell>
          <cell r="D455" t="str">
            <v>POWER SYSTEMS</v>
          </cell>
          <cell r="E455" t="str">
            <v>Operational</v>
          </cell>
          <cell r="F455" t="str">
            <v>Y11</v>
          </cell>
          <cell r="G455" t="str">
            <v>Productive</v>
          </cell>
          <cell r="H455" t="str">
            <v>WORK HEADQTRS-1 1/2</v>
          </cell>
          <cell r="I455">
            <v>8.5</v>
          </cell>
          <cell r="J455">
            <v>272.61</v>
          </cell>
          <cell r="K455">
            <v>272.61</v>
          </cell>
          <cell r="L455">
            <v>0</v>
          </cell>
          <cell r="M455">
            <v>272.61</v>
          </cell>
          <cell r="N455">
            <v>0</v>
          </cell>
          <cell r="O455">
            <v>272.61</v>
          </cell>
        </row>
        <row r="456">
          <cell r="B456" t="str">
            <v>BARG UNIT</v>
          </cell>
          <cell r="C456">
            <v>53</v>
          </cell>
          <cell r="D456" t="str">
            <v>POWER SYSTEMS</v>
          </cell>
          <cell r="E456" t="str">
            <v>Operational</v>
          </cell>
          <cell r="F456" t="str">
            <v>Y12</v>
          </cell>
          <cell r="G456" t="str">
            <v>Productive</v>
          </cell>
          <cell r="H456" t="str">
            <v>TRAVEL TIME-1 1/2</v>
          </cell>
          <cell r="I456">
            <v>3754.75</v>
          </cell>
          <cell r="J456">
            <v>136627.5</v>
          </cell>
          <cell r="K456">
            <v>136627.5</v>
          </cell>
          <cell r="L456">
            <v>0</v>
          </cell>
          <cell r="M456">
            <v>136627.5</v>
          </cell>
          <cell r="N456">
            <v>0</v>
          </cell>
          <cell r="O456">
            <v>136627.5</v>
          </cell>
        </row>
        <row r="457">
          <cell r="B457" t="str">
            <v>BARG UNIT</v>
          </cell>
          <cell r="C457">
            <v>53</v>
          </cell>
          <cell r="D457" t="str">
            <v>POWER SYSTEMS</v>
          </cell>
          <cell r="E457" t="str">
            <v>Operational</v>
          </cell>
          <cell r="F457" t="str">
            <v>Y13</v>
          </cell>
          <cell r="G457" t="str">
            <v>Productive</v>
          </cell>
          <cell r="H457" t="str">
            <v>EQUIP BRKDWN-1 1/2</v>
          </cell>
          <cell r="I457">
            <v>1534.25</v>
          </cell>
          <cell r="J457">
            <v>58235.45</v>
          </cell>
          <cell r="K457">
            <v>58235.45</v>
          </cell>
          <cell r="L457">
            <v>0</v>
          </cell>
          <cell r="M457">
            <v>58235.45</v>
          </cell>
          <cell r="N457">
            <v>0</v>
          </cell>
          <cell r="O457">
            <v>58235.45</v>
          </cell>
        </row>
        <row r="458">
          <cell r="B458" t="str">
            <v>BARG UNIT</v>
          </cell>
          <cell r="C458">
            <v>53</v>
          </cell>
          <cell r="D458" t="str">
            <v>POWER SYSTEMS</v>
          </cell>
          <cell r="E458" t="str">
            <v>Operational</v>
          </cell>
          <cell r="F458" t="str">
            <v>Y14</v>
          </cell>
          <cell r="G458" t="str">
            <v>Productive</v>
          </cell>
          <cell r="H458" t="str">
            <v>SAFETY MEETING-1 1/2</v>
          </cell>
          <cell r="I458">
            <v>6429.75</v>
          </cell>
          <cell r="J458">
            <v>238874.67</v>
          </cell>
          <cell r="K458">
            <v>238874.67</v>
          </cell>
          <cell r="L458">
            <v>0</v>
          </cell>
          <cell r="M458">
            <v>238874.67</v>
          </cell>
          <cell r="N458">
            <v>0</v>
          </cell>
          <cell r="O458">
            <v>238874.67</v>
          </cell>
        </row>
        <row r="459">
          <cell r="B459" t="str">
            <v>BARG UNIT</v>
          </cell>
          <cell r="C459">
            <v>53</v>
          </cell>
          <cell r="D459" t="str">
            <v>POWER SYSTEMS</v>
          </cell>
          <cell r="E459" t="str">
            <v>Operational</v>
          </cell>
          <cell r="F459" t="str">
            <v>Y15</v>
          </cell>
          <cell r="G459" t="str">
            <v>Productive</v>
          </cell>
          <cell r="H459" t="str">
            <v>CO/UNION MTG 1 1/2</v>
          </cell>
          <cell r="I459">
            <v>129</v>
          </cell>
          <cell r="J459">
            <v>4939.38</v>
          </cell>
          <cell r="K459">
            <v>4939.38</v>
          </cell>
          <cell r="L459">
            <v>0</v>
          </cell>
          <cell r="M459">
            <v>4939.38</v>
          </cell>
          <cell r="N459">
            <v>0</v>
          </cell>
          <cell r="O459">
            <v>4939.38</v>
          </cell>
        </row>
        <row r="460">
          <cell r="B460" t="str">
            <v>BARG UNIT</v>
          </cell>
          <cell r="C460">
            <v>53</v>
          </cell>
          <cell r="D460" t="str">
            <v>POWER SYSTEMS</v>
          </cell>
          <cell r="E460" t="str">
            <v>Operational</v>
          </cell>
          <cell r="F460" t="str">
            <v>Y16</v>
          </cell>
          <cell r="G460" t="str">
            <v>Productive</v>
          </cell>
          <cell r="H460" t="str">
            <v>OTHER MEETING-1 1/2</v>
          </cell>
          <cell r="I460">
            <v>1061.75</v>
          </cell>
          <cell r="J460">
            <v>37637.480000000003</v>
          </cell>
          <cell r="K460">
            <v>37637.480000000003</v>
          </cell>
          <cell r="L460">
            <v>0</v>
          </cell>
          <cell r="M460">
            <v>37637.480000000003</v>
          </cell>
          <cell r="N460">
            <v>0</v>
          </cell>
          <cell r="O460">
            <v>37637.480000000003</v>
          </cell>
        </row>
        <row r="461">
          <cell r="B461" t="str">
            <v>BARG UNIT</v>
          </cell>
          <cell r="C461">
            <v>53</v>
          </cell>
          <cell r="D461" t="str">
            <v>POWER SYSTEMS</v>
          </cell>
          <cell r="E461" t="str">
            <v>Operational</v>
          </cell>
          <cell r="F461" t="str">
            <v>Y17</v>
          </cell>
          <cell r="G461" t="str">
            <v>Productive</v>
          </cell>
          <cell r="H461" t="str">
            <v>RAIN TIME-1 1/2</v>
          </cell>
          <cell r="I461">
            <v>6955.25</v>
          </cell>
          <cell r="J461">
            <v>267177.03999999998</v>
          </cell>
          <cell r="K461">
            <v>267177.03999999998</v>
          </cell>
          <cell r="L461">
            <v>0</v>
          </cell>
          <cell r="M461">
            <v>267177.03999999998</v>
          </cell>
          <cell r="N461">
            <v>0</v>
          </cell>
          <cell r="O461">
            <v>267177.03999999998</v>
          </cell>
        </row>
        <row r="462">
          <cell r="B462" t="str">
            <v>BARG UNIT</v>
          </cell>
          <cell r="C462">
            <v>53</v>
          </cell>
          <cell r="D462" t="str">
            <v>POWER SYSTEMS</v>
          </cell>
          <cell r="E462" t="str">
            <v>Operational</v>
          </cell>
          <cell r="F462" t="str">
            <v>Y18</v>
          </cell>
          <cell r="G462" t="str">
            <v>Productive</v>
          </cell>
          <cell r="H462" t="str">
            <v>SERV CREWS 1 1/2</v>
          </cell>
          <cell r="I462">
            <v>569.5</v>
          </cell>
          <cell r="J462">
            <v>21642.89</v>
          </cell>
          <cell r="K462">
            <v>21642.89</v>
          </cell>
          <cell r="L462">
            <v>0</v>
          </cell>
          <cell r="M462">
            <v>21642.89</v>
          </cell>
          <cell r="N462">
            <v>0</v>
          </cell>
          <cell r="O462">
            <v>21642.89</v>
          </cell>
        </row>
        <row r="463">
          <cell r="B463" t="str">
            <v>BARG UNIT</v>
          </cell>
          <cell r="C463">
            <v>53</v>
          </cell>
          <cell r="D463" t="str">
            <v>POWER SYSTEMS</v>
          </cell>
          <cell r="E463" t="str">
            <v>Operational</v>
          </cell>
          <cell r="F463" t="str">
            <v>Y21</v>
          </cell>
          <cell r="G463" t="str">
            <v>Productive</v>
          </cell>
          <cell r="H463" t="str">
            <v>TIME &amp; ONE HALF OT</v>
          </cell>
          <cell r="I463">
            <v>895845.5</v>
          </cell>
          <cell r="J463">
            <v>33271284.899999999</v>
          </cell>
          <cell r="K463">
            <v>33271284.899999999</v>
          </cell>
          <cell r="L463">
            <v>0</v>
          </cell>
          <cell r="M463">
            <v>33271284.899999999</v>
          </cell>
          <cell r="N463">
            <v>0</v>
          </cell>
          <cell r="O463">
            <v>33271284.899999999</v>
          </cell>
        </row>
        <row r="464">
          <cell r="B464" t="str">
            <v>BARG UNIT</v>
          </cell>
          <cell r="C464">
            <v>53</v>
          </cell>
          <cell r="D464" t="str">
            <v>POWER SYSTEMS</v>
          </cell>
          <cell r="E464" t="str">
            <v>Operational</v>
          </cell>
          <cell r="F464" t="str">
            <v>Y25</v>
          </cell>
          <cell r="G464" t="str">
            <v>Productive</v>
          </cell>
          <cell r="H464" t="str">
            <v>TEMP RELIEVING-1 1/2</v>
          </cell>
          <cell r="I464">
            <v>64304.25</v>
          </cell>
          <cell r="J464">
            <v>189003.65</v>
          </cell>
          <cell r="K464">
            <v>189003.65</v>
          </cell>
          <cell r="L464">
            <v>0</v>
          </cell>
          <cell r="M464">
            <v>189003.65</v>
          </cell>
          <cell r="N464">
            <v>0</v>
          </cell>
          <cell r="O464">
            <v>189003.65</v>
          </cell>
        </row>
        <row r="465">
          <cell r="B465" t="str">
            <v>BARG UNIT</v>
          </cell>
          <cell r="C465">
            <v>53</v>
          </cell>
          <cell r="D465" t="str">
            <v>POWER SYSTEMS</v>
          </cell>
          <cell r="E465" t="str">
            <v>Operational</v>
          </cell>
          <cell r="F465" t="str">
            <v>Y41</v>
          </cell>
          <cell r="G465" t="str">
            <v>Productive</v>
          </cell>
          <cell r="H465" t="str">
            <v>PART DAY DISAB-1 1/2</v>
          </cell>
          <cell r="I465">
            <v>21</v>
          </cell>
          <cell r="J465">
            <v>756.13</v>
          </cell>
          <cell r="K465">
            <v>756.13</v>
          </cell>
          <cell r="L465">
            <v>0</v>
          </cell>
          <cell r="M465">
            <v>756.13</v>
          </cell>
          <cell r="N465">
            <v>0</v>
          </cell>
          <cell r="O465">
            <v>756.13</v>
          </cell>
        </row>
        <row r="466">
          <cell r="B466" t="str">
            <v>BARG UNIT</v>
          </cell>
          <cell r="C466">
            <v>53</v>
          </cell>
          <cell r="D466" t="str">
            <v>POWER SYSTEMS</v>
          </cell>
          <cell r="E466" t="str">
            <v>Operational</v>
          </cell>
          <cell r="F466" t="str">
            <v>Y45</v>
          </cell>
          <cell r="G466" t="str">
            <v>Productive</v>
          </cell>
          <cell r="H466" t="str">
            <v>LIGHT DUTY OJ INJ</v>
          </cell>
          <cell r="I466">
            <v>468.5</v>
          </cell>
          <cell r="J466">
            <v>17722.11</v>
          </cell>
          <cell r="K466">
            <v>17722.11</v>
          </cell>
          <cell r="L466">
            <v>0</v>
          </cell>
          <cell r="M466">
            <v>17722.11</v>
          </cell>
          <cell r="N466">
            <v>0</v>
          </cell>
          <cell r="O466">
            <v>17722.11</v>
          </cell>
        </row>
        <row r="467">
          <cell r="B467" t="str">
            <v>BARG UNIT</v>
          </cell>
          <cell r="C467">
            <v>53</v>
          </cell>
          <cell r="D467" t="str">
            <v>POWER SYSTEMS</v>
          </cell>
          <cell r="E467" t="str">
            <v>Operational</v>
          </cell>
          <cell r="F467" t="str">
            <v>Y46</v>
          </cell>
          <cell r="G467" t="str">
            <v>Productive</v>
          </cell>
          <cell r="H467" t="str">
            <v>LIGHT DUTY-OTHER</v>
          </cell>
          <cell r="I467">
            <v>15.5</v>
          </cell>
          <cell r="J467">
            <v>615.85</v>
          </cell>
          <cell r="K467">
            <v>615.85</v>
          </cell>
          <cell r="L467">
            <v>0</v>
          </cell>
          <cell r="M467">
            <v>615.85</v>
          </cell>
          <cell r="N467">
            <v>0</v>
          </cell>
          <cell r="O467">
            <v>615.85</v>
          </cell>
        </row>
        <row r="468">
          <cell r="B468" t="str">
            <v>BARG UNIT</v>
          </cell>
          <cell r="C468">
            <v>53</v>
          </cell>
          <cell r="D468" t="str">
            <v>POWER SYSTEMS</v>
          </cell>
          <cell r="E468" t="str">
            <v>Operational</v>
          </cell>
          <cell r="F468" t="str">
            <v>Y50</v>
          </cell>
          <cell r="G468" t="str">
            <v>Productive</v>
          </cell>
          <cell r="H468" t="str">
            <v>1ST SHIFT DIFF-1 1/2</v>
          </cell>
          <cell r="I468">
            <v>64093.5</v>
          </cell>
          <cell r="J468">
            <v>72116.97</v>
          </cell>
          <cell r="K468">
            <v>72116.97</v>
          </cell>
          <cell r="L468">
            <v>0</v>
          </cell>
          <cell r="M468">
            <v>72116.97</v>
          </cell>
          <cell r="N468">
            <v>0</v>
          </cell>
          <cell r="O468">
            <v>72116.97</v>
          </cell>
        </row>
        <row r="469">
          <cell r="B469" t="str">
            <v>BARG UNIT</v>
          </cell>
          <cell r="C469">
            <v>53</v>
          </cell>
          <cell r="D469" t="str">
            <v>POWER SYSTEMS</v>
          </cell>
          <cell r="E469" t="str">
            <v>Operational</v>
          </cell>
          <cell r="F469" t="str">
            <v>Y51</v>
          </cell>
          <cell r="G469" t="str">
            <v>Productive</v>
          </cell>
          <cell r="H469" t="str">
            <v>3RD SHIFT DIFF-1 1/2</v>
          </cell>
          <cell r="I469">
            <v>113107</v>
          </cell>
          <cell r="J469">
            <v>101797.62</v>
          </cell>
          <cell r="K469">
            <v>101797.62</v>
          </cell>
          <cell r="L469">
            <v>0</v>
          </cell>
          <cell r="M469">
            <v>101797.62</v>
          </cell>
          <cell r="N469">
            <v>0</v>
          </cell>
          <cell r="O469">
            <v>101797.62</v>
          </cell>
        </row>
        <row r="470">
          <cell r="B470" t="str">
            <v>BARG UNIT</v>
          </cell>
          <cell r="C470">
            <v>53</v>
          </cell>
          <cell r="D470" t="str">
            <v>POWER SYSTEMS</v>
          </cell>
          <cell r="E470" t="str">
            <v>Operational</v>
          </cell>
          <cell r="F470" t="str">
            <v>Y52</v>
          </cell>
          <cell r="G470" t="str">
            <v>Productive</v>
          </cell>
          <cell r="H470" t="str">
            <v>WEEKEND SHIFT 1-1/2</v>
          </cell>
          <cell r="I470">
            <v>96316</v>
          </cell>
          <cell r="J470">
            <v>144474.78</v>
          </cell>
          <cell r="K470">
            <v>144474.78</v>
          </cell>
          <cell r="L470">
            <v>0</v>
          </cell>
          <cell r="M470">
            <v>144474.78</v>
          </cell>
          <cell r="N470">
            <v>0</v>
          </cell>
          <cell r="O470">
            <v>144474.78</v>
          </cell>
        </row>
        <row r="471">
          <cell r="B471" t="str">
            <v>BARG UNIT</v>
          </cell>
          <cell r="C471">
            <v>53</v>
          </cell>
          <cell r="D471" t="str">
            <v>POWER SYSTEMS</v>
          </cell>
          <cell r="E471" t="str">
            <v>Operational</v>
          </cell>
          <cell r="F471" t="str">
            <v>Y70</v>
          </cell>
          <cell r="G471" t="str">
            <v>Productive</v>
          </cell>
          <cell r="H471" t="str">
            <v>JNT SFTY ACT 1 1/2</v>
          </cell>
          <cell r="I471">
            <v>424.5</v>
          </cell>
          <cell r="J471">
            <v>15918.59</v>
          </cell>
          <cell r="K471">
            <v>15918.59</v>
          </cell>
          <cell r="L471">
            <v>0</v>
          </cell>
          <cell r="M471">
            <v>15918.59</v>
          </cell>
          <cell r="N471">
            <v>0</v>
          </cell>
          <cell r="O471">
            <v>15918.59</v>
          </cell>
        </row>
        <row r="472">
          <cell r="B472" t="str">
            <v>BARG UNIT</v>
          </cell>
          <cell r="C472">
            <v>53</v>
          </cell>
          <cell r="D472" t="str">
            <v>POWER SYSTEMS</v>
          </cell>
          <cell r="E472" t="str">
            <v>Operational</v>
          </cell>
          <cell r="F472" t="str">
            <v>Y71</v>
          </cell>
          <cell r="G472" t="str">
            <v>Productive</v>
          </cell>
          <cell r="H472" t="str">
            <v>DISPUTE RES 1 1/2</v>
          </cell>
          <cell r="I472">
            <v>113.75</v>
          </cell>
          <cell r="J472">
            <v>4367.59</v>
          </cell>
          <cell r="K472">
            <v>4367.59</v>
          </cell>
          <cell r="L472">
            <v>0</v>
          </cell>
          <cell r="M472">
            <v>4367.59</v>
          </cell>
          <cell r="N472">
            <v>0</v>
          </cell>
          <cell r="O472">
            <v>4367.59</v>
          </cell>
        </row>
        <row r="473">
          <cell r="B473" t="str">
            <v>BARG UNIT</v>
          </cell>
          <cell r="C473">
            <v>53</v>
          </cell>
          <cell r="D473" t="str">
            <v>POWER SYSTEMS</v>
          </cell>
          <cell r="E473" t="str">
            <v>Operational</v>
          </cell>
          <cell r="F473" t="str">
            <v>Y72</v>
          </cell>
          <cell r="G473" t="str">
            <v>Productive</v>
          </cell>
          <cell r="H473" t="str">
            <v>JNT TEAM INV 1 1/2</v>
          </cell>
          <cell r="I473">
            <v>662</v>
          </cell>
          <cell r="J473">
            <v>25542.19</v>
          </cell>
          <cell r="K473">
            <v>25542.19</v>
          </cell>
          <cell r="L473">
            <v>0</v>
          </cell>
          <cell r="M473">
            <v>25542.19</v>
          </cell>
          <cell r="N473">
            <v>0</v>
          </cell>
          <cell r="O473">
            <v>25542.19</v>
          </cell>
        </row>
        <row r="474">
          <cell r="B474" t="str">
            <v>BARG UNIT</v>
          </cell>
          <cell r="C474">
            <v>53</v>
          </cell>
          <cell r="D474" t="str">
            <v>POWER SYSTEMS</v>
          </cell>
          <cell r="E474" t="str">
            <v>Operational</v>
          </cell>
          <cell r="F474" t="str">
            <v>Y73</v>
          </cell>
          <cell r="G474" t="str">
            <v>Productive</v>
          </cell>
          <cell r="H474" t="str">
            <v>MGT REQ MEET 1 1/2</v>
          </cell>
          <cell r="I474">
            <v>456.25</v>
          </cell>
          <cell r="J474">
            <v>17451.5</v>
          </cell>
          <cell r="K474">
            <v>17451.5</v>
          </cell>
          <cell r="L474">
            <v>0</v>
          </cell>
          <cell r="M474">
            <v>17451.5</v>
          </cell>
          <cell r="N474">
            <v>0</v>
          </cell>
          <cell r="O474">
            <v>17451.5</v>
          </cell>
        </row>
        <row r="475">
          <cell r="B475" t="str">
            <v>BARG UNIT</v>
          </cell>
          <cell r="C475">
            <v>53</v>
          </cell>
          <cell r="D475" t="str">
            <v>POWER SYSTEMS</v>
          </cell>
          <cell r="E475" t="str">
            <v>Operational</v>
          </cell>
          <cell r="F475" t="str">
            <v>Z01</v>
          </cell>
          <cell r="G475" t="str">
            <v>Productive</v>
          </cell>
          <cell r="H475" t="str">
            <v>REGULAR-DBL OT</v>
          </cell>
          <cell r="I475">
            <v>3464.75</v>
          </cell>
          <cell r="J475">
            <v>88977.69</v>
          </cell>
          <cell r="K475">
            <v>88977.69</v>
          </cell>
          <cell r="L475">
            <v>0</v>
          </cell>
          <cell r="M475">
            <v>88977.69</v>
          </cell>
          <cell r="N475">
            <v>0</v>
          </cell>
          <cell r="O475">
            <v>88977.69</v>
          </cell>
        </row>
        <row r="476">
          <cell r="B476" t="str">
            <v>BARG UNIT</v>
          </cell>
          <cell r="C476">
            <v>53</v>
          </cell>
          <cell r="D476" t="str">
            <v>POWER SYSTEMS</v>
          </cell>
          <cell r="E476" t="str">
            <v>Operational</v>
          </cell>
          <cell r="F476" t="str">
            <v>Z09</v>
          </cell>
          <cell r="G476" t="str">
            <v>Productive</v>
          </cell>
          <cell r="H476" t="str">
            <v>OTHER HOURS-DBL OT</v>
          </cell>
          <cell r="I476">
            <v>24</v>
          </cell>
          <cell r="J476">
            <v>1234.0899999999999</v>
          </cell>
          <cell r="K476">
            <v>1234.0899999999999</v>
          </cell>
          <cell r="L476">
            <v>0</v>
          </cell>
          <cell r="M476">
            <v>1234.0899999999999</v>
          </cell>
          <cell r="N476">
            <v>0</v>
          </cell>
          <cell r="O476">
            <v>1234.0899999999999</v>
          </cell>
        </row>
        <row r="477">
          <cell r="B477" t="str">
            <v>BARG UNIT</v>
          </cell>
          <cell r="C477">
            <v>53</v>
          </cell>
          <cell r="D477" t="str">
            <v>POWER SYSTEMS</v>
          </cell>
          <cell r="E477" t="str">
            <v>Operational</v>
          </cell>
          <cell r="F477" t="str">
            <v>Z11</v>
          </cell>
          <cell r="G477" t="str">
            <v>Productive</v>
          </cell>
          <cell r="H477" t="str">
            <v>WORK HEADQTRS-DBL OT</v>
          </cell>
          <cell r="I477">
            <v>0.5</v>
          </cell>
          <cell r="J477">
            <v>19.77</v>
          </cell>
          <cell r="K477">
            <v>19.77</v>
          </cell>
          <cell r="L477">
            <v>0</v>
          </cell>
          <cell r="M477">
            <v>19.77</v>
          </cell>
          <cell r="N477">
            <v>0</v>
          </cell>
          <cell r="O477">
            <v>19.77</v>
          </cell>
        </row>
        <row r="478">
          <cell r="B478" t="str">
            <v>BARG UNIT</v>
          </cell>
          <cell r="C478">
            <v>53</v>
          </cell>
          <cell r="D478" t="str">
            <v>POWER SYSTEMS</v>
          </cell>
          <cell r="E478" t="str">
            <v>Operational</v>
          </cell>
          <cell r="F478" t="str">
            <v>Z12</v>
          </cell>
          <cell r="G478" t="str">
            <v>Productive</v>
          </cell>
          <cell r="H478" t="str">
            <v>TRAVEL TIME-DBL OT</v>
          </cell>
          <cell r="I478">
            <v>760.75</v>
          </cell>
          <cell r="J478">
            <v>38634.75</v>
          </cell>
          <cell r="K478">
            <v>38634.75</v>
          </cell>
          <cell r="L478">
            <v>0</v>
          </cell>
          <cell r="M478">
            <v>38634.75</v>
          </cell>
          <cell r="N478">
            <v>0</v>
          </cell>
          <cell r="O478">
            <v>38634.75</v>
          </cell>
        </row>
        <row r="479">
          <cell r="B479" t="str">
            <v>BARG UNIT</v>
          </cell>
          <cell r="C479">
            <v>53</v>
          </cell>
          <cell r="D479" t="str">
            <v>POWER SYSTEMS</v>
          </cell>
          <cell r="E479" t="str">
            <v>Operational</v>
          </cell>
          <cell r="F479" t="str">
            <v>Z13</v>
          </cell>
          <cell r="G479" t="str">
            <v>Productive</v>
          </cell>
          <cell r="H479" t="str">
            <v>EQUIP BRKDWN-DBL OT</v>
          </cell>
          <cell r="I479">
            <v>196.25</v>
          </cell>
          <cell r="J479">
            <v>10033.66</v>
          </cell>
          <cell r="K479">
            <v>10033.66</v>
          </cell>
          <cell r="L479">
            <v>0</v>
          </cell>
          <cell r="M479">
            <v>10033.66</v>
          </cell>
          <cell r="N479">
            <v>0</v>
          </cell>
          <cell r="O479">
            <v>10033.66</v>
          </cell>
        </row>
        <row r="480">
          <cell r="B480" t="str">
            <v>BARG UNIT</v>
          </cell>
          <cell r="C480">
            <v>53</v>
          </cell>
          <cell r="D480" t="str">
            <v>POWER SYSTEMS</v>
          </cell>
          <cell r="E480" t="str">
            <v>Operational</v>
          </cell>
          <cell r="F480" t="str">
            <v>Z14</v>
          </cell>
          <cell r="G480" t="str">
            <v>Productive</v>
          </cell>
          <cell r="H480" t="str">
            <v>SAFETY MEETING-DBL OT</v>
          </cell>
          <cell r="I480">
            <v>253</v>
          </cell>
          <cell r="J480">
            <v>13068.55</v>
          </cell>
          <cell r="K480">
            <v>13068.55</v>
          </cell>
          <cell r="L480">
            <v>0</v>
          </cell>
          <cell r="M480">
            <v>13068.55</v>
          </cell>
          <cell r="N480">
            <v>0</v>
          </cell>
          <cell r="O480">
            <v>13068.55</v>
          </cell>
        </row>
        <row r="481">
          <cell r="B481" t="str">
            <v>BARG UNIT</v>
          </cell>
          <cell r="C481">
            <v>53</v>
          </cell>
          <cell r="D481" t="str">
            <v>POWER SYSTEMS</v>
          </cell>
          <cell r="E481" t="str">
            <v>Operational</v>
          </cell>
          <cell r="F481" t="str">
            <v>Z15</v>
          </cell>
          <cell r="G481" t="str">
            <v>Productive</v>
          </cell>
          <cell r="H481" t="str">
            <v>CO/UNION MTG DBL OT</v>
          </cell>
          <cell r="I481">
            <v>5.5</v>
          </cell>
          <cell r="J481">
            <v>284.35000000000002</v>
          </cell>
          <cell r="K481">
            <v>284.35000000000002</v>
          </cell>
          <cell r="L481">
            <v>0</v>
          </cell>
          <cell r="M481">
            <v>284.35000000000002</v>
          </cell>
          <cell r="N481">
            <v>0</v>
          </cell>
          <cell r="O481">
            <v>284.35000000000002</v>
          </cell>
        </row>
        <row r="482">
          <cell r="B482" t="str">
            <v>BARG UNIT</v>
          </cell>
          <cell r="C482">
            <v>53</v>
          </cell>
          <cell r="D482" t="str">
            <v>POWER SYSTEMS</v>
          </cell>
          <cell r="E482" t="str">
            <v>Operational</v>
          </cell>
          <cell r="F482" t="str">
            <v>Z16</v>
          </cell>
          <cell r="G482" t="str">
            <v>Productive</v>
          </cell>
          <cell r="H482" t="str">
            <v>OTHER MEETING-DBL OT</v>
          </cell>
          <cell r="I482">
            <v>10.5</v>
          </cell>
          <cell r="J482">
            <v>527.39</v>
          </cell>
          <cell r="K482">
            <v>527.39</v>
          </cell>
          <cell r="L482">
            <v>0</v>
          </cell>
          <cell r="M482">
            <v>527.39</v>
          </cell>
          <cell r="N482">
            <v>0</v>
          </cell>
          <cell r="O482">
            <v>527.39</v>
          </cell>
        </row>
        <row r="483">
          <cell r="B483" t="str">
            <v>BARG UNIT</v>
          </cell>
          <cell r="C483">
            <v>53</v>
          </cell>
          <cell r="D483" t="str">
            <v>POWER SYSTEMS</v>
          </cell>
          <cell r="E483" t="str">
            <v>Operational</v>
          </cell>
          <cell r="F483" t="str">
            <v>Z17</v>
          </cell>
          <cell r="G483" t="str">
            <v>Productive</v>
          </cell>
          <cell r="H483" t="str">
            <v>RAIN TIME-DBL OT</v>
          </cell>
          <cell r="I483">
            <v>513.75</v>
          </cell>
          <cell r="J483">
            <v>26221.360000000001</v>
          </cell>
          <cell r="K483">
            <v>26221.360000000001</v>
          </cell>
          <cell r="L483">
            <v>0</v>
          </cell>
          <cell r="M483">
            <v>26221.360000000001</v>
          </cell>
          <cell r="N483">
            <v>0</v>
          </cell>
          <cell r="O483">
            <v>26221.360000000001</v>
          </cell>
        </row>
        <row r="484">
          <cell r="B484" t="str">
            <v>BARG UNIT</v>
          </cell>
          <cell r="C484">
            <v>53</v>
          </cell>
          <cell r="D484" t="str">
            <v>POWER SYSTEMS</v>
          </cell>
          <cell r="E484" t="str">
            <v>Operational</v>
          </cell>
          <cell r="F484" t="str">
            <v>Z18</v>
          </cell>
          <cell r="G484" t="str">
            <v>Productive</v>
          </cell>
          <cell r="H484" t="str">
            <v>SERV CREWS DBL OT</v>
          </cell>
          <cell r="I484">
            <v>48.5</v>
          </cell>
          <cell r="J484">
            <v>2504.08</v>
          </cell>
          <cell r="K484">
            <v>2504.08</v>
          </cell>
          <cell r="L484">
            <v>0</v>
          </cell>
          <cell r="M484">
            <v>2504.08</v>
          </cell>
          <cell r="N484">
            <v>0</v>
          </cell>
          <cell r="O484">
            <v>2504.08</v>
          </cell>
        </row>
        <row r="485">
          <cell r="B485" t="str">
            <v>BARG UNIT</v>
          </cell>
          <cell r="C485">
            <v>53</v>
          </cell>
          <cell r="D485" t="str">
            <v>POWER SYSTEMS</v>
          </cell>
          <cell r="E485" t="str">
            <v>Operational</v>
          </cell>
          <cell r="F485" t="str">
            <v>Z22</v>
          </cell>
          <cell r="G485" t="str">
            <v>Productive</v>
          </cell>
          <cell r="H485" t="str">
            <v>DOUBLE OVERTIME</v>
          </cell>
          <cell r="I485">
            <v>75632</v>
          </cell>
          <cell r="J485">
            <v>3834429.71</v>
          </cell>
          <cell r="K485">
            <v>3834429.71</v>
          </cell>
          <cell r="L485">
            <v>0</v>
          </cell>
          <cell r="M485">
            <v>3834429.71</v>
          </cell>
          <cell r="N485">
            <v>0</v>
          </cell>
          <cell r="O485">
            <v>3834429.71</v>
          </cell>
        </row>
        <row r="486">
          <cell r="B486" t="str">
            <v>BARG UNIT</v>
          </cell>
          <cell r="C486">
            <v>53</v>
          </cell>
          <cell r="D486" t="str">
            <v>POWER SYSTEMS</v>
          </cell>
          <cell r="E486" t="str">
            <v>Operational</v>
          </cell>
          <cell r="F486" t="str">
            <v>Z25</v>
          </cell>
          <cell r="G486" t="str">
            <v>Productive</v>
          </cell>
          <cell r="H486" t="str">
            <v>TMP REL DBL OT</v>
          </cell>
          <cell r="I486">
            <v>6634.5</v>
          </cell>
          <cell r="J486">
            <v>22004.26</v>
          </cell>
          <cell r="K486">
            <v>22004.26</v>
          </cell>
          <cell r="L486">
            <v>0</v>
          </cell>
          <cell r="M486">
            <v>22004.26</v>
          </cell>
          <cell r="N486">
            <v>0</v>
          </cell>
          <cell r="O486">
            <v>22004.26</v>
          </cell>
        </row>
        <row r="487">
          <cell r="B487" t="str">
            <v>BARG UNIT</v>
          </cell>
          <cell r="C487">
            <v>53</v>
          </cell>
          <cell r="D487" t="str">
            <v>POWER SYSTEMS</v>
          </cell>
          <cell r="E487" t="str">
            <v>Operational</v>
          </cell>
          <cell r="F487" t="str">
            <v>Z41</v>
          </cell>
          <cell r="G487" t="str">
            <v>Productive</v>
          </cell>
          <cell r="H487" t="str">
            <v>PART DAY DIS DBL OT</v>
          </cell>
          <cell r="I487">
            <v>2.5</v>
          </cell>
          <cell r="J487">
            <v>128.75</v>
          </cell>
          <cell r="K487">
            <v>128.75</v>
          </cell>
          <cell r="L487">
            <v>0</v>
          </cell>
          <cell r="M487">
            <v>128.75</v>
          </cell>
          <cell r="N487">
            <v>0</v>
          </cell>
          <cell r="O487">
            <v>128.75</v>
          </cell>
        </row>
        <row r="488">
          <cell r="B488" t="str">
            <v>BARG UNIT</v>
          </cell>
          <cell r="C488">
            <v>53</v>
          </cell>
          <cell r="D488" t="str">
            <v>POWER SYSTEMS</v>
          </cell>
          <cell r="E488" t="str">
            <v>Operational</v>
          </cell>
          <cell r="F488" t="str">
            <v>Z45</v>
          </cell>
          <cell r="G488" t="str">
            <v>Productive</v>
          </cell>
          <cell r="H488" t="str">
            <v>LIGHT DUTY OJ INJ</v>
          </cell>
          <cell r="I488">
            <v>43</v>
          </cell>
          <cell r="J488">
            <v>2226.92</v>
          </cell>
          <cell r="K488">
            <v>2226.92</v>
          </cell>
          <cell r="L488">
            <v>0</v>
          </cell>
          <cell r="M488">
            <v>2226.92</v>
          </cell>
          <cell r="N488">
            <v>0</v>
          </cell>
          <cell r="O488">
            <v>2226.92</v>
          </cell>
        </row>
        <row r="489">
          <cell r="B489" t="str">
            <v>BARG UNIT</v>
          </cell>
          <cell r="C489">
            <v>53</v>
          </cell>
          <cell r="D489" t="str">
            <v>POWER SYSTEMS</v>
          </cell>
          <cell r="E489" t="str">
            <v>Operational</v>
          </cell>
          <cell r="F489" t="str">
            <v>Z50</v>
          </cell>
          <cell r="G489" t="str">
            <v>Productive</v>
          </cell>
          <cell r="H489" t="str">
            <v>1ST SHFT DBL OT</v>
          </cell>
          <cell r="I489">
            <v>7213.75</v>
          </cell>
          <cell r="J489">
            <v>10820.79</v>
          </cell>
          <cell r="K489">
            <v>10820.79</v>
          </cell>
          <cell r="L489">
            <v>0</v>
          </cell>
          <cell r="M489">
            <v>10820.79</v>
          </cell>
          <cell r="N489">
            <v>0</v>
          </cell>
          <cell r="O489">
            <v>10820.79</v>
          </cell>
        </row>
        <row r="490">
          <cell r="B490" t="str">
            <v>BARG UNIT</v>
          </cell>
          <cell r="C490">
            <v>53</v>
          </cell>
          <cell r="D490" t="str">
            <v>POWER SYSTEMS</v>
          </cell>
          <cell r="E490" t="str">
            <v>Operational</v>
          </cell>
          <cell r="F490" t="str">
            <v>Z51</v>
          </cell>
          <cell r="G490" t="str">
            <v>Productive</v>
          </cell>
          <cell r="H490" t="str">
            <v>3RD SHFT DBL OT</v>
          </cell>
          <cell r="I490">
            <v>5495.25</v>
          </cell>
          <cell r="J490">
            <v>6594.3</v>
          </cell>
          <cell r="K490">
            <v>6594.3</v>
          </cell>
          <cell r="L490">
            <v>0</v>
          </cell>
          <cell r="M490">
            <v>6594.3</v>
          </cell>
          <cell r="N490">
            <v>0</v>
          </cell>
          <cell r="O490">
            <v>6594.3</v>
          </cell>
        </row>
        <row r="491">
          <cell r="B491" t="str">
            <v>BARG UNIT</v>
          </cell>
          <cell r="C491">
            <v>53</v>
          </cell>
          <cell r="D491" t="str">
            <v>POWER SYSTEMS</v>
          </cell>
          <cell r="E491" t="str">
            <v>Operational</v>
          </cell>
          <cell r="F491" t="str">
            <v>Z52</v>
          </cell>
          <cell r="G491" t="str">
            <v>Productive</v>
          </cell>
          <cell r="H491" t="str">
            <v>WEEKEND SHFT DBL</v>
          </cell>
          <cell r="I491">
            <v>12038.75</v>
          </cell>
          <cell r="J491">
            <v>24077.5</v>
          </cell>
          <cell r="K491">
            <v>24077.5</v>
          </cell>
          <cell r="L491">
            <v>0</v>
          </cell>
          <cell r="M491">
            <v>24077.5</v>
          </cell>
          <cell r="N491">
            <v>0</v>
          </cell>
          <cell r="O491">
            <v>24077.5</v>
          </cell>
        </row>
        <row r="492">
          <cell r="B492" t="str">
            <v>BARG UNIT</v>
          </cell>
          <cell r="C492">
            <v>53</v>
          </cell>
          <cell r="D492" t="str">
            <v>POWER SYSTEMS</v>
          </cell>
          <cell r="E492" t="str">
            <v>Operational</v>
          </cell>
          <cell r="F492" t="str">
            <v>Z71</v>
          </cell>
          <cell r="G492" t="str">
            <v>Productive</v>
          </cell>
          <cell r="H492" t="str">
            <v>DISPUTE RES DBL OT</v>
          </cell>
          <cell r="I492">
            <v>1</v>
          </cell>
          <cell r="J492">
            <v>51.18</v>
          </cell>
          <cell r="K492">
            <v>51.18</v>
          </cell>
          <cell r="L492">
            <v>0</v>
          </cell>
          <cell r="M492">
            <v>51.18</v>
          </cell>
          <cell r="N492">
            <v>0</v>
          </cell>
          <cell r="O492">
            <v>51.18</v>
          </cell>
        </row>
        <row r="493">
          <cell r="B493" t="str">
            <v>BARG UNIT</v>
          </cell>
          <cell r="C493">
            <v>53</v>
          </cell>
          <cell r="D493" t="str">
            <v>POWER SYSTEMS</v>
          </cell>
          <cell r="E493" t="str">
            <v>Operational</v>
          </cell>
          <cell r="F493" t="str">
            <v>Z73</v>
          </cell>
          <cell r="G493" t="str">
            <v>Productive</v>
          </cell>
          <cell r="H493" t="str">
            <v>MGT REQ MEET DBL OT</v>
          </cell>
          <cell r="I493">
            <v>41</v>
          </cell>
          <cell r="J493">
            <v>2145.89</v>
          </cell>
          <cell r="K493">
            <v>2145.89</v>
          </cell>
          <cell r="L493">
            <v>0</v>
          </cell>
          <cell r="M493">
            <v>2145.89</v>
          </cell>
          <cell r="N493">
            <v>0</v>
          </cell>
          <cell r="O493">
            <v>2145.89</v>
          </cell>
        </row>
        <row r="494">
          <cell r="B494" t="str">
            <v>NON BARG</v>
          </cell>
          <cell r="C494">
            <v>37</v>
          </cell>
          <cell r="D494" t="str">
            <v>CORP COMMUNICATIONS</v>
          </cell>
          <cell r="E494" t="str">
            <v>Staff</v>
          </cell>
          <cell r="F494">
            <v>10</v>
          </cell>
          <cell r="G494" t="str">
            <v>Productive</v>
          </cell>
          <cell r="H494" t="str">
            <v>REGULAR</v>
          </cell>
          <cell r="I494">
            <v>122413.25</v>
          </cell>
          <cell r="J494">
            <v>3548435.05</v>
          </cell>
          <cell r="K494">
            <v>3548435.05</v>
          </cell>
          <cell r="L494">
            <v>0</v>
          </cell>
          <cell r="M494">
            <v>3548435.05</v>
          </cell>
          <cell r="N494">
            <v>0</v>
          </cell>
          <cell r="O494">
            <v>3548435.05</v>
          </cell>
        </row>
        <row r="495">
          <cell r="B495" t="str">
            <v>NON BARG</v>
          </cell>
          <cell r="C495">
            <v>37</v>
          </cell>
          <cell r="D495" t="str">
            <v>CORP COMMUNICATIONS</v>
          </cell>
          <cell r="E495" t="str">
            <v>Staff</v>
          </cell>
          <cell r="F495">
            <v>20</v>
          </cell>
          <cell r="G495" t="str">
            <v>Non Productive</v>
          </cell>
          <cell r="H495" t="str">
            <v>HOLIDAY</v>
          </cell>
          <cell r="I495">
            <v>5912</v>
          </cell>
          <cell r="J495">
            <v>170507.5</v>
          </cell>
          <cell r="K495">
            <v>0</v>
          </cell>
          <cell r="L495">
            <v>170507.5</v>
          </cell>
          <cell r="M495">
            <v>170507.5</v>
          </cell>
          <cell r="N495">
            <v>0</v>
          </cell>
          <cell r="O495">
            <v>170507.5</v>
          </cell>
        </row>
        <row r="496">
          <cell r="B496" t="str">
            <v>NON BARG</v>
          </cell>
          <cell r="C496">
            <v>37</v>
          </cell>
          <cell r="D496" t="str">
            <v>CORP COMMUNICATIONS</v>
          </cell>
          <cell r="E496" t="str">
            <v>Staff</v>
          </cell>
          <cell r="F496">
            <v>30</v>
          </cell>
          <cell r="G496" t="str">
            <v>Non Productive</v>
          </cell>
          <cell r="H496" t="str">
            <v>VACATION</v>
          </cell>
          <cell r="I496">
            <v>10350</v>
          </cell>
          <cell r="J496">
            <v>305637.28000000003</v>
          </cell>
          <cell r="K496">
            <v>0</v>
          </cell>
          <cell r="L496">
            <v>305637.28000000003</v>
          </cell>
          <cell r="M496">
            <v>305637.28000000003</v>
          </cell>
          <cell r="N496">
            <v>0</v>
          </cell>
          <cell r="O496">
            <v>305637.28000000003</v>
          </cell>
        </row>
        <row r="497">
          <cell r="B497" t="str">
            <v>NON BARG</v>
          </cell>
          <cell r="C497">
            <v>37</v>
          </cell>
          <cell r="D497" t="str">
            <v>CORP COMMUNICATIONS</v>
          </cell>
          <cell r="E497" t="str">
            <v>Staff</v>
          </cell>
          <cell r="F497">
            <v>40</v>
          </cell>
          <cell r="G497" t="str">
            <v>Non Productive</v>
          </cell>
          <cell r="H497" t="str">
            <v>EMPLOYEE ILLNESS</v>
          </cell>
          <cell r="I497">
            <v>1459.75</v>
          </cell>
          <cell r="J497">
            <v>37074.959999999999</v>
          </cell>
          <cell r="K497">
            <v>0</v>
          </cell>
          <cell r="L497">
            <v>37074.959999999999</v>
          </cell>
          <cell r="M497">
            <v>37074.959999999999</v>
          </cell>
          <cell r="N497">
            <v>0</v>
          </cell>
          <cell r="O497">
            <v>37074.959999999999</v>
          </cell>
        </row>
        <row r="498">
          <cell r="B498" t="str">
            <v>NON BARG</v>
          </cell>
          <cell r="C498">
            <v>37</v>
          </cell>
          <cell r="D498" t="str">
            <v>CORP COMMUNICATIONS</v>
          </cell>
          <cell r="E498" t="str">
            <v>Staff</v>
          </cell>
          <cell r="F498">
            <v>50</v>
          </cell>
          <cell r="G498" t="str">
            <v>Non Productive</v>
          </cell>
          <cell r="H498" t="str">
            <v>JURY DUTY</v>
          </cell>
          <cell r="I498">
            <v>118</v>
          </cell>
          <cell r="J498">
            <v>3869.7</v>
          </cell>
          <cell r="K498">
            <v>0</v>
          </cell>
          <cell r="L498">
            <v>3869.7</v>
          </cell>
          <cell r="M498">
            <v>3869.7</v>
          </cell>
          <cell r="N498">
            <v>0</v>
          </cell>
          <cell r="O498">
            <v>3869.7</v>
          </cell>
        </row>
        <row r="499">
          <cell r="B499" t="str">
            <v>NON BARG</v>
          </cell>
          <cell r="C499">
            <v>37</v>
          </cell>
          <cell r="D499" t="str">
            <v>CORP COMMUNICATIONS</v>
          </cell>
          <cell r="E499" t="str">
            <v>Staff</v>
          </cell>
          <cell r="F499">
            <v>70</v>
          </cell>
          <cell r="G499" t="str">
            <v>Non Productive</v>
          </cell>
          <cell r="H499" t="str">
            <v>DEATH IN FAMILY</v>
          </cell>
          <cell r="I499">
            <v>76</v>
          </cell>
          <cell r="J499">
            <v>2086.8000000000002</v>
          </cell>
          <cell r="K499">
            <v>0</v>
          </cell>
          <cell r="L499">
            <v>2086.8000000000002</v>
          </cell>
          <cell r="M499">
            <v>2086.8000000000002</v>
          </cell>
          <cell r="N499">
            <v>0</v>
          </cell>
          <cell r="O499">
            <v>2086.8000000000002</v>
          </cell>
        </row>
        <row r="500">
          <cell r="B500" t="str">
            <v>NON BARG</v>
          </cell>
          <cell r="C500">
            <v>37</v>
          </cell>
          <cell r="D500" t="str">
            <v>CORP COMMUNICATIONS</v>
          </cell>
          <cell r="E500" t="str">
            <v>Staff</v>
          </cell>
          <cell r="F500">
            <v>90</v>
          </cell>
          <cell r="G500" t="str">
            <v>Non Productive</v>
          </cell>
          <cell r="H500" t="str">
            <v>OTHER REGULAR HOURS</v>
          </cell>
          <cell r="I500">
            <v>149</v>
          </cell>
          <cell r="J500">
            <v>3872.63</v>
          </cell>
          <cell r="K500">
            <v>0</v>
          </cell>
          <cell r="L500">
            <v>3872.63</v>
          </cell>
          <cell r="M500">
            <v>3872.63</v>
          </cell>
          <cell r="N500">
            <v>0</v>
          </cell>
          <cell r="O500">
            <v>3872.63</v>
          </cell>
        </row>
        <row r="501">
          <cell r="B501" t="str">
            <v>NON BARG</v>
          </cell>
          <cell r="C501">
            <v>37</v>
          </cell>
          <cell r="D501" t="str">
            <v>CORP COMMUNICATIONS</v>
          </cell>
          <cell r="E501" t="str">
            <v>Staff</v>
          </cell>
          <cell r="F501">
            <v>250</v>
          </cell>
          <cell r="G501" t="str">
            <v>Non Productive</v>
          </cell>
          <cell r="H501" t="str">
            <v>TEMPORARY RELIEVING</v>
          </cell>
          <cell r="I501">
            <v>57</v>
          </cell>
          <cell r="J501">
            <v>49.31</v>
          </cell>
          <cell r="K501">
            <v>0</v>
          </cell>
          <cell r="L501">
            <v>49.31</v>
          </cell>
          <cell r="M501">
            <v>49.31</v>
          </cell>
          <cell r="N501">
            <v>0</v>
          </cell>
          <cell r="O501">
            <v>49.31</v>
          </cell>
        </row>
        <row r="502">
          <cell r="B502" t="str">
            <v>NON BARG</v>
          </cell>
          <cell r="C502">
            <v>37</v>
          </cell>
          <cell r="D502" t="str">
            <v>CORP COMMUNICATIONS</v>
          </cell>
          <cell r="E502" t="str">
            <v>Staff</v>
          </cell>
          <cell r="F502">
            <v>300</v>
          </cell>
          <cell r="G502" t="str">
            <v>Non Productive</v>
          </cell>
          <cell r="H502" t="str">
            <v>PERF EXC REWARD</v>
          </cell>
          <cell r="I502">
            <v>0</v>
          </cell>
          <cell r="J502">
            <v>104304</v>
          </cell>
          <cell r="K502">
            <v>0</v>
          </cell>
          <cell r="L502">
            <v>104304</v>
          </cell>
          <cell r="M502">
            <v>104304</v>
          </cell>
          <cell r="N502">
            <v>0</v>
          </cell>
          <cell r="O502">
            <v>104304</v>
          </cell>
        </row>
        <row r="503">
          <cell r="B503" t="str">
            <v>NON BARG</v>
          </cell>
          <cell r="C503">
            <v>37</v>
          </cell>
          <cell r="D503" t="str">
            <v>CORP COMMUNICATIONS</v>
          </cell>
          <cell r="E503" t="str">
            <v>Staff</v>
          </cell>
          <cell r="F503">
            <v>330</v>
          </cell>
          <cell r="G503" t="str">
            <v>Excluded</v>
          </cell>
          <cell r="H503" t="str">
            <v>RETRO PAY THRFTBL</v>
          </cell>
          <cell r="I503">
            <v>0</v>
          </cell>
          <cell r="J503">
            <v>23</v>
          </cell>
          <cell r="K503">
            <v>0</v>
          </cell>
          <cell r="L503">
            <v>0</v>
          </cell>
          <cell r="M503">
            <v>0</v>
          </cell>
          <cell r="N503">
            <v>23</v>
          </cell>
          <cell r="O503">
            <v>23</v>
          </cell>
        </row>
        <row r="504">
          <cell r="B504" t="str">
            <v>NON BARG</v>
          </cell>
          <cell r="C504">
            <v>37</v>
          </cell>
          <cell r="D504" t="str">
            <v>CORP COMMUNICATIONS</v>
          </cell>
          <cell r="E504" t="str">
            <v>Staff</v>
          </cell>
          <cell r="F504">
            <v>430</v>
          </cell>
          <cell r="G504" t="str">
            <v>Non Productive</v>
          </cell>
          <cell r="H504" t="str">
            <v>FINAL VACATION ALLOW</v>
          </cell>
          <cell r="I504">
            <v>160</v>
          </cell>
          <cell r="J504">
            <v>3757.7</v>
          </cell>
          <cell r="K504">
            <v>0</v>
          </cell>
          <cell r="L504">
            <v>3757.7</v>
          </cell>
          <cell r="M504">
            <v>3757.7</v>
          </cell>
          <cell r="N504">
            <v>0</v>
          </cell>
          <cell r="O504">
            <v>3757.7</v>
          </cell>
        </row>
        <row r="505">
          <cell r="B505" t="str">
            <v>NON BARG</v>
          </cell>
          <cell r="C505">
            <v>37</v>
          </cell>
          <cell r="D505" t="str">
            <v>CORP COMMUNICATIONS</v>
          </cell>
          <cell r="E505" t="str">
            <v>Staff</v>
          </cell>
          <cell r="F505">
            <v>480</v>
          </cell>
          <cell r="G505" t="str">
            <v>Non Productive</v>
          </cell>
          <cell r="H505" t="str">
            <v>FINAL FLOATING HOL</v>
          </cell>
          <cell r="I505">
            <v>16</v>
          </cell>
          <cell r="J505">
            <v>461.6</v>
          </cell>
          <cell r="K505">
            <v>0</v>
          </cell>
          <cell r="L505">
            <v>461.6</v>
          </cell>
          <cell r="M505">
            <v>461.6</v>
          </cell>
          <cell r="N505">
            <v>0</v>
          </cell>
          <cell r="O505">
            <v>461.6</v>
          </cell>
        </row>
        <row r="506">
          <cell r="B506" t="str">
            <v>NON BARG</v>
          </cell>
          <cell r="C506">
            <v>37</v>
          </cell>
          <cell r="D506" t="str">
            <v>CORP COMMUNICATIONS</v>
          </cell>
          <cell r="E506" t="str">
            <v>Staff</v>
          </cell>
          <cell r="F506">
            <v>530</v>
          </cell>
          <cell r="G506" t="str">
            <v>Non Productive</v>
          </cell>
          <cell r="H506" t="str">
            <v>S/T DISAB 100 PCT</v>
          </cell>
          <cell r="I506">
            <v>232</v>
          </cell>
          <cell r="J506">
            <v>6863.1</v>
          </cell>
          <cell r="K506">
            <v>0</v>
          </cell>
          <cell r="L506">
            <v>6863.1</v>
          </cell>
          <cell r="M506">
            <v>6863.1</v>
          </cell>
          <cell r="N506">
            <v>0</v>
          </cell>
          <cell r="O506">
            <v>6863.1</v>
          </cell>
        </row>
        <row r="507">
          <cell r="B507" t="str">
            <v>NON BARG</v>
          </cell>
          <cell r="C507">
            <v>37</v>
          </cell>
          <cell r="D507" t="str">
            <v>CORP COMMUNICATIONS</v>
          </cell>
          <cell r="E507" t="str">
            <v>Staff</v>
          </cell>
          <cell r="F507">
            <v>540</v>
          </cell>
          <cell r="G507" t="str">
            <v>Non Productive</v>
          </cell>
          <cell r="H507" t="str">
            <v>S/T DISAB 80 PCT</v>
          </cell>
          <cell r="I507">
            <v>48</v>
          </cell>
          <cell r="J507">
            <v>1506.72</v>
          </cell>
          <cell r="K507">
            <v>0</v>
          </cell>
          <cell r="L507">
            <v>1506.72</v>
          </cell>
          <cell r="M507">
            <v>1506.72</v>
          </cell>
          <cell r="N507">
            <v>0</v>
          </cell>
          <cell r="O507">
            <v>1506.72</v>
          </cell>
        </row>
        <row r="508">
          <cell r="B508" t="str">
            <v>NON BARG</v>
          </cell>
          <cell r="C508">
            <v>37</v>
          </cell>
          <cell r="D508" t="str">
            <v>CORP COMMUNICATIONS</v>
          </cell>
          <cell r="E508" t="str">
            <v>Staff</v>
          </cell>
          <cell r="F508">
            <v>560</v>
          </cell>
          <cell r="G508" t="str">
            <v>Non Productive</v>
          </cell>
          <cell r="H508" t="str">
            <v>LUMP SUM - MERIT</v>
          </cell>
          <cell r="I508">
            <v>0</v>
          </cell>
          <cell r="J508">
            <v>69053</v>
          </cell>
          <cell r="K508">
            <v>0</v>
          </cell>
          <cell r="L508">
            <v>69053</v>
          </cell>
          <cell r="M508">
            <v>69053</v>
          </cell>
          <cell r="N508">
            <v>0</v>
          </cell>
          <cell r="O508">
            <v>69053</v>
          </cell>
        </row>
        <row r="509">
          <cell r="B509" t="str">
            <v>NON BARG</v>
          </cell>
          <cell r="C509">
            <v>37</v>
          </cell>
          <cell r="D509" t="str">
            <v>CORP COMMUNICATIONS</v>
          </cell>
          <cell r="E509" t="str">
            <v>Staff</v>
          </cell>
          <cell r="F509">
            <v>580</v>
          </cell>
          <cell r="G509" t="str">
            <v>Non Productive</v>
          </cell>
          <cell r="H509" t="str">
            <v>SICKNESS IN FAMILY</v>
          </cell>
          <cell r="I509">
            <v>338</v>
          </cell>
          <cell r="J509">
            <v>8605.65</v>
          </cell>
          <cell r="K509">
            <v>0</v>
          </cell>
          <cell r="L509">
            <v>8605.65</v>
          </cell>
          <cell r="M509">
            <v>8605.65</v>
          </cell>
          <cell r="N509">
            <v>0</v>
          </cell>
          <cell r="O509">
            <v>8605.65</v>
          </cell>
        </row>
        <row r="510">
          <cell r="B510" t="str">
            <v>NON BARG</v>
          </cell>
          <cell r="C510">
            <v>37</v>
          </cell>
          <cell r="D510" t="str">
            <v>CORP COMMUNICATIONS</v>
          </cell>
          <cell r="E510" t="str">
            <v>Staff</v>
          </cell>
          <cell r="F510">
            <v>970</v>
          </cell>
          <cell r="G510" t="str">
            <v>Excluded</v>
          </cell>
          <cell r="H510" t="str">
            <v>PRETAX MEDICAL</v>
          </cell>
          <cell r="I510">
            <v>0</v>
          </cell>
          <cell r="J510">
            <v>-224331</v>
          </cell>
          <cell r="K510">
            <v>0</v>
          </cell>
          <cell r="L510">
            <v>0</v>
          </cell>
          <cell r="M510">
            <v>0</v>
          </cell>
          <cell r="N510">
            <v>-224331</v>
          </cell>
          <cell r="O510">
            <v>-224331</v>
          </cell>
        </row>
        <row r="511">
          <cell r="B511" t="str">
            <v>NON BARG</v>
          </cell>
          <cell r="C511">
            <v>37</v>
          </cell>
          <cell r="D511" t="str">
            <v>CORP COMMUNICATIONS</v>
          </cell>
          <cell r="E511" t="str">
            <v>Staff</v>
          </cell>
          <cell r="F511">
            <v>971</v>
          </cell>
          <cell r="G511" t="str">
            <v>Excluded</v>
          </cell>
          <cell r="H511" t="str">
            <v>MEDICAL BENEFIT $</v>
          </cell>
          <cell r="I511">
            <v>0</v>
          </cell>
          <cell r="J511">
            <v>176784</v>
          </cell>
          <cell r="K511">
            <v>0</v>
          </cell>
          <cell r="L511">
            <v>0</v>
          </cell>
          <cell r="M511">
            <v>0</v>
          </cell>
          <cell r="N511">
            <v>176784</v>
          </cell>
          <cell r="O511">
            <v>176784</v>
          </cell>
        </row>
        <row r="512">
          <cell r="B512" t="str">
            <v>NON BARG</v>
          </cell>
          <cell r="C512">
            <v>37</v>
          </cell>
          <cell r="D512" t="str">
            <v>CORP COMMUNICATIONS</v>
          </cell>
          <cell r="E512" t="str">
            <v>Staff</v>
          </cell>
          <cell r="F512">
            <v>972</v>
          </cell>
          <cell r="G512" t="str">
            <v>Excluded</v>
          </cell>
          <cell r="H512" t="str">
            <v>PRETAX DENTAL</v>
          </cell>
          <cell r="I512">
            <v>0</v>
          </cell>
          <cell r="J512">
            <v>-11415.62</v>
          </cell>
          <cell r="K512">
            <v>0</v>
          </cell>
          <cell r="L512">
            <v>0</v>
          </cell>
          <cell r="M512">
            <v>0</v>
          </cell>
          <cell r="N512">
            <v>-11415.62</v>
          </cell>
          <cell r="O512">
            <v>-11415.62</v>
          </cell>
        </row>
        <row r="513">
          <cell r="B513" t="str">
            <v>NON BARG</v>
          </cell>
          <cell r="C513">
            <v>37</v>
          </cell>
          <cell r="D513" t="str">
            <v>CORP COMMUNICATIONS</v>
          </cell>
          <cell r="E513" t="str">
            <v>Staff</v>
          </cell>
          <cell r="F513">
            <v>973</v>
          </cell>
          <cell r="G513" t="str">
            <v>Excluded</v>
          </cell>
          <cell r="H513" t="str">
            <v>DENTAL BENEFIT $</v>
          </cell>
          <cell r="I513">
            <v>0</v>
          </cell>
          <cell r="J513">
            <v>5271.5</v>
          </cell>
          <cell r="K513">
            <v>0</v>
          </cell>
          <cell r="L513">
            <v>0</v>
          </cell>
          <cell r="M513">
            <v>0</v>
          </cell>
          <cell r="N513">
            <v>5271.5</v>
          </cell>
          <cell r="O513">
            <v>5271.5</v>
          </cell>
        </row>
        <row r="514">
          <cell r="B514" t="str">
            <v>NON BARG</v>
          </cell>
          <cell r="C514">
            <v>37</v>
          </cell>
          <cell r="D514" t="str">
            <v>CORP COMMUNICATIONS</v>
          </cell>
          <cell r="E514" t="str">
            <v>Staff</v>
          </cell>
          <cell r="F514">
            <v>974</v>
          </cell>
          <cell r="G514" t="str">
            <v>Excluded</v>
          </cell>
          <cell r="H514" t="str">
            <v>PRETAX EMP LIFE INS</v>
          </cell>
          <cell r="I514">
            <v>0</v>
          </cell>
          <cell r="J514">
            <v>-29813.439999999999</v>
          </cell>
          <cell r="K514">
            <v>0</v>
          </cell>
          <cell r="L514">
            <v>0</v>
          </cell>
          <cell r="M514">
            <v>0</v>
          </cell>
          <cell r="N514">
            <v>-29813.439999999999</v>
          </cell>
          <cell r="O514">
            <v>-29813.439999999999</v>
          </cell>
        </row>
        <row r="515">
          <cell r="B515" t="str">
            <v>NON BARG</v>
          </cell>
          <cell r="C515">
            <v>37</v>
          </cell>
          <cell r="D515" t="str">
            <v>CORP COMMUNICATIONS</v>
          </cell>
          <cell r="E515" t="str">
            <v>Staff</v>
          </cell>
          <cell r="F515">
            <v>976</v>
          </cell>
          <cell r="G515" t="str">
            <v>Excluded</v>
          </cell>
          <cell r="H515" t="str">
            <v>LIFE INS BENEFIT $</v>
          </cell>
          <cell r="I515">
            <v>0</v>
          </cell>
          <cell r="J515">
            <v>7634.92</v>
          </cell>
          <cell r="K515">
            <v>0</v>
          </cell>
          <cell r="L515">
            <v>0</v>
          </cell>
          <cell r="M515">
            <v>0</v>
          </cell>
          <cell r="N515">
            <v>7634.92</v>
          </cell>
          <cell r="O515">
            <v>7634.92</v>
          </cell>
        </row>
        <row r="516">
          <cell r="B516" t="str">
            <v>NON BARG</v>
          </cell>
          <cell r="C516">
            <v>37</v>
          </cell>
          <cell r="D516" t="str">
            <v>CORP COMMUNICATIONS</v>
          </cell>
          <cell r="E516" t="str">
            <v>Staff</v>
          </cell>
          <cell r="F516">
            <v>977</v>
          </cell>
          <cell r="G516" t="str">
            <v>Excluded</v>
          </cell>
          <cell r="H516" t="str">
            <v>PRETAX LTD</v>
          </cell>
          <cell r="I516">
            <v>0</v>
          </cell>
          <cell r="J516">
            <v>-31359.56</v>
          </cell>
          <cell r="K516">
            <v>0</v>
          </cell>
          <cell r="L516">
            <v>0</v>
          </cell>
          <cell r="M516">
            <v>0</v>
          </cell>
          <cell r="N516">
            <v>-31359.56</v>
          </cell>
          <cell r="O516">
            <v>-31359.56</v>
          </cell>
        </row>
        <row r="517">
          <cell r="B517" t="str">
            <v>NON BARG</v>
          </cell>
          <cell r="C517">
            <v>37</v>
          </cell>
          <cell r="D517" t="str">
            <v>CORP COMMUNICATIONS</v>
          </cell>
          <cell r="E517" t="str">
            <v>Staff</v>
          </cell>
          <cell r="F517">
            <v>978</v>
          </cell>
          <cell r="G517" t="str">
            <v>Excluded</v>
          </cell>
          <cell r="H517" t="str">
            <v>LTD BENEFIT $</v>
          </cell>
          <cell r="I517">
            <v>0</v>
          </cell>
          <cell r="J517">
            <v>30068.3</v>
          </cell>
          <cell r="K517">
            <v>0</v>
          </cell>
          <cell r="L517">
            <v>0</v>
          </cell>
          <cell r="M517">
            <v>0</v>
          </cell>
          <cell r="N517">
            <v>30068.3</v>
          </cell>
          <cell r="O517">
            <v>30068.3</v>
          </cell>
        </row>
        <row r="518">
          <cell r="B518" t="str">
            <v>NON BARG</v>
          </cell>
          <cell r="C518">
            <v>37</v>
          </cell>
          <cell r="D518" t="str">
            <v>CORP COMMUNICATIONS</v>
          </cell>
          <cell r="E518" t="str">
            <v>Staff</v>
          </cell>
          <cell r="F518">
            <v>979</v>
          </cell>
          <cell r="G518" t="str">
            <v>Excluded</v>
          </cell>
          <cell r="H518" t="str">
            <v>VACATION BUY</v>
          </cell>
          <cell r="I518">
            <v>0</v>
          </cell>
          <cell r="J518">
            <v>-13679.95</v>
          </cell>
          <cell r="K518">
            <v>0</v>
          </cell>
          <cell r="L518">
            <v>0</v>
          </cell>
          <cell r="M518">
            <v>0</v>
          </cell>
          <cell r="N518">
            <v>-13679.95</v>
          </cell>
          <cell r="O518">
            <v>-13679.95</v>
          </cell>
        </row>
        <row r="519">
          <cell r="B519" t="str">
            <v>NON BARG</v>
          </cell>
          <cell r="C519">
            <v>37</v>
          </cell>
          <cell r="D519" t="str">
            <v>CORP COMMUNICATIONS</v>
          </cell>
          <cell r="E519" t="str">
            <v>Staff</v>
          </cell>
          <cell r="F519">
            <v>981</v>
          </cell>
          <cell r="G519" t="str">
            <v>Excluded</v>
          </cell>
          <cell r="H519" t="str">
            <v>PRETAX HLTH CARE</v>
          </cell>
          <cell r="I519">
            <v>0</v>
          </cell>
          <cell r="J519">
            <v>-12638.64</v>
          </cell>
          <cell r="K519">
            <v>0</v>
          </cell>
          <cell r="L519">
            <v>0</v>
          </cell>
          <cell r="M519">
            <v>0</v>
          </cell>
          <cell r="N519">
            <v>-12638.64</v>
          </cell>
          <cell r="O519">
            <v>-12638.64</v>
          </cell>
        </row>
        <row r="520">
          <cell r="B520" t="str">
            <v>NON BARG</v>
          </cell>
          <cell r="C520">
            <v>37</v>
          </cell>
          <cell r="D520" t="str">
            <v>CORP COMMUNICATIONS</v>
          </cell>
          <cell r="E520" t="str">
            <v>Staff</v>
          </cell>
          <cell r="F520">
            <v>983</v>
          </cell>
          <cell r="G520" t="str">
            <v>Excluded</v>
          </cell>
          <cell r="H520" t="str">
            <v>PRETAX DEP CARE</v>
          </cell>
          <cell r="I520">
            <v>0</v>
          </cell>
          <cell r="J520">
            <v>-4999.92</v>
          </cell>
          <cell r="K520">
            <v>0</v>
          </cell>
          <cell r="L520">
            <v>0</v>
          </cell>
          <cell r="M520">
            <v>0</v>
          </cell>
          <cell r="N520">
            <v>-4999.92</v>
          </cell>
          <cell r="O520">
            <v>-4999.92</v>
          </cell>
        </row>
        <row r="521">
          <cell r="B521" t="str">
            <v>NON BARG</v>
          </cell>
          <cell r="C521">
            <v>37</v>
          </cell>
          <cell r="D521" t="str">
            <v>CORP COMMUNICATIONS</v>
          </cell>
          <cell r="E521" t="str">
            <v>Staff</v>
          </cell>
          <cell r="F521">
            <v>984</v>
          </cell>
          <cell r="G521" t="str">
            <v>Excluded</v>
          </cell>
          <cell r="H521" t="str">
            <v>VISION - PRE-TAX DED</v>
          </cell>
          <cell r="I521">
            <v>0</v>
          </cell>
          <cell r="J521">
            <v>-4864.82</v>
          </cell>
          <cell r="K521">
            <v>0</v>
          </cell>
          <cell r="L521">
            <v>0</v>
          </cell>
          <cell r="M521">
            <v>0</v>
          </cell>
          <cell r="N521">
            <v>-4864.82</v>
          </cell>
          <cell r="O521">
            <v>-4864.82</v>
          </cell>
        </row>
        <row r="522">
          <cell r="B522" t="str">
            <v>NON BARG</v>
          </cell>
          <cell r="C522">
            <v>37</v>
          </cell>
          <cell r="D522" t="str">
            <v>CORP COMMUNICATIONS</v>
          </cell>
          <cell r="E522" t="str">
            <v>Staff</v>
          </cell>
          <cell r="F522">
            <v>985</v>
          </cell>
          <cell r="G522" t="str">
            <v>Excluded</v>
          </cell>
          <cell r="H522" t="str">
            <v>VACATION BUY</v>
          </cell>
          <cell r="I522">
            <v>0</v>
          </cell>
          <cell r="J522">
            <v>-28.95</v>
          </cell>
          <cell r="K522">
            <v>0</v>
          </cell>
          <cell r="L522">
            <v>0</v>
          </cell>
          <cell r="M522">
            <v>0</v>
          </cell>
          <cell r="N522">
            <v>-28.95</v>
          </cell>
          <cell r="O522">
            <v>-28.95</v>
          </cell>
        </row>
        <row r="523">
          <cell r="B523" t="str">
            <v>NON BARG</v>
          </cell>
          <cell r="C523">
            <v>37</v>
          </cell>
          <cell r="D523" t="str">
            <v>CORP COMMUNICATIONS</v>
          </cell>
          <cell r="E523" t="str">
            <v>Staff</v>
          </cell>
          <cell r="F523">
            <v>990</v>
          </cell>
          <cell r="G523" t="str">
            <v>Excluded</v>
          </cell>
          <cell r="H523" t="str">
            <v>THRIFT CATCH UP</v>
          </cell>
          <cell r="I523">
            <v>0</v>
          </cell>
          <cell r="J523">
            <v>-5453.59</v>
          </cell>
          <cell r="K523">
            <v>0</v>
          </cell>
          <cell r="L523">
            <v>0</v>
          </cell>
          <cell r="M523">
            <v>0</v>
          </cell>
          <cell r="N523">
            <v>-5453.59</v>
          </cell>
          <cell r="O523">
            <v>-5453.59</v>
          </cell>
        </row>
        <row r="524">
          <cell r="B524" t="str">
            <v>NON BARG</v>
          </cell>
          <cell r="C524">
            <v>37</v>
          </cell>
          <cell r="D524" t="str">
            <v>CORP COMMUNICATIONS</v>
          </cell>
          <cell r="E524" t="str">
            <v>Staff</v>
          </cell>
          <cell r="F524">
            <v>998</v>
          </cell>
          <cell r="G524" t="str">
            <v>Excluded</v>
          </cell>
          <cell r="H524" t="str">
            <v>BA THRFT STP AT CAP</v>
          </cell>
          <cell r="I524">
            <v>0</v>
          </cell>
          <cell r="J524">
            <v>-239072.41</v>
          </cell>
          <cell r="K524">
            <v>0</v>
          </cell>
          <cell r="L524">
            <v>0</v>
          </cell>
          <cell r="M524">
            <v>0</v>
          </cell>
          <cell r="N524">
            <v>-239072.41</v>
          </cell>
          <cell r="O524">
            <v>-239072.41</v>
          </cell>
        </row>
        <row r="525">
          <cell r="B525" t="str">
            <v>NON BARG</v>
          </cell>
          <cell r="C525">
            <v>37</v>
          </cell>
          <cell r="D525" t="str">
            <v>CORP COMMUNICATIONS</v>
          </cell>
          <cell r="E525" t="str">
            <v>Staff</v>
          </cell>
          <cell r="F525">
            <v>999</v>
          </cell>
          <cell r="G525" t="str">
            <v>Excluded</v>
          </cell>
          <cell r="H525" t="str">
            <v>SUP THRFT STP AT CAP</v>
          </cell>
          <cell r="I525">
            <v>0</v>
          </cell>
          <cell r="J525">
            <v>-139267.85999999999</v>
          </cell>
          <cell r="K525">
            <v>0</v>
          </cell>
          <cell r="L525">
            <v>0</v>
          </cell>
          <cell r="M525">
            <v>0</v>
          </cell>
          <cell r="N525">
            <v>-139267.85999999999</v>
          </cell>
          <cell r="O525">
            <v>-139267.85999999999</v>
          </cell>
        </row>
        <row r="526">
          <cell r="B526" t="str">
            <v>NON BARG</v>
          </cell>
          <cell r="C526">
            <v>37</v>
          </cell>
          <cell r="D526" t="str">
            <v>CORP COMMUNICATIONS</v>
          </cell>
          <cell r="E526" t="str">
            <v>Staff</v>
          </cell>
          <cell r="F526" t="str">
            <v>C09</v>
          </cell>
          <cell r="G526" t="str">
            <v>Excluded</v>
          </cell>
          <cell r="H526" t="str">
            <v>SEVERANCE PAY</v>
          </cell>
          <cell r="I526">
            <v>0</v>
          </cell>
          <cell r="J526">
            <v>11540</v>
          </cell>
          <cell r="K526">
            <v>0</v>
          </cell>
          <cell r="L526">
            <v>0</v>
          </cell>
          <cell r="M526">
            <v>0</v>
          </cell>
          <cell r="N526">
            <v>11540</v>
          </cell>
          <cell r="O526">
            <v>11540</v>
          </cell>
        </row>
        <row r="527">
          <cell r="B527" t="str">
            <v>NON BARG</v>
          </cell>
          <cell r="C527">
            <v>37</v>
          </cell>
          <cell r="D527" t="str">
            <v>CORP COMMUNICATIONS</v>
          </cell>
          <cell r="E527" t="str">
            <v>Staff</v>
          </cell>
          <cell r="F527" t="str">
            <v>G01</v>
          </cell>
          <cell r="G527" t="str">
            <v>Excluded</v>
          </cell>
          <cell r="H527" t="str">
            <v>SIGNING BONUS</v>
          </cell>
          <cell r="I527">
            <v>0</v>
          </cell>
          <cell r="J527">
            <v>5000</v>
          </cell>
          <cell r="K527">
            <v>0</v>
          </cell>
          <cell r="L527">
            <v>0</v>
          </cell>
          <cell r="M527">
            <v>0</v>
          </cell>
          <cell r="N527">
            <v>5000</v>
          </cell>
          <cell r="O527">
            <v>5000</v>
          </cell>
        </row>
        <row r="528">
          <cell r="B528" t="str">
            <v>NON BARG</v>
          </cell>
          <cell r="C528">
            <v>37</v>
          </cell>
          <cell r="D528" t="str">
            <v>CORP COMMUNICATIONS</v>
          </cell>
          <cell r="E528" t="str">
            <v>Staff</v>
          </cell>
          <cell r="F528" t="str">
            <v>G09</v>
          </cell>
          <cell r="G528" t="str">
            <v>Excluded</v>
          </cell>
          <cell r="H528" t="str">
            <v>WELLNESS REFUND</v>
          </cell>
          <cell r="I528">
            <v>0</v>
          </cell>
          <cell r="J528">
            <v>582.75</v>
          </cell>
          <cell r="K528">
            <v>0</v>
          </cell>
          <cell r="L528">
            <v>0</v>
          </cell>
          <cell r="M528">
            <v>0</v>
          </cell>
          <cell r="N528">
            <v>582.75</v>
          </cell>
          <cell r="O528">
            <v>582.75</v>
          </cell>
        </row>
        <row r="529">
          <cell r="B529" t="str">
            <v>NON BARG</v>
          </cell>
          <cell r="C529">
            <v>37</v>
          </cell>
          <cell r="D529" t="str">
            <v>CORP COMMUNICATIONS</v>
          </cell>
          <cell r="E529" t="str">
            <v>Staff</v>
          </cell>
          <cell r="F529" t="str">
            <v>G20</v>
          </cell>
          <cell r="G529" t="str">
            <v>Excluded</v>
          </cell>
          <cell r="H529" t="str">
            <v>MOV EXP-TXBL</v>
          </cell>
          <cell r="I529">
            <v>0</v>
          </cell>
          <cell r="J529">
            <v>6380.22</v>
          </cell>
          <cell r="K529">
            <v>0</v>
          </cell>
          <cell r="L529">
            <v>0</v>
          </cell>
          <cell r="M529">
            <v>0</v>
          </cell>
          <cell r="N529">
            <v>6380.22</v>
          </cell>
          <cell r="O529">
            <v>6380.22</v>
          </cell>
        </row>
        <row r="530">
          <cell r="B530" t="str">
            <v>NON BARG</v>
          </cell>
          <cell r="C530">
            <v>37</v>
          </cell>
          <cell r="D530" t="str">
            <v>CORP COMMUNICATIONS</v>
          </cell>
          <cell r="E530" t="str">
            <v>Staff</v>
          </cell>
          <cell r="F530" t="str">
            <v>G25</v>
          </cell>
          <cell r="G530" t="str">
            <v>Excluded</v>
          </cell>
          <cell r="H530" t="str">
            <v>MOV EXP GROSSUP</v>
          </cell>
          <cell r="I530">
            <v>0</v>
          </cell>
          <cell r="J530">
            <v>2359.81</v>
          </cell>
          <cell r="K530">
            <v>0</v>
          </cell>
          <cell r="L530">
            <v>0</v>
          </cell>
          <cell r="M530">
            <v>0</v>
          </cell>
          <cell r="N530">
            <v>2359.81</v>
          </cell>
          <cell r="O530">
            <v>2359.81</v>
          </cell>
        </row>
        <row r="531">
          <cell r="B531" t="str">
            <v>NON BARG</v>
          </cell>
          <cell r="C531">
            <v>37</v>
          </cell>
          <cell r="D531" t="str">
            <v>CORP COMMUNICATIONS</v>
          </cell>
          <cell r="E531" t="str">
            <v>Staff</v>
          </cell>
          <cell r="F531" t="str">
            <v>H30</v>
          </cell>
          <cell r="G531" t="str">
            <v>Non Productive</v>
          </cell>
          <cell r="H531" t="str">
            <v>PERF EXC REWARD</v>
          </cell>
          <cell r="I531">
            <v>0</v>
          </cell>
          <cell r="J531">
            <v>242473</v>
          </cell>
          <cell r="K531">
            <v>0</v>
          </cell>
          <cell r="L531">
            <v>242473</v>
          </cell>
          <cell r="M531">
            <v>242473</v>
          </cell>
          <cell r="N531">
            <v>0</v>
          </cell>
          <cell r="O531">
            <v>242473</v>
          </cell>
        </row>
        <row r="532">
          <cell r="B532" t="str">
            <v>NON BARG</v>
          </cell>
          <cell r="C532">
            <v>37</v>
          </cell>
          <cell r="D532" t="str">
            <v>CORP COMMUNICATIONS</v>
          </cell>
          <cell r="E532" t="str">
            <v>Staff</v>
          </cell>
          <cell r="F532" t="str">
            <v>J10</v>
          </cell>
          <cell r="G532" t="str">
            <v>Excluded</v>
          </cell>
          <cell r="H532" t="str">
            <v>O.T. MEALS NON-XM</v>
          </cell>
          <cell r="I532">
            <v>392</v>
          </cell>
          <cell r="J532">
            <v>4312</v>
          </cell>
          <cell r="K532">
            <v>0</v>
          </cell>
          <cell r="L532">
            <v>0</v>
          </cell>
          <cell r="M532">
            <v>0</v>
          </cell>
          <cell r="N532">
            <v>4312</v>
          </cell>
          <cell r="O532">
            <v>4312</v>
          </cell>
        </row>
        <row r="533">
          <cell r="B533" t="str">
            <v>NON BARG</v>
          </cell>
          <cell r="C533">
            <v>37</v>
          </cell>
          <cell r="D533" t="str">
            <v>CORP COMMUNICATIONS</v>
          </cell>
          <cell r="E533" t="str">
            <v>Staff</v>
          </cell>
          <cell r="F533" t="str">
            <v>J20</v>
          </cell>
          <cell r="G533" t="str">
            <v>Excluded</v>
          </cell>
          <cell r="H533" t="str">
            <v>IMP INC EXCESS LIF T</v>
          </cell>
          <cell r="I533">
            <v>0</v>
          </cell>
          <cell r="J533">
            <v>18956.05</v>
          </cell>
          <cell r="K533">
            <v>0</v>
          </cell>
          <cell r="L533">
            <v>0</v>
          </cell>
          <cell r="M533">
            <v>0</v>
          </cell>
          <cell r="N533">
            <v>18956.05</v>
          </cell>
          <cell r="O533">
            <v>18956.05</v>
          </cell>
        </row>
        <row r="534">
          <cell r="B534" t="str">
            <v>NON BARG</v>
          </cell>
          <cell r="C534">
            <v>37</v>
          </cell>
          <cell r="D534" t="str">
            <v>CORP COMMUNICATIONS</v>
          </cell>
          <cell r="E534" t="str">
            <v>Staff</v>
          </cell>
          <cell r="F534" t="str">
            <v>J25</v>
          </cell>
          <cell r="G534" t="str">
            <v>Excluded</v>
          </cell>
          <cell r="H534" t="str">
            <v>IMP INC DEP LIFE</v>
          </cell>
          <cell r="I534">
            <v>0</v>
          </cell>
          <cell r="J534">
            <v>1848.8</v>
          </cell>
          <cell r="K534">
            <v>0</v>
          </cell>
          <cell r="L534">
            <v>0</v>
          </cell>
          <cell r="M534">
            <v>0</v>
          </cell>
          <cell r="N534">
            <v>1848.8</v>
          </cell>
          <cell r="O534">
            <v>1848.8</v>
          </cell>
        </row>
        <row r="535">
          <cell r="B535" t="str">
            <v>NON BARG</v>
          </cell>
          <cell r="C535">
            <v>37</v>
          </cell>
          <cell r="D535" t="str">
            <v>CORP COMMUNICATIONS</v>
          </cell>
          <cell r="E535" t="str">
            <v>Staff</v>
          </cell>
          <cell r="F535" t="str">
            <v>J81</v>
          </cell>
          <cell r="G535" t="str">
            <v>Excluded</v>
          </cell>
          <cell r="H535" t="str">
            <v>IMP CNTR CAR V INS 1</v>
          </cell>
          <cell r="I535">
            <v>0</v>
          </cell>
          <cell r="J535">
            <v>252</v>
          </cell>
          <cell r="K535">
            <v>0</v>
          </cell>
          <cell r="L535">
            <v>0</v>
          </cell>
          <cell r="M535">
            <v>0</v>
          </cell>
          <cell r="N535">
            <v>252</v>
          </cell>
          <cell r="O535">
            <v>252</v>
          </cell>
        </row>
        <row r="536">
          <cell r="B536" t="str">
            <v>NON BARG</v>
          </cell>
          <cell r="C536">
            <v>37</v>
          </cell>
          <cell r="D536" t="str">
            <v>CORP COMMUNICATIONS</v>
          </cell>
          <cell r="E536" t="str">
            <v>Staff</v>
          </cell>
          <cell r="F536" t="str">
            <v>J82</v>
          </cell>
          <cell r="G536" t="str">
            <v>Excluded</v>
          </cell>
          <cell r="H536" t="str">
            <v>IMP CNTR CAR V INS 2</v>
          </cell>
          <cell r="I536">
            <v>0</v>
          </cell>
          <cell r="J536">
            <v>5016</v>
          </cell>
          <cell r="K536">
            <v>0</v>
          </cell>
          <cell r="L536">
            <v>0</v>
          </cell>
          <cell r="M536">
            <v>0</v>
          </cell>
          <cell r="N536">
            <v>5016</v>
          </cell>
          <cell r="O536">
            <v>5016</v>
          </cell>
        </row>
        <row r="537">
          <cell r="B537" t="str">
            <v>NON BARG</v>
          </cell>
          <cell r="C537">
            <v>37</v>
          </cell>
          <cell r="D537" t="str">
            <v>CORP COMMUNICATIONS</v>
          </cell>
          <cell r="E537" t="str">
            <v>Staff</v>
          </cell>
          <cell r="F537" t="str">
            <v>P51</v>
          </cell>
          <cell r="G537" t="str">
            <v>Excluded</v>
          </cell>
          <cell r="H537" t="str">
            <v>CC V INS RMB N-TX 1</v>
          </cell>
          <cell r="I537">
            <v>0</v>
          </cell>
          <cell r="J537">
            <v>324</v>
          </cell>
          <cell r="K537">
            <v>0</v>
          </cell>
          <cell r="L537">
            <v>0</v>
          </cell>
          <cell r="M537">
            <v>0</v>
          </cell>
          <cell r="N537">
            <v>324</v>
          </cell>
          <cell r="O537">
            <v>324</v>
          </cell>
        </row>
        <row r="538">
          <cell r="B538" t="str">
            <v>NON BARG</v>
          </cell>
          <cell r="C538">
            <v>37</v>
          </cell>
          <cell r="D538" t="str">
            <v>CORP COMMUNICATIONS</v>
          </cell>
          <cell r="E538" t="str">
            <v>Staff</v>
          </cell>
          <cell r="F538" t="str">
            <v>P52</v>
          </cell>
          <cell r="G538" t="str">
            <v>Excluded</v>
          </cell>
          <cell r="H538" t="str">
            <v>CC V INS RMB N-TX 2</v>
          </cell>
          <cell r="I538">
            <v>0</v>
          </cell>
          <cell r="J538">
            <v>8436</v>
          </cell>
          <cell r="K538">
            <v>0</v>
          </cell>
          <cell r="L538">
            <v>0</v>
          </cell>
          <cell r="M538">
            <v>0</v>
          </cell>
          <cell r="N538">
            <v>8436</v>
          </cell>
          <cell r="O538">
            <v>8436</v>
          </cell>
        </row>
        <row r="539">
          <cell r="B539" t="str">
            <v>NON BARG</v>
          </cell>
          <cell r="C539">
            <v>37</v>
          </cell>
          <cell r="D539" t="str">
            <v>CORP COMMUNICATIONS</v>
          </cell>
          <cell r="E539" t="str">
            <v>Staff</v>
          </cell>
          <cell r="F539" t="str">
            <v>P61</v>
          </cell>
          <cell r="G539" t="str">
            <v>Excluded</v>
          </cell>
          <cell r="H539" t="str">
            <v>MOV EXP NON TXBL</v>
          </cell>
          <cell r="I539">
            <v>0</v>
          </cell>
          <cell r="J539">
            <v>552.4</v>
          </cell>
          <cell r="K539">
            <v>0</v>
          </cell>
          <cell r="L539">
            <v>0</v>
          </cell>
          <cell r="M539">
            <v>0</v>
          </cell>
          <cell r="N539">
            <v>552.4</v>
          </cell>
          <cell r="O539">
            <v>552.4</v>
          </cell>
        </row>
        <row r="540">
          <cell r="B540" t="str">
            <v>NON BARG</v>
          </cell>
          <cell r="C540">
            <v>37</v>
          </cell>
          <cell r="D540" t="str">
            <v>CORP COMMUNICATIONS</v>
          </cell>
          <cell r="E540" t="str">
            <v>Staff</v>
          </cell>
          <cell r="F540" t="str">
            <v>R59</v>
          </cell>
          <cell r="G540" t="str">
            <v>Excluded</v>
          </cell>
          <cell r="H540" t="str">
            <v>FMLA - INFO ONLY</v>
          </cell>
          <cell r="I540">
            <v>800</v>
          </cell>
          <cell r="J540">
            <v>0</v>
          </cell>
          <cell r="K540">
            <v>0</v>
          </cell>
          <cell r="L540">
            <v>0</v>
          </cell>
          <cell r="M540">
            <v>0</v>
          </cell>
          <cell r="N540">
            <v>0</v>
          </cell>
          <cell r="O540">
            <v>0</v>
          </cell>
        </row>
        <row r="541">
          <cell r="B541" t="str">
            <v>NON BARG</v>
          </cell>
          <cell r="C541">
            <v>37</v>
          </cell>
          <cell r="D541" t="str">
            <v>CORP COMMUNICATIONS</v>
          </cell>
          <cell r="E541" t="str">
            <v>Staff</v>
          </cell>
          <cell r="F541" t="str">
            <v>R64</v>
          </cell>
          <cell r="G541" t="str">
            <v>Excluded</v>
          </cell>
          <cell r="H541" t="str">
            <v>FAMILY LEAVE NOT-PD</v>
          </cell>
          <cell r="I541">
            <v>120</v>
          </cell>
          <cell r="J541">
            <v>0</v>
          </cell>
          <cell r="K541">
            <v>0</v>
          </cell>
          <cell r="L541">
            <v>0</v>
          </cell>
          <cell r="M541">
            <v>0</v>
          </cell>
          <cell r="N541">
            <v>0</v>
          </cell>
          <cell r="O541">
            <v>0</v>
          </cell>
        </row>
        <row r="542">
          <cell r="B542" t="str">
            <v>NON BARG</v>
          </cell>
          <cell r="C542">
            <v>37</v>
          </cell>
          <cell r="D542" t="str">
            <v>CORP COMMUNICATIONS</v>
          </cell>
          <cell r="E542" t="str">
            <v>Staff</v>
          </cell>
          <cell r="F542" t="str">
            <v>R65</v>
          </cell>
          <cell r="G542" t="str">
            <v>Excluded</v>
          </cell>
          <cell r="H542" t="str">
            <v>EMPL REQ N-PD</v>
          </cell>
          <cell r="I542">
            <v>96</v>
          </cell>
          <cell r="J542">
            <v>0</v>
          </cell>
          <cell r="K542">
            <v>0</v>
          </cell>
          <cell r="L542">
            <v>0</v>
          </cell>
          <cell r="M542">
            <v>0</v>
          </cell>
          <cell r="N542">
            <v>0</v>
          </cell>
          <cell r="O542">
            <v>0</v>
          </cell>
        </row>
        <row r="543">
          <cell r="B543" t="str">
            <v>NON BARG</v>
          </cell>
          <cell r="C543">
            <v>37</v>
          </cell>
          <cell r="D543" t="str">
            <v>CORP COMMUNICATIONS</v>
          </cell>
          <cell r="E543" t="str">
            <v>Staff</v>
          </cell>
          <cell r="F543" t="str">
            <v>R69</v>
          </cell>
          <cell r="G543" t="str">
            <v>Excluded</v>
          </cell>
          <cell r="H543" t="str">
            <v>OTHER-NOT PAID</v>
          </cell>
          <cell r="I543">
            <v>16</v>
          </cell>
          <cell r="J543">
            <v>0</v>
          </cell>
          <cell r="K543">
            <v>0</v>
          </cell>
          <cell r="L543">
            <v>0</v>
          </cell>
          <cell r="M543">
            <v>0</v>
          </cell>
          <cell r="N543">
            <v>0</v>
          </cell>
          <cell r="O543">
            <v>0</v>
          </cell>
        </row>
        <row r="544">
          <cell r="B544" t="str">
            <v>NON BARG</v>
          </cell>
          <cell r="C544">
            <v>37</v>
          </cell>
          <cell r="D544" t="str">
            <v>CORP COMMUNICATIONS</v>
          </cell>
          <cell r="E544" t="str">
            <v>Staff</v>
          </cell>
          <cell r="F544" t="str">
            <v>S51</v>
          </cell>
          <cell r="G544" t="str">
            <v>Non Productive</v>
          </cell>
          <cell r="H544" t="str">
            <v>SHIFT DIFF REG 4PM-M</v>
          </cell>
          <cell r="I544">
            <v>420.5</v>
          </cell>
          <cell r="J544">
            <v>252.3</v>
          </cell>
          <cell r="K544">
            <v>0</v>
          </cell>
          <cell r="L544">
            <v>252.3</v>
          </cell>
          <cell r="M544">
            <v>252.3</v>
          </cell>
          <cell r="N544">
            <v>0</v>
          </cell>
          <cell r="O544">
            <v>252.3</v>
          </cell>
        </row>
        <row r="545">
          <cell r="B545" t="str">
            <v>NON BARG</v>
          </cell>
          <cell r="C545">
            <v>37</v>
          </cell>
          <cell r="D545" t="str">
            <v>CORP COMMUNICATIONS</v>
          </cell>
          <cell r="E545" t="str">
            <v>Staff</v>
          </cell>
          <cell r="F545" t="str">
            <v>T04</v>
          </cell>
          <cell r="G545" t="str">
            <v>Non Productive</v>
          </cell>
          <cell r="H545" t="str">
            <v>ALTERNATIVE AWARD</v>
          </cell>
          <cell r="I545">
            <v>0</v>
          </cell>
          <cell r="J545">
            <v>500</v>
          </cell>
          <cell r="K545">
            <v>0</v>
          </cell>
          <cell r="L545">
            <v>500</v>
          </cell>
          <cell r="M545">
            <v>500</v>
          </cell>
          <cell r="N545">
            <v>0</v>
          </cell>
          <cell r="O545">
            <v>500</v>
          </cell>
        </row>
        <row r="546">
          <cell r="B546" t="str">
            <v>NON BARG</v>
          </cell>
          <cell r="C546">
            <v>37</v>
          </cell>
          <cell r="D546" t="str">
            <v>CORP COMMUNICATIONS</v>
          </cell>
          <cell r="E546" t="str">
            <v>Staff</v>
          </cell>
          <cell r="F546" t="str">
            <v>T60</v>
          </cell>
          <cell r="G546" t="str">
            <v>Non Productive</v>
          </cell>
          <cell r="H546" t="str">
            <v>RETRO PAY N-THRFTBL</v>
          </cell>
          <cell r="I546">
            <v>0</v>
          </cell>
          <cell r="J546">
            <v>1.19</v>
          </cell>
          <cell r="K546">
            <v>0</v>
          </cell>
          <cell r="L546">
            <v>1.19</v>
          </cell>
          <cell r="M546">
            <v>1.19</v>
          </cell>
          <cell r="N546">
            <v>0</v>
          </cell>
          <cell r="O546">
            <v>1.19</v>
          </cell>
        </row>
        <row r="547">
          <cell r="B547" t="str">
            <v>NON BARG</v>
          </cell>
          <cell r="C547">
            <v>37</v>
          </cell>
          <cell r="D547" t="str">
            <v>CORP COMMUNICATIONS</v>
          </cell>
          <cell r="E547" t="str">
            <v>Staff</v>
          </cell>
          <cell r="F547" t="str">
            <v>T70</v>
          </cell>
          <cell r="G547" t="str">
            <v>Non Productive</v>
          </cell>
          <cell r="H547" t="str">
            <v>LUMP SUM PAYMENT</v>
          </cell>
          <cell r="I547">
            <v>0</v>
          </cell>
          <cell r="J547">
            <v>5000</v>
          </cell>
          <cell r="K547">
            <v>0</v>
          </cell>
          <cell r="L547">
            <v>5000</v>
          </cell>
          <cell r="M547">
            <v>5000</v>
          </cell>
          <cell r="N547">
            <v>0</v>
          </cell>
          <cell r="O547">
            <v>5000</v>
          </cell>
        </row>
        <row r="548">
          <cell r="B548" t="str">
            <v>NON BARG</v>
          </cell>
          <cell r="C548">
            <v>37</v>
          </cell>
          <cell r="D548" t="str">
            <v>CORP COMMUNICATIONS</v>
          </cell>
          <cell r="E548" t="str">
            <v>Staff</v>
          </cell>
          <cell r="F548" t="str">
            <v>T80</v>
          </cell>
          <cell r="G548" t="str">
            <v>Non Productive</v>
          </cell>
          <cell r="H548" t="str">
            <v>OT ADJUSTMENT</v>
          </cell>
          <cell r="I548">
            <v>0</v>
          </cell>
          <cell r="J548">
            <v>449.26</v>
          </cell>
          <cell r="K548">
            <v>0</v>
          </cell>
          <cell r="L548">
            <v>449.26</v>
          </cell>
          <cell r="M548">
            <v>449.26</v>
          </cell>
          <cell r="N548">
            <v>0</v>
          </cell>
          <cell r="O548">
            <v>449.26</v>
          </cell>
        </row>
        <row r="549">
          <cell r="B549" t="str">
            <v>NON BARG</v>
          </cell>
          <cell r="C549">
            <v>37</v>
          </cell>
          <cell r="D549" t="str">
            <v>CORP COMMUNICATIONS</v>
          </cell>
          <cell r="E549" t="str">
            <v>Staff</v>
          </cell>
          <cell r="F549" t="str">
            <v>X20</v>
          </cell>
          <cell r="G549" t="str">
            <v>Productive</v>
          </cell>
          <cell r="H549" t="str">
            <v>STRAIGHT OVERTIME</v>
          </cell>
          <cell r="I549">
            <v>138.5</v>
          </cell>
          <cell r="J549">
            <v>4014.77</v>
          </cell>
          <cell r="K549">
            <v>4014.77</v>
          </cell>
          <cell r="L549">
            <v>0</v>
          </cell>
          <cell r="M549">
            <v>4014.77</v>
          </cell>
          <cell r="N549">
            <v>0</v>
          </cell>
          <cell r="O549">
            <v>4014.77</v>
          </cell>
        </row>
        <row r="550">
          <cell r="B550" t="str">
            <v>NON BARG</v>
          </cell>
          <cell r="C550">
            <v>37</v>
          </cell>
          <cell r="D550" t="str">
            <v>CORP COMMUNICATIONS</v>
          </cell>
          <cell r="E550" t="str">
            <v>Staff</v>
          </cell>
          <cell r="F550" t="str">
            <v>Y21</v>
          </cell>
          <cell r="G550" t="str">
            <v>Productive</v>
          </cell>
          <cell r="H550" t="str">
            <v>TIME &amp; ONE HALF OT</v>
          </cell>
          <cell r="I550">
            <v>4990.75</v>
          </cell>
          <cell r="J550">
            <v>120036.37</v>
          </cell>
          <cell r="K550">
            <v>120036.37</v>
          </cell>
          <cell r="L550">
            <v>0</v>
          </cell>
          <cell r="M550">
            <v>120036.37</v>
          </cell>
          <cell r="N550">
            <v>0</v>
          </cell>
          <cell r="O550">
            <v>120036.37</v>
          </cell>
        </row>
        <row r="551">
          <cell r="B551" t="str">
            <v>NON BARG</v>
          </cell>
          <cell r="C551">
            <v>37</v>
          </cell>
          <cell r="D551" t="str">
            <v>CORP COMMUNICATIONS</v>
          </cell>
          <cell r="E551" t="str">
            <v>Staff</v>
          </cell>
          <cell r="F551" t="str">
            <v>Y27</v>
          </cell>
          <cell r="G551" t="str">
            <v>Productive</v>
          </cell>
          <cell r="H551" t="str">
            <v>1 1/2 OT EMERG</v>
          </cell>
          <cell r="I551">
            <v>10.5</v>
          </cell>
          <cell r="J551">
            <v>422.69</v>
          </cell>
          <cell r="K551">
            <v>422.69</v>
          </cell>
          <cell r="L551">
            <v>0</v>
          </cell>
          <cell r="M551">
            <v>422.69</v>
          </cell>
          <cell r="N551">
            <v>0</v>
          </cell>
          <cell r="O551">
            <v>422.69</v>
          </cell>
        </row>
        <row r="552">
          <cell r="B552" t="str">
            <v>NON BARG</v>
          </cell>
          <cell r="C552">
            <v>37</v>
          </cell>
          <cell r="D552" t="str">
            <v>CORP COMMUNICATIONS</v>
          </cell>
          <cell r="E552" t="str">
            <v>Staff</v>
          </cell>
          <cell r="F552" t="str">
            <v>Z22</v>
          </cell>
          <cell r="G552" t="str">
            <v>Productive</v>
          </cell>
          <cell r="H552" t="str">
            <v>DOUBLE OVERTIME</v>
          </cell>
          <cell r="I552">
            <v>29.25</v>
          </cell>
          <cell r="J552">
            <v>1092.49</v>
          </cell>
          <cell r="K552">
            <v>1092.49</v>
          </cell>
          <cell r="L552">
            <v>0</v>
          </cell>
          <cell r="M552">
            <v>1092.49</v>
          </cell>
          <cell r="N552">
            <v>0</v>
          </cell>
          <cell r="O552">
            <v>1092.49</v>
          </cell>
        </row>
        <row r="553">
          <cell r="B553" t="str">
            <v>NON BARG</v>
          </cell>
          <cell r="C553">
            <v>32</v>
          </cell>
          <cell r="D553" t="str">
            <v>CORP DEV &amp; STRATEGY</v>
          </cell>
          <cell r="E553" t="str">
            <v>Staff</v>
          </cell>
          <cell r="F553">
            <v>10</v>
          </cell>
          <cell r="G553" t="str">
            <v>Productive</v>
          </cell>
          <cell r="H553" t="str">
            <v>REGULAR</v>
          </cell>
          <cell r="I553">
            <v>10138</v>
          </cell>
          <cell r="J553">
            <v>429106</v>
          </cell>
          <cell r="K553">
            <v>429106</v>
          </cell>
          <cell r="L553">
            <v>0</v>
          </cell>
          <cell r="M553">
            <v>429106</v>
          </cell>
          <cell r="N553">
            <v>0</v>
          </cell>
          <cell r="O553">
            <v>429106</v>
          </cell>
        </row>
        <row r="554">
          <cell r="B554" t="str">
            <v>NON BARG</v>
          </cell>
          <cell r="C554">
            <v>32</v>
          </cell>
          <cell r="D554" t="str">
            <v>CORP DEV &amp; STRATEGY</v>
          </cell>
          <cell r="E554" t="str">
            <v>Staff</v>
          </cell>
          <cell r="F554">
            <v>20</v>
          </cell>
          <cell r="G554" t="str">
            <v>Non Productive</v>
          </cell>
          <cell r="H554" t="str">
            <v>HOLIDAY</v>
          </cell>
          <cell r="I554">
            <v>472</v>
          </cell>
          <cell r="J554">
            <v>19607.599999999999</v>
          </cell>
          <cell r="K554">
            <v>0</v>
          </cell>
          <cell r="L554">
            <v>19607.599999999999</v>
          </cell>
          <cell r="M554">
            <v>19607.599999999999</v>
          </cell>
          <cell r="N554">
            <v>0</v>
          </cell>
          <cell r="O554">
            <v>19607.599999999999</v>
          </cell>
        </row>
        <row r="555">
          <cell r="B555" t="str">
            <v>NON BARG</v>
          </cell>
          <cell r="C555">
            <v>32</v>
          </cell>
          <cell r="D555" t="str">
            <v>CORP DEV &amp; STRATEGY</v>
          </cell>
          <cell r="E555" t="str">
            <v>Staff</v>
          </cell>
          <cell r="F555">
            <v>30</v>
          </cell>
          <cell r="G555" t="str">
            <v>Non Productive</v>
          </cell>
          <cell r="H555" t="str">
            <v>VACATION</v>
          </cell>
          <cell r="I555">
            <v>530</v>
          </cell>
          <cell r="J555">
            <v>20543</v>
          </cell>
          <cell r="K555">
            <v>0</v>
          </cell>
          <cell r="L555">
            <v>20543</v>
          </cell>
          <cell r="M555">
            <v>20543</v>
          </cell>
          <cell r="N555">
            <v>0</v>
          </cell>
          <cell r="O555">
            <v>20543</v>
          </cell>
        </row>
        <row r="556">
          <cell r="B556" t="str">
            <v>NON BARG</v>
          </cell>
          <cell r="C556">
            <v>32</v>
          </cell>
          <cell r="D556" t="str">
            <v>CORP DEV &amp; STRATEGY</v>
          </cell>
          <cell r="E556" t="str">
            <v>Staff</v>
          </cell>
          <cell r="F556">
            <v>40</v>
          </cell>
          <cell r="G556" t="str">
            <v>Non Productive</v>
          </cell>
          <cell r="H556" t="str">
            <v>EMPLOYEE ILLNESS</v>
          </cell>
          <cell r="I556">
            <v>52</v>
          </cell>
          <cell r="J556">
            <v>1739.1</v>
          </cell>
          <cell r="K556">
            <v>0</v>
          </cell>
          <cell r="L556">
            <v>1739.1</v>
          </cell>
          <cell r="M556">
            <v>1739.1</v>
          </cell>
          <cell r="N556">
            <v>0</v>
          </cell>
          <cell r="O556">
            <v>1739.1</v>
          </cell>
        </row>
        <row r="557">
          <cell r="B557" t="str">
            <v>NON BARG</v>
          </cell>
          <cell r="C557">
            <v>32</v>
          </cell>
          <cell r="D557" t="str">
            <v>CORP DEV &amp; STRATEGY</v>
          </cell>
          <cell r="E557" t="str">
            <v>Staff</v>
          </cell>
          <cell r="F557">
            <v>70</v>
          </cell>
          <cell r="G557" t="str">
            <v>Non Productive</v>
          </cell>
          <cell r="H557" t="str">
            <v>DEATH IN FAMILY</v>
          </cell>
          <cell r="I557">
            <v>24</v>
          </cell>
          <cell r="J557">
            <v>385.2</v>
          </cell>
          <cell r="K557">
            <v>0</v>
          </cell>
          <cell r="L557">
            <v>385.2</v>
          </cell>
          <cell r="M557">
            <v>385.2</v>
          </cell>
          <cell r="N557">
            <v>0</v>
          </cell>
          <cell r="O557">
            <v>385.2</v>
          </cell>
        </row>
        <row r="558">
          <cell r="B558" t="str">
            <v>NON BARG</v>
          </cell>
          <cell r="C558">
            <v>32</v>
          </cell>
          <cell r="D558" t="str">
            <v>CORP DEV &amp; STRATEGY</v>
          </cell>
          <cell r="E558" t="str">
            <v>Staff</v>
          </cell>
          <cell r="F558">
            <v>300</v>
          </cell>
          <cell r="G558" t="str">
            <v>Non Productive</v>
          </cell>
          <cell r="H558" t="str">
            <v>PERF EXC REWARD</v>
          </cell>
          <cell r="I558">
            <v>0</v>
          </cell>
          <cell r="J558">
            <v>9013</v>
          </cell>
          <cell r="K558">
            <v>0</v>
          </cell>
          <cell r="L558">
            <v>9013</v>
          </cell>
          <cell r="M558">
            <v>9013</v>
          </cell>
          <cell r="N558">
            <v>0</v>
          </cell>
          <cell r="O558">
            <v>9013</v>
          </cell>
        </row>
        <row r="559">
          <cell r="B559" t="str">
            <v>NON BARG</v>
          </cell>
          <cell r="C559">
            <v>32</v>
          </cell>
          <cell r="D559" t="str">
            <v>CORP DEV &amp; STRATEGY</v>
          </cell>
          <cell r="E559" t="str">
            <v>Staff</v>
          </cell>
          <cell r="F559">
            <v>330</v>
          </cell>
          <cell r="G559" t="str">
            <v>Excluded</v>
          </cell>
          <cell r="H559" t="str">
            <v>RETRO PAY THRFTBL</v>
          </cell>
          <cell r="I559">
            <v>0</v>
          </cell>
          <cell r="J559">
            <v>8</v>
          </cell>
          <cell r="K559">
            <v>0</v>
          </cell>
          <cell r="L559">
            <v>0</v>
          </cell>
          <cell r="M559">
            <v>0</v>
          </cell>
          <cell r="N559">
            <v>8</v>
          </cell>
          <cell r="O559">
            <v>8</v>
          </cell>
        </row>
        <row r="560">
          <cell r="B560" t="str">
            <v>NON BARG</v>
          </cell>
          <cell r="C560">
            <v>32</v>
          </cell>
          <cell r="D560" t="str">
            <v>CORP DEV &amp; STRATEGY</v>
          </cell>
          <cell r="E560" t="str">
            <v>Staff</v>
          </cell>
          <cell r="F560">
            <v>560</v>
          </cell>
          <cell r="G560" t="str">
            <v>Non Productive</v>
          </cell>
          <cell r="H560" t="str">
            <v>LUMP SUM - MERIT</v>
          </cell>
          <cell r="I560">
            <v>0</v>
          </cell>
          <cell r="J560">
            <v>1165</v>
          </cell>
          <cell r="K560">
            <v>0</v>
          </cell>
          <cell r="L560">
            <v>1165</v>
          </cell>
          <cell r="M560">
            <v>1165</v>
          </cell>
          <cell r="N560">
            <v>0</v>
          </cell>
          <cell r="O560">
            <v>1165</v>
          </cell>
        </row>
        <row r="561">
          <cell r="B561" t="str">
            <v>NON BARG</v>
          </cell>
          <cell r="C561">
            <v>32</v>
          </cell>
          <cell r="D561" t="str">
            <v>CORP DEV &amp; STRATEGY</v>
          </cell>
          <cell r="E561" t="str">
            <v>Staff</v>
          </cell>
          <cell r="F561">
            <v>580</v>
          </cell>
          <cell r="G561" t="str">
            <v>Non Productive</v>
          </cell>
          <cell r="H561" t="str">
            <v>SICKNESS IN FAMILY</v>
          </cell>
          <cell r="I561">
            <v>40</v>
          </cell>
          <cell r="J561">
            <v>897.9</v>
          </cell>
          <cell r="K561">
            <v>0</v>
          </cell>
          <cell r="L561">
            <v>897.9</v>
          </cell>
          <cell r="M561">
            <v>897.9</v>
          </cell>
          <cell r="N561">
            <v>0</v>
          </cell>
          <cell r="O561">
            <v>897.9</v>
          </cell>
        </row>
        <row r="562">
          <cell r="B562" t="str">
            <v>NON BARG</v>
          </cell>
          <cell r="C562">
            <v>32</v>
          </cell>
          <cell r="D562" t="str">
            <v>CORP DEV &amp; STRATEGY</v>
          </cell>
          <cell r="E562" t="str">
            <v>Staff</v>
          </cell>
          <cell r="F562">
            <v>970</v>
          </cell>
          <cell r="G562" t="str">
            <v>Excluded</v>
          </cell>
          <cell r="H562" t="str">
            <v>PRETAX MEDICAL</v>
          </cell>
          <cell r="I562">
            <v>0</v>
          </cell>
          <cell r="J562">
            <v>-15870</v>
          </cell>
          <cell r="K562">
            <v>0</v>
          </cell>
          <cell r="L562">
            <v>0</v>
          </cell>
          <cell r="M562">
            <v>0</v>
          </cell>
          <cell r="N562">
            <v>-15870</v>
          </cell>
          <cell r="O562">
            <v>-15870</v>
          </cell>
        </row>
        <row r="563">
          <cell r="B563" t="str">
            <v>NON BARG</v>
          </cell>
          <cell r="C563">
            <v>32</v>
          </cell>
          <cell r="D563" t="str">
            <v>CORP DEV &amp; STRATEGY</v>
          </cell>
          <cell r="E563" t="str">
            <v>Staff</v>
          </cell>
          <cell r="F563">
            <v>971</v>
          </cell>
          <cell r="G563" t="str">
            <v>Excluded</v>
          </cell>
          <cell r="H563" t="str">
            <v>MEDICAL BENEFIT $</v>
          </cell>
          <cell r="I563">
            <v>0</v>
          </cell>
          <cell r="J563">
            <v>12696</v>
          </cell>
          <cell r="K563">
            <v>0</v>
          </cell>
          <cell r="L563">
            <v>0</v>
          </cell>
          <cell r="M563">
            <v>0</v>
          </cell>
          <cell r="N563">
            <v>12696</v>
          </cell>
          <cell r="O563">
            <v>12696</v>
          </cell>
        </row>
        <row r="564">
          <cell r="B564" t="str">
            <v>NON BARG</v>
          </cell>
          <cell r="C564">
            <v>32</v>
          </cell>
          <cell r="D564" t="str">
            <v>CORP DEV &amp; STRATEGY</v>
          </cell>
          <cell r="E564" t="str">
            <v>Staff</v>
          </cell>
          <cell r="F564">
            <v>972</v>
          </cell>
          <cell r="G564" t="str">
            <v>Excluded</v>
          </cell>
          <cell r="H564" t="str">
            <v>PRETAX DENTAL</v>
          </cell>
          <cell r="I564">
            <v>0</v>
          </cell>
          <cell r="J564">
            <v>-836.1</v>
          </cell>
          <cell r="K564">
            <v>0</v>
          </cell>
          <cell r="L564">
            <v>0</v>
          </cell>
          <cell r="M564">
            <v>0</v>
          </cell>
          <cell r="N564">
            <v>-836.1</v>
          </cell>
          <cell r="O564">
            <v>-836.1</v>
          </cell>
        </row>
        <row r="565">
          <cell r="B565" t="str">
            <v>NON BARG</v>
          </cell>
          <cell r="C565">
            <v>32</v>
          </cell>
          <cell r="D565" t="str">
            <v>CORP DEV &amp; STRATEGY</v>
          </cell>
          <cell r="E565" t="str">
            <v>Staff</v>
          </cell>
          <cell r="F565">
            <v>973</v>
          </cell>
          <cell r="G565" t="str">
            <v>Excluded</v>
          </cell>
          <cell r="H565" t="str">
            <v>DENTAL BENEFIT $</v>
          </cell>
          <cell r="I565">
            <v>0</v>
          </cell>
          <cell r="J565">
            <v>409.5</v>
          </cell>
          <cell r="K565">
            <v>0</v>
          </cell>
          <cell r="L565">
            <v>0</v>
          </cell>
          <cell r="M565">
            <v>0</v>
          </cell>
          <cell r="N565">
            <v>409.5</v>
          </cell>
          <cell r="O565">
            <v>409.5</v>
          </cell>
        </row>
        <row r="566">
          <cell r="B566" t="str">
            <v>NON BARG</v>
          </cell>
          <cell r="C566">
            <v>32</v>
          </cell>
          <cell r="D566" t="str">
            <v>CORP DEV &amp; STRATEGY</v>
          </cell>
          <cell r="E566" t="str">
            <v>Staff</v>
          </cell>
          <cell r="F566">
            <v>974</v>
          </cell>
          <cell r="G566" t="str">
            <v>Excluded</v>
          </cell>
          <cell r="H566" t="str">
            <v>PRETAX EMP LIFE INS</v>
          </cell>
          <cell r="I566">
            <v>0</v>
          </cell>
          <cell r="J566">
            <v>-1844.88</v>
          </cell>
          <cell r="K566">
            <v>0</v>
          </cell>
          <cell r="L566">
            <v>0</v>
          </cell>
          <cell r="M566">
            <v>0</v>
          </cell>
          <cell r="N566">
            <v>-1844.88</v>
          </cell>
          <cell r="O566">
            <v>-1844.88</v>
          </cell>
        </row>
        <row r="567">
          <cell r="B567" t="str">
            <v>NON BARG</v>
          </cell>
          <cell r="C567">
            <v>32</v>
          </cell>
          <cell r="D567" t="str">
            <v>CORP DEV &amp; STRATEGY</v>
          </cell>
          <cell r="E567" t="str">
            <v>Staff</v>
          </cell>
          <cell r="F567">
            <v>976</v>
          </cell>
          <cell r="G567" t="str">
            <v>Excluded</v>
          </cell>
          <cell r="H567" t="str">
            <v>LIFE INS BENEFIT $</v>
          </cell>
          <cell r="I567">
            <v>0</v>
          </cell>
          <cell r="J567">
            <v>416.88</v>
          </cell>
          <cell r="K567">
            <v>0</v>
          </cell>
          <cell r="L567">
            <v>0</v>
          </cell>
          <cell r="M567">
            <v>0</v>
          </cell>
          <cell r="N567">
            <v>416.88</v>
          </cell>
          <cell r="O567">
            <v>416.88</v>
          </cell>
        </row>
        <row r="568">
          <cell r="B568" t="str">
            <v>NON BARG</v>
          </cell>
          <cell r="C568">
            <v>32</v>
          </cell>
          <cell r="D568" t="str">
            <v>CORP DEV &amp; STRATEGY</v>
          </cell>
          <cell r="E568" t="str">
            <v>Staff</v>
          </cell>
          <cell r="F568">
            <v>977</v>
          </cell>
          <cell r="G568" t="str">
            <v>Excluded</v>
          </cell>
          <cell r="H568" t="str">
            <v>PRETAX LTD</v>
          </cell>
          <cell r="I568">
            <v>0</v>
          </cell>
          <cell r="J568">
            <v>-2527.1999999999998</v>
          </cell>
          <cell r="K568">
            <v>0</v>
          </cell>
          <cell r="L568">
            <v>0</v>
          </cell>
          <cell r="M568">
            <v>0</v>
          </cell>
          <cell r="N568">
            <v>-2527.1999999999998</v>
          </cell>
          <cell r="O568">
            <v>-2527.1999999999998</v>
          </cell>
        </row>
        <row r="569">
          <cell r="B569" t="str">
            <v>NON BARG</v>
          </cell>
          <cell r="C569">
            <v>32</v>
          </cell>
          <cell r="D569" t="str">
            <v>CORP DEV &amp; STRATEGY</v>
          </cell>
          <cell r="E569" t="str">
            <v>Staff</v>
          </cell>
          <cell r="F569">
            <v>978</v>
          </cell>
          <cell r="G569" t="str">
            <v>Excluded</v>
          </cell>
          <cell r="H569" t="str">
            <v>LTD BENEFIT $</v>
          </cell>
          <cell r="I569">
            <v>0</v>
          </cell>
          <cell r="J569">
            <v>2271.6</v>
          </cell>
          <cell r="K569">
            <v>0</v>
          </cell>
          <cell r="L569">
            <v>0</v>
          </cell>
          <cell r="M569">
            <v>0</v>
          </cell>
          <cell r="N569">
            <v>2271.6</v>
          </cell>
          <cell r="O569">
            <v>2271.6</v>
          </cell>
        </row>
        <row r="570">
          <cell r="B570" t="str">
            <v>NON BARG</v>
          </cell>
          <cell r="C570">
            <v>32</v>
          </cell>
          <cell r="D570" t="str">
            <v>CORP DEV &amp; STRATEGY</v>
          </cell>
          <cell r="E570" t="str">
            <v>Staff</v>
          </cell>
          <cell r="F570">
            <v>981</v>
          </cell>
          <cell r="G570" t="str">
            <v>Excluded</v>
          </cell>
          <cell r="H570" t="str">
            <v>PRETAX HLTH CARE</v>
          </cell>
          <cell r="I570">
            <v>0</v>
          </cell>
          <cell r="J570">
            <v>-2880</v>
          </cell>
          <cell r="K570">
            <v>0</v>
          </cell>
          <cell r="L570">
            <v>0</v>
          </cell>
          <cell r="M570">
            <v>0</v>
          </cell>
          <cell r="N570">
            <v>-2880</v>
          </cell>
          <cell r="O570">
            <v>-2880</v>
          </cell>
        </row>
        <row r="571">
          <cell r="B571" t="str">
            <v>NON BARG</v>
          </cell>
          <cell r="C571">
            <v>32</v>
          </cell>
          <cell r="D571" t="str">
            <v>CORP DEV &amp; STRATEGY</v>
          </cell>
          <cell r="E571" t="str">
            <v>Staff</v>
          </cell>
          <cell r="F571">
            <v>984</v>
          </cell>
          <cell r="G571" t="str">
            <v>Excluded</v>
          </cell>
          <cell r="H571" t="str">
            <v>VISION - PRE-TAX DED</v>
          </cell>
          <cell r="I571">
            <v>0</v>
          </cell>
          <cell r="J571">
            <v>-463.26</v>
          </cell>
          <cell r="K571">
            <v>0</v>
          </cell>
          <cell r="L571">
            <v>0</v>
          </cell>
          <cell r="M571">
            <v>0</v>
          </cell>
          <cell r="N571">
            <v>-463.26</v>
          </cell>
          <cell r="O571">
            <v>-463.26</v>
          </cell>
        </row>
        <row r="572">
          <cell r="B572" t="str">
            <v>NON BARG</v>
          </cell>
          <cell r="C572">
            <v>32</v>
          </cell>
          <cell r="D572" t="str">
            <v>CORP DEV &amp; STRATEGY</v>
          </cell>
          <cell r="E572" t="str">
            <v>Staff</v>
          </cell>
          <cell r="F572">
            <v>990</v>
          </cell>
          <cell r="G572" t="str">
            <v>Excluded</v>
          </cell>
          <cell r="H572" t="str">
            <v>THRIFT CATCH UP</v>
          </cell>
          <cell r="I572">
            <v>0</v>
          </cell>
          <cell r="J572">
            <v>-1000</v>
          </cell>
          <cell r="K572">
            <v>0</v>
          </cell>
          <cell r="L572">
            <v>0</v>
          </cell>
          <cell r="M572">
            <v>0</v>
          </cell>
          <cell r="N572">
            <v>-1000</v>
          </cell>
          <cell r="O572">
            <v>-1000</v>
          </cell>
        </row>
        <row r="573">
          <cell r="B573" t="str">
            <v>NON BARG</v>
          </cell>
          <cell r="C573">
            <v>32</v>
          </cell>
          <cell r="D573" t="str">
            <v>CORP DEV &amp; STRATEGY</v>
          </cell>
          <cell r="E573" t="str">
            <v>Staff</v>
          </cell>
          <cell r="F573">
            <v>998</v>
          </cell>
          <cell r="G573" t="str">
            <v>Excluded</v>
          </cell>
          <cell r="H573" t="str">
            <v>BA THRFT STP AT CAP</v>
          </cell>
          <cell r="I573">
            <v>0</v>
          </cell>
          <cell r="J573">
            <v>-25484.87</v>
          </cell>
          <cell r="K573">
            <v>0</v>
          </cell>
          <cell r="L573">
            <v>0</v>
          </cell>
          <cell r="M573">
            <v>0</v>
          </cell>
          <cell r="N573">
            <v>-25484.87</v>
          </cell>
          <cell r="O573">
            <v>-25484.87</v>
          </cell>
        </row>
        <row r="574">
          <cell r="B574" t="str">
            <v>NON BARG</v>
          </cell>
          <cell r="C574">
            <v>32</v>
          </cell>
          <cell r="D574" t="str">
            <v>CORP DEV &amp; STRATEGY</v>
          </cell>
          <cell r="E574" t="str">
            <v>Staff</v>
          </cell>
          <cell r="F574">
            <v>999</v>
          </cell>
          <cell r="G574" t="str">
            <v>Excluded</v>
          </cell>
          <cell r="H574" t="str">
            <v>SUP THRFT STP AT CAP</v>
          </cell>
          <cell r="I574">
            <v>0</v>
          </cell>
          <cell r="J574">
            <v>-14296.86</v>
          </cell>
          <cell r="K574">
            <v>0</v>
          </cell>
          <cell r="L574">
            <v>0</v>
          </cell>
          <cell r="M574">
            <v>0</v>
          </cell>
          <cell r="N574">
            <v>-14296.86</v>
          </cell>
          <cell r="O574">
            <v>-14296.86</v>
          </cell>
        </row>
        <row r="575">
          <cell r="B575" t="str">
            <v>NON BARG</v>
          </cell>
          <cell r="C575">
            <v>32</v>
          </cell>
          <cell r="D575" t="str">
            <v>CORP DEV &amp; STRATEGY</v>
          </cell>
          <cell r="E575" t="str">
            <v>Staff</v>
          </cell>
          <cell r="F575" t="str">
            <v>D20</v>
          </cell>
          <cell r="G575" t="str">
            <v>Excluded</v>
          </cell>
          <cell r="H575" t="str">
            <v>S A R STOCK VALUE</v>
          </cell>
          <cell r="I575">
            <v>0</v>
          </cell>
          <cell r="J575">
            <v>19329.75</v>
          </cell>
          <cell r="K575">
            <v>0</v>
          </cell>
          <cell r="L575">
            <v>0</v>
          </cell>
          <cell r="M575">
            <v>0</v>
          </cell>
          <cell r="N575">
            <v>19329.75</v>
          </cell>
          <cell r="O575">
            <v>19329.75</v>
          </cell>
        </row>
        <row r="576">
          <cell r="B576" t="str">
            <v>NON BARG</v>
          </cell>
          <cell r="C576">
            <v>32</v>
          </cell>
          <cell r="D576" t="str">
            <v>CORP DEV &amp; STRATEGY</v>
          </cell>
          <cell r="E576" t="str">
            <v>Staff</v>
          </cell>
          <cell r="F576" t="str">
            <v>D21</v>
          </cell>
          <cell r="G576" t="str">
            <v>Excluded</v>
          </cell>
          <cell r="H576" t="str">
            <v>S A R CASH VALUE</v>
          </cell>
          <cell r="I576">
            <v>0</v>
          </cell>
          <cell r="J576">
            <v>7895.25</v>
          </cell>
          <cell r="K576">
            <v>0</v>
          </cell>
          <cell r="L576">
            <v>0</v>
          </cell>
          <cell r="M576">
            <v>0</v>
          </cell>
          <cell r="N576">
            <v>7895.25</v>
          </cell>
          <cell r="O576">
            <v>7895.25</v>
          </cell>
        </row>
        <row r="577">
          <cell r="B577" t="str">
            <v>NON BARG</v>
          </cell>
          <cell r="C577">
            <v>32</v>
          </cell>
          <cell r="D577" t="str">
            <v>CORP DEV &amp; STRATEGY</v>
          </cell>
          <cell r="E577" t="str">
            <v>Staff</v>
          </cell>
          <cell r="F577" t="str">
            <v>G01</v>
          </cell>
          <cell r="G577" t="str">
            <v>Excluded</v>
          </cell>
          <cell r="H577" t="str">
            <v>SIGNING BONUS</v>
          </cell>
          <cell r="I577">
            <v>0</v>
          </cell>
          <cell r="J577">
            <v>20000</v>
          </cell>
          <cell r="K577">
            <v>0</v>
          </cell>
          <cell r="L577">
            <v>0</v>
          </cell>
          <cell r="M577">
            <v>0</v>
          </cell>
          <cell r="N577">
            <v>20000</v>
          </cell>
          <cell r="O577">
            <v>20000</v>
          </cell>
        </row>
        <row r="578">
          <cell r="B578" t="str">
            <v>NON BARG</v>
          </cell>
          <cell r="C578">
            <v>32</v>
          </cell>
          <cell r="D578" t="str">
            <v>CORP DEV &amp; STRATEGY</v>
          </cell>
          <cell r="E578" t="str">
            <v>Staff</v>
          </cell>
          <cell r="F578" t="str">
            <v>G09</v>
          </cell>
          <cell r="G578" t="str">
            <v>Excluded</v>
          </cell>
          <cell r="H578" t="str">
            <v>WELLNESS REFUND</v>
          </cell>
          <cell r="I578">
            <v>0</v>
          </cell>
          <cell r="J578">
            <v>139.86000000000001</v>
          </cell>
          <cell r="K578">
            <v>0</v>
          </cell>
          <cell r="L578">
            <v>0</v>
          </cell>
          <cell r="M578">
            <v>0</v>
          </cell>
          <cell r="N578">
            <v>139.86000000000001</v>
          </cell>
          <cell r="O578">
            <v>139.86000000000001</v>
          </cell>
        </row>
        <row r="579">
          <cell r="B579" t="str">
            <v>NON BARG</v>
          </cell>
          <cell r="C579">
            <v>32</v>
          </cell>
          <cell r="D579" t="str">
            <v>CORP DEV &amp; STRATEGY</v>
          </cell>
          <cell r="E579" t="str">
            <v>Staff</v>
          </cell>
          <cell r="F579" t="str">
            <v>G20</v>
          </cell>
          <cell r="G579" t="str">
            <v>Excluded</v>
          </cell>
          <cell r="H579" t="str">
            <v>MOV EXP-TXBL</v>
          </cell>
          <cell r="I579">
            <v>0</v>
          </cell>
          <cell r="J579">
            <v>9616.1</v>
          </cell>
          <cell r="K579">
            <v>0</v>
          </cell>
          <cell r="L579">
            <v>0</v>
          </cell>
          <cell r="M579">
            <v>0</v>
          </cell>
          <cell r="N579">
            <v>9616.1</v>
          </cell>
          <cell r="O579">
            <v>9616.1</v>
          </cell>
        </row>
        <row r="580">
          <cell r="B580" t="str">
            <v>NON BARG</v>
          </cell>
          <cell r="C580">
            <v>32</v>
          </cell>
          <cell r="D580" t="str">
            <v>CORP DEV &amp; STRATEGY</v>
          </cell>
          <cell r="E580" t="str">
            <v>Staff</v>
          </cell>
          <cell r="F580" t="str">
            <v>G25</v>
          </cell>
          <cell r="G580" t="str">
            <v>Excluded</v>
          </cell>
          <cell r="H580" t="str">
            <v>MOV EXP GROSSUP</v>
          </cell>
          <cell r="I580">
            <v>0</v>
          </cell>
          <cell r="J580">
            <v>3556.64</v>
          </cell>
          <cell r="K580">
            <v>0</v>
          </cell>
          <cell r="L580">
            <v>0</v>
          </cell>
          <cell r="M580">
            <v>0</v>
          </cell>
          <cell r="N580">
            <v>3556.64</v>
          </cell>
          <cell r="O580">
            <v>3556.64</v>
          </cell>
        </row>
        <row r="581">
          <cell r="B581" t="str">
            <v>NON BARG</v>
          </cell>
          <cell r="C581">
            <v>32</v>
          </cell>
          <cell r="D581" t="str">
            <v>CORP DEV &amp; STRATEGY</v>
          </cell>
          <cell r="E581" t="str">
            <v>Staff</v>
          </cell>
          <cell r="F581" t="str">
            <v>H30</v>
          </cell>
          <cell r="G581" t="str">
            <v>Non Productive</v>
          </cell>
          <cell r="H581" t="str">
            <v>PERF EXC REWARD</v>
          </cell>
          <cell r="I581">
            <v>0</v>
          </cell>
          <cell r="J581">
            <v>48487</v>
          </cell>
          <cell r="K581">
            <v>0</v>
          </cell>
          <cell r="L581">
            <v>48487</v>
          </cell>
          <cell r="M581">
            <v>48487</v>
          </cell>
          <cell r="N581">
            <v>0</v>
          </cell>
          <cell r="O581">
            <v>48487</v>
          </cell>
        </row>
        <row r="582">
          <cell r="B582" t="str">
            <v>NON BARG</v>
          </cell>
          <cell r="C582">
            <v>32</v>
          </cell>
          <cell r="D582" t="str">
            <v>CORP DEV &amp; STRATEGY</v>
          </cell>
          <cell r="E582" t="str">
            <v>Staff</v>
          </cell>
          <cell r="F582" t="str">
            <v>H35</v>
          </cell>
          <cell r="G582" t="str">
            <v>Excluded</v>
          </cell>
          <cell r="H582" t="str">
            <v>INCENTIVE</v>
          </cell>
          <cell r="I582">
            <v>0</v>
          </cell>
          <cell r="J582">
            <v>24750</v>
          </cell>
          <cell r="K582">
            <v>0</v>
          </cell>
          <cell r="L582">
            <v>0</v>
          </cell>
          <cell r="M582">
            <v>0</v>
          </cell>
          <cell r="N582">
            <v>24750</v>
          </cell>
          <cell r="O582">
            <v>24750</v>
          </cell>
        </row>
        <row r="583">
          <cell r="B583" t="str">
            <v>NON BARG</v>
          </cell>
          <cell r="C583">
            <v>32</v>
          </cell>
          <cell r="D583" t="str">
            <v>CORP DEV &amp; STRATEGY</v>
          </cell>
          <cell r="E583" t="str">
            <v>Staff</v>
          </cell>
          <cell r="F583" t="str">
            <v>J20</v>
          </cell>
          <cell r="G583" t="str">
            <v>Excluded</v>
          </cell>
          <cell r="H583" t="str">
            <v>IMP INC EXCESS LIF T</v>
          </cell>
          <cell r="I583">
            <v>0</v>
          </cell>
          <cell r="J583">
            <v>1127.17</v>
          </cell>
          <cell r="K583">
            <v>0</v>
          </cell>
          <cell r="L583">
            <v>0</v>
          </cell>
          <cell r="M583">
            <v>0</v>
          </cell>
          <cell r="N583">
            <v>1127.17</v>
          </cell>
          <cell r="O583">
            <v>1127.17</v>
          </cell>
        </row>
        <row r="584">
          <cell r="B584" t="str">
            <v>NON BARG</v>
          </cell>
          <cell r="C584">
            <v>32</v>
          </cell>
          <cell r="D584" t="str">
            <v>CORP DEV &amp; STRATEGY</v>
          </cell>
          <cell r="E584" t="str">
            <v>Staff</v>
          </cell>
          <cell r="F584" t="str">
            <v>J25</v>
          </cell>
          <cell r="G584" t="str">
            <v>Excluded</v>
          </cell>
          <cell r="H584" t="str">
            <v>IMP INC DEP LIFE</v>
          </cell>
          <cell r="I584">
            <v>0</v>
          </cell>
          <cell r="J584">
            <v>76.8</v>
          </cell>
          <cell r="K584">
            <v>0</v>
          </cell>
          <cell r="L584">
            <v>0</v>
          </cell>
          <cell r="M584">
            <v>0</v>
          </cell>
          <cell r="N584">
            <v>76.8</v>
          </cell>
          <cell r="O584">
            <v>76.8</v>
          </cell>
        </row>
        <row r="585">
          <cell r="B585" t="str">
            <v>NON BARG</v>
          </cell>
          <cell r="C585">
            <v>32</v>
          </cell>
          <cell r="D585" t="str">
            <v>CORP DEV &amp; STRATEGY</v>
          </cell>
          <cell r="E585" t="str">
            <v>Staff</v>
          </cell>
          <cell r="F585" t="str">
            <v>T05</v>
          </cell>
          <cell r="G585" t="str">
            <v>Non Productive</v>
          </cell>
          <cell r="H585" t="str">
            <v>RETENTION BONUS</v>
          </cell>
          <cell r="I585">
            <v>0</v>
          </cell>
          <cell r="J585">
            <v>60000</v>
          </cell>
          <cell r="K585">
            <v>0</v>
          </cell>
          <cell r="L585">
            <v>60000</v>
          </cell>
          <cell r="M585">
            <v>60000</v>
          </cell>
          <cell r="N585">
            <v>0</v>
          </cell>
          <cell r="O585">
            <v>60000</v>
          </cell>
        </row>
        <row r="586">
          <cell r="B586" t="str">
            <v>NON BARG</v>
          </cell>
          <cell r="C586">
            <v>32</v>
          </cell>
          <cell r="D586" t="str">
            <v>CORP DEV &amp; STRATEGY</v>
          </cell>
          <cell r="E586" t="str">
            <v>Staff</v>
          </cell>
          <cell r="F586" t="str">
            <v>Y21</v>
          </cell>
          <cell r="G586" t="str">
            <v>Productive</v>
          </cell>
          <cell r="H586" t="str">
            <v>TIME &amp; ONE HALF OT</v>
          </cell>
          <cell r="I586">
            <v>61</v>
          </cell>
          <cell r="J586">
            <v>1521.23</v>
          </cell>
          <cell r="K586">
            <v>1521.23</v>
          </cell>
          <cell r="L586">
            <v>0</v>
          </cell>
          <cell r="M586">
            <v>1521.23</v>
          </cell>
          <cell r="N586">
            <v>0</v>
          </cell>
          <cell r="O586">
            <v>1521.23</v>
          </cell>
        </row>
        <row r="587">
          <cell r="B587" t="str">
            <v>NON BARG</v>
          </cell>
          <cell r="C587">
            <v>51</v>
          </cell>
          <cell r="D587" t="str">
            <v>CUSTOMER SERVICE</v>
          </cell>
          <cell r="E587" t="str">
            <v>Operational</v>
          </cell>
          <cell r="F587">
            <v>10</v>
          </cell>
          <cell r="G587" t="str">
            <v>Productive</v>
          </cell>
          <cell r="H587" t="str">
            <v>REGULAR</v>
          </cell>
          <cell r="I587">
            <v>3686779.5</v>
          </cell>
          <cell r="J587">
            <v>64008047.759999998</v>
          </cell>
          <cell r="K587">
            <v>64008047.759999998</v>
          </cell>
          <cell r="L587">
            <v>0</v>
          </cell>
          <cell r="M587">
            <v>64008047.759999998</v>
          </cell>
          <cell r="N587">
            <v>0</v>
          </cell>
          <cell r="O587">
            <v>64008047.759999998</v>
          </cell>
        </row>
        <row r="588">
          <cell r="B588" t="str">
            <v>NON BARG</v>
          </cell>
          <cell r="C588">
            <v>51</v>
          </cell>
          <cell r="D588" t="str">
            <v>CUSTOMER SERVICE</v>
          </cell>
          <cell r="E588" t="str">
            <v>Operational</v>
          </cell>
          <cell r="F588">
            <v>20</v>
          </cell>
          <cell r="G588" t="str">
            <v>Non Productive</v>
          </cell>
          <cell r="H588" t="str">
            <v>HOLIDAY</v>
          </cell>
          <cell r="I588">
            <v>162048</v>
          </cell>
          <cell r="J588">
            <v>2900611.5</v>
          </cell>
          <cell r="K588">
            <v>0</v>
          </cell>
          <cell r="L588">
            <v>2900611.5</v>
          </cell>
          <cell r="M588">
            <v>2900611.5</v>
          </cell>
          <cell r="N588">
            <v>0</v>
          </cell>
          <cell r="O588">
            <v>2900611.5</v>
          </cell>
        </row>
        <row r="589">
          <cell r="B589" t="str">
            <v>NON BARG</v>
          </cell>
          <cell r="C589">
            <v>51</v>
          </cell>
          <cell r="D589" t="str">
            <v>CUSTOMER SERVICE</v>
          </cell>
          <cell r="E589" t="str">
            <v>Operational</v>
          </cell>
          <cell r="F589">
            <v>30</v>
          </cell>
          <cell r="G589" t="str">
            <v>Non Productive</v>
          </cell>
          <cell r="H589" t="str">
            <v>VACATION</v>
          </cell>
          <cell r="I589">
            <v>275757.75</v>
          </cell>
          <cell r="J589">
            <v>5135754.87</v>
          </cell>
          <cell r="K589">
            <v>0</v>
          </cell>
          <cell r="L589">
            <v>5135754.87</v>
          </cell>
          <cell r="M589">
            <v>5135754.87</v>
          </cell>
          <cell r="N589">
            <v>0</v>
          </cell>
          <cell r="O589">
            <v>5135754.87</v>
          </cell>
        </row>
        <row r="590">
          <cell r="B590" t="str">
            <v>NON BARG</v>
          </cell>
          <cell r="C590">
            <v>51</v>
          </cell>
          <cell r="D590" t="str">
            <v>CUSTOMER SERVICE</v>
          </cell>
          <cell r="E590" t="str">
            <v>Operational</v>
          </cell>
          <cell r="F590">
            <v>40</v>
          </cell>
          <cell r="G590" t="str">
            <v>Non Productive</v>
          </cell>
          <cell r="H590" t="str">
            <v>EMPLOYEE ILLNESS</v>
          </cell>
          <cell r="I590">
            <v>48290.25</v>
          </cell>
          <cell r="J590">
            <v>796920.44</v>
          </cell>
          <cell r="K590">
            <v>0</v>
          </cell>
          <cell r="L590">
            <v>796920.44</v>
          </cell>
          <cell r="M590">
            <v>796920.44</v>
          </cell>
          <cell r="N590">
            <v>0</v>
          </cell>
          <cell r="O590">
            <v>796920.44</v>
          </cell>
        </row>
        <row r="591">
          <cell r="B591" t="str">
            <v>NON BARG</v>
          </cell>
          <cell r="C591">
            <v>51</v>
          </cell>
          <cell r="D591" t="str">
            <v>CUSTOMER SERVICE</v>
          </cell>
          <cell r="E591" t="str">
            <v>Operational</v>
          </cell>
          <cell r="F591">
            <v>50</v>
          </cell>
          <cell r="G591" t="str">
            <v>Non Productive</v>
          </cell>
          <cell r="H591" t="str">
            <v>JURY DUTY</v>
          </cell>
          <cell r="I591">
            <v>2432.75</v>
          </cell>
          <cell r="J591">
            <v>43308.35</v>
          </cell>
          <cell r="K591">
            <v>0</v>
          </cell>
          <cell r="L591">
            <v>43308.35</v>
          </cell>
          <cell r="M591">
            <v>43308.35</v>
          </cell>
          <cell r="N591">
            <v>0</v>
          </cell>
          <cell r="O591">
            <v>43308.35</v>
          </cell>
        </row>
        <row r="592">
          <cell r="B592" t="str">
            <v>NON BARG</v>
          </cell>
          <cell r="C592">
            <v>51</v>
          </cell>
          <cell r="D592" t="str">
            <v>CUSTOMER SERVICE</v>
          </cell>
          <cell r="E592" t="str">
            <v>Operational</v>
          </cell>
          <cell r="F592">
            <v>60</v>
          </cell>
          <cell r="G592" t="str">
            <v>Non Productive</v>
          </cell>
          <cell r="H592" t="str">
            <v>COURT SERVICE</v>
          </cell>
          <cell r="I592">
            <v>172.25</v>
          </cell>
          <cell r="J592">
            <v>2481.73</v>
          </cell>
          <cell r="K592">
            <v>0</v>
          </cell>
          <cell r="L592">
            <v>2481.73</v>
          </cell>
          <cell r="M592">
            <v>2481.73</v>
          </cell>
          <cell r="N592">
            <v>0</v>
          </cell>
          <cell r="O592">
            <v>2481.73</v>
          </cell>
        </row>
        <row r="593">
          <cell r="B593" t="str">
            <v>NON BARG</v>
          </cell>
          <cell r="C593">
            <v>51</v>
          </cell>
          <cell r="D593" t="str">
            <v>CUSTOMER SERVICE</v>
          </cell>
          <cell r="E593" t="str">
            <v>Operational</v>
          </cell>
          <cell r="F593">
            <v>70</v>
          </cell>
          <cell r="G593" t="str">
            <v>Non Productive</v>
          </cell>
          <cell r="H593" t="str">
            <v>DEATH IN FAMILY</v>
          </cell>
          <cell r="I593">
            <v>4341</v>
          </cell>
          <cell r="J593">
            <v>80738.91</v>
          </cell>
          <cell r="K593">
            <v>0</v>
          </cell>
          <cell r="L593">
            <v>80738.91</v>
          </cell>
          <cell r="M593">
            <v>80738.91</v>
          </cell>
          <cell r="N593">
            <v>0</v>
          </cell>
          <cell r="O593">
            <v>80738.91</v>
          </cell>
        </row>
        <row r="594">
          <cell r="B594" t="str">
            <v>NON BARG</v>
          </cell>
          <cell r="C594">
            <v>51</v>
          </cell>
          <cell r="D594" t="str">
            <v>CUSTOMER SERVICE</v>
          </cell>
          <cell r="E594" t="str">
            <v>Operational</v>
          </cell>
          <cell r="F594">
            <v>90</v>
          </cell>
          <cell r="G594" t="str">
            <v>Non Productive</v>
          </cell>
          <cell r="H594" t="str">
            <v>OTHER REGULAR HOURS</v>
          </cell>
          <cell r="I594">
            <v>13638.75</v>
          </cell>
          <cell r="J594">
            <v>301590.21999999997</v>
          </cell>
          <cell r="K594">
            <v>0</v>
          </cell>
          <cell r="L594">
            <v>301590.21999999997</v>
          </cell>
          <cell r="M594">
            <v>301590.21999999997</v>
          </cell>
          <cell r="N594">
            <v>0</v>
          </cell>
          <cell r="O594">
            <v>301590.21999999997</v>
          </cell>
        </row>
        <row r="595">
          <cell r="B595" t="str">
            <v>NON BARG</v>
          </cell>
          <cell r="C595">
            <v>51</v>
          </cell>
          <cell r="D595" t="str">
            <v>CUSTOMER SERVICE</v>
          </cell>
          <cell r="E595" t="str">
            <v>Operational</v>
          </cell>
          <cell r="F595">
            <v>100</v>
          </cell>
          <cell r="G595" t="str">
            <v>Non Productive</v>
          </cell>
          <cell r="H595" t="str">
            <v>REST TIME</v>
          </cell>
          <cell r="I595">
            <v>548</v>
          </cell>
          <cell r="J595">
            <v>8825.4</v>
          </cell>
          <cell r="K595">
            <v>0</v>
          </cell>
          <cell r="L595">
            <v>8825.4</v>
          </cell>
          <cell r="M595">
            <v>8825.4</v>
          </cell>
          <cell r="N595">
            <v>0</v>
          </cell>
          <cell r="O595">
            <v>8825.4</v>
          </cell>
        </row>
        <row r="596">
          <cell r="B596" t="str">
            <v>NON BARG</v>
          </cell>
          <cell r="C596">
            <v>51</v>
          </cell>
          <cell r="D596" t="str">
            <v>CUSTOMER SERVICE</v>
          </cell>
          <cell r="E596" t="str">
            <v>Operational</v>
          </cell>
          <cell r="F596">
            <v>120</v>
          </cell>
          <cell r="G596" t="str">
            <v>Non Productive</v>
          </cell>
          <cell r="H596" t="str">
            <v>TRAVEL TIME</v>
          </cell>
          <cell r="I596">
            <v>50.25</v>
          </cell>
          <cell r="J596">
            <v>675.47</v>
          </cell>
          <cell r="K596">
            <v>0</v>
          </cell>
          <cell r="L596">
            <v>675.47</v>
          </cell>
          <cell r="M596">
            <v>675.47</v>
          </cell>
          <cell r="N596">
            <v>0</v>
          </cell>
          <cell r="O596">
            <v>675.47</v>
          </cell>
        </row>
        <row r="597">
          <cell r="B597" t="str">
            <v>NON BARG</v>
          </cell>
          <cell r="C597">
            <v>51</v>
          </cell>
          <cell r="D597" t="str">
            <v>CUSTOMER SERVICE</v>
          </cell>
          <cell r="E597" t="str">
            <v>Operational</v>
          </cell>
          <cell r="F597">
            <v>140</v>
          </cell>
          <cell r="G597" t="str">
            <v>Non Productive</v>
          </cell>
          <cell r="H597" t="str">
            <v>SAFETY MEETING</v>
          </cell>
          <cell r="I597">
            <v>806</v>
          </cell>
          <cell r="J597">
            <v>15377.65</v>
          </cell>
          <cell r="K597">
            <v>0</v>
          </cell>
          <cell r="L597">
            <v>15377.65</v>
          </cell>
          <cell r="M597">
            <v>15377.65</v>
          </cell>
          <cell r="N597">
            <v>0</v>
          </cell>
          <cell r="O597">
            <v>15377.65</v>
          </cell>
        </row>
        <row r="598">
          <cell r="B598" t="str">
            <v>NON BARG</v>
          </cell>
          <cell r="C598">
            <v>51</v>
          </cell>
          <cell r="D598" t="str">
            <v>CUSTOMER SERVICE</v>
          </cell>
          <cell r="E598" t="str">
            <v>Operational</v>
          </cell>
          <cell r="F598">
            <v>250</v>
          </cell>
          <cell r="G598" t="str">
            <v>Non Productive</v>
          </cell>
          <cell r="H598" t="str">
            <v>TEMPORARY RELIEVING</v>
          </cell>
          <cell r="I598">
            <v>111076</v>
          </cell>
          <cell r="J598">
            <v>182517.25</v>
          </cell>
          <cell r="K598">
            <v>0</v>
          </cell>
          <cell r="L598">
            <v>182517.25</v>
          </cell>
          <cell r="M598">
            <v>182517.25</v>
          </cell>
          <cell r="N598">
            <v>0</v>
          </cell>
          <cell r="O598">
            <v>182517.25</v>
          </cell>
        </row>
        <row r="599">
          <cell r="B599" t="str">
            <v>NON BARG</v>
          </cell>
          <cell r="C599">
            <v>51</v>
          </cell>
          <cell r="D599" t="str">
            <v>CUSTOMER SERVICE</v>
          </cell>
          <cell r="E599" t="str">
            <v>Operational</v>
          </cell>
          <cell r="F599">
            <v>300</v>
          </cell>
          <cell r="G599" t="str">
            <v>Non Productive</v>
          </cell>
          <cell r="H599" t="str">
            <v>PERF EXC REWARD</v>
          </cell>
          <cell r="I599">
            <v>0</v>
          </cell>
          <cell r="J599">
            <v>858209.48</v>
          </cell>
          <cell r="K599">
            <v>0</v>
          </cell>
          <cell r="L599">
            <v>858209.48</v>
          </cell>
          <cell r="M599">
            <v>858209.48</v>
          </cell>
          <cell r="N599">
            <v>0</v>
          </cell>
          <cell r="O599">
            <v>858209.48</v>
          </cell>
        </row>
        <row r="600">
          <cell r="B600" t="str">
            <v>NON BARG</v>
          </cell>
          <cell r="C600">
            <v>51</v>
          </cell>
          <cell r="D600" t="str">
            <v>CUSTOMER SERVICE</v>
          </cell>
          <cell r="E600" t="str">
            <v>Operational</v>
          </cell>
          <cell r="F600">
            <v>310</v>
          </cell>
          <cell r="G600" t="str">
            <v>Excluded</v>
          </cell>
          <cell r="H600" t="str">
            <v>DISABILITY - COMPANY</v>
          </cell>
          <cell r="I600">
            <v>0</v>
          </cell>
          <cell r="J600">
            <v>31197.45</v>
          </cell>
          <cell r="K600">
            <v>0</v>
          </cell>
          <cell r="L600">
            <v>0</v>
          </cell>
          <cell r="M600">
            <v>0</v>
          </cell>
          <cell r="N600">
            <v>31197.45</v>
          </cell>
          <cell r="O600">
            <v>31197.45</v>
          </cell>
        </row>
        <row r="601">
          <cell r="B601" t="str">
            <v>NON BARG</v>
          </cell>
          <cell r="C601">
            <v>51</v>
          </cell>
          <cell r="D601" t="str">
            <v>CUSTOMER SERVICE</v>
          </cell>
          <cell r="E601" t="str">
            <v>Operational</v>
          </cell>
          <cell r="F601">
            <v>320</v>
          </cell>
          <cell r="G601" t="str">
            <v>Excluded</v>
          </cell>
          <cell r="H601" t="str">
            <v>DISABILITY SUPPL</v>
          </cell>
          <cell r="I601">
            <v>0</v>
          </cell>
          <cell r="J601">
            <v>-56.58</v>
          </cell>
          <cell r="K601">
            <v>0</v>
          </cell>
          <cell r="L601">
            <v>0</v>
          </cell>
          <cell r="M601">
            <v>0</v>
          </cell>
          <cell r="N601">
            <v>-56.58</v>
          </cell>
          <cell r="O601">
            <v>-56.58</v>
          </cell>
        </row>
        <row r="602">
          <cell r="B602" t="str">
            <v>NON BARG</v>
          </cell>
          <cell r="C602">
            <v>51</v>
          </cell>
          <cell r="D602" t="str">
            <v>CUSTOMER SERVICE</v>
          </cell>
          <cell r="E602" t="str">
            <v>Operational</v>
          </cell>
          <cell r="F602">
            <v>330</v>
          </cell>
          <cell r="G602" t="str">
            <v>Excluded</v>
          </cell>
          <cell r="H602" t="str">
            <v>RETRO PAY THRFTBL</v>
          </cell>
          <cell r="I602">
            <v>0</v>
          </cell>
          <cell r="J602">
            <v>23444.11</v>
          </cell>
          <cell r="K602">
            <v>0</v>
          </cell>
          <cell r="L602">
            <v>0</v>
          </cell>
          <cell r="M602">
            <v>0</v>
          </cell>
          <cell r="N602">
            <v>23444.11</v>
          </cell>
          <cell r="O602">
            <v>23444.11</v>
          </cell>
        </row>
        <row r="603">
          <cell r="B603" t="str">
            <v>NON BARG</v>
          </cell>
          <cell r="C603">
            <v>51</v>
          </cell>
          <cell r="D603" t="str">
            <v>CUSTOMER SERVICE</v>
          </cell>
          <cell r="E603" t="str">
            <v>Operational</v>
          </cell>
          <cell r="F603">
            <v>380</v>
          </cell>
          <cell r="G603" t="str">
            <v>Excluded</v>
          </cell>
          <cell r="H603" t="str">
            <v>PT VAC SELL</v>
          </cell>
          <cell r="I603">
            <v>16</v>
          </cell>
          <cell r="J603">
            <v>368.4</v>
          </cell>
          <cell r="K603">
            <v>0</v>
          </cell>
          <cell r="L603">
            <v>0</v>
          </cell>
          <cell r="M603">
            <v>0</v>
          </cell>
          <cell r="N603">
            <v>368.4</v>
          </cell>
          <cell r="O603">
            <v>368.4</v>
          </cell>
        </row>
        <row r="604">
          <cell r="B604" t="str">
            <v>NON BARG</v>
          </cell>
          <cell r="C604">
            <v>51</v>
          </cell>
          <cell r="D604" t="str">
            <v>CUSTOMER SERVICE</v>
          </cell>
          <cell r="E604" t="str">
            <v>Operational</v>
          </cell>
          <cell r="F604">
            <v>410</v>
          </cell>
          <cell r="G604" t="str">
            <v>Non Productive</v>
          </cell>
          <cell r="H604" t="str">
            <v>PART DAY DISABILITY</v>
          </cell>
          <cell r="I604">
            <v>956.25</v>
          </cell>
          <cell r="J604">
            <v>18028.5</v>
          </cell>
          <cell r="K604">
            <v>0</v>
          </cell>
          <cell r="L604">
            <v>18028.5</v>
          </cell>
          <cell r="M604">
            <v>18028.5</v>
          </cell>
          <cell r="N604">
            <v>0</v>
          </cell>
          <cell r="O604">
            <v>18028.5</v>
          </cell>
        </row>
        <row r="605">
          <cell r="B605" t="str">
            <v>NON BARG</v>
          </cell>
          <cell r="C605">
            <v>51</v>
          </cell>
          <cell r="D605" t="str">
            <v>CUSTOMER SERVICE</v>
          </cell>
          <cell r="E605" t="str">
            <v>Operational</v>
          </cell>
          <cell r="F605">
            <v>430</v>
          </cell>
          <cell r="G605" t="str">
            <v>Non Productive</v>
          </cell>
          <cell r="H605" t="str">
            <v>FINAL VACATION ALLOW</v>
          </cell>
          <cell r="I605">
            <v>18783.5</v>
          </cell>
          <cell r="J605">
            <v>257274.68</v>
          </cell>
          <cell r="K605">
            <v>0</v>
          </cell>
          <cell r="L605">
            <v>257274.68</v>
          </cell>
          <cell r="M605">
            <v>257274.68</v>
          </cell>
          <cell r="N605">
            <v>0</v>
          </cell>
          <cell r="O605">
            <v>257274.68</v>
          </cell>
        </row>
        <row r="606">
          <cell r="B606" t="str">
            <v>NON BARG</v>
          </cell>
          <cell r="C606">
            <v>51</v>
          </cell>
          <cell r="D606" t="str">
            <v>CUSTOMER SERVICE</v>
          </cell>
          <cell r="E606" t="str">
            <v>Operational</v>
          </cell>
          <cell r="F606">
            <v>450</v>
          </cell>
          <cell r="G606" t="str">
            <v>Non Productive</v>
          </cell>
          <cell r="H606" t="str">
            <v>LIGHT DUTY OJ INJ</v>
          </cell>
          <cell r="I606">
            <v>1624</v>
          </cell>
          <cell r="J606">
            <v>32107.75</v>
          </cell>
          <cell r="K606">
            <v>0</v>
          </cell>
          <cell r="L606">
            <v>32107.75</v>
          </cell>
          <cell r="M606">
            <v>32107.75</v>
          </cell>
          <cell r="N606">
            <v>0</v>
          </cell>
          <cell r="O606">
            <v>32107.75</v>
          </cell>
        </row>
        <row r="607">
          <cell r="B607" t="str">
            <v>NON BARG</v>
          </cell>
          <cell r="C607">
            <v>51</v>
          </cell>
          <cell r="D607" t="str">
            <v>CUSTOMER SERVICE</v>
          </cell>
          <cell r="E607" t="str">
            <v>Operational</v>
          </cell>
          <cell r="F607">
            <v>460</v>
          </cell>
          <cell r="G607" t="str">
            <v>Non Productive</v>
          </cell>
          <cell r="H607" t="str">
            <v>LIGHT DUTY-OTHER</v>
          </cell>
          <cell r="I607">
            <v>601</v>
          </cell>
          <cell r="J607">
            <v>11178.59</v>
          </cell>
          <cell r="K607">
            <v>0</v>
          </cell>
          <cell r="L607">
            <v>11178.59</v>
          </cell>
          <cell r="M607">
            <v>11178.59</v>
          </cell>
          <cell r="N607">
            <v>0</v>
          </cell>
          <cell r="O607">
            <v>11178.59</v>
          </cell>
        </row>
        <row r="608">
          <cell r="B608" t="str">
            <v>NON BARG</v>
          </cell>
          <cell r="C608">
            <v>51</v>
          </cell>
          <cell r="D608" t="str">
            <v>CUSTOMER SERVICE</v>
          </cell>
          <cell r="E608" t="str">
            <v>Operational</v>
          </cell>
          <cell r="F608">
            <v>480</v>
          </cell>
          <cell r="G608" t="str">
            <v>Non Productive</v>
          </cell>
          <cell r="H608" t="str">
            <v>FINAL FLOATING HOL</v>
          </cell>
          <cell r="I608">
            <v>760</v>
          </cell>
          <cell r="J608">
            <v>13304.5</v>
          </cell>
          <cell r="K608">
            <v>0</v>
          </cell>
          <cell r="L608">
            <v>13304.5</v>
          </cell>
          <cell r="M608">
            <v>13304.5</v>
          </cell>
          <cell r="N608">
            <v>0</v>
          </cell>
          <cell r="O608">
            <v>13304.5</v>
          </cell>
        </row>
        <row r="609">
          <cell r="B609" t="str">
            <v>NON BARG</v>
          </cell>
          <cell r="C609">
            <v>51</v>
          </cell>
          <cell r="D609" t="str">
            <v>CUSTOMER SERVICE</v>
          </cell>
          <cell r="E609" t="str">
            <v>Operational</v>
          </cell>
          <cell r="F609">
            <v>530</v>
          </cell>
          <cell r="G609" t="str">
            <v>Non Productive</v>
          </cell>
          <cell r="H609" t="str">
            <v>S/T DISAB 100 PCT</v>
          </cell>
          <cell r="I609">
            <v>11580</v>
          </cell>
          <cell r="J609">
            <v>204750.17</v>
          </cell>
          <cell r="K609">
            <v>0</v>
          </cell>
          <cell r="L609">
            <v>204750.17</v>
          </cell>
          <cell r="M609">
            <v>204750.17</v>
          </cell>
          <cell r="N609">
            <v>0</v>
          </cell>
          <cell r="O609">
            <v>204750.17</v>
          </cell>
        </row>
        <row r="610">
          <cell r="B610" t="str">
            <v>NON BARG</v>
          </cell>
          <cell r="C610">
            <v>51</v>
          </cell>
          <cell r="D610" t="str">
            <v>CUSTOMER SERVICE</v>
          </cell>
          <cell r="E610" t="str">
            <v>Operational</v>
          </cell>
          <cell r="F610">
            <v>540</v>
          </cell>
          <cell r="G610" t="str">
            <v>Non Productive</v>
          </cell>
          <cell r="H610" t="str">
            <v>S/T DISAB 80 PCT</v>
          </cell>
          <cell r="I610">
            <v>6918.25</v>
          </cell>
          <cell r="J610">
            <v>91694.87</v>
          </cell>
          <cell r="K610">
            <v>0</v>
          </cell>
          <cell r="L610">
            <v>91694.87</v>
          </cell>
          <cell r="M610">
            <v>91694.87</v>
          </cell>
          <cell r="N610">
            <v>0</v>
          </cell>
          <cell r="O610">
            <v>91694.87</v>
          </cell>
        </row>
        <row r="611">
          <cell r="B611" t="str">
            <v>NON BARG</v>
          </cell>
          <cell r="C611">
            <v>51</v>
          </cell>
          <cell r="D611" t="str">
            <v>CUSTOMER SERVICE</v>
          </cell>
          <cell r="E611" t="str">
            <v>Operational</v>
          </cell>
          <cell r="F611">
            <v>550</v>
          </cell>
          <cell r="G611" t="str">
            <v>Non Productive</v>
          </cell>
          <cell r="H611" t="str">
            <v>S/T DISAB 60 PCT</v>
          </cell>
          <cell r="I611">
            <v>4749</v>
          </cell>
          <cell r="J611">
            <v>42732.72</v>
          </cell>
          <cell r="K611">
            <v>0</v>
          </cell>
          <cell r="L611">
            <v>42732.72</v>
          </cell>
          <cell r="M611">
            <v>42732.72</v>
          </cell>
          <cell r="N611">
            <v>0</v>
          </cell>
          <cell r="O611">
            <v>42732.72</v>
          </cell>
        </row>
        <row r="612">
          <cell r="B612" t="str">
            <v>NON BARG</v>
          </cell>
          <cell r="C612">
            <v>51</v>
          </cell>
          <cell r="D612" t="str">
            <v>CUSTOMER SERVICE</v>
          </cell>
          <cell r="E612" t="str">
            <v>Operational</v>
          </cell>
          <cell r="F612">
            <v>560</v>
          </cell>
          <cell r="G612" t="str">
            <v>Non Productive</v>
          </cell>
          <cell r="H612" t="str">
            <v>LUMP SUM - MERIT</v>
          </cell>
          <cell r="I612">
            <v>0</v>
          </cell>
          <cell r="J612">
            <v>1292656</v>
          </cell>
          <cell r="K612">
            <v>0</v>
          </cell>
          <cell r="L612">
            <v>1292656</v>
          </cell>
          <cell r="M612">
            <v>1292656</v>
          </cell>
          <cell r="N612">
            <v>0</v>
          </cell>
          <cell r="O612">
            <v>1292656</v>
          </cell>
        </row>
        <row r="613">
          <cell r="B613" t="str">
            <v>NON BARG</v>
          </cell>
          <cell r="C613">
            <v>51</v>
          </cell>
          <cell r="D613" t="str">
            <v>CUSTOMER SERVICE</v>
          </cell>
          <cell r="E613" t="str">
            <v>Operational</v>
          </cell>
          <cell r="F613">
            <v>580</v>
          </cell>
          <cell r="G613" t="str">
            <v>Non Productive</v>
          </cell>
          <cell r="H613" t="str">
            <v>SICKNESS IN FAMILY</v>
          </cell>
          <cell r="I613">
            <v>14389.25</v>
          </cell>
          <cell r="J613">
            <v>243380.05</v>
          </cell>
          <cell r="K613">
            <v>0</v>
          </cell>
          <cell r="L613">
            <v>243380.05</v>
          </cell>
          <cell r="M613">
            <v>243380.05</v>
          </cell>
          <cell r="N613">
            <v>0</v>
          </cell>
          <cell r="O613">
            <v>243380.05</v>
          </cell>
        </row>
        <row r="614">
          <cell r="B614" t="str">
            <v>NON BARG</v>
          </cell>
          <cell r="C614">
            <v>51</v>
          </cell>
          <cell r="D614" t="str">
            <v>CUSTOMER SERVICE</v>
          </cell>
          <cell r="E614" t="str">
            <v>Operational</v>
          </cell>
          <cell r="F614">
            <v>970</v>
          </cell>
          <cell r="G614" t="str">
            <v>Excluded</v>
          </cell>
          <cell r="H614" t="str">
            <v>PRETAX MEDICAL</v>
          </cell>
          <cell r="I614">
            <v>0</v>
          </cell>
          <cell r="J614">
            <v>-6210291.8600000003</v>
          </cell>
          <cell r="K614">
            <v>0</v>
          </cell>
          <cell r="L614">
            <v>0</v>
          </cell>
          <cell r="M614">
            <v>0</v>
          </cell>
          <cell r="N614">
            <v>-6210291.8600000003</v>
          </cell>
          <cell r="O614">
            <v>-6210291.8600000003</v>
          </cell>
        </row>
        <row r="615">
          <cell r="B615" t="str">
            <v>NON BARG</v>
          </cell>
          <cell r="C615">
            <v>51</v>
          </cell>
          <cell r="D615" t="str">
            <v>CUSTOMER SERVICE</v>
          </cell>
          <cell r="E615" t="str">
            <v>Operational</v>
          </cell>
          <cell r="F615">
            <v>971</v>
          </cell>
          <cell r="G615" t="str">
            <v>Excluded</v>
          </cell>
          <cell r="H615" t="str">
            <v>MEDICAL BENEFIT $</v>
          </cell>
          <cell r="I615">
            <v>0</v>
          </cell>
          <cell r="J615">
            <v>4826117</v>
          </cell>
          <cell r="K615">
            <v>0</v>
          </cell>
          <cell r="L615">
            <v>0</v>
          </cell>
          <cell r="M615">
            <v>0</v>
          </cell>
          <cell r="N615">
            <v>4826117</v>
          </cell>
          <cell r="O615">
            <v>4826117</v>
          </cell>
        </row>
        <row r="616">
          <cell r="B616" t="str">
            <v>NON BARG</v>
          </cell>
          <cell r="C616">
            <v>51</v>
          </cell>
          <cell r="D616" t="str">
            <v>CUSTOMER SERVICE</v>
          </cell>
          <cell r="E616" t="str">
            <v>Operational</v>
          </cell>
          <cell r="F616">
            <v>972</v>
          </cell>
          <cell r="G616" t="str">
            <v>Excluded</v>
          </cell>
          <cell r="H616" t="str">
            <v>PRETAX DENTAL</v>
          </cell>
          <cell r="I616">
            <v>0</v>
          </cell>
          <cell r="J616">
            <v>-340202.81</v>
          </cell>
          <cell r="K616">
            <v>0</v>
          </cell>
          <cell r="L616">
            <v>0</v>
          </cell>
          <cell r="M616">
            <v>0</v>
          </cell>
          <cell r="N616">
            <v>-340202.81</v>
          </cell>
          <cell r="O616">
            <v>-340202.81</v>
          </cell>
        </row>
        <row r="617">
          <cell r="B617" t="str">
            <v>NON BARG</v>
          </cell>
          <cell r="C617">
            <v>51</v>
          </cell>
          <cell r="D617" t="str">
            <v>CUSTOMER SERVICE</v>
          </cell>
          <cell r="E617" t="str">
            <v>Operational</v>
          </cell>
          <cell r="F617">
            <v>973</v>
          </cell>
          <cell r="G617" t="str">
            <v>Excluded</v>
          </cell>
          <cell r="H617" t="str">
            <v>DENTAL BENEFIT $</v>
          </cell>
          <cell r="I617">
            <v>0</v>
          </cell>
          <cell r="J617">
            <v>144560</v>
          </cell>
          <cell r="K617">
            <v>0</v>
          </cell>
          <cell r="L617">
            <v>0</v>
          </cell>
          <cell r="M617">
            <v>0</v>
          </cell>
          <cell r="N617">
            <v>144560</v>
          </cell>
          <cell r="O617">
            <v>144560</v>
          </cell>
        </row>
        <row r="618">
          <cell r="B618" t="str">
            <v>NON BARG</v>
          </cell>
          <cell r="C618">
            <v>51</v>
          </cell>
          <cell r="D618" t="str">
            <v>CUSTOMER SERVICE</v>
          </cell>
          <cell r="E618" t="str">
            <v>Operational</v>
          </cell>
          <cell r="F618">
            <v>974</v>
          </cell>
          <cell r="G618" t="str">
            <v>Excluded</v>
          </cell>
          <cell r="H618" t="str">
            <v>PRETAX EMP LIFE INS</v>
          </cell>
          <cell r="I618">
            <v>0</v>
          </cell>
          <cell r="J618">
            <v>-302696.28999999998</v>
          </cell>
          <cell r="K618">
            <v>0</v>
          </cell>
          <cell r="L618">
            <v>0</v>
          </cell>
          <cell r="M618">
            <v>0</v>
          </cell>
          <cell r="N618">
            <v>-302696.28999999998</v>
          </cell>
          <cell r="O618">
            <v>-302696.28999999998</v>
          </cell>
        </row>
        <row r="619">
          <cell r="B619" t="str">
            <v>NON BARG</v>
          </cell>
          <cell r="C619">
            <v>51</v>
          </cell>
          <cell r="D619" t="str">
            <v>CUSTOMER SERVICE</v>
          </cell>
          <cell r="E619" t="str">
            <v>Operational</v>
          </cell>
          <cell r="F619">
            <v>976</v>
          </cell>
          <cell r="G619" t="str">
            <v>Excluded</v>
          </cell>
          <cell r="H619" t="str">
            <v>LIFE INS BENEFIT $</v>
          </cell>
          <cell r="I619">
            <v>0</v>
          </cell>
          <cell r="J619">
            <v>70396</v>
          </cell>
          <cell r="K619">
            <v>0</v>
          </cell>
          <cell r="L619">
            <v>0</v>
          </cell>
          <cell r="M619">
            <v>0</v>
          </cell>
          <cell r="N619">
            <v>70396</v>
          </cell>
          <cell r="O619">
            <v>70396</v>
          </cell>
        </row>
        <row r="620">
          <cell r="B620" t="str">
            <v>NON BARG</v>
          </cell>
          <cell r="C620">
            <v>51</v>
          </cell>
          <cell r="D620" t="str">
            <v>CUSTOMER SERVICE</v>
          </cell>
          <cell r="E620" t="str">
            <v>Operational</v>
          </cell>
          <cell r="F620">
            <v>977</v>
          </cell>
          <cell r="G620" t="str">
            <v>Excluded</v>
          </cell>
          <cell r="H620" t="str">
            <v>PRETAX LTD</v>
          </cell>
          <cell r="I620">
            <v>0</v>
          </cell>
          <cell r="J620">
            <v>-350743.53</v>
          </cell>
          <cell r="K620">
            <v>0</v>
          </cell>
          <cell r="L620">
            <v>0</v>
          </cell>
          <cell r="M620">
            <v>0</v>
          </cell>
          <cell r="N620">
            <v>-350743.53</v>
          </cell>
          <cell r="O620">
            <v>-350743.53</v>
          </cell>
        </row>
        <row r="621">
          <cell r="B621" t="str">
            <v>NON BARG</v>
          </cell>
          <cell r="C621">
            <v>51</v>
          </cell>
          <cell r="D621" t="str">
            <v>CUSTOMER SERVICE</v>
          </cell>
          <cell r="E621" t="str">
            <v>Operational</v>
          </cell>
          <cell r="F621">
            <v>978</v>
          </cell>
          <cell r="G621" t="str">
            <v>Excluded</v>
          </cell>
          <cell r="H621" t="str">
            <v>LTD BENEFIT $</v>
          </cell>
          <cell r="I621">
            <v>0</v>
          </cell>
          <cell r="J621">
            <v>328093.40999999997</v>
          </cell>
          <cell r="K621">
            <v>0</v>
          </cell>
          <cell r="L621">
            <v>0</v>
          </cell>
          <cell r="M621">
            <v>0</v>
          </cell>
          <cell r="N621">
            <v>328093.40999999997</v>
          </cell>
          <cell r="O621">
            <v>328093.40999999997</v>
          </cell>
        </row>
        <row r="622">
          <cell r="B622" t="str">
            <v>NON BARG</v>
          </cell>
          <cell r="C622">
            <v>51</v>
          </cell>
          <cell r="D622" t="str">
            <v>CUSTOMER SERVICE</v>
          </cell>
          <cell r="E622" t="str">
            <v>Operational</v>
          </cell>
          <cell r="F622">
            <v>979</v>
          </cell>
          <cell r="G622" t="str">
            <v>Excluded</v>
          </cell>
          <cell r="H622" t="str">
            <v>VACATION BUY</v>
          </cell>
          <cell r="I622">
            <v>0</v>
          </cell>
          <cell r="J622">
            <v>-476097.86</v>
          </cell>
          <cell r="K622">
            <v>0</v>
          </cell>
          <cell r="L622">
            <v>0</v>
          </cell>
          <cell r="M622">
            <v>0</v>
          </cell>
          <cell r="N622">
            <v>-476097.86</v>
          </cell>
          <cell r="O622">
            <v>-476097.86</v>
          </cell>
        </row>
        <row r="623">
          <cell r="B623" t="str">
            <v>NON BARG</v>
          </cell>
          <cell r="C623">
            <v>51</v>
          </cell>
          <cell r="D623" t="str">
            <v>CUSTOMER SERVICE</v>
          </cell>
          <cell r="E623" t="str">
            <v>Operational</v>
          </cell>
          <cell r="F623">
            <v>981</v>
          </cell>
          <cell r="G623" t="str">
            <v>Excluded</v>
          </cell>
          <cell r="H623" t="str">
            <v>PRETAX HLTH CARE</v>
          </cell>
          <cell r="I623">
            <v>0</v>
          </cell>
          <cell r="J623">
            <v>-143740.54</v>
          </cell>
          <cell r="K623">
            <v>0</v>
          </cell>
          <cell r="L623">
            <v>0</v>
          </cell>
          <cell r="M623">
            <v>0</v>
          </cell>
          <cell r="N623">
            <v>-143740.54</v>
          </cell>
          <cell r="O623">
            <v>-143740.54</v>
          </cell>
        </row>
        <row r="624">
          <cell r="B624" t="str">
            <v>NON BARG</v>
          </cell>
          <cell r="C624">
            <v>51</v>
          </cell>
          <cell r="D624" t="str">
            <v>CUSTOMER SERVICE</v>
          </cell>
          <cell r="E624" t="str">
            <v>Operational</v>
          </cell>
          <cell r="F624">
            <v>983</v>
          </cell>
          <cell r="G624" t="str">
            <v>Excluded</v>
          </cell>
          <cell r="H624" t="str">
            <v>PRETAX DEP CARE</v>
          </cell>
          <cell r="I624">
            <v>0</v>
          </cell>
          <cell r="J624">
            <v>-58434.720000000001</v>
          </cell>
          <cell r="K624">
            <v>0</v>
          </cell>
          <cell r="L624">
            <v>0</v>
          </cell>
          <cell r="M624">
            <v>0</v>
          </cell>
          <cell r="N624">
            <v>-58434.720000000001</v>
          </cell>
          <cell r="O624">
            <v>-58434.720000000001</v>
          </cell>
        </row>
        <row r="625">
          <cell r="B625" t="str">
            <v>NON BARG</v>
          </cell>
          <cell r="C625">
            <v>51</v>
          </cell>
          <cell r="D625" t="str">
            <v>CUSTOMER SERVICE</v>
          </cell>
          <cell r="E625" t="str">
            <v>Operational</v>
          </cell>
          <cell r="F625">
            <v>984</v>
          </cell>
          <cell r="G625" t="str">
            <v>Excluded</v>
          </cell>
          <cell r="H625" t="str">
            <v>VISION - PRE-TAX DED</v>
          </cell>
          <cell r="I625">
            <v>0</v>
          </cell>
          <cell r="J625">
            <v>-155056.97</v>
          </cell>
          <cell r="K625">
            <v>0</v>
          </cell>
          <cell r="L625">
            <v>0</v>
          </cell>
          <cell r="M625">
            <v>0</v>
          </cell>
          <cell r="N625">
            <v>-155056.97</v>
          </cell>
          <cell r="O625">
            <v>-155056.97</v>
          </cell>
        </row>
        <row r="626">
          <cell r="B626" t="str">
            <v>NON BARG</v>
          </cell>
          <cell r="C626">
            <v>51</v>
          </cell>
          <cell r="D626" t="str">
            <v>CUSTOMER SERVICE</v>
          </cell>
          <cell r="E626" t="str">
            <v>Operational</v>
          </cell>
          <cell r="F626">
            <v>985</v>
          </cell>
          <cell r="G626" t="str">
            <v>Excluded</v>
          </cell>
          <cell r="H626" t="str">
            <v>VACATION BUY</v>
          </cell>
          <cell r="I626">
            <v>0</v>
          </cell>
          <cell r="J626">
            <v>-15883.31</v>
          </cell>
          <cell r="K626">
            <v>0</v>
          </cell>
          <cell r="L626">
            <v>0</v>
          </cell>
          <cell r="M626">
            <v>0</v>
          </cell>
          <cell r="N626">
            <v>-15883.31</v>
          </cell>
          <cell r="O626">
            <v>-15883.31</v>
          </cell>
        </row>
        <row r="627">
          <cell r="B627" t="str">
            <v>NON BARG</v>
          </cell>
          <cell r="C627">
            <v>51</v>
          </cell>
          <cell r="D627" t="str">
            <v>CUSTOMER SERVICE</v>
          </cell>
          <cell r="E627" t="str">
            <v>Operational</v>
          </cell>
          <cell r="F627">
            <v>990</v>
          </cell>
          <cell r="G627" t="str">
            <v>Excluded</v>
          </cell>
          <cell r="H627" t="str">
            <v>THRIFT CATCH UP</v>
          </cell>
          <cell r="I627">
            <v>0</v>
          </cell>
          <cell r="J627">
            <v>-19121.990000000002</v>
          </cell>
          <cell r="K627">
            <v>0</v>
          </cell>
          <cell r="L627">
            <v>0</v>
          </cell>
          <cell r="M627">
            <v>0</v>
          </cell>
          <cell r="N627">
            <v>-19121.990000000002</v>
          </cell>
          <cell r="O627">
            <v>-19121.990000000002</v>
          </cell>
        </row>
        <row r="628">
          <cell r="B628" t="str">
            <v>NON BARG</v>
          </cell>
          <cell r="C628">
            <v>51</v>
          </cell>
          <cell r="D628" t="str">
            <v>CUSTOMER SERVICE</v>
          </cell>
          <cell r="E628" t="str">
            <v>Operational</v>
          </cell>
          <cell r="F628">
            <v>998</v>
          </cell>
          <cell r="G628" t="str">
            <v>Excluded</v>
          </cell>
          <cell r="H628" t="str">
            <v>BA THRFT STP AT CAP</v>
          </cell>
          <cell r="I628">
            <v>0</v>
          </cell>
          <cell r="J628">
            <v>-3020248.98</v>
          </cell>
          <cell r="K628">
            <v>0</v>
          </cell>
          <cell r="L628">
            <v>0</v>
          </cell>
          <cell r="M628">
            <v>0</v>
          </cell>
          <cell r="N628">
            <v>-3020248.98</v>
          </cell>
          <cell r="O628">
            <v>-3020248.98</v>
          </cell>
        </row>
        <row r="629">
          <cell r="B629" t="str">
            <v>NON BARG</v>
          </cell>
          <cell r="C629">
            <v>51</v>
          </cell>
          <cell r="D629" t="str">
            <v>CUSTOMER SERVICE</v>
          </cell>
          <cell r="E629" t="str">
            <v>Operational</v>
          </cell>
          <cell r="F629">
            <v>999</v>
          </cell>
          <cell r="G629" t="str">
            <v>Excluded</v>
          </cell>
          <cell r="H629" t="str">
            <v>SUP THRFT STP AT CAP</v>
          </cell>
          <cell r="I629">
            <v>0</v>
          </cell>
          <cell r="J629">
            <v>-1327002.6100000001</v>
          </cell>
          <cell r="K629">
            <v>0</v>
          </cell>
          <cell r="L629">
            <v>0</v>
          </cell>
          <cell r="M629">
            <v>0</v>
          </cell>
          <cell r="N629">
            <v>-1327002.6100000001</v>
          </cell>
          <cell r="O629">
            <v>-1327002.6100000001</v>
          </cell>
        </row>
        <row r="630">
          <cell r="B630" t="str">
            <v>NON BARG</v>
          </cell>
          <cell r="C630">
            <v>51</v>
          </cell>
          <cell r="D630" t="str">
            <v>CUSTOMER SERVICE</v>
          </cell>
          <cell r="E630" t="str">
            <v>Operational</v>
          </cell>
          <cell r="F630" t="str">
            <v>C30</v>
          </cell>
          <cell r="G630" t="str">
            <v>Excluded</v>
          </cell>
          <cell r="H630" t="str">
            <v>RECOGNITION OF EXCELLENCE</v>
          </cell>
          <cell r="I630">
            <v>0</v>
          </cell>
          <cell r="J630">
            <v>994.23</v>
          </cell>
          <cell r="K630">
            <v>0</v>
          </cell>
          <cell r="L630">
            <v>0</v>
          </cell>
          <cell r="M630">
            <v>0</v>
          </cell>
          <cell r="N630">
            <v>994.23</v>
          </cell>
          <cell r="O630">
            <v>994.23</v>
          </cell>
        </row>
        <row r="631">
          <cell r="B631" t="str">
            <v>NON BARG</v>
          </cell>
          <cell r="C631">
            <v>51</v>
          </cell>
          <cell r="D631" t="str">
            <v>CUSTOMER SERVICE</v>
          </cell>
          <cell r="E631" t="str">
            <v>Operational</v>
          </cell>
          <cell r="F631" t="str">
            <v>C37</v>
          </cell>
          <cell r="G631" t="str">
            <v>Excluded</v>
          </cell>
          <cell r="H631" t="str">
            <v>UNUSED VACATION PAY</v>
          </cell>
          <cell r="I631">
            <v>0</v>
          </cell>
          <cell r="J631">
            <v>10210.44</v>
          </cell>
          <cell r="K631">
            <v>0</v>
          </cell>
          <cell r="L631">
            <v>0</v>
          </cell>
          <cell r="M631">
            <v>0</v>
          </cell>
          <cell r="N631">
            <v>10210.44</v>
          </cell>
          <cell r="O631">
            <v>10210.44</v>
          </cell>
        </row>
        <row r="632">
          <cell r="B632" t="str">
            <v>NON BARG</v>
          </cell>
          <cell r="C632">
            <v>51</v>
          </cell>
          <cell r="D632" t="str">
            <v>CUSTOMER SERVICE</v>
          </cell>
          <cell r="E632" t="str">
            <v>Operational</v>
          </cell>
          <cell r="F632" t="str">
            <v>C40</v>
          </cell>
          <cell r="G632" t="str">
            <v>Excluded</v>
          </cell>
          <cell r="H632" t="str">
            <v>ADOPTION ASSISTANCE</v>
          </cell>
          <cell r="I632">
            <v>0</v>
          </cell>
          <cell r="J632">
            <v>8000</v>
          </cell>
          <cell r="K632">
            <v>0</v>
          </cell>
          <cell r="L632">
            <v>0</v>
          </cell>
          <cell r="M632">
            <v>0</v>
          </cell>
          <cell r="N632">
            <v>8000</v>
          </cell>
          <cell r="O632">
            <v>8000</v>
          </cell>
        </row>
        <row r="633">
          <cell r="B633" t="str">
            <v>NON BARG</v>
          </cell>
          <cell r="C633">
            <v>51</v>
          </cell>
          <cell r="D633" t="str">
            <v>CUSTOMER SERVICE</v>
          </cell>
          <cell r="E633" t="str">
            <v>Operational</v>
          </cell>
          <cell r="F633" t="str">
            <v>D24</v>
          </cell>
          <cell r="G633" t="str">
            <v>Excluded</v>
          </cell>
          <cell r="H633" t="str">
            <v>RSA DIV - IMP</v>
          </cell>
          <cell r="I633">
            <v>0</v>
          </cell>
          <cell r="J633">
            <v>1392</v>
          </cell>
          <cell r="K633">
            <v>0</v>
          </cell>
          <cell r="L633">
            <v>0</v>
          </cell>
          <cell r="M633">
            <v>0</v>
          </cell>
          <cell r="N633">
            <v>1392</v>
          </cell>
          <cell r="O633">
            <v>1392</v>
          </cell>
        </row>
        <row r="634">
          <cell r="B634" t="str">
            <v>NON BARG</v>
          </cell>
          <cell r="C634">
            <v>51</v>
          </cell>
          <cell r="D634" t="str">
            <v>CUSTOMER SERVICE</v>
          </cell>
          <cell r="E634" t="str">
            <v>Operational</v>
          </cell>
          <cell r="F634" t="str">
            <v>D30</v>
          </cell>
          <cell r="G634" t="str">
            <v>Excluded</v>
          </cell>
          <cell r="H634" t="str">
            <v>IMP STOCK OPTION</v>
          </cell>
          <cell r="I634">
            <v>0</v>
          </cell>
          <cell r="J634">
            <v>128990.74</v>
          </cell>
          <cell r="K634">
            <v>0</v>
          </cell>
          <cell r="L634">
            <v>0</v>
          </cell>
          <cell r="M634">
            <v>0</v>
          </cell>
          <cell r="N634">
            <v>128990.74</v>
          </cell>
          <cell r="O634">
            <v>128990.74</v>
          </cell>
        </row>
        <row r="635">
          <cell r="B635" t="str">
            <v>NON BARG</v>
          </cell>
          <cell r="C635">
            <v>51</v>
          </cell>
          <cell r="D635" t="str">
            <v>CUSTOMER SERVICE</v>
          </cell>
          <cell r="E635" t="str">
            <v>Operational</v>
          </cell>
          <cell r="F635" t="str">
            <v>G01</v>
          </cell>
          <cell r="G635" t="str">
            <v>Excluded</v>
          </cell>
          <cell r="H635" t="str">
            <v>SIGNING BONUS</v>
          </cell>
          <cell r="I635">
            <v>0</v>
          </cell>
          <cell r="J635">
            <v>19000</v>
          </cell>
          <cell r="K635">
            <v>0</v>
          </cell>
          <cell r="L635">
            <v>0</v>
          </cell>
          <cell r="M635">
            <v>0</v>
          </cell>
          <cell r="N635">
            <v>19000</v>
          </cell>
          <cell r="O635">
            <v>19000</v>
          </cell>
        </row>
        <row r="636">
          <cell r="B636" t="str">
            <v>NON BARG</v>
          </cell>
          <cell r="C636">
            <v>51</v>
          </cell>
          <cell r="D636" t="str">
            <v>CUSTOMER SERVICE</v>
          </cell>
          <cell r="E636" t="str">
            <v>Operational</v>
          </cell>
          <cell r="F636" t="str">
            <v>G03</v>
          </cell>
          <cell r="G636" t="str">
            <v>Excluded</v>
          </cell>
          <cell r="H636" t="str">
            <v>IMP RECOGNITION AWARD</v>
          </cell>
          <cell r="I636">
            <v>0</v>
          </cell>
          <cell r="J636">
            <v>45335.34</v>
          </cell>
          <cell r="K636">
            <v>0</v>
          </cell>
          <cell r="L636">
            <v>0</v>
          </cell>
          <cell r="M636">
            <v>0</v>
          </cell>
          <cell r="N636">
            <v>45335.34</v>
          </cell>
          <cell r="O636">
            <v>45335.34</v>
          </cell>
        </row>
        <row r="637">
          <cell r="B637" t="str">
            <v>NON BARG</v>
          </cell>
          <cell r="C637">
            <v>51</v>
          </cell>
          <cell r="D637" t="str">
            <v>CUSTOMER SERVICE</v>
          </cell>
          <cell r="E637" t="str">
            <v>Operational</v>
          </cell>
          <cell r="F637" t="str">
            <v>G04</v>
          </cell>
          <cell r="G637" t="str">
            <v>Excluded</v>
          </cell>
          <cell r="H637" t="str">
            <v>GROSSUP</v>
          </cell>
          <cell r="I637">
            <v>0</v>
          </cell>
          <cell r="J637">
            <v>59425.59</v>
          </cell>
          <cell r="K637">
            <v>0</v>
          </cell>
          <cell r="L637">
            <v>0</v>
          </cell>
          <cell r="M637">
            <v>0</v>
          </cell>
          <cell r="N637">
            <v>59425.59</v>
          </cell>
          <cell r="O637">
            <v>59425.59</v>
          </cell>
        </row>
        <row r="638">
          <cell r="B638" t="str">
            <v>NON BARG</v>
          </cell>
          <cell r="C638">
            <v>51</v>
          </cell>
          <cell r="D638" t="str">
            <v>CUSTOMER SERVICE</v>
          </cell>
          <cell r="E638" t="str">
            <v>Operational</v>
          </cell>
          <cell r="F638" t="str">
            <v>G09</v>
          </cell>
          <cell r="G638" t="str">
            <v>Excluded</v>
          </cell>
          <cell r="H638" t="str">
            <v>WELLNESS REFUND</v>
          </cell>
          <cell r="I638">
            <v>0</v>
          </cell>
          <cell r="J638">
            <v>7953.71</v>
          </cell>
          <cell r="K638">
            <v>0</v>
          </cell>
          <cell r="L638">
            <v>0</v>
          </cell>
          <cell r="M638">
            <v>0</v>
          </cell>
          <cell r="N638">
            <v>7953.71</v>
          </cell>
          <cell r="O638">
            <v>7953.71</v>
          </cell>
        </row>
        <row r="639">
          <cell r="B639" t="str">
            <v>NON BARG</v>
          </cell>
          <cell r="C639">
            <v>51</v>
          </cell>
          <cell r="D639" t="str">
            <v>CUSTOMER SERVICE</v>
          </cell>
          <cell r="E639" t="str">
            <v>Operational</v>
          </cell>
          <cell r="F639" t="str">
            <v>G20</v>
          </cell>
          <cell r="G639" t="str">
            <v>Excluded</v>
          </cell>
          <cell r="H639" t="str">
            <v>MOV EXP-TXBL</v>
          </cell>
          <cell r="I639">
            <v>0</v>
          </cell>
          <cell r="J639">
            <v>60618.9</v>
          </cell>
          <cell r="K639">
            <v>0</v>
          </cell>
          <cell r="L639">
            <v>0</v>
          </cell>
          <cell r="M639">
            <v>0</v>
          </cell>
          <cell r="N639">
            <v>60618.9</v>
          </cell>
          <cell r="O639">
            <v>60618.9</v>
          </cell>
        </row>
        <row r="640">
          <cell r="B640" t="str">
            <v>NON BARG</v>
          </cell>
          <cell r="C640">
            <v>51</v>
          </cell>
          <cell r="D640" t="str">
            <v>CUSTOMER SERVICE</v>
          </cell>
          <cell r="E640" t="str">
            <v>Operational</v>
          </cell>
          <cell r="F640" t="str">
            <v>G25</v>
          </cell>
          <cell r="G640" t="str">
            <v>Excluded</v>
          </cell>
          <cell r="H640" t="str">
            <v>MOV EXP GROSSUP</v>
          </cell>
          <cell r="I640">
            <v>0</v>
          </cell>
          <cell r="J640">
            <v>17551.64</v>
          </cell>
          <cell r="K640">
            <v>0</v>
          </cell>
          <cell r="L640">
            <v>0</v>
          </cell>
          <cell r="M640">
            <v>0</v>
          </cell>
          <cell r="N640">
            <v>17551.64</v>
          </cell>
          <cell r="O640">
            <v>17551.64</v>
          </cell>
        </row>
        <row r="641">
          <cell r="B641" t="str">
            <v>NON BARG</v>
          </cell>
          <cell r="C641">
            <v>51</v>
          </cell>
          <cell r="D641" t="str">
            <v>CUSTOMER SERVICE</v>
          </cell>
          <cell r="E641" t="str">
            <v>Operational</v>
          </cell>
          <cell r="F641" t="str">
            <v>H26</v>
          </cell>
          <cell r="G641" t="str">
            <v>Non Productive</v>
          </cell>
          <cell r="H641" t="str">
            <v>STARS GROSS UP</v>
          </cell>
          <cell r="I641">
            <v>0</v>
          </cell>
          <cell r="J641">
            <v>184.93</v>
          </cell>
          <cell r="K641">
            <v>0</v>
          </cell>
          <cell r="L641">
            <v>184.93</v>
          </cell>
          <cell r="M641">
            <v>184.93</v>
          </cell>
          <cell r="N641">
            <v>0</v>
          </cell>
          <cell r="O641">
            <v>184.93</v>
          </cell>
        </row>
        <row r="642">
          <cell r="B642" t="str">
            <v>NON BARG</v>
          </cell>
          <cell r="C642">
            <v>51</v>
          </cell>
          <cell r="D642" t="str">
            <v>CUSTOMER SERVICE</v>
          </cell>
          <cell r="E642" t="str">
            <v>Operational</v>
          </cell>
          <cell r="F642" t="str">
            <v>H30</v>
          </cell>
          <cell r="G642" t="str">
            <v>Non Productive</v>
          </cell>
          <cell r="H642" t="str">
            <v>PERF EXC REWARD</v>
          </cell>
          <cell r="I642">
            <v>0</v>
          </cell>
          <cell r="J642">
            <v>1186559.52</v>
          </cell>
          <cell r="K642">
            <v>0</v>
          </cell>
          <cell r="L642">
            <v>1186559.52</v>
          </cell>
          <cell r="M642">
            <v>1186559.52</v>
          </cell>
          <cell r="N642">
            <v>0</v>
          </cell>
          <cell r="O642">
            <v>1186559.52</v>
          </cell>
        </row>
        <row r="643">
          <cell r="B643" t="str">
            <v>NON BARG</v>
          </cell>
          <cell r="C643">
            <v>51</v>
          </cell>
          <cell r="D643" t="str">
            <v>CUSTOMER SERVICE</v>
          </cell>
          <cell r="E643" t="str">
            <v>Operational</v>
          </cell>
          <cell r="F643" t="str">
            <v>H35</v>
          </cell>
          <cell r="G643" t="str">
            <v>Excluded</v>
          </cell>
          <cell r="H643" t="str">
            <v>INCENTIVE</v>
          </cell>
          <cell r="I643">
            <v>0</v>
          </cell>
          <cell r="J643">
            <v>11823</v>
          </cell>
          <cell r="K643">
            <v>0</v>
          </cell>
          <cell r="L643">
            <v>0</v>
          </cell>
          <cell r="M643">
            <v>0</v>
          </cell>
          <cell r="N643">
            <v>11823</v>
          </cell>
          <cell r="O643">
            <v>11823</v>
          </cell>
        </row>
        <row r="644">
          <cell r="B644" t="str">
            <v>NON BARG</v>
          </cell>
          <cell r="C644">
            <v>51</v>
          </cell>
          <cell r="D644" t="str">
            <v>CUSTOMER SERVICE</v>
          </cell>
          <cell r="E644" t="str">
            <v>Operational</v>
          </cell>
          <cell r="F644" t="str">
            <v>J10</v>
          </cell>
          <cell r="G644" t="str">
            <v>Excluded</v>
          </cell>
          <cell r="H644" t="str">
            <v>O.T. MEALS NON-XM</v>
          </cell>
          <cell r="I644">
            <v>2829</v>
          </cell>
          <cell r="J644">
            <v>31119</v>
          </cell>
          <cell r="K644">
            <v>0</v>
          </cell>
          <cell r="L644">
            <v>0</v>
          </cell>
          <cell r="M644">
            <v>0</v>
          </cell>
          <cell r="N644">
            <v>31119</v>
          </cell>
          <cell r="O644">
            <v>31119</v>
          </cell>
        </row>
        <row r="645">
          <cell r="B645" t="str">
            <v>NON BARG</v>
          </cell>
          <cell r="C645">
            <v>51</v>
          </cell>
          <cell r="D645" t="str">
            <v>CUSTOMER SERVICE</v>
          </cell>
          <cell r="E645" t="str">
            <v>Operational</v>
          </cell>
          <cell r="F645" t="str">
            <v>J20</v>
          </cell>
          <cell r="G645" t="str">
            <v>Excluded</v>
          </cell>
          <cell r="H645" t="str">
            <v>IMP INC EXCESS LIF T</v>
          </cell>
          <cell r="I645">
            <v>0</v>
          </cell>
          <cell r="J645">
            <v>147425.15</v>
          </cell>
          <cell r="K645">
            <v>0</v>
          </cell>
          <cell r="L645">
            <v>0</v>
          </cell>
          <cell r="M645">
            <v>0</v>
          </cell>
          <cell r="N645">
            <v>147425.15</v>
          </cell>
          <cell r="O645">
            <v>147425.15</v>
          </cell>
        </row>
        <row r="646">
          <cell r="B646" t="str">
            <v>NON BARG</v>
          </cell>
          <cell r="C646">
            <v>51</v>
          </cell>
          <cell r="D646" t="str">
            <v>CUSTOMER SERVICE</v>
          </cell>
          <cell r="E646" t="str">
            <v>Operational</v>
          </cell>
          <cell r="F646" t="str">
            <v>J25</v>
          </cell>
          <cell r="G646" t="str">
            <v>Excluded</v>
          </cell>
          <cell r="H646" t="str">
            <v>IMP INC DEP LIFE</v>
          </cell>
          <cell r="I646">
            <v>0</v>
          </cell>
          <cell r="J646">
            <v>19231.93</v>
          </cell>
          <cell r="K646">
            <v>0</v>
          </cell>
          <cell r="L646">
            <v>0</v>
          </cell>
          <cell r="M646">
            <v>0</v>
          </cell>
          <cell r="N646">
            <v>19231.93</v>
          </cell>
          <cell r="O646">
            <v>19231.93</v>
          </cell>
        </row>
        <row r="647">
          <cell r="B647" t="str">
            <v>NON BARG</v>
          </cell>
          <cell r="C647">
            <v>51</v>
          </cell>
          <cell r="D647" t="str">
            <v>CUSTOMER SERVICE</v>
          </cell>
          <cell r="E647" t="str">
            <v>Operational</v>
          </cell>
          <cell r="F647" t="str">
            <v>J68</v>
          </cell>
          <cell r="G647" t="str">
            <v>Excluded</v>
          </cell>
          <cell r="H647" t="str">
            <v>COMMUT CO. CAR</v>
          </cell>
          <cell r="I647">
            <v>0</v>
          </cell>
          <cell r="J647">
            <v>4539</v>
          </cell>
          <cell r="K647">
            <v>0</v>
          </cell>
          <cell r="L647">
            <v>0</v>
          </cell>
          <cell r="M647">
            <v>0</v>
          </cell>
          <cell r="N647">
            <v>4539</v>
          </cell>
          <cell r="O647">
            <v>4539</v>
          </cell>
        </row>
        <row r="648">
          <cell r="B648" t="str">
            <v>NON BARG</v>
          </cell>
          <cell r="C648">
            <v>51</v>
          </cell>
          <cell r="D648" t="str">
            <v>CUSTOMER SERVICE</v>
          </cell>
          <cell r="E648" t="str">
            <v>Operational</v>
          </cell>
          <cell r="F648" t="str">
            <v>J81</v>
          </cell>
          <cell r="G648" t="str">
            <v>Excluded</v>
          </cell>
          <cell r="H648" t="str">
            <v>IMP CNTR CAR V INS 1</v>
          </cell>
          <cell r="I648">
            <v>0</v>
          </cell>
          <cell r="J648">
            <v>1155</v>
          </cell>
          <cell r="K648">
            <v>0</v>
          </cell>
          <cell r="L648">
            <v>0</v>
          </cell>
          <cell r="M648">
            <v>0</v>
          </cell>
          <cell r="N648">
            <v>1155</v>
          </cell>
          <cell r="O648">
            <v>1155</v>
          </cell>
        </row>
        <row r="649">
          <cell r="B649" t="str">
            <v>NON BARG</v>
          </cell>
          <cell r="C649">
            <v>51</v>
          </cell>
          <cell r="D649" t="str">
            <v>CUSTOMER SERVICE</v>
          </cell>
          <cell r="E649" t="str">
            <v>Operational</v>
          </cell>
          <cell r="F649" t="str">
            <v>J82</v>
          </cell>
          <cell r="G649" t="str">
            <v>Excluded</v>
          </cell>
          <cell r="H649" t="str">
            <v>IMP CNTR CAR V INS 2</v>
          </cell>
          <cell r="I649">
            <v>0</v>
          </cell>
          <cell r="J649">
            <v>269533</v>
          </cell>
          <cell r="K649">
            <v>0</v>
          </cell>
          <cell r="L649">
            <v>0</v>
          </cell>
          <cell r="M649">
            <v>0</v>
          </cell>
          <cell r="N649">
            <v>269533</v>
          </cell>
          <cell r="O649">
            <v>269533</v>
          </cell>
        </row>
        <row r="650">
          <cell r="B650" t="str">
            <v>NON BARG</v>
          </cell>
          <cell r="C650">
            <v>51</v>
          </cell>
          <cell r="D650" t="str">
            <v>CUSTOMER SERVICE</v>
          </cell>
          <cell r="E650" t="str">
            <v>Operational</v>
          </cell>
          <cell r="F650" t="str">
            <v>J83</v>
          </cell>
          <cell r="G650" t="str">
            <v>Excluded</v>
          </cell>
          <cell r="H650" t="str">
            <v>IMP CNTR CAR V INS 3</v>
          </cell>
          <cell r="I650">
            <v>0</v>
          </cell>
          <cell r="J650">
            <v>1023</v>
          </cell>
          <cell r="K650">
            <v>0</v>
          </cell>
          <cell r="L650">
            <v>0</v>
          </cell>
          <cell r="M650">
            <v>0</v>
          </cell>
          <cell r="N650">
            <v>1023</v>
          </cell>
          <cell r="O650">
            <v>1023</v>
          </cell>
        </row>
        <row r="651">
          <cell r="B651" t="str">
            <v>NON BARG</v>
          </cell>
          <cell r="C651">
            <v>51</v>
          </cell>
          <cell r="D651" t="str">
            <v>CUSTOMER SERVICE</v>
          </cell>
          <cell r="E651" t="str">
            <v>Operational</v>
          </cell>
          <cell r="F651" t="str">
            <v>P30</v>
          </cell>
          <cell r="G651" t="str">
            <v>Excluded</v>
          </cell>
          <cell r="H651" t="str">
            <v>STOCK OPTION TAX</v>
          </cell>
          <cell r="I651">
            <v>0</v>
          </cell>
          <cell r="J651">
            <v>39746.29</v>
          </cell>
          <cell r="K651">
            <v>0</v>
          </cell>
          <cell r="L651">
            <v>0</v>
          </cell>
          <cell r="M651">
            <v>0</v>
          </cell>
          <cell r="N651">
            <v>39746.29</v>
          </cell>
          <cell r="O651">
            <v>39746.29</v>
          </cell>
        </row>
        <row r="652">
          <cell r="B652" t="str">
            <v>NON BARG</v>
          </cell>
          <cell r="C652">
            <v>51</v>
          </cell>
          <cell r="D652" t="str">
            <v>CUSTOMER SERVICE</v>
          </cell>
          <cell r="E652" t="str">
            <v>Operational</v>
          </cell>
          <cell r="F652" t="str">
            <v>P51</v>
          </cell>
          <cell r="G652" t="str">
            <v>Excluded</v>
          </cell>
          <cell r="H652" t="str">
            <v>CC V INS RMB N-TX 1</v>
          </cell>
          <cell r="I652">
            <v>0</v>
          </cell>
          <cell r="J652">
            <v>1485</v>
          </cell>
          <cell r="K652">
            <v>0</v>
          </cell>
          <cell r="L652">
            <v>0</v>
          </cell>
          <cell r="M652">
            <v>0</v>
          </cell>
          <cell r="N652">
            <v>1485</v>
          </cell>
          <cell r="O652">
            <v>1485</v>
          </cell>
        </row>
        <row r="653">
          <cell r="B653" t="str">
            <v>NON BARG</v>
          </cell>
          <cell r="C653">
            <v>51</v>
          </cell>
          <cell r="D653" t="str">
            <v>CUSTOMER SERVICE</v>
          </cell>
          <cell r="E653" t="str">
            <v>Operational</v>
          </cell>
          <cell r="F653" t="str">
            <v>P52</v>
          </cell>
          <cell r="G653" t="str">
            <v>Excluded</v>
          </cell>
          <cell r="H653" t="str">
            <v>CC V INS RMB N-TX 2</v>
          </cell>
          <cell r="I653">
            <v>0</v>
          </cell>
          <cell r="J653">
            <v>453287</v>
          </cell>
          <cell r="K653">
            <v>0</v>
          </cell>
          <cell r="L653">
            <v>0</v>
          </cell>
          <cell r="M653">
            <v>0</v>
          </cell>
          <cell r="N653">
            <v>453287</v>
          </cell>
          <cell r="O653">
            <v>453287</v>
          </cell>
        </row>
        <row r="654">
          <cell r="B654" t="str">
            <v>NON BARG</v>
          </cell>
          <cell r="C654">
            <v>51</v>
          </cell>
          <cell r="D654" t="str">
            <v>CUSTOMER SERVICE</v>
          </cell>
          <cell r="E654" t="str">
            <v>Operational</v>
          </cell>
          <cell r="F654" t="str">
            <v>P53</v>
          </cell>
          <cell r="G654" t="str">
            <v>Excluded</v>
          </cell>
          <cell r="H654" t="str">
            <v>CC V INS RMB N-TX 3</v>
          </cell>
          <cell r="I654">
            <v>0</v>
          </cell>
          <cell r="J654">
            <v>1720.5</v>
          </cell>
          <cell r="K654">
            <v>0</v>
          </cell>
          <cell r="L654">
            <v>0</v>
          </cell>
          <cell r="M654">
            <v>0</v>
          </cell>
          <cell r="N654">
            <v>1720.5</v>
          </cell>
          <cell r="O654">
            <v>1720.5</v>
          </cell>
        </row>
        <row r="655">
          <cell r="B655" t="str">
            <v>NON BARG</v>
          </cell>
          <cell r="C655">
            <v>51</v>
          </cell>
          <cell r="D655" t="str">
            <v>CUSTOMER SERVICE</v>
          </cell>
          <cell r="E655" t="str">
            <v>Operational</v>
          </cell>
          <cell r="F655" t="str">
            <v>P61</v>
          </cell>
          <cell r="G655" t="str">
            <v>Excluded</v>
          </cell>
          <cell r="H655" t="str">
            <v>MOV EXP NON TXBL</v>
          </cell>
          <cell r="I655">
            <v>0</v>
          </cell>
          <cell r="J655">
            <v>1841.49</v>
          </cell>
          <cell r="K655">
            <v>0</v>
          </cell>
          <cell r="L655">
            <v>0</v>
          </cell>
          <cell r="M655">
            <v>0</v>
          </cell>
          <cell r="N655">
            <v>1841.49</v>
          </cell>
          <cell r="O655">
            <v>1841.49</v>
          </cell>
        </row>
        <row r="656">
          <cell r="B656" t="str">
            <v>NON BARG</v>
          </cell>
          <cell r="C656">
            <v>51</v>
          </cell>
          <cell r="D656" t="str">
            <v>CUSTOMER SERVICE</v>
          </cell>
          <cell r="E656" t="str">
            <v>Operational</v>
          </cell>
          <cell r="F656" t="str">
            <v>R40</v>
          </cell>
          <cell r="G656" t="str">
            <v>Excluded</v>
          </cell>
          <cell r="H656" t="str">
            <v>FULL DY DIS-NOT PAID</v>
          </cell>
          <cell r="I656">
            <v>5687</v>
          </cell>
          <cell r="J656">
            <v>0</v>
          </cell>
          <cell r="K656">
            <v>0</v>
          </cell>
          <cell r="L656">
            <v>0</v>
          </cell>
          <cell r="M656">
            <v>0</v>
          </cell>
          <cell r="N656">
            <v>0</v>
          </cell>
          <cell r="O656">
            <v>0</v>
          </cell>
        </row>
        <row r="657">
          <cell r="B657" t="str">
            <v>NON BARG</v>
          </cell>
          <cell r="C657">
            <v>51</v>
          </cell>
          <cell r="D657" t="str">
            <v>CUSTOMER SERVICE</v>
          </cell>
          <cell r="E657" t="str">
            <v>Operational</v>
          </cell>
          <cell r="F657" t="str">
            <v>R42</v>
          </cell>
          <cell r="G657" t="str">
            <v>Excluded</v>
          </cell>
          <cell r="H657" t="str">
            <v>HOL WRK-VAC-NOT PAID</v>
          </cell>
          <cell r="I657">
            <v>896</v>
          </cell>
          <cell r="J657">
            <v>15191.5</v>
          </cell>
          <cell r="K657">
            <v>0</v>
          </cell>
          <cell r="L657">
            <v>0</v>
          </cell>
          <cell r="M657">
            <v>0</v>
          </cell>
          <cell r="N657">
            <v>15191.5</v>
          </cell>
          <cell r="O657">
            <v>15191.5</v>
          </cell>
        </row>
        <row r="658">
          <cell r="B658" t="str">
            <v>NON BARG</v>
          </cell>
          <cell r="C658">
            <v>51</v>
          </cell>
          <cell r="D658" t="str">
            <v>CUSTOMER SERVICE</v>
          </cell>
          <cell r="E658" t="str">
            <v>Operational</v>
          </cell>
          <cell r="F658" t="str">
            <v>R59</v>
          </cell>
          <cell r="G658" t="str">
            <v>Excluded</v>
          </cell>
          <cell r="H658" t="str">
            <v>FMLA - INFO ONLY</v>
          </cell>
          <cell r="I658">
            <v>30142</v>
          </cell>
          <cell r="J658">
            <v>0</v>
          </cell>
          <cell r="K658">
            <v>0</v>
          </cell>
          <cell r="L658">
            <v>0</v>
          </cell>
          <cell r="M658">
            <v>0</v>
          </cell>
          <cell r="N658">
            <v>0</v>
          </cell>
          <cell r="O658">
            <v>0</v>
          </cell>
        </row>
        <row r="659">
          <cell r="B659" t="str">
            <v>NON BARG</v>
          </cell>
          <cell r="C659">
            <v>51</v>
          </cell>
          <cell r="D659" t="str">
            <v>CUSTOMER SERVICE</v>
          </cell>
          <cell r="E659" t="str">
            <v>Operational</v>
          </cell>
          <cell r="F659" t="str">
            <v>R60</v>
          </cell>
          <cell r="G659" t="str">
            <v>Excluded</v>
          </cell>
          <cell r="H659" t="str">
            <v>NO REPORT-NOT PAID</v>
          </cell>
          <cell r="I659">
            <v>573</v>
          </cell>
          <cell r="J659">
            <v>0</v>
          </cell>
          <cell r="K659">
            <v>0</v>
          </cell>
          <cell r="L659">
            <v>0</v>
          </cell>
          <cell r="M659">
            <v>0</v>
          </cell>
          <cell r="N659">
            <v>0</v>
          </cell>
          <cell r="O659">
            <v>0</v>
          </cell>
        </row>
        <row r="660">
          <cell r="B660" t="str">
            <v>NON BARG</v>
          </cell>
          <cell r="C660">
            <v>51</v>
          </cell>
          <cell r="D660" t="str">
            <v>CUSTOMER SERVICE</v>
          </cell>
          <cell r="E660" t="str">
            <v>Operational</v>
          </cell>
          <cell r="F660" t="str">
            <v>R61</v>
          </cell>
          <cell r="G660" t="str">
            <v>Excluded</v>
          </cell>
          <cell r="H660" t="str">
            <v>DISCIP ACTN N-PD</v>
          </cell>
          <cell r="I660">
            <v>558.75</v>
          </cell>
          <cell r="J660">
            <v>0</v>
          </cell>
          <cell r="K660">
            <v>0</v>
          </cell>
          <cell r="L660">
            <v>0</v>
          </cell>
          <cell r="M660">
            <v>0</v>
          </cell>
          <cell r="N660">
            <v>0</v>
          </cell>
          <cell r="O660">
            <v>0</v>
          </cell>
        </row>
        <row r="661">
          <cell r="B661" t="str">
            <v>NON BARG</v>
          </cell>
          <cell r="C661">
            <v>51</v>
          </cell>
          <cell r="D661" t="str">
            <v>CUSTOMER SERVICE</v>
          </cell>
          <cell r="E661" t="str">
            <v>Operational</v>
          </cell>
          <cell r="F661" t="str">
            <v>R62</v>
          </cell>
          <cell r="G661" t="str">
            <v>Excluded</v>
          </cell>
          <cell r="H661" t="str">
            <v>LV OF ABS-NOT PAID</v>
          </cell>
          <cell r="I661">
            <v>883.75</v>
          </cell>
          <cell r="J661">
            <v>0</v>
          </cell>
          <cell r="K661">
            <v>0</v>
          </cell>
          <cell r="L661">
            <v>0</v>
          </cell>
          <cell r="M661">
            <v>0</v>
          </cell>
          <cell r="N661">
            <v>0</v>
          </cell>
          <cell r="O661">
            <v>0</v>
          </cell>
        </row>
        <row r="662">
          <cell r="B662" t="str">
            <v>NON BARG</v>
          </cell>
          <cell r="C662">
            <v>51</v>
          </cell>
          <cell r="D662" t="str">
            <v>CUSTOMER SERVICE</v>
          </cell>
          <cell r="E662" t="str">
            <v>Operational</v>
          </cell>
          <cell r="F662" t="str">
            <v>R63</v>
          </cell>
          <cell r="G662" t="str">
            <v>Excluded</v>
          </cell>
          <cell r="H662" t="str">
            <v>EMPL ILL-NOT PAID</v>
          </cell>
          <cell r="I662">
            <v>14136.25</v>
          </cell>
          <cell r="J662">
            <v>0</v>
          </cell>
          <cell r="K662">
            <v>0</v>
          </cell>
          <cell r="L662">
            <v>0</v>
          </cell>
          <cell r="M662">
            <v>0</v>
          </cell>
          <cell r="N662">
            <v>0</v>
          </cell>
          <cell r="O662">
            <v>0</v>
          </cell>
        </row>
        <row r="663">
          <cell r="B663" t="str">
            <v>NON BARG</v>
          </cell>
          <cell r="C663">
            <v>51</v>
          </cell>
          <cell r="D663" t="str">
            <v>CUSTOMER SERVICE</v>
          </cell>
          <cell r="E663" t="str">
            <v>Operational</v>
          </cell>
          <cell r="F663" t="str">
            <v>R64</v>
          </cell>
          <cell r="G663" t="str">
            <v>Excluded</v>
          </cell>
          <cell r="H663" t="str">
            <v>FAMILY LEAVE NOT-PD</v>
          </cell>
          <cell r="I663">
            <v>4064</v>
          </cell>
          <cell r="J663">
            <v>0</v>
          </cell>
          <cell r="K663">
            <v>0</v>
          </cell>
          <cell r="L663">
            <v>0</v>
          </cell>
          <cell r="M663">
            <v>0</v>
          </cell>
          <cell r="N663">
            <v>0</v>
          </cell>
          <cell r="O663">
            <v>0</v>
          </cell>
        </row>
        <row r="664">
          <cell r="B664" t="str">
            <v>NON BARG</v>
          </cell>
          <cell r="C664">
            <v>51</v>
          </cell>
          <cell r="D664" t="str">
            <v>CUSTOMER SERVICE</v>
          </cell>
          <cell r="E664" t="str">
            <v>Operational</v>
          </cell>
          <cell r="F664" t="str">
            <v>R65</v>
          </cell>
          <cell r="G664" t="str">
            <v>Excluded</v>
          </cell>
          <cell r="H664" t="str">
            <v>EMPL REQ N-PD</v>
          </cell>
          <cell r="I664">
            <v>13308.25</v>
          </cell>
          <cell r="J664">
            <v>0</v>
          </cell>
          <cell r="K664">
            <v>0</v>
          </cell>
          <cell r="L664">
            <v>0</v>
          </cell>
          <cell r="M664">
            <v>0</v>
          </cell>
          <cell r="N664">
            <v>0</v>
          </cell>
          <cell r="O664">
            <v>0</v>
          </cell>
        </row>
        <row r="665">
          <cell r="B665" t="str">
            <v>NON BARG</v>
          </cell>
          <cell r="C665">
            <v>51</v>
          </cell>
          <cell r="D665" t="str">
            <v>CUSTOMER SERVICE</v>
          </cell>
          <cell r="E665" t="str">
            <v>Operational</v>
          </cell>
          <cell r="F665" t="str">
            <v>R69</v>
          </cell>
          <cell r="G665" t="str">
            <v>Excluded</v>
          </cell>
          <cell r="H665" t="str">
            <v>OTHER-NOT PAID</v>
          </cell>
          <cell r="I665">
            <v>2252.25</v>
          </cell>
          <cell r="J665">
            <v>0</v>
          </cell>
          <cell r="K665">
            <v>0</v>
          </cell>
          <cell r="L665">
            <v>0</v>
          </cell>
          <cell r="M665">
            <v>0</v>
          </cell>
          <cell r="N665">
            <v>0</v>
          </cell>
          <cell r="O665">
            <v>0</v>
          </cell>
        </row>
        <row r="666">
          <cell r="B666" t="str">
            <v>NON BARG</v>
          </cell>
          <cell r="C666">
            <v>51</v>
          </cell>
          <cell r="D666" t="str">
            <v>CUSTOMER SERVICE</v>
          </cell>
          <cell r="E666" t="str">
            <v>Operational</v>
          </cell>
          <cell r="F666" t="str">
            <v>S50</v>
          </cell>
          <cell r="G666" t="str">
            <v>Non Productive</v>
          </cell>
          <cell r="H666" t="str">
            <v>SHIFT DIFF REG M-8AM</v>
          </cell>
          <cell r="I666">
            <v>50257.25</v>
          </cell>
          <cell r="J666">
            <v>37693</v>
          </cell>
          <cell r="K666">
            <v>0</v>
          </cell>
          <cell r="L666">
            <v>37693</v>
          </cell>
          <cell r="M666">
            <v>37693</v>
          </cell>
          <cell r="N666">
            <v>0</v>
          </cell>
          <cell r="O666">
            <v>37693</v>
          </cell>
        </row>
        <row r="667">
          <cell r="B667" t="str">
            <v>NON BARG</v>
          </cell>
          <cell r="C667">
            <v>51</v>
          </cell>
          <cell r="D667" t="str">
            <v>CUSTOMER SERVICE</v>
          </cell>
          <cell r="E667" t="str">
            <v>Operational</v>
          </cell>
          <cell r="F667" t="str">
            <v>S51</v>
          </cell>
          <cell r="G667" t="str">
            <v>Non Productive</v>
          </cell>
          <cell r="H667" t="str">
            <v>SHIFT DIFF REG 4PM-M</v>
          </cell>
          <cell r="I667">
            <v>152606.75</v>
          </cell>
          <cell r="J667">
            <v>91564.05</v>
          </cell>
          <cell r="K667">
            <v>0</v>
          </cell>
          <cell r="L667">
            <v>91564.05</v>
          </cell>
          <cell r="M667">
            <v>91564.05</v>
          </cell>
          <cell r="N667">
            <v>0</v>
          </cell>
          <cell r="O667">
            <v>91564.05</v>
          </cell>
        </row>
        <row r="668">
          <cell r="B668" t="str">
            <v>NON BARG</v>
          </cell>
          <cell r="C668">
            <v>51</v>
          </cell>
          <cell r="D668" t="str">
            <v>CUSTOMER SERVICE</v>
          </cell>
          <cell r="E668" t="str">
            <v>Operational</v>
          </cell>
          <cell r="F668" t="str">
            <v>T04</v>
          </cell>
          <cell r="G668" t="str">
            <v>Non Productive</v>
          </cell>
          <cell r="H668" t="str">
            <v>ALTERNATIVE AWARD</v>
          </cell>
          <cell r="I668">
            <v>0</v>
          </cell>
          <cell r="J668">
            <v>225185</v>
          </cell>
          <cell r="K668">
            <v>0</v>
          </cell>
          <cell r="L668">
            <v>225185</v>
          </cell>
          <cell r="M668">
            <v>225185</v>
          </cell>
          <cell r="N668">
            <v>0</v>
          </cell>
          <cell r="O668">
            <v>225185</v>
          </cell>
        </row>
        <row r="669">
          <cell r="B669" t="str">
            <v>NON BARG</v>
          </cell>
          <cell r="C669">
            <v>51</v>
          </cell>
          <cell r="D669" t="str">
            <v>CUSTOMER SERVICE</v>
          </cell>
          <cell r="E669" t="str">
            <v>Operational</v>
          </cell>
          <cell r="F669" t="str">
            <v>T12</v>
          </cell>
          <cell r="G669" t="str">
            <v>Non Productive</v>
          </cell>
          <cell r="H669" t="str">
            <v>ALTERNATIVE AWARD</v>
          </cell>
          <cell r="I669">
            <v>0</v>
          </cell>
          <cell r="J669">
            <v>407466.67</v>
          </cell>
          <cell r="K669">
            <v>0</v>
          </cell>
          <cell r="L669">
            <v>407466.67</v>
          </cell>
          <cell r="M669">
            <v>407466.67</v>
          </cell>
          <cell r="N669">
            <v>0</v>
          </cell>
          <cell r="O669">
            <v>407466.67</v>
          </cell>
        </row>
        <row r="670">
          <cell r="B670" t="str">
            <v>NON BARG</v>
          </cell>
          <cell r="C670">
            <v>51</v>
          </cell>
          <cell r="D670" t="str">
            <v>CUSTOMER SERVICE</v>
          </cell>
          <cell r="E670" t="str">
            <v>Operational</v>
          </cell>
          <cell r="F670" t="str">
            <v>T54</v>
          </cell>
          <cell r="G670" t="str">
            <v>Excluded</v>
          </cell>
          <cell r="H670" t="str">
            <v>COMMISSIONS &amp; DRAWS</v>
          </cell>
          <cell r="I670">
            <v>0</v>
          </cell>
          <cell r="J670">
            <v>58845.34</v>
          </cell>
          <cell r="K670">
            <v>0</v>
          </cell>
          <cell r="L670">
            <v>0</v>
          </cell>
          <cell r="M670">
            <v>0</v>
          </cell>
          <cell r="N670">
            <v>58845.34</v>
          </cell>
          <cell r="O670">
            <v>58845.34</v>
          </cell>
        </row>
        <row r="671">
          <cell r="B671" t="str">
            <v>NON BARG</v>
          </cell>
          <cell r="C671">
            <v>51</v>
          </cell>
          <cell r="D671" t="str">
            <v>CUSTOMER SERVICE</v>
          </cell>
          <cell r="E671" t="str">
            <v>Operational</v>
          </cell>
          <cell r="F671" t="str">
            <v>T60</v>
          </cell>
          <cell r="G671" t="str">
            <v>Non Productive</v>
          </cell>
          <cell r="H671" t="str">
            <v>RETRO PAY N-THRFTBL</v>
          </cell>
          <cell r="I671">
            <v>0</v>
          </cell>
          <cell r="J671">
            <v>290.56</v>
          </cell>
          <cell r="K671">
            <v>0</v>
          </cell>
          <cell r="L671">
            <v>290.56</v>
          </cell>
          <cell r="M671">
            <v>290.56</v>
          </cell>
          <cell r="N671">
            <v>0</v>
          </cell>
          <cell r="O671">
            <v>290.56</v>
          </cell>
        </row>
        <row r="672">
          <cell r="B672" t="str">
            <v>NON BARG</v>
          </cell>
          <cell r="C672">
            <v>51</v>
          </cell>
          <cell r="D672" t="str">
            <v>CUSTOMER SERVICE</v>
          </cell>
          <cell r="E672" t="str">
            <v>Operational</v>
          </cell>
          <cell r="F672" t="str">
            <v>T70</v>
          </cell>
          <cell r="G672" t="str">
            <v>Non Productive</v>
          </cell>
          <cell r="H672" t="str">
            <v>LUMP SUM PAYMENT</v>
          </cell>
          <cell r="I672">
            <v>0</v>
          </cell>
          <cell r="J672">
            <v>74511.25</v>
          </cell>
          <cell r="K672">
            <v>0</v>
          </cell>
          <cell r="L672">
            <v>74511.25</v>
          </cell>
          <cell r="M672">
            <v>74511.25</v>
          </cell>
          <cell r="N672">
            <v>0</v>
          </cell>
          <cell r="O672">
            <v>74511.25</v>
          </cell>
        </row>
        <row r="673">
          <cell r="B673" t="str">
            <v>NON BARG</v>
          </cell>
          <cell r="C673">
            <v>51</v>
          </cell>
          <cell r="D673" t="str">
            <v>CUSTOMER SERVICE</v>
          </cell>
          <cell r="E673" t="str">
            <v>Operational</v>
          </cell>
          <cell r="F673" t="str">
            <v>T80</v>
          </cell>
          <cell r="G673" t="str">
            <v>Non Productive</v>
          </cell>
          <cell r="H673" t="str">
            <v>OT ADJUSTMENT</v>
          </cell>
          <cell r="I673">
            <v>0</v>
          </cell>
          <cell r="J673">
            <v>3776.7</v>
          </cell>
          <cell r="K673">
            <v>0</v>
          </cell>
          <cell r="L673">
            <v>3776.7</v>
          </cell>
          <cell r="M673">
            <v>3776.7</v>
          </cell>
          <cell r="N673">
            <v>0</v>
          </cell>
          <cell r="O673">
            <v>3776.7</v>
          </cell>
        </row>
        <row r="674">
          <cell r="B674" t="str">
            <v>NON BARG</v>
          </cell>
          <cell r="C674">
            <v>51</v>
          </cell>
          <cell r="D674" t="str">
            <v>CUSTOMER SERVICE</v>
          </cell>
          <cell r="E674" t="str">
            <v>Operational</v>
          </cell>
          <cell r="F674" t="str">
            <v>X20</v>
          </cell>
          <cell r="G674" t="str">
            <v>Productive</v>
          </cell>
          <cell r="H674" t="str">
            <v>STRAIGHT OVERTIME</v>
          </cell>
          <cell r="I674">
            <v>1861.5</v>
          </cell>
          <cell r="J674">
            <v>44082.87</v>
          </cell>
          <cell r="K674">
            <v>44082.87</v>
          </cell>
          <cell r="L674">
            <v>0</v>
          </cell>
          <cell r="M674">
            <v>44082.87</v>
          </cell>
          <cell r="N674">
            <v>0</v>
          </cell>
          <cell r="O674">
            <v>44082.87</v>
          </cell>
        </row>
        <row r="675">
          <cell r="B675" t="str">
            <v>NON BARG</v>
          </cell>
          <cell r="C675">
            <v>51</v>
          </cell>
          <cell r="D675" t="str">
            <v>CUSTOMER SERVICE</v>
          </cell>
          <cell r="E675" t="str">
            <v>Operational</v>
          </cell>
          <cell r="F675" t="str">
            <v>X23</v>
          </cell>
          <cell r="G675" t="str">
            <v>Productive</v>
          </cell>
          <cell r="H675" t="str">
            <v>EXEMPT OT DEDUCTIBLE</v>
          </cell>
          <cell r="I675">
            <v>22.25</v>
          </cell>
          <cell r="J675">
            <v>0</v>
          </cell>
          <cell r="K675">
            <v>0</v>
          </cell>
          <cell r="L675">
            <v>0</v>
          </cell>
          <cell r="M675">
            <v>0</v>
          </cell>
          <cell r="N675">
            <v>0</v>
          </cell>
          <cell r="O675">
            <v>0</v>
          </cell>
        </row>
        <row r="676">
          <cell r="B676" t="str">
            <v>NON BARG</v>
          </cell>
          <cell r="C676">
            <v>51</v>
          </cell>
          <cell r="D676" t="str">
            <v>CUSTOMER SERVICE</v>
          </cell>
          <cell r="E676" t="str">
            <v>Operational</v>
          </cell>
          <cell r="F676" t="str">
            <v>X25</v>
          </cell>
          <cell r="G676" t="str">
            <v>Productive</v>
          </cell>
          <cell r="H676" t="str">
            <v>TMP REL STR OT</v>
          </cell>
          <cell r="I676">
            <v>108.5</v>
          </cell>
          <cell r="J676">
            <v>162.11000000000001</v>
          </cell>
          <cell r="K676">
            <v>162.11000000000001</v>
          </cell>
          <cell r="L676">
            <v>0</v>
          </cell>
          <cell r="M676">
            <v>162.11000000000001</v>
          </cell>
          <cell r="N676">
            <v>0</v>
          </cell>
          <cell r="O676">
            <v>162.11000000000001</v>
          </cell>
        </row>
        <row r="677">
          <cell r="B677" t="str">
            <v>NON BARG</v>
          </cell>
          <cell r="C677">
            <v>51</v>
          </cell>
          <cell r="D677" t="str">
            <v>CUSTOMER SERVICE</v>
          </cell>
          <cell r="E677" t="str">
            <v>Operational</v>
          </cell>
          <cell r="F677" t="str">
            <v>X29</v>
          </cell>
          <cell r="G677" t="str">
            <v>Productive</v>
          </cell>
          <cell r="H677" t="str">
            <v>STR OT EMERG #2</v>
          </cell>
          <cell r="I677">
            <v>19.75</v>
          </cell>
          <cell r="J677">
            <v>606.25</v>
          </cell>
          <cell r="K677">
            <v>606.25</v>
          </cell>
          <cell r="L677">
            <v>0</v>
          </cell>
          <cell r="M677">
            <v>606.25</v>
          </cell>
          <cell r="N677">
            <v>0</v>
          </cell>
          <cell r="O677">
            <v>606.25</v>
          </cell>
        </row>
        <row r="678">
          <cell r="B678" t="str">
            <v>NON BARG</v>
          </cell>
          <cell r="C678">
            <v>51</v>
          </cell>
          <cell r="D678" t="str">
            <v>CUSTOMER SERVICE</v>
          </cell>
          <cell r="E678" t="str">
            <v>Operational</v>
          </cell>
          <cell r="F678" t="str">
            <v>Y12</v>
          </cell>
          <cell r="G678" t="str">
            <v>Productive</v>
          </cell>
          <cell r="H678" t="str">
            <v>TRAVEL TIME-1 1/2</v>
          </cell>
          <cell r="I678">
            <v>50.25</v>
          </cell>
          <cell r="J678">
            <v>992.38</v>
          </cell>
          <cell r="K678">
            <v>992.38</v>
          </cell>
          <cell r="L678">
            <v>0</v>
          </cell>
          <cell r="M678">
            <v>992.38</v>
          </cell>
          <cell r="N678">
            <v>0</v>
          </cell>
          <cell r="O678">
            <v>992.38</v>
          </cell>
        </row>
        <row r="679">
          <cell r="B679" t="str">
            <v>NON BARG</v>
          </cell>
          <cell r="C679">
            <v>51</v>
          </cell>
          <cell r="D679" t="str">
            <v>CUSTOMER SERVICE</v>
          </cell>
          <cell r="E679" t="str">
            <v>Operational</v>
          </cell>
          <cell r="F679" t="str">
            <v>Y21</v>
          </cell>
          <cell r="G679" t="str">
            <v>Productive</v>
          </cell>
          <cell r="H679" t="str">
            <v>TIME &amp; ONE HALF OT</v>
          </cell>
          <cell r="I679">
            <v>63490</v>
          </cell>
          <cell r="J679">
            <v>1374470.59</v>
          </cell>
          <cell r="K679">
            <v>1374470.59</v>
          </cell>
          <cell r="L679">
            <v>0</v>
          </cell>
          <cell r="M679">
            <v>1374470.59</v>
          </cell>
          <cell r="N679">
            <v>0</v>
          </cell>
          <cell r="O679">
            <v>1374470.59</v>
          </cell>
        </row>
        <row r="680">
          <cell r="B680" t="str">
            <v>NON BARG</v>
          </cell>
          <cell r="C680">
            <v>51</v>
          </cell>
          <cell r="D680" t="str">
            <v>CUSTOMER SERVICE</v>
          </cell>
          <cell r="E680" t="str">
            <v>Operational</v>
          </cell>
          <cell r="F680" t="str">
            <v>Y25</v>
          </cell>
          <cell r="G680" t="str">
            <v>Productive</v>
          </cell>
          <cell r="H680" t="str">
            <v>TEMP RELIEVING-1 1/2</v>
          </cell>
          <cell r="I680">
            <v>1016.25</v>
          </cell>
          <cell r="J680">
            <v>1898.8</v>
          </cell>
          <cell r="K680">
            <v>1898.8</v>
          </cell>
          <cell r="L680">
            <v>0</v>
          </cell>
          <cell r="M680">
            <v>1898.8</v>
          </cell>
          <cell r="N680">
            <v>0</v>
          </cell>
          <cell r="O680">
            <v>1898.8</v>
          </cell>
        </row>
        <row r="681">
          <cell r="B681" t="str">
            <v>NON BARG</v>
          </cell>
          <cell r="C681">
            <v>51</v>
          </cell>
          <cell r="D681" t="str">
            <v>CUSTOMER SERVICE</v>
          </cell>
          <cell r="E681" t="str">
            <v>Operational</v>
          </cell>
          <cell r="F681" t="str">
            <v>Y27</v>
          </cell>
          <cell r="G681" t="str">
            <v>Productive</v>
          </cell>
          <cell r="H681" t="str">
            <v>1 1/2 OT EMERG</v>
          </cell>
          <cell r="I681">
            <v>228</v>
          </cell>
          <cell r="J681">
            <v>11703.36</v>
          </cell>
          <cell r="K681">
            <v>11703.36</v>
          </cell>
          <cell r="L681">
            <v>0</v>
          </cell>
          <cell r="M681">
            <v>11703.36</v>
          </cell>
          <cell r="N681">
            <v>0</v>
          </cell>
          <cell r="O681">
            <v>11703.36</v>
          </cell>
        </row>
        <row r="682">
          <cell r="B682" t="str">
            <v>NON BARG</v>
          </cell>
          <cell r="C682">
            <v>51</v>
          </cell>
          <cell r="D682" t="str">
            <v>CUSTOMER SERVICE</v>
          </cell>
          <cell r="E682" t="str">
            <v>Operational</v>
          </cell>
          <cell r="F682" t="str">
            <v>Y50</v>
          </cell>
          <cell r="G682" t="str">
            <v>Productive</v>
          </cell>
          <cell r="H682" t="str">
            <v>1ST SHIFT DIFF-1 1/2</v>
          </cell>
          <cell r="I682">
            <v>2957.5</v>
          </cell>
          <cell r="J682">
            <v>3327.52</v>
          </cell>
          <cell r="K682">
            <v>3327.52</v>
          </cell>
          <cell r="L682">
            <v>0</v>
          </cell>
          <cell r="M682">
            <v>3327.52</v>
          </cell>
          <cell r="N682">
            <v>0</v>
          </cell>
          <cell r="O682">
            <v>3327.52</v>
          </cell>
        </row>
        <row r="683">
          <cell r="B683" t="str">
            <v>NON BARG</v>
          </cell>
          <cell r="C683">
            <v>51</v>
          </cell>
          <cell r="D683" t="str">
            <v>CUSTOMER SERVICE</v>
          </cell>
          <cell r="E683" t="str">
            <v>Operational</v>
          </cell>
          <cell r="F683" t="str">
            <v>Y51</v>
          </cell>
          <cell r="G683" t="str">
            <v>Productive</v>
          </cell>
          <cell r="H683" t="str">
            <v>3RD SHIFT DIFF-1 1/2</v>
          </cell>
          <cell r="I683">
            <v>5283</v>
          </cell>
          <cell r="J683">
            <v>4754.82</v>
          </cell>
          <cell r="K683">
            <v>4754.82</v>
          </cell>
          <cell r="L683">
            <v>0</v>
          </cell>
          <cell r="M683">
            <v>4754.82</v>
          </cell>
          <cell r="N683">
            <v>0</v>
          </cell>
          <cell r="O683">
            <v>4754.82</v>
          </cell>
        </row>
        <row r="684">
          <cell r="B684" t="str">
            <v>NON BARG</v>
          </cell>
          <cell r="C684">
            <v>51</v>
          </cell>
          <cell r="D684" t="str">
            <v>CUSTOMER SERVICE</v>
          </cell>
          <cell r="E684" t="str">
            <v>Operational</v>
          </cell>
          <cell r="F684" t="str">
            <v>Z01</v>
          </cell>
          <cell r="G684" t="str">
            <v>Productive</v>
          </cell>
          <cell r="H684" t="str">
            <v>REGULAR-DBL OT</v>
          </cell>
          <cell r="I684">
            <v>24</v>
          </cell>
          <cell r="J684">
            <v>494.8</v>
          </cell>
          <cell r="K684">
            <v>494.8</v>
          </cell>
          <cell r="L684">
            <v>0</v>
          </cell>
          <cell r="M684">
            <v>494.8</v>
          </cell>
          <cell r="N684">
            <v>0</v>
          </cell>
          <cell r="O684">
            <v>494.8</v>
          </cell>
        </row>
        <row r="685">
          <cell r="B685" t="str">
            <v>NON BARG</v>
          </cell>
          <cell r="C685">
            <v>51</v>
          </cell>
          <cell r="D685" t="str">
            <v>CUSTOMER SERVICE</v>
          </cell>
          <cell r="E685" t="str">
            <v>Operational</v>
          </cell>
          <cell r="F685" t="str">
            <v>Z12</v>
          </cell>
          <cell r="G685" t="str">
            <v>Productive</v>
          </cell>
          <cell r="H685" t="str">
            <v>TRAVEL TIME-DBL OT</v>
          </cell>
          <cell r="I685">
            <v>1</v>
          </cell>
          <cell r="J685">
            <v>22.48</v>
          </cell>
          <cell r="K685">
            <v>22.48</v>
          </cell>
          <cell r="L685">
            <v>0</v>
          </cell>
          <cell r="M685">
            <v>22.48</v>
          </cell>
          <cell r="N685">
            <v>0</v>
          </cell>
          <cell r="O685">
            <v>22.48</v>
          </cell>
        </row>
        <row r="686">
          <cell r="B686" t="str">
            <v>NON BARG</v>
          </cell>
          <cell r="C686">
            <v>51</v>
          </cell>
          <cell r="D686" t="str">
            <v>CUSTOMER SERVICE</v>
          </cell>
          <cell r="E686" t="str">
            <v>Operational</v>
          </cell>
          <cell r="F686" t="str">
            <v>Z22</v>
          </cell>
          <cell r="G686" t="str">
            <v>Productive</v>
          </cell>
          <cell r="H686" t="str">
            <v>DOUBLE OVERTIME</v>
          </cell>
          <cell r="I686">
            <v>666</v>
          </cell>
          <cell r="J686">
            <v>25942.28</v>
          </cell>
          <cell r="K686">
            <v>25942.28</v>
          </cell>
          <cell r="L686">
            <v>0</v>
          </cell>
          <cell r="M686">
            <v>25942.28</v>
          </cell>
          <cell r="N686">
            <v>0</v>
          </cell>
          <cell r="O686">
            <v>25942.28</v>
          </cell>
        </row>
        <row r="687">
          <cell r="B687" t="str">
            <v>NON BARG</v>
          </cell>
          <cell r="C687">
            <v>51</v>
          </cell>
          <cell r="D687" t="str">
            <v>CUSTOMER SERVICE</v>
          </cell>
          <cell r="E687" t="str">
            <v>Operational</v>
          </cell>
          <cell r="F687" t="str">
            <v>Z51</v>
          </cell>
          <cell r="G687" t="str">
            <v>Productive</v>
          </cell>
          <cell r="H687" t="str">
            <v>3RD SHFT DBL OT</v>
          </cell>
          <cell r="I687">
            <v>8</v>
          </cell>
          <cell r="J687">
            <v>9.6</v>
          </cell>
          <cell r="K687">
            <v>9.6</v>
          </cell>
          <cell r="L687">
            <v>0</v>
          </cell>
          <cell r="M687">
            <v>9.6</v>
          </cell>
          <cell r="N687">
            <v>0</v>
          </cell>
          <cell r="O687">
            <v>9.6</v>
          </cell>
        </row>
        <row r="688">
          <cell r="B688" t="str">
            <v>NON BARG</v>
          </cell>
          <cell r="C688">
            <v>62</v>
          </cell>
          <cell r="D688" t="str">
            <v>ENERGY MARKETING</v>
          </cell>
          <cell r="E688" t="str">
            <v>Operational</v>
          </cell>
          <cell r="F688">
            <v>10</v>
          </cell>
          <cell r="G688" t="str">
            <v>Productive</v>
          </cell>
          <cell r="H688" t="str">
            <v>REGULAR</v>
          </cell>
          <cell r="I688">
            <v>127693</v>
          </cell>
          <cell r="J688">
            <v>4656146.33</v>
          </cell>
          <cell r="K688">
            <v>4656146.33</v>
          </cell>
          <cell r="L688">
            <v>0</v>
          </cell>
          <cell r="M688">
            <v>4656146.33</v>
          </cell>
          <cell r="N688">
            <v>0</v>
          </cell>
          <cell r="O688">
            <v>4656146.33</v>
          </cell>
        </row>
        <row r="689">
          <cell r="B689" t="str">
            <v>NON BARG</v>
          </cell>
          <cell r="C689">
            <v>62</v>
          </cell>
          <cell r="D689" t="str">
            <v>ENERGY MARKETING</v>
          </cell>
          <cell r="E689" t="str">
            <v>Operational</v>
          </cell>
          <cell r="F689">
            <v>20</v>
          </cell>
          <cell r="G689" t="str">
            <v>Non Productive</v>
          </cell>
          <cell r="H689" t="str">
            <v>HOLIDAY</v>
          </cell>
          <cell r="I689">
            <v>5640</v>
          </cell>
          <cell r="J689">
            <v>207262.4</v>
          </cell>
          <cell r="K689">
            <v>0</v>
          </cell>
          <cell r="L689">
            <v>207262.4</v>
          </cell>
          <cell r="M689">
            <v>207262.4</v>
          </cell>
          <cell r="N689">
            <v>0</v>
          </cell>
          <cell r="O689">
            <v>207262.4</v>
          </cell>
        </row>
        <row r="690">
          <cell r="B690" t="str">
            <v>NON BARG</v>
          </cell>
          <cell r="C690">
            <v>62</v>
          </cell>
          <cell r="D690" t="str">
            <v>ENERGY MARKETING</v>
          </cell>
          <cell r="E690" t="str">
            <v>Operational</v>
          </cell>
          <cell r="F690">
            <v>30</v>
          </cell>
          <cell r="G690" t="str">
            <v>Non Productive</v>
          </cell>
          <cell r="H690" t="str">
            <v>VACATION</v>
          </cell>
          <cell r="I690">
            <v>7874</v>
          </cell>
          <cell r="J690">
            <v>304858.03000000003</v>
          </cell>
          <cell r="K690">
            <v>0</v>
          </cell>
          <cell r="L690">
            <v>304858.03000000003</v>
          </cell>
          <cell r="M690">
            <v>304858.03000000003</v>
          </cell>
          <cell r="N690">
            <v>0</v>
          </cell>
          <cell r="O690">
            <v>304858.03000000003</v>
          </cell>
        </row>
        <row r="691">
          <cell r="B691" t="str">
            <v>NON BARG</v>
          </cell>
          <cell r="C691">
            <v>62</v>
          </cell>
          <cell r="D691" t="str">
            <v>ENERGY MARKETING</v>
          </cell>
          <cell r="E691" t="str">
            <v>Operational</v>
          </cell>
          <cell r="F691">
            <v>40</v>
          </cell>
          <cell r="G691" t="str">
            <v>Non Productive</v>
          </cell>
          <cell r="H691" t="str">
            <v>EMPLOYEE ILLNESS</v>
          </cell>
          <cell r="I691">
            <v>1076.5</v>
          </cell>
          <cell r="J691">
            <v>36402.28</v>
          </cell>
          <cell r="K691">
            <v>0</v>
          </cell>
          <cell r="L691">
            <v>36402.28</v>
          </cell>
          <cell r="M691">
            <v>36402.28</v>
          </cell>
          <cell r="N691">
            <v>0</v>
          </cell>
          <cell r="O691">
            <v>36402.28</v>
          </cell>
        </row>
        <row r="692">
          <cell r="B692" t="str">
            <v>NON BARG</v>
          </cell>
          <cell r="C692">
            <v>62</v>
          </cell>
          <cell r="D692" t="str">
            <v>ENERGY MARKETING</v>
          </cell>
          <cell r="E692" t="str">
            <v>Operational</v>
          </cell>
          <cell r="F692">
            <v>50</v>
          </cell>
          <cell r="G692" t="str">
            <v>Non Productive</v>
          </cell>
          <cell r="H692" t="str">
            <v>JURY DUTY</v>
          </cell>
          <cell r="I692">
            <v>16</v>
          </cell>
          <cell r="J692">
            <v>308</v>
          </cell>
          <cell r="K692">
            <v>0</v>
          </cell>
          <cell r="L692">
            <v>308</v>
          </cell>
          <cell r="M692">
            <v>308</v>
          </cell>
          <cell r="N692">
            <v>0</v>
          </cell>
          <cell r="O692">
            <v>308</v>
          </cell>
        </row>
        <row r="693">
          <cell r="B693" t="str">
            <v>NON BARG</v>
          </cell>
          <cell r="C693">
            <v>62</v>
          </cell>
          <cell r="D693" t="str">
            <v>ENERGY MARKETING</v>
          </cell>
          <cell r="E693" t="str">
            <v>Operational</v>
          </cell>
          <cell r="F693">
            <v>70</v>
          </cell>
          <cell r="G693" t="str">
            <v>Non Productive</v>
          </cell>
          <cell r="H693" t="str">
            <v>DEATH IN FAMILY</v>
          </cell>
          <cell r="I693">
            <v>144</v>
          </cell>
          <cell r="J693">
            <v>5420.45</v>
          </cell>
          <cell r="K693">
            <v>0</v>
          </cell>
          <cell r="L693">
            <v>5420.45</v>
          </cell>
          <cell r="M693">
            <v>5420.45</v>
          </cell>
          <cell r="N693">
            <v>0</v>
          </cell>
          <cell r="O693">
            <v>5420.45</v>
          </cell>
        </row>
        <row r="694">
          <cell r="B694" t="str">
            <v>NON BARG</v>
          </cell>
          <cell r="C694">
            <v>62</v>
          </cell>
          <cell r="D694" t="str">
            <v>ENERGY MARKETING</v>
          </cell>
          <cell r="E694" t="str">
            <v>Operational</v>
          </cell>
          <cell r="F694">
            <v>90</v>
          </cell>
          <cell r="G694" t="str">
            <v>Non Productive</v>
          </cell>
          <cell r="H694" t="str">
            <v>OTHER REGULAR HOURS</v>
          </cell>
          <cell r="I694">
            <v>304</v>
          </cell>
          <cell r="J694">
            <v>7874.1</v>
          </cell>
          <cell r="K694">
            <v>0</v>
          </cell>
          <cell r="L694">
            <v>7874.1</v>
          </cell>
          <cell r="M694">
            <v>7874.1</v>
          </cell>
          <cell r="N694">
            <v>0</v>
          </cell>
          <cell r="O694">
            <v>7874.1</v>
          </cell>
        </row>
        <row r="695">
          <cell r="B695" t="str">
            <v>NON BARG</v>
          </cell>
          <cell r="C695">
            <v>62</v>
          </cell>
          <cell r="D695" t="str">
            <v>ENERGY MARKETING</v>
          </cell>
          <cell r="E695" t="str">
            <v>Operational</v>
          </cell>
          <cell r="F695">
            <v>300</v>
          </cell>
          <cell r="G695" t="str">
            <v>Non Productive</v>
          </cell>
          <cell r="H695" t="str">
            <v>PERF EXC REWARD</v>
          </cell>
          <cell r="I695">
            <v>0</v>
          </cell>
          <cell r="J695">
            <v>15418</v>
          </cell>
          <cell r="K695">
            <v>0</v>
          </cell>
          <cell r="L695">
            <v>15418</v>
          </cell>
          <cell r="M695">
            <v>15418</v>
          </cell>
          <cell r="N695">
            <v>0</v>
          </cell>
          <cell r="O695">
            <v>15418</v>
          </cell>
        </row>
        <row r="696">
          <cell r="B696" t="str">
            <v>NON BARG</v>
          </cell>
          <cell r="C696">
            <v>62</v>
          </cell>
          <cell r="D696" t="str">
            <v>ENERGY MARKETING</v>
          </cell>
          <cell r="E696" t="str">
            <v>Operational</v>
          </cell>
          <cell r="F696">
            <v>330</v>
          </cell>
          <cell r="G696" t="str">
            <v>Excluded</v>
          </cell>
          <cell r="H696" t="str">
            <v>RETRO PAY THRFTBL</v>
          </cell>
          <cell r="I696">
            <v>0</v>
          </cell>
          <cell r="J696">
            <v>265.2</v>
          </cell>
          <cell r="K696">
            <v>0</v>
          </cell>
          <cell r="L696">
            <v>0</v>
          </cell>
          <cell r="M696">
            <v>0</v>
          </cell>
          <cell r="N696">
            <v>265.2</v>
          </cell>
          <cell r="O696">
            <v>265.2</v>
          </cell>
        </row>
        <row r="697">
          <cell r="B697" t="str">
            <v>NON BARG</v>
          </cell>
          <cell r="C697">
            <v>62</v>
          </cell>
          <cell r="D697" t="str">
            <v>ENERGY MARKETING</v>
          </cell>
          <cell r="E697" t="str">
            <v>Operational</v>
          </cell>
          <cell r="F697">
            <v>430</v>
          </cell>
          <cell r="G697" t="str">
            <v>Non Productive</v>
          </cell>
          <cell r="H697" t="str">
            <v>FINAL VACATION ALLOW</v>
          </cell>
          <cell r="I697">
            <v>376</v>
          </cell>
          <cell r="J697">
            <v>7938.3</v>
          </cell>
          <cell r="K697">
            <v>0</v>
          </cell>
          <cell r="L697">
            <v>7938.3</v>
          </cell>
          <cell r="M697">
            <v>7938.3</v>
          </cell>
          <cell r="N697">
            <v>0</v>
          </cell>
          <cell r="O697">
            <v>7938.3</v>
          </cell>
        </row>
        <row r="698">
          <cell r="B698" t="str">
            <v>NON BARG</v>
          </cell>
          <cell r="C698">
            <v>62</v>
          </cell>
          <cell r="D698" t="str">
            <v>ENERGY MARKETING</v>
          </cell>
          <cell r="E698" t="str">
            <v>Operational</v>
          </cell>
          <cell r="F698">
            <v>560</v>
          </cell>
          <cell r="G698" t="str">
            <v>Non Productive</v>
          </cell>
          <cell r="H698" t="str">
            <v>LUMP SUM - MERIT</v>
          </cell>
          <cell r="I698">
            <v>0</v>
          </cell>
          <cell r="J698">
            <v>2200</v>
          </cell>
          <cell r="K698">
            <v>0</v>
          </cell>
          <cell r="L698">
            <v>2200</v>
          </cell>
          <cell r="M698">
            <v>2200</v>
          </cell>
          <cell r="N698">
            <v>0</v>
          </cell>
          <cell r="O698">
            <v>2200</v>
          </cell>
        </row>
        <row r="699">
          <cell r="B699" t="str">
            <v>NON BARG</v>
          </cell>
          <cell r="C699">
            <v>62</v>
          </cell>
          <cell r="D699" t="str">
            <v>ENERGY MARKETING</v>
          </cell>
          <cell r="E699" t="str">
            <v>Operational</v>
          </cell>
          <cell r="F699">
            <v>580</v>
          </cell>
          <cell r="G699" t="str">
            <v>Non Productive</v>
          </cell>
          <cell r="H699" t="str">
            <v>SICKNESS IN FAMILY</v>
          </cell>
          <cell r="I699">
            <v>171</v>
          </cell>
          <cell r="J699">
            <v>6269.93</v>
          </cell>
          <cell r="K699">
            <v>0</v>
          </cell>
          <cell r="L699">
            <v>6269.93</v>
          </cell>
          <cell r="M699">
            <v>6269.93</v>
          </cell>
          <cell r="N699">
            <v>0</v>
          </cell>
          <cell r="O699">
            <v>6269.93</v>
          </cell>
        </row>
        <row r="700">
          <cell r="B700" t="str">
            <v>NON BARG</v>
          </cell>
          <cell r="C700">
            <v>62</v>
          </cell>
          <cell r="D700" t="str">
            <v>ENERGY MARKETING</v>
          </cell>
          <cell r="E700" t="str">
            <v>Operational</v>
          </cell>
          <cell r="F700">
            <v>970</v>
          </cell>
          <cell r="G700" t="str">
            <v>Excluded</v>
          </cell>
          <cell r="H700" t="str">
            <v>PRETAX MEDICAL</v>
          </cell>
          <cell r="I700">
            <v>0</v>
          </cell>
          <cell r="J700">
            <v>-232772</v>
          </cell>
          <cell r="K700">
            <v>0</v>
          </cell>
          <cell r="L700">
            <v>0</v>
          </cell>
          <cell r="M700">
            <v>0</v>
          </cell>
          <cell r="N700">
            <v>-232772</v>
          </cell>
          <cell r="O700">
            <v>-232772</v>
          </cell>
        </row>
        <row r="701">
          <cell r="B701" t="str">
            <v>NON BARG</v>
          </cell>
          <cell r="C701">
            <v>62</v>
          </cell>
          <cell r="D701" t="str">
            <v>ENERGY MARKETING</v>
          </cell>
          <cell r="E701" t="str">
            <v>Operational</v>
          </cell>
          <cell r="F701">
            <v>971</v>
          </cell>
          <cell r="G701" t="str">
            <v>Excluded</v>
          </cell>
          <cell r="H701" t="str">
            <v>MEDICAL BENEFIT $</v>
          </cell>
          <cell r="I701">
            <v>0</v>
          </cell>
          <cell r="J701">
            <v>182284</v>
          </cell>
          <cell r="K701">
            <v>0</v>
          </cell>
          <cell r="L701">
            <v>0</v>
          </cell>
          <cell r="M701">
            <v>0</v>
          </cell>
          <cell r="N701">
            <v>182284</v>
          </cell>
          <cell r="O701">
            <v>182284</v>
          </cell>
        </row>
        <row r="702">
          <cell r="B702" t="str">
            <v>NON BARG</v>
          </cell>
          <cell r="C702">
            <v>62</v>
          </cell>
          <cell r="D702" t="str">
            <v>ENERGY MARKETING</v>
          </cell>
          <cell r="E702" t="str">
            <v>Operational</v>
          </cell>
          <cell r="F702">
            <v>972</v>
          </cell>
          <cell r="G702" t="str">
            <v>Excluded</v>
          </cell>
          <cell r="H702" t="str">
            <v>PRETAX DENTAL</v>
          </cell>
          <cell r="I702">
            <v>0</v>
          </cell>
          <cell r="J702">
            <v>-11302.76</v>
          </cell>
          <cell r="K702">
            <v>0</v>
          </cell>
          <cell r="L702">
            <v>0</v>
          </cell>
          <cell r="M702">
            <v>0</v>
          </cell>
          <cell r="N702">
            <v>-11302.76</v>
          </cell>
          <cell r="O702">
            <v>-11302.76</v>
          </cell>
        </row>
        <row r="703">
          <cell r="B703" t="str">
            <v>NON BARG</v>
          </cell>
          <cell r="C703">
            <v>62</v>
          </cell>
          <cell r="D703" t="str">
            <v>ENERGY MARKETING</v>
          </cell>
          <cell r="E703" t="str">
            <v>Operational</v>
          </cell>
          <cell r="F703">
            <v>973</v>
          </cell>
          <cell r="G703" t="str">
            <v>Excluded</v>
          </cell>
          <cell r="H703" t="str">
            <v>DENTAL BENEFIT $</v>
          </cell>
          <cell r="I703">
            <v>0</v>
          </cell>
          <cell r="J703">
            <v>5226</v>
          </cell>
          <cell r="K703">
            <v>0</v>
          </cell>
          <cell r="L703">
            <v>0</v>
          </cell>
          <cell r="M703">
            <v>0</v>
          </cell>
          <cell r="N703">
            <v>5226</v>
          </cell>
          <cell r="O703">
            <v>5226</v>
          </cell>
        </row>
        <row r="704">
          <cell r="B704" t="str">
            <v>NON BARG</v>
          </cell>
          <cell r="C704">
            <v>62</v>
          </cell>
          <cell r="D704" t="str">
            <v>ENERGY MARKETING</v>
          </cell>
          <cell r="E704" t="str">
            <v>Operational</v>
          </cell>
          <cell r="F704">
            <v>974</v>
          </cell>
          <cell r="G704" t="str">
            <v>Excluded</v>
          </cell>
          <cell r="H704" t="str">
            <v>PRETAX EMP LIFE INS</v>
          </cell>
          <cell r="I704">
            <v>0</v>
          </cell>
          <cell r="J704">
            <v>-19529.96</v>
          </cell>
          <cell r="K704">
            <v>0</v>
          </cell>
          <cell r="L704">
            <v>0</v>
          </cell>
          <cell r="M704">
            <v>0</v>
          </cell>
          <cell r="N704">
            <v>-19529.96</v>
          </cell>
          <cell r="O704">
            <v>-19529.96</v>
          </cell>
        </row>
        <row r="705">
          <cell r="B705" t="str">
            <v>NON BARG</v>
          </cell>
          <cell r="C705">
            <v>62</v>
          </cell>
          <cell r="D705" t="str">
            <v>ENERGY MARKETING</v>
          </cell>
          <cell r="E705" t="str">
            <v>Operational</v>
          </cell>
          <cell r="F705">
            <v>976</v>
          </cell>
          <cell r="G705" t="str">
            <v>Excluded</v>
          </cell>
          <cell r="H705" t="str">
            <v>LIFE INS BENEFIT $</v>
          </cell>
          <cell r="I705">
            <v>0</v>
          </cell>
          <cell r="J705">
            <v>4646.5600000000004</v>
          </cell>
          <cell r="K705">
            <v>0</v>
          </cell>
          <cell r="L705">
            <v>0</v>
          </cell>
          <cell r="M705">
            <v>0</v>
          </cell>
          <cell r="N705">
            <v>4646.5600000000004</v>
          </cell>
          <cell r="O705">
            <v>4646.5600000000004</v>
          </cell>
        </row>
        <row r="706">
          <cell r="B706" t="str">
            <v>NON BARG</v>
          </cell>
          <cell r="C706">
            <v>62</v>
          </cell>
          <cell r="D706" t="str">
            <v>ENERGY MARKETING</v>
          </cell>
          <cell r="E706" t="str">
            <v>Operational</v>
          </cell>
          <cell r="F706">
            <v>977</v>
          </cell>
          <cell r="G706" t="str">
            <v>Excluded</v>
          </cell>
          <cell r="H706" t="str">
            <v>PRETAX LTD</v>
          </cell>
          <cell r="I706">
            <v>0</v>
          </cell>
          <cell r="J706">
            <v>-23719.62</v>
          </cell>
          <cell r="K706">
            <v>0</v>
          </cell>
          <cell r="L706">
            <v>0</v>
          </cell>
          <cell r="M706">
            <v>0</v>
          </cell>
          <cell r="N706">
            <v>-23719.62</v>
          </cell>
          <cell r="O706">
            <v>-23719.62</v>
          </cell>
        </row>
        <row r="707">
          <cell r="B707" t="str">
            <v>NON BARG</v>
          </cell>
          <cell r="C707">
            <v>62</v>
          </cell>
          <cell r="D707" t="str">
            <v>ENERGY MARKETING</v>
          </cell>
          <cell r="E707" t="str">
            <v>Operational</v>
          </cell>
          <cell r="F707">
            <v>978</v>
          </cell>
          <cell r="G707" t="str">
            <v>Excluded</v>
          </cell>
          <cell r="H707" t="str">
            <v>LTD BENEFIT $</v>
          </cell>
          <cell r="I707">
            <v>0</v>
          </cell>
          <cell r="J707">
            <v>22647.119999999999</v>
          </cell>
          <cell r="K707">
            <v>0</v>
          </cell>
          <cell r="L707">
            <v>0</v>
          </cell>
          <cell r="M707">
            <v>0</v>
          </cell>
          <cell r="N707">
            <v>22647.119999999999</v>
          </cell>
          <cell r="O707">
            <v>22647.119999999999</v>
          </cell>
        </row>
        <row r="708">
          <cell r="B708" t="str">
            <v>NON BARG</v>
          </cell>
          <cell r="C708">
            <v>62</v>
          </cell>
          <cell r="D708" t="str">
            <v>ENERGY MARKETING</v>
          </cell>
          <cell r="E708" t="str">
            <v>Operational</v>
          </cell>
          <cell r="F708">
            <v>979</v>
          </cell>
          <cell r="G708" t="str">
            <v>Excluded</v>
          </cell>
          <cell r="H708" t="str">
            <v>VACATION BUY</v>
          </cell>
          <cell r="I708">
            <v>0</v>
          </cell>
          <cell r="J708">
            <v>-17751.32</v>
          </cell>
          <cell r="K708">
            <v>0</v>
          </cell>
          <cell r="L708">
            <v>0</v>
          </cell>
          <cell r="M708">
            <v>0</v>
          </cell>
          <cell r="N708">
            <v>-17751.32</v>
          </cell>
          <cell r="O708">
            <v>-17751.32</v>
          </cell>
        </row>
        <row r="709">
          <cell r="B709" t="str">
            <v>NON BARG</v>
          </cell>
          <cell r="C709">
            <v>62</v>
          </cell>
          <cell r="D709" t="str">
            <v>ENERGY MARKETING</v>
          </cell>
          <cell r="E709" t="str">
            <v>Operational</v>
          </cell>
          <cell r="F709">
            <v>981</v>
          </cell>
          <cell r="G709" t="str">
            <v>Excluded</v>
          </cell>
          <cell r="H709" t="str">
            <v>PRETAX HLTH CARE</v>
          </cell>
          <cell r="I709">
            <v>0</v>
          </cell>
          <cell r="J709">
            <v>-14769.12</v>
          </cell>
          <cell r="K709">
            <v>0</v>
          </cell>
          <cell r="L709">
            <v>0</v>
          </cell>
          <cell r="M709">
            <v>0</v>
          </cell>
          <cell r="N709">
            <v>-14769.12</v>
          </cell>
          <cell r="O709">
            <v>-14769.12</v>
          </cell>
        </row>
        <row r="710">
          <cell r="B710" t="str">
            <v>NON BARG</v>
          </cell>
          <cell r="C710">
            <v>62</v>
          </cell>
          <cell r="D710" t="str">
            <v>ENERGY MARKETING</v>
          </cell>
          <cell r="E710" t="str">
            <v>Operational</v>
          </cell>
          <cell r="F710">
            <v>983</v>
          </cell>
          <cell r="G710" t="str">
            <v>Excluded</v>
          </cell>
          <cell r="H710" t="str">
            <v>PRETAX DEP CARE</v>
          </cell>
          <cell r="I710">
            <v>0</v>
          </cell>
          <cell r="J710">
            <v>-4999.92</v>
          </cell>
          <cell r="K710">
            <v>0</v>
          </cell>
          <cell r="L710">
            <v>0</v>
          </cell>
          <cell r="M710">
            <v>0</v>
          </cell>
          <cell r="N710">
            <v>-4999.92</v>
          </cell>
          <cell r="O710">
            <v>-4999.92</v>
          </cell>
        </row>
        <row r="711">
          <cell r="B711" t="str">
            <v>NON BARG</v>
          </cell>
          <cell r="C711">
            <v>62</v>
          </cell>
          <cell r="D711" t="str">
            <v>ENERGY MARKETING</v>
          </cell>
          <cell r="E711" t="str">
            <v>Operational</v>
          </cell>
          <cell r="F711">
            <v>984</v>
          </cell>
          <cell r="G711" t="str">
            <v>Excluded</v>
          </cell>
          <cell r="H711" t="str">
            <v>VISION - PRE-TAX DED</v>
          </cell>
          <cell r="I711">
            <v>0</v>
          </cell>
          <cell r="J711">
            <v>-5659.2</v>
          </cell>
          <cell r="K711">
            <v>0</v>
          </cell>
          <cell r="L711">
            <v>0</v>
          </cell>
          <cell r="M711">
            <v>0</v>
          </cell>
          <cell r="N711">
            <v>-5659.2</v>
          </cell>
          <cell r="O711">
            <v>-5659.2</v>
          </cell>
        </row>
        <row r="712">
          <cell r="B712" t="str">
            <v>NON BARG</v>
          </cell>
          <cell r="C712">
            <v>62</v>
          </cell>
          <cell r="D712" t="str">
            <v>ENERGY MARKETING</v>
          </cell>
          <cell r="E712" t="str">
            <v>Operational</v>
          </cell>
          <cell r="F712">
            <v>985</v>
          </cell>
          <cell r="G712" t="str">
            <v>Excluded</v>
          </cell>
          <cell r="H712" t="str">
            <v>VACATION BUY</v>
          </cell>
          <cell r="I712">
            <v>0</v>
          </cell>
          <cell r="J712">
            <v>-831.64</v>
          </cell>
          <cell r="K712">
            <v>0</v>
          </cell>
          <cell r="L712">
            <v>0</v>
          </cell>
          <cell r="M712">
            <v>0</v>
          </cell>
          <cell r="N712">
            <v>-831.64</v>
          </cell>
          <cell r="O712">
            <v>-831.64</v>
          </cell>
        </row>
        <row r="713">
          <cell r="B713" t="str">
            <v>NON BARG</v>
          </cell>
          <cell r="C713">
            <v>62</v>
          </cell>
          <cell r="D713" t="str">
            <v>ENERGY MARKETING</v>
          </cell>
          <cell r="E713" t="str">
            <v>Operational</v>
          </cell>
          <cell r="F713">
            <v>990</v>
          </cell>
          <cell r="G713" t="str">
            <v>Excluded</v>
          </cell>
          <cell r="H713" t="str">
            <v>THRIFT CATCH UP</v>
          </cell>
          <cell r="I713">
            <v>0</v>
          </cell>
          <cell r="J713">
            <v>-2777.28</v>
          </cell>
          <cell r="K713">
            <v>0</v>
          </cell>
          <cell r="L713">
            <v>0</v>
          </cell>
          <cell r="M713">
            <v>0</v>
          </cell>
          <cell r="N713">
            <v>-2777.28</v>
          </cell>
          <cell r="O713">
            <v>-2777.28</v>
          </cell>
        </row>
        <row r="714">
          <cell r="B714" t="str">
            <v>NON BARG</v>
          </cell>
          <cell r="C714">
            <v>62</v>
          </cell>
          <cell r="D714" t="str">
            <v>ENERGY MARKETING</v>
          </cell>
          <cell r="E714" t="str">
            <v>Operational</v>
          </cell>
          <cell r="F714">
            <v>998</v>
          </cell>
          <cell r="G714" t="str">
            <v>Excluded</v>
          </cell>
          <cell r="H714" t="str">
            <v>BA THRFT STP AT CAP</v>
          </cell>
          <cell r="I714">
            <v>0</v>
          </cell>
          <cell r="J714">
            <v>-232771.26</v>
          </cell>
          <cell r="K714">
            <v>0</v>
          </cell>
          <cell r="L714">
            <v>0</v>
          </cell>
          <cell r="M714">
            <v>0</v>
          </cell>
          <cell r="N714">
            <v>-232771.26</v>
          </cell>
          <cell r="O714">
            <v>-232771.26</v>
          </cell>
        </row>
        <row r="715">
          <cell r="B715" t="str">
            <v>NON BARG</v>
          </cell>
          <cell r="C715">
            <v>62</v>
          </cell>
          <cell r="D715" t="str">
            <v>ENERGY MARKETING</v>
          </cell>
          <cell r="E715" t="str">
            <v>Operational</v>
          </cell>
          <cell r="F715">
            <v>999</v>
          </cell>
          <cell r="G715" t="str">
            <v>Excluded</v>
          </cell>
          <cell r="H715" t="str">
            <v>SUP THRFT STP AT CAP</v>
          </cell>
          <cell r="I715">
            <v>0</v>
          </cell>
          <cell r="J715">
            <v>-97950.64</v>
          </cell>
          <cell r="K715">
            <v>0</v>
          </cell>
          <cell r="L715">
            <v>0</v>
          </cell>
          <cell r="M715">
            <v>0</v>
          </cell>
          <cell r="N715">
            <v>-97950.64</v>
          </cell>
          <cell r="O715">
            <v>-97950.64</v>
          </cell>
        </row>
        <row r="716">
          <cell r="B716" t="str">
            <v>NON BARG</v>
          </cell>
          <cell r="C716">
            <v>62</v>
          </cell>
          <cell r="D716" t="str">
            <v>ENERGY MARKETING</v>
          </cell>
          <cell r="E716" t="str">
            <v>Operational</v>
          </cell>
          <cell r="F716" t="str">
            <v>C09</v>
          </cell>
          <cell r="G716" t="str">
            <v>Excluded</v>
          </cell>
          <cell r="H716" t="str">
            <v>SEVERANCE PAY</v>
          </cell>
          <cell r="I716">
            <v>0</v>
          </cell>
          <cell r="J716">
            <v>45341.25</v>
          </cell>
          <cell r="K716">
            <v>0</v>
          </cell>
          <cell r="L716">
            <v>0</v>
          </cell>
          <cell r="M716">
            <v>0</v>
          </cell>
          <cell r="N716">
            <v>45341.25</v>
          </cell>
          <cell r="O716">
            <v>45341.25</v>
          </cell>
        </row>
        <row r="717">
          <cell r="B717" t="str">
            <v>NON BARG</v>
          </cell>
          <cell r="C717">
            <v>62</v>
          </cell>
          <cell r="D717" t="str">
            <v>ENERGY MARKETING</v>
          </cell>
          <cell r="E717" t="str">
            <v>Operational</v>
          </cell>
          <cell r="F717" t="str">
            <v>C40</v>
          </cell>
          <cell r="G717" t="str">
            <v>Excluded</v>
          </cell>
          <cell r="H717" t="str">
            <v>ADOPTION ASSISTANCE</v>
          </cell>
          <cell r="I717">
            <v>0</v>
          </cell>
          <cell r="J717">
            <v>4000</v>
          </cell>
          <cell r="K717">
            <v>0</v>
          </cell>
          <cell r="L717">
            <v>0</v>
          </cell>
          <cell r="M717">
            <v>0</v>
          </cell>
          <cell r="N717">
            <v>4000</v>
          </cell>
          <cell r="O717">
            <v>4000</v>
          </cell>
        </row>
        <row r="718">
          <cell r="B718" t="str">
            <v>NON BARG</v>
          </cell>
          <cell r="C718">
            <v>62</v>
          </cell>
          <cell r="D718" t="str">
            <v>ENERGY MARKETING</v>
          </cell>
          <cell r="E718" t="str">
            <v>Operational</v>
          </cell>
          <cell r="F718" t="str">
            <v>D24</v>
          </cell>
          <cell r="G718" t="str">
            <v>Excluded</v>
          </cell>
          <cell r="H718" t="str">
            <v>RSA DIV - IMP</v>
          </cell>
          <cell r="I718">
            <v>0</v>
          </cell>
          <cell r="J718">
            <v>1392</v>
          </cell>
          <cell r="K718">
            <v>0</v>
          </cell>
          <cell r="L718">
            <v>0</v>
          </cell>
          <cell r="M718">
            <v>0</v>
          </cell>
          <cell r="N718">
            <v>1392</v>
          </cell>
          <cell r="O718">
            <v>1392</v>
          </cell>
        </row>
        <row r="719">
          <cell r="B719" t="str">
            <v>NON BARG</v>
          </cell>
          <cell r="C719">
            <v>62</v>
          </cell>
          <cell r="D719" t="str">
            <v>ENERGY MARKETING</v>
          </cell>
          <cell r="E719" t="str">
            <v>Operational</v>
          </cell>
          <cell r="F719" t="str">
            <v>D30</v>
          </cell>
          <cell r="G719" t="str">
            <v>Excluded</v>
          </cell>
          <cell r="H719" t="str">
            <v>IMP STOCK OPTION</v>
          </cell>
          <cell r="I719">
            <v>0</v>
          </cell>
          <cell r="J719">
            <v>10138</v>
          </cell>
          <cell r="K719">
            <v>0</v>
          </cell>
          <cell r="L719">
            <v>0</v>
          </cell>
          <cell r="M719">
            <v>0</v>
          </cell>
          <cell r="N719">
            <v>10138</v>
          </cell>
          <cell r="O719">
            <v>10138</v>
          </cell>
        </row>
        <row r="720">
          <cell r="B720" t="str">
            <v>NON BARG</v>
          </cell>
          <cell r="C720">
            <v>62</v>
          </cell>
          <cell r="D720" t="str">
            <v>ENERGY MARKETING</v>
          </cell>
          <cell r="E720" t="str">
            <v>Operational</v>
          </cell>
          <cell r="F720" t="str">
            <v>G01</v>
          </cell>
          <cell r="G720" t="str">
            <v>Excluded</v>
          </cell>
          <cell r="H720" t="str">
            <v>SIGNING BONUS</v>
          </cell>
          <cell r="I720">
            <v>0</v>
          </cell>
          <cell r="J720">
            <v>48000</v>
          </cell>
          <cell r="K720">
            <v>0</v>
          </cell>
          <cell r="L720">
            <v>0</v>
          </cell>
          <cell r="M720">
            <v>0</v>
          </cell>
          <cell r="N720">
            <v>48000</v>
          </cell>
          <cell r="O720">
            <v>48000</v>
          </cell>
        </row>
        <row r="721">
          <cell r="B721" t="str">
            <v>NON BARG</v>
          </cell>
          <cell r="C721">
            <v>62</v>
          </cell>
          <cell r="D721" t="str">
            <v>ENERGY MARKETING</v>
          </cell>
          <cell r="E721" t="str">
            <v>Operational</v>
          </cell>
          <cell r="F721" t="str">
            <v>G03</v>
          </cell>
          <cell r="G721" t="str">
            <v>Excluded</v>
          </cell>
          <cell r="H721" t="str">
            <v>IMP RECOGNITION AWARD</v>
          </cell>
          <cell r="I721">
            <v>0</v>
          </cell>
          <cell r="J721">
            <v>375</v>
          </cell>
          <cell r="K721">
            <v>0</v>
          </cell>
          <cell r="L721">
            <v>0</v>
          </cell>
          <cell r="M721">
            <v>0</v>
          </cell>
          <cell r="N721">
            <v>375</v>
          </cell>
          <cell r="O721">
            <v>375</v>
          </cell>
        </row>
        <row r="722">
          <cell r="B722" t="str">
            <v>NON BARG</v>
          </cell>
          <cell r="C722">
            <v>62</v>
          </cell>
          <cell r="D722" t="str">
            <v>ENERGY MARKETING</v>
          </cell>
          <cell r="E722" t="str">
            <v>Operational</v>
          </cell>
          <cell r="F722" t="str">
            <v>G09</v>
          </cell>
          <cell r="G722" t="str">
            <v>Excluded</v>
          </cell>
          <cell r="H722" t="str">
            <v>WELLNESS REFUND</v>
          </cell>
          <cell r="I722">
            <v>0</v>
          </cell>
          <cell r="J722">
            <v>116.55</v>
          </cell>
          <cell r="K722">
            <v>0</v>
          </cell>
          <cell r="L722">
            <v>0</v>
          </cell>
          <cell r="M722">
            <v>0</v>
          </cell>
          <cell r="N722">
            <v>116.55</v>
          </cell>
          <cell r="O722">
            <v>116.55</v>
          </cell>
        </row>
        <row r="723">
          <cell r="B723" t="str">
            <v>NON BARG</v>
          </cell>
          <cell r="C723">
            <v>62</v>
          </cell>
          <cell r="D723" t="str">
            <v>ENERGY MARKETING</v>
          </cell>
          <cell r="E723" t="str">
            <v>Operational</v>
          </cell>
          <cell r="F723" t="str">
            <v>G20</v>
          </cell>
          <cell r="G723" t="str">
            <v>Excluded</v>
          </cell>
          <cell r="H723" t="str">
            <v>MOV EXP-TXBL</v>
          </cell>
          <cell r="I723">
            <v>0</v>
          </cell>
          <cell r="J723">
            <v>40382.800000000003</v>
          </cell>
          <cell r="K723">
            <v>0</v>
          </cell>
          <cell r="L723">
            <v>0</v>
          </cell>
          <cell r="M723">
            <v>0</v>
          </cell>
          <cell r="N723">
            <v>40382.800000000003</v>
          </cell>
          <cell r="O723">
            <v>40382.800000000003</v>
          </cell>
        </row>
        <row r="724">
          <cell r="B724" t="str">
            <v>NON BARG</v>
          </cell>
          <cell r="C724">
            <v>62</v>
          </cell>
          <cell r="D724" t="str">
            <v>ENERGY MARKETING</v>
          </cell>
          <cell r="E724" t="str">
            <v>Operational</v>
          </cell>
          <cell r="F724" t="str">
            <v>G25</v>
          </cell>
          <cell r="G724" t="str">
            <v>Excluded</v>
          </cell>
          <cell r="H724" t="str">
            <v>MOV EXP GROSSUP</v>
          </cell>
          <cell r="I724">
            <v>0</v>
          </cell>
          <cell r="J724">
            <v>13347.23</v>
          </cell>
          <cell r="K724">
            <v>0</v>
          </cell>
          <cell r="L724">
            <v>0</v>
          </cell>
          <cell r="M724">
            <v>0</v>
          </cell>
          <cell r="N724">
            <v>13347.23</v>
          </cell>
          <cell r="O724">
            <v>13347.23</v>
          </cell>
        </row>
        <row r="725">
          <cell r="B725" t="str">
            <v>NON BARG</v>
          </cell>
          <cell r="C725">
            <v>62</v>
          </cell>
          <cell r="D725" t="str">
            <v>ENERGY MARKETING</v>
          </cell>
          <cell r="E725" t="str">
            <v>Operational</v>
          </cell>
          <cell r="F725" t="str">
            <v>G30</v>
          </cell>
          <cell r="G725" t="str">
            <v>Excluded</v>
          </cell>
          <cell r="H725" t="str">
            <v>MOV EXP INCENT TXBL</v>
          </cell>
          <cell r="I725">
            <v>0</v>
          </cell>
          <cell r="J725">
            <v>8480</v>
          </cell>
          <cell r="K725">
            <v>0</v>
          </cell>
          <cell r="L725">
            <v>0</v>
          </cell>
          <cell r="M725">
            <v>0</v>
          </cell>
          <cell r="N725">
            <v>8480</v>
          </cell>
          <cell r="O725">
            <v>8480</v>
          </cell>
        </row>
        <row r="726">
          <cell r="B726" t="str">
            <v>NON BARG</v>
          </cell>
          <cell r="C726">
            <v>62</v>
          </cell>
          <cell r="D726" t="str">
            <v>ENERGY MARKETING</v>
          </cell>
          <cell r="E726" t="str">
            <v>Operational</v>
          </cell>
          <cell r="F726" t="str">
            <v>H30</v>
          </cell>
          <cell r="G726" t="str">
            <v>Non Productive</v>
          </cell>
          <cell r="H726" t="str">
            <v>PERF EXC REWARD</v>
          </cell>
          <cell r="I726">
            <v>0</v>
          </cell>
          <cell r="J726">
            <v>78725</v>
          </cell>
          <cell r="K726">
            <v>0</v>
          </cell>
          <cell r="L726">
            <v>78725</v>
          </cell>
          <cell r="M726">
            <v>78725</v>
          </cell>
          <cell r="N726">
            <v>0</v>
          </cell>
          <cell r="O726">
            <v>78725</v>
          </cell>
        </row>
        <row r="727">
          <cell r="B727" t="str">
            <v>NON BARG</v>
          </cell>
          <cell r="C727">
            <v>62</v>
          </cell>
          <cell r="D727" t="str">
            <v>ENERGY MARKETING</v>
          </cell>
          <cell r="E727" t="str">
            <v>Operational</v>
          </cell>
          <cell r="F727" t="str">
            <v>H35</v>
          </cell>
          <cell r="G727" t="str">
            <v>Excluded</v>
          </cell>
          <cell r="H727" t="str">
            <v>INCENTIVE</v>
          </cell>
          <cell r="I727">
            <v>0</v>
          </cell>
          <cell r="J727">
            <v>972430</v>
          </cell>
          <cell r="K727">
            <v>0</v>
          </cell>
          <cell r="L727">
            <v>0</v>
          </cell>
          <cell r="M727">
            <v>0</v>
          </cell>
          <cell r="N727">
            <v>972430</v>
          </cell>
          <cell r="O727">
            <v>972430</v>
          </cell>
        </row>
        <row r="728">
          <cell r="B728" t="str">
            <v>NON BARG</v>
          </cell>
          <cell r="C728">
            <v>62</v>
          </cell>
          <cell r="D728" t="str">
            <v>ENERGY MARKETING</v>
          </cell>
          <cell r="E728" t="str">
            <v>Operational</v>
          </cell>
          <cell r="F728" t="str">
            <v>J10</v>
          </cell>
          <cell r="G728" t="str">
            <v>Excluded</v>
          </cell>
          <cell r="H728" t="str">
            <v>O.T. MEALS NON-XM</v>
          </cell>
          <cell r="I728">
            <v>11</v>
          </cell>
          <cell r="J728">
            <v>121</v>
          </cell>
          <cell r="K728">
            <v>0</v>
          </cell>
          <cell r="L728">
            <v>0</v>
          </cell>
          <cell r="M728">
            <v>0</v>
          </cell>
          <cell r="N728">
            <v>121</v>
          </cell>
          <cell r="O728">
            <v>121</v>
          </cell>
        </row>
        <row r="729">
          <cell r="B729" t="str">
            <v>NON BARG</v>
          </cell>
          <cell r="C729">
            <v>62</v>
          </cell>
          <cell r="D729" t="str">
            <v>ENERGY MARKETING</v>
          </cell>
          <cell r="E729" t="str">
            <v>Operational</v>
          </cell>
          <cell r="F729" t="str">
            <v>J20</v>
          </cell>
          <cell r="G729" t="str">
            <v>Excluded</v>
          </cell>
          <cell r="H729" t="str">
            <v>IMP INC EXCESS LIF T</v>
          </cell>
          <cell r="I729">
            <v>0</v>
          </cell>
          <cell r="J729">
            <v>14420.42</v>
          </cell>
          <cell r="K729">
            <v>0</v>
          </cell>
          <cell r="L729">
            <v>0</v>
          </cell>
          <cell r="M729">
            <v>0</v>
          </cell>
          <cell r="N729">
            <v>14420.42</v>
          </cell>
          <cell r="O729">
            <v>14420.42</v>
          </cell>
        </row>
        <row r="730">
          <cell r="B730" t="str">
            <v>NON BARG</v>
          </cell>
          <cell r="C730">
            <v>62</v>
          </cell>
          <cell r="D730" t="str">
            <v>ENERGY MARKETING</v>
          </cell>
          <cell r="E730" t="str">
            <v>Operational</v>
          </cell>
          <cell r="F730" t="str">
            <v>J25</v>
          </cell>
          <cell r="G730" t="str">
            <v>Excluded</v>
          </cell>
          <cell r="H730" t="str">
            <v>IMP INC DEP LIFE</v>
          </cell>
          <cell r="I730">
            <v>0</v>
          </cell>
          <cell r="J730">
            <v>1646.8</v>
          </cell>
          <cell r="K730">
            <v>0</v>
          </cell>
          <cell r="L730">
            <v>0</v>
          </cell>
          <cell r="M730">
            <v>0</v>
          </cell>
          <cell r="N730">
            <v>1646.8</v>
          </cell>
          <cell r="O730">
            <v>1646.8</v>
          </cell>
        </row>
        <row r="731">
          <cell r="B731" t="str">
            <v>NON BARG</v>
          </cell>
          <cell r="C731">
            <v>62</v>
          </cell>
          <cell r="D731" t="str">
            <v>ENERGY MARKETING</v>
          </cell>
          <cell r="E731" t="str">
            <v>Operational</v>
          </cell>
          <cell r="F731" t="str">
            <v>J68</v>
          </cell>
          <cell r="G731" t="str">
            <v>Excluded</v>
          </cell>
          <cell r="H731" t="str">
            <v>COMMUT CO. CAR</v>
          </cell>
          <cell r="I731">
            <v>0</v>
          </cell>
          <cell r="J731">
            <v>612</v>
          </cell>
          <cell r="K731">
            <v>0</v>
          </cell>
          <cell r="L731">
            <v>0</v>
          </cell>
          <cell r="M731">
            <v>0</v>
          </cell>
          <cell r="N731">
            <v>612</v>
          </cell>
          <cell r="O731">
            <v>612</v>
          </cell>
        </row>
        <row r="732">
          <cell r="B732" t="str">
            <v>NON BARG</v>
          </cell>
          <cell r="C732">
            <v>62</v>
          </cell>
          <cell r="D732" t="str">
            <v>ENERGY MARKETING</v>
          </cell>
          <cell r="E732" t="str">
            <v>Operational</v>
          </cell>
          <cell r="F732" t="str">
            <v>J82</v>
          </cell>
          <cell r="G732" t="str">
            <v>Excluded</v>
          </cell>
          <cell r="H732" t="str">
            <v>IMP CNTR CAR V INS 2</v>
          </cell>
          <cell r="I732">
            <v>0</v>
          </cell>
          <cell r="J732">
            <v>1111</v>
          </cell>
          <cell r="K732">
            <v>0</v>
          </cell>
          <cell r="L732">
            <v>0</v>
          </cell>
          <cell r="M732">
            <v>0</v>
          </cell>
          <cell r="N732">
            <v>1111</v>
          </cell>
          <cell r="O732">
            <v>1111</v>
          </cell>
        </row>
        <row r="733">
          <cell r="B733" t="str">
            <v>NON BARG</v>
          </cell>
          <cell r="C733">
            <v>62</v>
          </cell>
          <cell r="D733" t="str">
            <v>ENERGY MARKETING</v>
          </cell>
          <cell r="E733" t="str">
            <v>Operational</v>
          </cell>
          <cell r="F733" t="str">
            <v>J90</v>
          </cell>
          <cell r="G733" t="str">
            <v>Excluded</v>
          </cell>
          <cell r="H733" t="str">
            <v>PERF SHARES-CASH</v>
          </cell>
          <cell r="I733">
            <v>0</v>
          </cell>
          <cell r="J733">
            <v>321480</v>
          </cell>
          <cell r="K733">
            <v>0</v>
          </cell>
          <cell r="L733">
            <v>0</v>
          </cell>
          <cell r="M733">
            <v>0</v>
          </cell>
          <cell r="N733">
            <v>321480</v>
          </cell>
          <cell r="O733">
            <v>321480</v>
          </cell>
        </row>
        <row r="734">
          <cell r="B734" t="str">
            <v>NON BARG</v>
          </cell>
          <cell r="C734">
            <v>62</v>
          </cell>
          <cell r="D734" t="str">
            <v>ENERGY MARKETING</v>
          </cell>
          <cell r="E734" t="str">
            <v>Operational</v>
          </cell>
          <cell r="F734" t="str">
            <v>P30</v>
          </cell>
          <cell r="G734" t="str">
            <v>Excluded</v>
          </cell>
          <cell r="H734" t="str">
            <v>STOCK OPTION TAX</v>
          </cell>
          <cell r="I734">
            <v>0</v>
          </cell>
          <cell r="J734">
            <v>3328.97</v>
          </cell>
          <cell r="K734">
            <v>0</v>
          </cell>
          <cell r="L734">
            <v>0</v>
          </cell>
          <cell r="M734">
            <v>0</v>
          </cell>
          <cell r="N734">
            <v>3328.97</v>
          </cell>
          <cell r="O734">
            <v>3328.97</v>
          </cell>
        </row>
        <row r="735">
          <cell r="B735" t="str">
            <v>NON BARG</v>
          </cell>
          <cell r="C735">
            <v>62</v>
          </cell>
          <cell r="D735" t="str">
            <v>ENERGY MARKETING</v>
          </cell>
          <cell r="E735" t="str">
            <v>Operational</v>
          </cell>
          <cell r="F735" t="str">
            <v>P45</v>
          </cell>
          <cell r="G735" t="str">
            <v>Excluded</v>
          </cell>
          <cell r="H735" t="str">
            <v>EXECUTIVE THRIFT</v>
          </cell>
          <cell r="I735">
            <v>0</v>
          </cell>
          <cell r="J735">
            <v>7692.3</v>
          </cell>
          <cell r="K735">
            <v>0</v>
          </cell>
          <cell r="L735">
            <v>0</v>
          </cell>
          <cell r="M735">
            <v>0</v>
          </cell>
          <cell r="N735">
            <v>7692.3</v>
          </cell>
          <cell r="O735">
            <v>7692.3</v>
          </cell>
        </row>
        <row r="736">
          <cell r="B736" t="str">
            <v>NON BARG</v>
          </cell>
          <cell r="C736">
            <v>62</v>
          </cell>
          <cell r="D736" t="str">
            <v>ENERGY MARKETING</v>
          </cell>
          <cell r="E736" t="str">
            <v>Operational</v>
          </cell>
          <cell r="F736" t="str">
            <v>P52</v>
          </cell>
          <cell r="G736" t="str">
            <v>Excluded</v>
          </cell>
          <cell r="H736" t="str">
            <v>CC V INS RMB N-TX 2</v>
          </cell>
          <cell r="I736">
            <v>0</v>
          </cell>
          <cell r="J736">
            <v>1868.5</v>
          </cell>
          <cell r="K736">
            <v>0</v>
          </cell>
          <cell r="L736">
            <v>0</v>
          </cell>
          <cell r="M736">
            <v>0</v>
          </cell>
          <cell r="N736">
            <v>1868.5</v>
          </cell>
          <cell r="O736">
            <v>1868.5</v>
          </cell>
        </row>
        <row r="737">
          <cell r="B737" t="str">
            <v>NON BARG</v>
          </cell>
          <cell r="C737">
            <v>62</v>
          </cell>
          <cell r="D737" t="str">
            <v>ENERGY MARKETING</v>
          </cell>
          <cell r="E737" t="str">
            <v>Operational</v>
          </cell>
          <cell r="F737" t="str">
            <v>P61</v>
          </cell>
          <cell r="G737" t="str">
            <v>Excluded</v>
          </cell>
          <cell r="H737" t="str">
            <v>MOV EXP NON TXBL</v>
          </cell>
          <cell r="I737">
            <v>0</v>
          </cell>
          <cell r="J737">
            <v>689.12</v>
          </cell>
          <cell r="K737">
            <v>0</v>
          </cell>
          <cell r="L737">
            <v>0</v>
          </cell>
          <cell r="M737">
            <v>0</v>
          </cell>
          <cell r="N737">
            <v>689.12</v>
          </cell>
          <cell r="O737">
            <v>689.12</v>
          </cell>
        </row>
        <row r="738">
          <cell r="B738" t="str">
            <v>NON BARG</v>
          </cell>
          <cell r="C738">
            <v>62</v>
          </cell>
          <cell r="D738" t="str">
            <v>ENERGY MARKETING</v>
          </cell>
          <cell r="E738" t="str">
            <v>Operational</v>
          </cell>
          <cell r="F738" t="str">
            <v>R42</v>
          </cell>
          <cell r="G738" t="str">
            <v>Excluded</v>
          </cell>
          <cell r="H738" t="str">
            <v>HOL WRK-VAC-NOT PAID</v>
          </cell>
          <cell r="I738">
            <v>32</v>
          </cell>
          <cell r="J738">
            <v>1018.5</v>
          </cell>
          <cell r="K738">
            <v>0</v>
          </cell>
          <cell r="L738">
            <v>0</v>
          </cell>
          <cell r="M738">
            <v>0</v>
          </cell>
          <cell r="N738">
            <v>1018.5</v>
          </cell>
          <cell r="O738">
            <v>1018.5</v>
          </cell>
        </row>
        <row r="739">
          <cell r="B739" t="str">
            <v>NON BARG</v>
          </cell>
          <cell r="C739">
            <v>62</v>
          </cell>
          <cell r="D739" t="str">
            <v>ENERGY MARKETING</v>
          </cell>
          <cell r="E739" t="str">
            <v>Operational</v>
          </cell>
          <cell r="F739" t="str">
            <v>R65</v>
          </cell>
          <cell r="G739" t="str">
            <v>Excluded</v>
          </cell>
          <cell r="H739" t="str">
            <v>EMPL REQ N-PD</v>
          </cell>
          <cell r="I739">
            <v>22</v>
          </cell>
          <cell r="J739">
            <v>0</v>
          </cell>
          <cell r="K739">
            <v>0</v>
          </cell>
          <cell r="L739">
            <v>0</v>
          </cell>
          <cell r="M739">
            <v>0</v>
          </cell>
          <cell r="N739">
            <v>0</v>
          </cell>
          <cell r="O739">
            <v>0</v>
          </cell>
        </row>
        <row r="740">
          <cell r="B740" t="str">
            <v>NON BARG</v>
          </cell>
          <cell r="C740">
            <v>62</v>
          </cell>
          <cell r="D740" t="str">
            <v>ENERGY MARKETING</v>
          </cell>
          <cell r="E740" t="str">
            <v>Operational</v>
          </cell>
          <cell r="F740" t="str">
            <v>R71</v>
          </cell>
          <cell r="G740" t="str">
            <v>Excluded</v>
          </cell>
          <cell r="H740" t="str">
            <v>DEFERRED COMP</v>
          </cell>
          <cell r="I740">
            <v>0</v>
          </cell>
          <cell r="J740">
            <v>120000</v>
          </cell>
          <cell r="K740">
            <v>0</v>
          </cell>
          <cell r="L740">
            <v>0</v>
          </cell>
          <cell r="M740">
            <v>0</v>
          </cell>
          <cell r="N740">
            <v>120000</v>
          </cell>
          <cell r="O740">
            <v>120000</v>
          </cell>
        </row>
        <row r="741">
          <cell r="B741" t="str">
            <v>NON BARG</v>
          </cell>
          <cell r="C741">
            <v>62</v>
          </cell>
          <cell r="D741" t="str">
            <v>ENERGY MARKETING</v>
          </cell>
          <cell r="E741" t="str">
            <v>Operational</v>
          </cell>
          <cell r="F741" t="str">
            <v>T05</v>
          </cell>
          <cell r="G741" t="str">
            <v>Non Productive</v>
          </cell>
          <cell r="H741" t="str">
            <v>RETENTION BONUS</v>
          </cell>
          <cell r="I741">
            <v>0</v>
          </cell>
          <cell r="J741">
            <v>105000</v>
          </cell>
          <cell r="K741">
            <v>0</v>
          </cell>
          <cell r="L741">
            <v>105000</v>
          </cell>
          <cell r="M741">
            <v>105000</v>
          </cell>
          <cell r="N741">
            <v>0</v>
          </cell>
          <cell r="O741">
            <v>105000</v>
          </cell>
        </row>
        <row r="742">
          <cell r="B742" t="str">
            <v>NON BARG</v>
          </cell>
          <cell r="C742">
            <v>62</v>
          </cell>
          <cell r="D742" t="str">
            <v>ENERGY MARKETING</v>
          </cell>
          <cell r="E742" t="str">
            <v>Operational</v>
          </cell>
          <cell r="F742" t="str">
            <v>T60</v>
          </cell>
          <cell r="G742" t="str">
            <v>Non Productive</v>
          </cell>
          <cell r="H742" t="str">
            <v>RETRO PAY N-THRFTBL</v>
          </cell>
          <cell r="I742">
            <v>0</v>
          </cell>
          <cell r="J742">
            <v>8.49</v>
          </cell>
          <cell r="K742">
            <v>0</v>
          </cell>
          <cell r="L742">
            <v>8.49</v>
          </cell>
          <cell r="M742">
            <v>8.49</v>
          </cell>
          <cell r="N742">
            <v>0</v>
          </cell>
          <cell r="O742">
            <v>8.49</v>
          </cell>
        </row>
        <row r="743">
          <cell r="B743" t="str">
            <v>NON BARG</v>
          </cell>
          <cell r="C743">
            <v>62</v>
          </cell>
          <cell r="D743" t="str">
            <v>ENERGY MARKETING</v>
          </cell>
          <cell r="E743" t="str">
            <v>Operational</v>
          </cell>
          <cell r="F743" t="str">
            <v>T80</v>
          </cell>
          <cell r="G743" t="str">
            <v>Non Productive</v>
          </cell>
          <cell r="H743" t="str">
            <v>OT ADJUSTMENT</v>
          </cell>
          <cell r="I743">
            <v>0</v>
          </cell>
          <cell r="J743">
            <v>10.039999999999999</v>
          </cell>
          <cell r="K743">
            <v>0</v>
          </cell>
          <cell r="L743">
            <v>10.039999999999999</v>
          </cell>
          <cell r="M743">
            <v>10.039999999999999</v>
          </cell>
          <cell r="N743">
            <v>0</v>
          </cell>
          <cell r="O743">
            <v>10.039999999999999</v>
          </cell>
        </row>
        <row r="744">
          <cell r="B744" t="str">
            <v>NON BARG</v>
          </cell>
          <cell r="C744">
            <v>62</v>
          </cell>
          <cell r="D744" t="str">
            <v>ENERGY MARKETING</v>
          </cell>
          <cell r="E744" t="str">
            <v>Operational</v>
          </cell>
          <cell r="F744" t="str">
            <v>X20</v>
          </cell>
          <cell r="G744" t="str">
            <v>Productive</v>
          </cell>
          <cell r="H744" t="str">
            <v>STRAIGHT OVERTIME</v>
          </cell>
          <cell r="I744">
            <v>370.5</v>
          </cell>
          <cell r="J744">
            <v>11201.38</v>
          </cell>
          <cell r="K744">
            <v>11201.38</v>
          </cell>
          <cell r="L744">
            <v>0</v>
          </cell>
          <cell r="M744">
            <v>11201.38</v>
          </cell>
          <cell r="N744">
            <v>0</v>
          </cell>
          <cell r="O744">
            <v>11201.38</v>
          </cell>
        </row>
        <row r="745">
          <cell r="B745" t="str">
            <v>NON BARG</v>
          </cell>
          <cell r="C745">
            <v>62</v>
          </cell>
          <cell r="D745" t="str">
            <v>ENERGY MARKETING</v>
          </cell>
          <cell r="E745" t="str">
            <v>Operational</v>
          </cell>
          <cell r="F745" t="str">
            <v>X23</v>
          </cell>
          <cell r="G745" t="str">
            <v>Productive</v>
          </cell>
          <cell r="H745" t="str">
            <v>EXEMPT OT DEDUCTIBLE</v>
          </cell>
          <cell r="I745">
            <v>60</v>
          </cell>
          <cell r="J745">
            <v>0</v>
          </cell>
          <cell r="K745">
            <v>0</v>
          </cell>
          <cell r="L745">
            <v>0</v>
          </cell>
          <cell r="M745">
            <v>0</v>
          </cell>
          <cell r="N745">
            <v>0</v>
          </cell>
          <cell r="O745">
            <v>0</v>
          </cell>
        </row>
        <row r="746">
          <cell r="B746" t="str">
            <v>NON BARG</v>
          </cell>
          <cell r="C746">
            <v>62</v>
          </cell>
          <cell r="D746" t="str">
            <v>ENERGY MARKETING</v>
          </cell>
          <cell r="E746" t="str">
            <v>Operational</v>
          </cell>
          <cell r="F746" t="str">
            <v>Y21</v>
          </cell>
          <cell r="G746" t="str">
            <v>Productive</v>
          </cell>
          <cell r="H746" t="str">
            <v>TIME &amp; ONE HALF OT</v>
          </cell>
          <cell r="I746">
            <v>510.75</v>
          </cell>
          <cell r="J746">
            <v>13354.47</v>
          </cell>
          <cell r="K746">
            <v>13354.47</v>
          </cell>
          <cell r="L746">
            <v>0</v>
          </cell>
          <cell r="M746">
            <v>13354.47</v>
          </cell>
          <cell r="N746">
            <v>0</v>
          </cell>
          <cell r="O746">
            <v>13354.47</v>
          </cell>
        </row>
        <row r="747">
          <cell r="B747" t="str">
            <v>NON BARG</v>
          </cell>
          <cell r="C747">
            <v>33</v>
          </cell>
          <cell r="D747" t="str">
            <v>FINANCIAL</v>
          </cell>
          <cell r="E747" t="str">
            <v>Staff</v>
          </cell>
          <cell r="F747">
            <v>10</v>
          </cell>
          <cell r="G747" t="str">
            <v>Productive</v>
          </cell>
          <cell r="H747" t="str">
            <v>REGULAR</v>
          </cell>
          <cell r="I747">
            <v>314850.5</v>
          </cell>
          <cell r="J747">
            <v>13779653.609999999</v>
          </cell>
          <cell r="K747">
            <v>13779653.609999999</v>
          </cell>
          <cell r="L747">
            <v>0</v>
          </cell>
          <cell r="M747">
            <v>13779653.609999999</v>
          </cell>
          <cell r="N747">
            <v>0</v>
          </cell>
          <cell r="O747">
            <v>13779653.609999999</v>
          </cell>
        </row>
        <row r="748">
          <cell r="B748" t="str">
            <v>NON BARG</v>
          </cell>
          <cell r="C748">
            <v>33</v>
          </cell>
          <cell r="D748" t="str">
            <v>FINANCIAL</v>
          </cell>
          <cell r="E748" t="str">
            <v>Staff</v>
          </cell>
          <cell r="F748">
            <v>20</v>
          </cell>
          <cell r="G748" t="str">
            <v>Non Productive</v>
          </cell>
          <cell r="H748" t="str">
            <v>HOLIDAY</v>
          </cell>
          <cell r="I748">
            <v>14768</v>
          </cell>
          <cell r="J748">
            <v>607290.17000000004</v>
          </cell>
          <cell r="K748">
            <v>0</v>
          </cell>
          <cell r="L748">
            <v>607290.17000000004</v>
          </cell>
          <cell r="M748">
            <v>607290.17000000004</v>
          </cell>
          <cell r="N748">
            <v>0</v>
          </cell>
          <cell r="O748">
            <v>607290.17000000004</v>
          </cell>
        </row>
        <row r="749">
          <cell r="B749" t="str">
            <v>NON BARG</v>
          </cell>
          <cell r="C749">
            <v>33</v>
          </cell>
          <cell r="D749" t="str">
            <v>FINANCIAL</v>
          </cell>
          <cell r="E749" t="str">
            <v>Staff</v>
          </cell>
          <cell r="F749">
            <v>30</v>
          </cell>
          <cell r="G749" t="str">
            <v>Non Productive</v>
          </cell>
          <cell r="H749" t="str">
            <v>VACATION</v>
          </cell>
          <cell r="I749">
            <v>22307.75</v>
          </cell>
          <cell r="J749">
            <v>765388.57</v>
          </cell>
          <cell r="K749">
            <v>0</v>
          </cell>
          <cell r="L749">
            <v>765388.57</v>
          </cell>
          <cell r="M749">
            <v>765388.57</v>
          </cell>
          <cell r="N749">
            <v>0</v>
          </cell>
          <cell r="O749">
            <v>765388.57</v>
          </cell>
        </row>
        <row r="750">
          <cell r="B750" t="str">
            <v>NON BARG</v>
          </cell>
          <cell r="C750">
            <v>33</v>
          </cell>
          <cell r="D750" t="str">
            <v>FINANCIAL</v>
          </cell>
          <cell r="E750" t="str">
            <v>Staff</v>
          </cell>
          <cell r="F750">
            <v>40</v>
          </cell>
          <cell r="G750" t="str">
            <v>Non Productive</v>
          </cell>
          <cell r="H750" t="str">
            <v>EMPLOYEE ILLNESS</v>
          </cell>
          <cell r="I750">
            <v>4137.25</v>
          </cell>
          <cell r="J750">
            <v>124901.53</v>
          </cell>
          <cell r="K750">
            <v>0</v>
          </cell>
          <cell r="L750">
            <v>124901.53</v>
          </cell>
          <cell r="M750">
            <v>124901.53</v>
          </cell>
          <cell r="N750">
            <v>0</v>
          </cell>
          <cell r="O750">
            <v>124901.53</v>
          </cell>
        </row>
        <row r="751">
          <cell r="B751" t="str">
            <v>NON BARG</v>
          </cell>
          <cell r="C751">
            <v>33</v>
          </cell>
          <cell r="D751" t="str">
            <v>FINANCIAL</v>
          </cell>
          <cell r="E751" t="str">
            <v>Staff</v>
          </cell>
          <cell r="F751">
            <v>50</v>
          </cell>
          <cell r="G751" t="str">
            <v>Non Productive</v>
          </cell>
          <cell r="H751" t="str">
            <v>JURY DUTY</v>
          </cell>
          <cell r="I751">
            <v>194</v>
          </cell>
          <cell r="J751">
            <v>6370.33</v>
          </cell>
          <cell r="K751">
            <v>0</v>
          </cell>
          <cell r="L751">
            <v>6370.33</v>
          </cell>
          <cell r="M751">
            <v>6370.33</v>
          </cell>
          <cell r="N751">
            <v>0</v>
          </cell>
          <cell r="O751">
            <v>6370.33</v>
          </cell>
        </row>
        <row r="752">
          <cell r="B752" t="str">
            <v>NON BARG</v>
          </cell>
          <cell r="C752">
            <v>33</v>
          </cell>
          <cell r="D752" t="str">
            <v>FINANCIAL</v>
          </cell>
          <cell r="E752" t="str">
            <v>Staff</v>
          </cell>
          <cell r="F752">
            <v>70</v>
          </cell>
          <cell r="G752" t="str">
            <v>Non Productive</v>
          </cell>
          <cell r="H752" t="str">
            <v>DEATH IN FAMILY</v>
          </cell>
          <cell r="I752">
            <v>291</v>
          </cell>
          <cell r="J752">
            <v>9463.11</v>
          </cell>
          <cell r="K752">
            <v>0</v>
          </cell>
          <cell r="L752">
            <v>9463.11</v>
          </cell>
          <cell r="M752">
            <v>9463.11</v>
          </cell>
          <cell r="N752">
            <v>0</v>
          </cell>
          <cell r="O752">
            <v>9463.11</v>
          </cell>
        </row>
        <row r="753">
          <cell r="B753" t="str">
            <v>NON BARG</v>
          </cell>
          <cell r="C753">
            <v>33</v>
          </cell>
          <cell r="D753" t="str">
            <v>FINANCIAL</v>
          </cell>
          <cell r="E753" t="str">
            <v>Staff</v>
          </cell>
          <cell r="F753">
            <v>90</v>
          </cell>
          <cell r="G753" t="str">
            <v>Non Productive</v>
          </cell>
          <cell r="H753" t="str">
            <v>OTHER REGULAR HOURS</v>
          </cell>
          <cell r="I753">
            <v>244</v>
          </cell>
          <cell r="J753">
            <v>6707.83</v>
          </cell>
          <cell r="K753">
            <v>0</v>
          </cell>
          <cell r="L753">
            <v>6707.83</v>
          </cell>
          <cell r="M753">
            <v>6707.83</v>
          </cell>
          <cell r="N753">
            <v>0</v>
          </cell>
          <cell r="O753">
            <v>6707.83</v>
          </cell>
        </row>
        <row r="754">
          <cell r="B754" t="str">
            <v>NON BARG</v>
          </cell>
          <cell r="C754">
            <v>33</v>
          </cell>
          <cell r="D754" t="str">
            <v>FINANCIAL</v>
          </cell>
          <cell r="E754" t="str">
            <v>Staff</v>
          </cell>
          <cell r="F754">
            <v>250</v>
          </cell>
          <cell r="G754" t="str">
            <v>Non Productive</v>
          </cell>
          <cell r="H754" t="str">
            <v>TEMPORARY RELIEVING</v>
          </cell>
          <cell r="I754">
            <v>33.5</v>
          </cell>
          <cell r="J754">
            <v>35.61</v>
          </cell>
          <cell r="K754">
            <v>0</v>
          </cell>
          <cell r="L754">
            <v>35.61</v>
          </cell>
          <cell r="M754">
            <v>35.61</v>
          </cell>
          <cell r="N754">
            <v>0</v>
          </cell>
          <cell r="O754">
            <v>35.61</v>
          </cell>
        </row>
        <row r="755">
          <cell r="B755" t="str">
            <v>NON BARG</v>
          </cell>
          <cell r="C755">
            <v>33</v>
          </cell>
          <cell r="D755" t="str">
            <v>FINANCIAL</v>
          </cell>
          <cell r="E755" t="str">
            <v>Staff</v>
          </cell>
          <cell r="F755">
            <v>300</v>
          </cell>
          <cell r="G755" t="str">
            <v>Non Productive</v>
          </cell>
          <cell r="H755" t="str">
            <v>PERF EXC REWARD</v>
          </cell>
          <cell r="I755">
            <v>0</v>
          </cell>
          <cell r="J755">
            <v>294415</v>
          </cell>
          <cell r="K755">
            <v>0</v>
          </cell>
          <cell r="L755">
            <v>294415</v>
          </cell>
          <cell r="M755">
            <v>294415</v>
          </cell>
          <cell r="N755">
            <v>0</v>
          </cell>
          <cell r="O755">
            <v>294415</v>
          </cell>
        </row>
        <row r="756">
          <cell r="B756" t="str">
            <v>NON BARG</v>
          </cell>
          <cell r="C756">
            <v>33</v>
          </cell>
          <cell r="D756" t="str">
            <v>FINANCIAL</v>
          </cell>
          <cell r="E756" t="str">
            <v>Staff</v>
          </cell>
          <cell r="F756">
            <v>330</v>
          </cell>
          <cell r="G756" t="str">
            <v>Excluded</v>
          </cell>
          <cell r="H756" t="str">
            <v>RETRO PAY THRFTBL</v>
          </cell>
          <cell r="I756">
            <v>0</v>
          </cell>
          <cell r="J756">
            <v>28019.48</v>
          </cell>
          <cell r="K756">
            <v>0</v>
          </cell>
          <cell r="L756">
            <v>0</v>
          </cell>
          <cell r="M756">
            <v>0</v>
          </cell>
          <cell r="N756">
            <v>28019.48</v>
          </cell>
          <cell r="O756">
            <v>28019.48</v>
          </cell>
        </row>
        <row r="757">
          <cell r="B757" t="str">
            <v>NON BARG</v>
          </cell>
          <cell r="C757">
            <v>33</v>
          </cell>
          <cell r="D757" t="str">
            <v>FINANCIAL</v>
          </cell>
          <cell r="E757" t="str">
            <v>Staff</v>
          </cell>
          <cell r="F757">
            <v>340</v>
          </cell>
          <cell r="G757" t="str">
            <v>Excluded</v>
          </cell>
          <cell r="H757" t="str">
            <v>MISC. EARN-THRFTBL</v>
          </cell>
          <cell r="I757">
            <v>0</v>
          </cell>
          <cell r="J757">
            <v>58650</v>
          </cell>
          <cell r="K757">
            <v>0</v>
          </cell>
          <cell r="L757">
            <v>0</v>
          </cell>
          <cell r="M757">
            <v>0</v>
          </cell>
          <cell r="N757">
            <v>58650</v>
          </cell>
          <cell r="O757">
            <v>58650</v>
          </cell>
        </row>
        <row r="758">
          <cell r="B758" t="str">
            <v>NON BARG</v>
          </cell>
          <cell r="C758">
            <v>33</v>
          </cell>
          <cell r="D758" t="str">
            <v>FINANCIAL</v>
          </cell>
          <cell r="E758" t="str">
            <v>Staff</v>
          </cell>
          <cell r="F758">
            <v>370</v>
          </cell>
          <cell r="G758" t="str">
            <v>Excluded</v>
          </cell>
          <cell r="H758" t="str">
            <v>VACATION SELL</v>
          </cell>
          <cell r="I758">
            <v>0</v>
          </cell>
          <cell r="J758">
            <v>1522.08</v>
          </cell>
          <cell r="K758">
            <v>0</v>
          </cell>
          <cell r="L758">
            <v>0</v>
          </cell>
          <cell r="M758">
            <v>0</v>
          </cell>
          <cell r="N758">
            <v>1522.08</v>
          </cell>
          <cell r="O758">
            <v>1522.08</v>
          </cell>
        </row>
        <row r="759">
          <cell r="B759" t="str">
            <v>NON BARG</v>
          </cell>
          <cell r="C759">
            <v>33</v>
          </cell>
          <cell r="D759" t="str">
            <v>FINANCIAL</v>
          </cell>
          <cell r="E759" t="str">
            <v>Staff</v>
          </cell>
          <cell r="F759">
            <v>430</v>
          </cell>
          <cell r="G759" t="str">
            <v>Non Productive</v>
          </cell>
          <cell r="H759" t="str">
            <v>FINAL VACATION ALLOW</v>
          </cell>
          <cell r="I759">
            <v>1816</v>
          </cell>
          <cell r="J759">
            <v>76298.929999999993</v>
          </cell>
          <cell r="K759">
            <v>0</v>
          </cell>
          <cell r="L759">
            <v>76298.929999999993</v>
          </cell>
          <cell r="M759">
            <v>76298.929999999993</v>
          </cell>
          <cell r="N759">
            <v>0</v>
          </cell>
          <cell r="O759">
            <v>76298.929999999993</v>
          </cell>
        </row>
        <row r="760">
          <cell r="B760" t="str">
            <v>NON BARG</v>
          </cell>
          <cell r="C760">
            <v>33</v>
          </cell>
          <cell r="D760" t="str">
            <v>FINANCIAL</v>
          </cell>
          <cell r="E760" t="str">
            <v>Staff</v>
          </cell>
          <cell r="F760">
            <v>480</v>
          </cell>
          <cell r="G760" t="str">
            <v>Non Productive</v>
          </cell>
          <cell r="H760" t="str">
            <v>FINAL FLOATING HOL</v>
          </cell>
          <cell r="I760">
            <v>56</v>
          </cell>
          <cell r="J760">
            <v>3514.24</v>
          </cell>
          <cell r="K760">
            <v>0</v>
          </cell>
          <cell r="L760">
            <v>3514.24</v>
          </cell>
          <cell r="M760">
            <v>3514.24</v>
          </cell>
          <cell r="N760">
            <v>0</v>
          </cell>
          <cell r="O760">
            <v>3514.24</v>
          </cell>
        </row>
        <row r="761">
          <cell r="B761" t="str">
            <v>NON BARG</v>
          </cell>
          <cell r="C761">
            <v>33</v>
          </cell>
          <cell r="D761" t="str">
            <v>FINANCIAL</v>
          </cell>
          <cell r="E761" t="str">
            <v>Staff</v>
          </cell>
          <cell r="F761">
            <v>530</v>
          </cell>
          <cell r="G761" t="str">
            <v>Non Productive</v>
          </cell>
          <cell r="H761" t="str">
            <v>S/T DISAB 100 PCT</v>
          </cell>
          <cell r="I761">
            <v>860</v>
          </cell>
          <cell r="J761">
            <v>26754.16</v>
          </cell>
          <cell r="K761">
            <v>0</v>
          </cell>
          <cell r="L761">
            <v>26754.16</v>
          </cell>
          <cell r="M761">
            <v>26754.16</v>
          </cell>
          <cell r="N761">
            <v>0</v>
          </cell>
          <cell r="O761">
            <v>26754.16</v>
          </cell>
        </row>
        <row r="762">
          <cell r="B762" t="str">
            <v>NON BARG</v>
          </cell>
          <cell r="C762">
            <v>33</v>
          </cell>
          <cell r="D762" t="str">
            <v>FINANCIAL</v>
          </cell>
          <cell r="E762" t="str">
            <v>Staff</v>
          </cell>
          <cell r="F762">
            <v>540</v>
          </cell>
          <cell r="G762" t="str">
            <v>Non Productive</v>
          </cell>
          <cell r="H762" t="str">
            <v>S/T DISAB 80 PCT</v>
          </cell>
          <cell r="I762">
            <v>440</v>
          </cell>
          <cell r="J762">
            <v>8507.2000000000007</v>
          </cell>
          <cell r="K762">
            <v>0</v>
          </cell>
          <cell r="L762">
            <v>8507.2000000000007</v>
          </cell>
          <cell r="M762">
            <v>8507.2000000000007</v>
          </cell>
          <cell r="N762">
            <v>0</v>
          </cell>
          <cell r="O762">
            <v>8507.2000000000007</v>
          </cell>
        </row>
        <row r="763">
          <cell r="B763" t="str">
            <v>NON BARG</v>
          </cell>
          <cell r="C763">
            <v>33</v>
          </cell>
          <cell r="D763" t="str">
            <v>FINANCIAL</v>
          </cell>
          <cell r="E763" t="str">
            <v>Staff</v>
          </cell>
          <cell r="F763">
            <v>550</v>
          </cell>
          <cell r="G763" t="str">
            <v>Non Productive</v>
          </cell>
          <cell r="H763" t="str">
            <v>S/T DISAB 60 PCT</v>
          </cell>
          <cell r="I763">
            <v>168</v>
          </cell>
          <cell r="J763">
            <v>3250.8</v>
          </cell>
          <cell r="K763">
            <v>0</v>
          </cell>
          <cell r="L763">
            <v>3250.8</v>
          </cell>
          <cell r="M763">
            <v>3250.8</v>
          </cell>
          <cell r="N763">
            <v>0</v>
          </cell>
          <cell r="O763">
            <v>3250.8</v>
          </cell>
        </row>
        <row r="764">
          <cell r="B764" t="str">
            <v>NON BARG</v>
          </cell>
          <cell r="C764">
            <v>33</v>
          </cell>
          <cell r="D764" t="str">
            <v>FINANCIAL</v>
          </cell>
          <cell r="E764" t="str">
            <v>Staff</v>
          </cell>
          <cell r="F764">
            <v>560</v>
          </cell>
          <cell r="G764" t="str">
            <v>Non Productive</v>
          </cell>
          <cell r="H764" t="str">
            <v>LUMP SUM - MERIT</v>
          </cell>
          <cell r="I764">
            <v>0</v>
          </cell>
          <cell r="J764">
            <v>89677</v>
          </cell>
          <cell r="K764">
            <v>0</v>
          </cell>
          <cell r="L764">
            <v>89677</v>
          </cell>
          <cell r="M764">
            <v>89677</v>
          </cell>
          <cell r="N764">
            <v>0</v>
          </cell>
          <cell r="O764">
            <v>89677</v>
          </cell>
        </row>
        <row r="765">
          <cell r="B765" t="str">
            <v>NON BARG</v>
          </cell>
          <cell r="C765">
            <v>33</v>
          </cell>
          <cell r="D765" t="str">
            <v>FINANCIAL</v>
          </cell>
          <cell r="E765" t="str">
            <v>Staff</v>
          </cell>
          <cell r="F765">
            <v>580</v>
          </cell>
          <cell r="G765" t="str">
            <v>Non Productive</v>
          </cell>
          <cell r="H765" t="str">
            <v>SICKNESS IN FAMILY</v>
          </cell>
          <cell r="I765">
            <v>989.5</v>
          </cell>
          <cell r="J765">
            <v>31495.24</v>
          </cell>
          <cell r="K765">
            <v>0</v>
          </cell>
          <cell r="L765">
            <v>31495.24</v>
          </cell>
          <cell r="M765">
            <v>31495.24</v>
          </cell>
          <cell r="N765">
            <v>0</v>
          </cell>
          <cell r="O765">
            <v>31495.24</v>
          </cell>
        </row>
        <row r="766">
          <cell r="B766" t="str">
            <v>NON BARG</v>
          </cell>
          <cell r="C766">
            <v>33</v>
          </cell>
          <cell r="D766" t="str">
            <v>FINANCIAL</v>
          </cell>
          <cell r="E766" t="str">
            <v>Staff</v>
          </cell>
          <cell r="F766">
            <v>970</v>
          </cell>
          <cell r="G766" t="str">
            <v>Excluded</v>
          </cell>
          <cell r="H766" t="str">
            <v>PRETAX MEDICAL</v>
          </cell>
          <cell r="I766">
            <v>0</v>
          </cell>
          <cell r="J766">
            <v>-615209.02</v>
          </cell>
          <cell r="K766">
            <v>0</v>
          </cell>
          <cell r="L766">
            <v>0</v>
          </cell>
          <cell r="M766">
            <v>0</v>
          </cell>
          <cell r="N766">
            <v>-615209.02</v>
          </cell>
          <cell r="O766">
            <v>-615209.02</v>
          </cell>
        </row>
        <row r="767">
          <cell r="B767" t="str">
            <v>NON BARG</v>
          </cell>
          <cell r="C767">
            <v>33</v>
          </cell>
          <cell r="D767" t="str">
            <v>FINANCIAL</v>
          </cell>
          <cell r="E767" t="str">
            <v>Staff</v>
          </cell>
          <cell r="F767">
            <v>971</v>
          </cell>
          <cell r="G767" t="str">
            <v>Excluded</v>
          </cell>
          <cell r="H767" t="str">
            <v>MEDICAL BENEFIT $</v>
          </cell>
          <cell r="I767">
            <v>0</v>
          </cell>
          <cell r="J767">
            <v>472705</v>
          </cell>
          <cell r="K767">
            <v>0</v>
          </cell>
          <cell r="L767">
            <v>0</v>
          </cell>
          <cell r="M767">
            <v>0</v>
          </cell>
          <cell r="N767">
            <v>472705</v>
          </cell>
          <cell r="O767">
            <v>472705</v>
          </cell>
        </row>
        <row r="768">
          <cell r="B768" t="str">
            <v>NON BARG</v>
          </cell>
          <cell r="C768">
            <v>33</v>
          </cell>
          <cell r="D768" t="str">
            <v>FINANCIAL</v>
          </cell>
          <cell r="E768" t="str">
            <v>Staff</v>
          </cell>
          <cell r="F768">
            <v>972</v>
          </cell>
          <cell r="G768" t="str">
            <v>Excluded</v>
          </cell>
          <cell r="H768" t="str">
            <v>PRETAX DENTAL</v>
          </cell>
          <cell r="I768">
            <v>0</v>
          </cell>
          <cell r="J768">
            <v>-30437.4</v>
          </cell>
          <cell r="K768">
            <v>0</v>
          </cell>
          <cell r="L768">
            <v>0</v>
          </cell>
          <cell r="M768">
            <v>0</v>
          </cell>
          <cell r="N768">
            <v>-30437.4</v>
          </cell>
          <cell r="O768">
            <v>-30437.4</v>
          </cell>
        </row>
        <row r="769">
          <cell r="B769" t="str">
            <v>NON BARG</v>
          </cell>
          <cell r="C769">
            <v>33</v>
          </cell>
          <cell r="D769" t="str">
            <v>FINANCIAL</v>
          </cell>
          <cell r="E769" t="str">
            <v>Staff</v>
          </cell>
          <cell r="F769">
            <v>973</v>
          </cell>
          <cell r="G769" t="str">
            <v>Excluded</v>
          </cell>
          <cell r="H769" t="str">
            <v>DENTAL BENEFIT $</v>
          </cell>
          <cell r="I769">
            <v>0</v>
          </cell>
          <cell r="J769">
            <v>13347.75</v>
          </cell>
          <cell r="K769">
            <v>0</v>
          </cell>
          <cell r="L769">
            <v>0</v>
          </cell>
          <cell r="M769">
            <v>0</v>
          </cell>
          <cell r="N769">
            <v>13347.75</v>
          </cell>
          <cell r="O769">
            <v>13347.75</v>
          </cell>
        </row>
        <row r="770">
          <cell r="B770" t="str">
            <v>NON BARG</v>
          </cell>
          <cell r="C770">
            <v>33</v>
          </cell>
          <cell r="D770" t="str">
            <v>FINANCIAL</v>
          </cell>
          <cell r="E770" t="str">
            <v>Staff</v>
          </cell>
          <cell r="F770">
            <v>974</v>
          </cell>
          <cell r="G770" t="str">
            <v>Excluded</v>
          </cell>
          <cell r="H770" t="str">
            <v>PRETAX EMP LIFE INS</v>
          </cell>
          <cell r="I770">
            <v>0</v>
          </cell>
          <cell r="J770">
            <v>-47269.63</v>
          </cell>
          <cell r="K770">
            <v>0</v>
          </cell>
          <cell r="L770">
            <v>0</v>
          </cell>
          <cell r="M770">
            <v>0</v>
          </cell>
          <cell r="N770">
            <v>-47269.63</v>
          </cell>
          <cell r="O770">
            <v>-47269.63</v>
          </cell>
        </row>
        <row r="771">
          <cell r="B771" t="str">
            <v>NON BARG</v>
          </cell>
          <cell r="C771">
            <v>33</v>
          </cell>
          <cell r="D771" t="str">
            <v>FINANCIAL</v>
          </cell>
          <cell r="E771" t="str">
            <v>Staff</v>
          </cell>
          <cell r="F771">
            <v>976</v>
          </cell>
          <cell r="G771" t="str">
            <v>Excluded</v>
          </cell>
          <cell r="H771" t="str">
            <v>LIFE INS BENEFIT $</v>
          </cell>
          <cell r="I771">
            <v>0</v>
          </cell>
          <cell r="J771">
            <v>14572.91</v>
          </cell>
          <cell r="K771">
            <v>0</v>
          </cell>
          <cell r="L771">
            <v>0</v>
          </cell>
          <cell r="M771">
            <v>0</v>
          </cell>
          <cell r="N771">
            <v>14572.91</v>
          </cell>
          <cell r="O771">
            <v>14572.91</v>
          </cell>
        </row>
        <row r="772">
          <cell r="B772" t="str">
            <v>NON BARG</v>
          </cell>
          <cell r="C772">
            <v>33</v>
          </cell>
          <cell r="D772" t="str">
            <v>FINANCIAL</v>
          </cell>
          <cell r="E772" t="str">
            <v>Staff</v>
          </cell>
          <cell r="F772">
            <v>977</v>
          </cell>
          <cell r="G772" t="str">
            <v>Excluded</v>
          </cell>
          <cell r="H772" t="str">
            <v>PRETAX LTD</v>
          </cell>
          <cell r="I772">
            <v>0</v>
          </cell>
          <cell r="J772">
            <v>-96813.99</v>
          </cell>
          <cell r="K772">
            <v>0</v>
          </cell>
          <cell r="L772">
            <v>0</v>
          </cell>
          <cell r="M772">
            <v>0</v>
          </cell>
          <cell r="N772">
            <v>-96813.99</v>
          </cell>
          <cell r="O772">
            <v>-96813.99</v>
          </cell>
        </row>
        <row r="773">
          <cell r="B773" t="str">
            <v>NON BARG</v>
          </cell>
          <cell r="C773">
            <v>33</v>
          </cell>
          <cell r="D773" t="str">
            <v>FINANCIAL</v>
          </cell>
          <cell r="E773" t="str">
            <v>Staff</v>
          </cell>
          <cell r="F773">
            <v>978</v>
          </cell>
          <cell r="G773" t="str">
            <v>Excluded</v>
          </cell>
          <cell r="H773" t="str">
            <v>LTD BENEFIT $</v>
          </cell>
          <cell r="I773">
            <v>0</v>
          </cell>
          <cell r="J773">
            <v>90850.1</v>
          </cell>
          <cell r="K773">
            <v>0</v>
          </cell>
          <cell r="L773">
            <v>0</v>
          </cell>
          <cell r="M773">
            <v>0</v>
          </cell>
          <cell r="N773">
            <v>90850.1</v>
          </cell>
          <cell r="O773">
            <v>90850.1</v>
          </cell>
        </row>
        <row r="774">
          <cell r="B774" t="str">
            <v>NON BARG</v>
          </cell>
          <cell r="C774">
            <v>33</v>
          </cell>
          <cell r="D774" t="str">
            <v>FINANCIAL</v>
          </cell>
          <cell r="E774" t="str">
            <v>Staff</v>
          </cell>
          <cell r="F774">
            <v>979</v>
          </cell>
          <cell r="G774" t="str">
            <v>Excluded</v>
          </cell>
          <cell r="H774" t="str">
            <v>VACATION BUY</v>
          </cell>
          <cell r="I774">
            <v>0</v>
          </cell>
          <cell r="J774">
            <v>-57219.8</v>
          </cell>
          <cell r="K774">
            <v>0</v>
          </cell>
          <cell r="L774">
            <v>0</v>
          </cell>
          <cell r="M774">
            <v>0</v>
          </cell>
          <cell r="N774">
            <v>-57219.8</v>
          </cell>
          <cell r="O774">
            <v>-57219.8</v>
          </cell>
        </row>
        <row r="775">
          <cell r="B775" t="str">
            <v>NON BARG</v>
          </cell>
          <cell r="C775">
            <v>33</v>
          </cell>
          <cell r="D775" t="str">
            <v>FINANCIAL</v>
          </cell>
          <cell r="E775" t="str">
            <v>Staff</v>
          </cell>
          <cell r="F775">
            <v>981</v>
          </cell>
          <cell r="G775" t="str">
            <v>Excluded</v>
          </cell>
          <cell r="H775" t="str">
            <v>PRETAX HLTH CARE</v>
          </cell>
          <cell r="I775">
            <v>0</v>
          </cell>
          <cell r="J775">
            <v>-70464.399999999994</v>
          </cell>
          <cell r="K775">
            <v>0</v>
          </cell>
          <cell r="L775">
            <v>0</v>
          </cell>
          <cell r="M775">
            <v>0</v>
          </cell>
          <cell r="N775">
            <v>-70464.399999999994</v>
          </cell>
          <cell r="O775">
            <v>-70464.399999999994</v>
          </cell>
        </row>
        <row r="776">
          <cell r="B776" t="str">
            <v>NON BARG</v>
          </cell>
          <cell r="C776">
            <v>33</v>
          </cell>
          <cell r="D776" t="str">
            <v>FINANCIAL</v>
          </cell>
          <cell r="E776" t="str">
            <v>Staff</v>
          </cell>
          <cell r="F776">
            <v>983</v>
          </cell>
          <cell r="G776" t="str">
            <v>Excluded</v>
          </cell>
          <cell r="H776" t="str">
            <v>PRETAX DEP CARE</v>
          </cell>
          <cell r="I776">
            <v>0</v>
          </cell>
          <cell r="J776">
            <v>-50959.44</v>
          </cell>
          <cell r="K776">
            <v>0</v>
          </cell>
          <cell r="L776">
            <v>0</v>
          </cell>
          <cell r="M776">
            <v>0</v>
          </cell>
          <cell r="N776">
            <v>-50959.44</v>
          </cell>
          <cell r="O776">
            <v>-50959.44</v>
          </cell>
        </row>
        <row r="777">
          <cell r="B777" t="str">
            <v>NON BARG</v>
          </cell>
          <cell r="C777">
            <v>33</v>
          </cell>
          <cell r="D777" t="str">
            <v>FINANCIAL</v>
          </cell>
          <cell r="E777" t="str">
            <v>Staff</v>
          </cell>
          <cell r="F777">
            <v>984</v>
          </cell>
          <cell r="G777" t="str">
            <v>Excluded</v>
          </cell>
          <cell r="H777" t="str">
            <v>VISION - PRE-TAX DED</v>
          </cell>
          <cell r="I777">
            <v>0</v>
          </cell>
          <cell r="J777">
            <v>-13468.59</v>
          </cell>
          <cell r="K777">
            <v>0</v>
          </cell>
          <cell r="L777">
            <v>0</v>
          </cell>
          <cell r="M777">
            <v>0</v>
          </cell>
          <cell r="N777">
            <v>-13468.59</v>
          </cell>
          <cell r="O777">
            <v>-13468.59</v>
          </cell>
        </row>
        <row r="778">
          <cell r="B778" t="str">
            <v>NON BARG</v>
          </cell>
          <cell r="C778">
            <v>33</v>
          </cell>
          <cell r="D778" t="str">
            <v>FINANCIAL</v>
          </cell>
          <cell r="E778" t="str">
            <v>Staff</v>
          </cell>
          <cell r="F778">
            <v>985</v>
          </cell>
          <cell r="G778" t="str">
            <v>Excluded</v>
          </cell>
          <cell r="H778" t="str">
            <v>VACATION BUY</v>
          </cell>
          <cell r="I778">
            <v>0</v>
          </cell>
          <cell r="J778">
            <v>-1392.6</v>
          </cell>
          <cell r="K778">
            <v>0</v>
          </cell>
          <cell r="L778">
            <v>0</v>
          </cell>
          <cell r="M778">
            <v>0</v>
          </cell>
          <cell r="N778">
            <v>-1392.6</v>
          </cell>
          <cell r="O778">
            <v>-1392.6</v>
          </cell>
        </row>
        <row r="779">
          <cell r="B779" t="str">
            <v>NON BARG</v>
          </cell>
          <cell r="C779">
            <v>33</v>
          </cell>
          <cell r="D779" t="str">
            <v>FINANCIAL</v>
          </cell>
          <cell r="E779" t="str">
            <v>Staff</v>
          </cell>
          <cell r="F779">
            <v>989</v>
          </cell>
          <cell r="G779" t="str">
            <v>Excluded</v>
          </cell>
          <cell r="H779" t="str">
            <v>EX THRIFT C/U</v>
          </cell>
          <cell r="I779">
            <v>0</v>
          </cell>
          <cell r="J779">
            <v>-11923.09</v>
          </cell>
          <cell r="K779">
            <v>0</v>
          </cell>
          <cell r="L779">
            <v>0</v>
          </cell>
          <cell r="M779">
            <v>0</v>
          </cell>
          <cell r="N779">
            <v>-11923.09</v>
          </cell>
          <cell r="O779">
            <v>-11923.09</v>
          </cell>
        </row>
        <row r="780">
          <cell r="B780" t="str">
            <v>NON BARG</v>
          </cell>
          <cell r="C780">
            <v>33</v>
          </cell>
          <cell r="D780" t="str">
            <v>FINANCIAL</v>
          </cell>
          <cell r="E780" t="str">
            <v>Staff</v>
          </cell>
          <cell r="F780">
            <v>990</v>
          </cell>
          <cell r="G780" t="str">
            <v>Excluded</v>
          </cell>
          <cell r="H780" t="str">
            <v>THRIFT CATCH UP</v>
          </cell>
          <cell r="I780">
            <v>0</v>
          </cell>
          <cell r="J780">
            <v>-12966.13</v>
          </cell>
          <cell r="K780">
            <v>0</v>
          </cell>
          <cell r="L780">
            <v>0</v>
          </cell>
          <cell r="M780">
            <v>0</v>
          </cell>
          <cell r="N780">
            <v>-12966.13</v>
          </cell>
          <cell r="O780">
            <v>-12966.13</v>
          </cell>
        </row>
        <row r="781">
          <cell r="B781" t="str">
            <v>NON BARG</v>
          </cell>
          <cell r="C781">
            <v>33</v>
          </cell>
          <cell r="D781" t="str">
            <v>FINANCIAL</v>
          </cell>
          <cell r="E781" t="str">
            <v>Staff</v>
          </cell>
          <cell r="F781">
            <v>993</v>
          </cell>
          <cell r="G781" t="str">
            <v>Excluded</v>
          </cell>
          <cell r="H781" t="str">
            <v>EX BASIC THRFT(STP)</v>
          </cell>
          <cell r="I781">
            <v>0</v>
          </cell>
          <cell r="J781">
            <v>-160749.91</v>
          </cell>
          <cell r="K781">
            <v>0</v>
          </cell>
          <cell r="L781">
            <v>0</v>
          </cell>
          <cell r="M781">
            <v>0</v>
          </cell>
          <cell r="N781">
            <v>-160749.91</v>
          </cell>
          <cell r="O781">
            <v>-160749.91</v>
          </cell>
        </row>
        <row r="782">
          <cell r="B782" t="str">
            <v>NON BARG</v>
          </cell>
          <cell r="C782">
            <v>33</v>
          </cell>
          <cell r="D782" t="str">
            <v>FINANCIAL</v>
          </cell>
          <cell r="E782" t="str">
            <v>Staff</v>
          </cell>
          <cell r="F782">
            <v>998</v>
          </cell>
          <cell r="G782" t="str">
            <v>Excluded</v>
          </cell>
          <cell r="H782" t="str">
            <v>BA THRFT STP AT CAP</v>
          </cell>
          <cell r="I782">
            <v>0</v>
          </cell>
          <cell r="J782">
            <v>-603134.89</v>
          </cell>
          <cell r="K782">
            <v>0</v>
          </cell>
          <cell r="L782">
            <v>0</v>
          </cell>
          <cell r="M782">
            <v>0</v>
          </cell>
          <cell r="N782">
            <v>-603134.89</v>
          </cell>
          <cell r="O782">
            <v>-603134.89</v>
          </cell>
        </row>
        <row r="783">
          <cell r="B783" t="str">
            <v>NON BARG</v>
          </cell>
          <cell r="C783">
            <v>33</v>
          </cell>
          <cell r="D783" t="str">
            <v>FINANCIAL</v>
          </cell>
          <cell r="E783" t="str">
            <v>Staff</v>
          </cell>
          <cell r="F783">
            <v>999</v>
          </cell>
          <cell r="G783" t="str">
            <v>Excluded</v>
          </cell>
          <cell r="H783" t="str">
            <v>SUP THRFT STP AT CAP</v>
          </cell>
          <cell r="I783">
            <v>0</v>
          </cell>
          <cell r="J783">
            <v>-339383.82</v>
          </cell>
          <cell r="K783">
            <v>0</v>
          </cell>
          <cell r="L783">
            <v>0</v>
          </cell>
          <cell r="M783">
            <v>0</v>
          </cell>
          <cell r="N783">
            <v>-339383.82</v>
          </cell>
          <cell r="O783">
            <v>-339383.82</v>
          </cell>
        </row>
        <row r="784">
          <cell r="B784" t="str">
            <v>NON BARG</v>
          </cell>
          <cell r="C784">
            <v>33</v>
          </cell>
          <cell r="D784" t="str">
            <v>FINANCIAL</v>
          </cell>
          <cell r="E784" t="str">
            <v>Staff</v>
          </cell>
          <cell r="F784" t="str">
            <v>C01</v>
          </cell>
          <cell r="G784" t="str">
            <v>Excluded</v>
          </cell>
          <cell r="H784" t="str">
            <v>PENSION SUPPLEMENT</v>
          </cell>
          <cell r="I784">
            <v>0</v>
          </cell>
          <cell r="J784">
            <v>80737.53</v>
          </cell>
          <cell r="K784">
            <v>0</v>
          </cell>
          <cell r="L784">
            <v>0</v>
          </cell>
          <cell r="M784">
            <v>0</v>
          </cell>
          <cell r="N784">
            <v>80737.53</v>
          </cell>
          <cell r="O784">
            <v>80737.53</v>
          </cell>
        </row>
        <row r="785">
          <cell r="B785" t="str">
            <v>NON BARG</v>
          </cell>
          <cell r="C785">
            <v>33</v>
          </cell>
          <cell r="D785" t="str">
            <v>FINANCIAL</v>
          </cell>
          <cell r="E785" t="str">
            <v>Staff</v>
          </cell>
          <cell r="F785" t="str">
            <v>C02</v>
          </cell>
          <cell r="G785" t="str">
            <v>Excluded</v>
          </cell>
          <cell r="H785" t="str">
            <v>PENSION SUPPLEMENT</v>
          </cell>
          <cell r="I785">
            <v>0</v>
          </cell>
          <cell r="J785">
            <v>22440.91</v>
          </cell>
          <cell r="K785">
            <v>0</v>
          </cell>
          <cell r="L785">
            <v>0</v>
          </cell>
          <cell r="M785">
            <v>0</v>
          </cell>
          <cell r="N785">
            <v>22440.91</v>
          </cell>
          <cell r="O785">
            <v>22440.91</v>
          </cell>
        </row>
        <row r="786">
          <cell r="B786" t="str">
            <v>NON BARG</v>
          </cell>
          <cell r="C786">
            <v>33</v>
          </cell>
          <cell r="D786" t="str">
            <v>FINANCIAL</v>
          </cell>
          <cell r="E786" t="str">
            <v>Staff</v>
          </cell>
          <cell r="F786" t="str">
            <v>C03</v>
          </cell>
          <cell r="G786" t="str">
            <v>Excluded</v>
          </cell>
          <cell r="H786" t="str">
            <v>PENSION SUPPLEMENT</v>
          </cell>
          <cell r="I786">
            <v>0</v>
          </cell>
          <cell r="J786">
            <v>506629.76</v>
          </cell>
          <cell r="K786">
            <v>0</v>
          </cell>
          <cell r="L786">
            <v>0</v>
          </cell>
          <cell r="M786">
            <v>0</v>
          </cell>
          <cell r="N786">
            <v>506629.76</v>
          </cell>
          <cell r="O786">
            <v>506629.76</v>
          </cell>
        </row>
        <row r="787">
          <cell r="B787" t="str">
            <v>NON BARG</v>
          </cell>
          <cell r="C787">
            <v>33</v>
          </cell>
          <cell r="D787" t="str">
            <v>FINANCIAL</v>
          </cell>
          <cell r="E787" t="str">
            <v>Staff</v>
          </cell>
          <cell r="F787" t="str">
            <v>C09</v>
          </cell>
          <cell r="G787" t="str">
            <v>Excluded</v>
          </cell>
          <cell r="H787" t="str">
            <v>SEVERANCE PAY</v>
          </cell>
          <cell r="I787">
            <v>0</v>
          </cell>
          <cell r="J787">
            <v>1488992.94</v>
          </cell>
          <cell r="K787">
            <v>0</v>
          </cell>
          <cell r="L787">
            <v>0</v>
          </cell>
          <cell r="M787">
            <v>0</v>
          </cell>
          <cell r="N787">
            <v>1488992.94</v>
          </cell>
          <cell r="O787">
            <v>1488992.94</v>
          </cell>
        </row>
        <row r="788">
          <cell r="B788" t="str">
            <v>NON BARG</v>
          </cell>
          <cell r="C788">
            <v>33</v>
          </cell>
          <cell r="D788" t="str">
            <v>FINANCIAL</v>
          </cell>
          <cell r="E788" t="str">
            <v>Staff</v>
          </cell>
          <cell r="F788" t="str">
            <v>C11</v>
          </cell>
          <cell r="G788" t="str">
            <v>Excluded</v>
          </cell>
          <cell r="H788" t="str">
            <v>GEOGRAPHIC DIFFERENTIAL</v>
          </cell>
          <cell r="I788">
            <v>0</v>
          </cell>
          <cell r="J788">
            <v>34023.370000000003</v>
          </cell>
          <cell r="K788">
            <v>0</v>
          </cell>
          <cell r="L788">
            <v>0</v>
          </cell>
          <cell r="M788">
            <v>0</v>
          </cell>
          <cell r="N788">
            <v>34023.370000000003</v>
          </cell>
          <cell r="O788">
            <v>34023.370000000003</v>
          </cell>
        </row>
        <row r="789">
          <cell r="B789" t="str">
            <v>NON BARG</v>
          </cell>
          <cell r="C789">
            <v>33</v>
          </cell>
          <cell r="D789" t="str">
            <v>FINANCIAL</v>
          </cell>
          <cell r="E789" t="str">
            <v>Staff</v>
          </cell>
          <cell r="F789" t="str">
            <v>C37</v>
          </cell>
          <cell r="G789" t="str">
            <v>Excluded</v>
          </cell>
          <cell r="H789" t="str">
            <v>UNUSED VACATION PAY</v>
          </cell>
          <cell r="I789">
            <v>0</v>
          </cell>
          <cell r="J789">
            <v>28295.86</v>
          </cell>
          <cell r="K789">
            <v>0</v>
          </cell>
          <cell r="L789">
            <v>0</v>
          </cell>
          <cell r="M789">
            <v>0</v>
          </cell>
          <cell r="N789">
            <v>28295.86</v>
          </cell>
          <cell r="O789">
            <v>28295.86</v>
          </cell>
        </row>
        <row r="790">
          <cell r="B790" t="str">
            <v>NON BARG</v>
          </cell>
          <cell r="C790">
            <v>33</v>
          </cell>
          <cell r="D790" t="str">
            <v>FINANCIAL</v>
          </cell>
          <cell r="E790" t="str">
            <v>Staff</v>
          </cell>
          <cell r="F790" t="str">
            <v>D20</v>
          </cell>
          <cell r="G790" t="str">
            <v>Excluded</v>
          </cell>
          <cell r="H790" t="str">
            <v>S A R STOCK VALUE</v>
          </cell>
          <cell r="I790">
            <v>0</v>
          </cell>
          <cell r="J790">
            <v>553271.25</v>
          </cell>
          <cell r="K790">
            <v>0</v>
          </cell>
          <cell r="L790">
            <v>0</v>
          </cell>
          <cell r="M790">
            <v>0</v>
          </cell>
          <cell r="N790">
            <v>553271.25</v>
          </cell>
          <cell r="O790">
            <v>553271.25</v>
          </cell>
        </row>
        <row r="791">
          <cell r="B791" t="str">
            <v>NON BARG</v>
          </cell>
          <cell r="C791">
            <v>33</v>
          </cell>
          <cell r="D791" t="str">
            <v>FINANCIAL</v>
          </cell>
          <cell r="E791" t="str">
            <v>Staff</v>
          </cell>
          <cell r="F791" t="str">
            <v>D21</v>
          </cell>
          <cell r="G791" t="str">
            <v>Excluded</v>
          </cell>
          <cell r="H791" t="str">
            <v>S A R CASH VALUE</v>
          </cell>
          <cell r="I791">
            <v>0</v>
          </cell>
          <cell r="J791">
            <v>388552.5</v>
          </cell>
          <cell r="K791">
            <v>0</v>
          </cell>
          <cell r="L791">
            <v>0</v>
          </cell>
          <cell r="M791">
            <v>0</v>
          </cell>
          <cell r="N791">
            <v>388552.5</v>
          </cell>
          <cell r="O791">
            <v>388552.5</v>
          </cell>
        </row>
        <row r="792">
          <cell r="B792" t="str">
            <v>NON BARG</v>
          </cell>
          <cell r="C792">
            <v>33</v>
          </cell>
          <cell r="D792" t="str">
            <v>FINANCIAL</v>
          </cell>
          <cell r="E792" t="str">
            <v>Staff</v>
          </cell>
          <cell r="F792" t="str">
            <v>D24</v>
          </cell>
          <cell r="G792" t="str">
            <v>Excluded</v>
          </cell>
          <cell r="H792" t="str">
            <v>RSA DIV - IMP</v>
          </cell>
          <cell r="I792">
            <v>0</v>
          </cell>
          <cell r="J792">
            <v>189428</v>
          </cell>
          <cell r="K792">
            <v>0</v>
          </cell>
          <cell r="L792">
            <v>0</v>
          </cell>
          <cell r="M792">
            <v>0</v>
          </cell>
          <cell r="N792">
            <v>189428</v>
          </cell>
          <cell r="O792">
            <v>189428</v>
          </cell>
        </row>
        <row r="793">
          <cell r="B793" t="str">
            <v>NON BARG</v>
          </cell>
          <cell r="C793">
            <v>33</v>
          </cell>
          <cell r="D793" t="str">
            <v>FINANCIAL</v>
          </cell>
          <cell r="E793" t="str">
            <v>Staff</v>
          </cell>
          <cell r="F793" t="str">
            <v>D26</v>
          </cell>
          <cell r="G793" t="str">
            <v>Excluded</v>
          </cell>
          <cell r="H793" t="str">
            <v>PERS LIABILITY INS</v>
          </cell>
          <cell r="I793">
            <v>0</v>
          </cell>
          <cell r="J793">
            <v>14505.17</v>
          </cell>
          <cell r="K793">
            <v>0</v>
          </cell>
          <cell r="L793">
            <v>0</v>
          </cell>
          <cell r="M793">
            <v>0</v>
          </cell>
          <cell r="N793">
            <v>14505.17</v>
          </cell>
          <cell r="O793">
            <v>14505.17</v>
          </cell>
        </row>
        <row r="794">
          <cell r="B794" t="str">
            <v>NON BARG</v>
          </cell>
          <cell r="C794">
            <v>33</v>
          </cell>
          <cell r="D794" t="str">
            <v>FINANCIAL</v>
          </cell>
          <cell r="E794" t="str">
            <v>Staff</v>
          </cell>
          <cell r="F794" t="str">
            <v>D27</v>
          </cell>
          <cell r="G794" t="str">
            <v>Excluded</v>
          </cell>
          <cell r="H794" t="str">
            <v>IMP INC VEH LEASE</v>
          </cell>
          <cell r="I794">
            <v>0</v>
          </cell>
          <cell r="J794">
            <v>198110.71</v>
          </cell>
          <cell r="K794">
            <v>0</v>
          </cell>
          <cell r="L794">
            <v>0</v>
          </cell>
          <cell r="M794">
            <v>0</v>
          </cell>
          <cell r="N794">
            <v>198110.71</v>
          </cell>
          <cell r="O794">
            <v>198110.71</v>
          </cell>
        </row>
        <row r="795">
          <cell r="B795" t="str">
            <v>NON BARG</v>
          </cell>
          <cell r="C795">
            <v>33</v>
          </cell>
          <cell r="D795" t="str">
            <v>FINANCIAL</v>
          </cell>
          <cell r="E795" t="str">
            <v>Staff</v>
          </cell>
          <cell r="F795" t="str">
            <v>D30</v>
          </cell>
          <cell r="G795" t="str">
            <v>Excluded</v>
          </cell>
          <cell r="H795" t="str">
            <v>IMP STOCK OPTION</v>
          </cell>
          <cell r="I795">
            <v>0</v>
          </cell>
          <cell r="J795">
            <v>165477.62</v>
          </cell>
          <cell r="K795">
            <v>0</v>
          </cell>
          <cell r="L795">
            <v>0</v>
          </cell>
          <cell r="M795">
            <v>0</v>
          </cell>
          <cell r="N795">
            <v>165477.62</v>
          </cell>
          <cell r="O795">
            <v>165477.62</v>
          </cell>
        </row>
        <row r="796">
          <cell r="B796" t="str">
            <v>NON BARG</v>
          </cell>
          <cell r="C796">
            <v>33</v>
          </cell>
          <cell r="D796" t="str">
            <v>FINANCIAL</v>
          </cell>
          <cell r="E796" t="str">
            <v>Staff</v>
          </cell>
          <cell r="F796" t="str">
            <v>G01</v>
          </cell>
          <cell r="G796" t="str">
            <v>Excluded</v>
          </cell>
          <cell r="H796" t="str">
            <v>SIGNING BONUS</v>
          </cell>
          <cell r="I796">
            <v>0</v>
          </cell>
          <cell r="J796">
            <v>82000</v>
          </cell>
          <cell r="K796">
            <v>0</v>
          </cell>
          <cell r="L796">
            <v>0</v>
          </cell>
          <cell r="M796">
            <v>0</v>
          </cell>
          <cell r="N796">
            <v>82000</v>
          </cell>
          <cell r="O796">
            <v>82000</v>
          </cell>
        </row>
        <row r="797">
          <cell r="B797" t="str">
            <v>NON BARG</v>
          </cell>
          <cell r="C797">
            <v>33</v>
          </cell>
          <cell r="D797" t="str">
            <v>FINANCIAL</v>
          </cell>
          <cell r="E797" t="str">
            <v>Staff</v>
          </cell>
          <cell r="F797" t="str">
            <v>G03</v>
          </cell>
          <cell r="G797" t="str">
            <v>Excluded</v>
          </cell>
          <cell r="H797" t="str">
            <v>IMP RECOGNITION AWARD</v>
          </cell>
          <cell r="I797">
            <v>0</v>
          </cell>
          <cell r="J797">
            <v>3600</v>
          </cell>
          <cell r="K797">
            <v>0</v>
          </cell>
          <cell r="L797">
            <v>0</v>
          </cell>
          <cell r="M797">
            <v>0</v>
          </cell>
          <cell r="N797">
            <v>3600</v>
          </cell>
          <cell r="O797">
            <v>3600</v>
          </cell>
        </row>
        <row r="798">
          <cell r="B798" t="str">
            <v>NON BARG</v>
          </cell>
          <cell r="C798">
            <v>33</v>
          </cell>
          <cell r="D798" t="str">
            <v>FINANCIAL</v>
          </cell>
          <cell r="E798" t="str">
            <v>Staff</v>
          </cell>
          <cell r="F798" t="str">
            <v>G04</v>
          </cell>
          <cell r="G798" t="str">
            <v>Excluded</v>
          </cell>
          <cell r="H798" t="str">
            <v>GROSSUP</v>
          </cell>
          <cell r="I798">
            <v>0</v>
          </cell>
          <cell r="J798">
            <v>1331.46</v>
          </cell>
          <cell r="K798">
            <v>0</v>
          </cell>
          <cell r="L798">
            <v>0</v>
          </cell>
          <cell r="M798">
            <v>0</v>
          </cell>
          <cell r="N798">
            <v>1331.46</v>
          </cell>
          <cell r="O798">
            <v>1331.46</v>
          </cell>
        </row>
        <row r="799">
          <cell r="B799" t="str">
            <v>NON BARG</v>
          </cell>
          <cell r="C799">
            <v>33</v>
          </cell>
          <cell r="D799" t="str">
            <v>FINANCIAL</v>
          </cell>
          <cell r="E799" t="str">
            <v>Staff</v>
          </cell>
          <cell r="F799" t="str">
            <v>G09</v>
          </cell>
          <cell r="G799" t="str">
            <v>Excluded</v>
          </cell>
          <cell r="H799" t="str">
            <v>WELLNESS REFUND</v>
          </cell>
          <cell r="I799">
            <v>0</v>
          </cell>
          <cell r="J799">
            <v>846.93</v>
          </cell>
          <cell r="K799">
            <v>0</v>
          </cell>
          <cell r="L799">
            <v>0</v>
          </cell>
          <cell r="M799">
            <v>0</v>
          </cell>
          <cell r="N799">
            <v>846.93</v>
          </cell>
          <cell r="O799">
            <v>846.93</v>
          </cell>
        </row>
        <row r="800">
          <cell r="B800" t="str">
            <v>NON BARG</v>
          </cell>
          <cell r="C800">
            <v>33</v>
          </cell>
          <cell r="D800" t="str">
            <v>FINANCIAL</v>
          </cell>
          <cell r="E800" t="str">
            <v>Staff</v>
          </cell>
          <cell r="F800" t="str">
            <v>G20</v>
          </cell>
          <cell r="G800" t="str">
            <v>Excluded</v>
          </cell>
          <cell r="H800" t="str">
            <v>MOV EXP-TXBL</v>
          </cell>
          <cell r="I800">
            <v>0</v>
          </cell>
          <cell r="J800">
            <v>76814.740000000005</v>
          </cell>
          <cell r="K800">
            <v>0</v>
          </cell>
          <cell r="L800">
            <v>0</v>
          </cell>
          <cell r="M800">
            <v>0</v>
          </cell>
          <cell r="N800">
            <v>76814.740000000005</v>
          </cell>
          <cell r="O800">
            <v>76814.740000000005</v>
          </cell>
        </row>
        <row r="801">
          <cell r="B801" t="str">
            <v>NON BARG</v>
          </cell>
          <cell r="C801">
            <v>33</v>
          </cell>
          <cell r="D801" t="str">
            <v>FINANCIAL</v>
          </cell>
          <cell r="E801" t="str">
            <v>Staff</v>
          </cell>
          <cell r="F801" t="str">
            <v>G25</v>
          </cell>
          <cell r="G801" t="str">
            <v>Excluded</v>
          </cell>
          <cell r="H801" t="str">
            <v>MOV EXP GROSSUP</v>
          </cell>
          <cell r="I801">
            <v>0</v>
          </cell>
          <cell r="J801">
            <v>32930.99</v>
          </cell>
          <cell r="K801">
            <v>0</v>
          </cell>
          <cell r="L801">
            <v>0</v>
          </cell>
          <cell r="M801">
            <v>0</v>
          </cell>
          <cell r="N801">
            <v>32930.99</v>
          </cell>
          <cell r="O801">
            <v>32930.99</v>
          </cell>
        </row>
        <row r="802">
          <cell r="B802" t="str">
            <v>NON BARG</v>
          </cell>
          <cell r="C802">
            <v>33</v>
          </cell>
          <cell r="D802" t="str">
            <v>FINANCIAL</v>
          </cell>
          <cell r="E802" t="str">
            <v>Staff</v>
          </cell>
          <cell r="F802" t="str">
            <v>G48</v>
          </cell>
          <cell r="G802" t="str">
            <v>Excluded</v>
          </cell>
          <cell r="H802" t="str">
            <v>GROSS UP</v>
          </cell>
          <cell r="I802">
            <v>0</v>
          </cell>
          <cell r="J802">
            <v>226356.31</v>
          </cell>
          <cell r="K802">
            <v>0</v>
          </cell>
          <cell r="L802">
            <v>0</v>
          </cell>
          <cell r="M802">
            <v>0</v>
          </cell>
          <cell r="N802">
            <v>226356.31</v>
          </cell>
          <cell r="O802">
            <v>226356.31</v>
          </cell>
        </row>
        <row r="803">
          <cell r="B803" t="str">
            <v>NON BARG</v>
          </cell>
          <cell r="C803">
            <v>33</v>
          </cell>
          <cell r="D803" t="str">
            <v>FINANCIAL</v>
          </cell>
          <cell r="E803" t="str">
            <v>Staff</v>
          </cell>
          <cell r="F803" t="str">
            <v>G49</v>
          </cell>
          <cell r="G803" t="str">
            <v>Excluded</v>
          </cell>
          <cell r="H803" t="str">
            <v>GROSSUP</v>
          </cell>
          <cell r="I803">
            <v>0</v>
          </cell>
          <cell r="J803">
            <v>26525.14</v>
          </cell>
          <cell r="K803">
            <v>0</v>
          </cell>
          <cell r="L803">
            <v>0</v>
          </cell>
          <cell r="M803">
            <v>0</v>
          </cell>
          <cell r="N803">
            <v>26525.14</v>
          </cell>
          <cell r="O803">
            <v>26525.14</v>
          </cell>
        </row>
        <row r="804">
          <cell r="B804" t="str">
            <v>NON BARG</v>
          </cell>
          <cell r="C804">
            <v>33</v>
          </cell>
          <cell r="D804" t="str">
            <v>FINANCIAL</v>
          </cell>
          <cell r="E804" t="str">
            <v>Staff</v>
          </cell>
          <cell r="F804" t="str">
            <v>H10</v>
          </cell>
          <cell r="G804" t="str">
            <v>Excluded</v>
          </cell>
          <cell r="H804" t="str">
            <v>RENTENTION PAYOUT</v>
          </cell>
          <cell r="I804">
            <v>0</v>
          </cell>
          <cell r="J804">
            <v>97500</v>
          </cell>
          <cell r="K804">
            <v>0</v>
          </cell>
          <cell r="L804">
            <v>0</v>
          </cell>
          <cell r="M804">
            <v>0</v>
          </cell>
          <cell r="N804">
            <v>97500</v>
          </cell>
          <cell r="O804">
            <v>97500</v>
          </cell>
        </row>
        <row r="805">
          <cell r="B805" t="str">
            <v>NON BARG</v>
          </cell>
          <cell r="C805">
            <v>33</v>
          </cell>
          <cell r="D805" t="str">
            <v>FINANCIAL</v>
          </cell>
          <cell r="E805" t="str">
            <v>Staff</v>
          </cell>
          <cell r="F805" t="str">
            <v>H20</v>
          </cell>
          <cell r="G805" t="str">
            <v>Excluded</v>
          </cell>
          <cell r="H805" t="str">
            <v>SJRPP SUPP</v>
          </cell>
          <cell r="I805">
            <v>0</v>
          </cell>
          <cell r="J805">
            <v>11760.06</v>
          </cell>
          <cell r="K805">
            <v>0</v>
          </cell>
          <cell r="L805">
            <v>0</v>
          </cell>
          <cell r="M805">
            <v>0</v>
          </cell>
          <cell r="N805">
            <v>11760.06</v>
          </cell>
          <cell r="O805">
            <v>11760.06</v>
          </cell>
        </row>
        <row r="806">
          <cell r="B806" t="str">
            <v>NON BARG</v>
          </cell>
          <cell r="C806">
            <v>33</v>
          </cell>
          <cell r="D806" t="str">
            <v>FINANCIAL</v>
          </cell>
          <cell r="E806" t="str">
            <v>Staff</v>
          </cell>
          <cell r="F806" t="str">
            <v>H21</v>
          </cell>
          <cell r="G806" t="str">
            <v>Excluded</v>
          </cell>
          <cell r="H806" t="str">
            <v>SJRPP LIABILITY</v>
          </cell>
          <cell r="I806">
            <v>0</v>
          </cell>
          <cell r="J806">
            <v>2351.96</v>
          </cell>
          <cell r="K806">
            <v>0</v>
          </cell>
          <cell r="L806">
            <v>0</v>
          </cell>
          <cell r="M806">
            <v>0</v>
          </cell>
          <cell r="N806">
            <v>2351.96</v>
          </cell>
          <cell r="O806">
            <v>2351.96</v>
          </cell>
        </row>
        <row r="807">
          <cell r="B807" t="str">
            <v>NON BARG</v>
          </cell>
          <cell r="C807">
            <v>33</v>
          </cell>
          <cell r="D807" t="str">
            <v>FINANCIAL</v>
          </cell>
          <cell r="E807" t="str">
            <v>Staff</v>
          </cell>
          <cell r="F807" t="str">
            <v>H22</v>
          </cell>
          <cell r="G807" t="str">
            <v>Excluded</v>
          </cell>
          <cell r="H807" t="str">
            <v>SJRPP OWNERSHIP EXP</v>
          </cell>
          <cell r="I807">
            <v>0</v>
          </cell>
          <cell r="J807">
            <v>-2351.96</v>
          </cell>
          <cell r="K807">
            <v>0</v>
          </cell>
          <cell r="L807">
            <v>0</v>
          </cell>
          <cell r="M807">
            <v>0</v>
          </cell>
          <cell r="N807">
            <v>-2351.96</v>
          </cell>
          <cell r="O807">
            <v>-2351.96</v>
          </cell>
        </row>
        <row r="808">
          <cell r="B808" t="str">
            <v>NON BARG</v>
          </cell>
          <cell r="C808">
            <v>33</v>
          </cell>
          <cell r="D808" t="str">
            <v>FINANCIAL</v>
          </cell>
          <cell r="E808" t="str">
            <v>Staff</v>
          </cell>
          <cell r="F808" t="str">
            <v>H30</v>
          </cell>
          <cell r="G808" t="str">
            <v>Non Productive</v>
          </cell>
          <cell r="H808" t="str">
            <v>PERF EXC REWARD</v>
          </cell>
          <cell r="I808">
            <v>0</v>
          </cell>
          <cell r="J808">
            <v>673572</v>
          </cell>
          <cell r="K808">
            <v>0</v>
          </cell>
          <cell r="L808">
            <v>673572</v>
          </cell>
          <cell r="M808">
            <v>673572</v>
          </cell>
          <cell r="N808">
            <v>0</v>
          </cell>
          <cell r="O808">
            <v>673572</v>
          </cell>
        </row>
        <row r="809">
          <cell r="B809" t="str">
            <v>NON BARG</v>
          </cell>
          <cell r="C809">
            <v>33</v>
          </cell>
          <cell r="D809" t="str">
            <v>FINANCIAL</v>
          </cell>
          <cell r="E809" t="str">
            <v>Staff</v>
          </cell>
          <cell r="F809" t="str">
            <v>H35</v>
          </cell>
          <cell r="G809" t="str">
            <v>Excluded</v>
          </cell>
          <cell r="H809" t="str">
            <v>INCENTIVE</v>
          </cell>
          <cell r="I809">
            <v>0</v>
          </cell>
          <cell r="J809">
            <v>65200</v>
          </cell>
          <cell r="K809">
            <v>0</v>
          </cell>
          <cell r="L809">
            <v>0</v>
          </cell>
          <cell r="M809">
            <v>0</v>
          </cell>
          <cell r="N809">
            <v>65200</v>
          </cell>
          <cell r="O809">
            <v>65200</v>
          </cell>
        </row>
        <row r="810">
          <cell r="B810" t="str">
            <v>NON BARG</v>
          </cell>
          <cell r="C810">
            <v>33</v>
          </cell>
          <cell r="D810" t="str">
            <v>FINANCIAL</v>
          </cell>
          <cell r="E810" t="str">
            <v>Staff</v>
          </cell>
          <cell r="F810" t="str">
            <v>H36</v>
          </cell>
          <cell r="G810" t="str">
            <v>Non Productive</v>
          </cell>
          <cell r="H810" t="str">
            <v>EX INCENTIVE AWD</v>
          </cell>
          <cell r="I810">
            <v>0</v>
          </cell>
          <cell r="J810">
            <v>730250</v>
          </cell>
          <cell r="K810">
            <v>0</v>
          </cell>
          <cell r="L810">
            <v>730250</v>
          </cell>
          <cell r="M810">
            <v>730250</v>
          </cell>
          <cell r="N810">
            <v>0</v>
          </cell>
          <cell r="O810">
            <v>730250</v>
          </cell>
        </row>
        <row r="811">
          <cell r="B811" t="str">
            <v>NON BARG</v>
          </cell>
          <cell r="C811">
            <v>33</v>
          </cell>
          <cell r="D811" t="str">
            <v>FINANCIAL</v>
          </cell>
          <cell r="E811" t="str">
            <v>Staff</v>
          </cell>
          <cell r="F811" t="str">
            <v>H37</v>
          </cell>
          <cell r="G811" t="str">
            <v>Non Productive</v>
          </cell>
          <cell r="H811" t="str">
            <v>EX INCENTIVE AWD</v>
          </cell>
          <cell r="I811">
            <v>0</v>
          </cell>
          <cell r="J811">
            <v>1436570</v>
          </cell>
          <cell r="K811">
            <v>0</v>
          </cell>
          <cell r="L811">
            <v>1436570</v>
          </cell>
          <cell r="M811">
            <v>1436570</v>
          </cell>
          <cell r="N811">
            <v>0</v>
          </cell>
          <cell r="O811">
            <v>1436570</v>
          </cell>
        </row>
        <row r="812">
          <cell r="B812" t="str">
            <v>NON BARG</v>
          </cell>
          <cell r="C812">
            <v>33</v>
          </cell>
          <cell r="D812" t="str">
            <v>FINANCIAL</v>
          </cell>
          <cell r="E812" t="str">
            <v>Staff</v>
          </cell>
          <cell r="F812" t="str">
            <v>J10</v>
          </cell>
          <cell r="G812" t="str">
            <v>Excluded</v>
          </cell>
          <cell r="H812" t="str">
            <v>O.T. MEALS NON-XM</v>
          </cell>
          <cell r="I812">
            <v>215</v>
          </cell>
          <cell r="J812">
            <v>2365</v>
          </cell>
          <cell r="K812">
            <v>0</v>
          </cell>
          <cell r="L812">
            <v>0</v>
          </cell>
          <cell r="M812">
            <v>0</v>
          </cell>
          <cell r="N812">
            <v>2365</v>
          </cell>
          <cell r="O812">
            <v>2365</v>
          </cell>
        </row>
        <row r="813">
          <cell r="B813" t="str">
            <v>NON BARG</v>
          </cell>
          <cell r="C813">
            <v>33</v>
          </cell>
          <cell r="D813" t="str">
            <v>FINANCIAL</v>
          </cell>
          <cell r="E813" t="str">
            <v>Staff</v>
          </cell>
          <cell r="F813" t="str">
            <v>J20</v>
          </cell>
          <cell r="G813" t="str">
            <v>Excluded</v>
          </cell>
          <cell r="H813" t="str">
            <v>IMP INC EXCESS LIF T</v>
          </cell>
          <cell r="I813">
            <v>0</v>
          </cell>
          <cell r="J813">
            <v>53358.71</v>
          </cell>
          <cell r="K813">
            <v>0</v>
          </cell>
          <cell r="L813">
            <v>0</v>
          </cell>
          <cell r="M813">
            <v>0</v>
          </cell>
          <cell r="N813">
            <v>53358.71</v>
          </cell>
          <cell r="O813">
            <v>53358.71</v>
          </cell>
        </row>
        <row r="814">
          <cell r="B814" t="str">
            <v>NON BARG</v>
          </cell>
          <cell r="C814">
            <v>33</v>
          </cell>
          <cell r="D814" t="str">
            <v>FINANCIAL</v>
          </cell>
          <cell r="E814" t="str">
            <v>Staff</v>
          </cell>
          <cell r="F814" t="str">
            <v>J25</v>
          </cell>
          <cell r="G814" t="str">
            <v>Excluded</v>
          </cell>
          <cell r="H814" t="str">
            <v>IMP INC DEP LIFE</v>
          </cell>
          <cell r="I814">
            <v>0</v>
          </cell>
          <cell r="J814">
            <v>7338.96</v>
          </cell>
          <cell r="K814">
            <v>0</v>
          </cell>
          <cell r="L814">
            <v>0</v>
          </cell>
          <cell r="M814">
            <v>0</v>
          </cell>
          <cell r="N814">
            <v>7338.96</v>
          </cell>
          <cell r="O814">
            <v>7338.96</v>
          </cell>
        </row>
        <row r="815">
          <cell r="B815" t="str">
            <v>NON BARG</v>
          </cell>
          <cell r="C815">
            <v>33</v>
          </cell>
          <cell r="D815" t="str">
            <v>FINANCIAL</v>
          </cell>
          <cell r="E815" t="str">
            <v>Staff</v>
          </cell>
          <cell r="F815" t="str">
            <v>J45</v>
          </cell>
          <cell r="G815" t="str">
            <v>Excluded</v>
          </cell>
          <cell r="H815" t="str">
            <v>FIN PLAN FEE</v>
          </cell>
          <cell r="I815">
            <v>0</v>
          </cell>
          <cell r="J815">
            <v>133255.28</v>
          </cell>
          <cell r="K815">
            <v>0</v>
          </cell>
          <cell r="L815">
            <v>0</v>
          </cell>
          <cell r="M815">
            <v>0</v>
          </cell>
          <cell r="N815">
            <v>133255.28</v>
          </cell>
          <cell r="O815">
            <v>133255.28</v>
          </cell>
        </row>
        <row r="816">
          <cell r="B816" t="str">
            <v>NON BARG</v>
          </cell>
          <cell r="C816">
            <v>33</v>
          </cell>
          <cell r="D816" t="str">
            <v>FINANCIAL</v>
          </cell>
          <cell r="E816" t="str">
            <v>Staff</v>
          </cell>
          <cell r="F816" t="str">
            <v>J68</v>
          </cell>
          <cell r="G816" t="str">
            <v>Excluded</v>
          </cell>
          <cell r="H816" t="str">
            <v>COMMUT CO. CAR</v>
          </cell>
          <cell r="I816">
            <v>0</v>
          </cell>
          <cell r="J816">
            <v>51</v>
          </cell>
          <cell r="K816">
            <v>0</v>
          </cell>
          <cell r="L816">
            <v>0</v>
          </cell>
          <cell r="M816">
            <v>0</v>
          </cell>
          <cell r="N816">
            <v>51</v>
          </cell>
          <cell r="O816">
            <v>51</v>
          </cell>
        </row>
        <row r="817">
          <cell r="B817" t="str">
            <v>NON BARG</v>
          </cell>
          <cell r="C817">
            <v>33</v>
          </cell>
          <cell r="D817" t="str">
            <v>FINANCIAL</v>
          </cell>
          <cell r="E817" t="str">
            <v>Staff</v>
          </cell>
          <cell r="F817" t="str">
            <v>J81</v>
          </cell>
          <cell r="G817" t="str">
            <v>Excluded</v>
          </cell>
          <cell r="H817" t="str">
            <v>IMP CNTR CAR V INS 1</v>
          </cell>
          <cell r="I817">
            <v>0</v>
          </cell>
          <cell r="J817">
            <v>420</v>
          </cell>
          <cell r="K817">
            <v>0</v>
          </cell>
          <cell r="L817">
            <v>0</v>
          </cell>
          <cell r="M817">
            <v>0</v>
          </cell>
          <cell r="N817">
            <v>420</v>
          </cell>
          <cell r="O817">
            <v>420</v>
          </cell>
        </row>
        <row r="818">
          <cell r="B818" t="str">
            <v>NON BARG</v>
          </cell>
          <cell r="C818">
            <v>33</v>
          </cell>
          <cell r="D818" t="str">
            <v>FINANCIAL</v>
          </cell>
          <cell r="E818" t="str">
            <v>Staff</v>
          </cell>
          <cell r="F818" t="str">
            <v>J82</v>
          </cell>
          <cell r="G818" t="str">
            <v>Excluded</v>
          </cell>
          <cell r="H818" t="str">
            <v>IMP CNTR CAR V INS 2</v>
          </cell>
          <cell r="I818">
            <v>0</v>
          </cell>
          <cell r="J818">
            <v>1782</v>
          </cell>
          <cell r="K818">
            <v>0</v>
          </cell>
          <cell r="L818">
            <v>0</v>
          </cell>
          <cell r="M818">
            <v>0</v>
          </cell>
          <cell r="N818">
            <v>1782</v>
          </cell>
          <cell r="O818">
            <v>1782</v>
          </cell>
        </row>
        <row r="819">
          <cell r="B819" t="str">
            <v>NON BARG</v>
          </cell>
          <cell r="C819">
            <v>33</v>
          </cell>
          <cell r="D819" t="str">
            <v>FINANCIAL</v>
          </cell>
          <cell r="E819" t="str">
            <v>Staff</v>
          </cell>
          <cell r="F819" t="str">
            <v>J90</v>
          </cell>
          <cell r="G819" t="str">
            <v>Excluded</v>
          </cell>
          <cell r="H819" t="str">
            <v>PERF SHARES-CASH</v>
          </cell>
          <cell r="I819">
            <v>0</v>
          </cell>
          <cell r="J819">
            <v>332856</v>
          </cell>
          <cell r="K819">
            <v>0</v>
          </cell>
          <cell r="L819">
            <v>0</v>
          </cell>
          <cell r="M819">
            <v>0</v>
          </cell>
          <cell r="N819">
            <v>332856</v>
          </cell>
          <cell r="O819">
            <v>332856</v>
          </cell>
        </row>
        <row r="820">
          <cell r="B820" t="str">
            <v>NON BARG</v>
          </cell>
          <cell r="C820">
            <v>33</v>
          </cell>
          <cell r="D820" t="str">
            <v>FINANCIAL</v>
          </cell>
          <cell r="E820" t="str">
            <v>Staff</v>
          </cell>
          <cell r="F820" t="str">
            <v>J91</v>
          </cell>
          <cell r="G820" t="str">
            <v>Excluded</v>
          </cell>
          <cell r="H820" t="str">
            <v>PERF SHARES-STOCK</v>
          </cell>
          <cell r="I820">
            <v>0</v>
          </cell>
          <cell r="J820">
            <v>499284</v>
          </cell>
          <cell r="K820">
            <v>0</v>
          </cell>
          <cell r="L820">
            <v>0</v>
          </cell>
          <cell r="M820">
            <v>0</v>
          </cell>
          <cell r="N820">
            <v>499284</v>
          </cell>
          <cell r="O820">
            <v>499284</v>
          </cell>
        </row>
        <row r="821">
          <cell r="B821" t="str">
            <v>NON BARG</v>
          </cell>
          <cell r="C821">
            <v>33</v>
          </cell>
          <cell r="D821" t="str">
            <v>FINANCIAL</v>
          </cell>
          <cell r="E821" t="str">
            <v>Staff</v>
          </cell>
          <cell r="F821" t="str">
            <v>J94</v>
          </cell>
          <cell r="G821" t="str">
            <v>Excluded</v>
          </cell>
          <cell r="H821" t="str">
            <v>PERF SHARES-CASH(NO FICA)</v>
          </cell>
          <cell r="I821">
            <v>0</v>
          </cell>
          <cell r="J821">
            <v>345458.55</v>
          </cell>
          <cell r="K821">
            <v>0</v>
          </cell>
          <cell r="L821">
            <v>0</v>
          </cell>
          <cell r="M821">
            <v>0</v>
          </cell>
          <cell r="N821">
            <v>345458.55</v>
          </cell>
          <cell r="O821">
            <v>345458.55</v>
          </cell>
        </row>
        <row r="822">
          <cell r="B822" t="str">
            <v>NON BARG</v>
          </cell>
          <cell r="C822">
            <v>33</v>
          </cell>
          <cell r="D822" t="str">
            <v>FINANCIAL</v>
          </cell>
          <cell r="E822" t="str">
            <v>Staff</v>
          </cell>
          <cell r="F822" t="str">
            <v>J95</v>
          </cell>
          <cell r="G822" t="str">
            <v>Excluded</v>
          </cell>
          <cell r="H822" t="str">
            <v>PERF SHARES-STOCK(NO FICA)</v>
          </cell>
          <cell r="I822">
            <v>0</v>
          </cell>
          <cell r="J822">
            <v>406180.32</v>
          </cell>
          <cell r="K822">
            <v>0</v>
          </cell>
          <cell r="L822">
            <v>0</v>
          </cell>
          <cell r="M822">
            <v>0</v>
          </cell>
          <cell r="N822">
            <v>406180.32</v>
          </cell>
          <cell r="O822">
            <v>406180.32</v>
          </cell>
        </row>
        <row r="823">
          <cell r="B823" t="str">
            <v>NON BARG</v>
          </cell>
          <cell r="C823">
            <v>33</v>
          </cell>
          <cell r="D823" t="str">
            <v>FINANCIAL</v>
          </cell>
          <cell r="E823" t="str">
            <v>Staff</v>
          </cell>
          <cell r="F823" t="str">
            <v>P02</v>
          </cell>
          <cell r="G823" t="str">
            <v>Excluded</v>
          </cell>
          <cell r="H823" t="str">
            <v>DEF COMP BASE SAL</v>
          </cell>
          <cell r="I823">
            <v>0</v>
          </cell>
          <cell r="J823">
            <v>-4449.1000000000004</v>
          </cell>
          <cell r="K823">
            <v>0</v>
          </cell>
          <cell r="L823">
            <v>0</v>
          </cell>
          <cell r="M823">
            <v>0</v>
          </cell>
          <cell r="N823">
            <v>-4449.1000000000004</v>
          </cell>
          <cell r="O823">
            <v>-4449.1000000000004</v>
          </cell>
        </row>
        <row r="824">
          <cell r="B824" t="str">
            <v>NON BARG</v>
          </cell>
          <cell r="C824">
            <v>33</v>
          </cell>
          <cell r="D824" t="str">
            <v>FINANCIAL</v>
          </cell>
          <cell r="E824" t="str">
            <v>Staff</v>
          </cell>
          <cell r="F824" t="str">
            <v>P04</v>
          </cell>
          <cell r="G824" t="str">
            <v>Excluded</v>
          </cell>
          <cell r="H824" t="str">
            <v>DEF COMP PAYOUT-PRIN</v>
          </cell>
          <cell r="I824">
            <v>0</v>
          </cell>
          <cell r="J824">
            <v>149046</v>
          </cell>
          <cell r="K824">
            <v>0</v>
          </cell>
          <cell r="L824">
            <v>0</v>
          </cell>
          <cell r="M824">
            <v>0</v>
          </cell>
          <cell r="N824">
            <v>149046</v>
          </cell>
          <cell r="O824">
            <v>149046</v>
          </cell>
        </row>
        <row r="825">
          <cell r="B825" t="str">
            <v>NON BARG</v>
          </cell>
          <cell r="C825">
            <v>33</v>
          </cell>
          <cell r="D825" t="str">
            <v>FINANCIAL</v>
          </cell>
          <cell r="E825" t="str">
            <v>Staff</v>
          </cell>
          <cell r="F825" t="str">
            <v>P05</v>
          </cell>
          <cell r="G825" t="str">
            <v>Excluded</v>
          </cell>
          <cell r="H825" t="str">
            <v>DEF COMP PAYOUT-PRIN</v>
          </cell>
          <cell r="I825">
            <v>0</v>
          </cell>
          <cell r="J825">
            <v>713749.78</v>
          </cell>
          <cell r="K825">
            <v>0</v>
          </cell>
          <cell r="L825">
            <v>0</v>
          </cell>
          <cell r="M825">
            <v>0</v>
          </cell>
          <cell r="N825">
            <v>713749.78</v>
          </cell>
          <cell r="O825">
            <v>713749.78</v>
          </cell>
        </row>
        <row r="826">
          <cell r="B826" t="str">
            <v>NON BARG</v>
          </cell>
          <cell r="C826">
            <v>33</v>
          </cell>
          <cell r="D826" t="str">
            <v>FINANCIAL</v>
          </cell>
          <cell r="E826" t="str">
            <v>Staff</v>
          </cell>
          <cell r="F826" t="str">
            <v>P30</v>
          </cell>
          <cell r="G826" t="str">
            <v>Excluded</v>
          </cell>
          <cell r="H826" t="str">
            <v>STOCK OPTION TAX</v>
          </cell>
          <cell r="I826">
            <v>0</v>
          </cell>
          <cell r="J826">
            <v>49579.9</v>
          </cell>
          <cell r="K826">
            <v>0</v>
          </cell>
          <cell r="L826">
            <v>0</v>
          </cell>
          <cell r="M826">
            <v>0</v>
          </cell>
          <cell r="N826">
            <v>49579.9</v>
          </cell>
          <cell r="O826">
            <v>49579.9</v>
          </cell>
        </row>
        <row r="827">
          <cell r="B827" t="str">
            <v>NON BARG</v>
          </cell>
          <cell r="C827">
            <v>33</v>
          </cell>
          <cell r="D827" t="str">
            <v>FINANCIAL</v>
          </cell>
          <cell r="E827" t="str">
            <v>Staff</v>
          </cell>
          <cell r="F827" t="str">
            <v>P45</v>
          </cell>
          <cell r="G827" t="str">
            <v>Excluded</v>
          </cell>
          <cell r="H827" t="str">
            <v>EXECUTIVE THRIFT</v>
          </cell>
          <cell r="I827">
            <v>0</v>
          </cell>
          <cell r="J827">
            <v>2969227.8</v>
          </cell>
          <cell r="K827">
            <v>0</v>
          </cell>
          <cell r="L827">
            <v>0</v>
          </cell>
          <cell r="M827">
            <v>0</v>
          </cell>
          <cell r="N827">
            <v>2969227.8</v>
          </cell>
          <cell r="O827">
            <v>2969227.8</v>
          </cell>
        </row>
        <row r="828">
          <cell r="B828" t="str">
            <v>NON BARG</v>
          </cell>
          <cell r="C828">
            <v>33</v>
          </cell>
          <cell r="D828" t="str">
            <v>FINANCIAL</v>
          </cell>
          <cell r="E828" t="str">
            <v>Staff</v>
          </cell>
          <cell r="F828" t="str">
            <v>P51</v>
          </cell>
          <cell r="G828" t="str">
            <v>Excluded</v>
          </cell>
          <cell r="H828" t="str">
            <v>CC V INS RMB N-TX 1</v>
          </cell>
          <cell r="I828">
            <v>0</v>
          </cell>
          <cell r="J828">
            <v>540</v>
          </cell>
          <cell r="K828">
            <v>0</v>
          </cell>
          <cell r="L828">
            <v>0</v>
          </cell>
          <cell r="M828">
            <v>0</v>
          </cell>
          <cell r="N828">
            <v>540</v>
          </cell>
          <cell r="O828">
            <v>540</v>
          </cell>
        </row>
        <row r="829">
          <cell r="B829" t="str">
            <v>NON BARG</v>
          </cell>
          <cell r="C829">
            <v>33</v>
          </cell>
          <cell r="D829" t="str">
            <v>FINANCIAL</v>
          </cell>
          <cell r="E829" t="str">
            <v>Staff</v>
          </cell>
          <cell r="F829" t="str">
            <v>P52</v>
          </cell>
          <cell r="G829" t="str">
            <v>Excluded</v>
          </cell>
          <cell r="H829" t="str">
            <v>CC V INS RMB N-TX 2</v>
          </cell>
          <cell r="I829">
            <v>0</v>
          </cell>
          <cell r="J829">
            <v>2997</v>
          </cell>
          <cell r="K829">
            <v>0</v>
          </cell>
          <cell r="L829">
            <v>0</v>
          </cell>
          <cell r="M829">
            <v>0</v>
          </cell>
          <cell r="N829">
            <v>2997</v>
          </cell>
          <cell r="O829">
            <v>2997</v>
          </cell>
        </row>
        <row r="830">
          <cell r="B830" t="str">
            <v>NON BARG</v>
          </cell>
          <cell r="C830">
            <v>33</v>
          </cell>
          <cell r="D830" t="str">
            <v>FINANCIAL</v>
          </cell>
          <cell r="E830" t="str">
            <v>Staff</v>
          </cell>
          <cell r="F830" t="str">
            <v>P61</v>
          </cell>
          <cell r="G830" t="str">
            <v>Excluded</v>
          </cell>
          <cell r="H830" t="str">
            <v>MOV EXP NON TXBL</v>
          </cell>
          <cell r="I830">
            <v>0</v>
          </cell>
          <cell r="J830">
            <v>1934.48</v>
          </cell>
          <cell r="K830">
            <v>0</v>
          </cell>
          <cell r="L830">
            <v>0</v>
          </cell>
          <cell r="M830">
            <v>0</v>
          </cell>
          <cell r="N830">
            <v>1934.48</v>
          </cell>
          <cell r="O830">
            <v>1934.48</v>
          </cell>
        </row>
        <row r="831">
          <cell r="B831" t="str">
            <v>NON BARG</v>
          </cell>
          <cell r="C831">
            <v>33</v>
          </cell>
          <cell r="D831" t="str">
            <v>FINANCIAL</v>
          </cell>
          <cell r="E831" t="str">
            <v>Staff</v>
          </cell>
          <cell r="F831" t="str">
            <v>R42</v>
          </cell>
          <cell r="G831" t="str">
            <v>Excluded</v>
          </cell>
          <cell r="H831" t="str">
            <v>HOL WRK-VAC-NOT PAID</v>
          </cell>
          <cell r="I831">
            <v>40</v>
          </cell>
          <cell r="J831">
            <v>2021.3</v>
          </cell>
          <cell r="K831">
            <v>0</v>
          </cell>
          <cell r="L831">
            <v>0</v>
          </cell>
          <cell r="M831">
            <v>0</v>
          </cell>
          <cell r="N831">
            <v>2021.3</v>
          </cell>
          <cell r="O831">
            <v>2021.3</v>
          </cell>
        </row>
        <row r="832">
          <cell r="B832" t="str">
            <v>NON BARG</v>
          </cell>
          <cell r="C832">
            <v>33</v>
          </cell>
          <cell r="D832" t="str">
            <v>FINANCIAL</v>
          </cell>
          <cell r="E832" t="str">
            <v>Staff</v>
          </cell>
          <cell r="F832" t="str">
            <v>R59</v>
          </cell>
          <cell r="G832" t="str">
            <v>Excluded</v>
          </cell>
          <cell r="H832" t="str">
            <v>FMLA - INFO ONLY</v>
          </cell>
          <cell r="I832">
            <v>2779</v>
          </cell>
          <cell r="J832">
            <v>0</v>
          </cell>
          <cell r="K832">
            <v>0</v>
          </cell>
          <cell r="L832">
            <v>0</v>
          </cell>
          <cell r="M832">
            <v>0</v>
          </cell>
          <cell r="N832">
            <v>0</v>
          </cell>
          <cell r="O832">
            <v>0</v>
          </cell>
        </row>
        <row r="833">
          <cell r="B833" t="str">
            <v>NON BARG</v>
          </cell>
          <cell r="C833">
            <v>33</v>
          </cell>
          <cell r="D833" t="str">
            <v>FINANCIAL</v>
          </cell>
          <cell r="E833" t="str">
            <v>Staff</v>
          </cell>
          <cell r="F833" t="str">
            <v>R62</v>
          </cell>
          <cell r="G833" t="str">
            <v>Excluded</v>
          </cell>
          <cell r="H833" t="str">
            <v>LV OF ABS-NOT PAID</v>
          </cell>
          <cell r="I833">
            <v>312</v>
          </cell>
          <cell r="J833">
            <v>0</v>
          </cell>
          <cell r="K833">
            <v>0</v>
          </cell>
          <cell r="L833">
            <v>0</v>
          </cell>
          <cell r="M833">
            <v>0</v>
          </cell>
          <cell r="N833">
            <v>0</v>
          </cell>
          <cell r="O833">
            <v>0</v>
          </cell>
        </row>
        <row r="834">
          <cell r="B834" t="str">
            <v>NON BARG</v>
          </cell>
          <cell r="C834">
            <v>33</v>
          </cell>
          <cell r="D834" t="str">
            <v>FINANCIAL</v>
          </cell>
          <cell r="E834" t="str">
            <v>Staff</v>
          </cell>
          <cell r="F834" t="str">
            <v>R63</v>
          </cell>
          <cell r="G834" t="str">
            <v>Excluded</v>
          </cell>
          <cell r="H834" t="str">
            <v>EMPL ILL-NOT PAID</v>
          </cell>
          <cell r="I834">
            <v>56</v>
          </cell>
          <cell r="J834">
            <v>0</v>
          </cell>
          <cell r="K834">
            <v>0</v>
          </cell>
          <cell r="L834">
            <v>0</v>
          </cell>
          <cell r="M834">
            <v>0</v>
          </cell>
          <cell r="N834">
            <v>0</v>
          </cell>
          <cell r="O834">
            <v>0</v>
          </cell>
        </row>
        <row r="835">
          <cell r="B835" t="str">
            <v>NON BARG</v>
          </cell>
          <cell r="C835">
            <v>33</v>
          </cell>
          <cell r="D835" t="str">
            <v>FINANCIAL</v>
          </cell>
          <cell r="E835" t="str">
            <v>Staff</v>
          </cell>
          <cell r="F835" t="str">
            <v>R64</v>
          </cell>
          <cell r="G835" t="str">
            <v>Excluded</v>
          </cell>
          <cell r="H835" t="str">
            <v>FAMILY LEAVE NOT-PD</v>
          </cell>
          <cell r="I835">
            <v>802.75</v>
          </cell>
          <cell r="J835">
            <v>0</v>
          </cell>
          <cell r="K835">
            <v>0</v>
          </cell>
          <cell r="L835">
            <v>0</v>
          </cell>
          <cell r="M835">
            <v>0</v>
          </cell>
          <cell r="N835">
            <v>0</v>
          </cell>
          <cell r="O835">
            <v>0</v>
          </cell>
        </row>
        <row r="836">
          <cell r="B836" t="str">
            <v>NON BARG</v>
          </cell>
          <cell r="C836">
            <v>33</v>
          </cell>
          <cell r="D836" t="str">
            <v>FINANCIAL</v>
          </cell>
          <cell r="E836" t="str">
            <v>Staff</v>
          </cell>
          <cell r="F836" t="str">
            <v>R65</v>
          </cell>
          <cell r="G836" t="str">
            <v>Excluded</v>
          </cell>
          <cell r="H836" t="str">
            <v>EMPL REQ N-PD</v>
          </cell>
          <cell r="I836">
            <v>601.25</v>
          </cell>
          <cell r="J836">
            <v>0</v>
          </cell>
          <cell r="K836">
            <v>0</v>
          </cell>
          <cell r="L836">
            <v>0</v>
          </cell>
          <cell r="M836">
            <v>0</v>
          </cell>
          <cell r="N836">
            <v>0</v>
          </cell>
          <cell r="O836">
            <v>0</v>
          </cell>
        </row>
        <row r="837">
          <cell r="B837" t="str">
            <v>NON BARG</v>
          </cell>
          <cell r="C837">
            <v>33</v>
          </cell>
          <cell r="D837" t="str">
            <v>FINANCIAL</v>
          </cell>
          <cell r="E837" t="str">
            <v>Staff</v>
          </cell>
          <cell r="F837" t="str">
            <v>R69</v>
          </cell>
          <cell r="G837" t="str">
            <v>Excluded</v>
          </cell>
          <cell r="H837" t="str">
            <v>OTHER-NOT PAID</v>
          </cell>
          <cell r="I837">
            <v>48</v>
          </cell>
          <cell r="J837">
            <v>0</v>
          </cell>
          <cell r="K837">
            <v>0</v>
          </cell>
          <cell r="L837">
            <v>0</v>
          </cell>
          <cell r="M837">
            <v>0</v>
          </cell>
          <cell r="N837">
            <v>0</v>
          </cell>
          <cell r="O837">
            <v>0</v>
          </cell>
        </row>
        <row r="838">
          <cell r="B838" t="str">
            <v>NON BARG</v>
          </cell>
          <cell r="C838">
            <v>33</v>
          </cell>
          <cell r="D838" t="str">
            <v>FINANCIAL</v>
          </cell>
          <cell r="E838" t="str">
            <v>Staff</v>
          </cell>
          <cell r="F838" t="str">
            <v>R70</v>
          </cell>
          <cell r="G838" t="str">
            <v>Excluded</v>
          </cell>
          <cell r="H838" t="str">
            <v>DEFERRED COMP</v>
          </cell>
          <cell r="I838">
            <v>0</v>
          </cell>
          <cell r="J838">
            <v>1404184.5</v>
          </cell>
          <cell r="K838">
            <v>0</v>
          </cell>
          <cell r="L838">
            <v>0</v>
          </cell>
          <cell r="M838">
            <v>0</v>
          </cell>
          <cell r="N838">
            <v>1404184.5</v>
          </cell>
          <cell r="O838">
            <v>1404184.5</v>
          </cell>
        </row>
        <row r="839">
          <cell r="B839" t="str">
            <v>NON BARG</v>
          </cell>
          <cell r="C839">
            <v>33</v>
          </cell>
          <cell r="D839" t="str">
            <v>FINANCIAL</v>
          </cell>
          <cell r="E839" t="str">
            <v>Staff</v>
          </cell>
          <cell r="F839" t="str">
            <v>R71</v>
          </cell>
          <cell r="G839" t="str">
            <v>Excluded</v>
          </cell>
          <cell r="H839" t="str">
            <v>DEFERRED COMP</v>
          </cell>
          <cell r="I839">
            <v>0</v>
          </cell>
          <cell r="J839">
            <v>436913</v>
          </cell>
          <cell r="K839">
            <v>0</v>
          </cell>
          <cell r="L839">
            <v>0</v>
          </cell>
          <cell r="M839">
            <v>0</v>
          </cell>
          <cell r="N839">
            <v>436913</v>
          </cell>
          <cell r="O839">
            <v>436913</v>
          </cell>
        </row>
        <row r="840">
          <cell r="B840" t="str">
            <v>NON BARG</v>
          </cell>
          <cell r="C840">
            <v>33</v>
          </cell>
          <cell r="D840" t="str">
            <v>FINANCIAL</v>
          </cell>
          <cell r="E840" t="str">
            <v>Staff</v>
          </cell>
          <cell r="F840" t="str">
            <v>T04</v>
          </cell>
          <cell r="G840" t="str">
            <v>Non Productive</v>
          </cell>
          <cell r="H840" t="str">
            <v>ALTERNATIVE AWARD</v>
          </cell>
          <cell r="I840">
            <v>0</v>
          </cell>
          <cell r="J840">
            <v>2500</v>
          </cell>
          <cell r="K840">
            <v>0</v>
          </cell>
          <cell r="L840">
            <v>2500</v>
          </cell>
          <cell r="M840">
            <v>2500</v>
          </cell>
          <cell r="N840">
            <v>0</v>
          </cell>
          <cell r="O840">
            <v>2500</v>
          </cell>
        </row>
        <row r="841">
          <cell r="B841" t="str">
            <v>NON BARG</v>
          </cell>
          <cell r="C841">
            <v>33</v>
          </cell>
          <cell r="D841" t="str">
            <v>FINANCIAL</v>
          </cell>
          <cell r="E841" t="str">
            <v>Staff</v>
          </cell>
          <cell r="F841" t="str">
            <v>T05</v>
          </cell>
          <cell r="G841" t="str">
            <v>Non Productive</v>
          </cell>
          <cell r="H841" t="str">
            <v>RETENTION BONUS</v>
          </cell>
          <cell r="I841">
            <v>0</v>
          </cell>
          <cell r="J841">
            <v>30000</v>
          </cell>
          <cell r="K841">
            <v>0</v>
          </cell>
          <cell r="L841">
            <v>30000</v>
          </cell>
          <cell r="M841">
            <v>30000</v>
          </cell>
          <cell r="N841">
            <v>0</v>
          </cell>
          <cell r="O841">
            <v>30000</v>
          </cell>
        </row>
        <row r="842">
          <cell r="B842" t="str">
            <v>NON BARG</v>
          </cell>
          <cell r="C842">
            <v>33</v>
          </cell>
          <cell r="D842" t="str">
            <v>FINANCIAL</v>
          </cell>
          <cell r="E842" t="str">
            <v>Staff</v>
          </cell>
          <cell r="F842" t="str">
            <v>T12</v>
          </cell>
          <cell r="G842" t="str">
            <v>Non Productive</v>
          </cell>
          <cell r="H842" t="str">
            <v>ALTERNATIVE AWARD</v>
          </cell>
          <cell r="I842">
            <v>0</v>
          </cell>
          <cell r="J842">
            <v>2600</v>
          </cell>
          <cell r="K842">
            <v>0</v>
          </cell>
          <cell r="L842">
            <v>2600</v>
          </cell>
          <cell r="M842">
            <v>2600</v>
          </cell>
          <cell r="N842">
            <v>0</v>
          </cell>
          <cell r="O842">
            <v>2600</v>
          </cell>
        </row>
        <row r="843">
          <cell r="B843" t="str">
            <v>NON BARG</v>
          </cell>
          <cell r="C843">
            <v>33</v>
          </cell>
          <cell r="D843" t="str">
            <v>FINANCIAL</v>
          </cell>
          <cell r="E843" t="str">
            <v>Staff</v>
          </cell>
          <cell r="F843" t="str">
            <v>T56</v>
          </cell>
          <cell r="G843" t="str">
            <v>Excluded</v>
          </cell>
          <cell r="H843" t="str">
            <v>HOUSING ALLOWANGE</v>
          </cell>
          <cell r="I843">
            <v>0</v>
          </cell>
          <cell r="J843">
            <v>12922</v>
          </cell>
          <cell r="K843">
            <v>0</v>
          </cell>
          <cell r="L843">
            <v>0</v>
          </cell>
          <cell r="M843">
            <v>0</v>
          </cell>
          <cell r="N843">
            <v>12922</v>
          </cell>
          <cell r="O843">
            <v>12922</v>
          </cell>
        </row>
        <row r="844">
          <cell r="B844" t="str">
            <v>NON BARG</v>
          </cell>
          <cell r="C844">
            <v>33</v>
          </cell>
          <cell r="D844" t="str">
            <v>FINANCIAL</v>
          </cell>
          <cell r="E844" t="str">
            <v>Staff</v>
          </cell>
          <cell r="F844" t="str">
            <v>T60</v>
          </cell>
          <cell r="G844" t="str">
            <v>Non Productive</v>
          </cell>
          <cell r="H844" t="str">
            <v>RETRO PAY N-THRFTBL</v>
          </cell>
          <cell r="I844">
            <v>0</v>
          </cell>
          <cell r="J844">
            <v>9.2799999999999994</v>
          </cell>
          <cell r="K844">
            <v>0</v>
          </cell>
          <cell r="L844">
            <v>9.2799999999999994</v>
          </cell>
          <cell r="M844">
            <v>9.2799999999999994</v>
          </cell>
          <cell r="N844">
            <v>0</v>
          </cell>
          <cell r="O844">
            <v>9.2799999999999994</v>
          </cell>
        </row>
        <row r="845">
          <cell r="B845" t="str">
            <v>NON BARG</v>
          </cell>
          <cell r="C845">
            <v>33</v>
          </cell>
          <cell r="D845" t="str">
            <v>FINANCIAL</v>
          </cell>
          <cell r="E845" t="str">
            <v>Staff</v>
          </cell>
          <cell r="F845" t="str">
            <v>T70</v>
          </cell>
          <cell r="G845" t="str">
            <v>Non Productive</v>
          </cell>
          <cell r="H845" t="str">
            <v>LUMP SUM PAYMENT</v>
          </cell>
          <cell r="I845">
            <v>0</v>
          </cell>
          <cell r="J845">
            <v>15257.25</v>
          </cell>
          <cell r="K845">
            <v>0</v>
          </cell>
          <cell r="L845">
            <v>15257.25</v>
          </cell>
          <cell r="M845">
            <v>15257.25</v>
          </cell>
          <cell r="N845">
            <v>0</v>
          </cell>
          <cell r="O845">
            <v>15257.25</v>
          </cell>
        </row>
        <row r="846">
          <cell r="B846" t="str">
            <v>NON BARG</v>
          </cell>
          <cell r="C846">
            <v>33</v>
          </cell>
          <cell r="D846" t="str">
            <v>FINANCIAL</v>
          </cell>
          <cell r="E846" t="str">
            <v>Staff</v>
          </cell>
          <cell r="F846" t="str">
            <v>T80</v>
          </cell>
          <cell r="G846" t="str">
            <v>Non Productive</v>
          </cell>
          <cell r="H846" t="str">
            <v>OT ADJUSTMENT</v>
          </cell>
          <cell r="I846">
            <v>0</v>
          </cell>
          <cell r="J846">
            <v>91.52</v>
          </cell>
          <cell r="K846">
            <v>0</v>
          </cell>
          <cell r="L846">
            <v>91.52</v>
          </cell>
          <cell r="M846">
            <v>91.52</v>
          </cell>
          <cell r="N846">
            <v>0</v>
          </cell>
          <cell r="O846">
            <v>91.52</v>
          </cell>
        </row>
        <row r="847">
          <cell r="B847" t="str">
            <v>NON BARG</v>
          </cell>
          <cell r="C847">
            <v>33</v>
          </cell>
          <cell r="D847" t="str">
            <v>FINANCIAL</v>
          </cell>
          <cell r="E847" t="str">
            <v>Staff</v>
          </cell>
          <cell r="F847" t="str">
            <v>X20</v>
          </cell>
          <cell r="G847" t="str">
            <v>Productive</v>
          </cell>
          <cell r="H847" t="str">
            <v>STRAIGHT OVERTIME</v>
          </cell>
          <cell r="I847">
            <v>253.5</v>
          </cell>
          <cell r="J847">
            <v>6762.86</v>
          </cell>
          <cell r="K847">
            <v>6762.86</v>
          </cell>
          <cell r="L847">
            <v>0</v>
          </cell>
          <cell r="M847">
            <v>6762.86</v>
          </cell>
          <cell r="N847">
            <v>0</v>
          </cell>
          <cell r="O847">
            <v>6762.86</v>
          </cell>
        </row>
        <row r="848">
          <cell r="B848" t="str">
            <v>NON BARG</v>
          </cell>
          <cell r="C848">
            <v>33</v>
          </cell>
          <cell r="D848" t="str">
            <v>FINANCIAL</v>
          </cell>
          <cell r="E848" t="str">
            <v>Staff</v>
          </cell>
          <cell r="F848" t="str">
            <v>X23</v>
          </cell>
          <cell r="G848" t="str">
            <v>Productive</v>
          </cell>
          <cell r="H848" t="str">
            <v>EXEMPT OT DEDUCTIBLE</v>
          </cell>
          <cell r="I848">
            <v>356.75</v>
          </cell>
          <cell r="J848">
            <v>0</v>
          </cell>
          <cell r="K848">
            <v>0</v>
          </cell>
          <cell r="L848">
            <v>0</v>
          </cell>
          <cell r="M848">
            <v>0</v>
          </cell>
          <cell r="N848">
            <v>0</v>
          </cell>
          <cell r="O848">
            <v>0</v>
          </cell>
        </row>
        <row r="849">
          <cell r="B849" t="str">
            <v>NON BARG</v>
          </cell>
          <cell r="C849">
            <v>33</v>
          </cell>
          <cell r="D849" t="str">
            <v>FINANCIAL</v>
          </cell>
          <cell r="E849" t="str">
            <v>Staff</v>
          </cell>
          <cell r="F849" t="str">
            <v>X29</v>
          </cell>
          <cell r="G849" t="str">
            <v>Productive</v>
          </cell>
          <cell r="H849" t="str">
            <v>STR OT EMERG #2</v>
          </cell>
          <cell r="I849">
            <v>417.5</v>
          </cell>
          <cell r="J849">
            <v>15923.47</v>
          </cell>
          <cell r="K849">
            <v>15923.47</v>
          </cell>
          <cell r="L849">
            <v>0</v>
          </cell>
          <cell r="M849">
            <v>15923.47</v>
          </cell>
          <cell r="N849">
            <v>0</v>
          </cell>
          <cell r="O849">
            <v>15923.47</v>
          </cell>
        </row>
        <row r="850">
          <cell r="B850" t="str">
            <v>NON BARG</v>
          </cell>
          <cell r="C850">
            <v>33</v>
          </cell>
          <cell r="D850" t="str">
            <v>FINANCIAL</v>
          </cell>
          <cell r="E850" t="str">
            <v>Staff</v>
          </cell>
          <cell r="F850" t="str">
            <v>Y21</v>
          </cell>
          <cell r="G850" t="str">
            <v>Productive</v>
          </cell>
          <cell r="H850" t="str">
            <v>TIME &amp; ONE HALF OT</v>
          </cell>
          <cell r="I850">
            <v>1269.75</v>
          </cell>
          <cell r="J850">
            <v>34518.769999999997</v>
          </cell>
          <cell r="K850">
            <v>34518.769999999997</v>
          </cell>
          <cell r="L850">
            <v>0</v>
          </cell>
          <cell r="M850">
            <v>34518.769999999997</v>
          </cell>
          <cell r="N850">
            <v>0</v>
          </cell>
          <cell r="O850">
            <v>34518.769999999997</v>
          </cell>
        </row>
        <row r="851">
          <cell r="B851" t="str">
            <v>NON BARG</v>
          </cell>
          <cell r="C851">
            <v>33</v>
          </cell>
          <cell r="D851" t="str">
            <v>FINANCIAL</v>
          </cell>
          <cell r="E851" t="str">
            <v>Staff</v>
          </cell>
          <cell r="F851" t="str">
            <v>Y25</v>
          </cell>
          <cell r="G851" t="str">
            <v>Productive</v>
          </cell>
          <cell r="H851" t="str">
            <v>TEMP RELIEVING-1 1/2</v>
          </cell>
          <cell r="I851">
            <v>6.75</v>
          </cell>
          <cell r="J851">
            <v>11.64</v>
          </cell>
          <cell r="K851">
            <v>11.64</v>
          </cell>
          <cell r="L851">
            <v>0</v>
          </cell>
          <cell r="M851">
            <v>11.64</v>
          </cell>
          <cell r="N851">
            <v>0</v>
          </cell>
          <cell r="O851">
            <v>11.64</v>
          </cell>
        </row>
        <row r="852">
          <cell r="B852" t="str">
            <v>NON BARG</v>
          </cell>
          <cell r="C852">
            <v>33</v>
          </cell>
          <cell r="D852" t="str">
            <v>FINANCIAL</v>
          </cell>
          <cell r="E852" t="str">
            <v>Staff</v>
          </cell>
          <cell r="F852" t="str">
            <v>Z01</v>
          </cell>
          <cell r="G852" t="str">
            <v>Productive</v>
          </cell>
          <cell r="H852" t="str">
            <v>REGULAR-DBL OT</v>
          </cell>
          <cell r="I852">
            <v>8</v>
          </cell>
          <cell r="J852">
            <v>131.80000000000001</v>
          </cell>
          <cell r="K852">
            <v>131.80000000000001</v>
          </cell>
          <cell r="L852">
            <v>0</v>
          </cell>
          <cell r="M852">
            <v>131.80000000000001</v>
          </cell>
          <cell r="N852">
            <v>0</v>
          </cell>
          <cell r="O852">
            <v>131.80000000000001</v>
          </cell>
        </row>
        <row r="853">
          <cell r="B853" t="str">
            <v>NON BARG</v>
          </cell>
          <cell r="C853">
            <v>33</v>
          </cell>
          <cell r="D853" t="str">
            <v>FINANCIAL</v>
          </cell>
          <cell r="E853" t="str">
            <v>Staff</v>
          </cell>
          <cell r="F853" t="str">
            <v>Z22</v>
          </cell>
          <cell r="G853" t="str">
            <v>Productive</v>
          </cell>
          <cell r="H853" t="str">
            <v>DOUBLE OVERTIME</v>
          </cell>
          <cell r="I853">
            <v>9</v>
          </cell>
          <cell r="J853">
            <v>355.8</v>
          </cell>
          <cell r="K853">
            <v>355.8</v>
          </cell>
          <cell r="L853">
            <v>0</v>
          </cell>
          <cell r="M853">
            <v>355.8</v>
          </cell>
          <cell r="N853">
            <v>0</v>
          </cell>
          <cell r="O853">
            <v>355.8</v>
          </cell>
        </row>
        <row r="854">
          <cell r="B854" t="str">
            <v>NON BARG</v>
          </cell>
          <cell r="C854">
            <v>35</v>
          </cell>
          <cell r="D854" t="str">
            <v>GENERAL COUNSEL</v>
          </cell>
          <cell r="E854" t="str">
            <v>Staff</v>
          </cell>
          <cell r="F854">
            <v>10</v>
          </cell>
          <cell r="G854" t="str">
            <v>Productive</v>
          </cell>
          <cell r="H854" t="str">
            <v>REGULAR</v>
          </cell>
          <cell r="I854">
            <v>164635.75</v>
          </cell>
          <cell r="J854">
            <v>5745298.8899999997</v>
          </cell>
          <cell r="K854">
            <v>5745298.8899999997</v>
          </cell>
          <cell r="L854">
            <v>0</v>
          </cell>
          <cell r="M854">
            <v>5745298.8899999997</v>
          </cell>
          <cell r="N854">
            <v>0</v>
          </cell>
          <cell r="O854">
            <v>5745298.8899999997</v>
          </cell>
        </row>
        <row r="855">
          <cell r="B855" t="str">
            <v>NON BARG</v>
          </cell>
          <cell r="C855">
            <v>35</v>
          </cell>
          <cell r="D855" t="str">
            <v>GENERAL COUNSEL</v>
          </cell>
          <cell r="E855" t="str">
            <v>Staff</v>
          </cell>
          <cell r="F855">
            <v>20</v>
          </cell>
          <cell r="G855" t="str">
            <v>Non Productive</v>
          </cell>
          <cell r="H855" t="str">
            <v>HOLIDAY</v>
          </cell>
          <cell r="I855">
            <v>7656</v>
          </cell>
          <cell r="J855">
            <v>263978.3</v>
          </cell>
          <cell r="K855">
            <v>0</v>
          </cell>
          <cell r="L855">
            <v>263978.3</v>
          </cell>
          <cell r="M855">
            <v>263978.3</v>
          </cell>
          <cell r="N855">
            <v>0</v>
          </cell>
          <cell r="O855">
            <v>263978.3</v>
          </cell>
        </row>
        <row r="856">
          <cell r="B856" t="str">
            <v>NON BARG</v>
          </cell>
          <cell r="C856">
            <v>35</v>
          </cell>
          <cell r="D856" t="str">
            <v>GENERAL COUNSEL</v>
          </cell>
          <cell r="E856" t="str">
            <v>Staff</v>
          </cell>
          <cell r="F856">
            <v>30</v>
          </cell>
          <cell r="G856" t="str">
            <v>Non Productive</v>
          </cell>
          <cell r="H856" t="str">
            <v>VACATION</v>
          </cell>
          <cell r="I856">
            <v>13239.25</v>
          </cell>
          <cell r="J856">
            <v>455643.4</v>
          </cell>
          <cell r="K856">
            <v>0</v>
          </cell>
          <cell r="L856">
            <v>455643.4</v>
          </cell>
          <cell r="M856">
            <v>455643.4</v>
          </cell>
          <cell r="N856">
            <v>0</v>
          </cell>
          <cell r="O856">
            <v>455643.4</v>
          </cell>
        </row>
        <row r="857">
          <cell r="B857" t="str">
            <v>NON BARG</v>
          </cell>
          <cell r="C857">
            <v>35</v>
          </cell>
          <cell r="D857" t="str">
            <v>GENERAL COUNSEL</v>
          </cell>
          <cell r="E857" t="str">
            <v>Staff</v>
          </cell>
          <cell r="F857">
            <v>40</v>
          </cell>
          <cell r="G857" t="str">
            <v>Non Productive</v>
          </cell>
          <cell r="H857" t="str">
            <v>EMPLOYEE ILLNESS</v>
          </cell>
          <cell r="I857">
            <v>2304.25</v>
          </cell>
          <cell r="J857">
            <v>67883.649999999994</v>
          </cell>
          <cell r="K857">
            <v>0</v>
          </cell>
          <cell r="L857">
            <v>67883.649999999994</v>
          </cell>
          <cell r="M857">
            <v>67883.649999999994</v>
          </cell>
          <cell r="N857">
            <v>0</v>
          </cell>
          <cell r="O857">
            <v>67883.649999999994</v>
          </cell>
        </row>
        <row r="858">
          <cell r="B858" t="str">
            <v>NON BARG</v>
          </cell>
          <cell r="C858">
            <v>35</v>
          </cell>
          <cell r="D858" t="str">
            <v>GENERAL COUNSEL</v>
          </cell>
          <cell r="E858" t="str">
            <v>Staff</v>
          </cell>
          <cell r="F858">
            <v>50</v>
          </cell>
          <cell r="G858" t="str">
            <v>Non Productive</v>
          </cell>
          <cell r="H858" t="str">
            <v>JURY DUTY</v>
          </cell>
          <cell r="I858">
            <v>24</v>
          </cell>
          <cell r="J858">
            <v>948.5</v>
          </cell>
          <cell r="K858">
            <v>0</v>
          </cell>
          <cell r="L858">
            <v>948.5</v>
          </cell>
          <cell r="M858">
            <v>948.5</v>
          </cell>
          <cell r="N858">
            <v>0</v>
          </cell>
          <cell r="O858">
            <v>948.5</v>
          </cell>
        </row>
        <row r="859">
          <cell r="B859" t="str">
            <v>NON BARG</v>
          </cell>
          <cell r="C859">
            <v>35</v>
          </cell>
          <cell r="D859" t="str">
            <v>GENERAL COUNSEL</v>
          </cell>
          <cell r="E859" t="str">
            <v>Staff</v>
          </cell>
          <cell r="F859">
            <v>70</v>
          </cell>
          <cell r="G859" t="str">
            <v>Non Productive</v>
          </cell>
          <cell r="H859" t="str">
            <v>DEATH IN FAMILY</v>
          </cell>
          <cell r="I859">
            <v>244</v>
          </cell>
          <cell r="J859">
            <v>7247.55</v>
          </cell>
          <cell r="K859">
            <v>0</v>
          </cell>
          <cell r="L859">
            <v>7247.55</v>
          </cell>
          <cell r="M859">
            <v>7247.55</v>
          </cell>
          <cell r="N859">
            <v>0</v>
          </cell>
          <cell r="O859">
            <v>7247.55</v>
          </cell>
        </row>
        <row r="860">
          <cell r="B860" t="str">
            <v>NON BARG</v>
          </cell>
          <cell r="C860">
            <v>35</v>
          </cell>
          <cell r="D860" t="str">
            <v>GENERAL COUNSEL</v>
          </cell>
          <cell r="E860" t="str">
            <v>Staff</v>
          </cell>
          <cell r="F860">
            <v>90</v>
          </cell>
          <cell r="G860" t="str">
            <v>Non Productive</v>
          </cell>
          <cell r="H860" t="str">
            <v>OTHER REGULAR HOURS</v>
          </cell>
          <cell r="I860">
            <v>455.25</v>
          </cell>
          <cell r="J860">
            <v>11320.67</v>
          </cell>
          <cell r="K860">
            <v>0</v>
          </cell>
          <cell r="L860">
            <v>11320.67</v>
          </cell>
          <cell r="M860">
            <v>11320.67</v>
          </cell>
          <cell r="N860">
            <v>0</v>
          </cell>
          <cell r="O860">
            <v>11320.67</v>
          </cell>
        </row>
        <row r="861">
          <cell r="B861" t="str">
            <v>NON BARG</v>
          </cell>
          <cell r="C861">
            <v>35</v>
          </cell>
          <cell r="D861" t="str">
            <v>GENERAL COUNSEL</v>
          </cell>
          <cell r="E861" t="str">
            <v>Staff</v>
          </cell>
          <cell r="F861">
            <v>250</v>
          </cell>
          <cell r="G861" t="str">
            <v>Non Productive</v>
          </cell>
          <cell r="H861" t="str">
            <v>TEMPORARY RELIEVING</v>
          </cell>
          <cell r="I861">
            <v>590</v>
          </cell>
          <cell r="J861">
            <v>478.01</v>
          </cell>
          <cell r="K861">
            <v>0</v>
          </cell>
          <cell r="L861">
            <v>478.01</v>
          </cell>
          <cell r="M861">
            <v>478.01</v>
          </cell>
          <cell r="N861">
            <v>0</v>
          </cell>
          <cell r="O861">
            <v>478.01</v>
          </cell>
        </row>
        <row r="862">
          <cell r="B862" t="str">
            <v>NON BARG</v>
          </cell>
          <cell r="C862">
            <v>35</v>
          </cell>
          <cell r="D862" t="str">
            <v>GENERAL COUNSEL</v>
          </cell>
          <cell r="E862" t="str">
            <v>Staff</v>
          </cell>
          <cell r="F862">
            <v>300</v>
          </cell>
          <cell r="G862" t="str">
            <v>Non Productive</v>
          </cell>
          <cell r="H862" t="str">
            <v>PERF EXC REWARD</v>
          </cell>
          <cell r="I862">
            <v>0</v>
          </cell>
          <cell r="J862">
            <v>202226</v>
          </cell>
          <cell r="K862">
            <v>0</v>
          </cell>
          <cell r="L862">
            <v>202226</v>
          </cell>
          <cell r="M862">
            <v>202226</v>
          </cell>
          <cell r="N862">
            <v>0</v>
          </cell>
          <cell r="O862">
            <v>202226</v>
          </cell>
        </row>
        <row r="863">
          <cell r="B863" t="str">
            <v>NON BARG</v>
          </cell>
          <cell r="C863">
            <v>35</v>
          </cell>
          <cell r="D863" t="str">
            <v>GENERAL COUNSEL</v>
          </cell>
          <cell r="E863" t="str">
            <v>Staff</v>
          </cell>
          <cell r="F863">
            <v>330</v>
          </cell>
          <cell r="G863" t="str">
            <v>Excluded</v>
          </cell>
          <cell r="H863" t="str">
            <v>RETRO PAY THRFTBL</v>
          </cell>
          <cell r="I863">
            <v>0</v>
          </cell>
          <cell r="J863">
            <v>354.3</v>
          </cell>
          <cell r="K863">
            <v>0</v>
          </cell>
          <cell r="L863">
            <v>0</v>
          </cell>
          <cell r="M863">
            <v>0</v>
          </cell>
          <cell r="N863">
            <v>354.3</v>
          </cell>
          <cell r="O863">
            <v>354.3</v>
          </cell>
        </row>
        <row r="864">
          <cell r="B864" t="str">
            <v>NON BARG</v>
          </cell>
          <cell r="C864">
            <v>35</v>
          </cell>
          <cell r="D864" t="str">
            <v>GENERAL COUNSEL</v>
          </cell>
          <cell r="E864" t="str">
            <v>Staff</v>
          </cell>
          <cell r="F864">
            <v>430</v>
          </cell>
          <cell r="G864" t="str">
            <v>Non Productive</v>
          </cell>
          <cell r="H864" t="str">
            <v>FINAL VACATION ALLOW</v>
          </cell>
          <cell r="I864">
            <v>904</v>
          </cell>
          <cell r="J864">
            <v>38839.550000000003</v>
          </cell>
          <cell r="K864">
            <v>0</v>
          </cell>
          <cell r="L864">
            <v>38839.550000000003</v>
          </cell>
          <cell r="M864">
            <v>38839.550000000003</v>
          </cell>
          <cell r="N864">
            <v>0</v>
          </cell>
          <cell r="O864">
            <v>38839.550000000003</v>
          </cell>
        </row>
        <row r="865">
          <cell r="B865" t="str">
            <v>NON BARG</v>
          </cell>
          <cell r="C865">
            <v>35</v>
          </cell>
          <cell r="D865" t="str">
            <v>GENERAL COUNSEL</v>
          </cell>
          <cell r="E865" t="str">
            <v>Staff</v>
          </cell>
          <cell r="F865">
            <v>480</v>
          </cell>
          <cell r="G865" t="str">
            <v>Non Productive</v>
          </cell>
          <cell r="H865" t="str">
            <v>FINAL FLOATING HOL</v>
          </cell>
          <cell r="I865">
            <v>16</v>
          </cell>
          <cell r="J865">
            <v>888</v>
          </cell>
          <cell r="K865">
            <v>0</v>
          </cell>
          <cell r="L865">
            <v>888</v>
          </cell>
          <cell r="M865">
            <v>888</v>
          </cell>
          <cell r="N865">
            <v>0</v>
          </cell>
          <cell r="O865">
            <v>888</v>
          </cell>
        </row>
        <row r="866">
          <cell r="B866" t="str">
            <v>NON BARG</v>
          </cell>
          <cell r="C866">
            <v>35</v>
          </cell>
          <cell r="D866" t="str">
            <v>GENERAL COUNSEL</v>
          </cell>
          <cell r="E866" t="str">
            <v>Staff</v>
          </cell>
          <cell r="F866">
            <v>530</v>
          </cell>
          <cell r="G866" t="str">
            <v>Non Productive</v>
          </cell>
          <cell r="H866" t="str">
            <v>S/T DISAB 100 PCT</v>
          </cell>
          <cell r="I866">
            <v>240</v>
          </cell>
          <cell r="J866">
            <v>11052</v>
          </cell>
          <cell r="K866">
            <v>0</v>
          </cell>
          <cell r="L866">
            <v>11052</v>
          </cell>
          <cell r="M866">
            <v>11052</v>
          </cell>
          <cell r="N866">
            <v>0</v>
          </cell>
          <cell r="O866">
            <v>11052</v>
          </cell>
        </row>
        <row r="867">
          <cell r="B867" t="str">
            <v>NON BARG</v>
          </cell>
          <cell r="C867">
            <v>35</v>
          </cell>
          <cell r="D867" t="str">
            <v>GENERAL COUNSEL</v>
          </cell>
          <cell r="E867" t="str">
            <v>Staff</v>
          </cell>
          <cell r="F867">
            <v>540</v>
          </cell>
          <cell r="G867" t="str">
            <v>Non Productive</v>
          </cell>
          <cell r="H867" t="str">
            <v>S/T DISAB 80 PCT</v>
          </cell>
          <cell r="I867">
            <v>160</v>
          </cell>
          <cell r="J867">
            <v>6313.6</v>
          </cell>
          <cell r="K867">
            <v>0</v>
          </cell>
          <cell r="L867">
            <v>6313.6</v>
          </cell>
          <cell r="M867">
            <v>6313.6</v>
          </cell>
          <cell r="N867">
            <v>0</v>
          </cell>
          <cell r="O867">
            <v>6313.6</v>
          </cell>
        </row>
        <row r="868">
          <cell r="B868" t="str">
            <v>NON BARG</v>
          </cell>
          <cell r="C868">
            <v>35</v>
          </cell>
          <cell r="D868" t="str">
            <v>GENERAL COUNSEL</v>
          </cell>
          <cell r="E868" t="str">
            <v>Staff</v>
          </cell>
          <cell r="F868">
            <v>550</v>
          </cell>
          <cell r="G868" t="str">
            <v>Non Productive</v>
          </cell>
          <cell r="H868" t="str">
            <v>S/T DISAB 60 PCT</v>
          </cell>
          <cell r="I868">
            <v>104</v>
          </cell>
          <cell r="J868">
            <v>3282.24</v>
          </cell>
          <cell r="K868">
            <v>0</v>
          </cell>
          <cell r="L868">
            <v>3282.24</v>
          </cell>
          <cell r="M868">
            <v>3282.24</v>
          </cell>
          <cell r="N868">
            <v>0</v>
          </cell>
          <cell r="O868">
            <v>3282.24</v>
          </cell>
        </row>
        <row r="869">
          <cell r="B869" t="str">
            <v>NON BARG</v>
          </cell>
          <cell r="C869">
            <v>35</v>
          </cell>
          <cell r="D869" t="str">
            <v>GENERAL COUNSEL</v>
          </cell>
          <cell r="E869" t="str">
            <v>Staff</v>
          </cell>
          <cell r="F869">
            <v>560</v>
          </cell>
          <cell r="G869" t="str">
            <v>Non Productive</v>
          </cell>
          <cell r="H869" t="str">
            <v>LUMP SUM - MERIT</v>
          </cell>
          <cell r="I869">
            <v>0</v>
          </cell>
          <cell r="J869">
            <v>51627</v>
          </cell>
          <cell r="K869">
            <v>0</v>
          </cell>
          <cell r="L869">
            <v>51627</v>
          </cell>
          <cell r="M869">
            <v>51627</v>
          </cell>
          <cell r="N869">
            <v>0</v>
          </cell>
          <cell r="O869">
            <v>51627</v>
          </cell>
        </row>
        <row r="870">
          <cell r="B870" t="str">
            <v>NON BARG</v>
          </cell>
          <cell r="C870">
            <v>35</v>
          </cell>
          <cell r="D870" t="str">
            <v>GENERAL COUNSEL</v>
          </cell>
          <cell r="E870" t="str">
            <v>Staff</v>
          </cell>
          <cell r="F870">
            <v>580</v>
          </cell>
          <cell r="G870" t="str">
            <v>Non Productive</v>
          </cell>
          <cell r="H870" t="str">
            <v>SICKNESS IN FAMILY</v>
          </cell>
          <cell r="I870">
            <v>658.5</v>
          </cell>
          <cell r="J870">
            <v>17536.62</v>
          </cell>
          <cell r="K870">
            <v>0</v>
          </cell>
          <cell r="L870">
            <v>17536.62</v>
          </cell>
          <cell r="M870">
            <v>17536.62</v>
          </cell>
          <cell r="N870">
            <v>0</v>
          </cell>
          <cell r="O870">
            <v>17536.62</v>
          </cell>
        </row>
        <row r="871">
          <cell r="B871" t="str">
            <v>NON BARG</v>
          </cell>
          <cell r="C871">
            <v>35</v>
          </cell>
          <cell r="D871" t="str">
            <v>GENERAL COUNSEL</v>
          </cell>
          <cell r="E871" t="str">
            <v>Staff</v>
          </cell>
          <cell r="F871">
            <v>970</v>
          </cell>
          <cell r="G871" t="str">
            <v>Excluded</v>
          </cell>
          <cell r="H871" t="str">
            <v>PRETAX MEDICAL</v>
          </cell>
          <cell r="I871">
            <v>0</v>
          </cell>
          <cell r="J871">
            <v>-324441.40000000002</v>
          </cell>
          <cell r="K871">
            <v>0</v>
          </cell>
          <cell r="L871">
            <v>0</v>
          </cell>
          <cell r="M871">
            <v>0</v>
          </cell>
          <cell r="N871">
            <v>-324441.40000000002</v>
          </cell>
          <cell r="O871">
            <v>-324441.40000000002</v>
          </cell>
        </row>
        <row r="872">
          <cell r="B872" t="str">
            <v>NON BARG</v>
          </cell>
          <cell r="C872">
            <v>35</v>
          </cell>
          <cell r="D872" t="str">
            <v>GENERAL COUNSEL</v>
          </cell>
          <cell r="E872" t="str">
            <v>Staff</v>
          </cell>
          <cell r="F872">
            <v>971</v>
          </cell>
          <cell r="G872" t="str">
            <v>Excluded</v>
          </cell>
          <cell r="H872" t="str">
            <v>MEDICAL BENEFIT $</v>
          </cell>
          <cell r="I872">
            <v>0</v>
          </cell>
          <cell r="J872">
            <v>247965</v>
          </cell>
          <cell r="K872">
            <v>0</v>
          </cell>
          <cell r="L872">
            <v>0</v>
          </cell>
          <cell r="M872">
            <v>0</v>
          </cell>
          <cell r="N872">
            <v>247965</v>
          </cell>
          <cell r="O872">
            <v>247965</v>
          </cell>
        </row>
        <row r="873">
          <cell r="B873" t="str">
            <v>NON BARG</v>
          </cell>
          <cell r="C873">
            <v>35</v>
          </cell>
          <cell r="D873" t="str">
            <v>GENERAL COUNSEL</v>
          </cell>
          <cell r="E873" t="str">
            <v>Staff</v>
          </cell>
          <cell r="F873">
            <v>972</v>
          </cell>
          <cell r="G873" t="str">
            <v>Excluded</v>
          </cell>
          <cell r="H873" t="str">
            <v>PRETAX DENTAL</v>
          </cell>
          <cell r="I873">
            <v>0</v>
          </cell>
          <cell r="J873">
            <v>-18059.23</v>
          </cell>
          <cell r="K873">
            <v>0</v>
          </cell>
          <cell r="L873">
            <v>0</v>
          </cell>
          <cell r="M873">
            <v>0</v>
          </cell>
          <cell r="N873">
            <v>-18059.23</v>
          </cell>
          <cell r="O873">
            <v>-18059.23</v>
          </cell>
        </row>
        <row r="874">
          <cell r="B874" t="str">
            <v>NON BARG</v>
          </cell>
          <cell r="C874">
            <v>35</v>
          </cell>
          <cell r="D874" t="str">
            <v>GENERAL COUNSEL</v>
          </cell>
          <cell r="E874" t="str">
            <v>Staff</v>
          </cell>
          <cell r="F874">
            <v>973</v>
          </cell>
          <cell r="G874" t="str">
            <v>Excluded</v>
          </cell>
          <cell r="H874" t="str">
            <v>DENTAL BENEFIT $</v>
          </cell>
          <cell r="I874">
            <v>0</v>
          </cell>
          <cell r="J874">
            <v>6864</v>
          </cell>
          <cell r="K874">
            <v>0</v>
          </cell>
          <cell r="L874">
            <v>0</v>
          </cell>
          <cell r="M874">
            <v>0</v>
          </cell>
          <cell r="N874">
            <v>6864</v>
          </cell>
          <cell r="O874">
            <v>6864</v>
          </cell>
        </row>
        <row r="875">
          <cell r="B875" t="str">
            <v>NON BARG</v>
          </cell>
          <cell r="C875">
            <v>35</v>
          </cell>
          <cell r="D875" t="str">
            <v>GENERAL COUNSEL</v>
          </cell>
          <cell r="E875" t="str">
            <v>Staff</v>
          </cell>
          <cell r="F875">
            <v>974</v>
          </cell>
          <cell r="G875" t="str">
            <v>Excluded</v>
          </cell>
          <cell r="H875" t="str">
            <v>PRETAX EMP LIFE INS</v>
          </cell>
          <cell r="I875">
            <v>0</v>
          </cell>
          <cell r="J875">
            <v>-31552.42</v>
          </cell>
          <cell r="K875">
            <v>0</v>
          </cell>
          <cell r="L875">
            <v>0</v>
          </cell>
          <cell r="M875">
            <v>0</v>
          </cell>
          <cell r="N875">
            <v>-31552.42</v>
          </cell>
          <cell r="O875">
            <v>-31552.42</v>
          </cell>
        </row>
        <row r="876">
          <cell r="B876" t="str">
            <v>NON BARG</v>
          </cell>
          <cell r="C876">
            <v>35</v>
          </cell>
          <cell r="D876" t="str">
            <v>GENERAL COUNSEL</v>
          </cell>
          <cell r="E876" t="str">
            <v>Staff</v>
          </cell>
          <cell r="F876">
            <v>976</v>
          </cell>
          <cell r="G876" t="str">
            <v>Excluded</v>
          </cell>
          <cell r="H876" t="str">
            <v>LIFE INS BENEFIT $</v>
          </cell>
          <cell r="I876">
            <v>0</v>
          </cell>
          <cell r="J876">
            <v>8275.86</v>
          </cell>
          <cell r="K876">
            <v>0</v>
          </cell>
          <cell r="L876">
            <v>0</v>
          </cell>
          <cell r="M876">
            <v>0</v>
          </cell>
          <cell r="N876">
            <v>8275.86</v>
          </cell>
          <cell r="O876">
            <v>8275.86</v>
          </cell>
        </row>
        <row r="877">
          <cell r="B877" t="str">
            <v>NON BARG</v>
          </cell>
          <cell r="C877">
            <v>35</v>
          </cell>
          <cell r="D877" t="str">
            <v>GENERAL COUNSEL</v>
          </cell>
          <cell r="E877" t="str">
            <v>Staff</v>
          </cell>
          <cell r="F877">
            <v>977</v>
          </cell>
          <cell r="G877" t="str">
            <v>Excluded</v>
          </cell>
          <cell r="H877" t="str">
            <v>PRETAX LTD</v>
          </cell>
          <cell r="I877">
            <v>0</v>
          </cell>
          <cell r="J877">
            <v>-40269.629999999997</v>
          </cell>
          <cell r="K877">
            <v>0</v>
          </cell>
          <cell r="L877">
            <v>0</v>
          </cell>
          <cell r="M877">
            <v>0</v>
          </cell>
          <cell r="N877">
            <v>-40269.629999999997</v>
          </cell>
          <cell r="O877">
            <v>-40269.629999999997</v>
          </cell>
        </row>
        <row r="878">
          <cell r="B878" t="str">
            <v>NON BARG</v>
          </cell>
          <cell r="C878">
            <v>35</v>
          </cell>
          <cell r="D878" t="str">
            <v>GENERAL COUNSEL</v>
          </cell>
          <cell r="E878" t="str">
            <v>Staff</v>
          </cell>
          <cell r="F878">
            <v>978</v>
          </cell>
          <cell r="G878" t="str">
            <v>Excluded</v>
          </cell>
          <cell r="H878" t="str">
            <v>LTD BENEFIT $</v>
          </cell>
          <cell r="I878">
            <v>0</v>
          </cell>
          <cell r="J878">
            <v>37871.64</v>
          </cell>
          <cell r="K878">
            <v>0</v>
          </cell>
          <cell r="L878">
            <v>0</v>
          </cell>
          <cell r="M878">
            <v>0</v>
          </cell>
          <cell r="N878">
            <v>37871.64</v>
          </cell>
          <cell r="O878">
            <v>37871.64</v>
          </cell>
        </row>
        <row r="879">
          <cell r="B879" t="str">
            <v>NON BARG</v>
          </cell>
          <cell r="C879">
            <v>35</v>
          </cell>
          <cell r="D879" t="str">
            <v>GENERAL COUNSEL</v>
          </cell>
          <cell r="E879" t="str">
            <v>Staff</v>
          </cell>
          <cell r="F879">
            <v>979</v>
          </cell>
          <cell r="G879" t="str">
            <v>Excluded</v>
          </cell>
          <cell r="H879" t="str">
            <v>VACATION BUY</v>
          </cell>
          <cell r="I879">
            <v>0</v>
          </cell>
          <cell r="J879">
            <v>-36921.75</v>
          </cell>
          <cell r="K879">
            <v>0</v>
          </cell>
          <cell r="L879">
            <v>0</v>
          </cell>
          <cell r="M879">
            <v>0</v>
          </cell>
          <cell r="N879">
            <v>-36921.75</v>
          </cell>
          <cell r="O879">
            <v>-36921.75</v>
          </cell>
        </row>
        <row r="880">
          <cell r="B880" t="str">
            <v>NON BARG</v>
          </cell>
          <cell r="C880">
            <v>35</v>
          </cell>
          <cell r="D880" t="str">
            <v>GENERAL COUNSEL</v>
          </cell>
          <cell r="E880" t="str">
            <v>Staff</v>
          </cell>
          <cell r="F880">
            <v>981</v>
          </cell>
          <cell r="G880" t="str">
            <v>Excluded</v>
          </cell>
          <cell r="H880" t="str">
            <v>PRETAX HLTH CARE</v>
          </cell>
          <cell r="I880">
            <v>0</v>
          </cell>
          <cell r="J880">
            <v>-37376.660000000003</v>
          </cell>
          <cell r="K880">
            <v>0</v>
          </cell>
          <cell r="L880">
            <v>0</v>
          </cell>
          <cell r="M880">
            <v>0</v>
          </cell>
          <cell r="N880">
            <v>-37376.660000000003</v>
          </cell>
          <cell r="O880">
            <v>-37376.660000000003</v>
          </cell>
        </row>
        <row r="881">
          <cell r="B881" t="str">
            <v>NON BARG</v>
          </cell>
          <cell r="C881">
            <v>35</v>
          </cell>
          <cell r="D881" t="str">
            <v>GENERAL COUNSEL</v>
          </cell>
          <cell r="E881" t="str">
            <v>Staff</v>
          </cell>
          <cell r="F881">
            <v>983</v>
          </cell>
          <cell r="G881" t="str">
            <v>Excluded</v>
          </cell>
          <cell r="H881" t="str">
            <v>PRETAX DEP CARE</v>
          </cell>
          <cell r="I881">
            <v>0</v>
          </cell>
          <cell r="J881">
            <v>-11377.92</v>
          </cell>
          <cell r="K881">
            <v>0</v>
          </cell>
          <cell r="L881">
            <v>0</v>
          </cell>
          <cell r="M881">
            <v>0</v>
          </cell>
          <cell r="N881">
            <v>-11377.92</v>
          </cell>
          <cell r="O881">
            <v>-11377.92</v>
          </cell>
        </row>
        <row r="882">
          <cell r="B882" t="str">
            <v>NON BARG</v>
          </cell>
          <cell r="C882">
            <v>35</v>
          </cell>
          <cell r="D882" t="str">
            <v>GENERAL COUNSEL</v>
          </cell>
          <cell r="E882" t="str">
            <v>Staff</v>
          </cell>
          <cell r="F882">
            <v>984</v>
          </cell>
          <cell r="G882" t="str">
            <v>Excluded</v>
          </cell>
          <cell r="H882" t="str">
            <v>VISION - PRE-TAX DED</v>
          </cell>
          <cell r="I882">
            <v>0</v>
          </cell>
          <cell r="J882">
            <v>-8544.4500000000007</v>
          </cell>
          <cell r="K882">
            <v>0</v>
          </cell>
          <cell r="L882">
            <v>0</v>
          </cell>
          <cell r="M882">
            <v>0</v>
          </cell>
          <cell r="N882">
            <v>-8544.4500000000007</v>
          </cell>
          <cell r="O882">
            <v>-8544.4500000000007</v>
          </cell>
        </row>
        <row r="883">
          <cell r="B883" t="str">
            <v>NON BARG</v>
          </cell>
          <cell r="C883">
            <v>35</v>
          </cell>
          <cell r="D883" t="str">
            <v>GENERAL COUNSEL</v>
          </cell>
          <cell r="E883" t="str">
            <v>Staff</v>
          </cell>
          <cell r="F883">
            <v>985</v>
          </cell>
          <cell r="G883" t="str">
            <v>Excluded</v>
          </cell>
          <cell r="H883" t="str">
            <v>VACATION BUY</v>
          </cell>
          <cell r="I883">
            <v>0</v>
          </cell>
          <cell r="J883">
            <v>-240</v>
          </cell>
          <cell r="K883">
            <v>0</v>
          </cell>
          <cell r="L883">
            <v>0</v>
          </cell>
          <cell r="M883">
            <v>0</v>
          </cell>
          <cell r="N883">
            <v>-240</v>
          </cell>
          <cell r="O883">
            <v>-240</v>
          </cell>
        </row>
        <row r="884">
          <cell r="B884" t="str">
            <v>NON BARG</v>
          </cell>
          <cell r="C884">
            <v>35</v>
          </cell>
          <cell r="D884" t="str">
            <v>GENERAL COUNSEL</v>
          </cell>
          <cell r="E884" t="str">
            <v>Staff</v>
          </cell>
          <cell r="F884">
            <v>990</v>
          </cell>
          <cell r="G884" t="str">
            <v>Excluded</v>
          </cell>
          <cell r="H884" t="str">
            <v>THRIFT CATCH UP</v>
          </cell>
          <cell r="I884">
            <v>0</v>
          </cell>
          <cell r="J884">
            <v>-3862.43</v>
          </cell>
          <cell r="K884">
            <v>0</v>
          </cell>
          <cell r="L884">
            <v>0</v>
          </cell>
          <cell r="M884">
            <v>0</v>
          </cell>
          <cell r="N884">
            <v>-3862.43</v>
          </cell>
          <cell r="O884">
            <v>-3862.43</v>
          </cell>
        </row>
        <row r="885">
          <cell r="B885" t="str">
            <v>NON BARG</v>
          </cell>
          <cell r="C885">
            <v>35</v>
          </cell>
          <cell r="D885" t="str">
            <v>GENERAL COUNSEL</v>
          </cell>
          <cell r="E885" t="str">
            <v>Staff</v>
          </cell>
          <cell r="F885">
            <v>996</v>
          </cell>
          <cell r="G885" t="str">
            <v>Excluded</v>
          </cell>
          <cell r="H885" t="str">
            <v>MIL THRIFT C/U BASIC</v>
          </cell>
          <cell r="I885">
            <v>0</v>
          </cell>
          <cell r="J885">
            <v>-1531.2</v>
          </cell>
          <cell r="K885">
            <v>0</v>
          </cell>
          <cell r="L885">
            <v>0</v>
          </cell>
          <cell r="M885">
            <v>0</v>
          </cell>
          <cell r="N885">
            <v>-1531.2</v>
          </cell>
          <cell r="O885">
            <v>-1531.2</v>
          </cell>
        </row>
        <row r="886">
          <cell r="B886" t="str">
            <v>NON BARG</v>
          </cell>
          <cell r="C886">
            <v>35</v>
          </cell>
          <cell r="D886" t="str">
            <v>GENERAL COUNSEL</v>
          </cell>
          <cell r="E886" t="str">
            <v>Staff</v>
          </cell>
          <cell r="F886">
            <v>998</v>
          </cell>
          <cell r="G886" t="str">
            <v>Excluded</v>
          </cell>
          <cell r="H886" t="str">
            <v>BA THRFT STP AT CAP</v>
          </cell>
          <cell r="I886">
            <v>0</v>
          </cell>
          <cell r="J886">
            <v>-381240.5</v>
          </cell>
          <cell r="K886">
            <v>0</v>
          </cell>
          <cell r="L886">
            <v>0</v>
          </cell>
          <cell r="M886">
            <v>0</v>
          </cell>
          <cell r="N886">
            <v>-381240.5</v>
          </cell>
          <cell r="O886">
            <v>-381240.5</v>
          </cell>
        </row>
        <row r="887">
          <cell r="B887" t="str">
            <v>NON BARG</v>
          </cell>
          <cell r="C887">
            <v>35</v>
          </cell>
          <cell r="D887" t="str">
            <v>GENERAL COUNSEL</v>
          </cell>
          <cell r="E887" t="str">
            <v>Staff</v>
          </cell>
          <cell r="F887">
            <v>999</v>
          </cell>
          <cell r="G887" t="str">
            <v>Excluded</v>
          </cell>
          <cell r="H887" t="str">
            <v>SUP THRFT STP AT CAP</v>
          </cell>
          <cell r="I887">
            <v>0</v>
          </cell>
          <cell r="J887">
            <v>-188634.73</v>
          </cell>
          <cell r="K887">
            <v>0</v>
          </cell>
          <cell r="L887">
            <v>0</v>
          </cell>
          <cell r="M887">
            <v>0</v>
          </cell>
          <cell r="N887">
            <v>-188634.73</v>
          </cell>
          <cell r="O887">
            <v>-188634.73</v>
          </cell>
        </row>
        <row r="888">
          <cell r="B888" t="str">
            <v>NON BARG</v>
          </cell>
          <cell r="C888">
            <v>35</v>
          </cell>
          <cell r="D888" t="str">
            <v>GENERAL COUNSEL</v>
          </cell>
          <cell r="E888" t="str">
            <v>Staff</v>
          </cell>
          <cell r="F888" t="str">
            <v>C09</v>
          </cell>
          <cell r="G888" t="str">
            <v>Excluded</v>
          </cell>
          <cell r="H888" t="str">
            <v>SEVERANCE PAY</v>
          </cell>
          <cell r="I888">
            <v>0</v>
          </cell>
          <cell r="J888">
            <v>29140</v>
          </cell>
          <cell r="K888">
            <v>0</v>
          </cell>
          <cell r="L888">
            <v>0</v>
          </cell>
          <cell r="M888">
            <v>0</v>
          </cell>
          <cell r="N888">
            <v>29140</v>
          </cell>
          <cell r="O888">
            <v>29140</v>
          </cell>
        </row>
        <row r="889">
          <cell r="B889" t="str">
            <v>NON BARG</v>
          </cell>
          <cell r="C889">
            <v>35</v>
          </cell>
          <cell r="D889" t="str">
            <v>GENERAL COUNSEL</v>
          </cell>
          <cell r="E889" t="str">
            <v>Staff</v>
          </cell>
          <cell r="F889" t="str">
            <v>C37</v>
          </cell>
          <cell r="G889" t="str">
            <v>Excluded</v>
          </cell>
          <cell r="H889" t="str">
            <v>UNUSED VACATION PAY</v>
          </cell>
          <cell r="I889">
            <v>0</v>
          </cell>
          <cell r="J889">
            <v>1014.42</v>
          </cell>
          <cell r="K889">
            <v>0</v>
          </cell>
          <cell r="L889">
            <v>0</v>
          </cell>
          <cell r="M889">
            <v>0</v>
          </cell>
          <cell r="N889">
            <v>1014.42</v>
          </cell>
          <cell r="O889">
            <v>1014.42</v>
          </cell>
        </row>
        <row r="890">
          <cell r="B890" t="str">
            <v>NON BARG</v>
          </cell>
          <cell r="C890">
            <v>35</v>
          </cell>
          <cell r="D890" t="str">
            <v>GENERAL COUNSEL</v>
          </cell>
          <cell r="E890" t="str">
            <v>Staff</v>
          </cell>
          <cell r="F890" t="str">
            <v>D30</v>
          </cell>
          <cell r="G890" t="str">
            <v>Excluded</v>
          </cell>
          <cell r="H890" t="str">
            <v>IMP STOCK OPTION</v>
          </cell>
          <cell r="I890">
            <v>0</v>
          </cell>
          <cell r="J890">
            <v>22675</v>
          </cell>
          <cell r="K890">
            <v>0</v>
          </cell>
          <cell r="L890">
            <v>0</v>
          </cell>
          <cell r="M890">
            <v>0</v>
          </cell>
          <cell r="N890">
            <v>22675</v>
          </cell>
          <cell r="O890">
            <v>22675</v>
          </cell>
        </row>
        <row r="891">
          <cell r="B891" t="str">
            <v>NON BARG</v>
          </cell>
          <cell r="C891">
            <v>35</v>
          </cell>
          <cell r="D891" t="str">
            <v>GENERAL COUNSEL</v>
          </cell>
          <cell r="E891" t="str">
            <v>Staff</v>
          </cell>
          <cell r="F891" t="str">
            <v>G01</v>
          </cell>
          <cell r="G891" t="str">
            <v>Excluded</v>
          </cell>
          <cell r="H891" t="str">
            <v>SIGNING BONUS</v>
          </cell>
          <cell r="I891">
            <v>0</v>
          </cell>
          <cell r="J891">
            <v>42000</v>
          </cell>
          <cell r="K891">
            <v>0</v>
          </cell>
          <cell r="L891">
            <v>0</v>
          </cell>
          <cell r="M891">
            <v>0</v>
          </cell>
          <cell r="N891">
            <v>42000</v>
          </cell>
          <cell r="O891">
            <v>42000</v>
          </cell>
        </row>
        <row r="892">
          <cell r="B892" t="str">
            <v>NON BARG</v>
          </cell>
          <cell r="C892">
            <v>35</v>
          </cell>
          <cell r="D892" t="str">
            <v>GENERAL COUNSEL</v>
          </cell>
          <cell r="E892" t="str">
            <v>Staff</v>
          </cell>
          <cell r="F892" t="str">
            <v>G03</v>
          </cell>
          <cell r="G892" t="str">
            <v>Excluded</v>
          </cell>
          <cell r="H892" t="str">
            <v>IMP RECOGNITION AWARD</v>
          </cell>
          <cell r="I892">
            <v>0</v>
          </cell>
          <cell r="J892">
            <v>500</v>
          </cell>
          <cell r="K892">
            <v>0</v>
          </cell>
          <cell r="L892">
            <v>0</v>
          </cell>
          <cell r="M892">
            <v>0</v>
          </cell>
          <cell r="N892">
            <v>500</v>
          </cell>
          <cell r="O892">
            <v>500</v>
          </cell>
        </row>
        <row r="893">
          <cell r="B893" t="str">
            <v>NON BARG</v>
          </cell>
          <cell r="C893">
            <v>35</v>
          </cell>
          <cell r="D893" t="str">
            <v>GENERAL COUNSEL</v>
          </cell>
          <cell r="E893" t="str">
            <v>Staff</v>
          </cell>
          <cell r="F893" t="str">
            <v>G04</v>
          </cell>
          <cell r="G893" t="str">
            <v>Excluded</v>
          </cell>
          <cell r="H893" t="str">
            <v>GROSSUP</v>
          </cell>
          <cell r="I893">
            <v>0</v>
          </cell>
          <cell r="J893">
            <v>184.93</v>
          </cell>
          <cell r="K893">
            <v>0</v>
          </cell>
          <cell r="L893">
            <v>0</v>
          </cell>
          <cell r="M893">
            <v>0</v>
          </cell>
          <cell r="N893">
            <v>184.93</v>
          </cell>
          <cell r="O893">
            <v>184.93</v>
          </cell>
        </row>
        <row r="894">
          <cell r="B894" t="str">
            <v>NON BARG</v>
          </cell>
          <cell r="C894">
            <v>35</v>
          </cell>
          <cell r="D894" t="str">
            <v>GENERAL COUNSEL</v>
          </cell>
          <cell r="E894" t="str">
            <v>Staff</v>
          </cell>
          <cell r="F894" t="str">
            <v>G09</v>
          </cell>
          <cell r="G894" t="str">
            <v>Excluded</v>
          </cell>
          <cell r="H894" t="str">
            <v>WELLNESS REFUND</v>
          </cell>
          <cell r="I894">
            <v>0</v>
          </cell>
          <cell r="J894">
            <v>714.84</v>
          </cell>
          <cell r="K894">
            <v>0</v>
          </cell>
          <cell r="L894">
            <v>0</v>
          </cell>
          <cell r="M894">
            <v>0</v>
          </cell>
          <cell r="N894">
            <v>714.84</v>
          </cell>
          <cell r="O894">
            <v>714.84</v>
          </cell>
        </row>
        <row r="895">
          <cell r="B895" t="str">
            <v>NON BARG</v>
          </cell>
          <cell r="C895">
            <v>35</v>
          </cell>
          <cell r="D895" t="str">
            <v>GENERAL COUNSEL</v>
          </cell>
          <cell r="E895" t="str">
            <v>Staff</v>
          </cell>
          <cell r="F895" t="str">
            <v>G20</v>
          </cell>
          <cell r="G895" t="str">
            <v>Excluded</v>
          </cell>
          <cell r="H895" t="str">
            <v>MOV EXP-TXBL</v>
          </cell>
          <cell r="I895">
            <v>0</v>
          </cell>
          <cell r="J895">
            <v>550</v>
          </cell>
          <cell r="K895">
            <v>0</v>
          </cell>
          <cell r="L895">
            <v>0</v>
          </cell>
          <cell r="M895">
            <v>0</v>
          </cell>
          <cell r="N895">
            <v>550</v>
          </cell>
          <cell r="O895">
            <v>550</v>
          </cell>
        </row>
        <row r="896">
          <cell r="B896" t="str">
            <v>NON BARG</v>
          </cell>
          <cell r="C896">
            <v>35</v>
          </cell>
          <cell r="D896" t="str">
            <v>GENERAL COUNSEL</v>
          </cell>
          <cell r="E896" t="str">
            <v>Staff</v>
          </cell>
          <cell r="F896" t="str">
            <v>G25</v>
          </cell>
          <cell r="G896" t="str">
            <v>Excluded</v>
          </cell>
          <cell r="H896" t="str">
            <v>MOV EXP GROSSUP</v>
          </cell>
          <cell r="I896">
            <v>0</v>
          </cell>
          <cell r="J896">
            <v>233.48</v>
          </cell>
          <cell r="K896">
            <v>0</v>
          </cell>
          <cell r="L896">
            <v>0</v>
          </cell>
          <cell r="M896">
            <v>0</v>
          </cell>
          <cell r="N896">
            <v>233.48</v>
          </cell>
          <cell r="O896">
            <v>233.48</v>
          </cell>
        </row>
        <row r="897">
          <cell r="B897" t="str">
            <v>NON BARG</v>
          </cell>
          <cell r="C897">
            <v>35</v>
          </cell>
          <cell r="D897" t="str">
            <v>GENERAL COUNSEL</v>
          </cell>
          <cell r="E897" t="str">
            <v>Staff</v>
          </cell>
          <cell r="F897" t="str">
            <v>H30</v>
          </cell>
          <cell r="G897" t="str">
            <v>Non Productive</v>
          </cell>
          <cell r="H897" t="str">
            <v>PERF EXC REWARD</v>
          </cell>
          <cell r="I897">
            <v>0</v>
          </cell>
          <cell r="J897">
            <v>583161</v>
          </cell>
          <cell r="K897">
            <v>0</v>
          </cell>
          <cell r="L897">
            <v>583161</v>
          </cell>
          <cell r="M897">
            <v>583161</v>
          </cell>
          <cell r="N897">
            <v>0</v>
          </cell>
          <cell r="O897">
            <v>583161</v>
          </cell>
        </row>
        <row r="898">
          <cell r="B898" t="str">
            <v>NON BARG</v>
          </cell>
          <cell r="C898">
            <v>35</v>
          </cell>
          <cell r="D898" t="str">
            <v>GENERAL COUNSEL</v>
          </cell>
          <cell r="E898" t="str">
            <v>Staff</v>
          </cell>
          <cell r="F898" t="str">
            <v>H35</v>
          </cell>
          <cell r="G898" t="str">
            <v>Excluded</v>
          </cell>
          <cell r="H898" t="str">
            <v>INCENTIVE</v>
          </cell>
          <cell r="I898">
            <v>0</v>
          </cell>
          <cell r="J898">
            <v>12690</v>
          </cell>
          <cell r="K898">
            <v>0</v>
          </cell>
          <cell r="L898">
            <v>0</v>
          </cell>
          <cell r="M898">
            <v>0</v>
          </cell>
          <cell r="N898">
            <v>12690</v>
          </cell>
          <cell r="O898">
            <v>12690</v>
          </cell>
        </row>
        <row r="899">
          <cell r="B899" t="str">
            <v>NON BARG</v>
          </cell>
          <cell r="C899">
            <v>35</v>
          </cell>
          <cell r="D899" t="str">
            <v>GENERAL COUNSEL</v>
          </cell>
          <cell r="E899" t="str">
            <v>Staff</v>
          </cell>
          <cell r="F899" t="str">
            <v>J10</v>
          </cell>
          <cell r="G899" t="str">
            <v>Excluded</v>
          </cell>
          <cell r="H899" t="str">
            <v>O.T. MEALS NON-XM</v>
          </cell>
          <cell r="I899">
            <v>115</v>
          </cell>
          <cell r="J899">
            <v>1265</v>
          </cell>
          <cell r="K899">
            <v>0</v>
          </cell>
          <cell r="L899">
            <v>0</v>
          </cell>
          <cell r="M899">
            <v>0</v>
          </cell>
          <cell r="N899">
            <v>1265</v>
          </cell>
          <cell r="O899">
            <v>1265</v>
          </cell>
        </row>
        <row r="900">
          <cell r="B900" t="str">
            <v>NON BARG</v>
          </cell>
          <cell r="C900">
            <v>35</v>
          </cell>
          <cell r="D900" t="str">
            <v>GENERAL COUNSEL</v>
          </cell>
          <cell r="E900" t="str">
            <v>Staff</v>
          </cell>
          <cell r="F900" t="str">
            <v>J20</v>
          </cell>
          <cell r="G900" t="str">
            <v>Excluded</v>
          </cell>
          <cell r="H900" t="str">
            <v>IMP INC EXCESS LIF T</v>
          </cell>
          <cell r="I900">
            <v>0</v>
          </cell>
          <cell r="J900">
            <v>23765.97</v>
          </cell>
          <cell r="K900">
            <v>0</v>
          </cell>
          <cell r="L900">
            <v>0</v>
          </cell>
          <cell r="M900">
            <v>0</v>
          </cell>
          <cell r="N900">
            <v>23765.97</v>
          </cell>
          <cell r="O900">
            <v>23765.97</v>
          </cell>
        </row>
        <row r="901">
          <cell r="B901" t="str">
            <v>NON BARG</v>
          </cell>
          <cell r="C901">
            <v>35</v>
          </cell>
          <cell r="D901" t="str">
            <v>GENERAL COUNSEL</v>
          </cell>
          <cell r="E901" t="str">
            <v>Staff</v>
          </cell>
          <cell r="F901" t="str">
            <v>J25</v>
          </cell>
          <cell r="G901" t="str">
            <v>Excluded</v>
          </cell>
          <cell r="H901" t="str">
            <v>IMP INC DEP LIFE</v>
          </cell>
          <cell r="I901">
            <v>0</v>
          </cell>
          <cell r="J901">
            <v>2083.4</v>
          </cell>
          <cell r="K901">
            <v>0</v>
          </cell>
          <cell r="L901">
            <v>0</v>
          </cell>
          <cell r="M901">
            <v>0</v>
          </cell>
          <cell r="N901">
            <v>2083.4</v>
          </cell>
          <cell r="O901">
            <v>2083.4</v>
          </cell>
        </row>
        <row r="902">
          <cell r="B902" t="str">
            <v>NON BARG</v>
          </cell>
          <cell r="C902">
            <v>35</v>
          </cell>
          <cell r="D902" t="str">
            <v>GENERAL COUNSEL</v>
          </cell>
          <cell r="E902" t="str">
            <v>Staff</v>
          </cell>
          <cell r="F902" t="str">
            <v>J68</v>
          </cell>
          <cell r="G902" t="str">
            <v>Excluded</v>
          </cell>
          <cell r="H902" t="str">
            <v>COMMUT CO. CAR</v>
          </cell>
          <cell r="I902">
            <v>0</v>
          </cell>
          <cell r="J902">
            <v>612</v>
          </cell>
          <cell r="K902">
            <v>0</v>
          </cell>
          <cell r="L902">
            <v>0</v>
          </cell>
          <cell r="M902">
            <v>0</v>
          </cell>
          <cell r="N902">
            <v>612</v>
          </cell>
          <cell r="O902">
            <v>612</v>
          </cell>
        </row>
        <row r="903">
          <cell r="B903" t="str">
            <v>NON BARG</v>
          </cell>
          <cell r="C903">
            <v>35</v>
          </cell>
          <cell r="D903" t="str">
            <v>GENERAL COUNSEL</v>
          </cell>
          <cell r="E903" t="str">
            <v>Staff</v>
          </cell>
          <cell r="F903" t="str">
            <v>J82</v>
          </cell>
          <cell r="G903" t="str">
            <v>Excluded</v>
          </cell>
          <cell r="H903" t="str">
            <v>IMP CNTR CAR V INS 2</v>
          </cell>
          <cell r="I903">
            <v>0</v>
          </cell>
          <cell r="J903">
            <v>9372</v>
          </cell>
          <cell r="K903">
            <v>0</v>
          </cell>
          <cell r="L903">
            <v>0</v>
          </cell>
          <cell r="M903">
            <v>0</v>
          </cell>
          <cell r="N903">
            <v>9372</v>
          </cell>
          <cell r="O903">
            <v>9372</v>
          </cell>
        </row>
        <row r="904">
          <cell r="B904" t="str">
            <v>NON BARG</v>
          </cell>
          <cell r="C904">
            <v>35</v>
          </cell>
          <cell r="D904" t="str">
            <v>GENERAL COUNSEL</v>
          </cell>
          <cell r="E904" t="str">
            <v>Staff</v>
          </cell>
          <cell r="F904" t="str">
            <v>J83</v>
          </cell>
          <cell r="G904" t="str">
            <v>Excluded</v>
          </cell>
          <cell r="H904" t="str">
            <v>IMP CNTR CAR V INS 3</v>
          </cell>
          <cell r="I904">
            <v>0</v>
          </cell>
          <cell r="J904">
            <v>792</v>
          </cell>
          <cell r="K904">
            <v>0</v>
          </cell>
          <cell r="L904">
            <v>0</v>
          </cell>
          <cell r="M904">
            <v>0</v>
          </cell>
          <cell r="N904">
            <v>792</v>
          </cell>
          <cell r="O904">
            <v>792</v>
          </cell>
        </row>
        <row r="905">
          <cell r="B905" t="str">
            <v>NON BARG</v>
          </cell>
          <cell r="C905">
            <v>35</v>
          </cell>
          <cell r="D905" t="str">
            <v>GENERAL COUNSEL</v>
          </cell>
          <cell r="E905" t="str">
            <v>Staff</v>
          </cell>
          <cell r="F905" t="str">
            <v>P30</v>
          </cell>
          <cell r="G905" t="str">
            <v>Excluded</v>
          </cell>
          <cell r="H905" t="str">
            <v>STOCK OPTION TAX</v>
          </cell>
          <cell r="I905">
            <v>0</v>
          </cell>
          <cell r="J905">
            <v>7856.89</v>
          </cell>
          <cell r="K905">
            <v>0</v>
          </cell>
          <cell r="L905">
            <v>0</v>
          </cell>
          <cell r="M905">
            <v>0</v>
          </cell>
          <cell r="N905">
            <v>7856.89</v>
          </cell>
          <cell r="O905">
            <v>7856.89</v>
          </cell>
        </row>
        <row r="906">
          <cell r="B906" t="str">
            <v>NON BARG</v>
          </cell>
          <cell r="C906">
            <v>35</v>
          </cell>
          <cell r="D906" t="str">
            <v>GENERAL COUNSEL</v>
          </cell>
          <cell r="E906" t="str">
            <v>Staff</v>
          </cell>
          <cell r="F906" t="str">
            <v>P52</v>
          </cell>
          <cell r="G906" t="str">
            <v>Excluded</v>
          </cell>
          <cell r="H906" t="str">
            <v>CC V INS RMB N-TX 2</v>
          </cell>
          <cell r="I906">
            <v>0</v>
          </cell>
          <cell r="J906">
            <v>16206</v>
          </cell>
          <cell r="K906">
            <v>0</v>
          </cell>
          <cell r="L906">
            <v>0</v>
          </cell>
          <cell r="M906">
            <v>0</v>
          </cell>
          <cell r="N906">
            <v>16206</v>
          </cell>
          <cell r="O906">
            <v>16206</v>
          </cell>
        </row>
        <row r="907">
          <cell r="B907" t="str">
            <v>NON BARG</v>
          </cell>
          <cell r="C907">
            <v>35</v>
          </cell>
          <cell r="D907" t="str">
            <v>GENERAL COUNSEL</v>
          </cell>
          <cell r="E907" t="str">
            <v>Staff</v>
          </cell>
          <cell r="F907" t="str">
            <v>P53</v>
          </cell>
          <cell r="G907" t="str">
            <v>Excluded</v>
          </cell>
          <cell r="H907" t="str">
            <v>CC V INS RMB N-TX 3</v>
          </cell>
          <cell r="I907">
            <v>0</v>
          </cell>
          <cell r="J907">
            <v>888</v>
          </cell>
          <cell r="K907">
            <v>0</v>
          </cell>
          <cell r="L907">
            <v>0</v>
          </cell>
          <cell r="M907">
            <v>0</v>
          </cell>
          <cell r="N907">
            <v>888</v>
          </cell>
          <cell r="O907">
            <v>888</v>
          </cell>
        </row>
        <row r="908">
          <cell r="B908" t="str">
            <v>NON BARG</v>
          </cell>
          <cell r="C908">
            <v>35</v>
          </cell>
          <cell r="D908" t="str">
            <v>GENERAL COUNSEL</v>
          </cell>
          <cell r="E908" t="str">
            <v>Staff</v>
          </cell>
          <cell r="F908" t="str">
            <v>R42</v>
          </cell>
          <cell r="G908" t="str">
            <v>Excluded</v>
          </cell>
          <cell r="H908" t="str">
            <v>HOL WRK-VAC-NOT PAID</v>
          </cell>
          <cell r="I908">
            <v>48</v>
          </cell>
          <cell r="J908">
            <v>2574</v>
          </cell>
          <cell r="K908">
            <v>0</v>
          </cell>
          <cell r="L908">
            <v>0</v>
          </cell>
          <cell r="M908">
            <v>0</v>
          </cell>
          <cell r="N908">
            <v>2574</v>
          </cell>
          <cell r="O908">
            <v>2574</v>
          </cell>
        </row>
        <row r="909">
          <cell r="B909" t="str">
            <v>NON BARG</v>
          </cell>
          <cell r="C909">
            <v>35</v>
          </cell>
          <cell r="D909" t="str">
            <v>GENERAL COUNSEL</v>
          </cell>
          <cell r="E909" t="str">
            <v>Staff</v>
          </cell>
          <cell r="F909" t="str">
            <v>R59</v>
          </cell>
          <cell r="G909" t="str">
            <v>Excluded</v>
          </cell>
          <cell r="H909" t="str">
            <v>FMLA - INFO ONLY</v>
          </cell>
          <cell r="I909">
            <v>592</v>
          </cell>
          <cell r="J909">
            <v>0</v>
          </cell>
          <cell r="K909">
            <v>0</v>
          </cell>
          <cell r="L909">
            <v>0</v>
          </cell>
          <cell r="M909">
            <v>0</v>
          </cell>
          <cell r="N909">
            <v>0</v>
          </cell>
          <cell r="O909">
            <v>0</v>
          </cell>
        </row>
        <row r="910">
          <cell r="B910" t="str">
            <v>NON BARG</v>
          </cell>
          <cell r="C910">
            <v>35</v>
          </cell>
          <cell r="D910" t="str">
            <v>GENERAL COUNSEL</v>
          </cell>
          <cell r="E910" t="str">
            <v>Staff</v>
          </cell>
          <cell r="F910" t="str">
            <v>R62</v>
          </cell>
          <cell r="G910" t="str">
            <v>Excluded</v>
          </cell>
          <cell r="H910" t="str">
            <v>LV OF ABS-NOT PAID</v>
          </cell>
          <cell r="I910">
            <v>80</v>
          </cell>
          <cell r="J910">
            <v>0</v>
          </cell>
          <cell r="K910">
            <v>0</v>
          </cell>
          <cell r="L910">
            <v>0</v>
          </cell>
          <cell r="M910">
            <v>0</v>
          </cell>
          <cell r="N910">
            <v>0</v>
          </cell>
          <cell r="O910">
            <v>0</v>
          </cell>
        </row>
        <row r="911">
          <cell r="B911" t="str">
            <v>NON BARG</v>
          </cell>
          <cell r="C911">
            <v>35</v>
          </cell>
          <cell r="D911" t="str">
            <v>GENERAL COUNSEL</v>
          </cell>
          <cell r="E911" t="str">
            <v>Staff</v>
          </cell>
          <cell r="F911" t="str">
            <v>R64</v>
          </cell>
          <cell r="G911" t="str">
            <v>Excluded</v>
          </cell>
          <cell r="H911" t="str">
            <v>FAMILY LEAVE NOT-PD</v>
          </cell>
          <cell r="I911">
            <v>0</v>
          </cell>
          <cell r="J911">
            <v>0</v>
          </cell>
          <cell r="K911">
            <v>0</v>
          </cell>
          <cell r="L911">
            <v>0</v>
          </cell>
          <cell r="M911">
            <v>0</v>
          </cell>
          <cell r="N911">
            <v>0</v>
          </cell>
          <cell r="O911">
            <v>0</v>
          </cell>
        </row>
        <row r="912">
          <cell r="B912" t="str">
            <v>NON BARG</v>
          </cell>
          <cell r="C912">
            <v>35</v>
          </cell>
          <cell r="D912" t="str">
            <v>GENERAL COUNSEL</v>
          </cell>
          <cell r="E912" t="str">
            <v>Staff</v>
          </cell>
          <cell r="F912" t="str">
            <v>R65</v>
          </cell>
          <cell r="G912" t="str">
            <v>Excluded</v>
          </cell>
          <cell r="H912" t="str">
            <v>EMPL REQ N-PD</v>
          </cell>
          <cell r="I912">
            <v>28</v>
          </cell>
          <cell r="J912">
            <v>0</v>
          </cell>
          <cell r="K912">
            <v>0</v>
          </cell>
          <cell r="L912">
            <v>0</v>
          </cell>
          <cell r="M912">
            <v>0</v>
          </cell>
          <cell r="N912">
            <v>0</v>
          </cell>
          <cell r="O912">
            <v>0</v>
          </cell>
        </row>
        <row r="913">
          <cell r="B913" t="str">
            <v>NON BARG</v>
          </cell>
          <cell r="C913">
            <v>35</v>
          </cell>
          <cell r="D913" t="str">
            <v>GENERAL COUNSEL</v>
          </cell>
          <cell r="E913" t="str">
            <v>Staff</v>
          </cell>
          <cell r="F913" t="str">
            <v>R71</v>
          </cell>
          <cell r="G913" t="str">
            <v>Excluded</v>
          </cell>
          <cell r="H913" t="str">
            <v>DEFERRED COMP</v>
          </cell>
          <cell r="I913">
            <v>0</v>
          </cell>
          <cell r="J913">
            <v>45000</v>
          </cell>
          <cell r="K913">
            <v>0</v>
          </cell>
          <cell r="L913">
            <v>0</v>
          </cell>
          <cell r="M913">
            <v>0</v>
          </cell>
          <cell r="N913">
            <v>45000</v>
          </cell>
          <cell r="O913">
            <v>45000</v>
          </cell>
        </row>
        <row r="914">
          <cell r="B914" t="str">
            <v>NON BARG</v>
          </cell>
          <cell r="C914">
            <v>35</v>
          </cell>
          <cell r="D914" t="str">
            <v>GENERAL COUNSEL</v>
          </cell>
          <cell r="E914" t="str">
            <v>Staff</v>
          </cell>
          <cell r="F914" t="str">
            <v>R80</v>
          </cell>
          <cell r="G914" t="str">
            <v>Excluded</v>
          </cell>
          <cell r="H914" t="str">
            <v>THRIFT BASE-MIL LV</v>
          </cell>
          <cell r="I914">
            <v>272</v>
          </cell>
          <cell r="J914">
            <v>0</v>
          </cell>
          <cell r="K914">
            <v>0</v>
          </cell>
          <cell r="L914">
            <v>0</v>
          </cell>
          <cell r="M914">
            <v>0</v>
          </cell>
          <cell r="N914">
            <v>0</v>
          </cell>
          <cell r="O914">
            <v>0</v>
          </cell>
        </row>
        <row r="915">
          <cell r="B915" t="str">
            <v>NON BARG</v>
          </cell>
          <cell r="C915">
            <v>35</v>
          </cell>
          <cell r="D915" t="str">
            <v>GENERAL COUNSEL</v>
          </cell>
          <cell r="E915" t="str">
            <v>Staff</v>
          </cell>
          <cell r="F915" t="str">
            <v>T04</v>
          </cell>
          <cell r="G915" t="str">
            <v>Non Productive</v>
          </cell>
          <cell r="H915" t="str">
            <v>ALTERNATIVE AWARD</v>
          </cell>
          <cell r="I915">
            <v>0</v>
          </cell>
          <cell r="J915">
            <v>1750</v>
          </cell>
          <cell r="K915">
            <v>0</v>
          </cell>
          <cell r="L915">
            <v>1750</v>
          </cell>
          <cell r="M915">
            <v>1750</v>
          </cell>
          <cell r="N915">
            <v>0</v>
          </cell>
          <cell r="O915">
            <v>1750</v>
          </cell>
        </row>
        <row r="916">
          <cell r="B916" t="str">
            <v>NON BARG</v>
          </cell>
          <cell r="C916">
            <v>35</v>
          </cell>
          <cell r="D916" t="str">
            <v>GENERAL COUNSEL</v>
          </cell>
          <cell r="E916" t="str">
            <v>Staff</v>
          </cell>
          <cell r="F916" t="str">
            <v>T43</v>
          </cell>
          <cell r="G916" t="str">
            <v>Excluded</v>
          </cell>
          <cell r="H916" t="str">
            <v>MIL LEAVE SUPP PAY</v>
          </cell>
          <cell r="I916">
            <v>0</v>
          </cell>
          <cell r="J916">
            <v>1265.17</v>
          </cell>
          <cell r="K916">
            <v>0</v>
          </cell>
          <cell r="L916">
            <v>0</v>
          </cell>
          <cell r="M916">
            <v>0</v>
          </cell>
          <cell r="N916">
            <v>1265.17</v>
          </cell>
          <cell r="O916">
            <v>1265.17</v>
          </cell>
        </row>
        <row r="917">
          <cell r="B917" t="str">
            <v>NON BARG</v>
          </cell>
          <cell r="C917">
            <v>35</v>
          </cell>
          <cell r="D917" t="str">
            <v>GENERAL COUNSEL</v>
          </cell>
          <cell r="E917" t="str">
            <v>Staff</v>
          </cell>
          <cell r="F917" t="str">
            <v>T70</v>
          </cell>
          <cell r="G917" t="str">
            <v>Non Productive</v>
          </cell>
          <cell r="H917" t="str">
            <v>LUMP SUM PAYMENT</v>
          </cell>
          <cell r="I917">
            <v>0</v>
          </cell>
          <cell r="J917">
            <v>6250</v>
          </cell>
          <cell r="K917">
            <v>0</v>
          </cell>
          <cell r="L917">
            <v>6250</v>
          </cell>
          <cell r="M917">
            <v>6250</v>
          </cell>
          <cell r="N917">
            <v>0</v>
          </cell>
          <cell r="O917">
            <v>6250</v>
          </cell>
        </row>
        <row r="918">
          <cell r="B918" t="str">
            <v>NON BARG</v>
          </cell>
          <cell r="C918">
            <v>35</v>
          </cell>
          <cell r="D918" t="str">
            <v>GENERAL COUNSEL</v>
          </cell>
          <cell r="E918" t="str">
            <v>Staff</v>
          </cell>
          <cell r="F918" t="str">
            <v>T80</v>
          </cell>
          <cell r="G918" t="str">
            <v>Non Productive</v>
          </cell>
          <cell r="H918" t="str">
            <v>OT ADJUSTMENT</v>
          </cell>
          <cell r="I918">
            <v>0</v>
          </cell>
          <cell r="J918">
            <v>232.34</v>
          </cell>
          <cell r="K918">
            <v>0</v>
          </cell>
          <cell r="L918">
            <v>232.34</v>
          </cell>
          <cell r="M918">
            <v>232.34</v>
          </cell>
          <cell r="N918">
            <v>0</v>
          </cell>
          <cell r="O918">
            <v>232.34</v>
          </cell>
        </row>
        <row r="919">
          <cell r="B919" t="str">
            <v>NON BARG</v>
          </cell>
          <cell r="C919">
            <v>35</v>
          </cell>
          <cell r="D919" t="str">
            <v>GENERAL COUNSEL</v>
          </cell>
          <cell r="E919" t="str">
            <v>Staff</v>
          </cell>
          <cell r="F919" t="str">
            <v>X20</v>
          </cell>
          <cell r="G919" t="str">
            <v>Productive</v>
          </cell>
          <cell r="H919" t="str">
            <v>STRAIGHT OVERTIME</v>
          </cell>
          <cell r="I919">
            <v>173.25</v>
          </cell>
          <cell r="J919">
            <v>7338.28</v>
          </cell>
          <cell r="K919">
            <v>7338.28</v>
          </cell>
          <cell r="L919">
            <v>0</v>
          </cell>
          <cell r="M919">
            <v>7338.28</v>
          </cell>
          <cell r="N919">
            <v>0</v>
          </cell>
          <cell r="O919">
            <v>7338.28</v>
          </cell>
        </row>
        <row r="920">
          <cell r="B920" t="str">
            <v>NON BARG</v>
          </cell>
          <cell r="C920">
            <v>35</v>
          </cell>
          <cell r="D920" t="str">
            <v>GENERAL COUNSEL</v>
          </cell>
          <cell r="E920" t="str">
            <v>Staff</v>
          </cell>
          <cell r="F920" t="str">
            <v>Y21</v>
          </cell>
          <cell r="G920" t="str">
            <v>Productive</v>
          </cell>
          <cell r="H920" t="str">
            <v>TIME &amp; ONE HALF OT</v>
          </cell>
          <cell r="I920">
            <v>1154.25</v>
          </cell>
          <cell r="J920">
            <v>31979.599999999999</v>
          </cell>
          <cell r="K920">
            <v>31979.599999999999</v>
          </cell>
          <cell r="L920">
            <v>0</v>
          </cell>
          <cell r="M920">
            <v>31979.599999999999</v>
          </cell>
          <cell r="N920">
            <v>0</v>
          </cell>
          <cell r="O920">
            <v>31979.599999999999</v>
          </cell>
        </row>
        <row r="921">
          <cell r="B921" t="str">
            <v>NON BARG</v>
          </cell>
          <cell r="C921">
            <v>35</v>
          </cell>
          <cell r="D921" t="str">
            <v>GENERAL COUNSEL</v>
          </cell>
          <cell r="E921" t="str">
            <v>Staff</v>
          </cell>
          <cell r="F921" t="str">
            <v>Y25</v>
          </cell>
          <cell r="G921" t="str">
            <v>Productive</v>
          </cell>
          <cell r="H921" t="str">
            <v>TEMP RELIEVING-1 1/2</v>
          </cell>
          <cell r="I921">
            <v>2.25</v>
          </cell>
          <cell r="J921">
            <v>3.12</v>
          </cell>
          <cell r="K921">
            <v>3.12</v>
          </cell>
          <cell r="L921">
            <v>0</v>
          </cell>
          <cell r="M921">
            <v>3.12</v>
          </cell>
          <cell r="N921">
            <v>0</v>
          </cell>
          <cell r="O921">
            <v>3.12</v>
          </cell>
        </row>
        <row r="922">
          <cell r="B922" t="str">
            <v>NON BARG</v>
          </cell>
          <cell r="C922">
            <v>35</v>
          </cell>
          <cell r="D922" t="str">
            <v>GENERAL COUNSEL</v>
          </cell>
          <cell r="E922" t="str">
            <v>Staff</v>
          </cell>
          <cell r="F922" t="str">
            <v>Z22</v>
          </cell>
          <cell r="G922" t="str">
            <v>Productive</v>
          </cell>
          <cell r="H922" t="str">
            <v>DOUBLE OVERTIME</v>
          </cell>
          <cell r="I922">
            <v>2</v>
          </cell>
          <cell r="J922">
            <v>67.400000000000006</v>
          </cell>
          <cell r="K922">
            <v>67.400000000000006</v>
          </cell>
          <cell r="L922">
            <v>0</v>
          </cell>
          <cell r="M922">
            <v>67.400000000000006</v>
          </cell>
          <cell r="N922">
            <v>0</v>
          </cell>
          <cell r="O922">
            <v>67.400000000000006</v>
          </cell>
        </row>
        <row r="923">
          <cell r="B923" t="str">
            <v>NON BARG</v>
          </cell>
          <cell r="C923">
            <v>36</v>
          </cell>
          <cell r="D923" t="str">
            <v>GOVT AFFAIRS - FED</v>
          </cell>
          <cell r="E923" t="str">
            <v>Staff</v>
          </cell>
          <cell r="F923">
            <v>10</v>
          </cell>
          <cell r="G923" t="str">
            <v>Productive</v>
          </cell>
          <cell r="H923" t="str">
            <v>REGULAR</v>
          </cell>
          <cell r="I923">
            <v>7640</v>
          </cell>
          <cell r="J923">
            <v>244491.85</v>
          </cell>
          <cell r="K923">
            <v>244491.85</v>
          </cell>
          <cell r="L923">
            <v>0</v>
          </cell>
          <cell r="M923">
            <v>244491.85</v>
          </cell>
          <cell r="N923">
            <v>0</v>
          </cell>
          <cell r="O923">
            <v>244491.85</v>
          </cell>
        </row>
        <row r="924">
          <cell r="B924" t="str">
            <v>NON BARG</v>
          </cell>
          <cell r="C924">
            <v>36</v>
          </cell>
          <cell r="D924" t="str">
            <v>GOVT AFFAIRS - FED</v>
          </cell>
          <cell r="E924" t="str">
            <v>Staff</v>
          </cell>
          <cell r="F924">
            <v>20</v>
          </cell>
          <cell r="G924" t="str">
            <v>Non Productive</v>
          </cell>
          <cell r="H924" t="str">
            <v>HOLIDAY</v>
          </cell>
          <cell r="I924">
            <v>352</v>
          </cell>
          <cell r="J924">
            <v>11155.6</v>
          </cell>
          <cell r="K924">
            <v>0</v>
          </cell>
          <cell r="L924">
            <v>11155.6</v>
          </cell>
          <cell r="M924">
            <v>11155.6</v>
          </cell>
          <cell r="N924">
            <v>0</v>
          </cell>
          <cell r="O924">
            <v>11155.6</v>
          </cell>
        </row>
        <row r="925">
          <cell r="B925" t="str">
            <v>NON BARG</v>
          </cell>
          <cell r="C925">
            <v>36</v>
          </cell>
          <cell r="D925" t="str">
            <v>GOVT AFFAIRS - FED</v>
          </cell>
          <cell r="E925" t="str">
            <v>Staff</v>
          </cell>
          <cell r="F925">
            <v>30</v>
          </cell>
          <cell r="G925" t="str">
            <v>Non Productive</v>
          </cell>
          <cell r="H925" t="str">
            <v>VACATION</v>
          </cell>
          <cell r="I925">
            <v>360</v>
          </cell>
          <cell r="J925">
            <v>10687.2</v>
          </cell>
          <cell r="K925">
            <v>0</v>
          </cell>
          <cell r="L925">
            <v>10687.2</v>
          </cell>
          <cell r="M925">
            <v>10687.2</v>
          </cell>
          <cell r="N925">
            <v>0</v>
          </cell>
          <cell r="O925">
            <v>10687.2</v>
          </cell>
        </row>
        <row r="926">
          <cell r="B926" t="str">
            <v>NON BARG</v>
          </cell>
          <cell r="C926">
            <v>36</v>
          </cell>
          <cell r="D926" t="str">
            <v>GOVT AFFAIRS - FED</v>
          </cell>
          <cell r="E926" t="str">
            <v>Staff</v>
          </cell>
          <cell r="F926">
            <v>40</v>
          </cell>
          <cell r="G926" t="str">
            <v>Non Productive</v>
          </cell>
          <cell r="H926" t="str">
            <v>EMPLOYEE ILLNESS</v>
          </cell>
          <cell r="I926">
            <v>136</v>
          </cell>
          <cell r="J926">
            <v>2806.45</v>
          </cell>
          <cell r="K926">
            <v>0</v>
          </cell>
          <cell r="L926">
            <v>2806.45</v>
          </cell>
          <cell r="M926">
            <v>2806.45</v>
          </cell>
          <cell r="N926">
            <v>0</v>
          </cell>
          <cell r="O926">
            <v>2806.45</v>
          </cell>
        </row>
        <row r="927">
          <cell r="B927" t="str">
            <v>NON BARG</v>
          </cell>
          <cell r="C927">
            <v>36</v>
          </cell>
          <cell r="D927" t="str">
            <v>GOVT AFFAIRS - FED</v>
          </cell>
          <cell r="E927" t="str">
            <v>Staff</v>
          </cell>
          <cell r="F927">
            <v>90</v>
          </cell>
          <cell r="G927" t="str">
            <v>Non Productive</v>
          </cell>
          <cell r="H927" t="str">
            <v>OTHER REGULAR HOURS</v>
          </cell>
          <cell r="I927">
            <v>24</v>
          </cell>
          <cell r="J927">
            <v>340.5</v>
          </cell>
          <cell r="K927">
            <v>0</v>
          </cell>
          <cell r="L927">
            <v>340.5</v>
          </cell>
          <cell r="M927">
            <v>340.5</v>
          </cell>
          <cell r="N927">
            <v>0</v>
          </cell>
          <cell r="O927">
            <v>340.5</v>
          </cell>
        </row>
        <row r="928">
          <cell r="B928" t="str">
            <v>NON BARG</v>
          </cell>
          <cell r="C928">
            <v>36</v>
          </cell>
          <cell r="D928" t="str">
            <v>GOVT AFFAIRS - FED</v>
          </cell>
          <cell r="E928" t="str">
            <v>Staff</v>
          </cell>
          <cell r="F928">
            <v>300</v>
          </cell>
          <cell r="G928" t="str">
            <v>Non Productive</v>
          </cell>
          <cell r="H928" t="str">
            <v>PERF EXC REWARD</v>
          </cell>
          <cell r="I928">
            <v>0</v>
          </cell>
          <cell r="J928">
            <v>8356</v>
          </cell>
          <cell r="K928">
            <v>0</v>
          </cell>
          <cell r="L928">
            <v>8356</v>
          </cell>
          <cell r="M928">
            <v>8356</v>
          </cell>
          <cell r="N928">
            <v>0</v>
          </cell>
          <cell r="O928">
            <v>8356</v>
          </cell>
        </row>
        <row r="929">
          <cell r="B929" t="str">
            <v>NON BARG</v>
          </cell>
          <cell r="C929">
            <v>36</v>
          </cell>
          <cell r="D929" t="str">
            <v>GOVT AFFAIRS - FED</v>
          </cell>
          <cell r="E929" t="str">
            <v>Staff</v>
          </cell>
          <cell r="F929">
            <v>430</v>
          </cell>
          <cell r="G929" t="str">
            <v>Non Productive</v>
          </cell>
          <cell r="H929" t="str">
            <v>FINAL VACATION ALLOW</v>
          </cell>
          <cell r="I929">
            <v>716</v>
          </cell>
          <cell r="J929">
            <v>24443.25</v>
          </cell>
          <cell r="K929">
            <v>0</v>
          </cell>
          <cell r="L929">
            <v>24443.25</v>
          </cell>
          <cell r="M929">
            <v>24443.25</v>
          </cell>
          <cell r="N929">
            <v>0</v>
          </cell>
          <cell r="O929">
            <v>24443.25</v>
          </cell>
        </row>
        <row r="930">
          <cell r="B930" t="str">
            <v>NON BARG</v>
          </cell>
          <cell r="C930">
            <v>36</v>
          </cell>
          <cell r="D930" t="str">
            <v>GOVT AFFAIRS - FED</v>
          </cell>
          <cell r="E930" t="str">
            <v>Staff</v>
          </cell>
          <cell r="F930">
            <v>480</v>
          </cell>
          <cell r="G930" t="str">
            <v>Non Productive</v>
          </cell>
          <cell r="H930" t="str">
            <v>FINAL FLOATING HOL</v>
          </cell>
          <cell r="I930">
            <v>16</v>
          </cell>
          <cell r="J930">
            <v>807</v>
          </cell>
          <cell r="K930">
            <v>0</v>
          </cell>
          <cell r="L930">
            <v>807</v>
          </cell>
          <cell r="M930">
            <v>807</v>
          </cell>
          <cell r="N930">
            <v>0</v>
          </cell>
          <cell r="O930">
            <v>807</v>
          </cell>
        </row>
        <row r="931">
          <cell r="B931" t="str">
            <v>NON BARG</v>
          </cell>
          <cell r="C931">
            <v>36</v>
          </cell>
          <cell r="D931" t="str">
            <v>GOVT AFFAIRS - FED</v>
          </cell>
          <cell r="E931" t="str">
            <v>Staff</v>
          </cell>
          <cell r="F931">
            <v>560</v>
          </cell>
          <cell r="G931" t="str">
            <v>Non Productive</v>
          </cell>
          <cell r="H931" t="str">
            <v>LUMP SUM - MERIT</v>
          </cell>
          <cell r="I931">
            <v>0</v>
          </cell>
          <cell r="J931">
            <v>2203</v>
          </cell>
          <cell r="K931">
            <v>0</v>
          </cell>
          <cell r="L931">
            <v>2203</v>
          </cell>
          <cell r="M931">
            <v>2203</v>
          </cell>
          <cell r="N931">
            <v>0</v>
          </cell>
          <cell r="O931">
            <v>2203</v>
          </cell>
        </row>
        <row r="932">
          <cell r="B932" t="str">
            <v>NON BARG</v>
          </cell>
          <cell r="C932">
            <v>36</v>
          </cell>
          <cell r="D932" t="str">
            <v>GOVT AFFAIRS - FED</v>
          </cell>
          <cell r="E932" t="str">
            <v>Staff</v>
          </cell>
          <cell r="F932">
            <v>970</v>
          </cell>
          <cell r="G932" t="str">
            <v>Excluded</v>
          </cell>
          <cell r="H932" t="str">
            <v>PRETAX MEDICAL</v>
          </cell>
          <cell r="I932">
            <v>0</v>
          </cell>
          <cell r="J932">
            <v>-13650</v>
          </cell>
          <cell r="K932">
            <v>0</v>
          </cell>
          <cell r="L932">
            <v>0</v>
          </cell>
          <cell r="M932">
            <v>0</v>
          </cell>
          <cell r="N932">
            <v>-13650</v>
          </cell>
          <cell r="O932">
            <v>-13650</v>
          </cell>
        </row>
        <row r="933">
          <cell r="B933" t="str">
            <v>NON BARG</v>
          </cell>
          <cell r="C933">
            <v>36</v>
          </cell>
          <cell r="D933" t="str">
            <v>GOVT AFFAIRS - FED</v>
          </cell>
          <cell r="E933" t="str">
            <v>Staff</v>
          </cell>
          <cell r="F933">
            <v>971</v>
          </cell>
          <cell r="G933" t="str">
            <v>Excluded</v>
          </cell>
          <cell r="H933" t="str">
            <v>MEDICAL BENEFIT $</v>
          </cell>
          <cell r="I933">
            <v>0</v>
          </cell>
          <cell r="J933">
            <v>10800</v>
          </cell>
          <cell r="K933">
            <v>0</v>
          </cell>
          <cell r="L933">
            <v>0</v>
          </cell>
          <cell r="M933">
            <v>0</v>
          </cell>
          <cell r="N933">
            <v>10800</v>
          </cell>
          <cell r="O933">
            <v>10800</v>
          </cell>
        </row>
        <row r="934">
          <cell r="B934" t="str">
            <v>NON BARG</v>
          </cell>
          <cell r="C934">
            <v>36</v>
          </cell>
          <cell r="D934" t="str">
            <v>GOVT AFFAIRS - FED</v>
          </cell>
          <cell r="E934" t="str">
            <v>Staff</v>
          </cell>
          <cell r="F934">
            <v>972</v>
          </cell>
          <cell r="G934" t="str">
            <v>Excluded</v>
          </cell>
          <cell r="H934" t="str">
            <v>PRETAX DENTAL</v>
          </cell>
          <cell r="I934">
            <v>0</v>
          </cell>
          <cell r="J934">
            <v>-756</v>
          </cell>
          <cell r="K934">
            <v>0</v>
          </cell>
          <cell r="L934">
            <v>0</v>
          </cell>
          <cell r="M934">
            <v>0</v>
          </cell>
          <cell r="N934">
            <v>-756</v>
          </cell>
          <cell r="O934">
            <v>-756</v>
          </cell>
        </row>
        <row r="935">
          <cell r="B935" t="str">
            <v>NON BARG</v>
          </cell>
          <cell r="C935">
            <v>36</v>
          </cell>
          <cell r="D935" t="str">
            <v>GOVT AFFAIRS - FED</v>
          </cell>
          <cell r="E935" t="str">
            <v>Staff</v>
          </cell>
          <cell r="F935">
            <v>973</v>
          </cell>
          <cell r="G935" t="str">
            <v>Excluded</v>
          </cell>
          <cell r="H935" t="str">
            <v>DENTAL BENEFIT $</v>
          </cell>
          <cell r="I935">
            <v>0</v>
          </cell>
          <cell r="J935">
            <v>312</v>
          </cell>
          <cell r="K935">
            <v>0</v>
          </cell>
          <cell r="L935">
            <v>0</v>
          </cell>
          <cell r="M935">
            <v>0</v>
          </cell>
          <cell r="N935">
            <v>312</v>
          </cell>
          <cell r="O935">
            <v>312</v>
          </cell>
        </row>
        <row r="936">
          <cell r="B936" t="str">
            <v>NON BARG</v>
          </cell>
          <cell r="C936">
            <v>36</v>
          </cell>
          <cell r="D936" t="str">
            <v>GOVT AFFAIRS - FED</v>
          </cell>
          <cell r="E936" t="str">
            <v>Staff</v>
          </cell>
          <cell r="F936">
            <v>974</v>
          </cell>
          <cell r="G936" t="str">
            <v>Excluded</v>
          </cell>
          <cell r="H936" t="str">
            <v>PRETAX EMP LIFE INS</v>
          </cell>
          <cell r="I936">
            <v>0</v>
          </cell>
          <cell r="J936">
            <v>-1089.8399999999999</v>
          </cell>
          <cell r="K936">
            <v>0</v>
          </cell>
          <cell r="L936">
            <v>0</v>
          </cell>
          <cell r="M936">
            <v>0</v>
          </cell>
          <cell r="N936">
            <v>-1089.8399999999999</v>
          </cell>
          <cell r="O936">
            <v>-1089.8399999999999</v>
          </cell>
        </row>
        <row r="937">
          <cell r="B937" t="str">
            <v>NON BARG</v>
          </cell>
          <cell r="C937">
            <v>36</v>
          </cell>
          <cell r="D937" t="str">
            <v>GOVT AFFAIRS - FED</v>
          </cell>
          <cell r="E937" t="str">
            <v>Staff</v>
          </cell>
          <cell r="F937">
            <v>976</v>
          </cell>
          <cell r="G937" t="str">
            <v>Excluded</v>
          </cell>
          <cell r="H937" t="str">
            <v>LIFE INS BENEFIT $</v>
          </cell>
          <cell r="I937">
            <v>0</v>
          </cell>
          <cell r="J937">
            <v>256.56</v>
          </cell>
          <cell r="K937">
            <v>0</v>
          </cell>
          <cell r="L937">
            <v>0</v>
          </cell>
          <cell r="M937">
            <v>0</v>
          </cell>
          <cell r="N937">
            <v>256.56</v>
          </cell>
          <cell r="O937">
            <v>256.56</v>
          </cell>
        </row>
        <row r="938">
          <cell r="B938" t="str">
            <v>NON BARG</v>
          </cell>
          <cell r="C938">
            <v>36</v>
          </cell>
          <cell r="D938" t="str">
            <v>GOVT AFFAIRS - FED</v>
          </cell>
          <cell r="E938" t="str">
            <v>Staff</v>
          </cell>
          <cell r="F938">
            <v>977</v>
          </cell>
          <cell r="G938" t="str">
            <v>Excluded</v>
          </cell>
          <cell r="H938" t="str">
            <v>PRETAX LTD</v>
          </cell>
          <cell r="I938">
            <v>0</v>
          </cell>
          <cell r="J938">
            <v>-1467.84</v>
          </cell>
          <cell r="K938">
            <v>0</v>
          </cell>
          <cell r="L938">
            <v>0</v>
          </cell>
          <cell r="M938">
            <v>0</v>
          </cell>
          <cell r="N938">
            <v>-1467.84</v>
          </cell>
          <cell r="O938">
            <v>-1467.84</v>
          </cell>
        </row>
        <row r="939">
          <cell r="B939" t="str">
            <v>NON BARG</v>
          </cell>
          <cell r="C939">
            <v>36</v>
          </cell>
          <cell r="D939" t="str">
            <v>GOVT AFFAIRS - FED</v>
          </cell>
          <cell r="E939" t="str">
            <v>Staff</v>
          </cell>
          <cell r="F939">
            <v>978</v>
          </cell>
          <cell r="G939" t="str">
            <v>Excluded</v>
          </cell>
          <cell r="H939" t="str">
            <v>LTD BENEFIT $</v>
          </cell>
          <cell r="I939">
            <v>0</v>
          </cell>
          <cell r="J939">
            <v>1380.12</v>
          </cell>
          <cell r="K939">
            <v>0</v>
          </cell>
          <cell r="L939">
            <v>0</v>
          </cell>
          <cell r="M939">
            <v>0</v>
          </cell>
          <cell r="N939">
            <v>1380.12</v>
          </cell>
          <cell r="O939">
            <v>1380.12</v>
          </cell>
        </row>
        <row r="940">
          <cell r="B940" t="str">
            <v>NON BARG</v>
          </cell>
          <cell r="C940">
            <v>36</v>
          </cell>
          <cell r="D940" t="str">
            <v>GOVT AFFAIRS - FED</v>
          </cell>
          <cell r="E940" t="str">
            <v>Staff</v>
          </cell>
          <cell r="F940">
            <v>983</v>
          </cell>
          <cell r="G940" t="str">
            <v>Excluded</v>
          </cell>
          <cell r="H940" t="str">
            <v>PRETAX DEP CARE</v>
          </cell>
          <cell r="I940">
            <v>0</v>
          </cell>
          <cell r="J940">
            <v>-1008</v>
          </cell>
          <cell r="K940">
            <v>0</v>
          </cell>
          <cell r="L940">
            <v>0</v>
          </cell>
          <cell r="M940">
            <v>0</v>
          </cell>
          <cell r="N940">
            <v>-1008</v>
          </cell>
          <cell r="O940">
            <v>-1008</v>
          </cell>
        </row>
        <row r="941">
          <cell r="B941" t="str">
            <v>NON BARG</v>
          </cell>
          <cell r="C941">
            <v>36</v>
          </cell>
          <cell r="D941" t="str">
            <v>GOVT AFFAIRS - FED</v>
          </cell>
          <cell r="E941" t="str">
            <v>Staff</v>
          </cell>
          <cell r="F941">
            <v>984</v>
          </cell>
          <cell r="G941" t="str">
            <v>Excluded</v>
          </cell>
          <cell r="H941" t="str">
            <v>VISION - PRE-TAX DED</v>
          </cell>
          <cell r="I941">
            <v>0</v>
          </cell>
          <cell r="J941">
            <v>-523.79999999999995</v>
          </cell>
          <cell r="K941">
            <v>0</v>
          </cell>
          <cell r="L941">
            <v>0</v>
          </cell>
          <cell r="M941">
            <v>0</v>
          </cell>
          <cell r="N941">
            <v>-523.79999999999995</v>
          </cell>
          <cell r="O941">
            <v>-523.79999999999995</v>
          </cell>
        </row>
        <row r="942">
          <cell r="B942" t="str">
            <v>NON BARG</v>
          </cell>
          <cell r="C942">
            <v>36</v>
          </cell>
          <cell r="D942" t="str">
            <v>GOVT AFFAIRS - FED</v>
          </cell>
          <cell r="E942" t="str">
            <v>Staff</v>
          </cell>
          <cell r="F942">
            <v>998</v>
          </cell>
          <cell r="G942" t="str">
            <v>Excluded</v>
          </cell>
          <cell r="H942" t="str">
            <v>BA THRFT STP AT CAP</v>
          </cell>
          <cell r="I942">
            <v>0</v>
          </cell>
          <cell r="J942">
            <v>-6437.18</v>
          </cell>
          <cell r="K942">
            <v>0</v>
          </cell>
          <cell r="L942">
            <v>0</v>
          </cell>
          <cell r="M942">
            <v>0</v>
          </cell>
          <cell r="N942">
            <v>-6437.18</v>
          </cell>
          <cell r="O942">
            <v>-6437.18</v>
          </cell>
        </row>
        <row r="943">
          <cell r="B943" t="str">
            <v>NON BARG</v>
          </cell>
          <cell r="C943">
            <v>36</v>
          </cell>
          <cell r="D943" t="str">
            <v>GOVT AFFAIRS - FED</v>
          </cell>
          <cell r="E943" t="str">
            <v>Staff</v>
          </cell>
          <cell r="F943">
            <v>999</v>
          </cell>
          <cell r="G943" t="str">
            <v>Excluded</v>
          </cell>
          <cell r="H943" t="str">
            <v>SUP THRFT STP AT CAP</v>
          </cell>
          <cell r="I943">
            <v>0</v>
          </cell>
          <cell r="J943">
            <v>-3172.05</v>
          </cell>
          <cell r="K943">
            <v>0</v>
          </cell>
          <cell r="L943">
            <v>0</v>
          </cell>
          <cell r="M943">
            <v>0</v>
          </cell>
          <cell r="N943">
            <v>-3172.05</v>
          </cell>
          <cell r="O943">
            <v>-3172.05</v>
          </cell>
        </row>
        <row r="944">
          <cell r="B944" t="str">
            <v>NON BARG</v>
          </cell>
          <cell r="C944">
            <v>36</v>
          </cell>
          <cell r="D944" t="str">
            <v>GOVT AFFAIRS - FED</v>
          </cell>
          <cell r="E944" t="str">
            <v>Staff</v>
          </cell>
          <cell r="F944" t="str">
            <v>C04</v>
          </cell>
          <cell r="G944" t="str">
            <v>Excluded</v>
          </cell>
          <cell r="H944" t="str">
            <v>OUT OF STATE DFRNTL</v>
          </cell>
          <cell r="I944">
            <v>0</v>
          </cell>
          <cell r="J944">
            <v>3900</v>
          </cell>
          <cell r="K944">
            <v>0</v>
          </cell>
          <cell r="L944">
            <v>0</v>
          </cell>
          <cell r="M944">
            <v>0</v>
          </cell>
          <cell r="N944">
            <v>3900</v>
          </cell>
          <cell r="O944">
            <v>3900</v>
          </cell>
        </row>
        <row r="945">
          <cell r="B945" t="str">
            <v>NON BARG</v>
          </cell>
          <cell r="C945">
            <v>36</v>
          </cell>
          <cell r="D945" t="str">
            <v>GOVT AFFAIRS - FED</v>
          </cell>
          <cell r="E945" t="str">
            <v>Staff</v>
          </cell>
          <cell r="F945" t="str">
            <v>C09</v>
          </cell>
          <cell r="G945" t="str">
            <v>Excluded</v>
          </cell>
          <cell r="H945" t="str">
            <v>SEVERANCE PAY</v>
          </cell>
          <cell r="I945">
            <v>0</v>
          </cell>
          <cell r="J945">
            <v>52455</v>
          </cell>
          <cell r="K945">
            <v>0</v>
          </cell>
          <cell r="L945">
            <v>0</v>
          </cell>
          <cell r="M945">
            <v>0</v>
          </cell>
          <cell r="N945">
            <v>52455</v>
          </cell>
          <cell r="O945">
            <v>52455</v>
          </cell>
        </row>
        <row r="946">
          <cell r="B946" t="str">
            <v>NON BARG</v>
          </cell>
          <cell r="C946">
            <v>36</v>
          </cell>
          <cell r="D946" t="str">
            <v>GOVT AFFAIRS - FED</v>
          </cell>
          <cell r="E946" t="str">
            <v>Staff</v>
          </cell>
          <cell r="F946" t="str">
            <v>H30</v>
          </cell>
          <cell r="G946" t="str">
            <v>Non Productive</v>
          </cell>
          <cell r="H946" t="str">
            <v>PERF EXC REWARD</v>
          </cell>
          <cell r="I946">
            <v>0</v>
          </cell>
          <cell r="J946">
            <v>21644</v>
          </cell>
          <cell r="K946">
            <v>0</v>
          </cell>
          <cell r="L946">
            <v>21644</v>
          </cell>
          <cell r="M946">
            <v>21644</v>
          </cell>
          <cell r="N946">
            <v>0</v>
          </cell>
          <cell r="O946">
            <v>21644</v>
          </cell>
        </row>
        <row r="947">
          <cell r="B947" t="str">
            <v>NON BARG</v>
          </cell>
          <cell r="C947">
            <v>36</v>
          </cell>
          <cell r="D947" t="str">
            <v>GOVT AFFAIRS - FED</v>
          </cell>
          <cell r="E947" t="str">
            <v>Staff</v>
          </cell>
          <cell r="F947" t="str">
            <v>J20</v>
          </cell>
          <cell r="G947" t="str">
            <v>Excluded</v>
          </cell>
          <cell r="H947" t="str">
            <v>IMP INC EXCESS LIF T</v>
          </cell>
          <cell r="I947">
            <v>0</v>
          </cell>
          <cell r="J947">
            <v>374.78</v>
          </cell>
          <cell r="K947">
            <v>0</v>
          </cell>
          <cell r="L947">
            <v>0</v>
          </cell>
          <cell r="M947">
            <v>0</v>
          </cell>
          <cell r="N947">
            <v>374.78</v>
          </cell>
          <cell r="O947">
            <v>374.78</v>
          </cell>
        </row>
        <row r="948">
          <cell r="B948" t="str">
            <v>NON BARG</v>
          </cell>
          <cell r="C948">
            <v>36</v>
          </cell>
          <cell r="D948" t="str">
            <v>GOVT AFFAIRS - FED</v>
          </cell>
          <cell r="E948" t="str">
            <v>Staff</v>
          </cell>
          <cell r="F948" t="str">
            <v>J82</v>
          </cell>
          <cell r="G948" t="str">
            <v>Excluded</v>
          </cell>
          <cell r="H948" t="str">
            <v>IMP CNTR CAR V INS 2</v>
          </cell>
          <cell r="I948">
            <v>0</v>
          </cell>
          <cell r="J948">
            <v>121</v>
          </cell>
          <cell r="K948">
            <v>0</v>
          </cell>
          <cell r="L948">
            <v>0</v>
          </cell>
          <cell r="M948">
            <v>0</v>
          </cell>
          <cell r="N948">
            <v>121</v>
          </cell>
          <cell r="O948">
            <v>121</v>
          </cell>
        </row>
        <row r="949">
          <cell r="B949" t="str">
            <v>NON BARG</v>
          </cell>
          <cell r="C949">
            <v>36</v>
          </cell>
          <cell r="D949" t="str">
            <v>GOVT AFFAIRS - FED</v>
          </cell>
          <cell r="E949" t="str">
            <v>Staff</v>
          </cell>
          <cell r="F949" t="str">
            <v>P52</v>
          </cell>
          <cell r="G949" t="str">
            <v>Excluded</v>
          </cell>
          <cell r="H949" t="str">
            <v>CC V INS RMB N-TX 2</v>
          </cell>
          <cell r="I949">
            <v>0</v>
          </cell>
          <cell r="J949">
            <v>203.5</v>
          </cell>
          <cell r="K949">
            <v>0</v>
          </cell>
          <cell r="L949">
            <v>0</v>
          </cell>
          <cell r="M949">
            <v>0</v>
          </cell>
          <cell r="N949">
            <v>203.5</v>
          </cell>
          <cell r="O949">
            <v>203.5</v>
          </cell>
        </row>
        <row r="950">
          <cell r="B950" t="str">
            <v>NON BARG</v>
          </cell>
          <cell r="C950">
            <v>36</v>
          </cell>
          <cell r="D950" t="str">
            <v>GOVT AFFAIRS - FED</v>
          </cell>
          <cell r="E950" t="str">
            <v>Staff</v>
          </cell>
          <cell r="F950" t="str">
            <v>T80</v>
          </cell>
          <cell r="G950" t="str">
            <v>Non Productive</v>
          </cell>
          <cell r="H950" t="str">
            <v>OT ADJUSTMENT</v>
          </cell>
          <cell r="I950">
            <v>0</v>
          </cell>
          <cell r="J950">
            <v>139.62</v>
          </cell>
          <cell r="K950">
            <v>0</v>
          </cell>
          <cell r="L950">
            <v>139.62</v>
          </cell>
          <cell r="M950">
            <v>139.62</v>
          </cell>
          <cell r="N950">
            <v>0</v>
          </cell>
          <cell r="O950">
            <v>139.62</v>
          </cell>
        </row>
        <row r="951">
          <cell r="B951" t="str">
            <v>NON BARG</v>
          </cell>
          <cell r="C951">
            <v>36</v>
          </cell>
          <cell r="D951" t="str">
            <v>GOVT AFFAIRS - FED</v>
          </cell>
          <cell r="E951" t="str">
            <v>Staff</v>
          </cell>
          <cell r="F951" t="str">
            <v>Y21</v>
          </cell>
          <cell r="G951" t="str">
            <v>Productive</v>
          </cell>
          <cell r="H951" t="str">
            <v>TIME &amp; ONE HALF OT</v>
          </cell>
          <cell r="I951">
            <v>262</v>
          </cell>
          <cell r="J951">
            <v>8698.7999999999993</v>
          </cell>
          <cell r="K951">
            <v>8698.7999999999993</v>
          </cell>
          <cell r="L951">
            <v>0</v>
          </cell>
          <cell r="M951">
            <v>8698.7999999999993</v>
          </cell>
          <cell r="N951">
            <v>0</v>
          </cell>
          <cell r="O951">
            <v>8698.7999999999993</v>
          </cell>
        </row>
        <row r="952">
          <cell r="B952" t="str">
            <v>NON BARG</v>
          </cell>
          <cell r="C952">
            <v>61</v>
          </cell>
          <cell r="D952" t="str">
            <v>GOVT AFFAIRS - STATE</v>
          </cell>
          <cell r="E952" t="str">
            <v>Staff</v>
          </cell>
          <cell r="F952">
            <v>10</v>
          </cell>
          <cell r="G952" t="str">
            <v>Productive</v>
          </cell>
          <cell r="H952" t="str">
            <v>REGULAR</v>
          </cell>
          <cell r="I952">
            <v>1896</v>
          </cell>
          <cell r="J952">
            <v>134879.20000000001</v>
          </cell>
          <cell r="K952">
            <v>134879.20000000001</v>
          </cell>
          <cell r="L952">
            <v>0</v>
          </cell>
          <cell r="M952">
            <v>134879.20000000001</v>
          </cell>
          <cell r="N952">
            <v>0</v>
          </cell>
          <cell r="O952">
            <v>134879.20000000001</v>
          </cell>
        </row>
        <row r="953">
          <cell r="B953" t="str">
            <v>NON BARG</v>
          </cell>
          <cell r="C953">
            <v>61</v>
          </cell>
          <cell r="D953" t="str">
            <v>GOVT AFFAIRS - STATE</v>
          </cell>
          <cell r="E953" t="str">
            <v>Staff</v>
          </cell>
          <cell r="F953">
            <v>20</v>
          </cell>
          <cell r="G953" t="str">
            <v>Non Productive</v>
          </cell>
          <cell r="H953" t="str">
            <v>HOLIDAY</v>
          </cell>
          <cell r="I953">
            <v>88</v>
          </cell>
          <cell r="J953">
            <v>6219</v>
          </cell>
          <cell r="K953">
            <v>0</v>
          </cell>
          <cell r="L953">
            <v>6219</v>
          </cell>
          <cell r="M953">
            <v>6219</v>
          </cell>
          <cell r="N953">
            <v>0</v>
          </cell>
          <cell r="O953">
            <v>6219</v>
          </cell>
        </row>
        <row r="954">
          <cell r="B954" t="str">
            <v>NON BARG</v>
          </cell>
          <cell r="C954">
            <v>61</v>
          </cell>
          <cell r="D954" t="str">
            <v>GOVT AFFAIRS - STATE</v>
          </cell>
          <cell r="E954" t="str">
            <v>Staff</v>
          </cell>
          <cell r="F954">
            <v>30</v>
          </cell>
          <cell r="G954" t="str">
            <v>Non Productive</v>
          </cell>
          <cell r="H954" t="str">
            <v>VACATION</v>
          </cell>
          <cell r="I954">
            <v>96</v>
          </cell>
          <cell r="J954">
            <v>6880.8</v>
          </cell>
          <cell r="K954">
            <v>0</v>
          </cell>
          <cell r="L954">
            <v>6880.8</v>
          </cell>
          <cell r="M954">
            <v>6880.8</v>
          </cell>
          <cell r="N954">
            <v>0</v>
          </cell>
          <cell r="O954">
            <v>6880.8</v>
          </cell>
        </row>
        <row r="955">
          <cell r="B955" t="str">
            <v>NON BARG</v>
          </cell>
          <cell r="C955">
            <v>61</v>
          </cell>
          <cell r="D955" t="str">
            <v>GOVT AFFAIRS - STATE</v>
          </cell>
          <cell r="E955" t="str">
            <v>Staff</v>
          </cell>
          <cell r="F955">
            <v>300</v>
          </cell>
          <cell r="G955" t="str">
            <v>Non Productive</v>
          </cell>
          <cell r="H955" t="str">
            <v>PERF EXC REWARD</v>
          </cell>
          <cell r="I955">
            <v>0</v>
          </cell>
          <cell r="J955">
            <v>5733</v>
          </cell>
          <cell r="K955">
            <v>0</v>
          </cell>
          <cell r="L955">
            <v>5733</v>
          </cell>
          <cell r="M955">
            <v>5733</v>
          </cell>
          <cell r="N955">
            <v>0</v>
          </cell>
          <cell r="O955">
            <v>5733</v>
          </cell>
        </row>
        <row r="956">
          <cell r="B956" t="str">
            <v>NON BARG</v>
          </cell>
          <cell r="C956">
            <v>61</v>
          </cell>
          <cell r="D956" t="str">
            <v>GOVT AFFAIRS - STATE</v>
          </cell>
          <cell r="E956" t="str">
            <v>Staff</v>
          </cell>
          <cell r="F956">
            <v>970</v>
          </cell>
          <cell r="G956" t="str">
            <v>Excluded</v>
          </cell>
          <cell r="H956" t="str">
            <v>PRETAX MEDICAL</v>
          </cell>
          <cell r="I956">
            <v>0</v>
          </cell>
          <cell r="J956">
            <v>-4872</v>
          </cell>
          <cell r="K956">
            <v>0</v>
          </cell>
          <cell r="L956">
            <v>0</v>
          </cell>
          <cell r="M956">
            <v>0</v>
          </cell>
          <cell r="N956">
            <v>-4872</v>
          </cell>
          <cell r="O956">
            <v>-4872</v>
          </cell>
        </row>
        <row r="957">
          <cell r="B957" t="str">
            <v>NON BARG</v>
          </cell>
          <cell r="C957">
            <v>61</v>
          </cell>
          <cell r="D957" t="str">
            <v>GOVT AFFAIRS - STATE</v>
          </cell>
          <cell r="E957" t="str">
            <v>Staff</v>
          </cell>
          <cell r="F957">
            <v>971</v>
          </cell>
          <cell r="G957" t="str">
            <v>Excluded</v>
          </cell>
          <cell r="H957" t="str">
            <v>MEDICAL BENEFIT $</v>
          </cell>
          <cell r="I957">
            <v>0</v>
          </cell>
          <cell r="J957">
            <v>3552</v>
          </cell>
          <cell r="K957">
            <v>0</v>
          </cell>
          <cell r="L957">
            <v>0</v>
          </cell>
          <cell r="M957">
            <v>0</v>
          </cell>
          <cell r="N957">
            <v>3552</v>
          </cell>
          <cell r="O957">
            <v>3552</v>
          </cell>
        </row>
        <row r="958">
          <cell r="B958" t="str">
            <v>NON BARG</v>
          </cell>
          <cell r="C958">
            <v>61</v>
          </cell>
          <cell r="D958" t="str">
            <v>GOVT AFFAIRS - STATE</v>
          </cell>
          <cell r="E958" t="str">
            <v>Staff</v>
          </cell>
          <cell r="F958">
            <v>972</v>
          </cell>
          <cell r="G958" t="str">
            <v>Excluded</v>
          </cell>
          <cell r="H958" t="str">
            <v>PRETAX DENTAL</v>
          </cell>
          <cell r="I958">
            <v>0</v>
          </cell>
          <cell r="J958">
            <v>-258</v>
          </cell>
          <cell r="K958">
            <v>0</v>
          </cell>
          <cell r="L958">
            <v>0</v>
          </cell>
          <cell r="M958">
            <v>0</v>
          </cell>
          <cell r="N958">
            <v>-258</v>
          </cell>
          <cell r="O958">
            <v>-258</v>
          </cell>
        </row>
        <row r="959">
          <cell r="B959" t="str">
            <v>NON BARG</v>
          </cell>
          <cell r="C959">
            <v>61</v>
          </cell>
          <cell r="D959" t="str">
            <v>GOVT AFFAIRS - STATE</v>
          </cell>
          <cell r="E959" t="str">
            <v>Staff</v>
          </cell>
          <cell r="F959">
            <v>973</v>
          </cell>
          <cell r="G959" t="str">
            <v>Excluded</v>
          </cell>
          <cell r="H959" t="str">
            <v>DENTAL BENEFIT $</v>
          </cell>
          <cell r="I959">
            <v>0</v>
          </cell>
          <cell r="J959">
            <v>78</v>
          </cell>
          <cell r="K959">
            <v>0</v>
          </cell>
          <cell r="L959">
            <v>0</v>
          </cell>
          <cell r="M959">
            <v>0</v>
          </cell>
          <cell r="N959">
            <v>78</v>
          </cell>
          <cell r="O959">
            <v>78</v>
          </cell>
        </row>
        <row r="960">
          <cell r="B960" t="str">
            <v>NON BARG</v>
          </cell>
          <cell r="C960">
            <v>61</v>
          </cell>
          <cell r="D960" t="str">
            <v>GOVT AFFAIRS - STATE</v>
          </cell>
          <cell r="E960" t="str">
            <v>Staff</v>
          </cell>
          <cell r="F960">
            <v>974</v>
          </cell>
          <cell r="G960" t="str">
            <v>Excluded</v>
          </cell>
          <cell r="H960" t="str">
            <v>PRETAX EMP LIFE INS</v>
          </cell>
          <cell r="I960">
            <v>0</v>
          </cell>
          <cell r="J960">
            <v>-963.84</v>
          </cell>
          <cell r="K960">
            <v>0</v>
          </cell>
          <cell r="L960">
            <v>0</v>
          </cell>
          <cell r="M960">
            <v>0</v>
          </cell>
          <cell r="N960">
            <v>-963.84</v>
          </cell>
          <cell r="O960">
            <v>-963.84</v>
          </cell>
        </row>
        <row r="961">
          <cell r="B961" t="str">
            <v>NON BARG</v>
          </cell>
          <cell r="C961">
            <v>61</v>
          </cell>
          <cell r="D961" t="str">
            <v>GOVT AFFAIRS - STATE</v>
          </cell>
          <cell r="E961" t="str">
            <v>Staff</v>
          </cell>
          <cell r="F961">
            <v>976</v>
          </cell>
          <cell r="G961" t="str">
            <v>Excluded</v>
          </cell>
          <cell r="H961" t="str">
            <v>LIFE INS BENEFIT $</v>
          </cell>
          <cell r="I961">
            <v>0</v>
          </cell>
          <cell r="J961">
            <v>138.24</v>
          </cell>
          <cell r="K961">
            <v>0</v>
          </cell>
          <cell r="L961">
            <v>0</v>
          </cell>
          <cell r="M961">
            <v>0</v>
          </cell>
          <cell r="N961">
            <v>138.24</v>
          </cell>
          <cell r="O961">
            <v>138.24</v>
          </cell>
        </row>
        <row r="962">
          <cell r="B962" t="str">
            <v>NON BARG</v>
          </cell>
          <cell r="C962">
            <v>61</v>
          </cell>
          <cell r="D962" t="str">
            <v>GOVT AFFAIRS - STATE</v>
          </cell>
          <cell r="E962" t="str">
            <v>Staff</v>
          </cell>
          <cell r="F962">
            <v>977</v>
          </cell>
          <cell r="G962" t="str">
            <v>Excluded</v>
          </cell>
          <cell r="H962" t="str">
            <v>PRETAX LTD</v>
          </cell>
          <cell r="I962">
            <v>0</v>
          </cell>
          <cell r="J962">
            <v>-1576.56</v>
          </cell>
          <cell r="K962">
            <v>0</v>
          </cell>
          <cell r="L962">
            <v>0</v>
          </cell>
          <cell r="M962">
            <v>0</v>
          </cell>
          <cell r="N962">
            <v>-1576.56</v>
          </cell>
          <cell r="O962">
            <v>-1576.56</v>
          </cell>
        </row>
        <row r="963">
          <cell r="B963" t="str">
            <v>NON BARG</v>
          </cell>
          <cell r="C963">
            <v>61</v>
          </cell>
          <cell r="D963" t="str">
            <v>GOVT AFFAIRS - STATE</v>
          </cell>
          <cell r="E963" t="str">
            <v>Staff</v>
          </cell>
          <cell r="F963">
            <v>978</v>
          </cell>
          <cell r="G963" t="str">
            <v>Excluded</v>
          </cell>
          <cell r="H963" t="str">
            <v>LTD BENEFIT $</v>
          </cell>
          <cell r="I963">
            <v>0</v>
          </cell>
          <cell r="J963">
            <v>1433.28</v>
          </cell>
          <cell r="K963">
            <v>0</v>
          </cell>
          <cell r="L963">
            <v>0</v>
          </cell>
          <cell r="M963">
            <v>0</v>
          </cell>
          <cell r="N963">
            <v>1433.28</v>
          </cell>
          <cell r="O963">
            <v>1433.28</v>
          </cell>
        </row>
        <row r="964">
          <cell r="B964" t="str">
            <v>NON BARG</v>
          </cell>
          <cell r="C964">
            <v>61</v>
          </cell>
          <cell r="D964" t="str">
            <v>GOVT AFFAIRS - STATE</v>
          </cell>
          <cell r="E964" t="str">
            <v>Staff</v>
          </cell>
          <cell r="F964">
            <v>990</v>
          </cell>
          <cell r="G964" t="str">
            <v>Excluded</v>
          </cell>
          <cell r="H964" t="str">
            <v>THRIFT CATCH UP</v>
          </cell>
          <cell r="I964">
            <v>0</v>
          </cell>
          <cell r="J964">
            <v>-1000</v>
          </cell>
          <cell r="K964">
            <v>0</v>
          </cell>
          <cell r="L964">
            <v>0</v>
          </cell>
          <cell r="M964">
            <v>0</v>
          </cell>
          <cell r="N964">
            <v>-1000</v>
          </cell>
          <cell r="O964">
            <v>-1000</v>
          </cell>
        </row>
        <row r="965">
          <cell r="B965" t="str">
            <v>NON BARG</v>
          </cell>
          <cell r="C965">
            <v>61</v>
          </cell>
          <cell r="D965" t="str">
            <v>GOVT AFFAIRS - STATE</v>
          </cell>
          <cell r="E965" t="str">
            <v>Staff</v>
          </cell>
          <cell r="F965">
            <v>998</v>
          </cell>
          <cell r="G965" t="str">
            <v>Excluded</v>
          </cell>
          <cell r="H965" t="str">
            <v>BA THRFT STP AT CAP</v>
          </cell>
          <cell r="I965">
            <v>0</v>
          </cell>
          <cell r="J965">
            <v>-8613.84</v>
          </cell>
          <cell r="K965">
            <v>0</v>
          </cell>
          <cell r="L965">
            <v>0</v>
          </cell>
          <cell r="M965">
            <v>0</v>
          </cell>
          <cell r="N965">
            <v>-8613.84</v>
          </cell>
          <cell r="O965">
            <v>-8613.84</v>
          </cell>
        </row>
        <row r="966">
          <cell r="B966" t="str">
            <v>NON BARG</v>
          </cell>
          <cell r="C966">
            <v>61</v>
          </cell>
          <cell r="D966" t="str">
            <v>GOVT AFFAIRS - STATE</v>
          </cell>
          <cell r="E966" t="str">
            <v>Staff</v>
          </cell>
          <cell r="F966">
            <v>999</v>
          </cell>
          <cell r="G966" t="str">
            <v>Excluded</v>
          </cell>
          <cell r="H966" t="str">
            <v>SUP THRFT STP AT CAP</v>
          </cell>
          <cell r="I966">
            <v>0</v>
          </cell>
          <cell r="J966">
            <v>-2386.16</v>
          </cell>
          <cell r="K966">
            <v>0</v>
          </cell>
          <cell r="L966">
            <v>0</v>
          </cell>
          <cell r="M966">
            <v>0</v>
          </cell>
          <cell r="N966">
            <v>-2386.16</v>
          </cell>
          <cell r="O966">
            <v>-2386.16</v>
          </cell>
        </row>
        <row r="967">
          <cell r="B967" t="str">
            <v>NON BARG</v>
          </cell>
          <cell r="C967">
            <v>61</v>
          </cell>
          <cell r="D967" t="str">
            <v>GOVT AFFAIRS - STATE</v>
          </cell>
          <cell r="E967" t="str">
            <v>Staff</v>
          </cell>
          <cell r="F967" t="str">
            <v>D26</v>
          </cell>
          <cell r="G967" t="str">
            <v>Excluded</v>
          </cell>
          <cell r="H967" t="str">
            <v>PERS LIABILITY INS</v>
          </cell>
          <cell r="I967">
            <v>0</v>
          </cell>
          <cell r="J967">
            <v>763.43</v>
          </cell>
          <cell r="K967">
            <v>0</v>
          </cell>
          <cell r="L967">
            <v>0</v>
          </cell>
          <cell r="M967">
            <v>0</v>
          </cell>
          <cell r="N967">
            <v>763.43</v>
          </cell>
          <cell r="O967">
            <v>763.43</v>
          </cell>
        </row>
        <row r="968">
          <cell r="B968" t="str">
            <v>NON BARG</v>
          </cell>
          <cell r="C968">
            <v>61</v>
          </cell>
          <cell r="D968" t="str">
            <v>GOVT AFFAIRS - STATE</v>
          </cell>
          <cell r="E968" t="str">
            <v>Staff</v>
          </cell>
          <cell r="F968" t="str">
            <v>D27</v>
          </cell>
          <cell r="G968" t="str">
            <v>Excluded</v>
          </cell>
          <cell r="H968" t="str">
            <v>IMP INC VEH LEASE</v>
          </cell>
          <cell r="I968">
            <v>0</v>
          </cell>
          <cell r="J968">
            <v>5047.87</v>
          </cell>
          <cell r="K968">
            <v>0</v>
          </cell>
          <cell r="L968">
            <v>0</v>
          </cell>
          <cell r="M968">
            <v>0</v>
          </cell>
          <cell r="N968">
            <v>5047.87</v>
          </cell>
          <cell r="O968">
            <v>5047.87</v>
          </cell>
        </row>
        <row r="969">
          <cell r="B969" t="str">
            <v>NON BARG</v>
          </cell>
          <cell r="C969">
            <v>61</v>
          </cell>
          <cell r="D969" t="str">
            <v>GOVT AFFAIRS - STATE</v>
          </cell>
          <cell r="E969" t="str">
            <v>Staff</v>
          </cell>
          <cell r="F969" t="str">
            <v>G48</v>
          </cell>
          <cell r="G969" t="str">
            <v>Excluded</v>
          </cell>
          <cell r="H969" t="str">
            <v>GROSS UP</v>
          </cell>
          <cell r="I969">
            <v>0</v>
          </cell>
          <cell r="J969">
            <v>6782.69</v>
          </cell>
          <cell r="K969">
            <v>0</v>
          </cell>
          <cell r="L969">
            <v>0</v>
          </cell>
          <cell r="M969">
            <v>0</v>
          </cell>
          <cell r="N969">
            <v>6782.69</v>
          </cell>
          <cell r="O969">
            <v>6782.69</v>
          </cell>
        </row>
        <row r="970">
          <cell r="B970" t="str">
            <v>NON BARG</v>
          </cell>
          <cell r="C970">
            <v>61</v>
          </cell>
          <cell r="D970" t="str">
            <v>GOVT AFFAIRS - STATE</v>
          </cell>
          <cell r="E970" t="str">
            <v>Staff</v>
          </cell>
          <cell r="F970" t="str">
            <v>H30</v>
          </cell>
          <cell r="G970" t="str">
            <v>Non Productive</v>
          </cell>
          <cell r="H970" t="str">
            <v>PERF EXC REWARD</v>
          </cell>
          <cell r="I970">
            <v>0</v>
          </cell>
          <cell r="J970">
            <v>44267</v>
          </cell>
          <cell r="K970">
            <v>0</v>
          </cell>
          <cell r="L970">
            <v>44267</v>
          </cell>
          <cell r="M970">
            <v>44267</v>
          </cell>
          <cell r="N970">
            <v>0</v>
          </cell>
          <cell r="O970">
            <v>44267</v>
          </cell>
        </row>
        <row r="971">
          <cell r="B971" t="str">
            <v>NON BARG</v>
          </cell>
          <cell r="C971">
            <v>61</v>
          </cell>
          <cell r="D971" t="str">
            <v>GOVT AFFAIRS - STATE</v>
          </cell>
          <cell r="E971" t="str">
            <v>Staff</v>
          </cell>
          <cell r="F971" t="str">
            <v>J20</v>
          </cell>
          <cell r="G971" t="str">
            <v>Excluded</v>
          </cell>
          <cell r="H971" t="str">
            <v>IMP INC EXCESS LIF T</v>
          </cell>
          <cell r="I971">
            <v>0</v>
          </cell>
          <cell r="J971">
            <v>639.86</v>
          </cell>
          <cell r="K971">
            <v>0</v>
          </cell>
          <cell r="L971">
            <v>0</v>
          </cell>
          <cell r="M971">
            <v>0</v>
          </cell>
          <cell r="N971">
            <v>639.86</v>
          </cell>
          <cell r="O971">
            <v>639.86</v>
          </cell>
        </row>
        <row r="972">
          <cell r="B972" t="str">
            <v>NON BARG</v>
          </cell>
          <cell r="C972">
            <v>61</v>
          </cell>
          <cell r="D972" t="str">
            <v>GOVT AFFAIRS - STATE</v>
          </cell>
          <cell r="E972" t="str">
            <v>Staff</v>
          </cell>
          <cell r="F972" t="str">
            <v>J25</v>
          </cell>
          <cell r="G972" t="str">
            <v>Excluded</v>
          </cell>
          <cell r="H972" t="str">
            <v>IMP INC DEP LIFE</v>
          </cell>
          <cell r="I972">
            <v>0</v>
          </cell>
          <cell r="J972">
            <v>24</v>
          </cell>
          <cell r="K972">
            <v>0</v>
          </cell>
          <cell r="L972">
            <v>0</v>
          </cell>
          <cell r="M972">
            <v>0</v>
          </cell>
          <cell r="N972">
            <v>24</v>
          </cell>
          <cell r="O972">
            <v>24</v>
          </cell>
        </row>
        <row r="973">
          <cell r="B973" t="str">
            <v>NON BARG</v>
          </cell>
          <cell r="C973">
            <v>61</v>
          </cell>
          <cell r="D973" t="str">
            <v>GOVT AFFAIRS - STATE</v>
          </cell>
          <cell r="E973" t="str">
            <v>Staff</v>
          </cell>
          <cell r="F973" t="str">
            <v>J45</v>
          </cell>
          <cell r="G973" t="str">
            <v>Excluded</v>
          </cell>
          <cell r="H973" t="str">
            <v>FIN PLAN FEE</v>
          </cell>
          <cell r="I973">
            <v>0</v>
          </cell>
          <cell r="J973">
            <v>5000</v>
          </cell>
          <cell r="K973">
            <v>0</v>
          </cell>
          <cell r="L973">
            <v>0</v>
          </cell>
          <cell r="M973">
            <v>0</v>
          </cell>
          <cell r="N973">
            <v>5000</v>
          </cell>
          <cell r="O973">
            <v>5000</v>
          </cell>
        </row>
        <row r="974">
          <cell r="B974" t="str">
            <v>NON BARG</v>
          </cell>
          <cell r="C974">
            <v>61</v>
          </cell>
          <cell r="D974" t="str">
            <v>GOVT AFFAIRS - STATE</v>
          </cell>
          <cell r="E974" t="str">
            <v>Staff</v>
          </cell>
          <cell r="F974" t="str">
            <v>J82</v>
          </cell>
          <cell r="G974" t="str">
            <v>Excluded</v>
          </cell>
          <cell r="H974" t="str">
            <v>IMP CNTR CAR V INS 2</v>
          </cell>
          <cell r="I974">
            <v>0</v>
          </cell>
          <cell r="J974">
            <v>110</v>
          </cell>
          <cell r="K974">
            <v>0</v>
          </cell>
          <cell r="L974">
            <v>0</v>
          </cell>
          <cell r="M974">
            <v>0</v>
          </cell>
          <cell r="N974">
            <v>110</v>
          </cell>
          <cell r="O974">
            <v>110</v>
          </cell>
        </row>
        <row r="975">
          <cell r="B975" t="str">
            <v>NON BARG</v>
          </cell>
          <cell r="C975">
            <v>61</v>
          </cell>
          <cell r="D975" t="str">
            <v>GOVT AFFAIRS - STATE</v>
          </cell>
          <cell r="E975" t="str">
            <v>Staff</v>
          </cell>
          <cell r="F975" t="str">
            <v>P52</v>
          </cell>
          <cell r="G975" t="str">
            <v>Excluded</v>
          </cell>
          <cell r="H975" t="str">
            <v>CC V INS RMB N-TX 2</v>
          </cell>
          <cell r="I975">
            <v>0</v>
          </cell>
          <cell r="J975">
            <v>185</v>
          </cell>
          <cell r="K975">
            <v>0</v>
          </cell>
          <cell r="L975">
            <v>0</v>
          </cell>
          <cell r="M975">
            <v>0</v>
          </cell>
          <cell r="N975">
            <v>185</v>
          </cell>
          <cell r="O975">
            <v>185</v>
          </cell>
        </row>
        <row r="976">
          <cell r="B976" t="str">
            <v>NON BARG</v>
          </cell>
          <cell r="C976">
            <v>34</v>
          </cell>
          <cell r="D976" t="str">
            <v>HUMAN RESRC &amp; CORP SVCS</v>
          </cell>
          <cell r="E976" t="str">
            <v>Staff</v>
          </cell>
          <cell r="F976">
            <v>10</v>
          </cell>
          <cell r="G976" t="str">
            <v>Productive</v>
          </cell>
          <cell r="H976" t="str">
            <v>REGULAR</v>
          </cell>
          <cell r="I976">
            <v>994215.25</v>
          </cell>
          <cell r="J976">
            <v>28554844.239999998</v>
          </cell>
          <cell r="K976">
            <v>28554844.239999998</v>
          </cell>
          <cell r="L976">
            <v>0</v>
          </cell>
          <cell r="M976">
            <v>28554844.239999998</v>
          </cell>
          <cell r="N976">
            <v>0</v>
          </cell>
          <cell r="O976">
            <v>28554844.239999998</v>
          </cell>
        </row>
        <row r="977">
          <cell r="B977" t="str">
            <v>NON BARG</v>
          </cell>
          <cell r="C977">
            <v>34</v>
          </cell>
          <cell r="D977" t="str">
            <v>HUMAN RESRC &amp; CORP SVCS</v>
          </cell>
          <cell r="E977" t="str">
            <v>Staff</v>
          </cell>
          <cell r="F977">
            <v>20</v>
          </cell>
          <cell r="G977" t="str">
            <v>Non Productive</v>
          </cell>
          <cell r="H977" t="str">
            <v>HOLIDAY</v>
          </cell>
          <cell r="I977">
            <v>46904</v>
          </cell>
          <cell r="J977">
            <v>1327122</v>
          </cell>
          <cell r="K977">
            <v>0</v>
          </cell>
          <cell r="L977">
            <v>1327122</v>
          </cell>
          <cell r="M977">
            <v>1327122</v>
          </cell>
          <cell r="N977">
            <v>0</v>
          </cell>
          <cell r="O977">
            <v>1327122</v>
          </cell>
        </row>
        <row r="978">
          <cell r="B978" t="str">
            <v>NON BARG</v>
          </cell>
          <cell r="C978">
            <v>34</v>
          </cell>
          <cell r="D978" t="str">
            <v>HUMAN RESRC &amp; CORP SVCS</v>
          </cell>
          <cell r="E978" t="str">
            <v>Staff</v>
          </cell>
          <cell r="F978">
            <v>30</v>
          </cell>
          <cell r="G978" t="str">
            <v>Non Productive</v>
          </cell>
          <cell r="H978" t="str">
            <v>VACATION</v>
          </cell>
          <cell r="I978">
            <v>76205</v>
          </cell>
          <cell r="J978">
            <v>2182576.66</v>
          </cell>
          <cell r="K978">
            <v>0</v>
          </cell>
          <cell r="L978">
            <v>2182576.66</v>
          </cell>
          <cell r="M978">
            <v>2182576.66</v>
          </cell>
          <cell r="N978">
            <v>0</v>
          </cell>
          <cell r="O978">
            <v>2182576.66</v>
          </cell>
        </row>
        <row r="979">
          <cell r="B979" t="str">
            <v>NON BARG</v>
          </cell>
          <cell r="C979">
            <v>34</v>
          </cell>
          <cell r="D979" t="str">
            <v>HUMAN RESRC &amp; CORP SVCS</v>
          </cell>
          <cell r="E979" t="str">
            <v>Staff</v>
          </cell>
          <cell r="F979">
            <v>40</v>
          </cell>
          <cell r="G979" t="str">
            <v>Non Productive</v>
          </cell>
          <cell r="H979" t="str">
            <v>EMPLOYEE ILLNESS</v>
          </cell>
          <cell r="I979">
            <v>10700.75</v>
          </cell>
          <cell r="J979">
            <v>272497.51</v>
          </cell>
          <cell r="K979">
            <v>0</v>
          </cell>
          <cell r="L979">
            <v>272497.51</v>
          </cell>
          <cell r="M979">
            <v>272497.51</v>
          </cell>
          <cell r="N979">
            <v>0</v>
          </cell>
          <cell r="O979">
            <v>272497.51</v>
          </cell>
        </row>
        <row r="980">
          <cell r="B980" t="str">
            <v>NON BARG</v>
          </cell>
          <cell r="C980">
            <v>34</v>
          </cell>
          <cell r="D980" t="str">
            <v>HUMAN RESRC &amp; CORP SVCS</v>
          </cell>
          <cell r="E980" t="str">
            <v>Staff</v>
          </cell>
          <cell r="F980">
            <v>50</v>
          </cell>
          <cell r="G980" t="str">
            <v>Non Productive</v>
          </cell>
          <cell r="H980" t="str">
            <v>JURY DUTY</v>
          </cell>
          <cell r="I980">
            <v>309.5</v>
          </cell>
          <cell r="J980">
            <v>7888.39</v>
          </cell>
          <cell r="K980">
            <v>0</v>
          </cell>
          <cell r="L980">
            <v>7888.39</v>
          </cell>
          <cell r="M980">
            <v>7888.39</v>
          </cell>
          <cell r="N980">
            <v>0</v>
          </cell>
          <cell r="O980">
            <v>7888.39</v>
          </cell>
        </row>
        <row r="981">
          <cell r="B981" t="str">
            <v>NON BARG</v>
          </cell>
          <cell r="C981">
            <v>34</v>
          </cell>
          <cell r="D981" t="str">
            <v>HUMAN RESRC &amp; CORP SVCS</v>
          </cell>
          <cell r="E981" t="str">
            <v>Staff</v>
          </cell>
          <cell r="F981">
            <v>70</v>
          </cell>
          <cell r="G981" t="str">
            <v>Non Productive</v>
          </cell>
          <cell r="H981" t="str">
            <v>DEATH IN FAMILY</v>
          </cell>
          <cell r="I981">
            <v>1017.5</v>
          </cell>
          <cell r="J981">
            <v>28027.08</v>
          </cell>
          <cell r="K981">
            <v>0</v>
          </cell>
          <cell r="L981">
            <v>28027.08</v>
          </cell>
          <cell r="M981">
            <v>28027.08</v>
          </cell>
          <cell r="N981">
            <v>0</v>
          </cell>
          <cell r="O981">
            <v>28027.08</v>
          </cell>
        </row>
        <row r="982">
          <cell r="B982" t="str">
            <v>NON BARG</v>
          </cell>
          <cell r="C982">
            <v>34</v>
          </cell>
          <cell r="D982" t="str">
            <v>HUMAN RESRC &amp; CORP SVCS</v>
          </cell>
          <cell r="E982" t="str">
            <v>Staff</v>
          </cell>
          <cell r="F982">
            <v>90</v>
          </cell>
          <cell r="G982" t="str">
            <v>Non Productive</v>
          </cell>
          <cell r="H982" t="str">
            <v>OTHER REGULAR HOURS</v>
          </cell>
          <cell r="I982">
            <v>10262</v>
          </cell>
          <cell r="J982">
            <v>283101.28000000003</v>
          </cell>
          <cell r="K982">
            <v>0</v>
          </cell>
          <cell r="L982">
            <v>283101.28000000003</v>
          </cell>
          <cell r="M982">
            <v>283101.28000000003</v>
          </cell>
          <cell r="N982">
            <v>0</v>
          </cell>
          <cell r="O982">
            <v>283101.28000000003</v>
          </cell>
        </row>
        <row r="983">
          <cell r="B983" t="str">
            <v>NON BARG</v>
          </cell>
          <cell r="C983">
            <v>34</v>
          </cell>
          <cell r="D983" t="str">
            <v>HUMAN RESRC &amp; CORP SVCS</v>
          </cell>
          <cell r="E983" t="str">
            <v>Staff</v>
          </cell>
          <cell r="F983">
            <v>100</v>
          </cell>
          <cell r="G983" t="str">
            <v>Non Productive</v>
          </cell>
          <cell r="H983" t="str">
            <v>REST TIME</v>
          </cell>
          <cell r="I983">
            <v>294</v>
          </cell>
          <cell r="J983">
            <v>4650.92</v>
          </cell>
          <cell r="K983">
            <v>0</v>
          </cell>
          <cell r="L983">
            <v>4650.92</v>
          </cell>
          <cell r="M983">
            <v>4650.92</v>
          </cell>
          <cell r="N983">
            <v>0</v>
          </cell>
          <cell r="O983">
            <v>4650.92</v>
          </cell>
        </row>
        <row r="984">
          <cell r="B984" t="str">
            <v>NON BARG</v>
          </cell>
          <cell r="C984">
            <v>34</v>
          </cell>
          <cell r="D984" t="str">
            <v>HUMAN RESRC &amp; CORP SVCS</v>
          </cell>
          <cell r="E984" t="str">
            <v>Staff</v>
          </cell>
          <cell r="F984">
            <v>120</v>
          </cell>
          <cell r="G984" t="str">
            <v>Non Productive</v>
          </cell>
          <cell r="H984" t="str">
            <v>TRAVEL TIME</v>
          </cell>
          <cell r="I984">
            <v>2</v>
          </cell>
          <cell r="J984">
            <v>41.58</v>
          </cell>
          <cell r="K984">
            <v>0</v>
          </cell>
          <cell r="L984">
            <v>41.58</v>
          </cell>
          <cell r="M984">
            <v>41.58</v>
          </cell>
          <cell r="N984">
            <v>0</v>
          </cell>
          <cell r="O984">
            <v>41.58</v>
          </cell>
        </row>
        <row r="985">
          <cell r="B985" t="str">
            <v>NON BARG</v>
          </cell>
          <cell r="C985">
            <v>34</v>
          </cell>
          <cell r="D985" t="str">
            <v>HUMAN RESRC &amp; CORP SVCS</v>
          </cell>
          <cell r="E985" t="str">
            <v>Staff</v>
          </cell>
          <cell r="F985">
            <v>140</v>
          </cell>
          <cell r="G985" t="str">
            <v>Non Productive</v>
          </cell>
          <cell r="H985" t="str">
            <v>SAFETY MEETING</v>
          </cell>
          <cell r="I985">
            <v>8.5</v>
          </cell>
          <cell r="J985">
            <v>136.41</v>
          </cell>
          <cell r="K985">
            <v>0</v>
          </cell>
          <cell r="L985">
            <v>136.41</v>
          </cell>
          <cell r="M985">
            <v>136.41</v>
          </cell>
          <cell r="N985">
            <v>0</v>
          </cell>
          <cell r="O985">
            <v>136.41</v>
          </cell>
        </row>
        <row r="986">
          <cell r="B986" t="str">
            <v>NON BARG</v>
          </cell>
          <cell r="C986">
            <v>34</v>
          </cell>
          <cell r="D986" t="str">
            <v>HUMAN RESRC &amp; CORP SVCS</v>
          </cell>
          <cell r="E986" t="str">
            <v>Staff</v>
          </cell>
          <cell r="F986">
            <v>250</v>
          </cell>
          <cell r="G986" t="str">
            <v>Non Productive</v>
          </cell>
          <cell r="H986" t="str">
            <v>TEMPORARY RELIEVING</v>
          </cell>
          <cell r="I986">
            <v>14475.5</v>
          </cell>
          <cell r="J986">
            <v>18508.02</v>
          </cell>
          <cell r="K986">
            <v>0</v>
          </cell>
          <cell r="L986">
            <v>18508.02</v>
          </cell>
          <cell r="M986">
            <v>18508.02</v>
          </cell>
          <cell r="N986">
            <v>0</v>
          </cell>
          <cell r="O986">
            <v>18508.02</v>
          </cell>
        </row>
        <row r="987">
          <cell r="B987" t="str">
            <v>NON BARG</v>
          </cell>
          <cell r="C987">
            <v>34</v>
          </cell>
          <cell r="D987" t="str">
            <v>HUMAN RESRC &amp; CORP SVCS</v>
          </cell>
          <cell r="E987" t="str">
            <v>Staff</v>
          </cell>
          <cell r="F987">
            <v>300</v>
          </cell>
          <cell r="G987" t="str">
            <v>Non Productive</v>
          </cell>
          <cell r="H987" t="str">
            <v>PERF EXC REWARD</v>
          </cell>
          <cell r="I987">
            <v>0</v>
          </cell>
          <cell r="J987">
            <v>783495</v>
          </cell>
          <cell r="K987">
            <v>0</v>
          </cell>
          <cell r="L987">
            <v>783495</v>
          </cell>
          <cell r="M987">
            <v>783495</v>
          </cell>
          <cell r="N987">
            <v>0</v>
          </cell>
          <cell r="O987">
            <v>783495</v>
          </cell>
        </row>
        <row r="988">
          <cell r="B988" t="str">
            <v>NON BARG</v>
          </cell>
          <cell r="C988">
            <v>34</v>
          </cell>
          <cell r="D988" t="str">
            <v>HUMAN RESRC &amp; CORP SVCS</v>
          </cell>
          <cell r="E988" t="str">
            <v>Staff</v>
          </cell>
          <cell r="F988">
            <v>330</v>
          </cell>
          <cell r="G988" t="str">
            <v>Excluded</v>
          </cell>
          <cell r="H988" t="str">
            <v>RETRO PAY THRFTBL</v>
          </cell>
          <cell r="I988">
            <v>0</v>
          </cell>
          <cell r="J988">
            <v>5599.78</v>
          </cell>
          <cell r="K988">
            <v>0</v>
          </cell>
          <cell r="L988">
            <v>0</v>
          </cell>
          <cell r="M988">
            <v>0</v>
          </cell>
          <cell r="N988">
            <v>5599.78</v>
          </cell>
          <cell r="O988">
            <v>5599.78</v>
          </cell>
        </row>
        <row r="989">
          <cell r="B989" t="str">
            <v>NON BARG</v>
          </cell>
          <cell r="C989">
            <v>34</v>
          </cell>
          <cell r="D989" t="str">
            <v>HUMAN RESRC &amp; CORP SVCS</v>
          </cell>
          <cell r="E989" t="str">
            <v>Staff</v>
          </cell>
          <cell r="F989">
            <v>340</v>
          </cell>
          <cell r="G989" t="str">
            <v>Excluded</v>
          </cell>
          <cell r="H989" t="str">
            <v>MISC. EARN-THRFTBL</v>
          </cell>
          <cell r="I989">
            <v>0</v>
          </cell>
          <cell r="J989">
            <v>4264</v>
          </cell>
          <cell r="K989">
            <v>0</v>
          </cell>
          <cell r="L989">
            <v>0</v>
          </cell>
          <cell r="M989">
            <v>0</v>
          </cell>
          <cell r="N989">
            <v>4264</v>
          </cell>
          <cell r="O989">
            <v>4264</v>
          </cell>
        </row>
        <row r="990">
          <cell r="B990" t="str">
            <v>NON BARG</v>
          </cell>
          <cell r="C990">
            <v>34</v>
          </cell>
          <cell r="D990" t="str">
            <v>HUMAN RESRC &amp; CORP SVCS</v>
          </cell>
          <cell r="E990" t="str">
            <v>Staff</v>
          </cell>
          <cell r="F990">
            <v>380</v>
          </cell>
          <cell r="G990" t="str">
            <v>Excluded</v>
          </cell>
          <cell r="H990" t="str">
            <v>PT VAC SELL</v>
          </cell>
          <cell r="I990">
            <v>16</v>
          </cell>
          <cell r="J990">
            <v>593.20000000000005</v>
          </cell>
          <cell r="K990">
            <v>0</v>
          </cell>
          <cell r="L990">
            <v>0</v>
          </cell>
          <cell r="M990">
            <v>0</v>
          </cell>
          <cell r="N990">
            <v>593.20000000000005</v>
          </cell>
          <cell r="O990">
            <v>593.20000000000005</v>
          </cell>
        </row>
        <row r="991">
          <cell r="B991" t="str">
            <v>NON BARG</v>
          </cell>
          <cell r="C991">
            <v>34</v>
          </cell>
          <cell r="D991" t="str">
            <v>HUMAN RESRC &amp; CORP SVCS</v>
          </cell>
          <cell r="E991" t="str">
            <v>Staff</v>
          </cell>
          <cell r="F991">
            <v>410</v>
          </cell>
          <cell r="G991" t="str">
            <v>Non Productive</v>
          </cell>
          <cell r="H991" t="str">
            <v>PART DAY DISABILITY</v>
          </cell>
          <cell r="I991">
            <v>12</v>
          </cell>
          <cell r="J991">
            <v>301.05</v>
          </cell>
          <cell r="K991">
            <v>0</v>
          </cell>
          <cell r="L991">
            <v>301.05</v>
          </cell>
          <cell r="M991">
            <v>301.05</v>
          </cell>
          <cell r="N991">
            <v>0</v>
          </cell>
          <cell r="O991">
            <v>301.05</v>
          </cell>
        </row>
        <row r="992">
          <cell r="B992" t="str">
            <v>NON BARG</v>
          </cell>
          <cell r="C992">
            <v>34</v>
          </cell>
          <cell r="D992" t="str">
            <v>HUMAN RESRC &amp; CORP SVCS</v>
          </cell>
          <cell r="E992" t="str">
            <v>Staff</v>
          </cell>
          <cell r="F992">
            <v>430</v>
          </cell>
          <cell r="G992" t="str">
            <v>Non Productive</v>
          </cell>
          <cell r="H992" t="str">
            <v>FINAL VACATION ALLOW</v>
          </cell>
          <cell r="I992">
            <v>4119</v>
          </cell>
          <cell r="J992">
            <v>165180.66</v>
          </cell>
          <cell r="K992">
            <v>0</v>
          </cell>
          <cell r="L992">
            <v>165180.66</v>
          </cell>
          <cell r="M992">
            <v>165180.66</v>
          </cell>
          <cell r="N992">
            <v>0</v>
          </cell>
          <cell r="O992">
            <v>165180.66</v>
          </cell>
        </row>
        <row r="993">
          <cell r="B993" t="str">
            <v>NON BARG</v>
          </cell>
          <cell r="C993">
            <v>34</v>
          </cell>
          <cell r="D993" t="str">
            <v>HUMAN RESRC &amp; CORP SVCS</v>
          </cell>
          <cell r="E993" t="str">
            <v>Staff</v>
          </cell>
          <cell r="F993">
            <v>460</v>
          </cell>
          <cell r="G993" t="str">
            <v>Non Productive</v>
          </cell>
          <cell r="H993" t="str">
            <v>LIGHT DUTY-OTHER</v>
          </cell>
          <cell r="I993">
            <v>2012</v>
          </cell>
          <cell r="J993">
            <v>43631.6</v>
          </cell>
          <cell r="K993">
            <v>0</v>
          </cell>
          <cell r="L993">
            <v>43631.6</v>
          </cell>
          <cell r="M993">
            <v>43631.6</v>
          </cell>
          <cell r="N993">
            <v>0</v>
          </cell>
          <cell r="O993">
            <v>43631.6</v>
          </cell>
        </row>
        <row r="994">
          <cell r="B994" t="str">
            <v>NON BARG</v>
          </cell>
          <cell r="C994">
            <v>34</v>
          </cell>
          <cell r="D994" t="str">
            <v>HUMAN RESRC &amp; CORP SVCS</v>
          </cell>
          <cell r="E994" t="str">
            <v>Staff</v>
          </cell>
          <cell r="F994">
            <v>480</v>
          </cell>
          <cell r="G994" t="str">
            <v>Non Productive</v>
          </cell>
          <cell r="H994" t="str">
            <v>FINAL FLOATING HOL</v>
          </cell>
          <cell r="I994">
            <v>152</v>
          </cell>
          <cell r="J994">
            <v>6432.36</v>
          </cell>
          <cell r="K994">
            <v>0</v>
          </cell>
          <cell r="L994">
            <v>6432.36</v>
          </cell>
          <cell r="M994">
            <v>6432.36</v>
          </cell>
          <cell r="N994">
            <v>0</v>
          </cell>
          <cell r="O994">
            <v>6432.36</v>
          </cell>
        </row>
        <row r="995">
          <cell r="B995" t="str">
            <v>NON BARG</v>
          </cell>
          <cell r="C995">
            <v>34</v>
          </cell>
          <cell r="D995" t="str">
            <v>HUMAN RESRC &amp; CORP SVCS</v>
          </cell>
          <cell r="E995" t="str">
            <v>Staff</v>
          </cell>
          <cell r="F995">
            <v>530</v>
          </cell>
          <cell r="G995" t="str">
            <v>Non Productive</v>
          </cell>
          <cell r="H995" t="str">
            <v>S/T DISAB 100 PCT</v>
          </cell>
          <cell r="I995">
            <v>3164</v>
          </cell>
          <cell r="J995">
            <v>82004.7</v>
          </cell>
          <cell r="K995">
            <v>0</v>
          </cell>
          <cell r="L995">
            <v>82004.7</v>
          </cell>
          <cell r="M995">
            <v>82004.7</v>
          </cell>
          <cell r="N995">
            <v>0</v>
          </cell>
          <cell r="O995">
            <v>82004.7</v>
          </cell>
        </row>
        <row r="996">
          <cell r="B996" t="str">
            <v>NON BARG</v>
          </cell>
          <cell r="C996">
            <v>34</v>
          </cell>
          <cell r="D996" t="str">
            <v>HUMAN RESRC &amp; CORP SVCS</v>
          </cell>
          <cell r="E996" t="str">
            <v>Staff</v>
          </cell>
          <cell r="F996">
            <v>540</v>
          </cell>
          <cell r="G996" t="str">
            <v>Non Productive</v>
          </cell>
          <cell r="H996" t="str">
            <v>S/T DISAB 80 PCT</v>
          </cell>
          <cell r="I996">
            <v>1528</v>
          </cell>
          <cell r="J996">
            <v>34802.400000000001</v>
          </cell>
          <cell r="K996">
            <v>0</v>
          </cell>
          <cell r="L996">
            <v>34802.400000000001</v>
          </cell>
          <cell r="M996">
            <v>34802.400000000001</v>
          </cell>
          <cell r="N996">
            <v>0</v>
          </cell>
          <cell r="O996">
            <v>34802.400000000001</v>
          </cell>
        </row>
        <row r="997">
          <cell r="B997" t="str">
            <v>NON BARG</v>
          </cell>
          <cell r="C997">
            <v>34</v>
          </cell>
          <cell r="D997" t="str">
            <v>HUMAN RESRC &amp; CORP SVCS</v>
          </cell>
          <cell r="E997" t="str">
            <v>Staff</v>
          </cell>
          <cell r="F997">
            <v>550</v>
          </cell>
          <cell r="G997" t="str">
            <v>Non Productive</v>
          </cell>
          <cell r="H997" t="str">
            <v>S/T DISAB 60 PCT</v>
          </cell>
          <cell r="I997">
            <v>2400</v>
          </cell>
          <cell r="J997">
            <v>39577.199999999997</v>
          </cell>
          <cell r="K997">
            <v>0</v>
          </cell>
          <cell r="L997">
            <v>39577.199999999997</v>
          </cell>
          <cell r="M997">
            <v>39577.199999999997</v>
          </cell>
          <cell r="N997">
            <v>0</v>
          </cell>
          <cell r="O997">
            <v>39577.199999999997</v>
          </cell>
        </row>
        <row r="998">
          <cell r="B998" t="str">
            <v>NON BARG</v>
          </cell>
          <cell r="C998">
            <v>34</v>
          </cell>
          <cell r="D998" t="str">
            <v>HUMAN RESRC &amp; CORP SVCS</v>
          </cell>
          <cell r="E998" t="str">
            <v>Staff</v>
          </cell>
          <cell r="F998">
            <v>560</v>
          </cell>
          <cell r="G998" t="str">
            <v>Non Productive</v>
          </cell>
          <cell r="H998" t="str">
            <v>LUMP SUM - MERIT</v>
          </cell>
          <cell r="I998">
            <v>0</v>
          </cell>
          <cell r="J998">
            <v>460582</v>
          </cell>
          <cell r="K998">
            <v>0</v>
          </cell>
          <cell r="L998">
            <v>460582</v>
          </cell>
          <cell r="M998">
            <v>460582</v>
          </cell>
          <cell r="N998">
            <v>0</v>
          </cell>
          <cell r="O998">
            <v>460582</v>
          </cell>
        </row>
        <row r="999">
          <cell r="B999" t="str">
            <v>NON BARG</v>
          </cell>
          <cell r="C999">
            <v>34</v>
          </cell>
          <cell r="D999" t="str">
            <v>HUMAN RESRC &amp; CORP SVCS</v>
          </cell>
          <cell r="E999" t="str">
            <v>Staff</v>
          </cell>
          <cell r="F999">
            <v>580</v>
          </cell>
          <cell r="G999" t="str">
            <v>Non Productive</v>
          </cell>
          <cell r="H999" t="str">
            <v>SICKNESS IN FAMILY</v>
          </cell>
          <cell r="I999">
            <v>2870.5</v>
          </cell>
          <cell r="J999">
            <v>70944.33</v>
          </cell>
          <cell r="K999">
            <v>0</v>
          </cell>
          <cell r="L999">
            <v>70944.33</v>
          </cell>
          <cell r="M999">
            <v>70944.33</v>
          </cell>
          <cell r="N999">
            <v>0</v>
          </cell>
          <cell r="O999">
            <v>70944.33</v>
          </cell>
        </row>
        <row r="1000">
          <cell r="B1000" t="str">
            <v>NON BARG</v>
          </cell>
          <cell r="C1000">
            <v>34</v>
          </cell>
          <cell r="D1000" t="str">
            <v>HUMAN RESRC &amp; CORP SVCS</v>
          </cell>
          <cell r="E1000" t="str">
            <v>Staff</v>
          </cell>
          <cell r="F1000">
            <v>960</v>
          </cell>
          <cell r="G1000" t="str">
            <v>Excluded</v>
          </cell>
          <cell r="H1000" t="str">
            <v>PRETAX CHILD-CARE DEDUCTION</v>
          </cell>
          <cell r="I1000">
            <v>0</v>
          </cell>
          <cell r="J1000">
            <v>-1460</v>
          </cell>
          <cell r="K1000">
            <v>0</v>
          </cell>
          <cell r="L1000">
            <v>0</v>
          </cell>
          <cell r="M1000">
            <v>0</v>
          </cell>
          <cell r="N1000">
            <v>-1460</v>
          </cell>
          <cell r="O1000">
            <v>-1460</v>
          </cell>
        </row>
        <row r="1001">
          <cell r="B1001" t="str">
            <v>NON BARG</v>
          </cell>
          <cell r="C1001">
            <v>34</v>
          </cell>
          <cell r="D1001" t="str">
            <v>HUMAN RESRC &amp; CORP SVCS</v>
          </cell>
          <cell r="E1001" t="str">
            <v>Staff</v>
          </cell>
          <cell r="F1001">
            <v>970</v>
          </cell>
          <cell r="G1001" t="str">
            <v>Excluded</v>
          </cell>
          <cell r="H1001" t="str">
            <v>PRETAX MEDICAL</v>
          </cell>
          <cell r="I1001">
            <v>0</v>
          </cell>
          <cell r="J1001">
            <v>-1974295.56</v>
          </cell>
          <cell r="K1001">
            <v>0</v>
          </cell>
          <cell r="L1001">
            <v>0</v>
          </cell>
          <cell r="M1001">
            <v>0</v>
          </cell>
          <cell r="N1001">
            <v>-1974295.56</v>
          </cell>
          <cell r="O1001">
            <v>-1974295.56</v>
          </cell>
        </row>
        <row r="1002">
          <cell r="B1002" t="str">
            <v>NON BARG</v>
          </cell>
          <cell r="C1002">
            <v>34</v>
          </cell>
          <cell r="D1002" t="str">
            <v>HUMAN RESRC &amp; CORP SVCS</v>
          </cell>
          <cell r="E1002" t="str">
            <v>Staff</v>
          </cell>
          <cell r="F1002">
            <v>971</v>
          </cell>
          <cell r="G1002" t="str">
            <v>Excluded</v>
          </cell>
          <cell r="H1002" t="str">
            <v>MEDICAL BENEFIT $</v>
          </cell>
          <cell r="I1002">
            <v>0</v>
          </cell>
          <cell r="J1002">
            <v>1528441</v>
          </cell>
          <cell r="K1002">
            <v>0</v>
          </cell>
          <cell r="L1002">
            <v>0</v>
          </cell>
          <cell r="M1002">
            <v>0</v>
          </cell>
          <cell r="N1002">
            <v>1528441</v>
          </cell>
          <cell r="O1002">
            <v>1528441</v>
          </cell>
        </row>
        <row r="1003">
          <cell r="B1003" t="str">
            <v>NON BARG</v>
          </cell>
          <cell r="C1003">
            <v>34</v>
          </cell>
          <cell r="D1003" t="str">
            <v>HUMAN RESRC &amp; CORP SVCS</v>
          </cell>
          <cell r="E1003" t="str">
            <v>Staff</v>
          </cell>
          <cell r="F1003">
            <v>972</v>
          </cell>
          <cell r="G1003" t="str">
            <v>Excluded</v>
          </cell>
          <cell r="H1003" t="str">
            <v>PRETAX DENTAL</v>
          </cell>
          <cell r="I1003">
            <v>0</v>
          </cell>
          <cell r="J1003">
            <v>-100831.57</v>
          </cell>
          <cell r="K1003">
            <v>0</v>
          </cell>
          <cell r="L1003">
            <v>0</v>
          </cell>
          <cell r="M1003">
            <v>0</v>
          </cell>
          <cell r="N1003">
            <v>-100831.57</v>
          </cell>
          <cell r="O1003">
            <v>-100831.57</v>
          </cell>
        </row>
        <row r="1004">
          <cell r="B1004" t="str">
            <v>NON BARG</v>
          </cell>
          <cell r="C1004">
            <v>34</v>
          </cell>
          <cell r="D1004" t="str">
            <v>HUMAN RESRC &amp; CORP SVCS</v>
          </cell>
          <cell r="E1004" t="str">
            <v>Staff</v>
          </cell>
          <cell r="F1004">
            <v>973</v>
          </cell>
          <cell r="G1004" t="str">
            <v>Excluded</v>
          </cell>
          <cell r="H1004" t="str">
            <v>DENTAL BENEFIT $</v>
          </cell>
          <cell r="I1004">
            <v>0</v>
          </cell>
          <cell r="J1004">
            <v>42594.5</v>
          </cell>
          <cell r="K1004">
            <v>0</v>
          </cell>
          <cell r="L1004">
            <v>0</v>
          </cell>
          <cell r="M1004">
            <v>0</v>
          </cell>
          <cell r="N1004">
            <v>42594.5</v>
          </cell>
          <cell r="O1004">
            <v>42594.5</v>
          </cell>
        </row>
        <row r="1005">
          <cell r="B1005" t="str">
            <v>NON BARG</v>
          </cell>
          <cell r="C1005">
            <v>34</v>
          </cell>
          <cell r="D1005" t="str">
            <v>HUMAN RESRC &amp; CORP SVCS</v>
          </cell>
          <cell r="E1005" t="str">
            <v>Staff</v>
          </cell>
          <cell r="F1005">
            <v>974</v>
          </cell>
          <cell r="G1005" t="str">
            <v>Excluded</v>
          </cell>
          <cell r="H1005" t="str">
            <v>PRETAX EMP LIFE INS</v>
          </cell>
          <cell r="I1005">
            <v>0</v>
          </cell>
          <cell r="J1005">
            <v>-189087.92</v>
          </cell>
          <cell r="K1005">
            <v>0</v>
          </cell>
          <cell r="L1005">
            <v>0</v>
          </cell>
          <cell r="M1005">
            <v>0</v>
          </cell>
          <cell r="N1005">
            <v>-189087.92</v>
          </cell>
          <cell r="O1005">
            <v>-189087.92</v>
          </cell>
        </row>
        <row r="1006">
          <cell r="B1006" t="str">
            <v>NON BARG</v>
          </cell>
          <cell r="C1006">
            <v>34</v>
          </cell>
          <cell r="D1006" t="str">
            <v>HUMAN RESRC &amp; CORP SVCS</v>
          </cell>
          <cell r="E1006" t="str">
            <v>Staff</v>
          </cell>
          <cell r="F1006">
            <v>976</v>
          </cell>
          <cell r="G1006" t="str">
            <v>Excluded</v>
          </cell>
          <cell r="H1006" t="str">
            <v>LIFE INS BENEFIT $</v>
          </cell>
          <cell r="I1006">
            <v>0</v>
          </cell>
          <cell r="J1006">
            <v>43628.39</v>
          </cell>
          <cell r="K1006">
            <v>0</v>
          </cell>
          <cell r="L1006">
            <v>0</v>
          </cell>
          <cell r="M1006">
            <v>0</v>
          </cell>
          <cell r="N1006">
            <v>43628.39</v>
          </cell>
          <cell r="O1006">
            <v>43628.39</v>
          </cell>
        </row>
        <row r="1007">
          <cell r="B1007" t="str">
            <v>NON BARG</v>
          </cell>
          <cell r="C1007">
            <v>34</v>
          </cell>
          <cell r="D1007" t="str">
            <v>HUMAN RESRC &amp; CORP SVCS</v>
          </cell>
          <cell r="E1007" t="str">
            <v>Staff</v>
          </cell>
          <cell r="F1007">
            <v>977</v>
          </cell>
          <cell r="G1007" t="str">
            <v>Excluded</v>
          </cell>
          <cell r="H1007" t="str">
            <v>PRETAX LTD</v>
          </cell>
          <cell r="I1007">
            <v>0</v>
          </cell>
          <cell r="J1007">
            <v>-209382.7</v>
          </cell>
          <cell r="K1007">
            <v>0</v>
          </cell>
          <cell r="L1007">
            <v>0</v>
          </cell>
          <cell r="M1007">
            <v>0</v>
          </cell>
          <cell r="N1007">
            <v>-209382.7</v>
          </cell>
          <cell r="O1007">
            <v>-209382.7</v>
          </cell>
        </row>
        <row r="1008">
          <cell r="B1008" t="str">
            <v>NON BARG</v>
          </cell>
          <cell r="C1008">
            <v>34</v>
          </cell>
          <cell r="D1008" t="str">
            <v>HUMAN RESRC &amp; CORP SVCS</v>
          </cell>
          <cell r="E1008" t="str">
            <v>Staff</v>
          </cell>
          <cell r="F1008">
            <v>978</v>
          </cell>
          <cell r="G1008" t="str">
            <v>Excluded</v>
          </cell>
          <cell r="H1008" t="str">
            <v>LTD BENEFIT $</v>
          </cell>
          <cell r="I1008">
            <v>0</v>
          </cell>
          <cell r="J1008">
            <v>195120.63</v>
          </cell>
          <cell r="K1008">
            <v>0</v>
          </cell>
          <cell r="L1008">
            <v>0</v>
          </cell>
          <cell r="M1008">
            <v>0</v>
          </cell>
          <cell r="N1008">
            <v>195120.63</v>
          </cell>
          <cell r="O1008">
            <v>195120.63</v>
          </cell>
        </row>
        <row r="1009">
          <cell r="B1009" t="str">
            <v>NON BARG</v>
          </cell>
          <cell r="C1009">
            <v>34</v>
          </cell>
          <cell r="D1009" t="str">
            <v>HUMAN RESRC &amp; CORP SVCS</v>
          </cell>
          <cell r="E1009" t="str">
            <v>Staff</v>
          </cell>
          <cell r="F1009">
            <v>979</v>
          </cell>
          <cell r="G1009" t="str">
            <v>Excluded</v>
          </cell>
          <cell r="H1009" t="str">
            <v>VACATION BUY</v>
          </cell>
          <cell r="I1009">
            <v>0</v>
          </cell>
          <cell r="J1009">
            <v>-144324.72</v>
          </cell>
          <cell r="K1009">
            <v>0</v>
          </cell>
          <cell r="L1009">
            <v>0</v>
          </cell>
          <cell r="M1009">
            <v>0</v>
          </cell>
          <cell r="N1009">
            <v>-144324.72</v>
          </cell>
          <cell r="O1009">
            <v>-144324.72</v>
          </cell>
        </row>
        <row r="1010">
          <cell r="B1010" t="str">
            <v>NON BARG</v>
          </cell>
          <cell r="C1010">
            <v>34</v>
          </cell>
          <cell r="D1010" t="str">
            <v>HUMAN RESRC &amp; CORP SVCS</v>
          </cell>
          <cell r="E1010" t="str">
            <v>Staff</v>
          </cell>
          <cell r="F1010">
            <v>981</v>
          </cell>
          <cell r="G1010" t="str">
            <v>Excluded</v>
          </cell>
          <cell r="H1010" t="str">
            <v>PRETAX HLTH CARE</v>
          </cell>
          <cell r="I1010">
            <v>0</v>
          </cell>
          <cell r="J1010">
            <v>-110311.1</v>
          </cell>
          <cell r="K1010">
            <v>0</v>
          </cell>
          <cell r="L1010">
            <v>0</v>
          </cell>
          <cell r="M1010">
            <v>0</v>
          </cell>
          <cell r="N1010">
            <v>-110311.1</v>
          </cell>
          <cell r="O1010">
            <v>-110311.1</v>
          </cell>
        </row>
        <row r="1011">
          <cell r="B1011" t="str">
            <v>NON BARG</v>
          </cell>
          <cell r="C1011">
            <v>34</v>
          </cell>
          <cell r="D1011" t="str">
            <v>HUMAN RESRC &amp; CORP SVCS</v>
          </cell>
          <cell r="E1011" t="str">
            <v>Staff</v>
          </cell>
          <cell r="F1011">
            <v>983</v>
          </cell>
          <cell r="G1011" t="str">
            <v>Excluded</v>
          </cell>
          <cell r="H1011" t="str">
            <v>PRETAX DEP CARE</v>
          </cell>
          <cell r="I1011">
            <v>0</v>
          </cell>
          <cell r="J1011">
            <v>-40280.92</v>
          </cell>
          <cell r="K1011">
            <v>0</v>
          </cell>
          <cell r="L1011">
            <v>0</v>
          </cell>
          <cell r="M1011">
            <v>0</v>
          </cell>
          <cell r="N1011">
            <v>-40280.92</v>
          </cell>
          <cell r="O1011">
            <v>-40280.92</v>
          </cell>
        </row>
        <row r="1012">
          <cell r="B1012" t="str">
            <v>NON BARG</v>
          </cell>
          <cell r="C1012">
            <v>34</v>
          </cell>
          <cell r="D1012" t="str">
            <v>HUMAN RESRC &amp; CORP SVCS</v>
          </cell>
          <cell r="E1012" t="str">
            <v>Staff</v>
          </cell>
          <cell r="F1012">
            <v>984</v>
          </cell>
          <cell r="G1012" t="str">
            <v>Excluded</v>
          </cell>
          <cell r="H1012" t="str">
            <v>VISION - PRE-TAX DED</v>
          </cell>
          <cell r="I1012">
            <v>0</v>
          </cell>
          <cell r="J1012">
            <v>-46855.69</v>
          </cell>
          <cell r="K1012">
            <v>0</v>
          </cell>
          <cell r="L1012">
            <v>0</v>
          </cell>
          <cell r="M1012">
            <v>0</v>
          </cell>
          <cell r="N1012">
            <v>-46855.69</v>
          </cell>
          <cell r="O1012">
            <v>-46855.69</v>
          </cell>
        </row>
        <row r="1013">
          <cell r="B1013" t="str">
            <v>NON BARG</v>
          </cell>
          <cell r="C1013">
            <v>34</v>
          </cell>
          <cell r="D1013" t="str">
            <v>HUMAN RESRC &amp; CORP SVCS</v>
          </cell>
          <cell r="E1013" t="str">
            <v>Staff</v>
          </cell>
          <cell r="F1013">
            <v>985</v>
          </cell>
          <cell r="G1013" t="str">
            <v>Excluded</v>
          </cell>
          <cell r="H1013" t="str">
            <v>VACATION BUY</v>
          </cell>
          <cell r="I1013">
            <v>0</v>
          </cell>
          <cell r="J1013">
            <v>-2188.25</v>
          </cell>
          <cell r="K1013">
            <v>0</v>
          </cell>
          <cell r="L1013">
            <v>0</v>
          </cell>
          <cell r="M1013">
            <v>0</v>
          </cell>
          <cell r="N1013">
            <v>-2188.25</v>
          </cell>
          <cell r="O1013">
            <v>-2188.25</v>
          </cell>
        </row>
        <row r="1014">
          <cell r="B1014" t="str">
            <v>NON BARG</v>
          </cell>
          <cell r="C1014">
            <v>34</v>
          </cell>
          <cell r="D1014" t="str">
            <v>HUMAN RESRC &amp; CORP SVCS</v>
          </cell>
          <cell r="E1014" t="str">
            <v>Staff</v>
          </cell>
          <cell r="F1014">
            <v>990</v>
          </cell>
          <cell r="G1014" t="str">
            <v>Excluded</v>
          </cell>
          <cell r="H1014" t="str">
            <v>THRIFT CATCH UP</v>
          </cell>
          <cell r="I1014">
            <v>0</v>
          </cell>
          <cell r="J1014">
            <v>-22511.35</v>
          </cell>
          <cell r="K1014">
            <v>0</v>
          </cell>
          <cell r="L1014">
            <v>0</v>
          </cell>
          <cell r="M1014">
            <v>0</v>
          </cell>
          <cell r="N1014">
            <v>-22511.35</v>
          </cell>
          <cell r="O1014">
            <v>-22511.35</v>
          </cell>
        </row>
        <row r="1015">
          <cell r="B1015" t="str">
            <v>NON BARG</v>
          </cell>
          <cell r="C1015">
            <v>34</v>
          </cell>
          <cell r="D1015" t="str">
            <v>HUMAN RESRC &amp; CORP SVCS</v>
          </cell>
          <cell r="E1015" t="str">
            <v>Staff</v>
          </cell>
          <cell r="F1015">
            <v>998</v>
          </cell>
          <cell r="G1015" t="str">
            <v>Excluded</v>
          </cell>
          <cell r="H1015" t="str">
            <v>BA THRFT STP AT CAP</v>
          </cell>
          <cell r="I1015">
            <v>0</v>
          </cell>
          <cell r="J1015">
            <v>-1750815.11</v>
          </cell>
          <cell r="K1015">
            <v>0</v>
          </cell>
          <cell r="L1015">
            <v>0</v>
          </cell>
          <cell r="M1015">
            <v>0</v>
          </cell>
          <cell r="N1015">
            <v>-1750815.11</v>
          </cell>
          <cell r="O1015">
            <v>-1750815.11</v>
          </cell>
        </row>
        <row r="1016">
          <cell r="B1016" t="str">
            <v>NON BARG</v>
          </cell>
          <cell r="C1016">
            <v>34</v>
          </cell>
          <cell r="D1016" t="str">
            <v>HUMAN RESRC &amp; CORP SVCS</v>
          </cell>
          <cell r="E1016" t="str">
            <v>Staff</v>
          </cell>
          <cell r="F1016">
            <v>999</v>
          </cell>
          <cell r="G1016" t="str">
            <v>Excluded</v>
          </cell>
          <cell r="H1016" t="str">
            <v>SUP THRFT STP AT CAP</v>
          </cell>
          <cell r="I1016">
            <v>0</v>
          </cell>
          <cell r="J1016">
            <v>-991031.45</v>
          </cell>
          <cell r="K1016">
            <v>0</v>
          </cell>
          <cell r="L1016">
            <v>0</v>
          </cell>
          <cell r="M1016">
            <v>0</v>
          </cell>
          <cell r="N1016">
            <v>-991031.45</v>
          </cell>
          <cell r="O1016">
            <v>-991031.45</v>
          </cell>
        </row>
        <row r="1017">
          <cell r="B1017" t="str">
            <v>NON BARG</v>
          </cell>
          <cell r="C1017">
            <v>34</v>
          </cell>
          <cell r="D1017" t="str">
            <v>HUMAN RESRC &amp; CORP SVCS</v>
          </cell>
          <cell r="E1017" t="str">
            <v>Staff</v>
          </cell>
          <cell r="F1017" t="str">
            <v>C02</v>
          </cell>
          <cell r="G1017" t="str">
            <v>Excluded</v>
          </cell>
          <cell r="H1017" t="str">
            <v>PENSION SUPPLEMENT</v>
          </cell>
          <cell r="I1017">
            <v>0</v>
          </cell>
          <cell r="J1017">
            <v>1878785.5</v>
          </cell>
          <cell r="K1017">
            <v>0</v>
          </cell>
          <cell r="L1017">
            <v>0</v>
          </cell>
          <cell r="M1017">
            <v>0</v>
          </cell>
          <cell r="N1017">
            <v>1878785.5</v>
          </cell>
          <cell r="O1017">
            <v>1878785.5</v>
          </cell>
        </row>
        <row r="1018">
          <cell r="B1018" t="str">
            <v>NON BARG</v>
          </cell>
          <cell r="C1018">
            <v>34</v>
          </cell>
          <cell r="D1018" t="str">
            <v>HUMAN RESRC &amp; CORP SVCS</v>
          </cell>
          <cell r="E1018" t="str">
            <v>Staff</v>
          </cell>
          <cell r="F1018" t="str">
            <v>C09</v>
          </cell>
          <cell r="G1018" t="str">
            <v>Excluded</v>
          </cell>
          <cell r="H1018" t="str">
            <v>SEVERANCE PAY</v>
          </cell>
          <cell r="I1018">
            <v>0</v>
          </cell>
          <cell r="J1018">
            <v>1628972.76</v>
          </cell>
          <cell r="K1018">
            <v>0</v>
          </cell>
          <cell r="L1018">
            <v>0</v>
          </cell>
          <cell r="M1018">
            <v>0</v>
          </cell>
          <cell r="N1018">
            <v>1628972.76</v>
          </cell>
          <cell r="O1018">
            <v>1628972.76</v>
          </cell>
        </row>
        <row r="1019">
          <cell r="B1019" t="str">
            <v>NON BARG</v>
          </cell>
          <cell r="C1019">
            <v>34</v>
          </cell>
          <cell r="D1019" t="str">
            <v>HUMAN RESRC &amp; CORP SVCS</v>
          </cell>
          <cell r="E1019" t="str">
            <v>Staff</v>
          </cell>
          <cell r="F1019" t="str">
            <v>C11</v>
          </cell>
          <cell r="G1019" t="str">
            <v>Excluded</v>
          </cell>
          <cell r="H1019" t="str">
            <v>GEOGRAPHIC DIFFERENTIAL</v>
          </cell>
          <cell r="I1019">
            <v>0</v>
          </cell>
          <cell r="J1019">
            <v>36506.78</v>
          </cell>
          <cell r="K1019">
            <v>0</v>
          </cell>
          <cell r="L1019">
            <v>0</v>
          </cell>
          <cell r="M1019">
            <v>0</v>
          </cell>
          <cell r="N1019">
            <v>36506.78</v>
          </cell>
          <cell r="O1019">
            <v>36506.78</v>
          </cell>
        </row>
        <row r="1020">
          <cell r="B1020" t="str">
            <v>NON BARG</v>
          </cell>
          <cell r="C1020">
            <v>34</v>
          </cell>
          <cell r="D1020" t="str">
            <v>HUMAN RESRC &amp; CORP SVCS</v>
          </cell>
          <cell r="E1020" t="str">
            <v>Staff</v>
          </cell>
          <cell r="F1020" t="str">
            <v>C37</v>
          </cell>
          <cell r="G1020" t="str">
            <v>Excluded</v>
          </cell>
          <cell r="H1020" t="str">
            <v>UNUSED VACATION PAY</v>
          </cell>
          <cell r="I1020">
            <v>0</v>
          </cell>
          <cell r="J1020">
            <v>28029.77</v>
          </cell>
          <cell r="K1020">
            <v>0</v>
          </cell>
          <cell r="L1020">
            <v>0</v>
          </cell>
          <cell r="M1020">
            <v>0</v>
          </cell>
          <cell r="N1020">
            <v>28029.77</v>
          </cell>
          <cell r="O1020">
            <v>28029.77</v>
          </cell>
        </row>
        <row r="1021">
          <cell r="B1021" t="str">
            <v>NON BARG</v>
          </cell>
          <cell r="C1021">
            <v>34</v>
          </cell>
          <cell r="D1021" t="str">
            <v>HUMAN RESRC &amp; CORP SVCS</v>
          </cell>
          <cell r="E1021" t="str">
            <v>Staff</v>
          </cell>
          <cell r="F1021" t="str">
            <v>C65</v>
          </cell>
          <cell r="G1021" t="str">
            <v>Excluded</v>
          </cell>
          <cell r="H1021" t="str">
            <v>INSTR PAY-CET</v>
          </cell>
          <cell r="I1021">
            <v>0</v>
          </cell>
          <cell r="J1021">
            <v>4050</v>
          </cell>
          <cell r="K1021">
            <v>0</v>
          </cell>
          <cell r="L1021">
            <v>0</v>
          </cell>
          <cell r="M1021">
            <v>0</v>
          </cell>
          <cell r="N1021">
            <v>4050</v>
          </cell>
          <cell r="O1021">
            <v>4050</v>
          </cell>
        </row>
        <row r="1022">
          <cell r="B1022" t="str">
            <v>NON BARG</v>
          </cell>
          <cell r="C1022">
            <v>34</v>
          </cell>
          <cell r="D1022" t="str">
            <v>HUMAN RESRC &amp; CORP SVCS</v>
          </cell>
          <cell r="E1022" t="str">
            <v>Staff</v>
          </cell>
          <cell r="F1022" t="str">
            <v>D24</v>
          </cell>
          <cell r="G1022" t="str">
            <v>Excluded</v>
          </cell>
          <cell r="H1022" t="str">
            <v>RSA DIV - IMP</v>
          </cell>
          <cell r="I1022">
            <v>0</v>
          </cell>
          <cell r="J1022">
            <v>4640</v>
          </cell>
          <cell r="K1022">
            <v>0</v>
          </cell>
          <cell r="L1022">
            <v>0</v>
          </cell>
          <cell r="M1022">
            <v>0</v>
          </cell>
          <cell r="N1022">
            <v>4640</v>
          </cell>
          <cell r="O1022">
            <v>4640</v>
          </cell>
        </row>
        <row r="1023">
          <cell r="B1023" t="str">
            <v>NON BARG</v>
          </cell>
          <cell r="C1023">
            <v>34</v>
          </cell>
          <cell r="D1023" t="str">
            <v>HUMAN RESRC &amp; CORP SVCS</v>
          </cell>
          <cell r="E1023" t="str">
            <v>Staff</v>
          </cell>
          <cell r="F1023" t="str">
            <v>D30</v>
          </cell>
          <cell r="G1023" t="str">
            <v>Excluded</v>
          </cell>
          <cell r="H1023" t="str">
            <v>IMP STOCK OPTION</v>
          </cell>
          <cell r="I1023">
            <v>0</v>
          </cell>
          <cell r="J1023">
            <v>82047</v>
          </cell>
          <cell r="K1023">
            <v>0</v>
          </cell>
          <cell r="L1023">
            <v>0</v>
          </cell>
          <cell r="M1023">
            <v>0</v>
          </cell>
          <cell r="N1023">
            <v>82047</v>
          </cell>
          <cell r="O1023">
            <v>82047</v>
          </cell>
        </row>
        <row r="1024">
          <cell r="B1024" t="str">
            <v>NON BARG</v>
          </cell>
          <cell r="C1024">
            <v>34</v>
          </cell>
          <cell r="D1024" t="str">
            <v>HUMAN RESRC &amp; CORP SVCS</v>
          </cell>
          <cell r="E1024" t="str">
            <v>Staff</v>
          </cell>
          <cell r="F1024" t="str">
            <v>G01</v>
          </cell>
          <cell r="G1024" t="str">
            <v>Excluded</v>
          </cell>
          <cell r="H1024" t="str">
            <v>SIGNING BONUS</v>
          </cell>
          <cell r="I1024">
            <v>0</v>
          </cell>
          <cell r="J1024">
            <v>136500</v>
          </cell>
          <cell r="K1024">
            <v>0</v>
          </cell>
          <cell r="L1024">
            <v>0</v>
          </cell>
          <cell r="M1024">
            <v>0</v>
          </cell>
          <cell r="N1024">
            <v>136500</v>
          </cell>
          <cell r="O1024">
            <v>136500</v>
          </cell>
        </row>
        <row r="1025">
          <cell r="B1025" t="str">
            <v>NON BARG</v>
          </cell>
          <cell r="C1025">
            <v>34</v>
          </cell>
          <cell r="D1025" t="str">
            <v>HUMAN RESRC &amp; CORP SVCS</v>
          </cell>
          <cell r="E1025" t="str">
            <v>Staff</v>
          </cell>
          <cell r="F1025" t="str">
            <v>G03</v>
          </cell>
          <cell r="G1025" t="str">
            <v>Excluded</v>
          </cell>
          <cell r="H1025" t="str">
            <v>IMP RECOGNITION AWARD</v>
          </cell>
          <cell r="I1025">
            <v>0</v>
          </cell>
          <cell r="J1025">
            <v>8535.6299999999992</v>
          </cell>
          <cell r="K1025">
            <v>0</v>
          </cell>
          <cell r="L1025">
            <v>0</v>
          </cell>
          <cell r="M1025">
            <v>0</v>
          </cell>
          <cell r="N1025">
            <v>8535.6299999999992</v>
          </cell>
          <cell r="O1025">
            <v>8535.6299999999992</v>
          </cell>
        </row>
        <row r="1026">
          <cell r="B1026" t="str">
            <v>NON BARG</v>
          </cell>
          <cell r="C1026">
            <v>34</v>
          </cell>
          <cell r="D1026" t="str">
            <v>HUMAN RESRC &amp; CORP SVCS</v>
          </cell>
          <cell r="E1026" t="str">
            <v>Staff</v>
          </cell>
          <cell r="F1026" t="str">
            <v>G04</v>
          </cell>
          <cell r="G1026" t="str">
            <v>Excluded</v>
          </cell>
          <cell r="H1026" t="str">
            <v>GROSSUP</v>
          </cell>
          <cell r="I1026">
            <v>0</v>
          </cell>
          <cell r="J1026">
            <v>2985.66</v>
          </cell>
          <cell r="K1026">
            <v>0</v>
          </cell>
          <cell r="L1026">
            <v>0</v>
          </cell>
          <cell r="M1026">
            <v>0</v>
          </cell>
          <cell r="N1026">
            <v>2985.66</v>
          </cell>
          <cell r="O1026">
            <v>2985.66</v>
          </cell>
        </row>
        <row r="1027">
          <cell r="B1027" t="str">
            <v>NON BARG</v>
          </cell>
          <cell r="C1027">
            <v>34</v>
          </cell>
          <cell r="D1027" t="str">
            <v>HUMAN RESRC &amp; CORP SVCS</v>
          </cell>
          <cell r="E1027" t="str">
            <v>Staff</v>
          </cell>
          <cell r="F1027" t="str">
            <v>G09</v>
          </cell>
          <cell r="G1027" t="str">
            <v>Excluded</v>
          </cell>
          <cell r="H1027" t="str">
            <v>WELLNESS REFUND</v>
          </cell>
          <cell r="I1027">
            <v>0</v>
          </cell>
          <cell r="J1027">
            <v>1786.64</v>
          </cell>
          <cell r="K1027">
            <v>0</v>
          </cell>
          <cell r="L1027">
            <v>0</v>
          </cell>
          <cell r="M1027">
            <v>0</v>
          </cell>
          <cell r="N1027">
            <v>1786.64</v>
          </cell>
          <cell r="O1027">
            <v>1786.64</v>
          </cell>
        </row>
        <row r="1028">
          <cell r="B1028" t="str">
            <v>NON BARG</v>
          </cell>
          <cell r="C1028">
            <v>34</v>
          </cell>
          <cell r="D1028" t="str">
            <v>HUMAN RESRC &amp; CORP SVCS</v>
          </cell>
          <cell r="E1028" t="str">
            <v>Staff</v>
          </cell>
          <cell r="F1028" t="str">
            <v>G20</v>
          </cell>
          <cell r="G1028" t="str">
            <v>Excluded</v>
          </cell>
          <cell r="H1028" t="str">
            <v>MOV EXP-TXBL</v>
          </cell>
          <cell r="I1028">
            <v>0</v>
          </cell>
          <cell r="J1028">
            <v>321965.51</v>
          </cell>
          <cell r="K1028">
            <v>0</v>
          </cell>
          <cell r="L1028">
            <v>0</v>
          </cell>
          <cell r="M1028">
            <v>0</v>
          </cell>
          <cell r="N1028">
            <v>321965.51</v>
          </cell>
          <cell r="O1028">
            <v>321965.51</v>
          </cell>
        </row>
        <row r="1029">
          <cell r="B1029" t="str">
            <v>NON BARG</v>
          </cell>
          <cell r="C1029">
            <v>34</v>
          </cell>
          <cell r="D1029" t="str">
            <v>HUMAN RESRC &amp; CORP SVCS</v>
          </cell>
          <cell r="E1029" t="str">
            <v>Staff</v>
          </cell>
          <cell r="F1029" t="str">
            <v>G25</v>
          </cell>
          <cell r="G1029" t="str">
            <v>Excluded</v>
          </cell>
          <cell r="H1029" t="str">
            <v>MOV EXP GROSSUP</v>
          </cell>
          <cell r="I1029">
            <v>0</v>
          </cell>
          <cell r="J1029">
            <v>110236.94</v>
          </cell>
          <cell r="K1029">
            <v>0</v>
          </cell>
          <cell r="L1029">
            <v>0</v>
          </cell>
          <cell r="M1029">
            <v>0</v>
          </cell>
          <cell r="N1029">
            <v>110236.94</v>
          </cell>
          <cell r="O1029">
            <v>110236.94</v>
          </cell>
        </row>
        <row r="1030">
          <cell r="B1030" t="str">
            <v>NON BARG</v>
          </cell>
          <cell r="C1030">
            <v>34</v>
          </cell>
          <cell r="D1030" t="str">
            <v>HUMAN RESRC &amp; CORP SVCS</v>
          </cell>
          <cell r="E1030" t="str">
            <v>Staff</v>
          </cell>
          <cell r="F1030" t="str">
            <v>G30</v>
          </cell>
          <cell r="G1030" t="str">
            <v>Excluded</v>
          </cell>
          <cell r="H1030" t="str">
            <v>MOV EXP INCENT TXBL</v>
          </cell>
          <cell r="I1030">
            <v>0</v>
          </cell>
          <cell r="J1030">
            <v>26106</v>
          </cell>
          <cell r="K1030">
            <v>0</v>
          </cell>
          <cell r="L1030">
            <v>0</v>
          </cell>
          <cell r="M1030">
            <v>0</v>
          </cell>
          <cell r="N1030">
            <v>26106</v>
          </cell>
          <cell r="O1030">
            <v>26106</v>
          </cell>
        </row>
        <row r="1031">
          <cell r="B1031" t="str">
            <v>NON BARG</v>
          </cell>
          <cell r="C1031">
            <v>34</v>
          </cell>
          <cell r="D1031" t="str">
            <v>HUMAN RESRC &amp; CORP SVCS</v>
          </cell>
          <cell r="E1031" t="str">
            <v>Staff</v>
          </cell>
          <cell r="F1031" t="str">
            <v>H30</v>
          </cell>
          <cell r="G1031" t="str">
            <v>Non Productive</v>
          </cell>
          <cell r="H1031" t="str">
            <v>PERF EXC REWARD</v>
          </cell>
          <cell r="I1031">
            <v>0</v>
          </cell>
          <cell r="J1031">
            <v>1489737</v>
          </cell>
          <cell r="K1031">
            <v>0</v>
          </cell>
          <cell r="L1031">
            <v>1489737</v>
          </cell>
          <cell r="M1031">
            <v>1489737</v>
          </cell>
          <cell r="N1031">
            <v>0</v>
          </cell>
          <cell r="O1031">
            <v>1489737</v>
          </cell>
        </row>
        <row r="1032">
          <cell r="B1032" t="str">
            <v>NON BARG</v>
          </cell>
          <cell r="C1032">
            <v>34</v>
          </cell>
          <cell r="D1032" t="str">
            <v>HUMAN RESRC &amp; CORP SVCS</v>
          </cell>
          <cell r="E1032" t="str">
            <v>Staff</v>
          </cell>
          <cell r="F1032" t="str">
            <v>H35</v>
          </cell>
          <cell r="G1032" t="str">
            <v>Excluded</v>
          </cell>
          <cell r="H1032" t="str">
            <v>INCENTIVE</v>
          </cell>
          <cell r="I1032">
            <v>0</v>
          </cell>
          <cell r="J1032">
            <v>43400</v>
          </cell>
          <cell r="K1032">
            <v>0</v>
          </cell>
          <cell r="L1032">
            <v>0</v>
          </cell>
          <cell r="M1032">
            <v>0</v>
          </cell>
          <cell r="N1032">
            <v>43400</v>
          </cell>
          <cell r="O1032">
            <v>43400</v>
          </cell>
        </row>
        <row r="1033">
          <cell r="B1033" t="str">
            <v>NON BARG</v>
          </cell>
          <cell r="C1033">
            <v>34</v>
          </cell>
          <cell r="D1033" t="str">
            <v>HUMAN RESRC &amp; CORP SVCS</v>
          </cell>
          <cell r="E1033" t="str">
            <v>Staff</v>
          </cell>
          <cell r="F1033" t="str">
            <v>H37</v>
          </cell>
          <cell r="G1033" t="str">
            <v>Non Productive</v>
          </cell>
          <cell r="H1033" t="str">
            <v>EX INCENTIVE AWD</v>
          </cell>
          <cell r="I1033">
            <v>0</v>
          </cell>
          <cell r="J1033">
            <v>99100</v>
          </cell>
          <cell r="K1033">
            <v>0</v>
          </cell>
          <cell r="L1033">
            <v>99100</v>
          </cell>
          <cell r="M1033">
            <v>99100</v>
          </cell>
          <cell r="N1033">
            <v>0</v>
          </cell>
          <cell r="O1033">
            <v>99100</v>
          </cell>
        </row>
        <row r="1034">
          <cell r="B1034" t="str">
            <v>NON BARG</v>
          </cell>
          <cell r="C1034">
            <v>34</v>
          </cell>
          <cell r="D1034" t="str">
            <v>HUMAN RESRC &amp; CORP SVCS</v>
          </cell>
          <cell r="E1034" t="str">
            <v>Staff</v>
          </cell>
          <cell r="F1034" t="str">
            <v>J10</v>
          </cell>
          <cell r="G1034" t="str">
            <v>Excluded</v>
          </cell>
          <cell r="H1034" t="str">
            <v>O.T. MEALS NON-XM</v>
          </cell>
          <cell r="I1034">
            <v>2177</v>
          </cell>
          <cell r="J1034">
            <v>23947</v>
          </cell>
          <cell r="K1034">
            <v>0</v>
          </cell>
          <cell r="L1034">
            <v>0</v>
          </cell>
          <cell r="M1034">
            <v>0</v>
          </cell>
          <cell r="N1034">
            <v>23947</v>
          </cell>
          <cell r="O1034">
            <v>23947</v>
          </cell>
        </row>
        <row r="1035">
          <cell r="B1035" t="str">
            <v>NON BARG</v>
          </cell>
          <cell r="C1035">
            <v>34</v>
          </cell>
          <cell r="D1035" t="str">
            <v>HUMAN RESRC &amp; CORP SVCS</v>
          </cell>
          <cell r="E1035" t="str">
            <v>Staff</v>
          </cell>
          <cell r="F1035" t="str">
            <v>J20</v>
          </cell>
          <cell r="G1035" t="str">
            <v>Excluded</v>
          </cell>
          <cell r="H1035" t="str">
            <v>IMP INC EXCESS LIF T</v>
          </cell>
          <cell r="I1035">
            <v>0</v>
          </cell>
          <cell r="J1035">
            <v>116440.1</v>
          </cell>
          <cell r="K1035">
            <v>0</v>
          </cell>
          <cell r="L1035">
            <v>0</v>
          </cell>
          <cell r="M1035">
            <v>0</v>
          </cell>
          <cell r="N1035">
            <v>116440.1</v>
          </cell>
          <cell r="O1035">
            <v>116440.1</v>
          </cell>
        </row>
        <row r="1036">
          <cell r="B1036" t="str">
            <v>NON BARG</v>
          </cell>
          <cell r="C1036">
            <v>34</v>
          </cell>
          <cell r="D1036" t="str">
            <v>HUMAN RESRC &amp; CORP SVCS</v>
          </cell>
          <cell r="E1036" t="str">
            <v>Staff</v>
          </cell>
          <cell r="F1036" t="str">
            <v>J25</v>
          </cell>
          <cell r="G1036" t="str">
            <v>Excluded</v>
          </cell>
          <cell r="H1036" t="str">
            <v>IMP INC DEP LIFE</v>
          </cell>
          <cell r="I1036">
            <v>0</v>
          </cell>
          <cell r="J1036">
            <v>10032.879999999999</v>
          </cell>
          <cell r="K1036">
            <v>0</v>
          </cell>
          <cell r="L1036">
            <v>0</v>
          </cell>
          <cell r="M1036">
            <v>0</v>
          </cell>
          <cell r="N1036">
            <v>10032.879999999999</v>
          </cell>
          <cell r="O1036">
            <v>10032.879999999999</v>
          </cell>
        </row>
        <row r="1037">
          <cell r="B1037" t="str">
            <v>NON BARG</v>
          </cell>
          <cell r="C1037">
            <v>34</v>
          </cell>
          <cell r="D1037" t="str">
            <v>HUMAN RESRC &amp; CORP SVCS</v>
          </cell>
          <cell r="E1037" t="str">
            <v>Staff</v>
          </cell>
          <cell r="F1037" t="str">
            <v>J68</v>
          </cell>
          <cell r="G1037" t="str">
            <v>Excluded</v>
          </cell>
          <cell r="H1037" t="str">
            <v>COMMUT CO. CAR</v>
          </cell>
          <cell r="I1037">
            <v>0</v>
          </cell>
          <cell r="J1037">
            <v>16294.5</v>
          </cell>
          <cell r="K1037">
            <v>0</v>
          </cell>
          <cell r="L1037">
            <v>0</v>
          </cell>
          <cell r="M1037">
            <v>0</v>
          </cell>
          <cell r="N1037">
            <v>16294.5</v>
          </cell>
          <cell r="O1037">
            <v>16294.5</v>
          </cell>
        </row>
        <row r="1038">
          <cell r="B1038" t="str">
            <v>NON BARG</v>
          </cell>
          <cell r="C1038">
            <v>34</v>
          </cell>
          <cell r="D1038" t="str">
            <v>HUMAN RESRC &amp; CORP SVCS</v>
          </cell>
          <cell r="E1038" t="str">
            <v>Staff</v>
          </cell>
          <cell r="F1038" t="str">
            <v>J82</v>
          </cell>
          <cell r="G1038" t="str">
            <v>Excluded</v>
          </cell>
          <cell r="H1038" t="str">
            <v>IMP CNTR CAR V INS 2</v>
          </cell>
          <cell r="I1038">
            <v>0</v>
          </cell>
          <cell r="J1038">
            <v>20669</v>
          </cell>
          <cell r="K1038">
            <v>0</v>
          </cell>
          <cell r="L1038">
            <v>0</v>
          </cell>
          <cell r="M1038">
            <v>0</v>
          </cell>
          <cell r="N1038">
            <v>20669</v>
          </cell>
          <cell r="O1038">
            <v>20669</v>
          </cell>
        </row>
        <row r="1039">
          <cell r="B1039" t="str">
            <v>NON BARG</v>
          </cell>
          <cell r="C1039">
            <v>34</v>
          </cell>
          <cell r="D1039" t="str">
            <v>HUMAN RESRC &amp; CORP SVCS</v>
          </cell>
          <cell r="E1039" t="str">
            <v>Staff</v>
          </cell>
          <cell r="F1039" t="str">
            <v>J83</v>
          </cell>
          <cell r="G1039" t="str">
            <v>Excluded</v>
          </cell>
          <cell r="H1039" t="str">
            <v>IMP CNTR CAR V INS 3</v>
          </cell>
          <cell r="I1039">
            <v>0</v>
          </cell>
          <cell r="J1039">
            <v>264</v>
          </cell>
          <cell r="K1039">
            <v>0</v>
          </cell>
          <cell r="L1039">
            <v>0</v>
          </cell>
          <cell r="M1039">
            <v>0</v>
          </cell>
          <cell r="N1039">
            <v>264</v>
          </cell>
          <cell r="O1039">
            <v>264</v>
          </cell>
        </row>
        <row r="1040">
          <cell r="B1040" t="str">
            <v>NON BARG</v>
          </cell>
          <cell r="C1040">
            <v>34</v>
          </cell>
          <cell r="D1040" t="str">
            <v>HUMAN RESRC &amp; CORP SVCS</v>
          </cell>
          <cell r="E1040" t="str">
            <v>Staff</v>
          </cell>
          <cell r="F1040" t="str">
            <v>J94</v>
          </cell>
          <cell r="G1040" t="str">
            <v>Excluded</v>
          </cell>
          <cell r="H1040" t="str">
            <v>PERF SHARES-CASH(NO FICA)</v>
          </cell>
          <cell r="I1040">
            <v>0</v>
          </cell>
          <cell r="J1040">
            <v>260970.5</v>
          </cell>
          <cell r="K1040">
            <v>0</v>
          </cell>
          <cell r="L1040">
            <v>0</v>
          </cell>
          <cell r="M1040">
            <v>0</v>
          </cell>
          <cell r="N1040">
            <v>260970.5</v>
          </cell>
          <cell r="O1040">
            <v>260970.5</v>
          </cell>
        </row>
        <row r="1041">
          <cell r="B1041" t="str">
            <v>NON BARG</v>
          </cell>
          <cell r="C1041">
            <v>34</v>
          </cell>
          <cell r="D1041" t="str">
            <v>HUMAN RESRC &amp; CORP SVCS</v>
          </cell>
          <cell r="E1041" t="str">
            <v>Staff</v>
          </cell>
          <cell r="F1041" t="str">
            <v>J95</v>
          </cell>
          <cell r="G1041" t="str">
            <v>Excluded</v>
          </cell>
          <cell r="H1041" t="str">
            <v>PERF SHARES-STOCK(NO FICA)</v>
          </cell>
          <cell r="I1041">
            <v>0</v>
          </cell>
          <cell r="J1041">
            <v>299213.28000000003</v>
          </cell>
          <cell r="K1041">
            <v>0</v>
          </cell>
          <cell r="L1041">
            <v>0</v>
          </cell>
          <cell r="M1041">
            <v>0</v>
          </cell>
          <cell r="N1041">
            <v>299213.28000000003</v>
          </cell>
          <cell r="O1041">
            <v>299213.28000000003</v>
          </cell>
        </row>
        <row r="1042">
          <cell r="B1042" t="str">
            <v>NON BARG</v>
          </cell>
          <cell r="C1042">
            <v>34</v>
          </cell>
          <cell r="D1042" t="str">
            <v>HUMAN RESRC &amp; CORP SVCS</v>
          </cell>
          <cell r="E1042" t="str">
            <v>Staff</v>
          </cell>
          <cell r="F1042" t="str">
            <v>P04</v>
          </cell>
          <cell r="G1042" t="str">
            <v>Excluded</v>
          </cell>
          <cell r="H1042" t="str">
            <v>DEF COMP PAYOUT-PRIN</v>
          </cell>
          <cell r="I1042">
            <v>0</v>
          </cell>
          <cell r="J1042">
            <v>358783.13</v>
          </cell>
          <cell r="K1042">
            <v>0</v>
          </cell>
          <cell r="L1042">
            <v>0</v>
          </cell>
          <cell r="M1042">
            <v>0</v>
          </cell>
          <cell r="N1042">
            <v>358783.13</v>
          </cell>
          <cell r="O1042">
            <v>358783.13</v>
          </cell>
        </row>
        <row r="1043">
          <cell r="B1043" t="str">
            <v>NON BARG</v>
          </cell>
          <cell r="C1043">
            <v>34</v>
          </cell>
          <cell r="D1043" t="str">
            <v>HUMAN RESRC &amp; CORP SVCS</v>
          </cell>
          <cell r="E1043" t="str">
            <v>Staff</v>
          </cell>
          <cell r="F1043" t="str">
            <v>P05</v>
          </cell>
          <cell r="G1043" t="str">
            <v>Excluded</v>
          </cell>
          <cell r="H1043" t="str">
            <v>DEF COMP PAYOUT-PRIN</v>
          </cell>
          <cell r="I1043">
            <v>0</v>
          </cell>
          <cell r="J1043">
            <v>38439.339999999997</v>
          </cell>
          <cell r="K1043">
            <v>0</v>
          </cell>
          <cell r="L1043">
            <v>0</v>
          </cell>
          <cell r="M1043">
            <v>0</v>
          </cell>
          <cell r="N1043">
            <v>38439.339999999997</v>
          </cell>
          <cell r="O1043">
            <v>38439.339999999997</v>
          </cell>
        </row>
        <row r="1044">
          <cell r="B1044" t="str">
            <v>NON BARG</v>
          </cell>
          <cell r="C1044">
            <v>34</v>
          </cell>
          <cell r="D1044" t="str">
            <v>HUMAN RESRC &amp; CORP SVCS</v>
          </cell>
          <cell r="E1044" t="str">
            <v>Staff</v>
          </cell>
          <cell r="F1044" t="str">
            <v>P30</v>
          </cell>
          <cell r="G1044" t="str">
            <v>Excluded</v>
          </cell>
          <cell r="H1044" t="str">
            <v>STOCK OPTION TAX</v>
          </cell>
          <cell r="I1044">
            <v>0</v>
          </cell>
          <cell r="J1044">
            <v>27037.72</v>
          </cell>
          <cell r="K1044">
            <v>0</v>
          </cell>
          <cell r="L1044">
            <v>0</v>
          </cell>
          <cell r="M1044">
            <v>0</v>
          </cell>
          <cell r="N1044">
            <v>27037.72</v>
          </cell>
          <cell r="O1044">
            <v>27037.72</v>
          </cell>
        </row>
        <row r="1045">
          <cell r="B1045" t="str">
            <v>NON BARG</v>
          </cell>
          <cell r="C1045">
            <v>34</v>
          </cell>
          <cell r="D1045" t="str">
            <v>HUMAN RESRC &amp; CORP SVCS</v>
          </cell>
          <cell r="E1045" t="str">
            <v>Staff</v>
          </cell>
          <cell r="F1045" t="str">
            <v>P52</v>
          </cell>
          <cell r="G1045" t="str">
            <v>Excluded</v>
          </cell>
          <cell r="H1045" t="str">
            <v>CC V INS RMB N-TX 2</v>
          </cell>
          <cell r="I1045">
            <v>0</v>
          </cell>
          <cell r="J1045">
            <v>34317.5</v>
          </cell>
          <cell r="K1045">
            <v>0</v>
          </cell>
          <cell r="L1045">
            <v>0</v>
          </cell>
          <cell r="M1045">
            <v>0</v>
          </cell>
          <cell r="N1045">
            <v>34317.5</v>
          </cell>
          <cell r="O1045">
            <v>34317.5</v>
          </cell>
        </row>
        <row r="1046">
          <cell r="B1046" t="str">
            <v>NON BARG</v>
          </cell>
          <cell r="C1046">
            <v>34</v>
          </cell>
          <cell r="D1046" t="str">
            <v>HUMAN RESRC &amp; CORP SVCS</v>
          </cell>
          <cell r="E1046" t="str">
            <v>Staff</v>
          </cell>
          <cell r="F1046" t="str">
            <v>P53</v>
          </cell>
          <cell r="G1046" t="str">
            <v>Excluded</v>
          </cell>
          <cell r="H1046" t="str">
            <v>CC V INS RMB N-TX 3</v>
          </cell>
          <cell r="I1046">
            <v>0</v>
          </cell>
          <cell r="J1046">
            <v>444</v>
          </cell>
          <cell r="K1046">
            <v>0</v>
          </cell>
          <cell r="L1046">
            <v>0</v>
          </cell>
          <cell r="M1046">
            <v>0</v>
          </cell>
          <cell r="N1046">
            <v>444</v>
          </cell>
          <cell r="O1046">
            <v>444</v>
          </cell>
        </row>
        <row r="1047">
          <cell r="B1047" t="str">
            <v>NON BARG</v>
          </cell>
          <cell r="C1047">
            <v>34</v>
          </cell>
          <cell r="D1047" t="str">
            <v>HUMAN RESRC &amp; CORP SVCS</v>
          </cell>
          <cell r="E1047" t="str">
            <v>Staff</v>
          </cell>
          <cell r="F1047" t="str">
            <v>P61</v>
          </cell>
          <cell r="G1047" t="str">
            <v>Excluded</v>
          </cell>
          <cell r="H1047" t="str">
            <v>MOV EXP NON TXBL</v>
          </cell>
          <cell r="I1047">
            <v>0</v>
          </cell>
          <cell r="J1047">
            <v>13531.93</v>
          </cell>
          <cell r="K1047">
            <v>0</v>
          </cell>
          <cell r="L1047">
            <v>0</v>
          </cell>
          <cell r="M1047">
            <v>0</v>
          </cell>
          <cell r="N1047">
            <v>13531.93</v>
          </cell>
          <cell r="O1047">
            <v>13531.93</v>
          </cell>
        </row>
        <row r="1048">
          <cell r="B1048" t="str">
            <v>NON BARG</v>
          </cell>
          <cell r="C1048">
            <v>34</v>
          </cell>
          <cell r="D1048" t="str">
            <v>HUMAN RESRC &amp; CORP SVCS</v>
          </cell>
          <cell r="E1048" t="str">
            <v>Staff</v>
          </cell>
          <cell r="F1048" t="str">
            <v>R42</v>
          </cell>
          <cell r="G1048" t="str">
            <v>Excluded</v>
          </cell>
          <cell r="H1048" t="str">
            <v>HOL WRK-VAC-NOT PAID</v>
          </cell>
          <cell r="I1048">
            <v>264</v>
          </cell>
          <cell r="J1048">
            <v>5709</v>
          </cell>
          <cell r="K1048">
            <v>0</v>
          </cell>
          <cell r="L1048">
            <v>0</v>
          </cell>
          <cell r="M1048">
            <v>0</v>
          </cell>
          <cell r="N1048">
            <v>5709</v>
          </cell>
          <cell r="O1048">
            <v>5709</v>
          </cell>
        </row>
        <row r="1049">
          <cell r="B1049" t="str">
            <v>NON BARG</v>
          </cell>
          <cell r="C1049">
            <v>34</v>
          </cell>
          <cell r="D1049" t="str">
            <v>HUMAN RESRC &amp; CORP SVCS</v>
          </cell>
          <cell r="E1049" t="str">
            <v>Staff</v>
          </cell>
          <cell r="F1049" t="str">
            <v>R59</v>
          </cell>
          <cell r="G1049" t="str">
            <v>Excluded</v>
          </cell>
          <cell r="H1049" t="str">
            <v>FMLA - INFO ONLY</v>
          </cell>
          <cell r="I1049">
            <v>5662</v>
          </cell>
          <cell r="J1049">
            <v>0</v>
          </cell>
          <cell r="K1049">
            <v>0</v>
          </cell>
          <cell r="L1049">
            <v>0</v>
          </cell>
          <cell r="M1049">
            <v>0</v>
          </cell>
          <cell r="N1049">
            <v>0</v>
          </cell>
          <cell r="O1049">
            <v>0</v>
          </cell>
        </row>
        <row r="1050">
          <cell r="B1050" t="str">
            <v>NON BARG</v>
          </cell>
          <cell r="C1050">
            <v>34</v>
          </cell>
          <cell r="D1050" t="str">
            <v>HUMAN RESRC &amp; CORP SVCS</v>
          </cell>
          <cell r="E1050" t="str">
            <v>Staff</v>
          </cell>
          <cell r="F1050" t="str">
            <v>R61</v>
          </cell>
          <cell r="G1050" t="str">
            <v>Excluded</v>
          </cell>
          <cell r="H1050" t="str">
            <v>DISCIP ACTN N-PD</v>
          </cell>
          <cell r="I1050">
            <v>206</v>
          </cell>
          <cell r="J1050">
            <v>0</v>
          </cell>
          <cell r="K1050">
            <v>0</v>
          </cell>
          <cell r="L1050">
            <v>0</v>
          </cell>
          <cell r="M1050">
            <v>0</v>
          </cell>
          <cell r="N1050">
            <v>0</v>
          </cell>
          <cell r="O1050">
            <v>0</v>
          </cell>
        </row>
        <row r="1051">
          <cell r="B1051" t="str">
            <v>NON BARG</v>
          </cell>
          <cell r="C1051">
            <v>34</v>
          </cell>
          <cell r="D1051" t="str">
            <v>HUMAN RESRC &amp; CORP SVCS</v>
          </cell>
          <cell r="E1051" t="str">
            <v>Staff</v>
          </cell>
          <cell r="F1051" t="str">
            <v>R62</v>
          </cell>
          <cell r="G1051" t="str">
            <v>Excluded</v>
          </cell>
          <cell r="H1051" t="str">
            <v>LV OF ABS-NOT PAID</v>
          </cell>
          <cell r="I1051">
            <v>872</v>
          </cell>
          <cell r="J1051">
            <v>0</v>
          </cell>
          <cell r="K1051">
            <v>0</v>
          </cell>
          <cell r="L1051">
            <v>0</v>
          </cell>
          <cell r="M1051">
            <v>0</v>
          </cell>
          <cell r="N1051">
            <v>0</v>
          </cell>
          <cell r="O1051">
            <v>0</v>
          </cell>
        </row>
        <row r="1052">
          <cell r="B1052" t="str">
            <v>NON BARG</v>
          </cell>
          <cell r="C1052">
            <v>34</v>
          </cell>
          <cell r="D1052" t="str">
            <v>HUMAN RESRC &amp; CORP SVCS</v>
          </cell>
          <cell r="E1052" t="str">
            <v>Staff</v>
          </cell>
          <cell r="F1052" t="str">
            <v>R63</v>
          </cell>
          <cell r="G1052" t="str">
            <v>Excluded</v>
          </cell>
          <cell r="H1052" t="str">
            <v>EMPL ILL-NOT PAID</v>
          </cell>
          <cell r="I1052">
            <v>236.5</v>
          </cell>
          <cell r="J1052">
            <v>0</v>
          </cell>
          <cell r="K1052">
            <v>0</v>
          </cell>
          <cell r="L1052">
            <v>0</v>
          </cell>
          <cell r="M1052">
            <v>0</v>
          </cell>
          <cell r="N1052">
            <v>0</v>
          </cell>
          <cell r="O1052">
            <v>0</v>
          </cell>
        </row>
        <row r="1053">
          <cell r="B1053" t="str">
            <v>NON BARG</v>
          </cell>
          <cell r="C1053">
            <v>34</v>
          </cell>
          <cell r="D1053" t="str">
            <v>HUMAN RESRC &amp; CORP SVCS</v>
          </cell>
          <cell r="E1053" t="str">
            <v>Staff</v>
          </cell>
          <cell r="F1053" t="str">
            <v>R64</v>
          </cell>
          <cell r="G1053" t="str">
            <v>Excluded</v>
          </cell>
          <cell r="H1053" t="str">
            <v>FAMILY LEAVE NOT-PD</v>
          </cell>
          <cell r="I1053">
            <v>65</v>
          </cell>
          <cell r="J1053">
            <v>0</v>
          </cell>
          <cell r="K1053">
            <v>0</v>
          </cell>
          <cell r="L1053">
            <v>0</v>
          </cell>
          <cell r="M1053">
            <v>0</v>
          </cell>
          <cell r="N1053">
            <v>0</v>
          </cell>
          <cell r="O1053">
            <v>0</v>
          </cell>
        </row>
        <row r="1054">
          <cell r="B1054" t="str">
            <v>NON BARG</v>
          </cell>
          <cell r="C1054">
            <v>34</v>
          </cell>
          <cell r="D1054" t="str">
            <v>HUMAN RESRC &amp; CORP SVCS</v>
          </cell>
          <cell r="E1054" t="str">
            <v>Staff</v>
          </cell>
          <cell r="F1054" t="str">
            <v>R65</v>
          </cell>
          <cell r="G1054" t="str">
            <v>Excluded</v>
          </cell>
          <cell r="H1054" t="str">
            <v>EMPL REQ N-PD</v>
          </cell>
          <cell r="I1054">
            <v>433.5</v>
          </cell>
          <cell r="J1054">
            <v>0</v>
          </cell>
          <cell r="K1054">
            <v>0</v>
          </cell>
          <cell r="L1054">
            <v>0</v>
          </cell>
          <cell r="M1054">
            <v>0</v>
          </cell>
          <cell r="N1054">
            <v>0</v>
          </cell>
          <cell r="O1054">
            <v>0</v>
          </cell>
        </row>
        <row r="1055">
          <cell r="B1055" t="str">
            <v>NON BARG</v>
          </cell>
          <cell r="C1055">
            <v>34</v>
          </cell>
          <cell r="D1055" t="str">
            <v>HUMAN RESRC &amp; CORP SVCS</v>
          </cell>
          <cell r="E1055" t="str">
            <v>Staff</v>
          </cell>
          <cell r="F1055" t="str">
            <v>R66</v>
          </cell>
          <cell r="G1055" t="str">
            <v>Excluded</v>
          </cell>
          <cell r="H1055" t="str">
            <v>UNION AFF-NOT PAID</v>
          </cell>
          <cell r="I1055">
            <v>16</v>
          </cell>
          <cell r="J1055">
            <v>0</v>
          </cell>
          <cell r="K1055">
            <v>0</v>
          </cell>
          <cell r="L1055">
            <v>0</v>
          </cell>
          <cell r="M1055">
            <v>0</v>
          </cell>
          <cell r="N1055">
            <v>0</v>
          </cell>
          <cell r="O1055">
            <v>0</v>
          </cell>
        </row>
        <row r="1056">
          <cell r="B1056" t="str">
            <v>NON BARG</v>
          </cell>
          <cell r="C1056">
            <v>34</v>
          </cell>
          <cell r="D1056" t="str">
            <v>HUMAN RESRC &amp; CORP SVCS</v>
          </cell>
          <cell r="E1056" t="str">
            <v>Staff</v>
          </cell>
          <cell r="F1056" t="str">
            <v>R69</v>
          </cell>
          <cell r="G1056" t="str">
            <v>Excluded</v>
          </cell>
          <cell r="H1056" t="str">
            <v>OTHER-NOT PAID</v>
          </cell>
          <cell r="I1056">
            <v>209</v>
          </cell>
          <cell r="J1056">
            <v>0</v>
          </cell>
          <cell r="K1056">
            <v>0</v>
          </cell>
          <cell r="L1056">
            <v>0</v>
          </cell>
          <cell r="M1056">
            <v>0</v>
          </cell>
          <cell r="N1056">
            <v>0</v>
          </cell>
          <cell r="O1056">
            <v>0</v>
          </cell>
        </row>
        <row r="1057">
          <cell r="B1057" t="str">
            <v>NON BARG</v>
          </cell>
          <cell r="C1057">
            <v>34</v>
          </cell>
          <cell r="D1057" t="str">
            <v>HUMAN RESRC &amp; CORP SVCS</v>
          </cell>
          <cell r="E1057" t="str">
            <v>Staff</v>
          </cell>
          <cell r="F1057" t="str">
            <v>R80</v>
          </cell>
          <cell r="G1057" t="str">
            <v>Excluded</v>
          </cell>
          <cell r="H1057" t="str">
            <v>THRIFT BASE-MIL LV</v>
          </cell>
          <cell r="I1057">
            <v>640</v>
          </cell>
          <cell r="J1057">
            <v>18686</v>
          </cell>
          <cell r="K1057">
            <v>0</v>
          </cell>
          <cell r="L1057">
            <v>0</v>
          </cell>
          <cell r="M1057">
            <v>0</v>
          </cell>
          <cell r="N1057">
            <v>18686</v>
          </cell>
          <cell r="O1057">
            <v>18686</v>
          </cell>
        </row>
        <row r="1058">
          <cell r="B1058" t="str">
            <v>NON BARG</v>
          </cell>
          <cell r="C1058">
            <v>34</v>
          </cell>
          <cell r="D1058" t="str">
            <v>HUMAN RESRC &amp; CORP SVCS</v>
          </cell>
          <cell r="E1058" t="str">
            <v>Staff</v>
          </cell>
          <cell r="F1058" t="str">
            <v>S50</v>
          </cell>
          <cell r="G1058" t="str">
            <v>Non Productive</v>
          </cell>
          <cell r="H1058" t="str">
            <v>SHIFT DIFF REG M-8AM</v>
          </cell>
          <cell r="I1058">
            <v>5854</v>
          </cell>
          <cell r="J1058">
            <v>4390.5</v>
          </cell>
          <cell r="K1058">
            <v>0</v>
          </cell>
          <cell r="L1058">
            <v>4390.5</v>
          </cell>
          <cell r="M1058">
            <v>4390.5</v>
          </cell>
          <cell r="N1058">
            <v>0</v>
          </cell>
          <cell r="O1058">
            <v>4390.5</v>
          </cell>
        </row>
        <row r="1059">
          <cell r="B1059" t="str">
            <v>NON BARG</v>
          </cell>
          <cell r="C1059">
            <v>34</v>
          </cell>
          <cell r="D1059" t="str">
            <v>HUMAN RESRC &amp; CORP SVCS</v>
          </cell>
          <cell r="E1059" t="str">
            <v>Staff</v>
          </cell>
          <cell r="F1059" t="str">
            <v>S51</v>
          </cell>
          <cell r="G1059" t="str">
            <v>Non Productive</v>
          </cell>
          <cell r="H1059" t="str">
            <v>SHIFT DIFF REG 4PM-M</v>
          </cell>
          <cell r="I1059">
            <v>32546</v>
          </cell>
          <cell r="J1059">
            <v>19527.599999999999</v>
          </cell>
          <cell r="K1059">
            <v>0</v>
          </cell>
          <cell r="L1059">
            <v>19527.599999999999</v>
          </cell>
          <cell r="M1059">
            <v>19527.599999999999</v>
          </cell>
          <cell r="N1059">
            <v>0</v>
          </cell>
          <cell r="O1059">
            <v>19527.599999999999</v>
          </cell>
        </row>
        <row r="1060">
          <cell r="B1060" t="str">
            <v>NON BARG</v>
          </cell>
          <cell r="C1060">
            <v>34</v>
          </cell>
          <cell r="D1060" t="str">
            <v>HUMAN RESRC &amp; CORP SVCS</v>
          </cell>
          <cell r="E1060" t="str">
            <v>Staff</v>
          </cell>
          <cell r="F1060" t="str">
            <v>T04</v>
          </cell>
          <cell r="G1060" t="str">
            <v>Non Productive</v>
          </cell>
          <cell r="H1060" t="str">
            <v>ALTERNATIVE AWARD</v>
          </cell>
          <cell r="I1060">
            <v>0</v>
          </cell>
          <cell r="J1060">
            <v>2750</v>
          </cell>
          <cell r="K1060">
            <v>0</v>
          </cell>
          <cell r="L1060">
            <v>2750</v>
          </cell>
          <cell r="M1060">
            <v>2750</v>
          </cell>
          <cell r="N1060">
            <v>0</v>
          </cell>
          <cell r="O1060">
            <v>2750</v>
          </cell>
        </row>
        <row r="1061">
          <cell r="B1061" t="str">
            <v>NON BARG</v>
          </cell>
          <cell r="C1061">
            <v>34</v>
          </cell>
          <cell r="D1061" t="str">
            <v>HUMAN RESRC &amp; CORP SVCS</v>
          </cell>
          <cell r="E1061" t="str">
            <v>Staff</v>
          </cell>
          <cell r="F1061" t="str">
            <v>T05</v>
          </cell>
          <cell r="G1061" t="str">
            <v>Non Productive</v>
          </cell>
          <cell r="H1061" t="str">
            <v>RETENTION BONUS</v>
          </cell>
          <cell r="I1061">
            <v>0</v>
          </cell>
          <cell r="J1061">
            <v>10000</v>
          </cell>
          <cell r="K1061">
            <v>0</v>
          </cell>
          <cell r="L1061">
            <v>10000</v>
          </cell>
          <cell r="M1061">
            <v>10000</v>
          </cell>
          <cell r="N1061">
            <v>0</v>
          </cell>
          <cell r="O1061">
            <v>10000</v>
          </cell>
        </row>
        <row r="1062">
          <cell r="B1062" t="str">
            <v>NON BARG</v>
          </cell>
          <cell r="C1062">
            <v>34</v>
          </cell>
          <cell r="D1062" t="str">
            <v>HUMAN RESRC &amp; CORP SVCS</v>
          </cell>
          <cell r="E1062" t="str">
            <v>Staff</v>
          </cell>
          <cell r="F1062" t="str">
            <v>T12</v>
          </cell>
          <cell r="G1062" t="str">
            <v>Non Productive</v>
          </cell>
          <cell r="H1062" t="str">
            <v>ALTERNATIVE AWARD</v>
          </cell>
          <cell r="I1062">
            <v>0</v>
          </cell>
          <cell r="J1062">
            <v>3934.82</v>
          </cell>
          <cell r="K1062">
            <v>0</v>
          </cell>
          <cell r="L1062">
            <v>3934.82</v>
          </cell>
          <cell r="M1062">
            <v>3934.82</v>
          </cell>
          <cell r="N1062">
            <v>0</v>
          </cell>
          <cell r="O1062">
            <v>3934.82</v>
          </cell>
        </row>
        <row r="1063">
          <cell r="B1063" t="str">
            <v>NON BARG</v>
          </cell>
          <cell r="C1063">
            <v>34</v>
          </cell>
          <cell r="D1063" t="str">
            <v>HUMAN RESRC &amp; CORP SVCS</v>
          </cell>
          <cell r="E1063" t="str">
            <v>Staff</v>
          </cell>
          <cell r="F1063" t="str">
            <v>T36</v>
          </cell>
          <cell r="G1063" t="str">
            <v>Non Productive</v>
          </cell>
          <cell r="H1063" t="str">
            <v>MISC EARN</v>
          </cell>
          <cell r="I1063">
            <v>0</v>
          </cell>
          <cell r="J1063">
            <v>19326.150000000001</v>
          </cell>
          <cell r="K1063">
            <v>0</v>
          </cell>
          <cell r="L1063">
            <v>19326.150000000001</v>
          </cell>
          <cell r="M1063">
            <v>19326.150000000001</v>
          </cell>
          <cell r="N1063">
            <v>0</v>
          </cell>
          <cell r="O1063">
            <v>19326.150000000001</v>
          </cell>
        </row>
        <row r="1064">
          <cell r="B1064" t="str">
            <v>NON BARG</v>
          </cell>
          <cell r="C1064">
            <v>34</v>
          </cell>
          <cell r="D1064" t="str">
            <v>HUMAN RESRC &amp; CORP SVCS</v>
          </cell>
          <cell r="E1064" t="str">
            <v>Staff</v>
          </cell>
          <cell r="F1064" t="str">
            <v>T43</v>
          </cell>
          <cell r="G1064" t="str">
            <v>Excluded</v>
          </cell>
          <cell r="H1064" t="str">
            <v>MIL LEAVE SUPP PAY</v>
          </cell>
          <cell r="I1064">
            <v>0</v>
          </cell>
          <cell r="J1064">
            <v>9096.64</v>
          </cell>
          <cell r="K1064">
            <v>0</v>
          </cell>
          <cell r="L1064">
            <v>0</v>
          </cell>
          <cell r="M1064">
            <v>0</v>
          </cell>
          <cell r="N1064">
            <v>9096.64</v>
          </cell>
          <cell r="O1064">
            <v>9096.64</v>
          </cell>
        </row>
        <row r="1065">
          <cell r="B1065" t="str">
            <v>NON BARG</v>
          </cell>
          <cell r="C1065">
            <v>34</v>
          </cell>
          <cell r="D1065" t="str">
            <v>HUMAN RESRC &amp; CORP SVCS</v>
          </cell>
          <cell r="E1065" t="str">
            <v>Staff</v>
          </cell>
          <cell r="F1065" t="str">
            <v>T60</v>
          </cell>
          <cell r="G1065" t="str">
            <v>Non Productive</v>
          </cell>
          <cell r="H1065" t="str">
            <v>RETRO PAY N-THRFTBL</v>
          </cell>
          <cell r="I1065">
            <v>0</v>
          </cell>
          <cell r="J1065">
            <v>29.31</v>
          </cell>
          <cell r="K1065">
            <v>0</v>
          </cell>
          <cell r="L1065">
            <v>29.31</v>
          </cell>
          <cell r="M1065">
            <v>29.31</v>
          </cell>
          <cell r="N1065">
            <v>0</v>
          </cell>
          <cell r="O1065">
            <v>29.31</v>
          </cell>
        </row>
        <row r="1066">
          <cell r="B1066" t="str">
            <v>NON BARG</v>
          </cell>
          <cell r="C1066">
            <v>34</v>
          </cell>
          <cell r="D1066" t="str">
            <v>HUMAN RESRC &amp; CORP SVCS</v>
          </cell>
          <cell r="E1066" t="str">
            <v>Staff</v>
          </cell>
          <cell r="F1066" t="str">
            <v>T70</v>
          </cell>
          <cell r="G1066" t="str">
            <v>Non Productive</v>
          </cell>
          <cell r="H1066" t="str">
            <v>LUMP SUM PAYMENT</v>
          </cell>
          <cell r="I1066">
            <v>0</v>
          </cell>
          <cell r="J1066">
            <v>6000</v>
          </cell>
          <cell r="K1066">
            <v>0</v>
          </cell>
          <cell r="L1066">
            <v>6000</v>
          </cell>
          <cell r="M1066">
            <v>6000</v>
          </cell>
          <cell r="N1066">
            <v>0</v>
          </cell>
          <cell r="O1066">
            <v>6000</v>
          </cell>
        </row>
        <row r="1067">
          <cell r="B1067" t="str">
            <v>NON BARG</v>
          </cell>
          <cell r="C1067">
            <v>34</v>
          </cell>
          <cell r="D1067" t="str">
            <v>HUMAN RESRC &amp; CORP SVCS</v>
          </cell>
          <cell r="E1067" t="str">
            <v>Staff</v>
          </cell>
          <cell r="F1067" t="str">
            <v>T80</v>
          </cell>
          <cell r="G1067" t="str">
            <v>Non Productive</v>
          </cell>
          <cell r="H1067" t="str">
            <v>OT ADJUSTMENT</v>
          </cell>
          <cell r="I1067">
            <v>0</v>
          </cell>
          <cell r="J1067">
            <v>2020.28</v>
          </cell>
          <cell r="K1067">
            <v>0</v>
          </cell>
          <cell r="L1067">
            <v>2020.28</v>
          </cell>
          <cell r="M1067">
            <v>2020.28</v>
          </cell>
          <cell r="N1067">
            <v>0</v>
          </cell>
          <cell r="O1067">
            <v>2020.28</v>
          </cell>
        </row>
        <row r="1068">
          <cell r="B1068" t="str">
            <v>NON BARG</v>
          </cell>
          <cell r="C1068">
            <v>34</v>
          </cell>
          <cell r="D1068" t="str">
            <v>HUMAN RESRC &amp; CORP SVCS</v>
          </cell>
          <cell r="E1068" t="str">
            <v>Staff</v>
          </cell>
          <cell r="F1068" t="str">
            <v>X12</v>
          </cell>
          <cell r="G1068" t="str">
            <v>Productive</v>
          </cell>
          <cell r="H1068" t="str">
            <v>TRAVEL TIME-STR OT</v>
          </cell>
          <cell r="I1068">
            <v>2</v>
          </cell>
          <cell r="J1068">
            <v>66.2</v>
          </cell>
          <cell r="K1068">
            <v>66.2</v>
          </cell>
          <cell r="L1068">
            <v>0</v>
          </cell>
          <cell r="M1068">
            <v>66.2</v>
          </cell>
          <cell r="N1068">
            <v>0</v>
          </cell>
          <cell r="O1068">
            <v>66.2</v>
          </cell>
        </row>
        <row r="1069">
          <cell r="B1069" t="str">
            <v>NON BARG</v>
          </cell>
          <cell r="C1069">
            <v>34</v>
          </cell>
          <cell r="D1069" t="str">
            <v>HUMAN RESRC &amp; CORP SVCS</v>
          </cell>
          <cell r="E1069" t="str">
            <v>Staff</v>
          </cell>
          <cell r="F1069" t="str">
            <v>X20</v>
          </cell>
          <cell r="G1069" t="str">
            <v>Productive</v>
          </cell>
          <cell r="H1069" t="str">
            <v>STRAIGHT OVERTIME</v>
          </cell>
          <cell r="I1069">
            <v>5931</v>
          </cell>
          <cell r="J1069">
            <v>181475.13</v>
          </cell>
          <cell r="K1069">
            <v>181475.13</v>
          </cell>
          <cell r="L1069">
            <v>0</v>
          </cell>
          <cell r="M1069">
            <v>181475.13</v>
          </cell>
          <cell r="N1069">
            <v>0</v>
          </cell>
          <cell r="O1069">
            <v>181475.13</v>
          </cell>
        </row>
        <row r="1070">
          <cell r="B1070" t="str">
            <v>NON BARG</v>
          </cell>
          <cell r="C1070">
            <v>34</v>
          </cell>
          <cell r="D1070" t="str">
            <v>HUMAN RESRC &amp; CORP SVCS</v>
          </cell>
          <cell r="E1070" t="str">
            <v>Staff</v>
          </cell>
          <cell r="F1070" t="str">
            <v>X23</v>
          </cell>
          <cell r="G1070" t="str">
            <v>Productive</v>
          </cell>
          <cell r="H1070" t="str">
            <v>EXEMPT OT DEDUCTIBLE</v>
          </cell>
          <cell r="I1070">
            <v>71.5</v>
          </cell>
          <cell r="J1070">
            <v>0</v>
          </cell>
          <cell r="K1070">
            <v>0</v>
          </cell>
          <cell r="L1070">
            <v>0</v>
          </cell>
          <cell r="M1070">
            <v>0</v>
          </cell>
          <cell r="N1070">
            <v>0</v>
          </cell>
          <cell r="O1070">
            <v>0</v>
          </cell>
        </row>
        <row r="1071">
          <cell r="B1071" t="str">
            <v>NON BARG</v>
          </cell>
          <cell r="C1071">
            <v>34</v>
          </cell>
          <cell r="D1071" t="str">
            <v>HUMAN RESRC &amp; CORP SVCS</v>
          </cell>
          <cell r="E1071" t="str">
            <v>Staff</v>
          </cell>
          <cell r="F1071" t="str">
            <v>X29</v>
          </cell>
          <cell r="G1071" t="str">
            <v>Productive</v>
          </cell>
          <cell r="H1071" t="str">
            <v>STR OT EMERG #2</v>
          </cell>
          <cell r="I1071">
            <v>119</v>
          </cell>
          <cell r="J1071">
            <v>5220.3900000000003</v>
          </cell>
          <cell r="K1071">
            <v>5220.3900000000003</v>
          </cell>
          <cell r="L1071">
            <v>0</v>
          </cell>
          <cell r="M1071">
            <v>5220.3900000000003</v>
          </cell>
          <cell r="N1071">
            <v>0</v>
          </cell>
          <cell r="O1071">
            <v>5220.3900000000003</v>
          </cell>
        </row>
        <row r="1072">
          <cell r="B1072" t="str">
            <v>NON BARG</v>
          </cell>
          <cell r="C1072">
            <v>34</v>
          </cell>
          <cell r="D1072" t="str">
            <v>HUMAN RESRC &amp; CORP SVCS</v>
          </cell>
          <cell r="E1072" t="str">
            <v>Staff</v>
          </cell>
          <cell r="F1072" t="str">
            <v>X34</v>
          </cell>
          <cell r="G1072" t="str">
            <v>Productive</v>
          </cell>
          <cell r="H1072" t="str">
            <v>STR OT NUC SUPPORT</v>
          </cell>
          <cell r="I1072">
            <v>1630</v>
          </cell>
          <cell r="J1072">
            <v>53707.8</v>
          </cell>
          <cell r="K1072">
            <v>53707.8</v>
          </cell>
          <cell r="L1072">
            <v>0</v>
          </cell>
          <cell r="M1072">
            <v>53707.8</v>
          </cell>
          <cell r="N1072">
            <v>0</v>
          </cell>
          <cell r="O1072">
            <v>53707.8</v>
          </cell>
        </row>
        <row r="1073">
          <cell r="B1073" t="str">
            <v>NON BARG</v>
          </cell>
          <cell r="C1073">
            <v>34</v>
          </cell>
          <cell r="D1073" t="str">
            <v>HUMAN RESRC &amp; CORP SVCS</v>
          </cell>
          <cell r="E1073" t="str">
            <v>Staff</v>
          </cell>
          <cell r="F1073" t="str">
            <v>Y12</v>
          </cell>
          <cell r="G1073" t="str">
            <v>Productive</v>
          </cell>
          <cell r="H1073" t="str">
            <v>TRAVEL TIME-1 1/2</v>
          </cell>
          <cell r="I1073">
            <v>602.25</v>
          </cell>
          <cell r="J1073">
            <v>17070.79</v>
          </cell>
          <cell r="K1073">
            <v>17070.79</v>
          </cell>
          <cell r="L1073">
            <v>0</v>
          </cell>
          <cell r="M1073">
            <v>17070.79</v>
          </cell>
          <cell r="N1073">
            <v>0</v>
          </cell>
          <cell r="O1073">
            <v>17070.79</v>
          </cell>
        </row>
        <row r="1074">
          <cell r="B1074" t="str">
            <v>NON BARG</v>
          </cell>
          <cell r="C1074">
            <v>34</v>
          </cell>
          <cell r="D1074" t="str">
            <v>HUMAN RESRC &amp; CORP SVCS</v>
          </cell>
          <cell r="E1074" t="str">
            <v>Staff</v>
          </cell>
          <cell r="F1074" t="str">
            <v>Y21</v>
          </cell>
          <cell r="G1074" t="str">
            <v>Productive</v>
          </cell>
          <cell r="H1074" t="str">
            <v>TIME &amp; ONE HALF OT</v>
          </cell>
          <cell r="I1074">
            <v>37872</v>
          </cell>
          <cell r="J1074">
            <v>1101795.4099999999</v>
          </cell>
          <cell r="K1074">
            <v>1101795.4099999999</v>
          </cell>
          <cell r="L1074">
            <v>0</v>
          </cell>
          <cell r="M1074">
            <v>1101795.4099999999</v>
          </cell>
          <cell r="N1074">
            <v>0</v>
          </cell>
          <cell r="O1074">
            <v>1101795.4099999999</v>
          </cell>
        </row>
        <row r="1075">
          <cell r="B1075" t="str">
            <v>NON BARG</v>
          </cell>
          <cell r="C1075">
            <v>34</v>
          </cell>
          <cell r="D1075" t="str">
            <v>HUMAN RESRC &amp; CORP SVCS</v>
          </cell>
          <cell r="E1075" t="str">
            <v>Staff</v>
          </cell>
          <cell r="F1075" t="str">
            <v>Y25</v>
          </cell>
          <cell r="G1075" t="str">
            <v>Productive</v>
          </cell>
          <cell r="H1075" t="str">
            <v>TEMP RELIEVING-1 1/2</v>
          </cell>
          <cell r="I1075">
            <v>2493.75</v>
          </cell>
          <cell r="J1075">
            <v>3936.24</v>
          </cell>
          <cell r="K1075">
            <v>3936.24</v>
          </cell>
          <cell r="L1075">
            <v>0</v>
          </cell>
          <cell r="M1075">
            <v>3936.24</v>
          </cell>
          <cell r="N1075">
            <v>0</v>
          </cell>
          <cell r="O1075">
            <v>3936.24</v>
          </cell>
        </row>
        <row r="1076">
          <cell r="B1076" t="str">
            <v>NON BARG</v>
          </cell>
          <cell r="C1076">
            <v>34</v>
          </cell>
          <cell r="D1076" t="str">
            <v>HUMAN RESRC &amp; CORP SVCS</v>
          </cell>
          <cell r="E1076" t="str">
            <v>Staff</v>
          </cell>
          <cell r="F1076" t="str">
            <v>Y50</v>
          </cell>
          <cell r="G1076" t="str">
            <v>Productive</v>
          </cell>
          <cell r="H1076" t="str">
            <v>1ST SHIFT DIFF-1 1/2</v>
          </cell>
          <cell r="I1076">
            <v>954.5</v>
          </cell>
          <cell r="J1076">
            <v>1073.93</v>
          </cell>
          <cell r="K1076">
            <v>1073.93</v>
          </cell>
          <cell r="L1076">
            <v>0</v>
          </cell>
          <cell r="M1076">
            <v>1073.93</v>
          </cell>
          <cell r="N1076">
            <v>0</v>
          </cell>
          <cell r="O1076">
            <v>1073.93</v>
          </cell>
        </row>
        <row r="1077">
          <cell r="B1077" t="str">
            <v>NON BARG</v>
          </cell>
          <cell r="C1077">
            <v>34</v>
          </cell>
          <cell r="D1077" t="str">
            <v>HUMAN RESRC &amp; CORP SVCS</v>
          </cell>
          <cell r="E1077" t="str">
            <v>Staff</v>
          </cell>
          <cell r="F1077" t="str">
            <v>Y51</v>
          </cell>
          <cell r="G1077" t="str">
            <v>Productive</v>
          </cell>
          <cell r="H1077" t="str">
            <v>3RD SHIFT DIFF-1 1/2</v>
          </cell>
          <cell r="I1077">
            <v>2789.75</v>
          </cell>
          <cell r="J1077">
            <v>2510.7800000000002</v>
          </cell>
          <cell r="K1077">
            <v>2510.7800000000002</v>
          </cell>
          <cell r="L1077">
            <v>0</v>
          </cell>
          <cell r="M1077">
            <v>2510.7800000000002</v>
          </cell>
          <cell r="N1077">
            <v>0</v>
          </cell>
          <cell r="O1077">
            <v>2510.7800000000002</v>
          </cell>
        </row>
        <row r="1078">
          <cell r="B1078" t="str">
            <v>NON BARG</v>
          </cell>
          <cell r="C1078">
            <v>34</v>
          </cell>
          <cell r="D1078" t="str">
            <v>HUMAN RESRC &amp; CORP SVCS</v>
          </cell>
          <cell r="E1078" t="str">
            <v>Staff</v>
          </cell>
          <cell r="F1078" t="str">
            <v>Z01</v>
          </cell>
          <cell r="G1078" t="str">
            <v>Productive</v>
          </cell>
          <cell r="H1078" t="str">
            <v>REGULAR-DBL OT</v>
          </cell>
          <cell r="I1078">
            <v>32</v>
          </cell>
          <cell r="J1078">
            <v>713.6</v>
          </cell>
          <cell r="K1078">
            <v>713.6</v>
          </cell>
          <cell r="L1078">
            <v>0</v>
          </cell>
          <cell r="M1078">
            <v>713.6</v>
          </cell>
          <cell r="N1078">
            <v>0</v>
          </cell>
          <cell r="O1078">
            <v>713.6</v>
          </cell>
        </row>
        <row r="1079">
          <cell r="B1079" t="str">
            <v>NON BARG</v>
          </cell>
          <cell r="C1079">
            <v>34</v>
          </cell>
          <cell r="D1079" t="str">
            <v>HUMAN RESRC &amp; CORP SVCS</v>
          </cell>
          <cell r="E1079" t="str">
            <v>Staff</v>
          </cell>
          <cell r="F1079" t="str">
            <v>Z09</v>
          </cell>
          <cell r="G1079" t="str">
            <v>Productive</v>
          </cell>
          <cell r="H1079" t="str">
            <v>OTHER HOURS-DBL OT</v>
          </cell>
          <cell r="I1079">
            <v>8</v>
          </cell>
          <cell r="J1079">
            <v>373.4</v>
          </cell>
          <cell r="K1079">
            <v>373.4</v>
          </cell>
          <cell r="L1079">
            <v>0</v>
          </cell>
          <cell r="M1079">
            <v>373.4</v>
          </cell>
          <cell r="N1079">
            <v>0</v>
          </cell>
          <cell r="O1079">
            <v>373.4</v>
          </cell>
        </row>
        <row r="1080">
          <cell r="B1080" t="str">
            <v>NON BARG</v>
          </cell>
          <cell r="C1080">
            <v>34</v>
          </cell>
          <cell r="D1080" t="str">
            <v>HUMAN RESRC &amp; CORP SVCS</v>
          </cell>
          <cell r="E1080" t="str">
            <v>Staff</v>
          </cell>
          <cell r="F1080" t="str">
            <v>Z12</v>
          </cell>
          <cell r="G1080" t="str">
            <v>Productive</v>
          </cell>
          <cell r="H1080" t="str">
            <v>TRAVEL TIME-DBL OT</v>
          </cell>
          <cell r="I1080">
            <v>16.25</v>
          </cell>
          <cell r="J1080">
            <v>636.12</v>
          </cell>
          <cell r="K1080">
            <v>636.12</v>
          </cell>
          <cell r="L1080">
            <v>0</v>
          </cell>
          <cell r="M1080">
            <v>636.12</v>
          </cell>
          <cell r="N1080">
            <v>0</v>
          </cell>
          <cell r="O1080">
            <v>636.12</v>
          </cell>
        </row>
        <row r="1081">
          <cell r="B1081" t="str">
            <v>NON BARG</v>
          </cell>
          <cell r="C1081">
            <v>34</v>
          </cell>
          <cell r="D1081" t="str">
            <v>HUMAN RESRC &amp; CORP SVCS</v>
          </cell>
          <cell r="E1081" t="str">
            <v>Staff</v>
          </cell>
          <cell r="F1081" t="str">
            <v>Z22</v>
          </cell>
          <cell r="G1081" t="str">
            <v>Productive</v>
          </cell>
          <cell r="H1081" t="str">
            <v>DOUBLE OVERTIME</v>
          </cell>
          <cell r="I1081">
            <v>1681.75</v>
          </cell>
          <cell r="J1081">
            <v>67349.42</v>
          </cell>
          <cell r="K1081">
            <v>67349.42</v>
          </cell>
          <cell r="L1081">
            <v>0</v>
          </cell>
          <cell r="M1081">
            <v>67349.42</v>
          </cell>
          <cell r="N1081">
            <v>0</v>
          </cell>
          <cell r="O1081">
            <v>67349.42</v>
          </cell>
        </row>
        <row r="1082">
          <cell r="B1082" t="str">
            <v>NON BARG</v>
          </cell>
          <cell r="C1082">
            <v>34</v>
          </cell>
          <cell r="D1082" t="str">
            <v>HUMAN RESRC &amp; CORP SVCS</v>
          </cell>
          <cell r="E1082" t="str">
            <v>Staff</v>
          </cell>
          <cell r="F1082" t="str">
            <v>Z25</v>
          </cell>
          <cell r="G1082" t="str">
            <v>Productive</v>
          </cell>
          <cell r="H1082" t="str">
            <v>TMP REL DBL OT</v>
          </cell>
          <cell r="I1082">
            <v>296</v>
          </cell>
          <cell r="J1082">
            <v>581.20000000000005</v>
          </cell>
          <cell r="K1082">
            <v>581.20000000000005</v>
          </cell>
          <cell r="L1082">
            <v>0</v>
          </cell>
          <cell r="M1082">
            <v>581.20000000000005</v>
          </cell>
          <cell r="N1082">
            <v>0</v>
          </cell>
          <cell r="O1082">
            <v>581.20000000000005</v>
          </cell>
        </row>
        <row r="1083">
          <cell r="B1083" t="str">
            <v>NON BARG</v>
          </cell>
          <cell r="C1083">
            <v>34</v>
          </cell>
          <cell r="D1083" t="str">
            <v>HUMAN RESRC &amp; CORP SVCS</v>
          </cell>
          <cell r="E1083" t="str">
            <v>Staff</v>
          </cell>
          <cell r="F1083" t="str">
            <v>Z50</v>
          </cell>
          <cell r="G1083" t="str">
            <v>Productive</v>
          </cell>
          <cell r="H1083" t="str">
            <v>1ST SHFT DBL OT</v>
          </cell>
          <cell r="I1083">
            <v>134</v>
          </cell>
          <cell r="J1083">
            <v>201</v>
          </cell>
          <cell r="K1083">
            <v>201</v>
          </cell>
          <cell r="L1083">
            <v>0</v>
          </cell>
          <cell r="M1083">
            <v>201</v>
          </cell>
          <cell r="N1083">
            <v>0</v>
          </cell>
          <cell r="O1083">
            <v>201</v>
          </cell>
        </row>
        <row r="1084">
          <cell r="B1084" t="str">
            <v>NON BARG</v>
          </cell>
          <cell r="C1084">
            <v>34</v>
          </cell>
          <cell r="D1084" t="str">
            <v>HUMAN RESRC &amp; CORP SVCS</v>
          </cell>
          <cell r="E1084" t="str">
            <v>Staff</v>
          </cell>
          <cell r="F1084" t="str">
            <v>Z51</v>
          </cell>
          <cell r="G1084" t="str">
            <v>Productive</v>
          </cell>
          <cell r="H1084" t="str">
            <v>3RD SHFT DBL OT</v>
          </cell>
          <cell r="I1084">
            <v>68.5</v>
          </cell>
          <cell r="J1084">
            <v>82.2</v>
          </cell>
          <cell r="K1084">
            <v>82.2</v>
          </cell>
          <cell r="L1084">
            <v>0</v>
          </cell>
          <cell r="M1084">
            <v>82.2</v>
          </cell>
          <cell r="N1084">
            <v>0</v>
          </cell>
          <cell r="O1084">
            <v>82.2</v>
          </cell>
        </row>
        <row r="1085">
          <cell r="B1085" t="str">
            <v>NON BARG</v>
          </cell>
          <cell r="C1085">
            <v>58</v>
          </cell>
          <cell r="D1085" t="str">
            <v>INFO MANAGEMENT</v>
          </cell>
          <cell r="E1085" t="str">
            <v>Staff</v>
          </cell>
          <cell r="F1085">
            <v>10</v>
          </cell>
          <cell r="G1085" t="str">
            <v>Productive</v>
          </cell>
          <cell r="H1085" t="str">
            <v>REGULAR</v>
          </cell>
          <cell r="I1085">
            <v>1211860.75</v>
          </cell>
          <cell r="J1085">
            <v>37677467.909999996</v>
          </cell>
          <cell r="K1085">
            <v>37677467.909999996</v>
          </cell>
          <cell r="L1085">
            <v>0</v>
          </cell>
          <cell r="M1085">
            <v>37677467.909999996</v>
          </cell>
          <cell r="N1085">
            <v>0</v>
          </cell>
          <cell r="O1085">
            <v>37677467.909999996</v>
          </cell>
        </row>
        <row r="1086">
          <cell r="B1086" t="str">
            <v>NON BARG</v>
          </cell>
          <cell r="C1086">
            <v>58</v>
          </cell>
          <cell r="D1086" t="str">
            <v>INFO MANAGEMENT</v>
          </cell>
          <cell r="E1086" t="str">
            <v>Staff</v>
          </cell>
          <cell r="F1086">
            <v>20</v>
          </cell>
          <cell r="G1086" t="str">
            <v>Non Productive</v>
          </cell>
          <cell r="H1086" t="str">
            <v>HOLIDAY</v>
          </cell>
          <cell r="I1086">
            <v>56888</v>
          </cell>
          <cell r="J1086">
            <v>1751342.55</v>
          </cell>
          <cell r="K1086">
            <v>0</v>
          </cell>
          <cell r="L1086">
            <v>1751342.55</v>
          </cell>
          <cell r="M1086">
            <v>1751342.55</v>
          </cell>
          <cell r="N1086">
            <v>0</v>
          </cell>
          <cell r="O1086">
            <v>1751342.55</v>
          </cell>
        </row>
        <row r="1087">
          <cell r="B1087" t="str">
            <v>NON BARG</v>
          </cell>
          <cell r="C1087">
            <v>58</v>
          </cell>
          <cell r="D1087" t="str">
            <v>INFO MANAGEMENT</v>
          </cell>
          <cell r="E1087" t="str">
            <v>Staff</v>
          </cell>
          <cell r="F1087">
            <v>30</v>
          </cell>
          <cell r="G1087" t="str">
            <v>Non Productive</v>
          </cell>
          <cell r="H1087" t="str">
            <v>VACATION</v>
          </cell>
          <cell r="I1087">
            <v>85629.5</v>
          </cell>
          <cell r="J1087">
            <v>2698001.28</v>
          </cell>
          <cell r="K1087">
            <v>0</v>
          </cell>
          <cell r="L1087">
            <v>2698001.28</v>
          </cell>
          <cell r="M1087">
            <v>2698001.28</v>
          </cell>
          <cell r="N1087">
            <v>0</v>
          </cell>
          <cell r="O1087">
            <v>2698001.28</v>
          </cell>
        </row>
        <row r="1088">
          <cell r="B1088" t="str">
            <v>NON BARG</v>
          </cell>
          <cell r="C1088">
            <v>58</v>
          </cell>
          <cell r="D1088" t="str">
            <v>INFO MANAGEMENT</v>
          </cell>
          <cell r="E1088" t="str">
            <v>Staff</v>
          </cell>
          <cell r="F1088">
            <v>40</v>
          </cell>
          <cell r="G1088" t="str">
            <v>Non Productive</v>
          </cell>
          <cell r="H1088" t="str">
            <v>EMPLOYEE ILLNESS</v>
          </cell>
          <cell r="I1088">
            <v>15341</v>
          </cell>
          <cell r="J1088">
            <v>452388.28</v>
          </cell>
          <cell r="K1088">
            <v>0</v>
          </cell>
          <cell r="L1088">
            <v>452388.28</v>
          </cell>
          <cell r="M1088">
            <v>452388.28</v>
          </cell>
          <cell r="N1088">
            <v>0</v>
          </cell>
          <cell r="O1088">
            <v>452388.28</v>
          </cell>
        </row>
        <row r="1089">
          <cell r="B1089" t="str">
            <v>NON BARG</v>
          </cell>
          <cell r="C1089">
            <v>58</v>
          </cell>
          <cell r="D1089" t="str">
            <v>INFO MANAGEMENT</v>
          </cell>
          <cell r="E1089" t="str">
            <v>Staff</v>
          </cell>
          <cell r="F1089">
            <v>50</v>
          </cell>
          <cell r="G1089" t="str">
            <v>Non Productive</v>
          </cell>
          <cell r="H1089" t="str">
            <v>JURY DUTY</v>
          </cell>
          <cell r="I1089">
            <v>552.5</v>
          </cell>
          <cell r="J1089">
            <v>16920.27</v>
          </cell>
          <cell r="K1089">
            <v>0</v>
          </cell>
          <cell r="L1089">
            <v>16920.27</v>
          </cell>
          <cell r="M1089">
            <v>16920.27</v>
          </cell>
          <cell r="N1089">
            <v>0</v>
          </cell>
          <cell r="O1089">
            <v>16920.27</v>
          </cell>
        </row>
        <row r="1090">
          <cell r="B1090" t="str">
            <v>NON BARG</v>
          </cell>
          <cell r="C1090">
            <v>58</v>
          </cell>
          <cell r="D1090" t="str">
            <v>INFO MANAGEMENT</v>
          </cell>
          <cell r="E1090" t="str">
            <v>Staff</v>
          </cell>
          <cell r="F1090">
            <v>60</v>
          </cell>
          <cell r="G1090" t="str">
            <v>Non Productive</v>
          </cell>
          <cell r="H1090" t="str">
            <v>COURT SERVICE</v>
          </cell>
          <cell r="I1090">
            <v>16</v>
          </cell>
          <cell r="J1090">
            <v>597.6</v>
          </cell>
          <cell r="K1090">
            <v>0</v>
          </cell>
          <cell r="L1090">
            <v>597.6</v>
          </cell>
          <cell r="M1090">
            <v>597.6</v>
          </cell>
          <cell r="N1090">
            <v>0</v>
          </cell>
          <cell r="O1090">
            <v>597.6</v>
          </cell>
        </row>
        <row r="1091">
          <cell r="B1091" t="str">
            <v>NON BARG</v>
          </cell>
          <cell r="C1091">
            <v>58</v>
          </cell>
          <cell r="D1091" t="str">
            <v>INFO MANAGEMENT</v>
          </cell>
          <cell r="E1091" t="str">
            <v>Staff</v>
          </cell>
          <cell r="F1091">
            <v>70</v>
          </cell>
          <cell r="G1091" t="str">
            <v>Non Productive</v>
          </cell>
          <cell r="H1091" t="str">
            <v>DEATH IN FAMILY</v>
          </cell>
          <cell r="I1091">
            <v>1497</v>
          </cell>
          <cell r="J1091">
            <v>47508.28</v>
          </cell>
          <cell r="K1091">
            <v>0</v>
          </cell>
          <cell r="L1091">
            <v>47508.28</v>
          </cell>
          <cell r="M1091">
            <v>47508.28</v>
          </cell>
          <cell r="N1091">
            <v>0</v>
          </cell>
          <cell r="O1091">
            <v>47508.28</v>
          </cell>
        </row>
        <row r="1092">
          <cell r="B1092" t="str">
            <v>NON BARG</v>
          </cell>
          <cell r="C1092">
            <v>58</v>
          </cell>
          <cell r="D1092" t="str">
            <v>INFO MANAGEMENT</v>
          </cell>
          <cell r="E1092" t="str">
            <v>Staff</v>
          </cell>
          <cell r="F1092">
            <v>90</v>
          </cell>
          <cell r="G1092" t="str">
            <v>Non Productive</v>
          </cell>
          <cell r="H1092" t="str">
            <v>OTHER REGULAR HOURS</v>
          </cell>
          <cell r="I1092">
            <v>15872</v>
          </cell>
          <cell r="J1092">
            <v>487174.8</v>
          </cell>
          <cell r="K1092">
            <v>0</v>
          </cell>
          <cell r="L1092">
            <v>487174.8</v>
          </cell>
          <cell r="M1092">
            <v>487174.8</v>
          </cell>
          <cell r="N1092">
            <v>0</v>
          </cell>
          <cell r="O1092">
            <v>487174.8</v>
          </cell>
        </row>
        <row r="1093">
          <cell r="B1093" t="str">
            <v>NON BARG</v>
          </cell>
          <cell r="C1093">
            <v>58</v>
          </cell>
          <cell r="D1093" t="str">
            <v>INFO MANAGEMENT</v>
          </cell>
          <cell r="E1093" t="str">
            <v>Staff</v>
          </cell>
          <cell r="F1093">
            <v>300</v>
          </cell>
          <cell r="G1093" t="str">
            <v>Non Productive</v>
          </cell>
          <cell r="H1093" t="str">
            <v>PERF EXC REWARD</v>
          </cell>
          <cell r="I1093">
            <v>0</v>
          </cell>
          <cell r="J1093">
            <v>1450831</v>
          </cell>
          <cell r="K1093">
            <v>0</v>
          </cell>
          <cell r="L1093">
            <v>1450831</v>
          </cell>
          <cell r="M1093">
            <v>1450831</v>
          </cell>
          <cell r="N1093">
            <v>0</v>
          </cell>
          <cell r="O1093">
            <v>1450831</v>
          </cell>
        </row>
        <row r="1094">
          <cell r="B1094" t="str">
            <v>NON BARG</v>
          </cell>
          <cell r="C1094">
            <v>58</v>
          </cell>
          <cell r="D1094" t="str">
            <v>INFO MANAGEMENT</v>
          </cell>
          <cell r="E1094" t="str">
            <v>Staff</v>
          </cell>
          <cell r="F1094">
            <v>310</v>
          </cell>
          <cell r="G1094" t="str">
            <v>Excluded</v>
          </cell>
          <cell r="H1094" t="str">
            <v>DISABILITY - COMPANY</v>
          </cell>
          <cell r="I1094">
            <v>0</v>
          </cell>
          <cell r="J1094">
            <v>699.8</v>
          </cell>
          <cell r="K1094">
            <v>0</v>
          </cell>
          <cell r="L1094">
            <v>0</v>
          </cell>
          <cell r="M1094">
            <v>0</v>
          </cell>
          <cell r="N1094">
            <v>699.8</v>
          </cell>
          <cell r="O1094">
            <v>699.8</v>
          </cell>
        </row>
        <row r="1095">
          <cell r="B1095" t="str">
            <v>NON BARG</v>
          </cell>
          <cell r="C1095">
            <v>58</v>
          </cell>
          <cell r="D1095" t="str">
            <v>INFO MANAGEMENT</v>
          </cell>
          <cell r="E1095" t="str">
            <v>Staff</v>
          </cell>
          <cell r="F1095">
            <v>330</v>
          </cell>
          <cell r="G1095" t="str">
            <v>Excluded</v>
          </cell>
          <cell r="H1095" t="str">
            <v>RETRO PAY THRFTBL</v>
          </cell>
          <cell r="I1095">
            <v>0</v>
          </cell>
          <cell r="J1095">
            <v>4743.1000000000004</v>
          </cell>
          <cell r="K1095">
            <v>0</v>
          </cell>
          <cell r="L1095">
            <v>0</v>
          </cell>
          <cell r="M1095">
            <v>0</v>
          </cell>
          <cell r="N1095">
            <v>4743.1000000000004</v>
          </cell>
          <cell r="O1095">
            <v>4743.1000000000004</v>
          </cell>
        </row>
        <row r="1096">
          <cell r="B1096" t="str">
            <v>NON BARG</v>
          </cell>
          <cell r="C1096">
            <v>58</v>
          </cell>
          <cell r="D1096" t="str">
            <v>INFO MANAGEMENT</v>
          </cell>
          <cell r="E1096" t="str">
            <v>Staff</v>
          </cell>
          <cell r="F1096">
            <v>430</v>
          </cell>
          <cell r="G1096" t="str">
            <v>Non Productive</v>
          </cell>
          <cell r="H1096" t="str">
            <v>FINAL VACATION ALLOW</v>
          </cell>
          <cell r="I1096">
            <v>13652.5</v>
          </cell>
          <cell r="J1096">
            <v>504734.73</v>
          </cell>
          <cell r="K1096">
            <v>0</v>
          </cell>
          <cell r="L1096">
            <v>504734.73</v>
          </cell>
          <cell r="M1096">
            <v>504734.73</v>
          </cell>
          <cell r="N1096">
            <v>0</v>
          </cell>
          <cell r="O1096">
            <v>504734.73</v>
          </cell>
        </row>
        <row r="1097">
          <cell r="B1097" t="str">
            <v>NON BARG</v>
          </cell>
          <cell r="C1097">
            <v>58</v>
          </cell>
          <cell r="D1097" t="str">
            <v>INFO MANAGEMENT</v>
          </cell>
          <cell r="E1097" t="str">
            <v>Staff</v>
          </cell>
          <cell r="F1097">
            <v>480</v>
          </cell>
          <cell r="G1097" t="str">
            <v>Non Productive</v>
          </cell>
          <cell r="H1097" t="str">
            <v>FINAL FLOATING HOL</v>
          </cell>
          <cell r="I1097">
            <v>480</v>
          </cell>
          <cell r="J1097">
            <v>25627.18</v>
          </cell>
          <cell r="K1097">
            <v>0</v>
          </cell>
          <cell r="L1097">
            <v>25627.18</v>
          </cell>
          <cell r="M1097">
            <v>25627.18</v>
          </cell>
          <cell r="N1097">
            <v>0</v>
          </cell>
          <cell r="O1097">
            <v>25627.18</v>
          </cell>
        </row>
        <row r="1098">
          <cell r="B1098" t="str">
            <v>NON BARG</v>
          </cell>
          <cell r="C1098">
            <v>58</v>
          </cell>
          <cell r="D1098" t="str">
            <v>INFO MANAGEMENT</v>
          </cell>
          <cell r="E1098" t="str">
            <v>Staff</v>
          </cell>
          <cell r="F1098">
            <v>530</v>
          </cell>
          <cell r="G1098" t="str">
            <v>Non Productive</v>
          </cell>
          <cell r="H1098" t="str">
            <v>S/T DISAB 100 PCT</v>
          </cell>
          <cell r="I1098">
            <v>2816</v>
          </cell>
          <cell r="J1098">
            <v>88660.7</v>
          </cell>
          <cell r="K1098">
            <v>0</v>
          </cell>
          <cell r="L1098">
            <v>88660.7</v>
          </cell>
          <cell r="M1098">
            <v>88660.7</v>
          </cell>
          <cell r="N1098">
            <v>0</v>
          </cell>
          <cell r="O1098">
            <v>88660.7</v>
          </cell>
        </row>
        <row r="1099">
          <cell r="B1099" t="str">
            <v>NON BARG</v>
          </cell>
          <cell r="C1099">
            <v>58</v>
          </cell>
          <cell r="D1099" t="str">
            <v>INFO MANAGEMENT</v>
          </cell>
          <cell r="E1099" t="str">
            <v>Staff</v>
          </cell>
          <cell r="F1099">
            <v>540</v>
          </cell>
          <cell r="G1099" t="str">
            <v>Non Productive</v>
          </cell>
          <cell r="H1099" t="str">
            <v>S/T DISAB 80 PCT</v>
          </cell>
          <cell r="I1099">
            <v>776</v>
          </cell>
          <cell r="J1099">
            <v>17912.96</v>
          </cell>
          <cell r="K1099">
            <v>0</v>
          </cell>
          <cell r="L1099">
            <v>17912.96</v>
          </cell>
          <cell r="M1099">
            <v>17912.96</v>
          </cell>
          <cell r="N1099">
            <v>0</v>
          </cell>
          <cell r="O1099">
            <v>17912.96</v>
          </cell>
        </row>
        <row r="1100">
          <cell r="B1100" t="str">
            <v>NON BARG</v>
          </cell>
          <cell r="C1100">
            <v>58</v>
          </cell>
          <cell r="D1100" t="str">
            <v>INFO MANAGEMENT</v>
          </cell>
          <cell r="E1100" t="str">
            <v>Staff</v>
          </cell>
          <cell r="F1100">
            <v>550</v>
          </cell>
          <cell r="G1100" t="str">
            <v>Non Productive</v>
          </cell>
          <cell r="H1100" t="str">
            <v>S/T DISAB 60 PCT</v>
          </cell>
          <cell r="I1100">
            <v>692</v>
          </cell>
          <cell r="J1100">
            <v>13434.84</v>
          </cell>
          <cell r="K1100">
            <v>0</v>
          </cell>
          <cell r="L1100">
            <v>13434.84</v>
          </cell>
          <cell r="M1100">
            <v>13434.84</v>
          </cell>
          <cell r="N1100">
            <v>0</v>
          </cell>
          <cell r="O1100">
            <v>13434.84</v>
          </cell>
        </row>
        <row r="1101">
          <cell r="B1101" t="str">
            <v>NON BARG</v>
          </cell>
          <cell r="C1101">
            <v>58</v>
          </cell>
          <cell r="D1101" t="str">
            <v>INFO MANAGEMENT</v>
          </cell>
          <cell r="E1101" t="str">
            <v>Staff</v>
          </cell>
          <cell r="F1101">
            <v>560</v>
          </cell>
          <cell r="G1101" t="str">
            <v>Non Productive</v>
          </cell>
          <cell r="H1101" t="str">
            <v>LUMP SUM - MERIT</v>
          </cell>
          <cell r="I1101">
            <v>0</v>
          </cell>
          <cell r="J1101">
            <v>454064</v>
          </cell>
          <cell r="K1101">
            <v>0</v>
          </cell>
          <cell r="L1101">
            <v>454064</v>
          </cell>
          <cell r="M1101">
            <v>454064</v>
          </cell>
          <cell r="N1101">
            <v>0</v>
          </cell>
          <cell r="O1101">
            <v>454064</v>
          </cell>
        </row>
        <row r="1102">
          <cell r="B1102" t="str">
            <v>NON BARG</v>
          </cell>
          <cell r="C1102">
            <v>58</v>
          </cell>
          <cell r="D1102" t="str">
            <v>INFO MANAGEMENT</v>
          </cell>
          <cell r="E1102" t="str">
            <v>Staff</v>
          </cell>
          <cell r="F1102">
            <v>580</v>
          </cell>
          <cell r="G1102" t="str">
            <v>Non Productive</v>
          </cell>
          <cell r="H1102" t="str">
            <v>SICKNESS IN FAMILY</v>
          </cell>
          <cell r="I1102">
            <v>3350</v>
          </cell>
          <cell r="J1102">
            <v>98671.35</v>
          </cell>
          <cell r="K1102">
            <v>0</v>
          </cell>
          <cell r="L1102">
            <v>98671.35</v>
          </cell>
          <cell r="M1102">
            <v>98671.35</v>
          </cell>
          <cell r="N1102">
            <v>0</v>
          </cell>
          <cell r="O1102">
            <v>98671.35</v>
          </cell>
        </row>
        <row r="1103">
          <cell r="B1103" t="str">
            <v>NON BARG</v>
          </cell>
          <cell r="C1103">
            <v>58</v>
          </cell>
          <cell r="D1103" t="str">
            <v>INFO MANAGEMENT</v>
          </cell>
          <cell r="E1103" t="str">
            <v>Staff</v>
          </cell>
          <cell r="F1103">
            <v>970</v>
          </cell>
          <cell r="G1103" t="str">
            <v>Excluded</v>
          </cell>
          <cell r="H1103" t="str">
            <v>PRETAX MEDICAL</v>
          </cell>
          <cell r="I1103">
            <v>0</v>
          </cell>
          <cell r="J1103">
            <v>-2270363.66</v>
          </cell>
          <cell r="K1103">
            <v>0</v>
          </cell>
          <cell r="L1103">
            <v>0</v>
          </cell>
          <cell r="M1103">
            <v>0</v>
          </cell>
          <cell r="N1103">
            <v>-2270363.66</v>
          </cell>
          <cell r="O1103">
            <v>-2270363.66</v>
          </cell>
        </row>
        <row r="1104">
          <cell r="B1104" t="str">
            <v>NON BARG</v>
          </cell>
          <cell r="C1104">
            <v>58</v>
          </cell>
          <cell r="D1104" t="str">
            <v>INFO MANAGEMENT</v>
          </cell>
          <cell r="E1104" t="str">
            <v>Staff</v>
          </cell>
          <cell r="F1104">
            <v>971</v>
          </cell>
          <cell r="G1104" t="str">
            <v>Excluded</v>
          </cell>
          <cell r="H1104" t="str">
            <v>MEDICAL BENEFIT $</v>
          </cell>
          <cell r="I1104">
            <v>0</v>
          </cell>
          <cell r="J1104">
            <v>1786942</v>
          </cell>
          <cell r="K1104">
            <v>0</v>
          </cell>
          <cell r="L1104">
            <v>0</v>
          </cell>
          <cell r="M1104">
            <v>0</v>
          </cell>
          <cell r="N1104">
            <v>1786942</v>
          </cell>
          <cell r="O1104">
            <v>1786942</v>
          </cell>
        </row>
        <row r="1105">
          <cell r="B1105" t="str">
            <v>NON BARG</v>
          </cell>
          <cell r="C1105">
            <v>58</v>
          </cell>
          <cell r="D1105" t="str">
            <v>INFO MANAGEMENT</v>
          </cell>
          <cell r="E1105" t="str">
            <v>Staff</v>
          </cell>
          <cell r="F1105">
            <v>972</v>
          </cell>
          <cell r="G1105" t="str">
            <v>Excluded</v>
          </cell>
          <cell r="H1105" t="str">
            <v>PRETAX DENTAL</v>
          </cell>
          <cell r="I1105">
            <v>0</v>
          </cell>
          <cell r="J1105">
            <v>-116549.03</v>
          </cell>
          <cell r="K1105">
            <v>0</v>
          </cell>
          <cell r="L1105">
            <v>0</v>
          </cell>
          <cell r="M1105">
            <v>0</v>
          </cell>
          <cell r="N1105">
            <v>-116549.03</v>
          </cell>
          <cell r="O1105">
            <v>-116549.03</v>
          </cell>
        </row>
        <row r="1106">
          <cell r="B1106" t="str">
            <v>NON BARG</v>
          </cell>
          <cell r="C1106">
            <v>58</v>
          </cell>
          <cell r="D1106" t="str">
            <v>INFO MANAGEMENT</v>
          </cell>
          <cell r="E1106" t="str">
            <v>Staff</v>
          </cell>
          <cell r="F1106">
            <v>973</v>
          </cell>
          <cell r="G1106" t="str">
            <v>Excluded</v>
          </cell>
          <cell r="H1106" t="str">
            <v>DENTAL BENEFIT $</v>
          </cell>
          <cell r="I1106">
            <v>0</v>
          </cell>
          <cell r="J1106">
            <v>51902.5</v>
          </cell>
          <cell r="K1106">
            <v>0</v>
          </cell>
          <cell r="L1106">
            <v>0</v>
          </cell>
          <cell r="M1106">
            <v>0</v>
          </cell>
          <cell r="N1106">
            <v>51902.5</v>
          </cell>
          <cell r="O1106">
            <v>51902.5</v>
          </cell>
        </row>
        <row r="1107">
          <cell r="B1107" t="str">
            <v>NON BARG</v>
          </cell>
          <cell r="C1107">
            <v>58</v>
          </cell>
          <cell r="D1107" t="str">
            <v>INFO MANAGEMENT</v>
          </cell>
          <cell r="E1107" t="str">
            <v>Staff</v>
          </cell>
          <cell r="F1107">
            <v>974</v>
          </cell>
          <cell r="G1107" t="str">
            <v>Excluded</v>
          </cell>
          <cell r="H1107" t="str">
            <v>PRETAX EMP LIFE INS</v>
          </cell>
          <cell r="I1107">
            <v>0</v>
          </cell>
          <cell r="J1107">
            <v>-177945.59</v>
          </cell>
          <cell r="K1107">
            <v>0</v>
          </cell>
          <cell r="L1107">
            <v>0</v>
          </cell>
          <cell r="M1107">
            <v>0</v>
          </cell>
          <cell r="N1107">
            <v>-177945.59</v>
          </cell>
          <cell r="O1107">
            <v>-177945.59</v>
          </cell>
        </row>
        <row r="1108">
          <cell r="B1108" t="str">
            <v>NON BARG</v>
          </cell>
          <cell r="C1108">
            <v>58</v>
          </cell>
          <cell r="D1108" t="str">
            <v>INFO MANAGEMENT</v>
          </cell>
          <cell r="E1108" t="str">
            <v>Staff</v>
          </cell>
          <cell r="F1108">
            <v>976</v>
          </cell>
          <cell r="G1108" t="str">
            <v>Excluded</v>
          </cell>
          <cell r="H1108" t="str">
            <v>LIFE INS BENEFIT $</v>
          </cell>
          <cell r="I1108">
            <v>0</v>
          </cell>
          <cell r="J1108">
            <v>44902.95</v>
          </cell>
          <cell r="K1108">
            <v>0</v>
          </cell>
          <cell r="L1108">
            <v>0</v>
          </cell>
          <cell r="M1108">
            <v>0</v>
          </cell>
          <cell r="N1108">
            <v>44902.95</v>
          </cell>
          <cell r="O1108">
            <v>44902.95</v>
          </cell>
        </row>
        <row r="1109">
          <cell r="B1109" t="str">
            <v>NON BARG</v>
          </cell>
          <cell r="C1109">
            <v>58</v>
          </cell>
          <cell r="D1109" t="str">
            <v>INFO MANAGEMENT</v>
          </cell>
          <cell r="E1109" t="str">
            <v>Staff</v>
          </cell>
          <cell r="F1109">
            <v>977</v>
          </cell>
          <cell r="G1109" t="str">
            <v>Excluded</v>
          </cell>
          <cell r="H1109" t="str">
            <v>PRETAX LTD</v>
          </cell>
          <cell r="I1109">
            <v>0</v>
          </cell>
          <cell r="J1109">
            <v>-222521.47</v>
          </cell>
          <cell r="K1109">
            <v>0</v>
          </cell>
          <cell r="L1109">
            <v>0</v>
          </cell>
          <cell r="M1109">
            <v>0</v>
          </cell>
          <cell r="N1109">
            <v>-222521.47</v>
          </cell>
          <cell r="O1109">
            <v>-222521.47</v>
          </cell>
        </row>
        <row r="1110">
          <cell r="B1110" t="str">
            <v>NON BARG</v>
          </cell>
          <cell r="C1110">
            <v>58</v>
          </cell>
          <cell r="D1110" t="str">
            <v>INFO MANAGEMENT</v>
          </cell>
          <cell r="E1110" t="str">
            <v>Staff</v>
          </cell>
          <cell r="F1110">
            <v>978</v>
          </cell>
          <cell r="G1110" t="str">
            <v>Excluded</v>
          </cell>
          <cell r="H1110" t="str">
            <v>LTD BENEFIT $</v>
          </cell>
          <cell r="I1110">
            <v>0</v>
          </cell>
          <cell r="J1110">
            <v>208961.33</v>
          </cell>
          <cell r="K1110">
            <v>0</v>
          </cell>
          <cell r="L1110">
            <v>0</v>
          </cell>
          <cell r="M1110">
            <v>0</v>
          </cell>
          <cell r="N1110">
            <v>208961.33</v>
          </cell>
          <cell r="O1110">
            <v>208961.33</v>
          </cell>
        </row>
        <row r="1111">
          <cell r="B1111" t="str">
            <v>NON BARG</v>
          </cell>
          <cell r="C1111">
            <v>58</v>
          </cell>
          <cell r="D1111" t="str">
            <v>INFO MANAGEMENT</v>
          </cell>
          <cell r="E1111" t="str">
            <v>Staff</v>
          </cell>
          <cell r="F1111">
            <v>979</v>
          </cell>
          <cell r="G1111" t="str">
            <v>Excluded</v>
          </cell>
          <cell r="H1111" t="str">
            <v>VACATION BUY</v>
          </cell>
          <cell r="I1111">
            <v>0</v>
          </cell>
          <cell r="J1111">
            <v>-243433.58</v>
          </cell>
          <cell r="K1111">
            <v>0</v>
          </cell>
          <cell r="L1111">
            <v>0</v>
          </cell>
          <cell r="M1111">
            <v>0</v>
          </cell>
          <cell r="N1111">
            <v>-243433.58</v>
          </cell>
          <cell r="O1111">
            <v>-243433.58</v>
          </cell>
        </row>
        <row r="1112">
          <cell r="B1112" t="str">
            <v>NON BARG</v>
          </cell>
          <cell r="C1112">
            <v>58</v>
          </cell>
          <cell r="D1112" t="str">
            <v>INFO MANAGEMENT</v>
          </cell>
          <cell r="E1112" t="str">
            <v>Staff</v>
          </cell>
          <cell r="F1112">
            <v>981</v>
          </cell>
          <cell r="G1112" t="str">
            <v>Excluded</v>
          </cell>
          <cell r="H1112" t="str">
            <v>PRETAX HLTH CARE</v>
          </cell>
          <cell r="I1112">
            <v>0</v>
          </cell>
          <cell r="J1112">
            <v>-122335.92</v>
          </cell>
          <cell r="K1112">
            <v>0</v>
          </cell>
          <cell r="L1112">
            <v>0</v>
          </cell>
          <cell r="M1112">
            <v>0</v>
          </cell>
          <cell r="N1112">
            <v>-122335.92</v>
          </cell>
          <cell r="O1112">
            <v>-122335.92</v>
          </cell>
        </row>
        <row r="1113">
          <cell r="B1113" t="str">
            <v>NON BARG</v>
          </cell>
          <cell r="C1113">
            <v>58</v>
          </cell>
          <cell r="D1113" t="str">
            <v>INFO MANAGEMENT</v>
          </cell>
          <cell r="E1113" t="str">
            <v>Staff</v>
          </cell>
          <cell r="F1113">
            <v>983</v>
          </cell>
          <cell r="G1113" t="str">
            <v>Excluded</v>
          </cell>
          <cell r="H1113" t="str">
            <v>PRETAX DEP CARE</v>
          </cell>
          <cell r="I1113">
            <v>0</v>
          </cell>
          <cell r="J1113">
            <v>-100669.58</v>
          </cell>
          <cell r="K1113">
            <v>0</v>
          </cell>
          <cell r="L1113">
            <v>0</v>
          </cell>
          <cell r="M1113">
            <v>0</v>
          </cell>
          <cell r="N1113">
            <v>-100669.58</v>
          </cell>
          <cell r="O1113">
            <v>-100669.58</v>
          </cell>
        </row>
        <row r="1114">
          <cell r="B1114" t="str">
            <v>NON BARG</v>
          </cell>
          <cell r="C1114">
            <v>58</v>
          </cell>
          <cell r="D1114" t="str">
            <v>INFO MANAGEMENT</v>
          </cell>
          <cell r="E1114" t="str">
            <v>Staff</v>
          </cell>
          <cell r="F1114">
            <v>984</v>
          </cell>
          <cell r="G1114" t="str">
            <v>Excluded</v>
          </cell>
          <cell r="H1114" t="str">
            <v>VISION - PRE-TAX DED</v>
          </cell>
          <cell r="I1114">
            <v>0</v>
          </cell>
          <cell r="J1114">
            <v>-55518.7</v>
          </cell>
          <cell r="K1114">
            <v>0</v>
          </cell>
          <cell r="L1114">
            <v>0</v>
          </cell>
          <cell r="M1114">
            <v>0</v>
          </cell>
          <cell r="N1114">
            <v>-55518.7</v>
          </cell>
          <cell r="O1114">
            <v>-55518.7</v>
          </cell>
        </row>
        <row r="1115">
          <cell r="B1115" t="str">
            <v>NON BARG</v>
          </cell>
          <cell r="C1115">
            <v>58</v>
          </cell>
          <cell r="D1115" t="str">
            <v>INFO MANAGEMENT</v>
          </cell>
          <cell r="E1115" t="str">
            <v>Staff</v>
          </cell>
          <cell r="F1115">
            <v>985</v>
          </cell>
          <cell r="G1115" t="str">
            <v>Excluded</v>
          </cell>
          <cell r="H1115" t="str">
            <v>VACATION BUY</v>
          </cell>
          <cell r="I1115">
            <v>0</v>
          </cell>
          <cell r="J1115">
            <v>-8839.0499999999993</v>
          </cell>
          <cell r="K1115">
            <v>0</v>
          </cell>
          <cell r="L1115">
            <v>0</v>
          </cell>
          <cell r="M1115">
            <v>0</v>
          </cell>
          <cell r="N1115">
            <v>-8839.0499999999993</v>
          </cell>
          <cell r="O1115">
            <v>-8839.0499999999993</v>
          </cell>
        </row>
        <row r="1116">
          <cell r="B1116" t="str">
            <v>NON BARG</v>
          </cell>
          <cell r="C1116">
            <v>58</v>
          </cell>
          <cell r="D1116" t="str">
            <v>INFO MANAGEMENT</v>
          </cell>
          <cell r="E1116" t="str">
            <v>Staff</v>
          </cell>
          <cell r="F1116">
            <v>990</v>
          </cell>
          <cell r="G1116" t="str">
            <v>Excluded</v>
          </cell>
          <cell r="H1116" t="str">
            <v>THRIFT CATCH UP</v>
          </cell>
          <cell r="I1116">
            <v>0</v>
          </cell>
          <cell r="J1116">
            <v>-21043.84</v>
          </cell>
          <cell r="K1116">
            <v>0</v>
          </cell>
          <cell r="L1116">
            <v>0</v>
          </cell>
          <cell r="M1116">
            <v>0</v>
          </cell>
          <cell r="N1116">
            <v>-21043.84</v>
          </cell>
          <cell r="O1116">
            <v>-21043.84</v>
          </cell>
        </row>
        <row r="1117">
          <cell r="B1117" t="str">
            <v>NON BARG</v>
          </cell>
          <cell r="C1117">
            <v>58</v>
          </cell>
          <cell r="D1117" t="str">
            <v>INFO MANAGEMENT</v>
          </cell>
          <cell r="E1117" t="str">
            <v>Staff</v>
          </cell>
          <cell r="F1117">
            <v>993</v>
          </cell>
          <cell r="G1117" t="str">
            <v>Excluded</v>
          </cell>
          <cell r="H1117" t="str">
            <v>EX BASIC THRFT(STP)</v>
          </cell>
          <cell r="I1117">
            <v>0</v>
          </cell>
          <cell r="J1117">
            <v>0</v>
          </cell>
          <cell r="K1117">
            <v>0</v>
          </cell>
          <cell r="L1117">
            <v>0</v>
          </cell>
          <cell r="M1117">
            <v>0</v>
          </cell>
          <cell r="N1117">
            <v>0</v>
          </cell>
          <cell r="O1117">
            <v>0</v>
          </cell>
        </row>
        <row r="1118">
          <cell r="B1118" t="str">
            <v>NON BARG</v>
          </cell>
          <cell r="C1118">
            <v>58</v>
          </cell>
          <cell r="D1118" t="str">
            <v>INFO MANAGEMENT</v>
          </cell>
          <cell r="E1118" t="str">
            <v>Staff</v>
          </cell>
          <cell r="F1118">
            <v>998</v>
          </cell>
          <cell r="G1118" t="str">
            <v>Excluded</v>
          </cell>
          <cell r="H1118" t="str">
            <v>BA THRFT STP AT CAP</v>
          </cell>
          <cell r="I1118">
            <v>0</v>
          </cell>
          <cell r="J1118">
            <v>-2339847.17</v>
          </cell>
          <cell r="K1118">
            <v>0</v>
          </cell>
          <cell r="L1118">
            <v>0</v>
          </cell>
          <cell r="M1118">
            <v>0</v>
          </cell>
          <cell r="N1118">
            <v>-2339847.17</v>
          </cell>
          <cell r="O1118">
            <v>-2339847.17</v>
          </cell>
        </row>
        <row r="1119">
          <cell r="B1119" t="str">
            <v>NON BARG</v>
          </cell>
          <cell r="C1119">
            <v>58</v>
          </cell>
          <cell r="D1119" t="str">
            <v>INFO MANAGEMENT</v>
          </cell>
          <cell r="E1119" t="str">
            <v>Staff</v>
          </cell>
          <cell r="F1119">
            <v>999</v>
          </cell>
          <cell r="G1119" t="str">
            <v>Excluded</v>
          </cell>
          <cell r="H1119" t="str">
            <v>SUP THRFT STP AT CAP</v>
          </cell>
          <cell r="I1119">
            <v>0</v>
          </cell>
          <cell r="J1119">
            <v>-1144629.83</v>
          </cell>
          <cell r="K1119">
            <v>0</v>
          </cell>
          <cell r="L1119">
            <v>0</v>
          </cell>
          <cell r="M1119">
            <v>0</v>
          </cell>
          <cell r="N1119">
            <v>-1144629.83</v>
          </cell>
          <cell r="O1119">
            <v>-1144629.83</v>
          </cell>
        </row>
        <row r="1120">
          <cell r="B1120" t="str">
            <v>NON BARG</v>
          </cell>
          <cell r="C1120">
            <v>58</v>
          </cell>
          <cell r="D1120" t="str">
            <v>INFO MANAGEMENT</v>
          </cell>
          <cell r="E1120" t="str">
            <v>Staff</v>
          </cell>
          <cell r="F1120" t="str">
            <v>C09</v>
          </cell>
          <cell r="G1120" t="str">
            <v>Excluded</v>
          </cell>
          <cell r="H1120" t="str">
            <v>SEVERANCE PAY</v>
          </cell>
          <cell r="I1120">
            <v>0</v>
          </cell>
          <cell r="J1120">
            <v>2515533.5</v>
          </cell>
          <cell r="K1120">
            <v>0</v>
          </cell>
          <cell r="L1120">
            <v>0</v>
          </cell>
          <cell r="M1120">
            <v>0</v>
          </cell>
          <cell r="N1120">
            <v>2515533.5</v>
          </cell>
          <cell r="O1120">
            <v>2515533.5</v>
          </cell>
        </row>
        <row r="1121">
          <cell r="B1121" t="str">
            <v>NON BARG</v>
          </cell>
          <cell r="C1121">
            <v>58</v>
          </cell>
          <cell r="D1121" t="str">
            <v>INFO MANAGEMENT</v>
          </cell>
          <cell r="E1121" t="str">
            <v>Staff</v>
          </cell>
          <cell r="F1121" t="str">
            <v>C11</v>
          </cell>
          <cell r="G1121" t="str">
            <v>Excluded</v>
          </cell>
          <cell r="H1121" t="str">
            <v>GEOGRAPHIC DIFFERENTIAL</v>
          </cell>
          <cell r="I1121">
            <v>0</v>
          </cell>
          <cell r="J1121">
            <v>9230.76</v>
          </cell>
          <cell r="K1121">
            <v>0</v>
          </cell>
          <cell r="L1121">
            <v>0</v>
          </cell>
          <cell r="M1121">
            <v>0</v>
          </cell>
          <cell r="N1121">
            <v>9230.76</v>
          </cell>
          <cell r="O1121">
            <v>9230.76</v>
          </cell>
        </row>
        <row r="1122">
          <cell r="B1122" t="str">
            <v>NON BARG</v>
          </cell>
          <cell r="C1122">
            <v>58</v>
          </cell>
          <cell r="D1122" t="str">
            <v>INFO MANAGEMENT</v>
          </cell>
          <cell r="E1122" t="str">
            <v>Staff</v>
          </cell>
          <cell r="F1122" t="str">
            <v>C37</v>
          </cell>
          <cell r="G1122" t="str">
            <v>Excluded</v>
          </cell>
          <cell r="H1122" t="str">
            <v>UNUSED VACATION PAY</v>
          </cell>
          <cell r="I1122">
            <v>0</v>
          </cell>
          <cell r="J1122">
            <v>30377.68</v>
          </cell>
          <cell r="K1122">
            <v>0</v>
          </cell>
          <cell r="L1122">
            <v>0</v>
          </cell>
          <cell r="M1122">
            <v>0</v>
          </cell>
          <cell r="N1122">
            <v>30377.68</v>
          </cell>
          <cell r="O1122">
            <v>30377.68</v>
          </cell>
        </row>
        <row r="1123">
          <cell r="B1123" t="str">
            <v>NON BARG</v>
          </cell>
          <cell r="C1123">
            <v>58</v>
          </cell>
          <cell r="D1123" t="str">
            <v>INFO MANAGEMENT</v>
          </cell>
          <cell r="E1123" t="str">
            <v>Staff</v>
          </cell>
          <cell r="F1123" t="str">
            <v>D20</v>
          </cell>
          <cell r="G1123" t="str">
            <v>Excluded</v>
          </cell>
          <cell r="H1123" t="str">
            <v>S A R STOCK VALUE</v>
          </cell>
          <cell r="I1123">
            <v>0</v>
          </cell>
          <cell r="J1123">
            <v>36192.239999999998</v>
          </cell>
          <cell r="K1123">
            <v>0</v>
          </cell>
          <cell r="L1123">
            <v>0</v>
          </cell>
          <cell r="M1123">
            <v>0</v>
          </cell>
          <cell r="N1123">
            <v>36192.239999999998</v>
          </cell>
          <cell r="O1123">
            <v>36192.239999999998</v>
          </cell>
        </row>
        <row r="1124">
          <cell r="B1124" t="str">
            <v>NON BARG</v>
          </cell>
          <cell r="C1124">
            <v>58</v>
          </cell>
          <cell r="D1124" t="str">
            <v>INFO MANAGEMENT</v>
          </cell>
          <cell r="E1124" t="str">
            <v>Staff</v>
          </cell>
          <cell r="F1124" t="str">
            <v>D21</v>
          </cell>
          <cell r="G1124" t="str">
            <v>Excluded</v>
          </cell>
          <cell r="H1124" t="str">
            <v>S A R CASH VALUE</v>
          </cell>
          <cell r="I1124">
            <v>0</v>
          </cell>
          <cell r="J1124">
            <v>17987.759999999998</v>
          </cell>
          <cell r="K1124">
            <v>0</v>
          </cell>
          <cell r="L1124">
            <v>0</v>
          </cell>
          <cell r="M1124">
            <v>0</v>
          </cell>
          <cell r="N1124">
            <v>17987.759999999998</v>
          </cell>
          <cell r="O1124">
            <v>17987.759999999998</v>
          </cell>
        </row>
        <row r="1125">
          <cell r="B1125" t="str">
            <v>NON BARG</v>
          </cell>
          <cell r="C1125">
            <v>58</v>
          </cell>
          <cell r="D1125" t="str">
            <v>INFO MANAGEMENT</v>
          </cell>
          <cell r="E1125" t="str">
            <v>Staff</v>
          </cell>
          <cell r="F1125" t="str">
            <v>D24</v>
          </cell>
          <cell r="G1125" t="str">
            <v>Excluded</v>
          </cell>
          <cell r="H1125" t="str">
            <v>RSA DIV - IMP</v>
          </cell>
          <cell r="I1125">
            <v>0</v>
          </cell>
          <cell r="J1125">
            <v>2494</v>
          </cell>
          <cell r="K1125">
            <v>0</v>
          </cell>
          <cell r="L1125">
            <v>0</v>
          </cell>
          <cell r="M1125">
            <v>0</v>
          </cell>
          <cell r="N1125">
            <v>2494</v>
          </cell>
          <cell r="O1125">
            <v>2494</v>
          </cell>
        </row>
        <row r="1126">
          <cell r="B1126" t="str">
            <v>NON BARG</v>
          </cell>
          <cell r="C1126">
            <v>58</v>
          </cell>
          <cell r="D1126" t="str">
            <v>INFO MANAGEMENT</v>
          </cell>
          <cell r="E1126" t="str">
            <v>Staff</v>
          </cell>
          <cell r="F1126" t="str">
            <v>D30</v>
          </cell>
          <cell r="G1126" t="str">
            <v>Excluded</v>
          </cell>
          <cell r="H1126" t="str">
            <v>IMP STOCK OPTION</v>
          </cell>
          <cell r="I1126">
            <v>0</v>
          </cell>
          <cell r="J1126">
            <v>61737.5</v>
          </cell>
          <cell r="K1126">
            <v>0</v>
          </cell>
          <cell r="L1126">
            <v>0</v>
          </cell>
          <cell r="M1126">
            <v>0</v>
          </cell>
          <cell r="N1126">
            <v>61737.5</v>
          </cell>
          <cell r="O1126">
            <v>61737.5</v>
          </cell>
        </row>
        <row r="1127">
          <cell r="B1127" t="str">
            <v>NON BARG</v>
          </cell>
          <cell r="C1127">
            <v>58</v>
          </cell>
          <cell r="D1127" t="str">
            <v>INFO MANAGEMENT</v>
          </cell>
          <cell r="E1127" t="str">
            <v>Staff</v>
          </cell>
          <cell r="F1127" t="str">
            <v>G01</v>
          </cell>
          <cell r="G1127" t="str">
            <v>Excluded</v>
          </cell>
          <cell r="H1127" t="str">
            <v>SIGNING BONUS</v>
          </cell>
          <cell r="I1127">
            <v>0</v>
          </cell>
          <cell r="J1127">
            <v>191500</v>
          </cell>
          <cell r="K1127">
            <v>0</v>
          </cell>
          <cell r="L1127">
            <v>0</v>
          </cell>
          <cell r="M1127">
            <v>0</v>
          </cell>
          <cell r="N1127">
            <v>191500</v>
          </cell>
          <cell r="O1127">
            <v>191500</v>
          </cell>
        </row>
        <row r="1128">
          <cell r="B1128" t="str">
            <v>NON BARG</v>
          </cell>
          <cell r="C1128">
            <v>58</v>
          </cell>
          <cell r="D1128" t="str">
            <v>INFO MANAGEMENT</v>
          </cell>
          <cell r="E1128" t="str">
            <v>Staff</v>
          </cell>
          <cell r="F1128" t="str">
            <v>G03</v>
          </cell>
          <cell r="G1128" t="str">
            <v>Excluded</v>
          </cell>
          <cell r="H1128" t="str">
            <v>IMP RECOGNITION AWARD</v>
          </cell>
          <cell r="I1128">
            <v>0</v>
          </cell>
          <cell r="J1128">
            <v>1370</v>
          </cell>
          <cell r="K1128">
            <v>0</v>
          </cell>
          <cell r="L1128">
            <v>0</v>
          </cell>
          <cell r="M1128">
            <v>0</v>
          </cell>
          <cell r="N1128">
            <v>1370</v>
          </cell>
          <cell r="O1128">
            <v>1370</v>
          </cell>
        </row>
        <row r="1129">
          <cell r="B1129" t="str">
            <v>NON BARG</v>
          </cell>
          <cell r="C1129">
            <v>58</v>
          </cell>
          <cell r="D1129" t="str">
            <v>INFO MANAGEMENT</v>
          </cell>
          <cell r="E1129" t="str">
            <v>Staff</v>
          </cell>
          <cell r="F1129" t="str">
            <v>G04</v>
          </cell>
          <cell r="G1129" t="str">
            <v>Excluded</v>
          </cell>
          <cell r="H1129" t="str">
            <v>GROSSUP</v>
          </cell>
          <cell r="I1129">
            <v>0</v>
          </cell>
          <cell r="J1129">
            <v>1516.4</v>
          </cell>
          <cell r="K1129">
            <v>0</v>
          </cell>
          <cell r="L1129">
            <v>0</v>
          </cell>
          <cell r="M1129">
            <v>0</v>
          </cell>
          <cell r="N1129">
            <v>1516.4</v>
          </cell>
          <cell r="O1129">
            <v>1516.4</v>
          </cell>
        </row>
        <row r="1130">
          <cell r="B1130" t="str">
            <v>NON BARG</v>
          </cell>
          <cell r="C1130">
            <v>58</v>
          </cell>
          <cell r="D1130" t="str">
            <v>INFO MANAGEMENT</v>
          </cell>
          <cell r="E1130" t="str">
            <v>Staff</v>
          </cell>
          <cell r="F1130" t="str">
            <v>G09</v>
          </cell>
          <cell r="G1130" t="str">
            <v>Excluded</v>
          </cell>
          <cell r="H1130" t="str">
            <v>WELLNESS REFUND</v>
          </cell>
          <cell r="I1130">
            <v>0</v>
          </cell>
          <cell r="J1130">
            <v>2977.47</v>
          </cell>
          <cell r="K1130">
            <v>0</v>
          </cell>
          <cell r="L1130">
            <v>0</v>
          </cell>
          <cell r="M1130">
            <v>0</v>
          </cell>
          <cell r="N1130">
            <v>2977.47</v>
          </cell>
          <cell r="O1130">
            <v>2977.47</v>
          </cell>
        </row>
        <row r="1131">
          <cell r="B1131" t="str">
            <v>NON BARG</v>
          </cell>
          <cell r="C1131">
            <v>58</v>
          </cell>
          <cell r="D1131" t="str">
            <v>INFO MANAGEMENT</v>
          </cell>
          <cell r="E1131" t="str">
            <v>Staff</v>
          </cell>
          <cell r="F1131" t="str">
            <v>G20</v>
          </cell>
          <cell r="G1131" t="str">
            <v>Excluded</v>
          </cell>
          <cell r="H1131" t="str">
            <v>MOV EXP-TXBL</v>
          </cell>
          <cell r="I1131">
            <v>0</v>
          </cell>
          <cell r="J1131">
            <v>157635.29</v>
          </cell>
          <cell r="K1131">
            <v>0</v>
          </cell>
          <cell r="L1131">
            <v>0</v>
          </cell>
          <cell r="M1131">
            <v>0</v>
          </cell>
          <cell r="N1131">
            <v>157635.29</v>
          </cell>
          <cell r="O1131">
            <v>157635.29</v>
          </cell>
        </row>
        <row r="1132">
          <cell r="B1132" t="str">
            <v>NON BARG</v>
          </cell>
          <cell r="C1132">
            <v>58</v>
          </cell>
          <cell r="D1132" t="str">
            <v>INFO MANAGEMENT</v>
          </cell>
          <cell r="E1132" t="str">
            <v>Staff</v>
          </cell>
          <cell r="F1132" t="str">
            <v>G25</v>
          </cell>
          <cell r="G1132" t="str">
            <v>Excluded</v>
          </cell>
          <cell r="H1132" t="str">
            <v>MOV EXP GROSSUP</v>
          </cell>
          <cell r="I1132">
            <v>0</v>
          </cell>
          <cell r="J1132">
            <v>55214.19</v>
          </cell>
          <cell r="K1132">
            <v>0</v>
          </cell>
          <cell r="L1132">
            <v>0</v>
          </cell>
          <cell r="M1132">
            <v>0</v>
          </cell>
          <cell r="N1132">
            <v>55214.19</v>
          </cell>
          <cell r="O1132">
            <v>55214.19</v>
          </cell>
        </row>
        <row r="1133">
          <cell r="B1133" t="str">
            <v>NON BARG</v>
          </cell>
          <cell r="C1133">
            <v>58</v>
          </cell>
          <cell r="D1133" t="str">
            <v>INFO MANAGEMENT</v>
          </cell>
          <cell r="E1133" t="str">
            <v>Staff</v>
          </cell>
          <cell r="F1133" t="str">
            <v>G30</v>
          </cell>
          <cell r="G1133" t="str">
            <v>Excluded</v>
          </cell>
          <cell r="H1133" t="str">
            <v>MOV EXP INCENT TXBL</v>
          </cell>
          <cell r="I1133">
            <v>0</v>
          </cell>
          <cell r="J1133">
            <v>16715</v>
          </cell>
          <cell r="K1133">
            <v>0</v>
          </cell>
          <cell r="L1133">
            <v>0</v>
          </cell>
          <cell r="M1133">
            <v>0</v>
          </cell>
          <cell r="N1133">
            <v>16715</v>
          </cell>
          <cell r="O1133">
            <v>16715</v>
          </cell>
        </row>
        <row r="1134">
          <cell r="B1134" t="str">
            <v>NON BARG</v>
          </cell>
          <cell r="C1134">
            <v>58</v>
          </cell>
          <cell r="D1134" t="str">
            <v>INFO MANAGEMENT</v>
          </cell>
          <cell r="E1134" t="str">
            <v>Staff</v>
          </cell>
          <cell r="F1134" t="str">
            <v>H30</v>
          </cell>
          <cell r="G1134" t="str">
            <v>Non Productive</v>
          </cell>
          <cell r="H1134" t="str">
            <v>PERF EXC REWARD</v>
          </cell>
          <cell r="I1134">
            <v>0</v>
          </cell>
          <cell r="J1134">
            <v>2194393</v>
          </cell>
          <cell r="K1134">
            <v>0</v>
          </cell>
          <cell r="L1134">
            <v>2194393</v>
          </cell>
          <cell r="M1134">
            <v>2194393</v>
          </cell>
          <cell r="N1134">
            <v>0</v>
          </cell>
          <cell r="O1134">
            <v>2194393</v>
          </cell>
        </row>
        <row r="1135">
          <cell r="B1135" t="str">
            <v>NON BARG</v>
          </cell>
          <cell r="C1135">
            <v>58</v>
          </cell>
          <cell r="D1135" t="str">
            <v>INFO MANAGEMENT</v>
          </cell>
          <cell r="E1135" t="str">
            <v>Staff</v>
          </cell>
          <cell r="F1135" t="str">
            <v>H35</v>
          </cell>
          <cell r="G1135" t="str">
            <v>Excluded</v>
          </cell>
          <cell r="H1135" t="str">
            <v>INCENTIVE</v>
          </cell>
          <cell r="I1135">
            <v>0</v>
          </cell>
          <cell r="J1135">
            <v>10311</v>
          </cell>
          <cell r="K1135">
            <v>0</v>
          </cell>
          <cell r="L1135">
            <v>0</v>
          </cell>
          <cell r="M1135">
            <v>0</v>
          </cell>
          <cell r="N1135">
            <v>10311</v>
          </cell>
          <cell r="O1135">
            <v>10311</v>
          </cell>
        </row>
        <row r="1136">
          <cell r="B1136" t="str">
            <v>NON BARG</v>
          </cell>
          <cell r="C1136">
            <v>58</v>
          </cell>
          <cell r="D1136" t="str">
            <v>INFO MANAGEMENT</v>
          </cell>
          <cell r="E1136" t="str">
            <v>Staff</v>
          </cell>
          <cell r="F1136" t="str">
            <v>J10</v>
          </cell>
          <cell r="G1136" t="str">
            <v>Excluded</v>
          </cell>
          <cell r="H1136" t="str">
            <v>O.T. MEALS NON-XM</v>
          </cell>
          <cell r="I1136">
            <v>645</v>
          </cell>
          <cell r="J1136">
            <v>7095</v>
          </cell>
          <cell r="K1136">
            <v>0</v>
          </cell>
          <cell r="L1136">
            <v>0</v>
          </cell>
          <cell r="M1136">
            <v>0</v>
          </cell>
          <cell r="N1136">
            <v>7095</v>
          </cell>
          <cell r="O1136">
            <v>7095</v>
          </cell>
        </row>
        <row r="1137">
          <cell r="B1137" t="str">
            <v>NON BARG</v>
          </cell>
          <cell r="C1137">
            <v>58</v>
          </cell>
          <cell r="D1137" t="str">
            <v>INFO MANAGEMENT</v>
          </cell>
          <cell r="E1137" t="str">
            <v>Staff</v>
          </cell>
          <cell r="F1137" t="str">
            <v>J20</v>
          </cell>
          <cell r="G1137" t="str">
            <v>Excluded</v>
          </cell>
          <cell r="H1137" t="str">
            <v>IMP INC EXCESS LIF T</v>
          </cell>
          <cell r="I1137">
            <v>0</v>
          </cell>
          <cell r="J1137">
            <v>114741.84</v>
          </cell>
          <cell r="K1137">
            <v>0</v>
          </cell>
          <cell r="L1137">
            <v>0</v>
          </cell>
          <cell r="M1137">
            <v>0</v>
          </cell>
          <cell r="N1137">
            <v>114741.84</v>
          </cell>
          <cell r="O1137">
            <v>114741.84</v>
          </cell>
        </row>
        <row r="1138">
          <cell r="B1138" t="str">
            <v>NON BARG</v>
          </cell>
          <cell r="C1138">
            <v>58</v>
          </cell>
          <cell r="D1138" t="str">
            <v>INFO MANAGEMENT</v>
          </cell>
          <cell r="E1138" t="str">
            <v>Staff</v>
          </cell>
          <cell r="F1138" t="str">
            <v>J25</v>
          </cell>
          <cell r="G1138" t="str">
            <v>Excluded</v>
          </cell>
          <cell r="H1138" t="str">
            <v>IMP INC DEP LIFE</v>
          </cell>
          <cell r="I1138">
            <v>0</v>
          </cell>
          <cell r="J1138">
            <v>7404.62</v>
          </cell>
          <cell r="K1138">
            <v>0</v>
          </cell>
          <cell r="L1138">
            <v>0</v>
          </cell>
          <cell r="M1138">
            <v>0</v>
          </cell>
          <cell r="N1138">
            <v>7404.62</v>
          </cell>
          <cell r="O1138">
            <v>7404.62</v>
          </cell>
        </row>
        <row r="1139">
          <cell r="B1139" t="str">
            <v>NON BARG</v>
          </cell>
          <cell r="C1139">
            <v>58</v>
          </cell>
          <cell r="D1139" t="str">
            <v>INFO MANAGEMENT</v>
          </cell>
          <cell r="E1139" t="str">
            <v>Staff</v>
          </cell>
          <cell r="F1139" t="str">
            <v>J81</v>
          </cell>
          <cell r="G1139" t="str">
            <v>Excluded</v>
          </cell>
          <cell r="H1139" t="str">
            <v>IMP CNTR CAR V INS 1</v>
          </cell>
          <cell r="I1139">
            <v>0</v>
          </cell>
          <cell r="J1139">
            <v>913.5</v>
          </cell>
          <cell r="K1139">
            <v>0</v>
          </cell>
          <cell r="L1139">
            <v>0</v>
          </cell>
          <cell r="M1139">
            <v>0</v>
          </cell>
          <cell r="N1139">
            <v>913.5</v>
          </cell>
          <cell r="O1139">
            <v>913.5</v>
          </cell>
        </row>
        <row r="1140">
          <cell r="B1140" t="str">
            <v>NON BARG</v>
          </cell>
          <cell r="C1140">
            <v>58</v>
          </cell>
          <cell r="D1140" t="str">
            <v>INFO MANAGEMENT</v>
          </cell>
          <cell r="E1140" t="str">
            <v>Staff</v>
          </cell>
          <cell r="F1140" t="str">
            <v>J82</v>
          </cell>
          <cell r="G1140" t="str">
            <v>Excluded</v>
          </cell>
          <cell r="H1140" t="str">
            <v>IMP CNTR CAR V INS 2</v>
          </cell>
          <cell r="I1140">
            <v>0</v>
          </cell>
          <cell r="J1140">
            <v>15257</v>
          </cell>
          <cell r="K1140">
            <v>0</v>
          </cell>
          <cell r="L1140">
            <v>0</v>
          </cell>
          <cell r="M1140">
            <v>0</v>
          </cell>
          <cell r="N1140">
            <v>15257</v>
          </cell>
          <cell r="O1140">
            <v>15257</v>
          </cell>
        </row>
        <row r="1141">
          <cell r="B1141" t="str">
            <v>NON BARG</v>
          </cell>
          <cell r="C1141">
            <v>58</v>
          </cell>
          <cell r="D1141" t="str">
            <v>INFO MANAGEMENT</v>
          </cell>
          <cell r="E1141" t="str">
            <v>Staff</v>
          </cell>
          <cell r="F1141" t="str">
            <v>J83</v>
          </cell>
          <cell r="G1141" t="str">
            <v>Excluded</v>
          </cell>
          <cell r="H1141" t="str">
            <v>IMP CNTR CAR V INS 3</v>
          </cell>
          <cell r="I1141">
            <v>0</v>
          </cell>
          <cell r="J1141">
            <v>176</v>
          </cell>
          <cell r="K1141">
            <v>0</v>
          </cell>
          <cell r="L1141">
            <v>0</v>
          </cell>
          <cell r="M1141">
            <v>0</v>
          </cell>
          <cell r="N1141">
            <v>176</v>
          </cell>
          <cell r="O1141">
            <v>176</v>
          </cell>
        </row>
        <row r="1142">
          <cell r="B1142" t="str">
            <v>NON BARG</v>
          </cell>
          <cell r="C1142">
            <v>58</v>
          </cell>
          <cell r="D1142" t="str">
            <v>INFO MANAGEMENT</v>
          </cell>
          <cell r="E1142" t="str">
            <v>Staff</v>
          </cell>
          <cell r="F1142" t="str">
            <v>P04</v>
          </cell>
          <cell r="G1142" t="str">
            <v>Excluded</v>
          </cell>
          <cell r="H1142" t="str">
            <v>DEF COMP PAYOUT-PRIN</v>
          </cell>
          <cell r="I1142">
            <v>0</v>
          </cell>
          <cell r="J1142">
            <v>10477.19</v>
          </cell>
          <cell r="K1142">
            <v>0</v>
          </cell>
          <cell r="L1142">
            <v>0</v>
          </cell>
          <cell r="M1142">
            <v>0</v>
          </cell>
          <cell r="N1142">
            <v>10477.19</v>
          </cell>
          <cell r="O1142">
            <v>10477.19</v>
          </cell>
        </row>
        <row r="1143">
          <cell r="B1143" t="str">
            <v>NON BARG</v>
          </cell>
          <cell r="C1143">
            <v>58</v>
          </cell>
          <cell r="D1143" t="str">
            <v>INFO MANAGEMENT</v>
          </cell>
          <cell r="E1143" t="str">
            <v>Staff</v>
          </cell>
          <cell r="F1143" t="str">
            <v>P30</v>
          </cell>
          <cell r="G1143" t="str">
            <v>Excluded</v>
          </cell>
          <cell r="H1143" t="str">
            <v>STOCK OPTION TAX</v>
          </cell>
          <cell r="I1143">
            <v>0</v>
          </cell>
          <cell r="J1143">
            <v>18100.79</v>
          </cell>
          <cell r="K1143">
            <v>0</v>
          </cell>
          <cell r="L1143">
            <v>0</v>
          </cell>
          <cell r="M1143">
            <v>0</v>
          </cell>
          <cell r="N1143">
            <v>18100.79</v>
          </cell>
          <cell r="O1143">
            <v>18100.79</v>
          </cell>
        </row>
        <row r="1144">
          <cell r="B1144" t="str">
            <v>NON BARG</v>
          </cell>
          <cell r="C1144">
            <v>58</v>
          </cell>
          <cell r="D1144" t="str">
            <v>INFO MANAGEMENT</v>
          </cell>
          <cell r="E1144" t="str">
            <v>Staff</v>
          </cell>
          <cell r="F1144" t="str">
            <v>P45</v>
          </cell>
          <cell r="G1144" t="str">
            <v>Excluded</v>
          </cell>
          <cell r="H1144" t="str">
            <v>EXECUTIVE THRIFT</v>
          </cell>
          <cell r="I1144">
            <v>0</v>
          </cell>
          <cell r="J1144">
            <v>15384.6</v>
          </cell>
          <cell r="K1144">
            <v>0</v>
          </cell>
          <cell r="L1144">
            <v>0</v>
          </cell>
          <cell r="M1144">
            <v>0</v>
          </cell>
          <cell r="N1144">
            <v>15384.6</v>
          </cell>
          <cell r="O1144">
            <v>15384.6</v>
          </cell>
        </row>
        <row r="1145">
          <cell r="B1145" t="str">
            <v>NON BARG</v>
          </cell>
          <cell r="C1145">
            <v>58</v>
          </cell>
          <cell r="D1145" t="str">
            <v>INFO MANAGEMENT</v>
          </cell>
          <cell r="E1145" t="str">
            <v>Staff</v>
          </cell>
          <cell r="F1145" t="str">
            <v>P51</v>
          </cell>
          <cell r="G1145" t="str">
            <v>Excluded</v>
          </cell>
          <cell r="H1145" t="str">
            <v>CC V INS RMB N-TX 1</v>
          </cell>
          <cell r="I1145">
            <v>0</v>
          </cell>
          <cell r="J1145">
            <v>1174.5</v>
          </cell>
          <cell r="K1145">
            <v>0</v>
          </cell>
          <cell r="L1145">
            <v>0</v>
          </cell>
          <cell r="M1145">
            <v>0</v>
          </cell>
          <cell r="N1145">
            <v>1174.5</v>
          </cell>
          <cell r="O1145">
            <v>1174.5</v>
          </cell>
        </row>
        <row r="1146">
          <cell r="B1146" t="str">
            <v>NON BARG</v>
          </cell>
          <cell r="C1146">
            <v>58</v>
          </cell>
          <cell r="D1146" t="str">
            <v>INFO MANAGEMENT</v>
          </cell>
          <cell r="E1146" t="str">
            <v>Staff</v>
          </cell>
          <cell r="F1146" t="str">
            <v>P52</v>
          </cell>
          <cell r="G1146" t="str">
            <v>Excluded</v>
          </cell>
          <cell r="H1146" t="str">
            <v>CC V INS RMB N-TX 2</v>
          </cell>
          <cell r="I1146">
            <v>0</v>
          </cell>
          <cell r="J1146">
            <v>25659.5</v>
          </cell>
          <cell r="K1146">
            <v>0</v>
          </cell>
          <cell r="L1146">
            <v>0</v>
          </cell>
          <cell r="M1146">
            <v>0</v>
          </cell>
          <cell r="N1146">
            <v>25659.5</v>
          </cell>
          <cell r="O1146">
            <v>25659.5</v>
          </cell>
        </row>
        <row r="1147">
          <cell r="B1147" t="str">
            <v>NON BARG</v>
          </cell>
          <cell r="C1147">
            <v>58</v>
          </cell>
          <cell r="D1147" t="str">
            <v>INFO MANAGEMENT</v>
          </cell>
          <cell r="E1147" t="str">
            <v>Staff</v>
          </cell>
          <cell r="F1147" t="str">
            <v>P53</v>
          </cell>
          <cell r="G1147" t="str">
            <v>Excluded</v>
          </cell>
          <cell r="H1147" t="str">
            <v>CC V INS RMB N-TX 3</v>
          </cell>
          <cell r="I1147">
            <v>0</v>
          </cell>
          <cell r="J1147">
            <v>296</v>
          </cell>
          <cell r="K1147">
            <v>0</v>
          </cell>
          <cell r="L1147">
            <v>0</v>
          </cell>
          <cell r="M1147">
            <v>0</v>
          </cell>
          <cell r="N1147">
            <v>296</v>
          </cell>
          <cell r="O1147">
            <v>296</v>
          </cell>
        </row>
        <row r="1148">
          <cell r="B1148" t="str">
            <v>NON BARG</v>
          </cell>
          <cell r="C1148">
            <v>58</v>
          </cell>
          <cell r="D1148" t="str">
            <v>INFO MANAGEMENT</v>
          </cell>
          <cell r="E1148" t="str">
            <v>Staff</v>
          </cell>
          <cell r="F1148" t="str">
            <v>P61</v>
          </cell>
          <cell r="G1148" t="str">
            <v>Excluded</v>
          </cell>
          <cell r="H1148" t="str">
            <v>MOV EXP NON TXBL</v>
          </cell>
          <cell r="I1148">
            <v>0</v>
          </cell>
          <cell r="J1148">
            <v>3464.19</v>
          </cell>
          <cell r="K1148">
            <v>0</v>
          </cell>
          <cell r="L1148">
            <v>0</v>
          </cell>
          <cell r="M1148">
            <v>0</v>
          </cell>
          <cell r="N1148">
            <v>3464.19</v>
          </cell>
          <cell r="O1148">
            <v>3464.19</v>
          </cell>
        </row>
        <row r="1149">
          <cell r="B1149" t="str">
            <v>NON BARG</v>
          </cell>
          <cell r="C1149">
            <v>58</v>
          </cell>
          <cell r="D1149" t="str">
            <v>INFO MANAGEMENT</v>
          </cell>
          <cell r="E1149" t="str">
            <v>Staff</v>
          </cell>
          <cell r="F1149" t="str">
            <v>R40</v>
          </cell>
          <cell r="G1149" t="str">
            <v>Excluded</v>
          </cell>
          <cell r="H1149" t="str">
            <v>FULL DY DIS-NOT PAID</v>
          </cell>
          <cell r="I1149">
            <v>72</v>
          </cell>
          <cell r="J1149">
            <v>0</v>
          </cell>
          <cell r="K1149">
            <v>0</v>
          </cell>
          <cell r="L1149">
            <v>0</v>
          </cell>
          <cell r="M1149">
            <v>0</v>
          </cell>
          <cell r="N1149">
            <v>0</v>
          </cell>
          <cell r="O1149">
            <v>0</v>
          </cell>
        </row>
        <row r="1150">
          <cell r="B1150" t="str">
            <v>NON BARG</v>
          </cell>
          <cell r="C1150">
            <v>58</v>
          </cell>
          <cell r="D1150" t="str">
            <v>INFO MANAGEMENT</v>
          </cell>
          <cell r="E1150" t="str">
            <v>Staff</v>
          </cell>
          <cell r="F1150" t="str">
            <v>R42</v>
          </cell>
          <cell r="G1150" t="str">
            <v>Excluded</v>
          </cell>
          <cell r="H1150" t="str">
            <v>HOL WRK-VAC-NOT PAID</v>
          </cell>
          <cell r="I1150">
            <v>40</v>
          </cell>
          <cell r="J1150">
            <v>1397.9</v>
          </cell>
          <cell r="K1150">
            <v>0</v>
          </cell>
          <cell r="L1150">
            <v>0</v>
          </cell>
          <cell r="M1150">
            <v>0</v>
          </cell>
          <cell r="N1150">
            <v>1397.9</v>
          </cell>
          <cell r="O1150">
            <v>1397.9</v>
          </cell>
        </row>
        <row r="1151">
          <cell r="B1151" t="str">
            <v>NON BARG</v>
          </cell>
          <cell r="C1151">
            <v>58</v>
          </cell>
          <cell r="D1151" t="str">
            <v>INFO MANAGEMENT</v>
          </cell>
          <cell r="E1151" t="str">
            <v>Staff</v>
          </cell>
          <cell r="F1151" t="str">
            <v>R59</v>
          </cell>
          <cell r="G1151" t="str">
            <v>Excluded</v>
          </cell>
          <cell r="H1151" t="str">
            <v>FMLA - INFO ONLY</v>
          </cell>
          <cell r="I1151">
            <v>5596</v>
          </cell>
          <cell r="J1151">
            <v>0</v>
          </cell>
          <cell r="K1151">
            <v>0</v>
          </cell>
          <cell r="L1151">
            <v>0</v>
          </cell>
          <cell r="M1151">
            <v>0</v>
          </cell>
          <cell r="N1151">
            <v>0</v>
          </cell>
          <cell r="O1151">
            <v>0</v>
          </cell>
        </row>
        <row r="1152">
          <cell r="B1152" t="str">
            <v>NON BARG</v>
          </cell>
          <cell r="C1152">
            <v>58</v>
          </cell>
          <cell r="D1152" t="str">
            <v>INFO MANAGEMENT</v>
          </cell>
          <cell r="E1152" t="str">
            <v>Staff</v>
          </cell>
          <cell r="F1152" t="str">
            <v>R62</v>
          </cell>
          <cell r="G1152" t="str">
            <v>Excluded</v>
          </cell>
          <cell r="H1152" t="str">
            <v>LV OF ABS-NOT PAID</v>
          </cell>
          <cell r="I1152">
            <v>528</v>
          </cell>
          <cell r="J1152">
            <v>0</v>
          </cell>
          <cell r="K1152">
            <v>0</v>
          </cell>
          <cell r="L1152">
            <v>0</v>
          </cell>
          <cell r="M1152">
            <v>0</v>
          </cell>
          <cell r="N1152">
            <v>0</v>
          </cell>
          <cell r="O1152">
            <v>0</v>
          </cell>
        </row>
        <row r="1153">
          <cell r="B1153" t="str">
            <v>NON BARG</v>
          </cell>
          <cell r="C1153">
            <v>58</v>
          </cell>
          <cell r="D1153" t="str">
            <v>INFO MANAGEMENT</v>
          </cell>
          <cell r="E1153" t="str">
            <v>Staff</v>
          </cell>
          <cell r="F1153" t="str">
            <v>R63</v>
          </cell>
          <cell r="G1153" t="str">
            <v>Excluded</v>
          </cell>
          <cell r="H1153" t="str">
            <v>EMPL ILL-NOT PAID</v>
          </cell>
          <cell r="I1153">
            <v>185</v>
          </cell>
          <cell r="J1153">
            <v>0</v>
          </cell>
          <cell r="K1153">
            <v>0</v>
          </cell>
          <cell r="L1153">
            <v>0</v>
          </cell>
          <cell r="M1153">
            <v>0</v>
          </cell>
          <cell r="N1153">
            <v>0</v>
          </cell>
          <cell r="O1153">
            <v>0</v>
          </cell>
        </row>
        <row r="1154">
          <cell r="B1154" t="str">
            <v>NON BARG</v>
          </cell>
          <cell r="C1154">
            <v>58</v>
          </cell>
          <cell r="D1154" t="str">
            <v>INFO MANAGEMENT</v>
          </cell>
          <cell r="E1154" t="str">
            <v>Staff</v>
          </cell>
          <cell r="F1154" t="str">
            <v>R64</v>
          </cell>
          <cell r="G1154" t="str">
            <v>Excluded</v>
          </cell>
          <cell r="H1154" t="str">
            <v>FAMILY LEAVE NOT-PD</v>
          </cell>
          <cell r="I1154">
            <v>136</v>
          </cell>
          <cell r="J1154">
            <v>0</v>
          </cell>
          <cell r="K1154">
            <v>0</v>
          </cell>
          <cell r="L1154">
            <v>0</v>
          </cell>
          <cell r="M1154">
            <v>0</v>
          </cell>
          <cell r="N1154">
            <v>0</v>
          </cell>
          <cell r="O1154">
            <v>0</v>
          </cell>
        </row>
        <row r="1155">
          <cell r="B1155" t="str">
            <v>NON BARG</v>
          </cell>
          <cell r="C1155">
            <v>58</v>
          </cell>
          <cell r="D1155" t="str">
            <v>INFO MANAGEMENT</v>
          </cell>
          <cell r="E1155" t="str">
            <v>Staff</v>
          </cell>
          <cell r="F1155" t="str">
            <v>R65</v>
          </cell>
          <cell r="G1155" t="str">
            <v>Excluded</v>
          </cell>
          <cell r="H1155" t="str">
            <v>EMPL REQ N-PD</v>
          </cell>
          <cell r="I1155">
            <v>570</v>
          </cell>
          <cell r="J1155">
            <v>0</v>
          </cell>
          <cell r="K1155">
            <v>0</v>
          </cell>
          <cell r="L1155">
            <v>0</v>
          </cell>
          <cell r="M1155">
            <v>0</v>
          </cell>
          <cell r="N1155">
            <v>0</v>
          </cell>
          <cell r="O1155">
            <v>0</v>
          </cell>
        </row>
        <row r="1156">
          <cell r="B1156" t="str">
            <v>NON BARG</v>
          </cell>
          <cell r="C1156">
            <v>58</v>
          </cell>
          <cell r="D1156" t="str">
            <v>INFO MANAGEMENT</v>
          </cell>
          <cell r="E1156" t="str">
            <v>Staff</v>
          </cell>
          <cell r="F1156" t="str">
            <v>R69</v>
          </cell>
          <cell r="G1156" t="str">
            <v>Excluded</v>
          </cell>
          <cell r="H1156" t="str">
            <v>OTHER-NOT PAID</v>
          </cell>
          <cell r="I1156">
            <v>12</v>
          </cell>
          <cell r="J1156">
            <v>0</v>
          </cell>
          <cell r="K1156">
            <v>0</v>
          </cell>
          <cell r="L1156">
            <v>0</v>
          </cell>
          <cell r="M1156">
            <v>0</v>
          </cell>
          <cell r="N1156">
            <v>0</v>
          </cell>
          <cell r="O1156">
            <v>0</v>
          </cell>
        </row>
        <row r="1157">
          <cell r="B1157" t="str">
            <v>NON BARG</v>
          </cell>
          <cell r="C1157">
            <v>58</v>
          </cell>
          <cell r="D1157" t="str">
            <v>INFO MANAGEMENT</v>
          </cell>
          <cell r="E1157" t="str">
            <v>Staff</v>
          </cell>
          <cell r="F1157" t="str">
            <v>R71</v>
          </cell>
          <cell r="G1157" t="str">
            <v>Excluded</v>
          </cell>
          <cell r="H1157" t="str">
            <v>DEFERRED COMP</v>
          </cell>
          <cell r="I1157">
            <v>0</v>
          </cell>
          <cell r="J1157">
            <v>129542</v>
          </cell>
          <cell r="K1157">
            <v>0</v>
          </cell>
          <cell r="L1157">
            <v>0</v>
          </cell>
          <cell r="M1157">
            <v>0</v>
          </cell>
          <cell r="N1157">
            <v>129542</v>
          </cell>
          <cell r="O1157">
            <v>129542</v>
          </cell>
        </row>
        <row r="1158">
          <cell r="B1158" t="str">
            <v>NON BARG</v>
          </cell>
          <cell r="C1158">
            <v>58</v>
          </cell>
          <cell r="D1158" t="str">
            <v>INFO MANAGEMENT</v>
          </cell>
          <cell r="E1158" t="str">
            <v>Staff</v>
          </cell>
          <cell r="F1158" t="str">
            <v>S50</v>
          </cell>
          <cell r="G1158" t="str">
            <v>Non Productive</v>
          </cell>
          <cell r="H1158" t="str">
            <v>SHIFT DIFF REG M-8AM</v>
          </cell>
          <cell r="I1158">
            <v>8926</v>
          </cell>
          <cell r="J1158">
            <v>6694.5</v>
          </cell>
          <cell r="K1158">
            <v>0</v>
          </cell>
          <cell r="L1158">
            <v>6694.5</v>
          </cell>
          <cell r="M1158">
            <v>6694.5</v>
          </cell>
          <cell r="N1158">
            <v>0</v>
          </cell>
          <cell r="O1158">
            <v>6694.5</v>
          </cell>
        </row>
        <row r="1159">
          <cell r="B1159" t="str">
            <v>NON BARG</v>
          </cell>
          <cell r="C1159">
            <v>58</v>
          </cell>
          <cell r="D1159" t="str">
            <v>INFO MANAGEMENT</v>
          </cell>
          <cell r="E1159" t="str">
            <v>Staff</v>
          </cell>
          <cell r="F1159" t="str">
            <v>S51</v>
          </cell>
          <cell r="G1159" t="str">
            <v>Non Productive</v>
          </cell>
          <cell r="H1159" t="str">
            <v>SHIFT DIFF REG 4PM-M</v>
          </cell>
          <cell r="I1159">
            <v>3596</v>
          </cell>
          <cell r="J1159">
            <v>2157.6</v>
          </cell>
          <cell r="K1159">
            <v>0</v>
          </cell>
          <cell r="L1159">
            <v>2157.6</v>
          </cell>
          <cell r="M1159">
            <v>2157.6</v>
          </cell>
          <cell r="N1159">
            <v>0</v>
          </cell>
          <cell r="O1159">
            <v>2157.6</v>
          </cell>
        </row>
        <row r="1160">
          <cell r="B1160" t="str">
            <v>NON BARG</v>
          </cell>
          <cell r="C1160">
            <v>58</v>
          </cell>
          <cell r="D1160" t="str">
            <v>INFO MANAGEMENT</v>
          </cell>
          <cell r="E1160" t="str">
            <v>Staff</v>
          </cell>
          <cell r="F1160" t="str">
            <v>T04</v>
          </cell>
          <cell r="G1160" t="str">
            <v>Non Productive</v>
          </cell>
          <cell r="H1160" t="str">
            <v>ALTERNATIVE AWARD</v>
          </cell>
          <cell r="I1160">
            <v>0</v>
          </cell>
          <cell r="J1160">
            <v>5512</v>
          </cell>
          <cell r="K1160">
            <v>0</v>
          </cell>
          <cell r="L1160">
            <v>5512</v>
          </cell>
          <cell r="M1160">
            <v>5512</v>
          </cell>
          <cell r="N1160">
            <v>0</v>
          </cell>
          <cell r="O1160">
            <v>5512</v>
          </cell>
        </row>
        <row r="1161">
          <cell r="B1161" t="str">
            <v>NON BARG</v>
          </cell>
          <cell r="C1161">
            <v>58</v>
          </cell>
          <cell r="D1161" t="str">
            <v>INFO MANAGEMENT</v>
          </cell>
          <cell r="E1161" t="str">
            <v>Staff</v>
          </cell>
          <cell r="F1161" t="str">
            <v>T05</v>
          </cell>
          <cell r="G1161" t="str">
            <v>Non Productive</v>
          </cell>
          <cell r="H1161" t="str">
            <v>RETENTION BONUS</v>
          </cell>
          <cell r="I1161">
            <v>0</v>
          </cell>
          <cell r="J1161">
            <v>25000</v>
          </cell>
          <cell r="K1161">
            <v>0</v>
          </cell>
          <cell r="L1161">
            <v>25000</v>
          </cell>
          <cell r="M1161">
            <v>25000</v>
          </cell>
          <cell r="N1161">
            <v>0</v>
          </cell>
          <cell r="O1161">
            <v>25000</v>
          </cell>
        </row>
        <row r="1162">
          <cell r="B1162" t="str">
            <v>NON BARG</v>
          </cell>
          <cell r="C1162">
            <v>58</v>
          </cell>
          <cell r="D1162" t="str">
            <v>INFO MANAGEMENT</v>
          </cell>
          <cell r="E1162" t="str">
            <v>Staff</v>
          </cell>
          <cell r="F1162" t="str">
            <v>T12</v>
          </cell>
          <cell r="G1162" t="str">
            <v>Non Productive</v>
          </cell>
          <cell r="H1162" t="str">
            <v>ALTERNATIVE AWARD</v>
          </cell>
          <cell r="I1162">
            <v>0</v>
          </cell>
          <cell r="J1162">
            <v>4000</v>
          </cell>
          <cell r="K1162">
            <v>0</v>
          </cell>
          <cell r="L1162">
            <v>4000</v>
          </cell>
          <cell r="M1162">
            <v>4000</v>
          </cell>
          <cell r="N1162">
            <v>0</v>
          </cell>
          <cell r="O1162">
            <v>4000</v>
          </cell>
        </row>
        <row r="1163">
          <cell r="B1163" t="str">
            <v>NON BARG</v>
          </cell>
          <cell r="C1163">
            <v>58</v>
          </cell>
          <cell r="D1163" t="str">
            <v>INFO MANAGEMENT</v>
          </cell>
          <cell r="E1163" t="str">
            <v>Staff</v>
          </cell>
          <cell r="F1163" t="str">
            <v>T60</v>
          </cell>
          <cell r="G1163" t="str">
            <v>Non Productive</v>
          </cell>
          <cell r="H1163" t="str">
            <v>RETRO PAY N-THRFTBL</v>
          </cell>
          <cell r="I1163">
            <v>0</v>
          </cell>
          <cell r="J1163">
            <v>66.88</v>
          </cell>
          <cell r="K1163">
            <v>0</v>
          </cell>
          <cell r="L1163">
            <v>66.88</v>
          </cell>
          <cell r="M1163">
            <v>66.88</v>
          </cell>
          <cell r="N1163">
            <v>0</v>
          </cell>
          <cell r="O1163">
            <v>66.88</v>
          </cell>
        </row>
        <row r="1164">
          <cell r="B1164" t="str">
            <v>NON BARG</v>
          </cell>
          <cell r="C1164">
            <v>58</v>
          </cell>
          <cell r="D1164" t="str">
            <v>INFO MANAGEMENT</v>
          </cell>
          <cell r="E1164" t="str">
            <v>Staff</v>
          </cell>
          <cell r="F1164" t="str">
            <v>T70</v>
          </cell>
          <cell r="G1164" t="str">
            <v>Non Productive</v>
          </cell>
          <cell r="H1164" t="str">
            <v>LUMP SUM PAYMENT</v>
          </cell>
          <cell r="I1164">
            <v>0</v>
          </cell>
          <cell r="J1164">
            <v>24812</v>
          </cell>
          <cell r="K1164">
            <v>0</v>
          </cell>
          <cell r="L1164">
            <v>24812</v>
          </cell>
          <cell r="M1164">
            <v>24812</v>
          </cell>
          <cell r="N1164">
            <v>0</v>
          </cell>
          <cell r="O1164">
            <v>24812</v>
          </cell>
        </row>
        <row r="1165">
          <cell r="B1165" t="str">
            <v>NON BARG</v>
          </cell>
          <cell r="C1165">
            <v>58</v>
          </cell>
          <cell r="D1165" t="str">
            <v>INFO MANAGEMENT</v>
          </cell>
          <cell r="E1165" t="str">
            <v>Staff</v>
          </cell>
          <cell r="F1165" t="str">
            <v>T80</v>
          </cell>
          <cell r="G1165" t="str">
            <v>Non Productive</v>
          </cell>
          <cell r="H1165" t="str">
            <v>OT ADJUSTMENT</v>
          </cell>
          <cell r="I1165">
            <v>0</v>
          </cell>
          <cell r="J1165">
            <v>322.16000000000003</v>
          </cell>
          <cell r="K1165">
            <v>0</v>
          </cell>
          <cell r="L1165">
            <v>322.16000000000003</v>
          </cell>
          <cell r="M1165">
            <v>322.16000000000003</v>
          </cell>
          <cell r="N1165">
            <v>0</v>
          </cell>
          <cell r="O1165">
            <v>322.16000000000003</v>
          </cell>
        </row>
        <row r="1166">
          <cell r="B1166" t="str">
            <v>NON BARG</v>
          </cell>
          <cell r="C1166">
            <v>58</v>
          </cell>
          <cell r="D1166" t="str">
            <v>INFO MANAGEMENT</v>
          </cell>
          <cell r="E1166" t="str">
            <v>Staff</v>
          </cell>
          <cell r="F1166" t="str">
            <v>X20</v>
          </cell>
          <cell r="G1166" t="str">
            <v>Productive</v>
          </cell>
          <cell r="H1166" t="str">
            <v>STRAIGHT OVERTIME</v>
          </cell>
          <cell r="I1166">
            <v>3891.5</v>
          </cell>
          <cell r="J1166">
            <v>118354.21</v>
          </cell>
          <cell r="K1166">
            <v>118354.21</v>
          </cell>
          <cell r="L1166">
            <v>0</v>
          </cell>
          <cell r="M1166">
            <v>118354.21</v>
          </cell>
          <cell r="N1166">
            <v>0</v>
          </cell>
          <cell r="O1166">
            <v>118354.21</v>
          </cell>
        </row>
        <row r="1167">
          <cell r="B1167" t="str">
            <v>NON BARG</v>
          </cell>
          <cell r="C1167">
            <v>58</v>
          </cell>
          <cell r="D1167" t="str">
            <v>INFO MANAGEMENT</v>
          </cell>
          <cell r="E1167" t="str">
            <v>Staff</v>
          </cell>
          <cell r="F1167" t="str">
            <v>X23</v>
          </cell>
          <cell r="G1167" t="str">
            <v>Productive</v>
          </cell>
          <cell r="H1167" t="str">
            <v>EXEMPT OT DEDUCTIBLE</v>
          </cell>
          <cell r="I1167">
            <v>20</v>
          </cell>
          <cell r="J1167">
            <v>0</v>
          </cell>
          <cell r="K1167">
            <v>0</v>
          </cell>
          <cell r="L1167">
            <v>0</v>
          </cell>
          <cell r="M1167">
            <v>0</v>
          </cell>
          <cell r="N1167">
            <v>0</v>
          </cell>
          <cell r="O1167">
            <v>0</v>
          </cell>
        </row>
        <row r="1168">
          <cell r="B1168" t="str">
            <v>NON BARG</v>
          </cell>
          <cell r="C1168">
            <v>58</v>
          </cell>
          <cell r="D1168" t="str">
            <v>INFO MANAGEMENT</v>
          </cell>
          <cell r="E1168" t="str">
            <v>Staff</v>
          </cell>
          <cell r="F1168" t="str">
            <v>X24</v>
          </cell>
          <cell r="G1168" t="str">
            <v>Productive</v>
          </cell>
          <cell r="H1168" t="str">
            <v>STR OT-OPER SUPPORT</v>
          </cell>
          <cell r="I1168">
            <v>36.5</v>
          </cell>
          <cell r="J1168">
            <v>1010.85</v>
          </cell>
          <cell r="K1168">
            <v>1010.85</v>
          </cell>
          <cell r="L1168">
            <v>0</v>
          </cell>
          <cell r="M1168">
            <v>1010.85</v>
          </cell>
          <cell r="N1168">
            <v>0</v>
          </cell>
          <cell r="O1168">
            <v>1010.85</v>
          </cell>
        </row>
        <row r="1169">
          <cell r="B1169" t="str">
            <v>NON BARG</v>
          </cell>
          <cell r="C1169">
            <v>58</v>
          </cell>
          <cell r="D1169" t="str">
            <v>INFO MANAGEMENT</v>
          </cell>
          <cell r="E1169" t="str">
            <v>Staff</v>
          </cell>
          <cell r="F1169" t="str">
            <v>X29</v>
          </cell>
          <cell r="G1169" t="str">
            <v>Productive</v>
          </cell>
          <cell r="H1169" t="str">
            <v>STR OT EMERG #2</v>
          </cell>
          <cell r="I1169">
            <v>84</v>
          </cell>
          <cell r="J1169">
            <v>2616</v>
          </cell>
          <cell r="K1169">
            <v>2616</v>
          </cell>
          <cell r="L1169">
            <v>0</v>
          </cell>
          <cell r="M1169">
            <v>2616</v>
          </cell>
          <cell r="N1169">
            <v>0</v>
          </cell>
          <cell r="O1169">
            <v>2616</v>
          </cell>
        </row>
        <row r="1170">
          <cell r="B1170" t="str">
            <v>NON BARG</v>
          </cell>
          <cell r="C1170">
            <v>58</v>
          </cell>
          <cell r="D1170" t="str">
            <v>INFO MANAGEMENT</v>
          </cell>
          <cell r="E1170" t="str">
            <v>Staff</v>
          </cell>
          <cell r="F1170" t="str">
            <v>Y21</v>
          </cell>
          <cell r="G1170" t="str">
            <v>Productive</v>
          </cell>
          <cell r="H1170" t="str">
            <v>TIME &amp; ONE HALF OT</v>
          </cell>
          <cell r="I1170">
            <v>5792.25</v>
          </cell>
          <cell r="J1170">
            <v>163762.96</v>
          </cell>
          <cell r="K1170">
            <v>163762.96</v>
          </cell>
          <cell r="L1170">
            <v>0</v>
          </cell>
          <cell r="M1170">
            <v>163762.96</v>
          </cell>
          <cell r="N1170">
            <v>0</v>
          </cell>
          <cell r="O1170">
            <v>163762.96</v>
          </cell>
        </row>
        <row r="1171">
          <cell r="B1171" t="str">
            <v>NON BARG</v>
          </cell>
          <cell r="C1171">
            <v>58</v>
          </cell>
          <cell r="D1171" t="str">
            <v>INFO MANAGEMENT</v>
          </cell>
          <cell r="E1171" t="str">
            <v>Staff</v>
          </cell>
          <cell r="F1171" t="str">
            <v>Y50</v>
          </cell>
          <cell r="G1171" t="str">
            <v>Productive</v>
          </cell>
          <cell r="H1171" t="str">
            <v>1ST SHIFT DIFF-1 1/2</v>
          </cell>
          <cell r="I1171">
            <v>1699.25</v>
          </cell>
          <cell r="J1171">
            <v>1911.75</v>
          </cell>
          <cell r="K1171">
            <v>1911.75</v>
          </cell>
          <cell r="L1171">
            <v>0</v>
          </cell>
          <cell r="M1171">
            <v>1911.75</v>
          </cell>
          <cell r="N1171">
            <v>0</v>
          </cell>
          <cell r="O1171">
            <v>1911.75</v>
          </cell>
        </row>
        <row r="1172">
          <cell r="B1172" t="str">
            <v>NON BARG</v>
          </cell>
          <cell r="C1172">
            <v>58</v>
          </cell>
          <cell r="D1172" t="str">
            <v>INFO MANAGEMENT</v>
          </cell>
          <cell r="E1172" t="str">
            <v>Staff</v>
          </cell>
          <cell r="F1172" t="str">
            <v>Y51</v>
          </cell>
          <cell r="G1172" t="str">
            <v>Productive</v>
          </cell>
          <cell r="H1172" t="str">
            <v>3RD SHIFT DIFF-1 1/2</v>
          </cell>
          <cell r="I1172">
            <v>274</v>
          </cell>
          <cell r="J1172">
            <v>246.61</v>
          </cell>
          <cell r="K1172">
            <v>246.61</v>
          </cell>
          <cell r="L1172">
            <v>0</v>
          </cell>
          <cell r="M1172">
            <v>246.61</v>
          </cell>
          <cell r="N1172">
            <v>0</v>
          </cell>
          <cell r="O1172">
            <v>246.61</v>
          </cell>
        </row>
        <row r="1173">
          <cell r="B1173" t="str">
            <v>NON BARG</v>
          </cell>
          <cell r="C1173">
            <v>58</v>
          </cell>
          <cell r="D1173" t="str">
            <v>INFO MANAGEMENT</v>
          </cell>
          <cell r="E1173" t="str">
            <v>Staff</v>
          </cell>
          <cell r="F1173" t="str">
            <v>Z22</v>
          </cell>
          <cell r="G1173" t="str">
            <v>Productive</v>
          </cell>
          <cell r="H1173" t="str">
            <v>DOUBLE OVERTIME</v>
          </cell>
          <cell r="I1173">
            <v>748.5</v>
          </cell>
          <cell r="J1173">
            <v>29810.09</v>
          </cell>
          <cell r="K1173">
            <v>29810.09</v>
          </cell>
          <cell r="L1173">
            <v>0</v>
          </cell>
          <cell r="M1173">
            <v>29810.09</v>
          </cell>
          <cell r="N1173">
            <v>0</v>
          </cell>
          <cell r="O1173">
            <v>29810.09</v>
          </cell>
        </row>
        <row r="1174">
          <cell r="B1174" t="str">
            <v>NON BARG</v>
          </cell>
          <cell r="C1174">
            <v>58</v>
          </cell>
          <cell r="D1174" t="str">
            <v>INFO MANAGEMENT</v>
          </cell>
          <cell r="E1174" t="str">
            <v>Staff</v>
          </cell>
          <cell r="F1174" t="str">
            <v>Z50</v>
          </cell>
          <cell r="G1174" t="str">
            <v>Productive</v>
          </cell>
          <cell r="H1174" t="str">
            <v>1ST SHFT DBL OT</v>
          </cell>
          <cell r="I1174">
            <v>223</v>
          </cell>
          <cell r="J1174">
            <v>334.5</v>
          </cell>
          <cell r="K1174">
            <v>334.5</v>
          </cell>
          <cell r="L1174">
            <v>0</v>
          </cell>
          <cell r="M1174">
            <v>334.5</v>
          </cell>
          <cell r="N1174">
            <v>0</v>
          </cell>
          <cell r="O1174">
            <v>334.5</v>
          </cell>
        </row>
        <row r="1175">
          <cell r="B1175" t="str">
            <v>NON BARG</v>
          </cell>
          <cell r="C1175">
            <v>38</v>
          </cell>
          <cell r="D1175" t="str">
            <v>INTERNAL AUDITING</v>
          </cell>
          <cell r="E1175" t="str">
            <v>Staff</v>
          </cell>
          <cell r="F1175">
            <v>10</v>
          </cell>
          <cell r="G1175" t="str">
            <v>Productive</v>
          </cell>
          <cell r="H1175" t="str">
            <v>REGULAR</v>
          </cell>
          <cell r="I1175">
            <v>45510.5</v>
          </cell>
          <cell r="J1175">
            <v>1384965.2</v>
          </cell>
          <cell r="K1175">
            <v>1384965.2</v>
          </cell>
          <cell r="L1175">
            <v>0</v>
          </cell>
          <cell r="M1175">
            <v>1384965.2</v>
          </cell>
          <cell r="N1175">
            <v>0</v>
          </cell>
          <cell r="O1175">
            <v>1384965.2</v>
          </cell>
        </row>
        <row r="1176">
          <cell r="B1176" t="str">
            <v>NON BARG</v>
          </cell>
          <cell r="C1176">
            <v>38</v>
          </cell>
          <cell r="D1176" t="str">
            <v>INTERNAL AUDITING</v>
          </cell>
          <cell r="E1176" t="str">
            <v>Staff</v>
          </cell>
          <cell r="F1176">
            <v>20</v>
          </cell>
          <cell r="G1176" t="str">
            <v>Non Productive</v>
          </cell>
          <cell r="H1176" t="str">
            <v>HOLIDAY</v>
          </cell>
          <cell r="I1176">
            <v>2320</v>
          </cell>
          <cell r="J1176">
            <v>69194.2</v>
          </cell>
          <cell r="K1176">
            <v>0</v>
          </cell>
          <cell r="L1176">
            <v>69194.2</v>
          </cell>
          <cell r="M1176">
            <v>69194.2</v>
          </cell>
          <cell r="N1176">
            <v>0</v>
          </cell>
          <cell r="O1176">
            <v>69194.2</v>
          </cell>
        </row>
        <row r="1177">
          <cell r="B1177" t="str">
            <v>NON BARG</v>
          </cell>
          <cell r="C1177">
            <v>38</v>
          </cell>
          <cell r="D1177" t="str">
            <v>INTERNAL AUDITING</v>
          </cell>
          <cell r="E1177" t="str">
            <v>Staff</v>
          </cell>
          <cell r="F1177">
            <v>30</v>
          </cell>
          <cell r="G1177" t="str">
            <v>Non Productive</v>
          </cell>
          <cell r="H1177" t="str">
            <v>VACATION</v>
          </cell>
          <cell r="I1177">
            <v>3022.5</v>
          </cell>
          <cell r="J1177">
            <v>88318.33</v>
          </cell>
          <cell r="K1177">
            <v>0</v>
          </cell>
          <cell r="L1177">
            <v>88318.33</v>
          </cell>
          <cell r="M1177">
            <v>88318.33</v>
          </cell>
          <cell r="N1177">
            <v>0</v>
          </cell>
          <cell r="O1177">
            <v>88318.33</v>
          </cell>
        </row>
        <row r="1178">
          <cell r="B1178" t="str">
            <v>NON BARG</v>
          </cell>
          <cell r="C1178">
            <v>38</v>
          </cell>
          <cell r="D1178" t="str">
            <v>INTERNAL AUDITING</v>
          </cell>
          <cell r="E1178" t="str">
            <v>Staff</v>
          </cell>
          <cell r="F1178">
            <v>40</v>
          </cell>
          <cell r="G1178" t="str">
            <v>Non Productive</v>
          </cell>
          <cell r="H1178" t="str">
            <v>EMPLOYEE ILLNESS</v>
          </cell>
          <cell r="I1178">
            <v>705</v>
          </cell>
          <cell r="J1178">
            <v>20305.3</v>
          </cell>
          <cell r="K1178">
            <v>0</v>
          </cell>
          <cell r="L1178">
            <v>20305.3</v>
          </cell>
          <cell r="M1178">
            <v>20305.3</v>
          </cell>
          <cell r="N1178">
            <v>0</v>
          </cell>
          <cell r="O1178">
            <v>20305.3</v>
          </cell>
        </row>
        <row r="1179">
          <cell r="B1179" t="str">
            <v>NON BARG</v>
          </cell>
          <cell r="C1179">
            <v>38</v>
          </cell>
          <cell r="D1179" t="str">
            <v>INTERNAL AUDITING</v>
          </cell>
          <cell r="E1179" t="str">
            <v>Staff</v>
          </cell>
          <cell r="F1179">
            <v>50</v>
          </cell>
          <cell r="G1179" t="str">
            <v>Non Productive</v>
          </cell>
          <cell r="H1179" t="str">
            <v>JURY DUTY</v>
          </cell>
          <cell r="I1179">
            <v>77</v>
          </cell>
          <cell r="J1179">
            <v>2644.86</v>
          </cell>
          <cell r="K1179">
            <v>0</v>
          </cell>
          <cell r="L1179">
            <v>2644.86</v>
          </cell>
          <cell r="M1179">
            <v>2644.86</v>
          </cell>
          <cell r="N1179">
            <v>0</v>
          </cell>
          <cell r="O1179">
            <v>2644.86</v>
          </cell>
        </row>
        <row r="1180">
          <cell r="B1180" t="str">
            <v>NON BARG</v>
          </cell>
          <cell r="C1180">
            <v>38</v>
          </cell>
          <cell r="D1180" t="str">
            <v>INTERNAL AUDITING</v>
          </cell>
          <cell r="E1180" t="str">
            <v>Staff</v>
          </cell>
          <cell r="F1180">
            <v>60</v>
          </cell>
          <cell r="G1180" t="str">
            <v>Non Productive</v>
          </cell>
          <cell r="H1180" t="str">
            <v>COURT SERVICE</v>
          </cell>
          <cell r="I1180">
            <v>8</v>
          </cell>
          <cell r="J1180">
            <v>400</v>
          </cell>
          <cell r="K1180">
            <v>0</v>
          </cell>
          <cell r="L1180">
            <v>400</v>
          </cell>
          <cell r="M1180">
            <v>400</v>
          </cell>
          <cell r="N1180">
            <v>0</v>
          </cell>
          <cell r="O1180">
            <v>400</v>
          </cell>
        </row>
        <row r="1181">
          <cell r="B1181" t="str">
            <v>NON BARG</v>
          </cell>
          <cell r="C1181">
            <v>38</v>
          </cell>
          <cell r="D1181" t="str">
            <v>INTERNAL AUDITING</v>
          </cell>
          <cell r="E1181" t="str">
            <v>Staff</v>
          </cell>
          <cell r="F1181">
            <v>70</v>
          </cell>
          <cell r="G1181" t="str">
            <v>Non Productive</v>
          </cell>
          <cell r="H1181" t="str">
            <v>DEATH IN FAMILY</v>
          </cell>
          <cell r="I1181">
            <v>56</v>
          </cell>
          <cell r="J1181">
            <v>1519.2</v>
          </cell>
          <cell r="K1181">
            <v>0</v>
          </cell>
          <cell r="L1181">
            <v>1519.2</v>
          </cell>
          <cell r="M1181">
            <v>1519.2</v>
          </cell>
          <cell r="N1181">
            <v>0</v>
          </cell>
          <cell r="O1181">
            <v>1519.2</v>
          </cell>
        </row>
        <row r="1182">
          <cell r="B1182" t="str">
            <v>NON BARG</v>
          </cell>
          <cell r="C1182">
            <v>38</v>
          </cell>
          <cell r="D1182" t="str">
            <v>INTERNAL AUDITING</v>
          </cell>
          <cell r="E1182" t="str">
            <v>Staff</v>
          </cell>
          <cell r="F1182">
            <v>90</v>
          </cell>
          <cell r="G1182" t="str">
            <v>Non Productive</v>
          </cell>
          <cell r="H1182" t="str">
            <v>OTHER REGULAR HOURS</v>
          </cell>
          <cell r="I1182">
            <v>8</v>
          </cell>
          <cell r="J1182">
            <v>400</v>
          </cell>
          <cell r="K1182">
            <v>0</v>
          </cell>
          <cell r="L1182">
            <v>400</v>
          </cell>
          <cell r="M1182">
            <v>400</v>
          </cell>
          <cell r="N1182">
            <v>0</v>
          </cell>
          <cell r="O1182">
            <v>400</v>
          </cell>
        </row>
        <row r="1183">
          <cell r="B1183" t="str">
            <v>NON BARG</v>
          </cell>
          <cell r="C1183">
            <v>38</v>
          </cell>
          <cell r="D1183" t="str">
            <v>INTERNAL AUDITING</v>
          </cell>
          <cell r="E1183" t="str">
            <v>Staff</v>
          </cell>
          <cell r="F1183">
            <v>300</v>
          </cell>
          <cell r="G1183" t="str">
            <v>Non Productive</v>
          </cell>
          <cell r="H1183" t="str">
            <v>PERF EXC REWARD</v>
          </cell>
          <cell r="I1183">
            <v>0</v>
          </cell>
          <cell r="J1183">
            <v>49803</v>
          </cell>
          <cell r="K1183">
            <v>0</v>
          </cell>
          <cell r="L1183">
            <v>49803</v>
          </cell>
          <cell r="M1183">
            <v>49803</v>
          </cell>
          <cell r="N1183">
            <v>0</v>
          </cell>
          <cell r="O1183">
            <v>49803</v>
          </cell>
        </row>
        <row r="1184">
          <cell r="B1184" t="str">
            <v>NON BARG</v>
          </cell>
          <cell r="C1184">
            <v>38</v>
          </cell>
          <cell r="D1184" t="str">
            <v>INTERNAL AUDITING</v>
          </cell>
          <cell r="E1184" t="str">
            <v>Staff</v>
          </cell>
          <cell r="F1184">
            <v>430</v>
          </cell>
          <cell r="G1184" t="str">
            <v>Non Productive</v>
          </cell>
          <cell r="H1184" t="str">
            <v>FINAL VACATION ALLOW</v>
          </cell>
          <cell r="I1184">
            <v>104</v>
          </cell>
          <cell r="J1184">
            <v>2793.8</v>
          </cell>
          <cell r="K1184">
            <v>0</v>
          </cell>
          <cell r="L1184">
            <v>2793.8</v>
          </cell>
          <cell r="M1184">
            <v>2793.8</v>
          </cell>
          <cell r="N1184">
            <v>0</v>
          </cell>
          <cell r="O1184">
            <v>2793.8</v>
          </cell>
        </row>
        <row r="1185">
          <cell r="B1185" t="str">
            <v>NON BARG</v>
          </cell>
          <cell r="C1185">
            <v>38</v>
          </cell>
          <cell r="D1185" t="str">
            <v>INTERNAL AUDITING</v>
          </cell>
          <cell r="E1185" t="str">
            <v>Staff</v>
          </cell>
          <cell r="F1185">
            <v>530</v>
          </cell>
          <cell r="G1185" t="str">
            <v>Non Productive</v>
          </cell>
          <cell r="H1185" t="str">
            <v>S/T DISAB 100 PCT</v>
          </cell>
          <cell r="I1185">
            <v>240</v>
          </cell>
          <cell r="J1185">
            <v>6555</v>
          </cell>
          <cell r="K1185">
            <v>0</v>
          </cell>
          <cell r="L1185">
            <v>6555</v>
          </cell>
          <cell r="M1185">
            <v>6555</v>
          </cell>
          <cell r="N1185">
            <v>0</v>
          </cell>
          <cell r="O1185">
            <v>6555</v>
          </cell>
        </row>
        <row r="1186">
          <cell r="B1186" t="str">
            <v>NON BARG</v>
          </cell>
          <cell r="C1186">
            <v>38</v>
          </cell>
          <cell r="D1186" t="str">
            <v>INTERNAL AUDITING</v>
          </cell>
          <cell r="E1186" t="str">
            <v>Staff</v>
          </cell>
          <cell r="F1186">
            <v>540</v>
          </cell>
          <cell r="G1186" t="str">
            <v>Non Productive</v>
          </cell>
          <cell r="H1186" t="str">
            <v>S/T DISAB 80 PCT</v>
          </cell>
          <cell r="I1186">
            <v>240</v>
          </cell>
          <cell r="J1186">
            <v>5274.72</v>
          </cell>
          <cell r="K1186">
            <v>0</v>
          </cell>
          <cell r="L1186">
            <v>5274.72</v>
          </cell>
          <cell r="M1186">
            <v>5274.72</v>
          </cell>
          <cell r="N1186">
            <v>0</v>
          </cell>
          <cell r="O1186">
            <v>5274.72</v>
          </cell>
        </row>
        <row r="1187">
          <cell r="B1187" t="str">
            <v>NON BARG</v>
          </cell>
          <cell r="C1187">
            <v>38</v>
          </cell>
          <cell r="D1187" t="str">
            <v>INTERNAL AUDITING</v>
          </cell>
          <cell r="E1187" t="str">
            <v>Staff</v>
          </cell>
          <cell r="F1187">
            <v>550</v>
          </cell>
          <cell r="G1187" t="str">
            <v>Non Productive</v>
          </cell>
          <cell r="H1187" t="str">
            <v>S/T DISAB 60 PCT</v>
          </cell>
          <cell r="I1187">
            <v>88</v>
          </cell>
          <cell r="J1187">
            <v>1484.34</v>
          </cell>
          <cell r="K1187">
            <v>0</v>
          </cell>
          <cell r="L1187">
            <v>1484.34</v>
          </cell>
          <cell r="M1187">
            <v>1484.34</v>
          </cell>
          <cell r="N1187">
            <v>0</v>
          </cell>
          <cell r="O1187">
            <v>1484.34</v>
          </cell>
        </row>
        <row r="1188">
          <cell r="B1188" t="str">
            <v>NON BARG</v>
          </cell>
          <cell r="C1188">
            <v>38</v>
          </cell>
          <cell r="D1188" t="str">
            <v>INTERNAL AUDITING</v>
          </cell>
          <cell r="E1188" t="str">
            <v>Staff</v>
          </cell>
          <cell r="F1188">
            <v>560</v>
          </cell>
          <cell r="G1188" t="str">
            <v>Non Productive</v>
          </cell>
          <cell r="H1188" t="str">
            <v>LUMP SUM - MERIT</v>
          </cell>
          <cell r="I1188">
            <v>0</v>
          </cell>
          <cell r="J1188">
            <v>2686</v>
          </cell>
          <cell r="K1188">
            <v>0</v>
          </cell>
          <cell r="L1188">
            <v>2686</v>
          </cell>
          <cell r="M1188">
            <v>2686</v>
          </cell>
          <cell r="N1188">
            <v>0</v>
          </cell>
          <cell r="O1188">
            <v>2686</v>
          </cell>
        </row>
        <row r="1189">
          <cell r="B1189" t="str">
            <v>NON BARG</v>
          </cell>
          <cell r="C1189">
            <v>38</v>
          </cell>
          <cell r="D1189" t="str">
            <v>INTERNAL AUDITING</v>
          </cell>
          <cell r="E1189" t="str">
            <v>Staff</v>
          </cell>
          <cell r="F1189">
            <v>580</v>
          </cell>
          <cell r="G1189" t="str">
            <v>Non Productive</v>
          </cell>
          <cell r="H1189" t="str">
            <v>SICKNESS IN FAMILY</v>
          </cell>
          <cell r="I1189">
            <v>197</v>
          </cell>
          <cell r="J1189">
            <v>5953.96</v>
          </cell>
          <cell r="K1189">
            <v>0</v>
          </cell>
          <cell r="L1189">
            <v>5953.96</v>
          </cell>
          <cell r="M1189">
            <v>5953.96</v>
          </cell>
          <cell r="N1189">
            <v>0</v>
          </cell>
          <cell r="O1189">
            <v>5953.96</v>
          </cell>
        </row>
        <row r="1190">
          <cell r="B1190" t="str">
            <v>NON BARG</v>
          </cell>
          <cell r="C1190">
            <v>38</v>
          </cell>
          <cell r="D1190" t="str">
            <v>INTERNAL AUDITING</v>
          </cell>
          <cell r="E1190" t="str">
            <v>Staff</v>
          </cell>
          <cell r="F1190">
            <v>970</v>
          </cell>
          <cell r="G1190" t="str">
            <v>Excluded</v>
          </cell>
          <cell r="H1190" t="str">
            <v>PRETAX MEDICAL</v>
          </cell>
          <cell r="I1190">
            <v>0</v>
          </cell>
          <cell r="J1190">
            <v>-80080</v>
          </cell>
          <cell r="K1190">
            <v>0</v>
          </cell>
          <cell r="L1190">
            <v>0</v>
          </cell>
          <cell r="M1190">
            <v>0</v>
          </cell>
          <cell r="N1190">
            <v>-80080</v>
          </cell>
          <cell r="O1190">
            <v>-80080</v>
          </cell>
        </row>
        <row r="1191">
          <cell r="B1191" t="str">
            <v>NON BARG</v>
          </cell>
          <cell r="C1191">
            <v>38</v>
          </cell>
          <cell r="D1191" t="str">
            <v>INTERNAL AUDITING</v>
          </cell>
          <cell r="E1191" t="str">
            <v>Staff</v>
          </cell>
          <cell r="F1191">
            <v>971</v>
          </cell>
          <cell r="G1191" t="str">
            <v>Excluded</v>
          </cell>
          <cell r="H1191" t="str">
            <v>MEDICAL BENEFIT $</v>
          </cell>
          <cell r="I1191">
            <v>0</v>
          </cell>
          <cell r="J1191">
            <v>64613</v>
          </cell>
          <cell r="K1191">
            <v>0</v>
          </cell>
          <cell r="L1191">
            <v>0</v>
          </cell>
          <cell r="M1191">
            <v>0</v>
          </cell>
          <cell r="N1191">
            <v>64613</v>
          </cell>
          <cell r="O1191">
            <v>64613</v>
          </cell>
        </row>
        <row r="1192">
          <cell r="B1192" t="str">
            <v>NON BARG</v>
          </cell>
          <cell r="C1192">
            <v>38</v>
          </cell>
          <cell r="D1192" t="str">
            <v>INTERNAL AUDITING</v>
          </cell>
          <cell r="E1192" t="str">
            <v>Staff</v>
          </cell>
          <cell r="F1192">
            <v>972</v>
          </cell>
          <cell r="G1192" t="str">
            <v>Excluded</v>
          </cell>
          <cell r="H1192" t="str">
            <v>PRETAX DENTAL</v>
          </cell>
          <cell r="I1192">
            <v>0</v>
          </cell>
          <cell r="J1192">
            <v>-3549.58</v>
          </cell>
          <cell r="K1192">
            <v>0</v>
          </cell>
          <cell r="L1192">
            <v>0</v>
          </cell>
          <cell r="M1192">
            <v>0</v>
          </cell>
          <cell r="N1192">
            <v>-3549.58</v>
          </cell>
          <cell r="O1192">
            <v>-3549.58</v>
          </cell>
        </row>
        <row r="1193">
          <cell r="B1193" t="str">
            <v>NON BARG</v>
          </cell>
          <cell r="C1193">
            <v>38</v>
          </cell>
          <cell r="D1193" t="str">
            <v>INTERNAL AUDITING</v>
          </cell>
          <cell r="E1193" t="str">
            <v>Staff</v>
          </cell>
          <cell r="F1193">
            <v>973</v>
          </cell>
          <cell r="G1193" t="str">
            <v>Excluded</v>
          </cell>
          <cell r="H1193" t="str">
            <v>DENTAL BENEFIT $</v>
          </cell>
          <cell r="I1193">
            <v>0</v>
          </cell>
          <cell r="J1193">
            <v>1950</v>
          </cell>
          <cell r="K1193">
            <v>0</v>
          </cell>
          <cell r="L1193">
            <v>0</v>
          </cell>
          <cell r="M1193">
            <v>0</v>
          </cell>
          <cell r="N1193">
            <v>1950</v>
          </cell>
          <cell r="O1193">
            <v>1950</v>
          </cell>
        </row>
        <row r="1194">
          <cell r="B1194" t="str">
            <v>NON BARG</v>
          </cell>
          <cell r="C1194">
            <v>38</v>
          </cell>
          <cell r="D1194" t="str">
            <v>INTERNAL AUDITING</v>
          </cell>
          <cell r="E1194" t="str">
            <v>Staff</v>
          </cell>
          <cell r="F1194">
            <v>974</v>
          </cell>
          <cell r="G1194" t="str">
            <v>Excluded</v>
          </cell>
          <cell r="H1194" t="str">
            <v>PRETAX EMP LIFE INS</v>
          </cell>
          <cell r="I1194">
            <v>0</v>
          </cell>
          <cell r="J1194">
            <v>-4248.84</v>
          </cell>
          <cell r="K1194">
            <v>0</v>
          </cell>
          <cell r="L1194">
            <v>0</v>
          </cell>
          <cell r="M1194">
            <v>0</v>
          </cell>
          <cell r="N1194">
            <v>-4248.84</v>
          </cell>
          <cell r="O1194">
            <v>-4248.84</v>
          </cell>
        </row>
        <row r="1195">
          <cell r="B1195" t="str">
            <v>NON BARG</v>
          </cell>
          <cell r="C1195">
            <v>38</v>
          </cell>
          <cell r="D1195" t="str">
            <v>INTERNAL AUDITING</v>
          </cell>
          <cell r="E1195" t="str">
            <v>Staff</v>
          </cell>
          <cell r="F1195">
            <v>976</v>
          </cell>
          <cell r="G1195" t="str">
            <v>Excluded</v>
          </cell>
          <cell r="H1195" t="str">
            <v>LIFE INS BENEFIT $</v>
          </cell>
          <cell r="I1195">
            <v>0</v>
          </cell>
          <cell r="J1195">
            <v>1022.34</v>
          </cell>
          <cell r="K1195">
            <v>0</v>
          </cell>
          <cell r="L1195">
            <v>0</v>
          </cell>
          <cell r="M1195">
            <v>0</v>
          </cell>
          <cell r="N1195">
            <v>1022.34</v>
          </cell>
          <cell r="O1195">
            <v>1022.34</v>
          </cell>
        </row>
        <row r="1196">
          <cell r="B1196" t="str">
            <v>NON BARG</v>
          </cell>
          <cell r="C1196">
            <v>38</v>
          </cell>
          <cell r="D1196" t="str">
            <v>INTERNAL AUDITING</v>
          </cell>
          <cell r="E1196" t="str">
            <v>Staff</v>
          </cell>
          <cell r="F1196">
            <v>977</v>
          </cell>
          <cell r="G1196" t="str">
            <v>Excluded</v>
          </cell>
          <cell r="H1196" t="str">
            <v>PRETAX LTD</v>
          </cell>
          <cell r="I1196">
            <v>0</v>
          </cell>
          <cell r="J1196">
            <v>-5702.26</v>
          </cell>
          <cell r="K1196">
            <v>0</v>
          </cell>
          <cell r="L1196">
            <v>0</v>
          </cell>
          <cell r="M1196">
            <v>0</v>
          </cell>
          <cell r="N1196">
            <v>-5702.26</v>
          </cell>
          <cell r="O1196">
            <v>-5702.26</v>
          </cell>
        </row>
        <row r="1197">
          <cell r="B1197" t="str">
            <v>NON BARG</v>
          </cell>
          <cell r="C1197">
            <v>38</v>
          </cell>
          <cell r="D1197" t="str">
            <v>INTERNAL AUDITING</v>
          </cell>
          <cell r="E1197" t="str">
            <v>Staff</v>
          </cell>
          <cell r="F1197">
            <v>978</v>
          </cell>
          <cell r="G1197" t="str">
            <v>Excluded</v>
          </cell>
          <cell r="H1197" t="str">
            <v>LTD BENEFIT $</v>
          </cell>
          <cell r="I1197">
            <v>0</v>
          </cell>
          <cell r="J1197">
            <v>5263.22</v>
          </cell>
          <cell r="K1197">
            <v>0</v>
          </cell>
          <cell r="L1197">
            <v>0</v>
          </cell>
          <cell r="M1197">
            <v>0</v>
          </cell>
          <cell r="N1197">
            <v>5263.22</v>
          </cell>
          <cell r="O1197">
            <v>5263.22</v>
          </cell>
        </row>
        <row r="1198">
          <cell r="B1198" t="str">
            <v>NON BARG</v>
          </cell>
          <cell r="C1198">
            <v>38</v>
          </cell>
          <cell r="D1198" t="str">
            <v>INTERNAL AUDITING</v>
          </cell>
          <cell r="E1198" t="str">
            <v>Staff</v>
          </cell>
          <cell r="F1198">
            <v>979</v>
          </cell>
          <cell r="G1198" t="str">
            <v>Excluded</v>
          </cell>
          <cell r="H1198" t="str">
            <v>VACATION BUY</v>
          </cell>
          <cell r="I1198">
            <v>0</v>
          </cell>
          <cell r="J1198">
            <v>-13166.08</v>
          </cell>
          <cell r="K1198">
            <v>0</v>
          </cell>
          <cell r="L1198">
            <v>0</v>
          </cell>
          <cell r="M1198">
            <v>0</v>
          </cell>
          <cell r="N1198">
            <v>-13166.08</v>
          </cell>
          <cell r="O1198">
            <v>-13166.08</v>
          </cell>
        </row>
        <row r="1199">
          <cell r="B1199" t="str">
            <v>NON BARG</v>
          </cell>
          <cell r="C1199">
            <v>38</v>
          </cell>
          <cell r="D1199" t="str">
            <v>INTERNAL AUDITING</v>
          </cell>
          <cell r="E1199" t="str">
            <v>Staff</v>
          </cell>
          <cell r="F1199">
            <v>981</v>
          </cell>
          <cell r="G1199" t="str">
            <v>Excluded</v>
          </cell>
          <cell r="H1199" t="str">
            <v>PRETAX HLTH CARE</v>
          </cell>
          <cell r="I1199">
            <v>0</v>
          </cell>
          <cell r="J1199">
            <v>-5347.92</v>
          </cell>
          <cell r="K1199">
            <v>0</v>
          </cell>
          <cell r="L1199">
            <v>0</v>
          </cell>
          <cell r="M1199">
            <v>0</v>
          </cell>
          <cell r="N1199">
            <v>-5347.92</v>
          </cell>
          <cell r="O1199">
            <v>-5347.92</v>
          </cell>
        </row>
        <row r="1200">
          <cell r="B1200" t="str">
            <v>NON BARG</v>
          </cell>
          <cell r="C1200">
            <v>38</v>
          </cell>
          <cell r="D1200" t="str">
            <v>INTERNAL AUDITING</v>
          </cell>
          <cell r="E1200" t="str">
            <v>Staff</v>
          </cell>
          <cell r="F1200">
            <v>983</v>
          </cell>
          <cell r="G1200" t="str">
            <v>Excluded</v>
          </cell>
          <cell r="H1200" t="str">
            <v>PRETAX DEP CARE</v>
          </cell>
          <cell r="I1200">
            <v>0</v>
          </cell>
          <cell r="J1200">
            <v>-4999.92</v>
          </cell>
          <cell r="K1200">
            <v>0</v>
          </cell>
          <cell r="L1200">
            <v>0</v>
          </cell>
          <cell r="M1200">
            <v>0</v>
          </cell>
          <cell r="N1200">
            <v>-4999.92</v>
          </cell>
          <cell r="O1200">
            <v>-4999.92</v>
          </cell>
        </row>
        <row r="1201">
          <cell r="B1201" t="str">
            <v>NON BARG</v>
          </cell>
          <cell r="C1201">
            <v>38</v>
          </cell>
          <cell r="D1201" t="str">
            <v>INTERNAL AUDITING</v>
          </cell>
          <cell r="E1201" t="str">
            <v>Staff</v>
          </cell>
          <cell r="F1201">
            <v>984</v>
          </cell>
          <cell r="G1201" t="str">
            <v>Excluded</v>
          </cell>
          <cell r="H1201" t="str">
            <v>VISION - PRE-TAX DED</v>
          </cell>
          <cell r="I1201">
            <v>0</v>
          </cell>
          <cell r="J1201">
            <v>-1276.2</v>
          </cell>
          <cell r="K1201">
            <v>0</v>
          </cell>
          <cell r="L1201">
            <v>0</v>
          </cell>
          <cell r="M1201">
            <v>0</v>
          </cell>
          <cell r="N1201">
            <v>-1276.2</v>
          </cell>
          <cell r="O1201">
            <v>-1276.2</v>
          </cell>
        </row>
        <row r="1202">
          <cell r="B1202" t="str">
            <v>NON BARG</v>
          </cell>
          <cell r="C1202">
            <v>38</v>
          </cell>
          <cell r="D1202" t="str">
            <v>INTERNAL AUDITING</v>
          </cell>
          <cell r="E1202" t="str">
            <v>Staff</v>
          </cell>
          <cell r="F1202">
            <v>985</v>
          </cell>
          <cell r="G1202" t="str">
            <v>Excluded</v>
          </cell>
          <cell r="H1202" t="str">
            <v>VACATION BUY</v>
          </cell>
          <cell r="I1202">
            <v>0</v>
          </cell>
          <cell r="J1202">
            <v>-484.96</v>
          </cell>
          <cell r="K1202">
            <v>0</v>
          </cell>
          <cell r="L1202">
            <v>0</v>
          </cell>
          <cell r="M1202">
            <v>0</v>
          </cell>
          <cell r="N1202">
            <v>-484.96</v>
          </cell>
          <cell r="O1202">
            <v>-484.96</v>
          </cell>
        </row>
        <row r="1203">
          <cell r="B1203" t="str">
            <v>NON BARG</v>
          </cell>
          <cell r="C1203">
            <v>38</v>
          </cell>
          <cell r="D1203" t="str">
            <v>INTERNAL AUDITING</v>
          </cell>
          <cell r="E1203" t="str">
            <v>Staff</v>
          </cell>
          <cell r="F1203">
            <v>998</v>
          </cell>
          <cell r="G1203" t="str">
            <v>Excluded</v>
          </cell>
          <cell r="H1203" t="str">
            <v>BA THRFT STP AT CAP</v>
          </cell>
          <cell r="I1203">
            <v>0</v>
          </cell>
          <cell r="J1203">
            <v>-91086.05</v>
          </cell>
          <cell r="K1203">
            <v>0</v>
          </cell>
          <cell r="L1203">
            <v>0</v>
          </cell>
          <cell r="M1203">
            <v>0</v>
          </cell>
          <cell r="N1203">
            <v>-91086.05</v>
          </cell>
          <cell r="O1203">
            <v>-91086.05</v>
          </cell>
        </row>
        <row r="1204">
          <cell r="B1204" t="str">
            <v>NON BARG</v>
          </cell>
          <cell r="C1204">
            <v>38</v>
          </cell>
          <cell r="D1204" t="str">
            <v>INTERNAL AUDITING</v>
          </cell>
          <cell r="E1204" t="str">
            <v>Staff</v>
          </cell>
          <cell r="F1204">
            <v>999</v>
          </cell>
          <cell r="G1204" t="str">
            <v>Excluded</v>
          </cell>
          <cell r="H1204" t="str">
            <v>SUP THRFT STP AT CAP</v>
          </cell>
          <cell r="I1204">
            <v>0</v>
          </cell>
          <cell r="J1204">
            <v>-39202.25</v>
          </cell>
          <cell r="K1204">
            <v>0</v>
          </cell>
          <cell r="L1204">
            <v>0</v>
          </cell>
          <cell r="M1204">
            <v>0</v>
          </cell>
          <cell r="N1204">
            <v>-39202.25</v>
          </cell>
          <cell r="O1204">
            <v>-39202.25</v>
          </cell>
        </row>
        <row r="1205">
          <cell r="B1205" t="str">
            <v>NON BARG</v>
          </cell>
          <cell r="C1205">
            <v>38</v>
          </cell>
          <cell r="D1205" t="str">
            <v>INTERNAL AUDITING</v>
          </cell>
          <cell r="E1205" t="str">
            <v>Staff</v>
          </cell>
          <cell r="F1205" t="str">
            <v>G01</v>
          </cell>
          <cell r="G1205" t="str">
            <v>Excluded</v>
          </cell>
          <cell r="H1205" t="str">
            <v>SIGNING BONUS</v>
          </cell>
          <cell r="I1205">
            <v>0</v>
          </cell>
          <cell r="J1205">
            <v>24500</v>
          </cell>
          <cell r="K1205">
            <v>0</v>
          </cell>
          <cell r="L1205">
            <v>0</v>
          </cell>
          <cell r="M1205">
            <v>0</v>
          </cell>
          <cell r="N1205">
            <v>24500</v>
          </cell>
          <cell r="O1205">
            <v>24500</v>
          </cell>
        </row>
        <row r="1206">
          <cell r="B1206" t="str">
            <v>NON BARG</v>
          </cell>
          <cell r="C1206">
            <v>38</v>
          </cell>
          <cell r="D1206" t="str">
            <v>INTERNAL AUDITING</v>
          </cell>
          <cell r="E1206" t="str">
            <v>Staff</v>
          </cell>
          <cell r="F1206" t="str">
            <v>G20</v>
          </cell>
          <cell r="G1206" t="str">
            <v>Excluded</v>
          </cell>
          <cell r="H1206" t="str">
            <v>MOV EXP-TXBL</v>
          </cell>
          <cell r="I1206">
            <v>0</v>
          </cell>
          <cell r="J1206">
            <v>14812.02</v>
          </cell>
          <cell r="K1206">
            <v>0</v>
          </cell>
          <cell r="L1206">
            <v>0</v>
          </cell>
          <cell r="M1206">
            <v>0</v>
          </cell>
          <cell r="N1206">
            <v>14812.02</v>
          </cell>
          <cell r="O1206">
            <v>14812.02</v>
          </cell>
        </row>
        <row r="1207">
          <cell r="B1207" t="str">
            <v>NON BARG</v>
          </cell>
          <cell r="C1207">
            <v>38</v>
          </cell>
          <cell r="D1207" t="str">
            <v>INTERNAL AUDITING</v>
          </cell>
          <cell r="E1207" t="str">
            <v>Staff</v>
          </cell>
          <cell r="F1207" t="str">
            <v>G25</v>
          </cell>
          <cell r="G1207" t="str">
            <v>Excluded</v>
          </cell>
          <cell r="H1207" t="str">
            <v>MOV EXP GROSSUP</v>
          </cell>
          <cell r="I1207">
            <v>0</v>
          </cell>
          <cell r="J1207">
            <v>6348.01</v>
          </cell>
          <cell r="K1207">
            <v>0</v>
          </cell>
          <cell r="L1207">
            <v>0</v>
          </cell>
          <cell r="M1207">
            <v>0</v>
          </cell>
          <cell r="N1207">
            <v>6348.01</v>
          </cell>
          <cell r="O1207">
            <v>6348.01</v>
          </cell>
        </row>
        <row r="1208">
          <cell r="B1208" t="str">
            <v>NON BARG</v>
          </cell>
          <cell r="C1208">
            <v>38</v>
          </cell>
          <cell r="D1208" t="str">
            <v>INTERNAL AUDITING</v>
          </cell>
          <cell r="E1208" t="str">
            <v>Staff</v>
          </cell>
          <cell r="F1208" t="str">
            <v>H30</v>
          </cell>
          <cell r="G1208" t="str">
            <v>Non Productive</v>
          </cell>
          <cell r="H1208" t="str">
            <v>PERF EXC REWARD</v>
          </cell>
          <cell r="I1208">
            <v>0</v>
          </cell>
          <cell r="J1208">
            <v>72157</v>
          </cell>
          <cell r="K1208">
            <v>0</v>
          </cell>
          <cell r="L1208">
            <v>72157</v>
          </cell>
          <cell r="M1208">
            <v>72157</v>
          </cell>
          <cell r="N1208">
            <v>0</v>
          </cell>
          <cell r="O1208">
            <v>72157</v>
          </cell>
        </row>
        <row r="1209">
          <cell r="B1209" t="str">
            <v>NON BARG</v>
          </cell>
          <cell r="C1209">
            <v>38</v>
          </cell>
          <cell r="D1209" t="str">
            <v>INTERNAL AUDITING</v>
          </cell>
          <cell r="E1209" t="str">
            <v>Staff</v>
          </cell>
          <cell r="F1209" t="str">
            <v>J10</v>
          </cell>
          <cell r="G1209" t="str">
            <v>Excluded</v>
          </cell>
          <cell r="H1209" t="str">
            <v>O.T. MEALS NON-XM</v>
          </cell>
          <cell r="I1209">
            <v>13</v>
          </cell>
          <cell r="J1209">
            <v>143</v>
          </cell>
          <cell r="K1209">
            <v>0</v>
          </cell>
          <cell r="L1209">
            <v>0</v>
          </cell>
          <cell r="M1209">
            <v>0</v>
          </cell>
          <cell r="N1209">
            <v>143</v>
          </cell>
          <cell r="O1209">
            <v>143</v>
          </cell>
        </row>
        <row r="1210">
          <cell r="B1210" t="str">
            <v>NON BARG</v>
          </cell>
          <cell r="C1210">
            <v>38</v>
          </cell>
          <cell r="D1210" t="str">
            <v>INTERNAL AUDITING</v>
          </cell>
          <cell r="E1210" t="str">
            <v>Staff</v>
          </cell>
          <cell r="F1210" t="str">
            <v>J20</v>
          </cell>
          <cell r="G1210" t="str">
            <v>Excluded</v>
          </cell>
          <cell r="H1210" t="str">
            <v>IMP INC EXCESS LIF T</v>
          </cell>
          <cell r="I1210">
            <v>0</v>
          </cell>
          <cell r="J1210">
            <v>2695.12</v>
          </cell>
          <cell r="K1210">
            <v>0</v>
          </cell>
          <cell r="L1210">
            <v>0</v>
          </cell>
          <cell r="M1210">
            <v>0</v>
          </cell>
          <cell r="N1210">
            <v>2695.12</v>
          </cell>
          <cell r="O1210">
            <v>2695.12</v>
          </cell>
        </row>
        <row r="1211">
          <cell r="B1211" t="str">
            <v>NON BARG</v>
          </cell>
          <cell r="C1211">
            <v>38</v>
          </cell>
          <cell r="D1211" t="str">
            <v>INTERNAL AUDITING</v>
          </cell>
          <cell r="E1211" t="str">
            <v>Staff</v>
          </cell>
          <cell r="F1211" t="str">
            <v>J25</v>
          </cell>
          <cell r="G1211" t="str">
            <v>Excluded</v>
          </cell>
          <cell r="H1211" t="str">
            <v>IMP INC DEP LIFE</v>
          </cell>
          <cell r="I1211">
            <v>0</v>
          </cell>
          <cell r="J1211">
            <v>16.399999999999999</v>
          </cell>
          <cell r="K1211">
            <v>0</v>
          </cell>
          <cell r="L1211">
            <v>0</v>
          </cell>
          <cell r="M1211">
            <v>0</v>
          </cell>
          <cell r="N1211">
            <v>16.399999999999999</v>
          </cell>
          <cell r="O1211">
            <v>16.399999999999999</v>
          </cell>
        </row>
        <row r="1212">
          <cell r="B1212" t="str">
            <v>NON BARG</v>
          </cell>
          <cell r="C1212">
            <v>38</v>
          </cell>
          <cell r="D1212" t="str">
            <v>INTERNAL AUDITING</v>
          </cell>
          <cell r="E1212" t="str">
            <v>Staff</v>
          </cell>
          <cell r="F1212" t="str">
            <v>J68</v>
          </cell>
          <cell r="G1212" t="str">
            <v>Excluded</v>
          </cell>
          <cell r="H1212" t="str">
            <v>COMMUT CO. CAR</v>
          </cell>
          <cell r="I1212">
            <v>0</v>
          </cell>
          <cell r="J1212">
            <v>408</v>
          </cell>
          <cell r="K1212">
            <v>0</v>
          </cell>
          <cell r="L1212">
            <v>0</v>
          </cell>
          <cell r="M1212">
            <v>0</v>
          </cell>
          <cell r="N1212">
            <v>408</v>
          </cell>
          <cell r="O1212">
            <v>408</v>
          </cell>
        </row>
        <row r="1213">
          <cell r="B1213" t="str">
            <v>NON BARG</v>
          </cell>
          <cell r="C1213">
            <v>38</v>
          </cell>
          <cell r="D1213" t="str">
            <v>INTERNAL AUDITING</v>
          </cell>
          <cell r="E1213" t="str">
            <v>Staff</v>
          </cell>
          <cell r="F1213" t="str">
            <v>J82</v>
          </cell>
          <cell r="G1213" t="str">
            <v>Excluded</v>
          </cell>
          <cell r="H1213" t="str">
            <v>IMP CNTR CAR V INS 2</v>
          </cell>
          <cell r="I1213">
            <v>0</v>
          </cell>
          <cell r="J1213">
            <v>1320</v>
          </cell>
          <cell r="K1213">
            <v>0</v>
          </cell>
          <cell r="L1213">
            <v>0</v>
          </cell>
          <cell r="M1213">
            <v>0</v>
          </cell>
          <cell r="N1213">
            <v>1320</v>
          </cell>
          <cell r="O1213">
            <v>1320</v>
          </cell>
        </row>
        <row r="1214">
          <cell r="B1214" t="str">
            <v>NON BARG</v>
          </cell>
          <cell r="C1214">
            <v>38</v>
          </cell>
          <cell r="D1214" t="str">
            <v>INTERNAL AUDITING</v>
          </cell>
          <cell r="E1214" t="str">
            <v>Staff</v>
          </cell>
          <cell r="F1214" t="str">
            <v>P52</v>
          </cell>
          <cell r="G1214" t="str">
            <v>Excluded</v>
          </cell>
          <cell r="H1214" t="str">
            <v>CC V INS RMB N-TX 2</v>
          </cell>
          <cell r="I1214">
            <v>0</v>
          </cell>
          <cell r="J1214">
            <v>2220</v>
          </cell>
          <cell r="K1214">
            <v>0</v>
          </cell>
          <cell r="L1214">
            <v>0</v>
          </cell>
          <cell r="M1214">
            <v>0</v>
          </cell>
          <cell r="N1214">
            <v>2220</v>
          </cell>
          <cell r="O1214">
            <v>2220</v>
          </cell>
        </row>
        <row r="1215">
          <cell r="B1215" t="str">
            <v>NON BARG</v>
          </cell>
          <cell r="C1215">
            <v>38</v>
          </cell>
          <cell r="D1215" t="str">
            <v>INTERNAL AUDITING</v>
          </cell>
          <cell r="E1215" t="str">
            <v>Staff</v>
          </cell>
          <cell r="F1215" t="str">
            <v>P61</v>
          </cell>
          <cell r="G1215" t="str">
            <v>Excluded</v>
          </cell>
          <cell r="H1215" t="str">
            <v>MOV EXP NON TXBL</v>
          </cell>
          <cell r="I1215">
            <v>0</v>
          </cell>
          <cell r="J1215">
            <v>296</v>
          </cell>
          <cell r="K1215">
            <v>0</v>
          </cell>
          <cell r="L1215">
            <v>0</v>
          </cell>
          <cell r="M1215">
            <v>0</v>
          </cell>
          <cell r="N1215">
            <v>296</v>
          </cell>
          <cell r="O1215">
            <v>296</v>
          </cell>
        </row>
        <row r="1216">
          <cell r="B1216" t="str">
            <v>NON BARG</v>
          </cell>
          <cell r="C1216">
            <v>38</v>
          </cell>
          <cell r="D1216" t="str">
            <v>INTERNAL AUDITING</v>
          </cell>
          <cell r="E1216" t="str">
            <v>Staff</v>
          </cell>
          <cell r="F1216" t="str">
            <v>R59</v>
          </cell>
          <cell r="G1216" t="str">
            <v>Excluded</v>
          </cell>
          <cell r="H1216" t="str">
            <v>FMLA - INFO ONLY</v>
          </cell>
          <cell r="I1216">
            <v>704</v>
          </cell>
          <cell r="J1216">
            <v>0</v>
          </cell>
          <cell r="K1216">
            <v>0</v>
          </cell>
          <cell r="L1216">
            <v>0</v>
          </cell>
          <cell r="M1216">
            <v>0</v>
          </cell>
          <cell r="N1216">
            <v>0</v>
          </cell>
          <cell r="O1216">
            <v>0</v>
          </cell>
        </row>
        <row r="1217">
          <cell r="B1217" t="str">
            <v>NON BARG</v>
          </cell>
          <cell r="C1217">
            <v>38</v>
          </cell>
          <cell r="D1217" t="str">
            <v>INTERNAL AUDITING</v>
          </cell>
          <cell r="E1217" t="str">
            <v>Staff</v>
          </cell>
          <cell r="F1217" t="str">
            <v>R62</v>
          </cell>
          <cell r="G1217" t="str">
            <v>Excluded</v>
          </cell>
          <cell r="H1217" t="str">
            <v>LV OF ABS-NOT PAID</v>
          </cell>
          <cell r="I1217">
            <v>80</v>
          </cell>
          <cell r="J1217">
            <v>0</v>
          </cell>
          <cell r="K1217">
            <v>0</v>
          </cell>
          <cell r="L1217">
            <v>0</v>
          </cell>
          <cell r="M1217">
            <v>0</v>
          </cell>
          <cell r="N1217">
            <v>0</v>
          </cell>
          <cell r="O1217">
            <v>0</v>
          </cell>
        </row>
        <row r="1218">
          <cell r="B1218" t="str">
            <v>NON BARG</v>
          </cell>
          <cell r="C1218">
            <v>38</v>
          </cell>
          <cell r="D1218" t="str">
            <v>INTERNAL AUDITING</v>
          </cell>
          <cell r="E1218" t="str">
            <v>Staff</v>
          </cell>
          <cell r="F1218" t="str">
            <v>X23</v>
          </cell>
          <cell r="G1218" t="str">
            <v>Productive</v>
          </cell>
          <cell r="H1218" t="str">
            <v>EXEMPT OT DEDUCTIBLE</v>
          </cell>
          <cell r="I1218">
            <v>30</v>
          </cell>
          <cell r="J1218">
            <v>0</v>
          </cell>
          <cell r="K1218">
            <v>0</v>
          </cell>
          <cell r="L1218">
            <v>0</v>
          </cell>
          <cell r="M1218">
            <v>0</v>
          </cell>
          <cell r="N1218">
            <v>0</v>
          </cell>
          <cell r="O1218">
            <v>0</v>
          </cell>
        </row>
        <row r="1219">
          <cell r="B1219" t="str">
            <v>NON BARG</v>
          </cell>
          <cell r="C1219">
            <v>38</v>
          </cell>
          <cell r="D1219" t="str">
            <v>INTERNAL AUDITING</v>
          </cell>
          <cell r="E1219" t="str">
            <v>Staff</v>
          </cell>
          <cell r="F1219" t="str">
            <v>X29</v>
          </cell>
          <cell r="G1219" t="str">
            <v>Productive</v>
          </cell>
          <cell r="H1219" t="str">
            <v>STR OT EMERG #2</v>
          </cell>
          <cell r="I1219">
            <v>37.5</v>
          </cell>
          <cell r="J1219">
            <v>901.88</v>
          </cell>
          <cell r="K1219">
            <v>901.88</v>
          </cell>
          <cell r="L1219">
            <v>0</v>
          </cell>
          <cell r="M1219">
            <v>901.88</v>
          </cell>
          <cell r="N1219">
            <v>0</v>
          </cell>
          <cell r="O1219">
            <v>901.88</v>
          </cell>
        </row>
        <row r="1220">
          <cell r="B1220" t="str">
            <v>NON BARG</v>
          </cell>
          <cell r="C1220">
            <v>31</v>
          </cell>
          <cell r="D1220" t="str">
            <v>NUCLEAR DIVISION</v>
          </cell>
          <cell r="E1220" t="str">
            <v>Operational</v>
          </cell>
          <cell r="F1220">
            <v>10</v>
          </cell>
          <cell r="G1220" t="str">
            <v>Productive</v>
          </cell>
          <cell r="H1220" t="str">
            <v>REGULAR</v>
          </cell>
          <cell r="I1220">
            <v>1736339.75</v>
          </cell>
          <cell r="J1220">
            <v>64389679.130000003</v>
          </cell>
          <cell r="K1220">
            <v>64389679.130000003</v>
          </cell>
          <cell r="L1220">
            <v>0</v>
          </cell>
          <cell r="M1220">
            <v>64389679.130000003</v>
          </cell>
          <cell r="N1220">
            <v>0</v>
          </cell>
          <cell r="O1220">
            <v>64389679.130000003</v>
          </cell>
        </row>
        <row r="1221">
          <cell r="B1221" t="str">
            <v>NON BARG</v>
          </cell>
          <cell r="C1221">
            <v>31</v>
          </cell>
          <cell r="D1221" t="str">
            <v>NUCLEAR DIVISION</v>
          </cell>
          <cell r="E1221" t="str">
            <v>Operational</v>
          </cell>
          <cell r="F1221">
            <v>20</v>
          </cell>
          <cell r="G1221" t="str">
            <v>Non Productive</v>
          </cell>
          <cell r="H1221" t="str">
            <v>HOLIDAY</v>
          </cell>
          <cell r="I1221">
            <v>78504</v>
          </cell>
          <cell r="J1221">
            <v>2869761.33</v>
          </cell>
          <cell r="K1221">
            <v>0</v>
          </cell>
          <cell r="L1221">
            <v>2869761.33</v>
          </cell>
          <cell r="M1221">
            <v>2869761.33</v>
          </cell>
          <cell r="N1221">
            <v>0</v>
          </cell>
          <cell r="O1221">
            <v>2869761.33</v>
          </cell>
        </row>
        <row r="1222">
          <cell r="B1222" t="str">
            <v>NON BARG</v>
          </cell>
          <cell r="C1222">
            <v>31</v>
          </cell>
          <cell r="D1222" t="str">
            <v>NUCLEAR DIVISION</v>
          </cell>
          <cell r="E1222" t="str">
            <v>Operational</v>
          </cell>
          <cell r="F1222">
            <v>30</v>
          </cell>
          <cell r="G1222" t="str">
            <v>Non Productive</v>
          </cell>
          <cell r="H1222" t="str">
            <v>VACATION</v>
          </cell>
          <cell r="I1222">
            <v>128978.75</v>
          </cell>
          <cell r="J1222">
            <v>4773709.84</v>
          </cell>
          <cell r="K1222">
            <v>0</v>
          </cell>
          <cell r="L1222">
            <v>4773709.84</v>
          </cell>
          <cell r="M1222">
            <v>4773709.84</v>
          </cell>
          <cell r="N1222">
            <v>0</v>
          </cell>
          <cell r="O1222">
            <v>4773709.84</v>
          </cell>
        </row>
        <row r="1223">
          <cell r="B1223" t="str">
            <v>NON BARG</v>
          </cell>
          <cell r="C1223">
            <v>31</v>
          </cell>
          <cell r="D1223" t="str">
            <v>NUCLEAR DIVISION</v>
          </cell>
          <cell r="E1223" t="str">
            <v>Operational</v>
          </cell>
          <cell r="F1223">
            <v>40</v>
          </cell>
          <cell r="G1223" t="str">
            <v>Non Productive</v>
          </cell>
          <cell r="H1223" t="str">
            <v>EMPLOYEE ILLNESS</v>
          </cell>
          <cell r="I1223">
            <v>12298.5</v>
          </cell>
          <cell r="J1223">
            <v>412871.78</v>
          </cell>
          <cell r="K1223">
            <v>0</v>
          </cell>
          <cell r="L1223">
            <v>412871.78</v>
          </cell>
          <cell r="M1223">
            <v>412871.78</v>
          </cell>
          <cell r="N1223">
            <v>0</v>
          </cell>
          <cell r="O1223">
            <v>412871.78</v>
          </cell>
        </row>
        <row r="1224">
          <cell r="B1224" t="str">
            <v>NON BARG</v>
          </cell>
          <cell r="C1224">
            <v>31</v>
          </cell>
          <cell r="D1224" t="str">
            <v>NUCLEAR DIVISION</v>
          </cell>
          <cell r="E1224" t="str">
            <v>Operational</v>
          </cell>
          <cell r="F1224">
            <v>50</v>
          </cell>
          <cell r="G1224" t="str">
            <v>Non Productive</v>
          </cell>
          <cell r="H1224" t="str">
            <v>JURY DUTY</v>
          </cell>
          <cell r="I1224">
            <v>738</v>
          </cell>
          <cell r="J1224">
            <v>29234.52</v>
          </cell>
          <cell r="K1224">
            <v>0</v>
          </cell>
          <cell r="L1224">
            <v>29234.52</v>
          </cell>
          <cell r="M1224">
            <v>29234.52</v>
          </cell>
          <cell r="N1224">
            <v>0</v>
          </cell>
          <cell r="O1224">
            <v>29234.52</v>
          </cell>
        </row>
        <row r="1225">
          <cell r="B1225" t="str">
            <v>NON BARG</v>
          </cell>
          <cell r="C1225">
            <v>31</v>
          </cell>
          <cell r="D1225" t="str">
            <v>NUCLEAR DIVISION</v>
          </cell>
          <cell r="E1225" t="str">
            <v>Operational</v>
          </cell>
          <cell r="F1225">
            <v>60</v>
          </cell>
          <cell r="G1225" t="str">
            <v>Non Productive</v>
          </cell>
          <cell r="H1225" t="str">
            <v>COURT SERVICE</v>
          </cell>
          <cell r="I1225">
            <v>20.5</v>
          </cell>
          <cell r="J1225">
            <v>602.26</v>
          </cell>
          <cell r="K1225">
            <v>0</v>
          </cell>
          <cell r="L1225">
            <v>602.26</v>
          </cell>
          <cell r="M1225">
            <v>602.26</v>
          </cell>
          <cell r="N1225">
            <v>0</v>
          </cell>
          <cell r="O1225">
            <v>602.26</v>
          </cell>
        </row>
        <row r="1226">
          <cell r="B1226" t="str">
            <v>NON BARG</v>
          </cell>
          <cell r="C1226">
            <v>31</v>
          </cell>
          <cell r="D1226" t="str">
            <v>NUCLEAR DIVISION</v>
          </cell>
          <cell r="E1226" t="str">
            <v>Operational</v>
          </cell>
          <cell r="F1226">
            <v>70</v>
          </cell>
          <cell r="G1226" t="str">
            <v>Non Productive</v>
          </cell>
          <cell r="H1226" t="str">
            <v>DEATH IN FAMILY</v>
          </cell>
          <cell r="I1226">
            <v>1633.5</v>
          </cell>
          <cell r="J1226">
            <v>60247.88</v>
          </cell>
          <cell r="K1226">
            <v>0</v>
          </cell>
          <cell r="L1226">
            <v>60247.88</v>
          </cell>
          <cell r="M1226">
            <v>60247.88</v>
          </cell>
          <cell r="N1226">
            <v>0</v>
          </cell>
          <cell r="O1226">
            <v>60247.88</v>
          </cell>
        </row>
        <row r="1227">
          <cell r="B1227" t="str">
            <v>NON BARG</v>
          </cell>
          <cell r="C1227">
            <v>31</v>
          </cell>
          <cell r="D1227" t="str">
            <v>NUCLEAR DIVISION</v>
          </cell>
          <cell r="E1227" t="str">
            <v>Operational</v>
          </cell>
          <cell r="F1227">
            <v>80</v>
          </cell>
          <cell r="G1227" t="str">
            <v>Non Productive</v>
          </cell>
          <cell r="H1227" t="str">
            <v>SER ILL IN FAM</v>
          </cell>
          <cell r="I1227">
            <v>32</v>
          </cell>
          <cell r="J1227">
            <v>794.72</v>
          </cell>
          <cell r="K1227">
            <v>0</v>
          </cell>
          <cell r="L1227">
            <v>794.72</v>
          </cell>
          <cell r="M1227">
            <v>794.72</v>
          </cell>
          <cell r="N1227">
            <v>0</v>
          </cell>
          <cell r="O1227">
            <v>794.72</v>
          </cell>
        </row>
        <row r="1228">
          <cell r="B1228" t="str">
            <v>NON BARG</v>
          </cell>
          <cell r="C1228">
            <v>31</v>
          </cell>
          <cell r="D1228" t="str">
            <v>NUCLEAR DIVISION</v>
          </cell>
          <cell r="E1228" t="str">
            <v>Operational</v>
          </cell>
          <cell r="F1228">
            <v>90</v>
          </cell>
          <cell r="G1228" t="str">
            <v>Non Productive</v>
          </cell>
          <cell r="H1228" t="str">
            <v>OTHER REGULAR HOURS</v>
          </cell>
          <cell r="I1228">
            <v>1620.75</v>
          </cell>
          <cell r="J1228">
            <v>64585.440000000002</v>
          </cell>
          <cell r="K1228">
            <v>0</v>
          </cell>
          <cell r="L1228">
            <v>64585.440000000002</v>
          </cell>
          <cell r="M1228">
            <v>64585.440000000002</v>
          </cell>
          <cell r="N1228">
            <v>0</v>
          </cell>
          <cell r="O1228">
            <v>64585.440000000002</v>
          </cell>
        </row>
        <row r="1229">
          <cell r="B1229" t="str">
            <v>NON BARG</v>
          </cell>
          <cell r="C1229">
            <v>31</v>
          </cell>
          <cell r="D1229" t="str">
            <v>NUCLEAR DIVISION</v>
          </cell>
          <cell r="E1229" t="str">
            <v>Operational</v>
          </cell>
          <cell r="F1229">
            <v>100</v>
          </cell>
          <cell r="G1229" t="str">
            <v>Non Productive</v>
          </cell>
          <cell r="H1229" t="str">
            <v>REST TIME</v>
          </cell>
          <cell r="I1229">
            <v>227</v>
          </cell>
          <cell r="J1229">
            <v>7641.55</v>
          </cell>
          <cell r="K1229">
            <v>0</v>
          </cell>
          <cell r="L1229">
            <v>7641.55</v>
          </cell>
          <cell r="M1229">
            <v>7641.55</v>
          </cell>
          <cell r="N1229">
            <v>0</v>
          </cell>
          <cell r="O1229">
            <v>7641.55</v>
          </cell>
        </row>
        <row r="1230">
          <cell r="B1230" t="str">
            <v>NON BARG</v>
          </cell>
          <cell r="C1230">
            <v>31</v>
          </cell>
          <cell r="D1230" t="str">
            <v>NUCLEAR DIVISION</v>
          </cell>
          <cell r="E1230" t="str">
            <v>Operational</v>
          </cell>
          <cell r="F1230">
            <v>110</v>
          </cell>
          <cell r="G1230" t="str">
            <v>Non Productive</v>
          </cell>
          <cell r="H1230" t="str">
            <v>WORK HEADQUARTERS</v>
          </cell>
          <cell r="I1230">
            <v>72</v>
          </cell>
          <cell r="J1230">
            <v>1923.3</v>
          </cell>
          <cell r="K1230">
            <v>0</v>
          </cell>
          <cell r="L1230">
            <v>1923.3</v>
          </cell>
          <cell r="M1230">
            <v>1923.3</v>
          </cell>
          <cell r="N1230">
            <v>0</v>
          </cell>
          <cell r="O1230">
            <v>1923.3</v>
          </cell>
        </row>
        <row r="1231">
          <cell r="B1231" t="str">
            <v>NON BARG</v>
          </cell>
          <cell r="C1231">
            <v>31</v>
          </cell>
          <cell r="D1231" t="str">
            <v>NUCLEAR DIVISION</v>
          </cell>
          <cell r="E1231" t="str">
            <v>Operational</v>
          </cell>
          <cell r="F1231">
            <v>120</v>
          </cell>
          <cell r="G1231" t="str">
            <v>Non Productive</v>
          </cell>
          <cell r="H1231" t="str">
            <v>TRAVEL TIME</v>
          </cell>
          <cell r="I1231">
            <v>87.5</v>
          </cell>
          <cell r="J1231">
            <v>3041.19</v>
          </cell>
          <cell r="K1231">
            <v>0</v>
          </cell>
          <cell r="L1231">
            <v>3041.19</v>
          </cell>
          <cell r="M1231">
            <v>3041.19</v>
          </cell>
          <cell r="N1231">
            <v>0</v>
          </cell>
          <cell r="O1231">
            <v>3041.19</v>
          </cell>
        </row>
        <row r="1232">
          <cell r="B1232" t="str">
            <v>NON BARG</v>
          </cell>
          <cell r="C1232">
            <v>31</v>
          </cell>
          <cell r="D1232" t="str">
            <v>NUCLEAR DIVISION</v>
          </cell>
          <cell r="E1232" t="str">
            <v>Operational</v>
          </cell>
          <cell r="F1232">
            <v>160</v>
          </cell>
          <cell r="G1232" t="str">
            <v>Non Productive</v>
          </cell>
          <cell r="H1232" t="str">
            <v>OTHER MEETING</v>
          </cell>
          <cell r="I1232">
            <v>23</v>
          </cell>
          <cell r="J1232">
            <v>654.72</v>
          </cell>
          <cell r="K1232">
            <v>0</v>
          </cell>
          <cell r="L1232">
            <v>654.72</v>
          </cell>
          <cell r="M1232">
            <v>654.72</v>
          </cell>
          <cell r="N1232">
            <v>0</v>
          </cell>
          <cell r="O1232">
            <v>654.72</v>
          </cell>
        </row>
        <row r="1233">
          <cell r="B1233" t="str">
            <v>NON BARG</v>
          </cell>
          <cell r="C1233">
            <v>31</v>
          </cell>
          <cell r="D1233" t="str">
            <v>NUCLEAR DIVISION</v>
          </cell>
          <cell r="E1233" t="str">
            <v>Operational</v>
          </cell>
          <cell r="F1233">
            <v>250</v>
          </cell>
          <cell r="G1233" t="str">
            <v>Non Productive</v>
          </cell>
          <cell r="H1233" t="str">
            <v>TEMPORARY RELIEVING</v>
          </cell>
          <cell r="I1233">
            <v>7409.25</v>
          </cell>
          <cell r="J1233">
            <v>14934.54</v>
          </cell>
          <cell r="K1233">
            <v>0</v>
          </cell>
          <cell r="L1233">
            <v>14934.54</v>
          </cell>
          <cell r="M1233">
            <v>14934.54</v>
          </cell>
          <cell r="N1233">
            <v>0</v>
          </cell>
          <cell r="O1233">
            <v>14934.54</v>
          </cell>
        </row>
        <row r="1234">
          <cell r="B1234" t="str">
            <v>NON BARG</v>
          </cell>
          <cell r="C1234">
            <v>31</v>
          </cell>
          <cell r="D1234" t="str">
            <v>NUCLEAR DIVISION</v>
          </cell>
          <cell r="E1234" t="str">
            <v>Operational</v>
          </cell>
          <cell r="F1234">
            <v>300</v>
          </cell>
          <cell r="G1234" t="str">
            <v>Non Productive</v>
          </cell>
          <cell r="H1234" t="str">
            <v>PERF EXC REWARD</v>
          </cell>
          <cell r="I1234">
            <v>0</v>
          </cell>
          <cell r="J1234">
            <v>2211359</v>
          </cell>
          <cell r="K1234">
            <v>0</v>
          </cell>
          <cell r="L1234">
            <v>2211359</v>
          </cell>
          <cell r="M1234">
            <v>2211359</v>
          </cell>
          <cell r="N1234">
            <v>0</v>
          </cell>
          <cell r="O1234">
            <v>2211359</v>
          </cell>
        </row>
        <row r="1235">
          <cell r="B1235" t="str">
            <v>NON BARG</v>
          </cell>
          <cell r="C1235">
            <v>31</v>
          </cell>
          <cell r="D1235" t="str">
            <v>NUCLEAR DIVISION</v>
          </cell>
          <cell r="E1235" t="str">
            <v>Operational</v>
          </cell>
          <cell r="F1235">
            <v>310</v>
          </cell>
          <cell r="G1235" t="str">
            <v>Excluded</v>
          </cell>
          <cell r="H1235" t="str">
            <v>DISABILITY - COMPANY</v>
          </cell>
          <cell r="I1235">
            <v>0</v>
          </cell>
          <cell r="J1235">
            <v>1668.74</v>
          </cell>
          <cell r="K1235">
            <v>0</v>
          </cell>
          <cell r="L1235">
            <v>0</v>
          </cell>
          <cell r="M1235">
            <v>0</v>
          </cell>
          <cell r="N1235">
            <v>1668.74</v>
          </cell>
          <cell r="O1235">
            <v>1668.74</v>
          </cell>
        </row>
        <row r="1236">
          <cell r="B1236" t="str">
            <v>NON BARG</v>
          </cell>
          <cell r="C1236">
            <v>31</v>
          </cell>
          <cell r="D1236" t="str">
            <v>NUCLEAR DIVISION</v>
          </cell>
          <cell r="E1236" t="str">
            <v>Operational</v>
          </cell>
          <cell r="F1236">
            <v>330</v>
          </cell>
          <cell r="G1236" t="str">
            <v>Excluded</v>
          </cell>
          <cell r="H1236" t="str">
            <v>RETRO PAY THRFTBL</v>
          </cell>
          <cell r="I1236">
            <v>0</v>
          </cell>
          <cell r="J1236">
            <v>10554.71</v>
          </cell>
          <cell r="K1236">
            <v>0</v>
          </cell>
          <cell r="L1236">
            <v>0</v>
          </cell>
          <cell r="M1236">
            <v>0</v>
          </cell>
          <cell r="N1236">
            <v>10554.71</v>
          </cell>
          <cell r="O1236">
            <v>10554.71</v>
          </cell>
        </row>
        <row r="1237">
          <cell r="B1237" t="str">
            <v>NON BARG</v>
          </cell>
          <cell r="C1237">
            <v>31</v>
          </cell>
          <cell r="D1237" t="str">
            <v>NUCLEAR DIVISION</v>
          </cell>
          <cell r="E1237" t="str">
            <v>Operational</v>
          </cell>
          <cell r="F1237">
            <v>340</v>
          </cell>
          <cell r="G1237" t="str">
            <v>Excluded</v>
          </cell>
          <cell r="H1237" t="str">
            <v>MISC. EARN-THRFTBL</v>
          </cell>
          <cell r="I1237">
            <v>24</v>
          </cell>
          <cell r="J1237">
            <v>854.4</v>
          </cell>
          <cell r="K1237">
            <v>0</v>
          </cell>
          <cell r="L1237">
            <v>0</v>
          </cell>
          <cell r="M1237">
            <v>0</v>
          </cell>
          <cell r="N1237">
            <v>854.4</v>
          </cell>
          <cell r="O1237">
            <v>854.4</v>
          </cell>
        </row>
        <row r="1238">
          <cell r="B1238" t="str">
            <v>NON BARG</v>
          </cell>
          <cell r="C1238">
            <v>31</v>
          </cell>
          <cell r="D1238" t="str">
            <v>NUCLEAR DIVISION</v>
          </cell>
          <cell r="E1238" t="str">
            <v>Operational</v>
          </cell>
          <cell r="F1238">
            <v>350</v>
          </cell>
          <cell r="G1238" t="str">
            <v>Excluded</v>
          </cell>
          <cell r="H1238" t="str">
            <v>MISC. EARN-THRFTBL</v>
          </cell>
          <cell r="I1238">
            <v>0</v>
          </cell>
          <cell r="J1238">
            <v>66250.95</v>
          </cell>
          <cell r="K1238">
            <v>0</v>
          </cell>
          <cell r="L1238">
            <v>0</v>
          </cell>
          <cell r="M1238">
            <v>0</v>
          </cell>
          <cell r="N1238">
            <v>66250.95</v>
          </cell>
          <cell r="O1238">
            <v>66250.95</v>
          </cell>
        </row>
        <row r="1239">
          <cell r="B1239" t="str">
            <v>NON BARG</v>
          </cell>
          <cell r="C1239">
            <v>31</v>
          </cell>
          <cell r="D1239" t="str">
            <v>NUCLEAR DIVISION</v>
          </cell>
          <cell r="E1239" t="str">
            <v>Operational</v>
          </cell>
          <cell r="F1239">
            <v>410</v>
          </cell>
          <cell r="G1239" t="str">
            <v>Non Productive</v>
          </cell>
          <cell r="H1239" t="str">
            <v>PART DAY DISABILITY</v>
          </cell>
          <cell r="I1239">
            <v>72.75</v>
          </cell>
          <cell r="J1239">
            <v>2131.37</v>
          </cell>
          <cell r="K1239">
            <v>0</v>
          </cell>
          <cell r="L1239">
            <v>2131.37</v>
          </cell>
          <cell r="M1239">
            <v>2131.37</v>
          </cell>
          <cell r="N1239">
            <v>0</v>
          </cell>
          <cell r="O1239">
            <v>2131.37</v>
          </cell>
        </row>
        <row r="1240">
          <cell r="B1240" t="str">
            <v>NON BARG</v>
          </cell>
          <cell r="C1240">
            <v>31</v>
          </cell>
          <cell r="D1240" t="str">
            <v>NUCLEAR DIVISION</v>
          </cell>
          <cell r="E1240" t="str">
            <v>Operational</v>
          </cell>
          <cell r="F1240">
            <v>430</v>
          </cell>
          <cell r="G1240" t="str">
            <v>Non Productive</v>
          </cell>
          <cell r="H1240" t="str">
            <v>FINAL VACATION ALLOW</v>
          </cell>
          <cell r="I1240">
            <v>8538</v>
          </cell>
          <cell r="J1240">
            <v>332575.82</v>
          </cell>
          <cell r="K1240">
            <v>0</v>
          </cell>
          <cell r="L1240">
            <v>332575.82</v>
          </cell>
          <cell r="M1240">
            <v>332575.82</v>
          </cell>
          <cell r="N1240">
            <v>0</v>
          </cell>
          <cell r="O1240">
            <v>332575.82</v>
          </cell>
        </row>
        <row r="1241">
          <cell r="B1241" t="str">
            <v>NON BARG</v>
          </cell>
          <cell r="C1241">
            <v>31</v>
          </cell>
          <cell r="D1241" t="str">
            <v>NUCLEAR DIVISION</v>
          </cell>
          <cell r="E1241" t="str">
            <v>Operational</v>
          </cell>
          <cell r="F1241">
            <v>460</v>
          </cell>
          <cell r="G1241" t="str">
            <v>Non Productive</v>
          </cell>
          <cell r="H1241" t="str">
            <v>LIGHT DUTY-OTHER</v>
          </cell>
          <cell r="I1241">
            <v>191</v>
          </cell>
          <cell r="J1241">
            <v>5063.49</v>
          </cell>
          <cell r="K1241">
            <v>0</v>
          </cell>
          <cell r="L1241">
            <v>5063.49</v>
          </cell>
          <cell r="M1241">
            <v>5063.49</v>
          </cell>
          <cell r="N1241">
            <v>0</v>
          </cell>
          <cell r="O1241">
            <v>5063.49</v>
          </cell>
        </row>
        <row r="1242">
          <cell r="B1242" t="str">
            <v>NON BARG</v>
          </cell>
          <cell r="C1242">
            <v>31</v>
          </cell>
          <cell r="D1242" t="str">
            <v>NUCLEAR DIVISION</v>
          </cell>
          <cell r="E1242" t="str">
            <v>Operational</v>
          </cell>
          <cell r="F1242">
            <v>480</v>
          </cell>
          <cell r="G1242" t="str">
            <v>Non Productive</v>
          </cell>
          <cell r="H1242" t="str">
            <v>FINAL FLOATING HOL</v>
          </cell>
          <cell r="I1242">
            <v>272</v>
          </cell>
          <cell r="J1242">
            <v>12953.2</v>
          </cell>
          <cell r="K1242">
            <v>0</v>
          </cell>
          <cell r="L1242">
            <v>12953.2</v>
          </cell>
          <cell r="M1242">
            <v>12953.2</v>
          </cell>
          <cell r="N1242">
            <v>0</v>
          </cell>
          <cell r="O1242">
            <v>12953.2</v>
          </cell>
        </row>
        <row r="1243">
          <cell r="B1243" t="str">
            <v>NON BARG</v>
          </cell>
          <cell r="C1243">
            <v>31</v>
          </cell>
          <cell r="D1243" t="str">
            <v>NUCLEAR DIVISION</v>
          </cell>
          <cell r="E1243" t="str">
            <v>Operational</v>
          </cell>
          <cell r="F1243">
            <v>530</v>
          </cell>
          <cell r="G1243" t="str">
            <v>Non Productive</v>
          </cell>
          <cell r="H1243" t="str">
            <v>S/T DISAB 100 PCT</v>
          </cell>
          <cell r="I1243">
            <v>2384</v>
          </cell>
          <cell r="J1243">
            <v>81057.009999999995</v>
          </cell>
          <cell r="K1243">
            <v>0</v>
          </cell>
          <cell r="L1243">
            <v>81057.009999999995</v>
          </cell>
          <cell r="M1243">
            <v>81057.009999999995</v>
          </cell>
          <cell r="N1243">
            <v>0</v>
          </cell>
          <cell r="O1243">
            <v>81057.009999999995</v>
          </cell>
        </row>
        <row r="1244">
          <cell r="B1244" t="str">
            <v>NON BARG</v>
          </cell>
          <cell r="C1244">
            <v>31</v>
          </cell>
          <cell r="D1244" t="str">
            <v>NUCLEAR DIVISION</v>
          </cell>
          <cell r="E1244" t="str">
            <v>Operational</v>
          </cell>
          <cell r="F1244">
            <v>540</v>
          </cell>
          <cell r="G1244" t="str">
            <v>Non Productive</v>
          </cell>
          <cell r="H1244" t="str">
            <v>S/T DISAB 80 PCT</v>
          </cell>
          <cell r="I1244">
            <v>561</v>
          </cell>
          <cell r="J1244">
            <v>15148.43</v>
          </cell>
          <cell r="K1244">
            <v>0</v>
          </cell>
          <cell r="L1244">
            <v>15148.43</v>
          </cell>
          <cell r="M1244">
            <v>15148.43</v>
          </cell>
          <cell r="N1244">
            <v>0</v>
          </cell>
          <cell r="O1244">
            <v>15148.43</v>
          </cell>
        </row>
        <row r="1245">
          <cell r="B1245" t="str">
            <v>NON BARG</v>
          </cell>
          <cell r="C1245">
            <v>31</v>
          </cell>
          <cell r="D1245" t="str">
            <v>NUCLEAR DIVISION</v>
          </cell>
          <cell r="E1245" t="str">
            <v>Operational</v>
          </cell>
          <cell r="F1245">
            <v>550</v>
          </cell>
          <cell r="G1245" t="str">
            <v>Non Productive</v>
          </cell>
          <cell r="H1245" t="str">
            <v>S/T DISAB 60 PCT</v>
          </cell>
          <cell r="I1245">
            <v>1613</v>
          </cell>
          <cell r="J1245">
            <v>33951.99</v>
          </cell>
          <cell r="K1245">
            <v>0</v>
          </cell>
          <cell r="L1245">
            <v>33951.99</v>
          </cell>
          <cell r="M1245">
            <v>33951.99</v>
          </cell>
          <cell r="N1245">
            <v>0</v>
          </cell>
          <cell r="O1245">
            <v>33951.99</v>
          </cell>
        </row>
        <row r="1246">
          <cell r="B1246" t="str">
            <v>NON BARG</v>
          </cell>
          <cell r="C1246">
            <v>31</v>
          </cell>
          <cell r="D1246" t="str">
            <v>NUCLEAR DIVISION</v>
          </cell>
          <cell r="E1246" t="str">
            <v>Operational</v>
          </cell>
          <cell r="F1246">
            <v>560</v>
          </cell>
          <cell r="G1246" t="str">
            <v>Non Productive</v>
          </cell>
          <cell r="H1246" t="str">
            <v>LUMP SUM - MERIT</v>
          </cell>
          <cell r="I1246">
            <v>0</v>
          </cell>
          <cell r="J1246">
            <v>620852</v>
          </cell>
          <cell r="K1246">
            <v>0</v>
          </cell>
          <cell r="L1246">
            <v>620852</v>
          </cell>
          <cell r="M1246">
            <v>620852</v>
          </cell>
          <cell r="N1246">
            <v>0</v>
          </cell>
          <cell r="O1246">
            <v>620852</v>
          </cell>
        </row>
        <row r="1247">
          <cell r="B1247" t="str">
            <v>NON BARG</v>
          </cell>
          <cell r="C1247">
            <v>31</v>
          </cell>
          <cell r="D1247" t="str">
            <v>NUCLEAR DIVISION</v>
          </cell>
          <cell r="E1247" t="str">
            <v>Operational</v>
          </cell>
          <cell r="F1247">
            <v>580</v>
          </cell>
          <cell r="G1247" t="str">
            <v>Non Productive</v>
          </cell>
          <cell r="H1247" t="str">
            <v>SICKNESS IN FAMILY</v>
          </cell>
          <cell r="I1247">
            <v>3578.25</v>
          </cell>
          <cell r="J1247">
            <v>120296.27</v>
          </cell>
          <cell r="K1247">
            <v>0</v>
          </cell>
          <cell r="L1247">
            <v>120296.27</v>
          </cell>
          <cell r="M1247">
            <v>120296.27</v>
          </cell>
          <cell r="N1247">
            <v>0</v>
          </cell>
          <cell r="O1247">
            <v>120296.27</v>
          </cell>
        </row>
        <row r="1248">
          <cell r="B1248" t="str">
            <v>NON BARG</v>
          </cell>
          <cell r="C1248">
            <v>31</v>
          </cell>
          <cell r="D1248" t="str">
            <v>NUCLEAR DIVISION</v>
          </cell>
          <cell r="E1248" t="str">
            <v>Operational</v>
          </cell>
          <cell r="F1248">
            <v>960</v>
          </cell>
          <cell r="G1248" t="str">
            <v>Excluded</v>
          </cell>
          <cell r="H1248" t="str">
            <v>PRETAX CHILD-CARE DEDUCTION</v>
          </cell>
          <cell r="I1248">
            <v>0</v>
          </cell>
          <cell r="J1248">
            <v>-53851.199999999997</v>
          </cell>
          <cell r="K1248">
            <v>0</v>
          </cell>
          <cell r="L1248">
            <v>0</v>
          </cell>
          <cell r="M1248">
            <v>0</v>
          </cell>
          <cell r="N1248">
            <v>-53851.199999999997</v>
          </cell>
          <cell r="O1248">
            <v>-53851.199999999997</v>
          </cell>
        </row>
        <row r="1249">
          <cell r="B1249" t="str">
            <v>NON BARG</v>
          </cell>
          <cell r="C1249">
            <v>31</v>
          </cell>
          <cell r="D1249" t="str">
            <v>NUCLEAR DIVISION</v>
          </cell>
          <cell r="E1249" t="str">
            <v>Operational</v>
          </cell>
          <cell r="F1249">
            <v>970</v>
          </cell>
          <cell r="G1249" t="str">
            <v>Excluded</v>
          </cell>
          <cell r="H1249" t="str">
            <v>PRETAX MEDICAL</v>
          </cell>
          <cell r="I1249">
            <v>0</v>
          </cell>
          <cell r="J1249">
            <v>-3564391.4</v>
          </cell>
          <cell r="K1249">
            <v>0</v>
          </cell>
          <cell r="L1249">
            <v>0</v>
          </cell>
          <cell r="M1249">
            <v>0</v>
          </cell>
          <cell r="N1249">
            <v>-3564391.4</v>
          </cell>
          <cell r="O1249">
            <v>-3564391.4</v>
          </cell>
        </row>
        <row r="1250">
          <cell r="B1250" t="str">
            <v>NON BARG</v>
          </cell>
          <cell r="C1250">
            <v>31</v>
          </cell>
          <cell r="D1250" t="str">
            <v>NUCLEAR DIVISION</v>
          </cell>
          <cell r="E1250" t="str">
            <v>Operational</v>
          </cell>
          <cell r="F1250">
            <v>971</v>
          </cell>
          <cell r="G1250" t="str">
            <v>Excluded</v>
          </cell>
          <cell r="H1250" t="str">
            <v>MEDICAL BENEFIT $</v>
          </cell>
          <cell r="I1250">
            <v>0</v>
          </cell>
          <cell r="J1250">
            <v>2710913</v>
          </cell>
          <cell r="K1250">
            <v>0</v>
          </cell>
          <cell r="L1250">
            <v>0</v>
          </cell>
          <cell r="M1250">
            <v>0</v>
          </cell>
          <cell r="N1250">
            <v>2710913</v>
          </cell>
          <cell r="O1250">
            <v>2710913</v>
          </cell>
        </row>
        <row r="1251">
          <cell r="B1251" t="str">
            <v>NON BARG</v>
          </cell>
          <cell r="C1251">
            <v>31</v>
          </cell>
          <cell r="D1251" t="str">
            <v>NUCLEAR DIVISION</v>
          </cell>
          <cell r="E1251" t="str">
            <v>Operational</v>
          </cell>
          <cell r="F1251">
            <v>972</v>
          </cell>
          <cell r="G1251" t="str">
            <v>Excluded</v>
          </cell>
          <cell r="H1251" t="str">
            <v>PRETAX DENTAL</v>
          </cell>
          <cell r="I1251">
            <v>0</v>
          </cell>
          <cell r="J1251">
            <v>-183536.93</v>
          </cell>
          <cell r="K1251">
            <v>0</v>
          </cell>
          <cell r="L1251">
            <v>0</v>
          </cell>
          <cell r="M1251">
            <v>0</v>
          </cell>
          <cell r="N1251">
            <v>-183536.93</v>
          </cell>
          <cell r="O1251">
            <v>-183536.93</v>
          </cell>
        </row>
        <row r="1252">
          <cell r="B1252" t="str">
            <v>NON BARG</v>
          </cell>
          <cell r="C1252">
            <v>31</v>
          </cell>
          <cell r="D1252" t="str">
            <v>NUCLEAR DIVISION</v>
          </cell>
          <cell r="E1252" t="str">
            <v>Operational</v>
          </cell>
          <cell r="F1252">
            <v>973</v>
          </cell>
          <cell r="G1252" t="str">
            <v>Excluded</v>
          </cell>
          <cell r="H1252" t="str">
            <v>DENTAL BENEFIT $</v>
          </cell>
          <cell r="I1252">
            <v>0</v>
          </cell>
          <cell r="J1252">
            <v>72423</v>
          </cell>
          <cell r="K1252">
            <v>0</v>
          </cell>
          <cell r="L1252">
            <v>0</v>
          </cell>
          <cell r="M1252">
            <v>0</v>
          </cell>
          <cell r="N1252">
            <v>72423</v>
          </cell>
          <cell r="O1252">
            <v>72423</v>
          </cell>
        </row>
        <row r="1253">
          <cell r="B1253" t="str">
            <v>NON BARG</v>
          </cell>
          <cell r="C1253">
            <v>31</v>
          </cell>
          <cell r="D1253" t="str">
            <v>NUCLEAR DIVISION</v>
          </cell>
          <cell r="E1253" t="str">
            <v>Operational</v>
          </cell>
          <cell r="F1253">
            <v>974</v>
          </cell>
          <cell r="G1253" t="str">
            <v>Excluded</v>
          </cell>
          <cell r="H1253" t="str">
            <v>PRETAX EMP LIFE INS</v>
          </cell>
          <cell r="I1253">
            <v>0</v>
          </cell>
          <cell r="J1253">
            <v>-436586.63</v>
          </cell>
          <cell r="K1253">
            <v>0</v>
          </cell>
          <cell r="L1253">
            <v>0</v>
          </cell>
          <cell r="M1253">
            <v>0</v>
          </cell>
          <cell r="N1253">
            <v>-436586.63</v>
          </cell>
          <cell r="O1253">
            <v>-436586.63</v>
          </cell>
        </row>
        <row r="1254">
          <cell r="B1254" t="str">
            <v>NON BARG</v>
          </cell>
          <cell r="C1254">
            <v>31</v>
          </cell>
          <cell r="D1254" t="str">
            <v>NUCLEAR DIVISION</v>
          </cell>
          <cell r="E1254" t="str">
            <v>Operational</v>
          </cell>
          <cell r="F1254">
            <v>976</v>
          </cell>
          <cell r="G1254" t="str">
            <v>Excluded</v>
          </cell>
          <cell r="H1254" t="str">
            <v>LIFE INS BENEFIT $</v>
          </cell>
          <cell r="I1254">
            <v>0</v>
          </cell>
          <cell r="J1254">
            <v>104713.37</v>
          </cell>
          <cell r="K1254">
            <v>0</v>
          </cell>
          <cell r="L1254">
            <v>0</v>
          </cell>
          <cell r="M1254">
            <v>0</v>
          </cell>
          <cell r="N1254">
            <v>104713.37</v>
          </cell>
          <cell r="O1254">
            <v>104713.37</v>
          </cell>
        </row>
        <row r="1255">
          <cell r="B1255" t="str">
            <v>NON BARG</v>
          </cell>
          <cell r="C1255">
            <v>31</v>
          </cell>
          <cell r="D1255" t="str">
            <v>NUCLEAR DIVISION</v>
          </cell>
          <cell r="E1255" t="str">
            <v>Operational</v>
          </cell>
          <cell r="F1255">
            <v>977</v>
          </cell>
          <cell r="G1255" t="str">
            <v>Excluded</v>
          </cell>
          <cell r="H1255" t="str">
            <v>PRETAX LTD</v>
          </cell>
          <cell r="I1255">
            <v>0</v>
          </cell>
          <cell r="J1255">
            <v>-509666.46</v>
          </cell>
          <cell r="K1255">
            <v>0</v>
          </cell>
          <cell r="L1255">
            <v>0</v>
          </cell>
          <cell r="M1255">
            <v>0</v>
          </cell>
          <cell r="N1255">
            <v>-509666.46</v>
          </cell>
          <cell r="O1255">
            <v>-509666.46</v>
          </cell>
        </row>
        <row r="1256">
          <cell r="B1256" t="str">
            <v>NON BARG</v>
          </cell>
          <cell r="C1256">
            <v>31</v>
          </cell>
          <cell r="D1256" t="str">
            <v>NUCLEAR DIVISION</v>
          </cell>
          <cell r="E1256" t="str">
            <v>Operational</v>
          </cell>
          <cell r="F1256">
            <v>978</v>
          </cell>
          <cell r="G1256" t="str">
            <v>Excluded</v>
          </cell>
          <cell r="H1256" t="str">
            <v>LTD BENEFIT $</v>
          </cell>
          <cell r="I1256">
            <v>0</v>
          </cell>
          <cell r="J1256">
            <v>478797.97</v>
          </cell>
          <cell r="K1256">
            <v>0</v>
          </cell>
          <cell r="L1256">
            <v>0</v>
          </cell>
          <cell r="M1256">
            <v>0</v>
          </cell>
          <cell r="N1256">
            <v>478797.97</v>
          </cell>
          <cell r="O1256">
            <v>478797.97</v>
          </cell>
        </row>
        <row r="1257">
          <cell r="B1257" t="str">
            <v>NON BARG</v>
          </cell>
          <cell r="C1257">
            <v>31</v>
          </cell>
          <cell r="D1257" t="str">
            <v>NUCLEAR DIVISION</v>
          </cell>
          <cell r="E1257" t="str">
            <v>Operational</v>
          </cell>
          <cell r="F1257">
            <v>979</v>
          </cell>
          <cell r="G1257" t="str">
            <v>Excluded</v>
          </cell>
          <cell r="H1257" t="str">
            <v>VACATION BUY</v>
          </cell>
          <cell r="I1257">
            <v>0</v>
          </cell>
          <cell r="J1257">
            <v>-343844.19</v>
          </cell>
          <cell r="K1257">
            <v>0</v>
          </cell>
          <cell r="L1257">
            <v>0</v>
          </cell>
          <cell r="M1257">
            <v>0</v>
          </cell>
          <cell r="N1257">
            <v>-343844.19</v>
          </cell>
          <cell r="O1257">
            <v>-343844.19</v>
          </cell>
        </row>
        <row r="1258">
          <cell r="B1258" t="str">
            <v>NON BARG</v>
          </cell>
          <cell r="C1258">
            <v>31</v>
          </cell>
          <cell r="D1258" t="str">
            <v>NUCLEAR DIVISION</v>
          </cell>
          <cell r="E1258" t="str">
            <v>Operational</v>
          </cell>
          <cell r="F1258">
            <v>981</v>
          </cell>
          <cell r="G1258" t="str">
            <v>Excluded</v>
          </cell>
          <cell r="H1258" t="str">
            <v>PRETAX HLTH CARE</v>
          </cell>
          <cell r="I1258">
            <v>0</v>
          </cell>
          <cell r="J1258">
            <v>-305063.21999999997</v>
          </cell>
          <cell r="K1258">
            <v>0</v>
          </cell>
          <cell r="L1258">
            <v>0</v>
          </cell>
          <cell r="M1258">
            <v>0</v>
          </cell>
          <cell r="N1258">
            <v>-305063.21999999997</v>
          </cell>
          <cell r="O1258">
            <v>-305063.21999999997</v>
          </cell>
        </row>
        <row r="1259">
          <cell r="B1259" t="str">
            <v>NON BARG</v>
          </cell>
          <cell r="C1259">
            <v>31</v>
          </cell>
          <cell r="D1259" t="str">
            <v>NUCLEAR DIVISION</v>
          </cell>
          <cell r="E1259" t="str">
            <v>Operational</v>
          </cell>
          <cell r="F1259">
            <v>983</v>
          </cell>
          <cell r="G1259" t="str">
            <v>Excluded</v>
          </cell>
          <cell r="H1259" t="str">
            <v>PRETAX DEP CARE</v>
          </cell>
          <cell r="I1259">
            <v>0</v>
          </cell>
          <cell r="J1259">
            <v>-43206.14</v>
          </cell>
          <cell r="K1259">
            <v>0</v>
          </cell>
          <cell r="L1259">
            <v>0</v>
          </cell>
          <cell r="M1259">
            <v>0</v>
          </cell>
          <cell r="N1259">
            <v>-43206.14</v>
          </cell>
          <cell r="O1259">
            <v>-43206.14</v>
          </cell>
        </row>
        <row r="1260">
          <cell r="B1260" t="str">
            <v>NON BARG</v>
          </cell>
          <cell r="C1260">
            <v>31</v>
          </cell>
          <cell r="D1260" t="str">
            <v>NUCLEAR DIVISION</v>
          </cell>
          <cell r="E1260" t="str">
            <v>Operational</v>
          </cell>
          <cell r="F1260">
            <v>984</v>
          </cell>
          <cell r="G1260" t="str">
            <v>Excluded</v>
          </cell>
          <cell r="H1260" t="str">
            <v>VISION - PRE-TAX DED</v>
          </cell>
          <cell r="I1260">
            <v>0</v>
          </cell>
          <cell r="J1260">
            <v>-84235.07</v>
          </cell>
          <cell r="K1260">
            <v>0</v>
          </cell>
          <cell r="L1260">
            <v>0</v>
          </cell>
          <cell r="M1260">
            <v>0</v>
          </cell>
          <cell r="N1260">
            <v>-84235.07</v>
          </cell>
          <cell r="O1260">
            <v>-84235.07</v>
          </cell>
        </row>
        <row r="1261">
          <cell r="B1261" t="str">
            <v>NON BARG</v>
          </cell>
          <cell r="C1261">
            <v>31</v>
          </cell>
          <cell r="D1261" t="str">
            <v>NUCLEAR DIVISION</v>
          </cell>
          <cell r="E1261" t="str">
            <v>Operational</v>
          </cell>
          <cell r="F1261">
            <v>985</v>
          </cell>
          <cell r="G1261" t="str">
            <v>Excluded</v>
          </cell>
          <cell r="H1261" t="str">
            <v>VACATION BUY</v>
          </cell>
          <cell r="I1261">
            <v>0</v>
          </cell>
          <cell r="J1261">
            <v>-4846.37</v>
          </cell>
          <cell r="K1261">
            <v>0</v>
          </cell>
          <cell r="L1261">
            <v>0</v>
          </cell>
          <cell r="M1261">
            <v>0</v>
          </cell>
          <cell r="N1261">
            <v>-4846.37</v>
          </cell>
          <cell r="O1261">
            <v>-4846.37</v>
          </cell>
        </row>
        <row r="1262">
          <cell r="B1262" t="str">
            <v>NON BARG</v>
          </cell>
          <cell r="C1262">
            <v>31</v>
          </cell>
          <cell r="D1262" t="str">
            <v>NUCLEAR DIVISION</v>
          </cell>
          <cell r="E1262" t="str">
            <v>Operational</v>
          </cell>
          <cell r="F1262">
            <v>990</v>
          </cell>
          <cell r="G1262" t="str">
            <v>Excluded</v>
          </cell>
          <cell r="H1262" t="str">
            <v>THRIFT CATCH UP</v>
          </cell>
          <cell r="I1262">
            <v>0</v>
          </cell>
          <cell r="J1262">
            <v>-49363.91</v>
          </cell>
          <cell r="K1262">
            <v>0</v>
          </cell>
          <cell r="L1262">
            <v>0</v>
          </cell>
          <cell r="M1262">
            <v>0</v>
          </cell>
          <cell r="N1262">
            <v>-49363.91</v>
          </cell>
          <cell r="O1262">
            <v>-49363.91</v>
          </cell>
        </row>
        <row r="1263">
          <cell r="B1263" t="str">
            <v>NON BARG</v>
          </cell>
          <cell r="C1263">
            <v>31</v>
          </cell>
          <cell r="D1263" t="str">
            <v>NUCLEAR DIVISION</v>
          </cell>
          <cell r="E1263" t="str">
            <v>Operational</v>
          </cell>
          <cell r="F1263">
            <v>998</v>
          </cell>
          <cell r="G1263" t="str">
            <v>Excluded</v>
          </cell>
          <cell r="H1263" t="str">
            <v>BA THRFT STP AT CAP</v>
          </cell>
          <cell r="I1263">
            <v>0</v>
          </cell>
          <cell r="J1263">
            <v>-4082968.35</v>
          </cell>
          <cell r="K1263">
            <v>0</v>
          </cell>
          <cell r="L1263">
            <v>0</v>
          </cell>
          <cell r="M1263">
            <v>0</v>
          </cell>
          <cell r="N1263">
            <v>-4082968.35</v>
          </cell>
          <cell r="O1263">
            <v>-4082968.35</v>
          </cell>
        </row>
        <row r="1264">
          <cell r="B1264" t="str">
            <v>NON BARG</v>
          </cell>
          <cell r="C1264">
            <v>31</v>
          </cell>
          <cell r="D1264" t="str">
            <v>NUCLEAR DIVISION</v>
          </cell>
          <cell r="E1264" t="str">
            <v>Operational</v>
          </cell>
          <cell r="F1264">
            <v>999</v>
          </cell>
          <cell r="G1264" t="str">
            <v>Excluded</v>
          </cell>
          <cell r="H1264" t="str">
            <v>SUP THRFT STP AT CAP</v>
          </cell>
          <cell r="I1264">
            <v>0</v>
          </cell>
          <cell r="J1264">
            <v>-2259657.7000000002</v>
          </cell>
          <cell r="K1264">
            <v>0</v>
          </cell>
          <cell r="L1264">
            <v>0</v>
          </cell>
          <cell r="M1264">
            <v>0</v>
          </cell>
          <cell r="N1264">
            <v>-2259657.7000000002</v>
          </cell>
          <cell r="O1264">
            <v>-2259657.7000000002</v>
          </cell>
        </row>
        <row r="1265">
          <cell r="B1265" t="str">
            <v>NON BARG</v>
          </cell>
          <cell r="C1265">
            <v>31</v>
          </cell>
          <cell r="D1265" t="str">
            <v>NUCLEAR DIVISION</v>
          </cell>
          <cell r="E1265" t="str">
            <v>Operational</v>
          </cell>
          <cell r="F1265" t="str">
            <v>C09</v>
          </cell>
          <cell r="G1265" t="str">
            <v>Excluded</v>
          </cell>
          <cell r="H1265" t="str">
            <v>SEVERANCE PAY</v>
          </cell>
          <cell r="I1265">
            <v>0</v>
          </cell>
          <cell r="J1265">
            <v>152951</v>
          </cell>
          <cell r="K1265">
            <v>0</v>
          </cell>
          <cell r="L1265">
            <v>0</v>
          </cell>
          <cell r="M1265">
            <v>0</v>
          </cell>
          <cell r="N1265">
            <v>152951</v>
          </cell>
          <cell r="O1265">
            <v>152951</v>
          </cell>
        </row>
        <row r="1266">
          <cell r="B1266" t="str">
            <v>NON BARG</v>
          </cell>
          <cell r="C1266">
            <v>31</v>
          </cell>
          <cell r="D1266" t="str">
            <v>NUCLEAR DIVISION</v>
          </cell>
          <cell r="E1266" t="str">
            <v>Operational</v>
          </cell>
          <cell r="F1266" t="str">
            <v>C11</v>
          </cell>
          <cell r="G1266" t="str">
            <v>Excluded</v>
          </cell>
          <cell r="H1266" t="str">
            <v>GEOGRAPHIC DIFFERENTIAL</v>
          </cell>
          <cell r="I1266">
            <v>0</v>
          </cell>
          <cell r="J1266">
            <v>811234.1</v>
          </cell>
          <cell r="K1266">
            <v>0</v>
          </cell>
          <cell r="L1266">
            <v>0</v>
          </cell>
          <cell r="M1266">
            <v>0</v>
          </cell>
          <cell r="N1266">
            <v>811234.1</v>
          </cell>
          <cell r="O1266">
            <v>811234.1</v>
          </cell>
        </row>
        <row r="1267">
          <cell r="B1267" t="str">
            <v>NON BARG</v>
          </cell>
          <cell r="C1267">
            <v>31</v>
          </cell>
          <cell r="D1267" t="str">
            <v>NUCLEAR DIVISION</v>
          </cell>
          <cell r="E1267" t="str">
            <v>Operational</v>
          </cell>
          <cell r="F1267" t="str">
            <v>C37</v>
          </cell>
          <cell r="G1267" t="str">
            <v>Excluded</v>
          </cell>
          <cell r="H1267" t="str">
            <v>UNUSED VACATION PAY</v>
          </cell>
          <cell r="I1267">
            <v>0</v>
          </cell>
          <cell r="J1267">
            <v>48895.22</v>
          </cell>
          <cell r="K1267">
            <v>0</v>
          </cell>
          <cell r="L1267">
            <v>0</v>
          </cell>
          <cell r="M1267">
            <v>0</v>
          </cell>
          <cell r="N1267">
            <v>48895.22</v>
          </cell>
          <cell r="O1267">
            <v>48895.22</v>
          </cell>
        </row>
        <row r="1268">
          <cell r="B1268" t="str">
            <v>NON BARG</v>
          </cell>
          <cell r="C1268">
            <v>31</v>
          </cell>
          <cell r="D1268" t="str">
            <v>NUCLEAR DIVISION</v>
          </cell>
          <cell r="E1268" t="str">
            <v>Operational</v>
          </cell>
          <cell r="F1268" t="str">
            <v>C40</v>
          </cell>
          <cell r="G1268" t="str">
            <v>Excluded</v>
          </cell>
          <cell r="H1268" t="str">
            <v>ADOPTION ASSISTANCE</v>
          </cell>
          <cell r="I1268">
            <v>0</v>
          </cell>
          <cell r="J1268">
            <v>6500</v>
          </cell>
          <cell r="K1268">
            <v>0</v>
          </cell>
          <cell r="L1268">
            <v>0</v>
          </cell>
          <cell r="M1268">
            <v>0</v>
          </cell>
          <cell r="N1268">
            <v>6500</v>
          </cell>
          <cell r="O1268">
            <v>6500</v>
          </cell>
        </row>
        <row r="1269">
          <cell r="B1269" t="str">
            <v>NON BARG</v>
          </cell>
          <cell r="C1269">
            <v>31</v>
          </cell>
          <cell r="D1269" t="str">
            <v>NUCLEAR DIVISION</v>
          </cell>
          <cell r="E1269" t="str">
            <v>Operational</v>
          </cell>
          <cell r="F1269" t="str">
            <v>C56</v>
          </cell>
          <cell r="G1269" t="str">
            <v>Excluded</v>
          </cell>
          <cell r="H1269" t="str">
            <v>EXCELLENCE AWD NUC</v>
          </cell>
          <cell r="I1269">
            <v>0</v>
          </cell>
          <cell r="J1269">
            <v>225</v>
          </cell>
          <cell r="K1269">
            <v>0</v>
          </cell>
          <cell r="L1269">
            <v>0</v>
          </cell>
          <cell r="M1269">
            <v>0</v>
          </cell>
          <cell r="N1269">
            <v>225</v>
          </cell>
          <cell r="O1269">
            <v>225</v>
          </cell>
        </row>
        <row r="1270">
          <cell r="B1270" t="str">
            <v>NON BARG</v>
          </cell>
          <cell r="C1270">
            <v>31</v>
          </cell>
          <cell r="D1270" t="str">
            <v>NUCLEAR DIVISION</v>
          </cell>
          <cell r="E1270" t="str">
            <v>Operational</v>
          </cell>
          <cell r="F1270" t="str">
            <v>D24</v>
          </cell>
          <cell r="G1270" t="str">
            <v>Excluded</v>
          </cell>
          <cell r="H1270" t="str">
            <v>RSA DIV - IMP</v>
          </cell>
          <cell r="I1270">
            <v>0</v>
          </cell>
          <cell r="J1270">
            <v>35960</v>
          </cell>
          <cell r="K1270">
            <v>0</v>
          </cell>
          <cell r="L1270">
            <v>0</v>
          </cell>
          <cell r="M1270">
            <v>0</v>
          </cell>
          <cell r="N1270">
            <v>35960</v>
          </cell>
          <cell r="O1270">
            <v>35960</v>
          </cell>
        </row>
        <row r="1271">
          <cell r="B1271" t="str">
            <v>NON BARG</v>
          </cell>
          <cell r="C1271">
            <v>31</v>
          </cell>
          <cell r="D1271" t="str">
            <v>NUCLEAR DIVISION</v>
          </cell>
          <cell r="E1271" t="str">
            <v>Operational</v>
          </cell>
          <cell r="F1271" t="str">
            <v>D27</v>
          </cell>
          <cell r="G1271" t="str">
            <v>Excluded</v>
          </cell>
          <cell r="H1271" t="str">
            <v>IMP INC VEH LEASE</v>
          </cell>
          <cell r="I1271">
            <v>0</v>
          </cell>
          <cell r="J1271">
            <v>17542.830000000002</v>
          </cell>
          <cell r="K1271">
            <v>0</v>
          </cell>
          <cell r="L1271">
            <v>0</v>
          </cell>
          <cell r="M1271">
            <v>0</v>
          </cell>
          <cell r="N1271">
            <v>17542.830000000002</v>
          </cell>
          <cell r="O1271">
            <v>17542.830000000002</v>
          </cell>
        </row>
        <row r="1272">
          <cell r="B1272" t="str">
            <v>NON BARG</v>
          </cell>
          <cell r="C1272">
            <v>31</v>
          </cell>
          <cell r="D1272" t="str">
            <v>NUCLEAR DIVISION</v>
          </cell>
          <cell r="E1272" t="str">
            <v>Operational</v>
          </cell>
          <cell r="F1272" t="str">
            <v>D30</v>
          </cell>
          <cell r="G1272" t="str">
            <v>Excluded</v>
          </cell>
          <cell r="H1272" t="str">
            <v>IMP STOCK OPTION</v>
          </cell>
          <cell r="I1272">
            <v>0</v>
          </cell>
          <cell r="J1272">
            <v>212934.59</v>
          </cell>
          <cell r="K1272">
            <v>0</v>
          </cell>
          <cell r="L1272">
            <v>0</v>
          </cell>
          <cell r="M1272">
            <v>0</v>
          </cell>
          <cell r="N1272">
            <v>212934.59</v>
          </cell>
          <cell r="O1272">
            <v>212934.59</v>
          </cell>
        </row>
        <row r="1273">
          <cell r="B1273" t="str">
            <v>NON BARG</v>
          </cell>
          <cell r="C1273">
            <v>31</v>
          </cell>
          <cell r="D1273" t="str">
            <v>NUCLEAR DIVISION</v>
          </cell>
          <cell r="E1273" t="str">
            <v>Operational</v>
          </cell>
          <cell r="F1273" t="str">
            <v>G01</v>
          </cell>
          <cell r="G1273" t="str">
            <v>Excluded</v>
          </cell>
          <cell r="H1273" t="str">
            <v>SIGNING BONUS</v>
          </cell>
          <cell r="I1273">
            <v>0</v>
          </cell>
          <cell r="J1273">
            <v>149150</v>
          </cell>
          <cell r="K1273">
            <v>0</v>
          </cell>
          <cell r="L1273">
            <v>0</v>
          </cell>
          <cell r="M1273">
            <v>0</v>
          </cell>
          <cell r="N1273">
            <v>149150</v>
          </cell>
          <cell r="O1273">
            <v>149150</v>
          </cell>
        </row>
        <row r="1274">
          <cell r="B1274" t="str">
            <v>NON BARG</v>
          </cell>
          <cell r="C1274">
            <v>31</v>
          </cell>
          <cell r="D1274" t="str">
            <v>NUCLEAR DIVISION</v>
          </cell>
          <cell r="E1274" t="str">
            <v>Operational</v>
          </cell>
          <cell r="F1274" t="str">
            <v>G03</v>
          </cell>
          <cell r="G1274" t="str">
            <v>Excluded</v>
          </cell>
          <cell r="H1274" t="str">
            <v>IMP RECOGNITION AWARD</v>
          </cell>
          <cell r="I1274">
            <v>0</v>
          </cell>
          <cell r="J1274">
            <v>175</v>
          </cell>
          <cell r="K1274">
            <v>0</v>
          </cell>
          <cell r="L1274">
            <v>0</v>
          </cell>
          <cell r="M1274">
            <v>0</v>
          </cell>
          <cell r="N1274">
            <v>175</v>
          </cell>
          <cell r="O1274">
            <v>175</v>
          </cell>
        </row>
        <row r="1275">
          <cell r="B1275" t="str">
            <v>NON BARG</v>
          </cell>
          <cell r="C1275">
            <v>31</v>
          </cell>
          <cell r="D1275" t="str">
            <v>NUCLEAR DIVISION</v>
          </cell>
          <cell r="E1275" t="str">
            <v>Operational</v>
          </cell>
          <cell r="F1275" t="str">
            <v>G04</v>
          </cell>
          <cell r="G1275" t="str">
            <v>Excluded</v>
          </cell>
          <cell r="H1275" t="str">
            <v>GROSSUP</v>
          </cell>
          <cell r="I1275">
            <v>0</v>
          </cell>
          <cell r="J1275">
            <v>10368.959999999999</v>
          </cell>
          <cell r="K1275">
            <v>0</v>
          </cell>
          <cell r="L1275">
            <v>0</v>
          </cell>
          <cell r="M1275">
            <v>0</v>
          </cell>
          <cell r="N1275">
            <v>10368.959999999999</v>
          </cell>
          <cell r="O1275">
            <v>10368.959999999999</v>
          </cell>
        </row>
        <row r="1276">
          <cell r="B1276" t="str">
            <v>NON BARG</v>
          </cell>
          <cell r="C1276">
            <v>31</v>
          </cell>
          <cell r="D1276" t="str">
            <v>NUCLEAR DIVISION</v>
          </cell>
          <cell r="E1276" t="str">
            <v>Operational</v>
          </cell>
          <cell r="F1276" t="str">
            <v>G09</v>
          </cell>
          <cell r="G1276" t="str">
            <v>Excluded</v>
          </cell>
          <cell r="H1276" t="str">
            <v>WELLNESS REFUND</v>
          </cell>
          <cell r="I1276">
            <v>0</v>
          </cell>
          <cell r="J1276">
            <v>3874.34</v>
          </cell>
          <cell r="K1276">
            <v>0</v>
          </cell>
          <cell r="L1276">
            <v>0</v>
          </cell>
          <cell r="M1276">
            <v>0</v>
          </cell>
          <cell r="N1276">
            <v>3874.34</v>
          </cell>
          <cell r="O1276">
            <v>3874.34</v>
          </cell>
        </row>
        <row r="1277">
          <cell r="B1277" t="str">
            <v>NON BARG</v>
          </cell>
          <cell r="C1277">
            <v>31</v>
          </cell>
          <cell r="D1277" t="str">
            <v>NUCLEAR DIVISION</v>
          </cell>
          <cell r="E1277" t="str">
            <v>Operational</v>
          </cell>
          <cell r="F1277" t="str">
            <v>G20</v>
          </cell>
          <cell r="G1277" t="str">
            <v>Excluded</v>
          </cell>
          <cell r="H1277" t="str">
            <v>MOV EXP-TXBL</v>
          </cell>
          <cell r="I1277">
            <v>0</v>
          </cell>
          <cell r="J1277">
            <v>532617.77</v>
          </cell>
          <cell r="K1277">
            <v>0</v>
          </cell>
          <cell r="L1277">
            <v>0</v>
          </cell>
          <cell r="M1277">
            <v>0</v>
          </cell>
          <cell r="N1277">
            <v>532617.77</v>
          </cell>
          <cell r="O1277">
            <v>532617.77</v>
          </cell>
        </row>
        <row r="1278">
          <cell r="B1278" t="str">
            <v>NON BARG</v>
          </cell>
          <cell r="C1278">
            <v>31</v>
          </cell>
          <cell r="D1278" t="str">
            <v>NUCLEAR DIVISION</v>
          </cell>
          <cell r="E1278" t="str">
            <v>Operational</v>
          </cell>
          <cell r="F1278" t="str">
            <v>G25</v>
          </cell>
          <cell r="G1278" t="str">
            <v>Excluded</v>
          </cell>
          <cell r="H1278" t="str">
            <v>MOV EXP GROSSUP</v>
          </cell>
          <cell r="I1278">
            <v>0</v>
          </cell>
          <cell r="J1278">
            <v>192722.68</v>
          </cell>
          <cell r="K1278">
            <v>0</v>
          </cell>
          <cell r="L1278">
            <v>0</v>
          </cell>
          <cell r="M1278">
            <v>0</v>
          </cell>
          <cell r="N1278">
            <v>192722.68</v>
          </cell>
          <cell r="O1278">
            <v>192722.68</v>
          </cell>
        </row>
        <row r="1279">
          <cell r="B1279" t="str">
            <v>NON BARG</v>
          </cell>
          <cell r="C1279">
            <v>31</v>
          </cell>
          <cell r="D1279" t="str">
            <v>NUCLEAR DIVISION</v>
          </cell>
          <cell r="E1279" t="str">
            <v>Operational</v>
          </cell>
          <cell r="F1279" t="str">
            <v>G30</v>
          </cell>
          <cell r="G1279" t="str">
            <v>Excluded</v>
          </cell>
          <cell r="H1279" t="str">
            <v>MOV EXP INCENT TXBL</v>
          </cell>
          <cell r="I1279">
            <v>0</v>
          </cell>
          <cell r="J1279">
            <v>72991.22</v>
          </cell>
          <cell r="K1279">
            <v>0</v>
          </cell>
          <cell r="L1279">
            <v>0</v>
          </cell>
          <cell r="M1279">
            <v>0</v>
          </cell>
          <cell r="N1279">
            <v>72991.22</v>
          </cell>
          <cell r="O1279">
            <v>72991.22</v>
          </cell>
        </row>
        <row r="1280">
          <cell r="B1280" t="str">
            <v>NON BARG</v>
          </cell>
          <cell r="C1280">
            <v>31</v>
          </cell>
          <cell r="D1280" t="str">
            <v>NUCLEAR DIVISION</v>
          </cell>
          <cell r="E1280" t="str">
            <v>Operational</v>
          </cell>
          <cell r="F1280" t="str">
            <v>G48</v>
          </cell>
          <cell r="G1280" t="str">
            <v>Excluded</v>
          </cell>
          <cell r="H1280" t="str">
            <v>GROSS UP</v>
          </cell>
          <cell r="I1280">
            <v>0</v>
          </cell>
          <cell r="J1280">
            <v>11719.6</v>
          </cell>
          <cell r="K1280">
            <v>0</v>
          </cell>
          <cell r="L1280">
            <v>0</v>
          </cell>
          <cell r="M1280">
            <v>0</v>
          </cell>
          <cell r="N1280">
            <v>11719.6</v>
          </cell>
          <cell r="O1280">
            <v>11719.6</v>
          </cell>
        </row>
        <row r="1281">
          <cell r="B1281" t="str">
            <v>NON BARG</v>
          </cell>
          <cell r="C1281">
            <v>31</v>
          </cell>
          <cell r="D1281" t="str">
            <v>NUCLEAR DIVISION</v>
          </cell>
          <cell r="E1281" t="str">
            <v>Operational</v>
          </cell>
          <cell r="F1281" t="str">
            <v>H30</v>
          </cell>
          <cell r="G1281" t="str">
            <v>Non Productive</v>
          </cell>
          <cell r="H1281" t="str">
            <v>PERF EXC REWARD</v>
          </cell>
          <cell r="I1281">
            <v>0</v>
          </cell>
          <cell r="J1281">
            <v>4920631</v>
          </cell>
          <cell r="K1281">
            <v>0</v>
          </cell>
          <cell r="L1281">
            <v>4920631</v>
          </cell>
          <cell r="M1281">
            <v>4920631</v>
          </cell>
          <cell r="N1281">
            <v>0</v>
          </cell>
          <cell r="O1281">
            <v>4920631</v>
          </cell>
        </row>
        <row r="1282">
          <cell r="B1282" t="str">
            <v>NON BARG</v>
          </cell>
          <cell r="C1282">
            <v>31</v>
          </cell>
          <cell r="D1282" t="str">
            <v>NUCLEAR DIVISION</v>
          </cell>
          <cell r="E1282" t="str">
            <v>Operational</v>
          </cell>
          <cell r="F1282" t="str">
            <v>H35</v>
          </cell>
          <cell r="G1282" t="str">
            <v>Excluded</v>
          </cell>
          <cell r="H1282" t="str">
            <v>INCENTIVE</v>
          </cell>
          <cell r="I1282">
            <v>0</v>
          </cell>
          <cell r="J1282">
            <v>19500</v>
          </cell>
          <cell r="K1282">
            <v>0</v>
          </cell>
          <cell r="L1282">
            <v>0</v>
          </cell>
          <cell r="M1282">
            <v>0</v>
          </cell>
          <cell r="N1282">
            <v>19500</v>
          </cell>
          <cell r="O1282">
            <v>19500</v>
          </cell>
        </row>
        <row r="1283">
          <cell r="B1283" t="str">
            <v>NON BARG</v>
          </cell>
          <cell r="C1283">
            <v>31</v>
          </cell>
          <cell r="D1283" t="str">
            <v>NUCLEAR DIVISION</v>
          </cell>
          <cell r="E1283" t="str">
            <v>Operational</v>
          </cell>
          <cell r="F1283" t="str">
            <v>J10</v>
          </cell>
          <cell r="G1283" t="str">
            <v>Excluded</v>
          </cell>
          <cell r="H1283" t="str">
            <v>O.T. MEALS NON-XM</v>
          </cell>
          <cell r="I1283">
            <v>1631</v>
          </cell>
          <cell r="J1283">
            <v>17941</v>
          </cell>
          <cell r="K1283">
            <v>0</v>
          </cell>
          <cell r="L1283">
            <v>0</v>
          </cell>
          <cell r="M1283">
            <v>0</v>
          </cell>
          <cell r="N1283">
            <v>17941</v>
          </cell>
          <cell r="O1283">
            <v>17941</v>
          </cell>
        </row>
        <row r="1284">
          <cell r="B1284" t="str">
            <v>NON BARG</v>
          </cell>
          <cell r="C1284">
            <v>31</v>
          </cell>
          <cell r="D1284" t="str">
            <v>NUCLEAR DIVISION</v>
          </cell>
          <cell r="E1284" t="str">
            <v>Operational</v>
          </cell>
          <cell r="F1284" t="str">
            <v>J20</v>
          </cell>
          <cell r="G1284" t="str">
            <v>Excluded</v>
          </cell>
          <cell r="H1284" t="str">
            <v>IMP INC EXCESS LIF T</v>
          </cell>
          <cell r="I1284">
            <v>0</v>
          </cell>
          <cell r="J1284">
            <v>276705.06</v>
          </cell>
          <cell r="K1284">
            <v>0</v>
          </cell>
          <cell r="L1284">
            <v>0</v>
          </cell>
          <cell r="M1284">
            <v>0</v>
          </cell>
          <cell r="N1284">
            <v>276705.06</v>
          </cell>
          <cell r="O1284">
            <v>276705.06</v>
          </cell>
        </row>
        <row r="1285">
          <cell r="B1285" t="str">
            <v>NON BARG</v>
          </cell>
          <cell r="C1285">
            <v>31</v>
          </cell>
          <cell r="D1285" t="str">
            <v>NUCLEAR DIVISION</v>
          </cell>
          <cell r="E1285" t="str">
            <v>Operational</v>
          </cell>
          <cell r="F1285" t="str">
            <v>J25</v>
          </cell>
          <cell r="G1285" t="str">
            <v>Excluded</v>
          </cell>
          <cell r="H1285" t="str">
            <v>IMP INC DEP LIFE</v>
          </cell>
          <cell r="I1285">
            <v>0</v>
          </cell>
          <cell r="J1285">
            <v>18906.740000000002</v>
          </cell>
          <cell r="K1285">
            <v>0</v>
          </cell>
          <cell r="L1285">
            <v>0</v>
          </cell>
          <cell r="M1285">
            <v>0</v>
          </cell>
          <cell r="N1285">
            <v>18906.740000000002</v>
          </cell>
          <cell r="O1285">
            <v>18906.740000000002</v>
          </cell>
        </row>
        <row r="1286">
          <cell r="B1286" t="str">
            <v>NON BARG</v>
          </cell>
          <cell r="C1286">
            <v>31</v>
          </cell>
          <cell r="D1286" t="str">
            <v>NUCLEAR DIVISION</v>
          </cell>
          <cell r="E1286" t="str">
            <v>Operational</v>
          </cell>
          <cell r="F1286" t="str">
            <v>J68</v>
          </cell>
          <cell r="G1286" t="str">
            <v>Excluded</v>
          </cell>
          <cell r="H1286" t="str">
            <v>COMMUT CO. CAR</v>
          </cell>
          <cell r="I1286">
            <v>0</v>
          </cell>
          <cell r="J1286">
            <v>25.5</v>
          </cell>
          <cell r="K1286">
            <v>0</v>
          </cell>
          <cell r="L1286">
            <v>0</v>
          </cell>
          <cell r="M1286">
            <v>0</v>
          </cell>
          <cell r="N1286">
            <v>25.5</v>
          </cell>
          <cell r="O1286">
            <v>25.5</v>
          </cell>
        </row>
        <row r="1287">
          <cell r="B1287" t="str">
            <v>NON BARG</v>
          </cell>
          <cell r="C1287">
            <v>31</v>
          </cell>
          <cell r="D1287" t="str">
            <v>NUCLEAR DIVISION</v>
          </cell>
          <cell r="E1287" t="str">
            <v>Operational</v>
          </cell>
          <cell r="F1287" t="str">
            <v>J82</v>
          </cell>
          <cell r="G1287" t="str">
            <v>Excluded</v>
          </cell>
          <cell r="H1287" t="str">
            <v>IMP CNTR CAR V INS 2</v>
          </cell>
          <cell r="I1287">
            <v>0</v>
          </cell>
          <cell r="J1287">
            <v>11</v>
          </cell>
          <cell r="K1287">
            <v>0</v>
          </cell>
          <cell r="L1287">
            <v>0</v>
          </cell>
          <cell r="M1287">
            <v>0</v>
          </cell>
          <cell r="N1287">
            <v>11</v>
          </cell>
          <cell r="O1287">
            <v>11</v>
          </cell>
        </row>
        <row r="1288">
          <cell r="B1288" t="str">
            <v>NON BARG</v>
          </cell>
          <cell r="C1288">
            <v>31</v>
          </cell>
          <cell r="D1288" t="str">
            <v>NUCLEAR DIVISION</v>
          </cell>
          <cell r="E1288" t="str">
            <v>Operational</v>
          </cell>
          <cell r="F1288" t="str">
            <v>P04</v>
          </cell>
          <cell r="G1288" t="str">
            <v>Excluded</v>
          </cell>
          <cell r="H1288" t="str">
            <v>DEF COMP PAYOUT-PRIN</v>
          </cell>
          <cell r="I1288">
            <v>0</v>
          </cell>
          <cell r="J1288">
            <v>3952.65</v>
          </cell>
          <cell r="K1288">
            <v>0</v>
          </cell>
          <cell r="L1288">
            <v>0</v>
          </cell>
          <cell r="M1288">
            <v>0</v>
          </cell>
          <cell r="N1288">
            <v>3952.65</v>
          </cell>
          <cell r="O1288">
            <v>3952.65</v>
          </cell>
        </row>
        <row r="1289">
          <cell r="B1289" t="str">
            <v>NON BARG</v>
          </cell>
          <cell r="C1289">
            <v>31</v>
          </cell>
          <cell r="D1289" t="str">
            <v>NUCLEAR DIVISION</v>
          </cell>
          <cell r="E1289" t="str">
            <v>Operational</v>
          </cell>
          <cell r="F1289" t="str">
            <v>P05</v>
          </cell>
          <cell r="G1289" t="str">
            <v>Excluded</v>
          </cell>
          <cell r="H1289" t="str">
            <v>DEF COMP PAYOUT-PRIN</v>
          </cell>
          <cell r="I1289">
            <v>0</v>
          </cell>
          <cell r="J1289">
            <v>37761.25</v>
          </cell>
          <cell r="K1289">
            <v>0</v>
          </cell>
          <cell r="L1289">
            <v>0</v>
          </cell>
          <cell r="M1289">
            <v>0</v>
          </cell>
          <cell r="N1289">
            <v>37761.25</v>
          </cell>
          <cell r="O1289">
            <v>37761.25</v>
          </cell>
        </row>
        <row r="1290">
          <cell r="B1290" t="str">
            <v>NON BARG</v>
          </cell>
          <cell r="C1290">
            <v>31</v>
          </cell>
          <cell r="D1290" t="str">
            <v>NUCLEAR DIVISION</v>
          </cell>
          <cell r="E1290" t="str">
            <v>Operational</v>
          </cell>
          <cell r="F1290" t="str">
            <v>P30</v>
          </cell>
          <cell r="G1290" t="str">
            <v>Excluded</v>
          </cell>
          <cell r="H1290" t="str">
            <v>STOCK OPTION TAX</v>
          </cell>
          <cell r="I1290">
            <v>0</v>
          </cell>
          <cell r="J1290">
            <v>69102.06</v>
          </cell>
          <cell r="K1290">
            <v>0</v>
          </cell>
          <cell r="L1290">
            <v>0</v>
          </cell>
          <cell r="M1290">
            <v>0</v>
          </cell>
          <cell r="N1290">
            <v>69102.06</v>
          </cell>
          <cell r="O1290">
            <v>69102.06</v>
          </cell>
        </row>
        <row r="1291">
          <cell r="B1291" t="str">
            <v>NON BARG</v>
          </cell>
          <cell r="C1291">
            <v>31</v>
          </cell>
          <cell r="D1291" t="str">
            <v>NUCLEAR DIVISION</v>
          </cell>
          <cell r="E1291" t="str">
            <v>Operational</v>
          </cell>
          <cell r="F1291" t="str">
            <v>P52</v>
          </cell>
          <cell r="G1291" t="str">
            <v>Excluded</v>
          </cell>
          <cell r="H1291" t="str">
            <v>CC V INS RMB N-TX 2</v>
          </cell>
          <cell r="I1291">
            <v>0</v>
          </cell>
          <cell r="J1291">
            <v>18.5</v>
          </cell>
          <cell r="K1291">
            <v>0</v>
          </cell>
          <cell r="L1291">
            <v>0</v>
          </cell>
          <cell r="M1291">
            <v>0</v>
          </cell>
          <cell r="N1291">
            <v>18.5</v>
          </cell>
          <cell r="O1291">
            <v>18.5</v>
          </cell>
        </row>
        <row r="1292">
          <cell r="B1292" t="str">
            <v>NON BARG</v>
          </cell>
          <cell r="C1292">
            <v>31</v>
          </cell>
          <cell r="D1292" t="str">
            <v>NUCLEAR DIVISION</v>
          </cell>
          <cell r="E1292" t="str">
            <v>Operational</v>
          </cell>
          <cell r="F1292" t="str">
            <v>P58</v>
          </cell>
          <cell r="G1292" t="str">
            <v>Excluded</v>
          </cell>
          <cell r="H1292" t="str">
            <v>LS V INS RMB N-TX 5</v>
          </cell>
          <cell r="I1292">
            <v>0</v>
          </cell>
          <cell r="J1292">
            <v>18.5</v>
          </cell>
          <cell r="K1292">
            <v>0</v>
          </cell>
          <cell r="L1292">
            <v>0</v>
          </cell>
          <cell r="M1292">
            <v>0</v>
          </cell>
          <cell r="N1292">
            <v>18.5</v>
          </cell>
          <cell r="O1292">
            <v>18.5</v>
          </cell>
        </row>
        <row r="1293">
          <cell r="B1293" t="str">
            <v>NON BARG</v>
          </cell>
          <cell r="C1293">
            <v>31</v>
          </cell>
          <cell r="D1293" t="str">
            <v>NUCLEAR DIVISION</v>
          </cell>
          <cell r="E1293" t="str">
            <v>Operational</v>
          </cell>
          <cell r="F1293" t="str">
            <v>P61</v>
          </cell>
          <cell r="G1293" t="str">
            <v>Excluded</v>
          </cell>
          <cell r="H1293" t="str">
            <v>MOV EXP NON TXBL</v>
          </cell>
          <cell r="I1293">
            <v>0</v>
          </cell>
          <cell r="J1293">
            <v>13994.52</v>
          </cell>
          <cell r="K1293">
            <v>0</v>
          </cell>
          <cell r="L1293">
            <v>0</v>
          </cell>
          <cell r="M1293">
            <v>0</v>
          </cell>
          <cell r="N1293">
            <v>13994.52</v>
          </cell>
          <cell r="O1293">
            <v>13994.52</v>
          </cell>
        </row>
        <row r="1294">
          <cell r="B1294" t="str">
            <v>NON BARG</v>
          </cell>
          <cell r="C1294">
            <v>31</v>
          </cell>
          <cell r="D1294" t="str">
            <v>NUCLEAR DIVISION</v>
          </cell>
          <cell r="E1294" t="str">
            <v>Operational</v>
          </cell>
          <cell r="F1294" t="str">
            <v>R40</v>
          </cell>
          <cell r="G1294" t="str">
            <v>Excluded</v>
          </cell>
          <cell r="H1294" t="str">
            <v>FULL DY DIS-NOT PAID</v>
          </cell>
          <cell r="I1294">
            <v>56</v>
          </cell>
          <cell r="J1294">
            <v>0</v>
          </cell>
          <cell r="K1294">
            <v>0</v>
          </cell>
          <cell r="L1294">
            <v>0</v>
          </cell>
          <cell r="M1294">
            <v>0</v>
          </cell>
          <cell r="N1294">
            <v>0</v>
          </cell>
          <cell r="O1294">
            <v>0</v>
          </cell>
        </row>
        <row r="1295">
          <cell r="B1295" t="str">
            <v>NON BARG</v>
          </cell>
          <cell r="C1295">
            <v>31</v>
          </cell>
          <cell r="D1295" t="str">
            <v>NUCLEAR DIVISION</v>
          </cell>
          <cell r="E1295" t="str">
            <v>Operational</v>
          </cell>
          <cell r="F1295" t="str">
            <v>R42</v>
          </cell>
          <cell r="G1295" t="str">
            <v>Excluded</v>
          </cell>
          <cell r="H1295" t="str">
            <v>HOL WRK-VAC-NOT PAID</v>
          </cell>
          <cell r="I1295">
            <v>1752</v>
          </cell>
          <cell r="J1295">
            <v>73660.259999999995</v>
          </cell>
          <cell r="K1295">
            <v>0</v>
          </cell>
          <cell r="L1295">
            <v>0</v>
          </cell>
          <cell r="M1295">
            <v>0</v>
          </cell>
          <cell r="N1295">
            <v>73660.259999999995</v>
          </cell>
          <cell r="O1295">
            <v>73660.259999999995</v>
          </cell>
        </row>
        <row r="1296">
          <cell r="B1296" t="str">
            <v>NON BARG</v>
          </cell>
          <cell r="C1296">
            <v>31</v>
          </cell>
          <cell r="D1296" t="str">
            <v>NUCLEAR DIVISION</v>
          </cell>
          <cell r="E1296" t="str">
            <v>Operational</v>
          </cell>
          <cell r="F1296" t="str">
            <v>R59</v>
          </cell>
          <cell r="G1296" t="str">
            <v>Excluded</v>
          </cell>
          <cell r="H1296" t="str">
            <v>FMLA - INFO ONLY</v>
          </cell>
          <cell r="I1296">
            <v>7876.5</v>
          </cell>
          <cell r="J1296">
            <v>0</v>
          </cell>
          <cell r="K1296">
            <v>0</v>
          </cell>
          <cell r="L1296">
            <v>0</v>
          </cell>
          <cell r="M1296">
            <v>0</v>
          </cell>
          <cell r="N1296">
            <v>0</v>
          </cell>
          <cell r="O1296">
            <v>0</v>
          </cell>
        </row>
        <row r="1297">
          <cell r="B1297" t="str">
            <v>NON BARG</v>
          </cell>
          <cell r="C1297">
            <v>31</v>
          </cell>
          <cell r="D1297" t="str">
            <v>NUCLEAR DIVISION</v>
          </cell>
          <cell r="E1297" t="str">
            <v>Operational</v>
          </cell>
          <cell r="F1297" t="str">
            <v>R61</v>
          </cell>
          <cell r="G1297" t="str">
            <v>Excluded</v>
          </cell>
          <cell r="H1297" t="str">
            <v>DISCIP ACTN N-PD</v>
          </cell>
          <cell r="I1297">
            <v>424</v>
          </cell>
          <cell r="J1297">
            <v>0</v>
          </cell>
          <cell r="K1297">
            <v>0</v>
          </cell>
          <cell r="L1297">
            <v>0</v>
          </cell>
          <cell r="M1297">
            <v>0</v>
          </cell>
          <cell r="N1297">
            <v>0</v>
          </cell>
          <cell r="O1297">
            <v>0</v>
          </cell>
        </row>
        <row r="1298">
          <cell r="B1298" t="str">
            <v>NON BARG</v>
          </cell>
          <cell r="C1298">
            <v>31</v>
          </cell>
          <cell r="D1298" t="str">
            <v>NUCLEAR DIVISION</v>
          </cell>
          <cell r="E1298" t="str">
            <v>Operational</v>
          </cell>
          <cell r="F1298" t="str">
            <v>R62</v>
          </cell>
          <cell r="G1298" t="str">
            <v>Excluded</v>
          </cell>
          <cell r="H1298" t="str">
            <v>LV OF ABS-NOT PAID</v>
          </cell>
          <cell r="I1298">
            <v>1936</v>
          </cell>
          <cell r="J1298">
            <v>0</v>
          </cell>
          <cell r="K1298">
            <v>0</v>
          </cell>
          <cell r="L1298">
            <v>0</v>
          </cell>
          <cell r="M1298">
            <v>0</v>
          </cell>
          <cell r="N1298">
            <v>0</v>
          </cell>
          <cell r="O1298">
            <v>0</v>
          </cell>
        </row>
        <row r="1299">
          <cell r="B1299" t="str">
            <v>NON BARG</v>
          </cell>
          <cell r="C1299">
            <v>31</v>
          </cell>
          <cell r="D1299" t="str">
            <v>NUCLEAR DIVISION</v>
          </cell>
          <cell r="E1299" t="str">
            <v>Operational</v>
          </cell>
          <cell r="F1299" t="str">
            <v>R63</v>
          </cell>
          <cell r="G1299" t="str">
            <v>Excluded</v>
          </cell>
          <cell r="H1299" t="str">
            <v>EMPL ILL-NOT PAID</v>
          </cell>
          <cell r="I1299">
            <v>131</v>
          </cell>
          <cell r="J1299">
            <v>0</v>
          </cell>
          <cell r="K1299">
            <v>0</v>
          </cell>
          <cell r="L1299">
            <v>0</v>
          </cell>
          <cell r="M1299">
            <v>0</v>
          </cell>
          <cell r="N1299">
            <v>0</v>
          </cell>
          <cell r="O1299">
            <v>0</v>
          </cell>
        </row>
        <row r="1300">
          <cell r="B1300" t="str">
            <v>NON BARG</v>
          </cell>
          <cell r="C1300">
            <v>31</v>
          </cell>
          <cell r="D1300" t="str">
            <v>NUCLEAR DIVISION</v>
          </cell>
          <cell r="E1300" t="str">
            <v>Operational</v>
          </cell>
          <cell r="F1300" t="str">
            <v>R64</v>
          </cell>
          <cell r="G1300" t="str">
            <v>Excluded</v>
          </cell>
          <cell r="H1300" t="str">
            <v>FAMILY LEAVE NOT-PD</v>
          </cell>
          <cell r="I1300">
            <v>141</v>
          </cell>
          <cell r="J1300">
            <v>0</v>
          </cell>
          <cell r="K1300">
            <v>0</v>
          </cell>
          <cell r="L1300">
            <v>0</v>
          </cell>
          <cell r="M1300">
            <v>0</v>
          </cell>
          <cell r="N1300">
            <v>0</v>
          </cell>
          <cell r="O1300">
            <v>0</v>
          </cell>
        </row>
        <row r="1301">
          <cell r="B1301" t="str">
            <v>NON BARG</v>
          </cell>
          <cell r="C1301">
            <v>31</v>
          </cell>
          <cell r="D1301" t="str">
            <v>NUCLEAR DIVISION</v>
          </cell>
          <cell r="E1301" t="str">
            <v>Operational</v>
          </cell>
          <cell r="F1301" t="str">
            <v>R65</v>
          </cell>
          <cell r="G1301" t="str">
            <v>Excluded</v>
          </cell>
          <cell r="H1301" t="str">
            <v>EMPL REQ N-PD</v>
          </cell>
          <cell r="I1301">
            <v>846.25</v>
          </cell>
          <cell r="J1301">
            <v>0</v>
          </cell>
          <cell r="K1301">
            <v>0</v>
          </cell>
          <cell r="L1301">
            <v>0</v>
          </cell>
          <cell r="M1301">
            <v>0</v>
          </cell>
          <cell r="N1301">
            <v>0</v>
          </cell>
          <cell r="O1301">
            <v>0</v>
          </cell>
        </row>
        <row r="1302">
          <cell r="B1302" t="str">
            <v>NON BARG</v>
          </cell>
          <cell r="C1302">
            <v>31</v>
          </cell>
          <cell r="D1302" t="str">
            <v>NUCLEAR DIVISION</v>
          </cell>
          <cell r="E1302" t="str">
            <v>Operational</v>
          </cell>
          <cell r="F1302" t="str">
            <v>R69</v>
          </cell>
          <cell r="G1302" t="str">
            <v>Excluded</v>
          </cell>
          <cell r="H1302" t="str">
            <v>OTHER-NOT PAID</v>
          </cell>
          <cell r="I1302">
            <v>-1</v>
          </cell>
          <cell r="J1302">
            <v>0</v>
          </cell>
          <cell r="K1302">
            <v>0</v>
          </cell>
          <cell r="L1302">
            <v>0</v>
          </cell>
          <cell r="M1302">
            <v>0</v>
          </cell>
          <cell r="N1302">
            <v>0</v>
          </cell>
          <cell r="O1302">
            <v>0</v>
          </cell>
        </row>
        <row r="1303">
          <cell r="B1303" t="str">
            <v>NON BARG</v>
          </cell>
          <cell r="C1303">
            <v>31</v>
          </cell>
          <cell r="D1303" t="str">
            <v>NUCLEAR DIVISION</v>
          </cell>
          <cell r="E1303" t="str">
            <v>Operational</v>
          </cell>
          <cell r="F1303" t="str">
            <v>R71</v>
          </cell>
          <cell r="G1303" t="str">
            <v>Excluded</v>
          </cell>
          <cell r="H1303" t="str">
            <v>DEFERRED COMP</v>
          </cell>
          <cell r="I1303">
            <v>0</v>
          </cell>
          <cell r="J1303">
            <v>109068</v>
          </cell>
          <cell r="K1303">
            <v>0</v>
          </cell>
          <cell r="L1303">
            <v>0</v>
          </cell>
          <cell r="M1303">
            <v>0</v>
          </cell>
          <cell r="N1303">
            <v>109068</v>
          </cell>
          <cell r="O1303">
            <v>109068</v>
          </cell>
        </row>
        <row r="1304">
          <cell r="B1304" t="str">
            <v>NON BARG</v>
          </cell>
          <cell r="C1304">
            <v>31</v>
          </cell>
          <cell r="D1304" t="str">
            <v>NUCLEAR DIVISION</v>
          </cell>
          <cell r="E1304" t="str">
            <v>Operational</v>
          </cell>
          <cell r="F1304" t="str">
            <v>R80</v>
          </cell>
          <cell r="G1304" t="str">
            <v>Excluded</v>
          </cell>
          <cell r="H1304" t="str">
            <v>THRIFT BASE-MIL LV</v>
          </cell>
          <cell r="I1304">
            <v>3824</v>
          </cell>
          <cell r="J1304">
            <v>120964.8</v>
          </cell>
          <cell r="K1304">
            <v>0</v>
          </cell>
          <cell r="L1304">
            <v>0</v>
          </cell>
          <cell r="M1304">
            <v>0</v>
          </cell>
          <cell r="N1304">
            <v>120964.8</v>
          </cell>
          <cell r="O1304">
            <v>120964.8</v>
          </cell>
        </row>
        <row r="1305">
          <cell r="B1305" t="str">
            <v>NON BARG</v>
          </cell>
          <cell r="C1305">
            <v>31</v>
          </cell>
          <cell r="D1305" t="str">
            <v>NUCLEAR DIVISION</v>
          </cell>
          <cell r="E1305" t="str">
            <v>Operational</v>
          </cell>
          <cell r="F1305" t="str">
            <v>S50</v>
          </cell>
          <cell r="G1305" t="str">
            <v>Non Productive</v>
          </cell>
          <cell r="H1305" t="str">
            <v>SHIFT DIFF REG M-8AM</v>
          </cell>
          <cell r="I1305">
            <v>10003</v>
          </cell>
          <cell r="J1305">
            <v>7502.28</v>
          </cell>
          <cell r="K1305">
            <v>0</v>
          </cell>
          <cell r="L1305">
            <v>7502.28</v>
          </cell>
          <cell r="M1305">
            <v>7502.28</v>
          </cell>
          <cell r="N1305">
            <v>0</v>
          </cell>
          <cell r="O1305">
            <v>7502.28</v>
          </cell>
        </row>
        <row r="1306">
          <cell r="B1306" t="str">
            <v>NON BARG</v>
          </cell>
          <cell r="C1306">
            <v>31</v>
          </cell>
          <cell r="D1306" t="str">
            <v>NUCLEAR DIVISION</v>
          </cell>
          <cell r="E1306" t="str">
            <v>Operational</v>
          </cell>
          <cell r="F1306" t="str">
            <v>S51</v>
          </cell>
          <cell r="G1306" t="str">
            <v>Non Productive</v>
          </cell>
          <cell r="H1306" t="str">
            <v>SHIFT DIFF REG 4PM-M</v>
          </cell>
          <cell r="I1306">
            <v>4668.5</v>
          </cell>
          <cell r="J1306">
            <v>2801.1</v>
          </cell>
          <cell r="K1306">
            <v>0</v>
          </cell>
          <cell r="L1306">
            <v>2801.1</v>
          </cell>
          <cell r="M1306">
            <v>2801.1</v>
          </cell>
          <cell r="N1306">
            <v>0</v>
          </cell>
          <cell r="O1306">
            <v>2801.1</v>
          </cell>
        </row>
        <row r="1307">
          <cell r="B1307" t="str">
            <v>NON BARG</v>
          </cell>
          <cell r="C1307">
            <v>31</v>
          </cell>
          <cell r="D1307" t="str">
            <v>NUCLEAR DIVISION</v>
          </cell>
          <cell r="E1307" t="str">
            <v>Operational</v>
          </cell>
          <cell r="F1307" t="str">
            <v>T04</v>
          </cell>
          <cell r="G1307" t="str">
            <v>Non Productive</v>
          </cell>
          <cell r="H1307" t="str">
            <v>ALTERNATIVE AWARD</v>
          </cell>
          <cell r="I1307">
            <v>0</v>
          </cell>
          <cell r="J1307">
            <v>21405</v>
          </cell>
          <cell r="K1307">
            <v>0</v>
          </cell>
          <cell r="L1307">
            <v>21405</v>
          </cell>
          <cell r="M1307">
            <v>21405</v>
          </cell>
          <cell r="N1307">
            <v>0</v>
          </cell>
          <cell r="O1307">
            <v>21405</v>
          </cell>
        </row>
        <row r="1308">
          <cell r="B1308" t="str">
            <v>NON BARG</v>
          </cell>
          <cell r="C1308">
            <v>31</v>
          </cell>
          <cell r="D1308" t="str">
            <v>NUCLEAR DIVISION</v>
          </cell>
          <cell r="E1308" t="str">
            <v>Operational</v>
          </cell>
          <cell r="F1308" t="str">
            <v>T12</v>
          </cell>
          <cell r="G1308" t="str">
            <v>Non Productive</v>
          </cell>
          <cell r="H1308" t="str">
            <v>ALTERNATIVE AWARD</v>
          </cell>
          <cell r="I1308">
            <v>0</v>
          </cell>
          <cell r="J1308">
            <v>1900</v>
          </cell>
          <cell r="K1308">
            <v>0</v>
          </cell>
          <cell r="L1308">
            <v>1900</v>
          </cell>
          <cell r="M1308">
            <v>1900</v>
          </cell>
          <cell r="N1308">
            <v>0</v>
          </cell>
          <cell r="O1308">
            <v>1900</v>
          </cell>
        </row>
        <row r="1309">
          <cell r="B1309" t="str">
            <v>NON BARG</v>
          </cell>
          <cell r="C1309">
            <v>31</v>
          </cell>
          <cell r="D1309" t="str">
            <v>NUCLEAR DIVISION</v>
          </cell>
          <cell r="E1309" t="str">
            <v>Operational</v>
          </cell>
          <cell r="F1309" t="str">
            <v>T20</v>
          </cell>
          <cell r="G1309" t="str">
            <v>Excluded</v>
          </cell>
          <cell r="H1309" t="str">
            <v>IMPUTED ED ASSIST</v>
          </cell>
          <cell r="I1309">
            <v>0</v>
          </cell>
          <cell r="J1309">
            <v>144</v>
          </cell>
          <cell r="K1309">
            <v>0</v>
          </cell>
          <cell r="L1309">
            <v>0</v>
          </cell>
          <cell r="M1309">
            <v>0</v>
          </cell>
          <cell r="N1309">
            <v>144</v>
          </cell>
          <cell r="O1309">
            <v>144</v>
          </cell>
        </row>
        <row r="1310">
          <cell r="B1310" t="str">
            <v>NON BARG</v>
          </cell>
          <cell r="C1310">
            <v>31</v>
          </cell>
          <cell r="D1310" t="str">
            <v>NUCLEAR DIVISION</v>
          </cell>
          <cell r="E1310" t="str">
            <v>Operational</v>
          </cell>
          <cell r="F1310" t="str">
            <v>T36</v>
          </cell>
          <cell r="G1310" t="str">
            <v>Non Productive</v>
          </cell>
          <cell r="H1310" t="str">
            <v>MISC EARN</v>
          </cell>
          <cell r="I1310">
            <v>0</v>
          </cell>
          <cell r="J1310">
            <v>236544</v>
          </cell>
          <cell r="K1310">
            <v>0</v>
          </cell>
          <cell r="L1310">
            <v>236544</v>
          </cell>
          <cell r="M1310">
            <v>236544</v>
          </cell>
          <cell r="N1310">
            <v>0</v>
          </cell>
          <cell r="O1310">
            <v>236544</v>
          </cell>
        </row>
        <row r="1311">
          <cell r="B1311" t="str">
            <v>NON BARG</v>
          </cell>
          <cell r="C1311">
            <v>31</v>
          </cell>
          <cell r="D1311" t="str">
            <v>NUCLEAR DIVISION</v>
          </cell>
          <cell r="E1311" t="str">
            <v>Operational</v>
          </cell>
          <cell r="F1311" t="str">
            <v>T41</v>
          </cell>
          <cell r="G1311" t="str">
            <v>Non Productive</v>
          </cell>
          <cell r="H1311" t="str">
            <v>MISC. EARN</v>
          </cell>
          <cell r="I1311">
            <v>0</v>
          </cell>
          <cell r="J1311">
            <v>18023</v>
          </cell>
          <cell r="K1311">
            <v>0</v>
          </cell>
          <cell r="L1311">
            <v>18023</v>
          </cell>
          <cell r="M1311">
            <v>18023</v>
          </cell>
          <cell r="N1311">
            <v>0</v>
          </cell>
          <cell r="O1311">
            <v>18023</v>
          </cell>
        </row>
        <row r="1312">
          <cell r="B1312" t="str">
            <v>NON BARG</v>
          </cell>
          <cell r="C1312">
            <v>31</v>
          </cell>
          <cell r="D1312" t="str">
            <v>NUCLEAR DIVISION</v>
          </cell>
          <cell r="E1312" t="str">
            <v>Operational</v>
          </cell>
          <cell r="F1312" t="str">
            <v>T42</v>
          </cell>
          <cell r="G1312" t="str">
            <v>Non Productive</v>
          </cell>
          <cell r="H1312" t="str">
            <v>CLEANING ALLOWANCE</v>
          </cell>
          <cell r="I1312">
            <v>0</v>
          </cell>
          <cell r="J1312">
            <v>29541</v>
          </cell>
          <cell r="K1312">
            <v>0</v>
          </cell>
          <cell r="L1312">
            <v>29541</v>
          </cell>
          <cell r="M1312">
            <v>29541</v>
          </cell>
          <cell r="N1312">
            <v>0</v>
          </cell>
          <cell r="O1312">
            <v>29541</v>
          </cell>
        </row>
        <row r="1313">
          <cell r="B1313" t="str">
            <v>NON BARG</v>
          </cell>
          <cell r="C1313">
            <v>31</v>
          </cell>
          <cell r="D1313" t="str">
            <v>NUCLEAR DIVISION</v>
          </cell>
          <cell r="E1313" t="str">
            <v>Operational</v>
          </cell>
          <cell r="F1313" t="str">
            <v>T43</v>
          </cell>
          <cell r="G1313" t="str">
            <v>Excluded</v>
          </cell>
          <cell r="H1313" t="str">
            <v>MIL LEAVE SUPP PAY</v>
          </cell>
          <cell r="I1313">
            <v>0</v>
          </cell>
          <cell r="J1313">
            <v>62878.84</v>
          </cell>
          <cell r="K1313">
            <v>0</v>
          </cell>
          <cell r="L1313">
            <v>0</v>
          </cell>
          <cell r="M1313">
            <v>0</v>
          </cell>
          <cell r="N1313">
            <v>62878.84</v>
          </cell>
          <cell r="O1313">
            <v>62878.84</v>
          </cell>
        </row>
        <row r="1314">
          <cell r="B1314" t="str">
            <v>NON BARG</v>
          </cell>
          <cell r="C1314">
            <v>31</v>
          </cell>
          <cell r="D1314" t="str">
            <v>NUCLEAR DIVISION</v>
          </cell>
          <cell r="E1314" t="str">
            <v>Operational</v>
          </cell>
          <cell r="F1314" t="str">
            <v>T47</v>
          </cell>
          <cell r="G1314" t="str">
            <v>Non Productive</v>
          </cell>
          <cell r="H1314" t="str">
            <v>LICENSE BONUS</v>
          </cell>
          <cell r="I1314">
            <v>0</v>
          </cell>
          <cell r="J1314">
            <v>191056</v>
          </cell>
          <cell r="K1314">
            <v>0</v>
          </cell>
          <cell r="L1314">
            <v>191056</v>
          </cell>
          <cell r="M1314">
            <v>191056</v>
          </cell>
          <cell r="N1314">
            <v>0</v>
          </cell>
          <cell r="O1314">
            <v>191056</v>
          </cell>
        </row>
        <row r="1315">
          <cell r="B1315" t="str">
            <v>NON BARG</v>
          </cell>
          <cell r="C1315">
            <v>31</v>
          </cell>
          <cell r="D1315" t="str">
            <v>NUCLEAR DIVISION</v>
          </cell>
          <cell r="E1315" t="str">
            <v>Operational</v>
          </cell>
          <cell r="F1315" t="str">
            <v>T51</v>
          </cell>
          <cell r="G1315" t="str">
            <v>Non Productive</v>
          </cell>
          <cell r="H1315" t="str">
            <v>GRIEVANCE SETTLEMENT</v>
          </cell>
          <cell r="I1315">
            <v>0</v>
          </cell>
          <cell r="J1315">
            <v>1433.39</v>
          </cell>
          <cell r="K1315">
            <v>0</v>
          </cell>
          <cell r="L1315">
            <v>1433.39</v>
          </cell>
          <cell r="M1315">
            <v>1433.39</v>
          </cell>
          <cell r="N1315">
            <v>0</v>
          </cell>
          <cell r="O1315">
            <v>1433.39</v>
          </cell>
        </row>
        <row r="1316">
          <cell r="B1316" t="str">
            <v>NON BARG</v>
          </cell>
          <cell r="C1316">
            <v>31</v>
          </cell>
          <cell r="D1316" t="str">
            <v>NUCLEAR DIVISION</v>
          </cell>
          <cell r="E1316" t="str">
            <v>Operational</v>
          </cell>
          <cell r="F1316" t="str">
            <v>T52</v>
          </cell>
          <cell r="G1316" t="str">
            <v>Non Productive</v>
          </cell>
          <cell r="H1316" t="str">
            <v>03 MED/DEN REFUND</v>
          </cell>
          <cell r="I1316">
            <v>0</v>
          </cell>
          <cell r="J1316">
            <v>2.94</v>
          </cell>
          <cell r="K1316">
            <v>0</v>
          </cell>
          <cell r="L1316">
            <v>2.94</v>
          </cell>
          <cell r="M1316">
            <v>2.94</v>
          </cell>
          <cell r="N1316">
            <v>0</v>
          </cell>
          <cell r="O1316">
            <v>2.94</v>
          </cell>
        </row>
        <row r="1317">
          <cell r="B1317" t="str">
            <v>NON BARG</v>
          </cell>
          <cell r="C1317">
            <v>31</v>
          </cell>
          <cell r="D1317" t="str">
            <v>NUCLEAR DIVISION</v>
          </cell>
          <cell r="E1317" t="str">
            <v>Operational</v>
          </cell>
          <cell r="F1317" t="str">
            <v>T60</v>
          </cell>
          <cell r="G1317" t="str">
            <v>Non Productive</v>
          </cell>
          <cell r="H1317" t="str">
            <v>RETRO PAY N-THRFTBL</v>
          </cell>
          <cell r="I1317">
            <v>0</v>
          </cell>
          <cell r="J1317">
            <v>6759.25</v>
          </cell>
          <cell r="K1317">
            <v>0</v>
          </cell>
          <cell r="L1317">
            <v>6759.25</v>
          </cell>
          <cell r="M1317">
            <v>6759.25</v>
          </cell>
          <cell r="N1317">
            <v>0</v>
          </cell>
          <cell r="O1317">
            <v>6759.25</v>
          </cell>
        </row>
        <row r="1318">
          <cell r="B1318" t="str">
            <v>NON BARG</v>
          </cell>
          <cell r="C1318">
            <v>31</v>
          </cell>
          <cell r="D1318" t="str">
            <v>NUCLEAR DIVISION</v>
          </cell>
          <cell r="E1318" t="str">
            <v>Operational</v>
          </cell>
          <cell r="F1318" t="str">
            <v>T70</v>
          </cell>
          <cell r="G1318" t="str">
            <v>Non Productive</v>
          </cell>
          <cell r="H1318" t="str">
            <v>LUMP SUM PAYMENT</v>
          </cell>
          <cell r="I1318">
            <v>0</v>
          </cell>
          <cell r="J1318">
            <v>129766</v>
          </cell>
          <cell r="K1318">
            <v>0</v>
          </cell>
          <cell r="L1318">
            <v>129766</v>
          </cell>
          <cell r="M1318">
            <v>129766</v>
          </cell>
          <cell r="N1318">
            <v>0</v>
          </cell>
          <cell r="O1318">
            <v>129766</v>
          </cell>
        </row>
        <row r="1319">
          <cell r="B1319" t="str">
            <v>NON BARG</v>
          </cell>
          <cell r="C1319">
            <v>31</v>
          </cell>
          <cell r="D1319" t="str">
            <v>NUCLEAR DIVISION</v>
          </cell>
          <cell r="E1319" t="str">
            <v>Operational</v>
          </cell>
          <cell r="F1319" t="str">
            <v>T80</v>
          </cell>
          <cell r="G1319" t="str">
            <v>Non Productive</v>
          </cell>
          <cell r="H1319" t="str">
            <v>OT ADJUSTMENT</v>
          </cell>
          <cell r="I1319">
            <v>0</v>
          </cell>
          <cell r="J1319">
            <v>1814.02</v>
          </cell>
          <cell r="K1319">
            <v>0</v>
          </cell>
          <cell r="L1319">
            <v>1814.02</v>
          </cell>
          <cell r="M1319">
            <v>1814.02</v>
          </cell>
          <cell r="N1319">
            <v>0</v>
          </cell>
          <cell r="O1319">
            <v>1814.02</v>
          </cell>
        </row>
        <row r="1320">
          <cell r="B1320" t="str">
            <v>NON BARG</v>
          </cell>
          <cell r="C1320">
            <v>31</v>
          </cell>
          <cell r="D1320" t="str">
            <v>NUCLEAR DIVISION</v>
          </cell>
          <cell r="E1320" t="str">
            <v>Operational</v>
          </cell>
          <cell r="F1320" t="str">
            <v>X11</v>
          </cell>
          <cell r="G1320" t="str">
            <v>Productive</v>
          </cell>
          <cell r="H1320" t="str">
            <v>WORK HEADQTRS-STR OT</v>
          </cell>
          <cell r="I1320">
            <v>10.5</v>
          </cell>
          <cell r="J1320">
            <v>404.38</v>
          </cell>
          <cell r="K1320">
            <v>404.38</v>
          </cell>
          <cell r="L1320">
            <v>0</v>
          </cell>
          <cell r="M1320">
            <v>404.38</v>
          </cell>
          <cell r="N1320">
            <v>0</v>
          </cell>
          <cell r="O1320">
            <v>404.38</v>
          </cell>
        </row>
        <row r="1321">
          <cell r="B1321" t="str">
            <v>NON BARG</v>
          </cell>
          <cell r="C1321">
            <v>31</v>
          </cell>
          <cell r="D1321" t="str">
            <v>NUCLEAR DIVISION</v>
          </cell>
          <cell r="E1321" t="str">
            <v>Operational</v>
          </cell>
          <cell r="F1321" t="str">
            <v>X12</v>
          </cell>
          <cell r="G1321" t="str">
            <v>Productive</v>
          </cell>
          <cell r="H1321" t="str">
            <v>TRAVEL TIME-STR OT</v>
          </cell>
          <cell r="I1321">
            <v>10</v>
          </cell>
          <cell r="J1321">
            <v>373.7</v>
          </cell>
          <cell r="K1321">
            <v>373.7</v>
          </cell>
          <cell r="L1321">
            <v>0</v>
          </cell>
          <cell r="M1321">
            <v>373.7</v>
          </cell>
          <cell r="N1321">
            <v>0</v>
          </cell>
          <cell r="O1321">
            <v>373.7</v>
          </cell>
        </row>
        <row r="1322">
          <cell r="B1322" t="str">
            <v>NON BARG</v>
          </cell>
          <cell r="C1322">
            <v>31</v>
          </cell>
          <cell r="D1322" t="str">
            <v>NUCLEAR DIVISION</v>
          </cell>
          <cell r="E1322" t="str">
            <v>Operational</v>
          </cell>
          <cell r="F1322" t="str">
            <v>X16</v>
          </cell>
          <cell r="G1322" t="str">
            <v>Productive</v>
          </cell>
          <cell r="H1322" t="str">
            <v>OTHER MEETING-STR OT</v>
          </cell>
          <cell r="I1322">
            <v>383.5</v>
          </cell>
          <cell r="J1322">
            <v>16048.29</v>
          </cell>
          <cell r="K1322">
            <v>16048.29</v>
          </cell>
          <cell r="L1322">
            <v>0</v>
          </cell>
          <cell r="M1322">
            <v>16048.29</v>
          </cell>
          <cell r="N1322">
            <v>0</v>
          </cell>
          <cell r="O1322">
            <v>16048.29</v>
          </cell>
        </row>
        <row r="1323">
          <cell r="B1323" t="str">
            <v>NON BARG</v>
          </cell>
          <cell r="C1323">
            <v>31</v>
          </cell>
          <cell r="D1323" t="str">
            <v>NUCLEAR DIVISION</v>
          </cell>
          <cell r="E1323" t="str">
            <v>Operational</v>
          </cell>
          <cell r="F1323" t="str">
            <v>X20</v>
          </cell>
          <cell r="G1323" t="str">
            <v>Productive</v>
          </cell>
          <cell r="H1323" t="str">
            <v>STRAIGHT OVERTIME</v>
          </cell>
          <cell r="I1323">
            <v>928.5</v>
          </cell>
          <cell r="J1323">
            <v>34087.1</v>
          </cell>
          <cell r="K1323">
            <v>34087.1</v>
          </cell>
          <cell r="L1323">
            <v>0</v>
          </cell>
          <cell r="M1323">
            <v>34087.1</v>
          </cell>
          <cell r="N1323">
            <v>0</v>
          </cell>
          <cell r="O1323">
            <v>34087.1</v>
          </cell>
        </row>
        <row r="1324">
          <cell r="B1324" t="str">
            <v>NON BARG</v>
          </cell>
          <cell r="C1324">
            <v>31</v>
          </cell>
          <cell r="D1324" t="str">
            <v>NUCLEAR DIVISION</v>
          </cell>
          <cell r="E1324" t="str">
            <v>Operational</v>
          </cell>
          <cell r="F1324" t="str">
            <v>X23</v>
          </cell>
          <cell r="G1324" t="str">
            <v>Productive</v>
          </cell>
          <cell r="H1324" t="str">
            <v>EXEMPT OT DEDUCTIBLE</v>
          </cell>
          <cell r="I1324">
            <v>66</v>
          </cell>
          <cell r="J1324">
            <v>0</v>
          </cell>
          <cell r="K1324">
            <v>0</v>
          </cell>
          <cell r="L1324">
            <v>0</v>
          </cell>
          <cell r="M1324">
            <v>0</v>
          </cell>
          <cell r="N1324">
            <v>0</v>
          </cell>
          <cell r="O1324">
            <v>0</v>
          </cell>
        </row>
        <row r="1325">
          <cell r="B1325" t="str">
            <v>NON BARG</v>
          </cell>
          <cell r="C1325">
            <v>31</v>
          </cell>
          <cell r="D1325" t="str">
            <v>NUCLEAR DIVISION</v>
          </cell>
          <cell r="E1325" t="str">
            <v>Operational</v>
          </cell>
          <cell r="F1325" t="str">
            <v>X24</v>
          </cell>
          <cell r="G1325" t="str">
            <v>Productive</v>
          </cell>
          <cell r="H1325" t="str">
            <v>STR OT-OPER SUPPORT</v>
          </cell>
          <cell r="I1325">
            <v>618.5</v>
          </cell>
          <cell r="J1325">
            <v>26198.95</v>
          </cell>
          <cell r="K1325">
            <v>26198.95</v>
          </cell>
          <cell r="L1325">
            <v>0</v>
          </cell>
          <cell r="M1325">
            <v>26198.95</v>
          </cell>
          <cell r="N1325">
            <v>0</v>
          </cell>
          <cell r="O1325">
            <v>26198.95</v>
          </cell>
        </row>
        <row r="1326">
          <cell r="B1326" t="str">
            <v>NON BARG</v>
          </cell>
          <cell r="C1326">
            <v>31</v>
          </cell>
          <cell r="D1326" t="str">
            <v>NUCLEAR DIVISION</v>
          </cell>
          <cell r="E1326" t="str">
            <v>Operational</v>
          </cell>
          <cell r="F1326" t="str">
            <v>X34</v>
          </cell>
          <cell r="G1326" t="str">
            <v>Productive</v>
          </cell>
          <cell r="H1326" t="str">
            <v>STR OT NUC SUPPORT</v>
          </cell>
          <cell r="I1326">
            <v>106889.25</v>
          </cell>
          <cell r="J1326">
            <v>4176803.21</v>
          </cell>
          <cell r="K1326">
            <v>4176803.21</v>
          </cell>
          <cell r="L1326">
            <v>0</v>
          </cell>
          <cell r="M1326">
            <v>4176803.21</v>
          </cell>
          <cell r="N1326">
            <v>0</v>
          </cell>
          <cell r="O1326">
            <v>4176803.21</v>
          </cell>
        </row>
        <row r="1327">
          <cell r="B1327" t="str">
            <v>NON BARG</v>
          </cell>
          <cell r="C1327">
            <v>31</v>
          </cell>
          <cell r="D1327" t="str">
            <v>NUCLEAR DIVISION</v>
          </cell>
          <cell r="E1327" t="str">
            <v>Operational</v>
          </cell>
          <cell r="F1327" t="str">
            <v>X51</v>
          </cell>
          <cell r="G1327" t="str">
            <v>Productive</v>
          </cell>
          <cell r="H1327" t="str">
            <v>3RD SHFT DIFF ST OT</v>
          </cell>
          <cell r="I1327">
            <v>0.5</v>
          </cell>
          <cell r="J1327">
            <v>0.3</v>
          </cell>
          <cell r="K1327">
            <v>0.3</v>
          </cell>
          <cell r="L1327">
            <v>0</v>
          </cell>
          <cell r="M1327">
            <v>0.3</v>
          </cell>
          <cell r="N1327">
            <v>0</v>
          </cell>
          <cell r="O1327">
            <v>0.3</v>
          </cell>
        </row>
        <row r="1328">
          <cell r="B1328" t="str">
            <v>NON BARG</v>
          </cell>
          <cell r="C1328">
            <v>31</v>
          </cell>
          <cell r="D1328" t="str">
            <v>NUCLEAR DIVISION</v>
          </cell>
          <cell r="E1328" t="str">
            <v>Operational</v>
          </cell>
          <cell r="F1328" t="str">
            <v>Y01</v>
          </cell>
          <cell r="G1328" t="str">
            <v>Productive</v>
          </cell>
          <cell r="H1328" t="str">
            <v>REGULAR-1 1/2</v>
          </cell>
          <cell r="I1328">
            <v>691.25</v>
          </cell>
          <cell r="J1328">
            <v>9993.16</v>
          </cell>
          <cell r="K1328">
            <v>9993.16</v>
          </cell>
          <cell r="L1328">
            <v>0</v>
          </cell>
          <cell r="M1328">
            <v>9993.16</v>
          </cell>
          <cell r="N1328">
            <v>0</v>
          </cell>
          <cell r="O1328">
            <v>9993.16</v>
          </cell>
        </row>
        <row r="1329">
          <cell r="B1329" t="str">
            <v>NON BARG</v>
          </cell>
          <cell r="C1329">
            <v>31</v>
          </cell>
          <cell r="D1329" t="str">
            <v>NUCLEAR DIVISION</v>
          </cell>
          <cell r="E1329" t="str">
            <v>Operational</v>
          </cell>
          <cell r="F1329" t="str">
            <v>Y09</v>
          </cell>
          <cell r="G1329" t="str">
            <v>Productive</v>
          </cell>
          <cell r="H1329" t="str">
            <v>OTHER HOURS-1 1/2</v>
          </cell>
          <cell r="I1329">
            <v>8</v>
          </cell>
          <cell r="J1329">
            <v>320.56</v>
          </cell>
          <cell r="K1329">
            <v>320.56</v>
          </cell>
          <cell r="L1329">
            <v>0</v>
          </cell>
          <cell r="M1329">
            <v>320.56</v>
          </cell>
          <cell r="N1329">
            <v>0</v>
          </cell>
          <cell r="O1329">
            <v>320.56</v>
          </cell>
        </row>
        <row r="1330">
          <cell r="B1330" t="str">
            <v>NON BARG</v>
          </cell>
          <cell r="C1330">
            <v>31</v>
          </cell>
          <cell r="D1330" t="str">
            <v>NUCLEAR DIVISION</v>
          </cell>
          <cell r="E1330" t="str">
            <v>Operational</v>
          </cell>
          <cell r="F1330" t="str">
            <v>Y12</v>
          </cell>
          <cell r="G1330" t="str">
            <v>Productive</v>
          </cell>
          <cell r="H1330" t="str">
            <v>TRAVEL TIME-1 1/2</v>
          </cell>
          <cell r="I1330">
            <v>17</v>
          </cell>
          <cell r="J1330">
            <v>736.74</v>
          </cell>
          <cell r="K1330">
            <v>736.74</v>
          </cell>
          <cell r="L1330">
            <v>0</v>
          </cell>
          <cell r="M1330">
            <v>736.74</v>
          </cell>
          <cell r="N1330">
            <v>0</v>
          </cell>
          <cell r="O1330">
            <v>736.74</v>
          </cell>
        </row>
        <row r="1331">
          <cell r="B1331" t="str">
            <v>NON BARG</v>
          </cell>
          <cell r="C1331">
            <v>31</v>
          </cell>
          <cell r="D1331" t="str">
            <v>NUCLEAR DIVISION</v>
          </cell>
          <cell r="E1331" t="str">
            <v>Operational</v>
          </cell>
          <cell r="F1331" t="str">
            <v>Y16</v>
          </cell>
          <cell r="G1331" t="str">
            <v>Productive</v>
          </cell>
          <cell r="H1331" t="str">
            <v>OTHER MEETING-1 1/2</v>
          </cell>
          <cell r="I1331">
            <v>446.5</v>
          </cell>
          <cell r="J1331">
            <v>18720.169999999998</v>
          </cell>
          <cell r="K1331">
            <v>18720.169999999998</v>
          </cell>
          <cell r="L1331">
            <v>0</v>
          </cell>
          <cell r="M1331">
            <v>18720.169999999998</v>
          </cell>
          <cell r="N1331">
            <v>0</v>
          </cell>
          <cell r="O1331">
            <v>18720.169999999998</v>
          </cell>
        </row>
        <row r="1332">
          <cell r="B1332" t="str">
            <v>NON BARG</v>
          </cell>
          <cell r="C1332">
            <v>31</v>
          </cell>
          <cell r="D1332" t="str">
            <v>NUCLEAR DIVISION</v>
          </cell>
          <cell r="E1332" t="str">
            <v>Operational</v>
          </cell>
          <cell r="F1332" t="str">
            <v>Y21</v>
          </cell>
          <cell r="G1332" t="str">
            <v>Productive</v>
          </cell>
          <cell r="H1332" t="str">
            <v>TIME &amp; ONE HALF OT</v>
          </cell>
          <cell r="I1332">
            <v>11719.75</v>
          </cell>
          <cell r="J1332">
            <v>444554.67</v>
          </cell>
          <cell r="K1332">
            <v>444554.67</v>
          </cell>
          <cell r="L1332">
            <v>0</v>
          </cell>
          <cell r="M1332">
            <v>444554.67</v>
          </cell>
          <cell r="N1332">
            <v>0</v>
          </cell>
          <cell r="O1332">
            <v>444554.67</v>
          </cell>
        </row>
        <row r="1333">
          <cell r="B1333" t="str">
            <v>NON BARG</v>
          </cell>
          <cell r="C1333">
            <v>31</v>
          </cell>
          <cell r="D1333" t="str">
            <v>NUCLEAR DIVISION</v>
          </cell>
          <cell r="E1333" t="str">
            <v>Operational</v>
          </cell>
          <cell r="F1333" t="str">
            <v>Y25</v>
          </cell>
          <cell r="G1333" t="str">
            <v>Productive</v>
          </cell>
          <cell r="H1333" t="str">
            <v>TEMP RELIEVING-1 1/2</v>
          </cell>
          <cell r="I1333">
            <v>1509.5</v>
          </cell>
          <cell r="J1333">
            <v>4471.76</v>
          </cell>
          <cell r="K1333">
            <v>4471.76</v>
          </cell>
          <cell r="L1333">
            <v>0</v>
          </cell>
          <cell r="M1333">
            <v>4471.76</v>
          </cell>
          <cell r="N1333">
            <v>0</v>
          </cell>
          <cell r="O1333">
            <v>4471.76</v>
          </cell>
        </row>
        <row r="1334">
          <cell r="B1334" t="str">
            <v>NON BARG</v>
          </cell>
          <cell r="C1334">
            <v>31</v>
          </cell>
          <cell r="D1334" t="str">
            <v>NUCLEAR DIVISION</v>
          </cell>
          <cell r="E1334" t="str">
            <v>Operational</v>
          </cell>
          <cell r="F1334" t="str">
            <v>Y50</v>
          </cell>
          <cell r="G1334" t="str">
            <v>Productive</v>
          </cell>
          <cell r="H1334" t="str">
            <v>1ST SHIFT DIFF-1 1/2</v>
          </cell>
          <cell r="I1334">
            <v>2373</v>
          </cell>
          <cell r="J1334">
            <v>2669.91</v>
          </cell>
          <cell r="K1334">
            <v>2669.91</v>
          </cell>
          <cell r="L1334">
            <v>0</v>
          </cell>
          <cell r="M1334">
            <v>2669.91</v>
          </cell>
          <cell r="N1334">
            <v>0</v>
          </cell>
          <cell r="O1334">
            <v>2669.91</v>
          </cell>
        </row>
        <row r="1335">
          <cell r="B1335" t="str">
            <v>NON BARG</v>
          </cell>
          <cell r="C1335">
            <v>31</v>
          </cell>
          <cell r="D1335" t="str">
            <v>NUCLEAR DIVISION</v>
          </cell>
          <cell r="E1335" t="str">
            <v>Operational</v>
          </cell>
          <cell r="F1335" t="str">
            <v>Y51</v>
          </cell>
          <cell r="G1335" t="str">
            <v>Productive</v>
          </cell>
          <cell r="H1335" t="str">
            <v>3RD SHIFT DIFF-1 1/2</v>
          </cell>
          <cell r="I1335">
            <v>1921.5</v>
          </cell>
          <cell r="J1335">
            <v>1729.54</v>
          </cell>
          <cell r="K1335">
            <v>1729.54</v>
          </cell>
          <cell r="L1335">
            <v>0</v>
          </cell>
          <cell r="M1335">
            <v>1729.54</v>
          </cell>
          <cell r="N1335">
            <v>0</v>
          </cell>
          <cell r="O1335">
            <v>1729.54</v>
          </cell>
        </row>
        <row r="1336">
          <cell r="B1336" t="str">
            <v>NON BARG</v>
          </cell>
          <cell r="C1336">
            <v>31</v>
          </cell>
          <cell r="D1336" t="str">
            <v>NUCLEAR DIVISION</v>
          </cell>
          <cell r="E1336" t="str">
            <v>Operational</v>
          </cell>
          <cell r="F1336" t="str">
            <v>Z01</v>
          </cell>
          <cell r="G1336" t="str">
            <v>Productive</v>
          </cell>
          <cell r="H1336" t="str">
            <v>REGULAR-DBL OT</v>
          </cell>
          <cell r="I1336">
            <v>20.5</v>
          </cell>
          <cell r="J1336">
            <v>680.42</v>
          </cell>
          <cell r="K1336">
            <v>680.42</v>
          </cell>
          <cell r="L1336">
            <v>0</v>
          </cell>
          <cell r="M1336">
            <v>680.42</v>
          </cell>
          <cell r="N1336">
            <v>0</v>
          </cell>
          <cell r="O1336">
            <v>680.42</v>
          </cell>
        </row>
        <row r="1337">
          <cell r="B1337" t="str">
            <v>NON BARG</v>
          </cell>
          <cell r="C1337">
            <v>31</v>
          </cell>
          <cell r="D1337" t="str">
            <v>NUCLEAR DIVISION</v>
          </cell>
          <cell r="E1337" t="str">
            <v>Operational</v>
          </cell>
          <cell r="F1337" t="str">
            <v>Z12</v>
          </cell>
          <cell r="G1337" t="str">
            <v>Productive</v>
          </cell>
          <cell r="H1337" t="str">
            <v>TRAVEL TIME-DBL OT</v>
          </cell>
          <cell r="I1337">
            <v>8</v>
          </cell>
          <cell r="J1337">
            <v>558.55999999999995</v>
          </cell>
          <cell r="K1337">
            <v>558.55999999999995</v>
          </cell>
          <cell r="L1337">
            <v>0</v>
          </cell>
          <cell r="M1337">
            <v>558.55999999999995</v>
          </cell>
          <cell r="N1337">
            <v>0</v>
          </cell>
          <cell r="O1337">
            <v>558.55999999999995</v>
          </cell>
        </row>
        <row r="1338">
          <cell r="B1338" t="str">
            <v>NON BARG</v>
          </cell>
          <cell r="C1338">
            <v>31</v>
          </cell>
          <cell r="D1338" t="str">
            <v>NUCLEAR DIVISION</v>
          </cell>
          <cell r="E1338" t="str">
            <v>Operational</v>
          </cell>
          <cell r="F1338" t="str">
            <v>Z16</v>
          </cell>
          <cell r="G1338" t="str">
            <v>Productive</v>
          </cell>
          <cell r="H1338" t="str">
            <v>OTHER MEETING-DBL OT</v>
          </cell>
          <cell r="I1338">
            <v>1</v>
          </cell>
          <cell r="J1338">
            <v>68.7</v>
          </cell>
          <cell r="K1338">
            <v>68.7</v>
          </cell>
          <cell r="L1338">
            <v>0</v>
          </cell>
          <cell r="M1338">
            <v>68.7</v>
          </cell>
          <cell r="N1338">
            <v>0</v>
          </cell>
          <cell r="O1338">
            <v>68.7</v>
          </cell>
        </row>
        <row r="1339">
          <cell r="B1339" t="str">
            <v>NON BARG</v>
          </cell>
          <cell r="C1339">
            <v>31</v>
          </cell>
          <cell r="D1339" t="str">
            <v>NUCLEAR DIVISION</v>
          </cell>
          <cell r="E1339" t="str">
            <v>Operational</v>
          </cell>
          <cell r="F1339" t="str">
            <v>Z22</v>
          </cell>
          <cell r="G1339" t="str">
            <v>Productive</v>
          </cell>
          <cell r="H1339" t="str">
            <v>DOUBLE OVERTIME</v>
          </cell>
          <cell r="I1339">
            <v>1494.5</v>
          </cell>
          <cell r="J1339">
            <v>77816.009999999995</v>
          </cell>
          <cell r="K1339">
            <v>77816.009999999995</v>
          </cell>
          <cell r="L1339">
            <v>0</v>
          </cell>
          <cell r="M1339">
            <v>77816.009999999995</v>
          </cell>
          <cell r="N1339">
            <v>0</v>
          </cell>
          <cell r="O1339">
            <v>77816.009999999995</v>
          </cell>
        </row>
        <row r="1340">
          <cell r="B1340" t="str">
            <v>NON BARG</v>
          </cell>
          <cell r="C1340">
            <v>31</v>
          </cell>
          <cell r="D1340" t="str">
            <v>NUCLEAR DIVISION</v>
          </cell>
          <cell r="E1340" t="str">
            <v>Operational</v>
          </cell>
          <cell r="F1340" t="str">
            <v>Z25</v>
          </cell>
          <cell r="G1340" t="str">
            <v>Productive</v>
          </cell>
          <cell r="H1340" t="str">
            <v>TMP REL DBL OT</v>
          </cell>
          <cell r="I1340">
            <v>241</v>
          </cell>
          <cell r="J1340">
            <v>709.24</v>
          </cell>
          <cell r="K1340">
            <v>709.24</v>
          </cell>
          <cell r="L1340">
            <v>0</v>
          </cell>
          <cell r="M1340">
            <v>709.24</v>
          </cell>
          <cell r="N1340">
            <v>0</v>
          </cell>
          <cell r="O1340">
            <v>709.24</v>
          </cell>
        </row>
        <row r="1341">
          <cell r="B1341" t="str">
            <v>NON BARG</v>
          </cell>
          <cell r="C1341">
            <v>31</v>
          </cell>
          <cell r="D1341" t="str">
            <v>NUCLEAR DIVISION</v>
          </cell>
          <cell r="E1341" t="str">
            <v>Operational</v>
          </cell>
          <cell r="F1341" t="str">
            <v>Z50</v>
          </cell>
          <cell r="G1341" t="str">
            <v>Productive</v>
          </cell>
          <cell r="H1341" t="str">
            <v>1ST SHFT DBL OT</v>
          </cell>
          <cell r="I1341">
            <v>323</v>
          </cell>
          <cell r="J1341">
            <v>484.55</v>
          </cell>
          <cell r="K1341">
            <v>484.55</v>
          </cell>
          <cell r="L1341">
            <v>0</v>
          </cell>
          <cell r="M1341">
            <v>484.55</v>
          </cell>
          <cell r="N1341">
            <v>0</v>
          </cell>
          <cell r="O1341">
            <v>484.55</v>
          </cell>
        </row>
        <row r="1342">
          <cell r="B1342" t="str">
            <v>NON BARG</v>
          </cell>
          <cell r="C1342">
            <v>31</v>
          </cell>
          <cell r="D1342" t="str">
            <v>NUCLEAR DIVISION</v>
          </cell>
          <cell r="E1342" t="str">
            <v>Operational</v>
          </cell>
          <cell r="F1342" t="str">
            <v>Z51</v>
          </cell>
          <cell r="G1342" t="str">
            <v>Productive</v>
          </cell>
          <cell r="H1342" t="str">
            <v>3RD SHFT DBL OT</v>
          </cell>
          <cell r="I1342">
            <v>187</v>
          </cell>
          <cell r="J1342">
            <v>224.4</v>
          </cell>
          <cell r="K1342">
            <v>224.4</v>
          </cell>
          <cell r="L1342">
            <v>0</v>
          </cell>
          <cell r="M1342">
            <v>224.4</v>
          </cell>
          <cell r="N1342">
            <v>0</v>
          </cell>
          <cell r="O1342">
            <v>224.4</v>
          </cell>
        </row>
        <row r="1343">
          <cell r="B1343" t="str">
            <v>NON BARG</v>
          </cell>
          <cell r="C1343">
            <v>56</v>
          </cell>
          <cell r="D1343" t="str">
            <v>POWER GENERATION</v>
          </cell>
          <cell r="E1343" t="str">
            <v>Operational</v>
          </cell>
          <cell r="F1343">
            <v>10</v>
          </cell>
          <cell r="G1343" t="str">
            <v>Productive</v>
          </cell>
          <cell r="H1343" t="str">
            <v>REGULAR</v>
          </cell>
          <cell r="I1343">
            <v>674502</v>
          </cell>
          <cell r="J1343">
            <v>24459390.73</v>
          </cell>
          <cell r="K1343">
            <v>24459390.73</v>
          </cell>
          <cell r="L1343">
            <v>0</v>
          </cell>
          <cell r="M1343">
            <v>24459390.73</v>
          </cell>
          <cell r="N1343">
            <v>0</v>
          </cell>
          <cell r="O1343">
            <v>24459390.73</v>
          </cell>
        </row>
        <row r="1344">
          <cell r="B1344" t="str">
            <v>NON BARG</v>
          </cell>
          <cell r="C1344">
            <v>56</v>
          </cell>
          <cell r="D1344" t="str">
            <v>POWER GENERATION</v>
          </cell>
          <cell r="E1344" t="str">
            <v>Operational</v>
          </cell>
          <cell r="F1344">
            <v>20</v>
          </cell>
          <cell r="G1344" t="str">
            <v>Non Productive</v>
          </cell>
          <cell r="H1344" t="str">
            <v>HOLIDAY</v>
          </cell>
          <cell r="I1344">
            <v>31040</v>
          </cell>
          <cell r="J1344">
            <v>1115656.82</v>
          </cell>
          <cell r="K1344">
            <v>0</v>
          </cell>
          <cell r="L1344">
            <v>1115656.82</v>
          </cell>
          <cell r="M1344">
            <v>1115656.82</v>
          </cell>
          <cell r="N1344">
            <v>0</v>
          </cell>
          <cell r="O1344">
            <v>1115656.82</v>
          </cell>
        </row>
        <row r="1345">
          <cell r="B1345" t="str">
            <v>NON BARG</v>
          </cell>
          <cell r="C1345">
            <v>56</v>
          </cell>
          <cell r="D1345" t="str">
            <v>POWER GENERATION</v>
          </cell>
          <cell r="E1345" t="str">
            <v>Operational</v>
          </cell>
          <cell r="F1345">
            <v>30</v>
          </cell>
          <cell r="G1345" t="str">
            <v>Non Productive</v>
          </cell>
          <cell r="H1345" t="str">
            <v>VACATION</v>
          </cell>
          <cell r="I1345">
            <v>54939</v>
          </cell>
          <cell r="J1345">
            <v>2028857.03</v>
          </cell>
          <cell r="K1345">
            <v>0</v>
          </cell>
          <cell r="L1345">
            <v>2028857.03</v>
          </cell>
          <cell r="M1345">
            <v>2028857.03</v>
          </cell>
          <cell r="N1345">
            <v>0</v>
          </cell>
          <cell r="O1345">
            <v>2028857.03</v>
          </cell>
        </row>
        <row r="1346">
          <cell r="B1346" t="str">
            <v>NON BARG</v>
          </cell>
          <cell r="C1346">
            <v>56</v>
          </cell>
          <cell r="D1346" t="str">
            <v>POWER GENERATION</v>
          </cell>
          <cell r="E1346" t="str">
            <v>Operational</v>
          </cell>
          <cell r="F1346">
            <v>40</v>
          </cell>
          <cell r="G1346" t="str">
            <v>Non Productive</v>
          </cell>
          <cell r="H1346" t="str">
            <v>EMPLOYEE ILLNESS</v>
          </cell>
          <cell r="I1346">
            <v>4591.25</v>
          </cell>
          <cell r="J1346">
            <v>144486.63</v>
          </cell>
          <cell r="K1346">
            <v>0</v>
          </cell>
          <cell r="L1346">
            <v>144486.63</v>
          </cell>
          <cell r="M1346">
            <v>144486.63</v>
          </cell>
          <cell r="N1346">
            <v>0</v>
          </cell>
          <cell r="O1346">
            <v>144486.63</v>
          </cell>
        </row>
        <row r="1347">
          <cell r="B1347" t="str">
            <v>NON BARG</v>
          </cell>
          <cell r="C1347">
            <v>56</v>
          </cell>
          <cell r="D1347" t="str">
            <v>POWER GENERATION</v>
          </cell>
          <cell r="E1347" t="str">
            <v>Operational</v>
          </cell>
          <cell r="F1347">
            <v>50</v>
          </cell>
          <cell r="G1347" t="str">
            <v>Non Productive</v>
          </cell>
          <cell r="H1347" t="str">
            <v>JURY DUTY</v>
          </cell>
          <cell r="I1347">
            <v>287.5</v>
          </cell>
          <cell r="J1347">
            <v>11426.08</v>
          </cell>
          <cell r="K1347">
            <v>0</v>
          </cell>
          <cell r="L1347">
            <v>11426.08</v>
          </cell>
          <cell r="M1347">
            <v>11426.08</v>
          </cell>
          <cell r="N1347">
            <v>0</v>
          </cell>
          <cell r="O1347">
            <v>11426.08</v>
          </cell>
        </row>
        <row r="1348">
          <cell r="B1348" t="str">
            <v>NON BARG</v>
          </cell>
          <cell r="C1348">
            <v>56</v>
          </cell>
          <cell r="D1348" t="str">
            <v>POWER GENERATION</v>
          </cell>
          <cell r="E1348" t="str">
            <v>Operational</v>
          </cell>
          <cell r="F1348">
            <v>60</v>
          </cell>
          <cell r="G1348" t="str">
            <v>Non Productive</v>
          </cell>
          <cell r="H1348" t="str">
            <v>COURT SERVICE</v>
          </cell>
          <cell r="I1348">
            <v>32</v>
          </cell>
          <cell r="J1348">
            <v>1002</v>
          </cell>
          <cell r="K1348">
            <v>0</v>
          </cell>
          <cell r="L1348">
            <v>1002</v>
          </cell>
          <cell r="M1348">
            <v>1002</v>
          </cell>
          <cell r="N1348">
            <v>0</v>
          </cell>
          <cell r="O1348">
            <v>1002</v>
          </cell>
        </row>
        <row r="1349">
          <cell r="B1349" t="str">
            <v>NON BARG</v>
          </cell>
          <cell r="C1349">
            <v>56</v>
          </cell>
          <cell r="D1349" t="str">
            <v>POWER GENERATION</v>
          </cell>
          <cell r="E1349" t="str">
            <v>Operational</v>
          </cell>
          <cell r="F1349">
            <v>70</v>
          </cell>
          <cell r="G1349" t="str">
            <v>Non Productive</v>
          </cell>
          <cell r="H1349" t="str">
            <v>DEATH IN FAMILY</v>
          </cell>
          <cell r="I1349">
            <v>904.5</v>
          </cell>
          <cell r="J1349">
            <v>30364.77</v>
          </cell>
          <cell r="K1349">
            <v>0</v>
          </cell>
          <cell r="L1349">
            <v>30364.77</v>
          </cell>
          <cell r="M1349">
            <v>30364.77</v>
          </cell>
          <cell r="N1349">
            <v>0</v>
          </cell>
          <cell r="O1349">
            <v>30364.77</v>
          </cell>
        </row>
        <row r="1350">
          <cell r="B1350" t="str">
            <v>NON BARG</v>
          </cell>
          <cell r="C1350">
            <v>56</v>
          </cell>
          <cell r="D1350" t="str">
            <v>POWER GENERATION</v>
          </cell>
          <cell r="E1350" t="str">
            <v>Operational</v>
          </cell>
          <cell r="F1350">
            <v>90</v>
          </cell>
          <cell r="G1350" t="str">
            <v>Non Productive</v>
          </cell>
          <cell r="H1350" t="str">
            <v>OTHER REGULAR HOURS</v>
          </cell>
          <cell r="I1350">
            <v>11576.25</v>
          </cell>
          <cell r="J1350">
            <v>368081.61</v>
          </cell>
          <cell r="K1350">
            <v>0</v>
          </cell>
          <cell r="L1350">
            <v>368081.61</v>
          </cell>
          <cell r="M1350">
            <v>368081.61</v>
          </cell>
          <cell r="N1350">
            <v>0</v>
          </cell>
          <cell r="O1350">
            <v>368081.61</v>
          </cell>
        </row>
        <row r="1351">
          <cell r="B1351" t="str">
            <v>NON BARG</v>
          </cell>
          <cell r="C1351">
            <v>56</v>
          </cell>
          <cell r="D1351" t="str">
            <v>POWER GENERATION</v>
          </cell>
          <cell r="E1351" t="str">
            <v>Operational</v>
          </cell>
          <cell r="F1351">
            <v>100</v>
          </cell>
          <cell r="G1351" t="str">
            <v>Non Productive</v>
          </cell>
          <cell r="H1351" t="str">
            <v>REST TIME</v>
          </cell>
          <cell r="I1351">
            <v>4</v>
          </cell>
          <cell r="J1351">
            <v>110.75</v>
          </cell>
          <cell r="K1351">
            <v>0</v>
          </cell>
          <cell r="L1351">
            <v>110.75</v>
          </cell>
          <cell r="M1351">
            <v>110.75</v>
          </cell>
          <cell r="N1351">
            <v>0</v>
          </cell>
          <cell r="O1351">
            <v>110.75</v>
          </cell>
        </row>
        <row r="1352">
          <cell r="B1352" t="str">
            <v>NON BARG</v>
          </cell>
          <cell r="C1352">
            <v>56</v>
          </cell>
          <cell r="D1352" t="str">
            <v>POWER GENERATION</v>
          </cell>
          <cell r="E1352" t="str">
            <v>Operational</v>
          </cell>
          <cell r="F1352">
            <v>140</v>
          </cell>
          <cell r="G1352" t="str">
            <v>Non Productive</v>
          </cell>
          <cell r="H1352" t="str">
            <v>SAFETY MEETING</v>
          </cell>
          <cell r="I1352">
            <v>95.5</v>
          </cell>
          <cell r="J1352">
            <v>2939.81</v>
          </cell>
          <cell r="K1352">
            <v>0</v>
          </cell>
          <cell r="L1352">
            <v>2939.81</v>
          </cell>
          <cell r="M1352">
            <v>2939.81</v>
          </cell>
          <cell r="N1352">
            <v>0</v>
          </cell>
          <cell r="O1352">
            <v>2939.81</v>
          </cell>
        </row>
        <row r="1353">
          <cell r="B1353" t="str">
            <v>NON BARG</v>
          </cell>
          <cell r="C1353">
            <v>56</v>
          </cell>
          <cell r="D1353" t="str">
            <v>POWER GENERATION</v>
          </cell>
          <cell r="E1353" t="str">
            <v>Operational</v>
          </cell>
          <cell r="F1353">
            <v>250</v>
          </cell>
          <cell r="G1353" t="str">
            <v>Non Productive</v>
          </cell>
          <cell r="H1353" t="str">
            <v>TEMPORARY RELIEVING</v>
          </cell>
          <cell r="I1353">
            <v>4714</v>
          </cell>
          <cell r="J1353">
            <v>6541.01</v>
          </cell>
          <cell r="K1353">
            <v>0</v>
          </cell>
          <cell r="L1353">
            <v>6541.01</v>
          </cell>
          <cell r="M1353">
            <v>6541.01</v>
          </cell>
          <cell r="N1353">
            <v>0</v>
          </cell>
          <cell r="O1353">
            <v>6541.01</v>
          </cell>
        </row>
        <row r="1354">
          <cell r="B1354" t="str">
            <v>NON BARG</v>
          </cell>
          <cell r="C1354">
            <v>56</v>
          </cell>
          <cell r="D1354" t="str">
            <v>POWER GENERATION</v>
          </cell>
          <cell r="E1354" t="str">
            <v>Operational</v>
          </cell>
          <cell r="F1354">
            <v>300</v>
          </cell>
          <cell r="G1354" t="str">
            <v>Non Productive</v>
          </cell>
          <cell r="H1354" t="str">
            <v>PERF EXC REWARD</v>
          </cell>
          <cell r="I1354">
            <v>0</v>
          </cell>
          <cell r="J1354">
            <v>794224</v>
          </cell>
          <cell r="K1354">
            <v>0</v>
          </cell>
          <cell r="L1354">
            <v>794224</v>
          </cell>
          <cell r="M1354">
            <v>794224</v>
          </cell>
          <cell r="N1354">
            <v>0</v>
          </cell>
          <cell r="O1354">
            <v>794224</v>
          </cell>
        </row>
        <row r="1355">
          <cell r="B1355" t="str">
            <v>NON BARG</v>
          </cell>
          <cell r="C1355">
            <v>56</v>
          </cell>
          <cell r="D1355" t="str">
            <v>POWER GENERATION</v>
          </cell>
          <cell r="E1355" t="str">
            <v>Operational</v>
          </cell>
          <cell r="F1355">
            <v>310</v>
          </cell>
          <cell r="G1355" t="str">
            <v>Excluded</v>
          </cell>
          <cell r="H1355" t="str">
            <v>DISABILITY - COMPANY</v>
          </cell>
          <cell r="I1355">
            <v>0</v>
          </cell>
          <cell r="J1355">
            <v>2954.4</v>
          </cell>
          <cell r="K1355">
            <v>0</v>
          </cell>
          <cell r="L1355">
            <v>0</v>
          </cell>
          <cell r="M1355">
            <v>0</v>
          </cell>
          <cell r="N1355">
            <v>2954.4</v>
          </cell>
          <cell r="O1355">
            <v>2954.4</v>
          </cell>
        </row>
        <row r="1356">
          <cell r="B1356" t="str">
            <v>NON BARG</v>
          </cell>
          <cell r="C1356">
            <v>56</v>
          </cell>
          <cell r="D1356" t="str">
            <v>POWER GENERATION</v>
          </cell>
          <cell r="E1356" t="str">
            <v>Operational</v>
          </cell>
          <cell r="F1356">
            <v>330</v>
          </cell>
          <cell r="G1356" t="str">
            <v>Excluded</v>
          </cell>
          <cell r="H1356" t="str">
            <v>RETRO PAY THRFTBL</v>
          </cell>
          <cell r="I1356">
            <v>0</v>
          </cell>
          <cell r="J1356">
            <v>2675.66</v>
          </cell>
          <cell r="K1356">
            <v>0</v>
          </cell>
          <cell r="L1356">
            <v>0</v>
          </cell>
          <cell r="M1356">
            <v>0</v>
          </cell>
          <cell r="N1356">
            <v>2675.66</v>
          </cell>
          <cell r="O1356">
            <v>2675.66</v>
          </cell>
        </row>
        <row r="1357">
          <cell r="B1357" t="str">
            <v>NON BARG</v>
          </cell>
          <cell r="C1357">
            <v>56</v>
          </cell>
          <cell r="D1357" t="str">
            <v>POWER GENERATION</v>
          </cell>
          <cell r="E1357" t="str">
            <v>Operational</v>
          </cell>
          <cell r="F1357">
            <v>430</v>
          </cell>
          <cell r="G1357" t="str">
            <v>Non Productive</v>
          </cell>
          <cell r="H1357" t="str">
            <v>FINAL VACATION ALLOW</v>
          </cell>
          <cell r="I1357">
            <v>14715.75</v>
          </cell>
          <cell r="J1357">
            <v>502004.19</v>
          </cell>
          <cell r="K1357">
            <v>0</v>
          </cell>
          <cell r="L1357">
            <v>502004.19</v>
          </cell>
          <cell r="M1357">
            <v>502004.19</v>
          </cell>
          <cell r="N1357">
            <v>0</v>
          </cell>
          <cell r="O1357">
            <v>502004.19</v>
          </cell>
        </row>
        <row r="1358">
          <cell r="B1358" t="str">
            <v>NON BARG</v>
          </cell>
          <cell r="C1358">
            <v>56</v>
          </cell>
          <cell r="D1358" t="str">
            <v>POWER GENERATION</v>
          </cell>
          <cell r="E1358" t="str">
            <v>Operational</v>
          </cell>
          <cell r="F1358">
            <v>450</v>
          </cell>
          <cell r="G1358" t="str">
            <v>Non Productive</v>
          </cell>
          <cell r="H1358" t="str">
            <v>LIGHT DUTY OJ INJ</v>
          </cell>
          <cell r="I1358">
            <v>43.5</v>
          </cell>
          <cell r="J1358">
            <v>1141.8800000000001</v>
          </cell>
          <cell r="K1358">
            <v>0</v>
          </cell>
          <cell r="L1358">
            <v>1141.8800000000001</v>
          </cell>
          <cell r="M1358">
            <v>1141.8800000000001</v>
          </cell>
          <cell r="N1358">
            <v>0</v>
          </cell>
          <cell r="O1358">
            <v>1141.8800000000001</v>
          </cell>
        </row>
        <row r="1359">
          <cell r="B1359" t="str">
            <v>NON BARG</v>
          </cell>
          <cell r="C1359">
            <v>56</v>
          </cell>
          <cell r="D1359" t="str">
            <v>POWER GENERATION</v>
          </cell>
          <cell r="E1359" t="str">
            <v>Operational</v>
          </cell>
          <cell r="F1359">
            <v>460</v>
          </cell>
          <cell r="G1359" t="str">
            <v>Non Productive</v>
          </cell>
          <cell r="H1359" t="str">
            <v>LIGHT DUTY-OTHER</v>
          </cell>
          <cell r="I1359">
            <v>360</v>
          </cell>
          <cell r="J1359">
            <v>9835.98</v>
          </cell>
          <cell r="K1359">
            <v>0</v>
          </cell>
          <cell r="L1359">
            <v>9835.98</v>
          </cell>
          <cell r="M1359">
            <v>9835.98</v>
          </cell>
          <cell r="N1359">
            <v>0</v>
          </cell>
          <cell r="O1359">
            <v>9835.98</v>
          </cell>
        </row>
        <row r="1360">
          <cell r="B1360" t="str">
            <v>NON BARG</v>
          </cell>
          <cell r="C1360">
            <v>56</v>
          </cell>
          <cell r="D1360" t="str">
            <v>POWER GENERATION</v>
          </cell>
          <cell r="E1360" t="str">
            <v>Operational</v>
          </cell>
          <cell r="F1360">
            <v>480</v>
          </cell>
          <cell r="G1360" t="str">
            <v>Non Productive</v>
          </cell>
          <cell r="H1360" t="str">
            <v>FINAL FLOATING HOL</v>
          </cell>
          <cell r="I1360">
            <v>376</v>
          </cell>
          <cell r="J1360">
            <v>13036.7</v>
          </cell>
          <cell r="K1360">
            <v>0</v>
          </cell>
          <cell r="L1360">
            <v>13036.7</v>
          </cell>
          <cell r="M1360">
            <v>13036.7</v>
          </cell>
          <cell r="N1360">
            <v>0</v>
          </cell>
          <cell r="O1360">
            <v>13036.7</v>
          </cell>
        </row>
        <row r="1361">
          <cell r="B1361" t="str">
            <v>NON BARG</v>
          </cell>
          <cell r="C1361">
            <v>56</v>
          </cell>
          <cell r="D1361" t="str">
            <v>POWER GENERATION</v>
          </cell>
          <cell r="E1361" t="str">
            <v>Operational</v>
          </cell>
          <cell r="F1361">
            <v>530</v>
          </cell>
          <cell r="G1361" t="str">
            <v>Non Productive</v>
          </cell>
          <cell r="H1361" t="str">
            <v>S/T DISAB 100 PCT</v>
          </cell>
          <cell r="I1361">
            <v>832</v>
          </cell>
          <cell r="J1361">
            <v>28180.7</v>
          </cell>
          <cell r="K1361">
            <v>0</v>
          </cell>
          <cell r="L1361">
            <v>28180.7</v>
          </cell>
          <cell r="M1361">
            <v>28180.7</v>
          </cell>
          <cell r="N1361">
            <v>0</v>
          </cell>
          <cell r="O1361">
            <v>28180.7</v>
          </cell>
        </row>
        <row r="1362">
          <cell r="B1362" t="str">
            <v>NON BARG</v>
          </cell>
          <cell r="C1362">
            <v>56</v>
          </cell>
          <cell r="D1362" t="str">
            <v>POWER GENERATION</v>
          </cell>
          <cell r="E1362" t="str">
            <v>Operational</v>
          </cell>
          <cell r="F1362">
            <v>540</v>
          </cell>
          <cell r="G1362" t="str">
            <v>Non Productive</v>
          </cell>
          <cell r="H1362" t="str">
            <v>S/T DISAB 80 PCT</v>
          </cell>
          <cell r="I1362">
            <v>472</v>
          </cell>
          <cell r="J1362">
            <v>12786.32</v>
          </cell>
          <cell r="K1362">
            <v>0</v>
          </cell>
          <cell r="L1362">
            <v>12786.32</v>
          </cell>
          <cell r="M1362">
            <v>12786.32</v>
          </cell>
          <cell r="N1362">
            <v>0</v>
          </cell>
          <cell r="O1362">
            <v>12786.32</v>
          </cell>
        </row>
        <row r="1363">
          <cell r="B1363" t="str">
            <v>NON BARG</v>
          </cell>
          <cell r="C1363">
            <v>56</v>
          </cell>
          <cell r="D1363" t="str">
            <v>POWER GENERATION</v>
          </cell>
          <cell r="E1363" t="str">
            <v>Operational</v>
          </cell>
          <cell r="F1363">
            <v>550</v>
          </cell>
          <cell r="G1363" t="str">
            <v>Non Productive</v>
          </cell>
          <cell r="H1363" t="str">
            <v>S/T DISAB 60 PCT</v>
          </cell>
          <cell r="I1363">
            <v>48</v>
          </cell>
          <cell r="J1363">
            <v>1085.76</v>
          </cell>
          <cell r="K1363">
            <v>0</v>
          </cell>
          <cell r="L1363">
            <v>1085.76</v>
          </cell>
          <cell r="M1363">
            <v>1085.76</v>
          </cell>
          <cell r="N1363">
            <v>0</v>
          </cell>
          <cell r="O1363">
            <v>1085.76</v>
          </cell>
        </row>
        <row r="1364">
          <cell r="B1364" t="str">
            <v>NON BARG</v>
          </cell>
          <cell r="C1364">
            <v>56</v>
          </cell>
          <cell r="D1364" t="str">
            <v>POWER GENERATION</v>
          </cell>
          <cell r="E1364" t="str">
            <v>Operational</v>
          </cell>
          <cell r="F1364">
            <v>560</v>
          </cell>
          <cell r="G1364" t="str">
            <v>Non Productive</v>
          </cell>
          <cell r="H1364" t="str">
            <v>LUMP SUM - MERIT</v>
          </cell>
          <cell r="I1364">
            <v>0</v>
          </cell>
          <cell r="J1364">
            <v>163390</v>
          </cell>
          <cell r="K1364">
            <v>0</v>
          </cell>
          <cell r="L1364">
            <v>163390</v>
          </cell>
          <cell r="M1364">
            <v>163390</v>
          </cell>
          <cell r="N1364">
            <v>0</v>
          </cell>
          <cell r="O1364">
            <v>163390</v>
          </cell>
        </row>
        <row r="1365">
          <cell r="B1365" t="str">
            <v>NON BARG</v>
          </cell>
          <cell r="C1365">
            <v>56</v>
          </cell>
          <cell r="D1365" t="str">
            <v>POWER GENERATION</v>
          </cell>
          <cell r="E1365" t="str">
            <v>Operational</v>
          </cell>
          <cell r="F1365">
            <v>580</v>
          </cell>
          <cell r="G1365" t="str">
            <v>Non Productive</v>
          </cell>
          <cell r="H1365" t="str">
            <v>SICKNESS IN FAMILY</v>
          </cell>
          <cell r="I1365">
            <v>874</v>
          </cell>
          <cell r="J1365">
            <v>27135.22</v>
          </cell>
          <cell r="K1365">
            <v>0</v>
          </cell>
          <cell r="L1365">
            <v>27135.22</v>
          </cell>
          <cell r="M1365">
            <v>27135.22</v>
          </cell>
          <cell r="N1365">
            <v>0</v>
          </cell>
          <cell r="O1365">
            <v>27135.22</v>
          </cell>
        </row>
        <row r="1366">
          <cell r="B1366" t="str">
            <v>NON BARG</v>
          </cell>
          <cell r="C1366">
            <v>56</v>
          </cell>
          <cell r="D1366" t="str">
            <v>POWER GENERATION</v>
          </cell>
          <cell r="E1366" t="str">
            <v>Operational</v>
          </cell>
          <cell r="F1366">
            <v>970</v>
          </cell>
          <cell r="G1366" t="str">
            <v>Excluded</v>
          </cell>
          <cell r="H1366" t="str">
            <v>PRETAX MEDICAL</v>
          </cell>
          <cell r="I1366">
            <v>0</v>
          </cell>
          <cell r="J1366">
            <v>-1424311.1</v>
          </cell>
          <cell r="K1366">
            <v>0</v>
          </cell>
          <cell r="L1366">
            <v>0</v>
          </cell>
          <cell r="M1366">
            <v>0</v>
          </cell>
          <cell r="N1366">
            <v>-1424311.1</v>
          </cell>
          <cell r="O1366">
            <v>-1424311.1</v>
          </cell>
        </row>
        <row r="1367">
          <cell r="B1367" t="str">
            <v>NON BARG</v>
          </cell>
          <cell r="C1367">
            <v>56</v>
          </cell>
          <cell r="D1367" t="str">
            <v>POWER GENERATION</v>
          </cell>
          <cell r="E1367" t="str">
            <v>Operational</v>
          </cell>
          <cell r="F1367">
            <v>971</v>
          </cell>
          <cell r="G1367" t="str">
            <v>Excluded</v>
          </cell>
          <cell r="H1367" t="str">
            <v>MEDICAL BENEFIT $</v>
          </cell>
          <cell r="I1367">
            <v>0</v>
          </cell>
          <cell r="J1367">
            <v>1082068</v>
          </cell>
          <cell r="K1367">
            <v>0</v>
          </cell>
          <cell r="L1367">
            <v>0</v>
          </cell>
          <cell r="M1367">
            <v>0</v>
          </cell>
          <cell r="N1367">
            <v>1082068</v>
          </cell>
          <cell r="O1367">
            <v>1082068</v>
          </cell>
        </row>
        <row r="1368">
          <cell r="B1368" t="str">
            <v>NON BARG</v>
          </cell>
          <cell r="C1368">
            <v>56</v>
          </cell>
          <cell r="D1368" t="str">
            <v>POWER GENERATION</v>
          </cell>
          <cell r="E1368" t="str">
            <v>Operational</v>
          </cell>
          <cell r="F1368">
            <v>972</v>
          </cell>
          <cell r="G1368" t="str">
            <v>Excluded</v>
          </cell>
          <cell r="H1368" t="str">
            <v>PRETAX DENTAL</v>
          </cell>
          <cell r="I1368">
            <v>0</v>
          </cell>
          <cell r="J1368">
            <v>-72941.69</v>
          </cell>
          <cell r="K1368">
            <v>0</v>
          </cell>
          <cell r="L1368">
            <v>0</v>
          </cell>
          <cell r="M1368">
            <v>0</v>
          </cell>
          <cell r="N1368">
            <v>-72941.69</v>
          </cell>
          <cell r="O1368">
            <v>-72941.69</v>
          </cell>
        </row>
        <row r="1369">
          <cell r="B1369" t="str">
            <v>NON BARG</v>
          </cell>
          <cell r="C1369">
            <v>56</v>
          </cell>
          <cell r="D1369" t="str">
            <v>POWER GENERATION</v>
          </cell>
          <cell r="E1369" t="str">
            <v>Operational</v>
          </cell>
          <cell r="F1369">
            <v>973</v>
          </cell>
          <cell r="G1369" t="str">
            <v>Excluded</v>
          </cell>
          <cell r="H1369" t="str">
            <v>DENTAL BENEFIT $</v>
          </cell>
          <cell r="I1369">
            <v>0</v>
          </cell>
          <cell r="J1369">
            <v>28905.5</v>
          </cell>
          <cell r="K1369">
            <v>0</v>
          </cell>
          <cell r="L1369">
            <v>0</v>
          </cell>
          <cell r="M1369">
            <v>0</v>
          </cell>
          <cell r="N1369">
            <v>28905.5</v>
          </cell>
          <cell r="O1369">
            <v>28905.5</v>
          </cell>
        </row>
        <row r="1370">
          <cell r="B1370" t="str">
            <v>NON BARG</v>
          </cell>
          <cell r="C1370">
            <v>56</v>
          </cell>
          <cell r="D1370" t="str">
            <v>POWER GENERATION</v>
          </cell>
          <cell r="E1370" t="str">
            <v>Operational</v>
          </cell>
          <cell r="F1370">
            <v>974</v>
          </cell>
          <cell r="G1370" t="str">
            <v>Excluded</v>
          </cell>
          <cell r="H1370" t="str">
            <v>PRETAX EMP LIFE INS</v>
          </cell>
          <cell r="I1370">
            <v>0</v>
          </cell>
          <cell r="J1370">
            <v>-155459.32</v>
          </cell>
          <cell r="K1370">
            <v>0</v>
          </cell>
          <cell r="L1370">
            <v>0</v>
          </cell>
          <cell r="M1370">
            <v>0</v>
          </cell>
          <cell r="N1370">
            <v>-155459.32</v>
          </cell>
          <cell r="O1370">
            <v>-155459.32</v>
          </cell>
        </row>
        <row r="1371">
          <cell r="B1371" t="str">
            <v>NON BARG</v>
          </cell>
          <cell r="C1371">
            <v>56</v>
          </cell>
          <cell r="D1371" t="str">
            <v>POWER GENERATION</v>
          </cell>
          <cell r="E1371" t="str">
            <v>Operational</v>
          </cell>
          <cell r="F1371">
            <v>976</v>
          </cell>
          <cell r="G1371" t="str">
            <v>Excluded</v>
          </cell>
          <cell r="H1371" t="str">
            <v>LIFE INS BENEFIT $</v>
          </cell>
          <cell r="I1371">
            <v>0</v>
          </cell>
          <cell r="J1371">
            <v>39751.519999999997</v>
          </cell>
          <cell r="K1371">
            <v>0</v>
          </cell>
          <cell r="L1371">
            <v>0</v>
          </cell>
          <cell r="M1371">
            <v>0</v>
          </cell>
          <cell r="N1371">
            <v>39751.519999999997</v>
          </cell>
          <cell r="O1371">
            <v>39751.519999999997</v>
          </cell>
        </row>
        <row r="1372">
          <cell r="B1372" t="str">
            <v>NON BARG</v>
          </cell>
          <cell r="C1372">
            <v>56</v>
          </cell>
          <cell r="D1372" t="str">
            <v>POWER GENERATION</v>
          </cell>
          <cell r="E1372" t="str">
            <v>Operational</v>
          </cell>
          <cell r="F1372">
            <v>977</v>
          </cell>
          <cell r="G1372" t="str">
            <v>Excluded</v>
          </cell>
          <cell r="H1372" t="str">
            <v>PRETAX LTD</v>
          </cell>
          <cell r="I1372">
            <v>0</v>
          </cell>
          <cell r="J1372">
            <v>-189762.43</v>
          </cell>
          <cell r="K1372">
            <v>0</v>
          </cell>
          <cell r="L1372">
            <v>0</v>
          </cell>
          <cell r="M1372">
            <v>0</v>
          </cell>
          <cell r="N1372">
            <v>-189762.43</v>
          </cell>
          <cell r="O1372">
            <v>-189762.43</v>
          </cell>
        </row>
        <row r="1373">
          <cell r="B1373" t="str">
            <v>NON BARG</v>
          </cell>
          <cell r="C1373">
            <v>56</v>
          </cell>
          <cell r="D1373" t="str">
            <v>POWER GENERATION</v>
          </cell>
          <cell r="E1373" t="str">
            <v>Operational</v>
          </cell>
          <cell r="F1373">
            <v>978</v>
          </cell>
          <cell r="G1373" t="str">
            <v>Excluded</v>
          </cell>
          <cell r="H1373" t="str">
            <v>LTD BENEFIT $</v>
          </cell>
          <cell r="I1373">
            <v>0</v>
          </cell>
          <cell r="J1373">
            <v>179060.83</v>
          </cell>
          <cell r="K1373">
            <v>0</v>
          </cell>
          <cell r="L1373">
            <v>0</v>
          </cell>
          <cell r="M1373">
            <v>0</v>
          </cell>
          <cell r="N1373">
            <v>179060.83</v>
          </cell>
          <cell r="O1373">
            <v>179060.83</v>
          </cell>
        </row>
        <row r="1374">
          <cell r="B1374" t="str">
            <v>NON BARG</v>
          </cell>
          <cell r="C1374">
            <v>56</v>
          </cell>
          <cell r="D1374" t="str">
            <v>POWER GENERATION</v>
          </cell>
          <cell r="E1374" t="str">
            <v>Operational</v>
          </cell>
          <cell r="F1374">
            <v>979</v>
          </cell>
          <cell r="G1374" t="str">
            <v>Excluded</v>
          </cell>
          <cell r="H1374" t="str">
            <v>VACATION BUY</v>
          </cell>
          <cell r="I1374">
            <v>0</v>
          </cell>
          <cell r="J1374">
            <v>-62671.08</v>
          </cell>
          <cell r="K1374">
            <v>0</v>
          </cell>
          <cell r="L1374">
            <v>0</v>
          </cell>
          <cell r="M1374">
            <v>0</v>
          </cell>
          <cell r="N1374">
            <v>-62671.08</v>
          </cell>
          <cell r="O1374">
            <v>-62671.08</v>
          </cell>
        </row>
        <row r="1375">
          <cell r="B1375" t="str">
            <v>NON BARG</v>
          </cell>
          <cell r="C1375">
            <v>56</v>
          </cell>
          <cell r="D1375" t="str">
            <v>POWER GENERATION</v>
          </cell>
          <cell r="E1375" t="str">
            <v>Operational</v>
          </cell>
          <cell r="F1375">
            <v>981</v>
          </cell>
          <cell r="G1375" t="str">
            <v>Excluded</v>
          </cell>
          <cell r="H1375" t="str">
            <v>PRETAX HLTH CARE</v>
          </cell>
          <cell r="I1375">
            <v>0</v>
          </cell>
          <cell r="J1375">
            <v>-98157.66</v>
          </cell>
          <cell r="K1375">
            <v>0</v>
          </cell>
          <cell r="L1375">
            <v>0</v>
          </cell>
          <cell r="M1375">
            <v>0</v>
          </cell>
          <cell r="N1375">
            <v>-98157.66</v>
          </cell>
          <cell r="O1375">
            <v>-98157.66</v>
          </cell>
        </row>
        <row r="1376">
          <cell r="B1376" t="str">
            <v>NON BARG</v>
          </cell>
          <cell r="C1376">
            <v>56</v>
          </cell>
          <cell r="D1376" t="str">
            <v>POWER GENERATION</v>
          </cell>
          <cell r="E1376" t="str">
            <v>Operational</v>
          </cell>
          <cell r="F1376">
            <v>983</v>
          </cell>
          <cell r="G1376" t="str">
            <v>Excluded</v>
          </cell>
          <cell r="H1376" t="str">
            <v>PRETAX DEP CARE</v>
          </cell>
          <cell r="I1376">
            <v>0</v>
          </cell>
          <cell r="J1376">
            <v>-17496.48</v>
          </cell>
          <cell r="K1376">
            <v>0</v>
          </cell>
          <cell r="L1376">
            <v>0</v>
          </cell>
          <cell r="M1376">
            <v>0</v>
          </cell>
          <cell r="N1376">
            <v>-17496.48</v>
          </cell>
          <cell r="O1376">
            <v>-17496.48</v>
          </cell>
        </row>
        <row r="1377">
          <cell r="B1377" t="str">
            <v>NON BARG</v>
          </cell>
          <cell r="C1377">
            <v>56</v>
          </cell>
          <cell r="D1377" t="str">
            <v>POWER GENERATION</v>
          </cell>
          <cell r="E1377" t="str">
            <v>Operational</v>
          </cell>
          <cell r="F1377">
            <v>984</v>
          </cell>
          <cell r="G1377" t="str">
            <v>Excluded</v>
          </cell>
          <cell r="H1377" t="str">
            <v>VISION - PRE-TAX DED</v>
          </cell>
          <cell r="I1377">
            <v>0</v>
          </cell>
          <cell r="J1377">
            <v>-32587.95</v>
          </cell>
          <cell r="K1377">
            <v>0</v>
          </cell>
          <cell r="L1377">
            <v>0</v>
          </cell>
          <cell r="M1377">
            <v>0</v>
          </cell>
          <cell r="N1377">
            <v>-32587.95</v>
          </cell>
          <cell r="O1377">
            <v>-32587.95</v>
          </cell>
        </row>
        <row r="1378">
          <cell r="B1378" t="str">
            <v>NON BARG</v>
          </cell>
          <cell r="C1378">
            <v>56</v>
          </cell>
          <cell r="D1378" t="str">
            <v>POWER GENERATION</v>
          </cell>
          <cell r="E1378" t="str">
            <v>Operational</v>
          </cell>
          <cell r="F1378">
            <v>985</v>
          </cell>
          <cell r="G1378" t="str">
            <v>Excluded</v>
          </cell>
          <cell r="H1378" t="str">
            <v>VACATION BUY</v>
          </cell>
          <cell r="I1378">
            <v>0</v>
          </cell>
          <cell r="J1378">
            <v>-3048.69</v>
          </cell>
          <cell r="K1378">
            <v>0</v>
          </cell>
          <cell r="L1378">
            <v>0</v>
          </cell>
          <cell r="M1378">
            <v>0</v>
          </cell>
          <cell r="N1378">
            <v>-3048.69</v>
          </cell>
          <cell r="O1378">
            <v>-3048.69</v>
          </cell>
        </row>
        <row r="1379">
          <cell r="B1379" t="str">
            <v>NON BARG</v>
          </cell>
          <cell r="C1379">
            <v>56</v>
          </cell>
          <cell r="D1379" t="str">
            <v>POWER GENERATION</v>
          </cell>
          <cell r="E1379" t="str">
            <v>Operational</v>
          </cell>
          <cell r="F1379">
            <v>990</v>
          </cell>
          <cell r="G1379" t="str">
            <v>Excluded</v>
          </cell>
          <cell r="H1379" t="str">
            <v>THRIFT CATCH UP</v>
          </cell>
          <cell r="I1379">
            <v>0</v>
          </cell>
          <cell r="J1379">
            <v>-14551.35</v>
          </cell>
          <cell r="K1379">
            <v>0</v>
          </cell>
          <cell r="L1379">
            <v>0</v>
          </cell>
          <cell r="M1379">
            <v>0</v>
          </cell>
          <cell r="N1379">
            <v>-14551.35</v>
          </cell>
          <cell r="O1379">
            <v>-14551.35</v>
          </cell>
        </row>
        <row r="1380">
          <cell r="B1380" t="str">
            <v>NON BARG</v>
          </cell>
          <cell r="C1380">
            <v>56</v>
          </cell>
          <cell r="D1380" t="str">
            <v>POWER GENERATION</v>
          </cell>
          <cell r="E1380" t="str">
            <v>Operational</v>
          </cell>
          <cell r="F1380">
            <v>998</v>
          </cell>
          <cell r="G1380" t="str">
            <v>Excluded</v>
          </cell>
          <cell r="H1380" t="str">
            <v>BA THRFT STP AT CAP</v>
          </cell>
          <cell r="I1380">
            <v>0</v>
          </cell>
          <cell r="J1380">
            <v>-1557149.03</v>
          </cell>
          <cell r="K1380">
            <v>0</v>
          </cell>
          <cell r="L1380">
            <v>0</v>
          </cell>
          <cell r="M1380">
            <v>0</v>
          </cell>
          <cell r="N1380">
            <v>-1557149.03</v>
          </cell>
          <cell r="O1380">
            <v>-1557149.03</v>
          </cell>
        </row>
        <row r="1381">
          <cell r="B1381" t="str">
            <v>NON BARG</v>
          </cell>
          <cell r="C1381">
            <v>56</v>
          </cell>
          <cell r="D1381" t="str">
            <v>POWER GENERATION</v>
          </cell>
          <cell r="E1381" t="str">
            <v>Operational</v>
          </cell>
          <cell r="F1381">
            <v>999</v>
          </cell>
          <cell r="G1381" t="str">
            <v>Excluded</v>
          </cell>
          <cell r="H1381" t="str">
            <v>SUP THRFT STP AT CAP</v>
          </cell>
          <cell r="I1381">
            <v>0</v>
          </cell>
          <cell r="J1381">
            <v>-844730.93</v>
          </cell>
          <cell r="K1381">
            <v>0</v>
          </cell>
          <cell r="L1381">
            <v>0</v>
          </cell>
          <cell r="M1381">
            <v>0</v>
          </cell>
          <cell r="N1381">
            <v>-844730.93</v>
          </cell>
          <cell r="O1381">
            <v>-844730.93</v>
          </cell>
        </row>
        <row r="1382">
          <cell r="B1382" t="str">
            <v>NON BARG</v>
          </cell>
          <cell r="C1382">
            <v>56</v>
          </cell>
          <cell r="D1382" t="str">
            <v>POWER GENERATION</v>
          </cell>
          <cell r="E1382" t="str">
            <v>Operational</v>
          </cell>
          <cell r="F1382" t="str">
            <v>C04</v>
          </cell>
          <cell r="G1382" t="str">
            <v>Excluded</v>
          </cell>
          <cell r="H1382" t="str">
            <v>OUT OF STATE DFRNTL</v>
          </cell>
          <cell r="I1382">
            <v>0</v>
          </cell>
          <cell r="J1382">
            <v>6760</v>
          </cell>
          <cell r="K1382">
            <v>0</v>
          </cell>
          <cell r="L1382">
            <v>0</v>
          </cell>
          <cell r="M1382">
            <v>0</v>
          </cell>
          <cell r="N1382">
            <v>6760</v>
          </cell>
          <cell r="O1382">
            <v>6760</v>
          </cell>
        </row>
        <row r="1383">
          <cell r="B1383" t="str">
            <v>NON BARG</v>
          </cell>
          <cell r="C1383">
            <v>56</v>
          </cell>
          <cell r="D1383" t="str">
            <v>POWER GENERATION</v>
          </cell>
          <cell r="E1383" t="str">
            <v>Operational</v>
          </cell>
          <cell r="F1383" t="str">
            <v>C09</v>
          </cell>
          <cell r="G1383" t="str">
            <v>Excluded</v>
          </cell>
          <cell r="H1383" t="str">
            <v>SEVERANCE PAY</v>
          </cell>
          <cell r="I1383">
            <v>0</v>
          </cell>
          <cell r="J1383">
            <v>2485185.75</v>
          </cell>
          <cell r="K1383">
            <v>0</v>
          </cell>
          <cell r="L1383">
            <v>0</v>
          </cell>
          <cell r="M1383">
            <v>0</v>
          </cell>
          <cell r="N1383">
            <v>2485185.75</v>
          </cell>
          <cell r="O1383">
            <v>2485185.75</v>
          </cell>
        </row>
        <row r="1384">
          <cell r="B1384" t="str">
            <v>NON BARG</v>
          </cell>
          <cell r="C1384">
            <v>56</v>
          </cell>
          <cell r="D1384" t="str">
            <v>POWER GENERATION</v>
          </cell>
          <cell r="E1384" t="str">
            <v>Operational</v>
          </cell>
          <cell r="F1384" t="str">
            <v>C11</v>
          </cell>
          <cell r="G1384" t="str">
            <v>Excluded</v>
          </cell>
          <cell r="H1384" t="str">
            <v>GEOGRAPHIC DIFFERENTIAL</v>
          </cell>
          <cell r="I1384">
            <v>0</v>
          </cell>
          <cell r="J1384">
            <v>12855.33</v>
          </cell>
          <cell r="K1384">
            <v>0</v>
          </cell>
          <cell r="L1384">
            <v>0</v>
          </cell>
          <cell r="M1384">
            <v>0</v>
          </cell>
          <cell r="N1384">
            <v>12855.33</v>
          </cell>
          <cell r="O1384">
            <v>12855.33</v>
          </cell>
        </row>
        <row r="1385">
          <cell r="B1385" t="str">
            <v>NON BARG</v>
          </cell>
          <cell r="C1385">
            <v>56</v>
          </cell>
          <cell r="D1385" t="str">
            <v>POWER GENERATION</v>
          </cell>
          <cell r="E1385" t="str">
            <v>Operational</v>
          </cell>
          <cell r="F1385" t="str">
            <v>C37</v>
          </cell>
          <cell r="G1385" t="str">
            <v>Excluded</v>
          </cell>
          <cell r="H1385" t="str">
            <v>UNUSED VACATION PAY</v>
          </cell>
          <cell r="I1385">
            <v>0</v>
          </cell>
          <cell r="J1385">
            <v>4575.54</v>
          </cell>
          <cell r="K1385">
            <v>0</v>
          </cell>
          <cell r="L1385">
            <v>0</v>
          </cell>
          <cell r="M1385">
            <v>0</v>
          </cell>
          <cell r="N1385">
            <v>4575.54</v>
          </cell>
          <cell r="O1385">
            <v>4575.54</v>
          </cell>
        </row>
        <row r="1386">
          <cell r="B1386" t="str">
            <v>NON BARG</v>
          </cell>
          <cell r="C1386">
            <v>56</v>
          </cell>
          <cell r="D1386" t="str">
            <v>POWER GENERATION</v>
          </cell>
          <cell r="E1386" t="str">
            <v>Operational</v>
          </cell>
          <cell r="F1386" t="str">
            <v>D30</v>
          </cell>
          <cell r="G1386" t="str">
            <v>Excluded</v>
          </cell>
          <cell r="H1386" t="str">
            <v>IMP STOCK OPTION</v>
          </cell>
          <cell r="I1386">
            <v>0</v>
          </cell>
          <cell r="J1386">
            <v>154924.75</v>
          </cell>
          <cell r="K1386">
            <v>0</v>
          </cell>
          <cell r="L1386">
            <v>0</v>
          </cell>
          <cell r="M1386">
            <v>0</v>
          </cell>
          <cell r="N1386">
            <v>154924.75</v>
          </cell>
          <cell r="O1386">
            <v>154924.75</v>
          </cell>
        </row>
        <row r="1387">
          <cell r="B1387" t="str">
            <v>NON BARG</v>
          </cell>
          <cell r="C1387">
            <v>56</v>
          </cell>
          <cell r="D1387" t="str">
            <v>POWER GENERATION</v>
          </cell>
          <cell r="E1387" t="str">
            <v>Operational</v>
          </cell>
          <cell r="F1387" t="str">
            <v>G01</v>
          </cell>
          <cell r="G1387" t="str">
            <v>Excluded</v>
          </cell>
          <cell r="H1387" t="str">
            <v>SIGNING BONUS</v>
          </cell>
          <cell r="I1387">
            <v>0</v>
          </cell>
          <cell r="J1387">
            <v>115849.32</v>
          </cell>
          <cell r="K1387">
            <v>0</v>
          </cell>
          <cell r="L1387">
            <v>0</v>
          </cell>
          <cell r="M1387">
            <v>0</v>
          </cell>
          <cell r="N1387">
            <v>115849.32</v>
          </cell>
          <cell r="O1387">
            <v>115849.32</v>
          </cell>
        </row>
        <row r="1388">
          <cell r="B1388" t="str">
            <v>NON BARG</v>
          </cell>
          <cell r="C1388">
            <v>56</v>
          </cell>
          <cell r="D1388" t="str">
            <v>POWER GENERATION</v>
          </cell>
          <cell r="E1388" t="str">
            <v>Operational</v>
          </cell>
          <cell r="F1388" t="str">
            <v>G04</v>
          </cell>
          <cell r="G1388" t="str">
            <v>Excluded</v>
          </cell>
          <cell r="H1388" t="str">
            <v>GROSSUP</v>
          </cell>
          <cell r="I1388">
            <v>0</v>
          </cell>
          <cell r="J1388">
            <v>961.61</v>
          </cell>
          <cell r="K1388">
            <v>0</v>
          </cell>
          <cell r="L1388">
            <v>0</v>
          </cell>
          <cell r="M1388">
            <v>0</v>
          </cell>
          <cell r="N1388">
            <v>961.61</v>
          </cell>
          <cell r="O1388">
            <v>961.61</v>
          </cell>
        </row>
        <row r="1389">
          <cell r="B1389" t="str">
            <v>NON BARG</v>
          </cell>
          <cell r="C1389">
            <v>56</v>
          </cell>
          <cell r="D1389" t="str">
            <v>POWER GENERATION</v>
          </cell>
          <cell r="E1389" t="str">
            <v>Operational</v>
          </cell>
          <cell r="F1389" t="str">
            <v>G09</v>
          </cell>
          <cell r="G1389" t="str">
            <v>Excluded</v>
          </cell>
          <cell r="H1389" t="str">
            <v>WELLNESS REFUND</v>
          </cell>
          <cell r="I1389">
            <v>0</v>
          </cell>
          <cell r="J1389">
            <v>1002.33</v>
          </cell>
          <cell r="K1389">
            <v>0</v>
          </cell>
          <cell r="L1389">
            <v>0</v>
          </cell>
          <cell r="M1389">
            <v>0</v>
          </cell>
          <cell r="N1389">
            <v>1002.33</v>
          </cell>
          <cell r="O1389">
            <v>1002.33</v>
          </cell>
        </row>
        <row r="1390">
          <cell r="B1390" t="str">
            <v>NON BARG</v>
          </cell>
          <cell r="C1390">
            <v>56</v>
          </cell>
          <cell r="D1390" t="str">
            <v>POWER GENERATION</v>
          </cell>
          <cell r="E1390" t="str">
            <v>Operational</v>
          </cell>
          <cell r="F1390" t="str">
            <v>G20</v>
          </cell>
          <cell r="G1390" t="str">
            <v>Excluded</v>
          </cell>
          <cell r="H1390" t="str">
            <v>MOV EXP-TXBL</v>
          </cell>
          <cell r="I1390">
            <v>0</v>
          </cell>
          <cell r="J1390">
            <v>353578.1</v>
          </cell>
          <cell r="K1390">
            <v>0</v>
          </cell>
          <cell r="L1390">
            <v>0</v>
          </cell>
          <cell r="M1390">
            <v>0</v>
          </cell>
          <cell r="N1390">
            <v>353578.1</v>
          </cell>
          <cell r="O1390">
            <v>353578.1</v>
          </cell>
        </row>
        <row r="1391">
          <cell r="B1391" t="str">
            <v>NON BARG</v>
          </cell>
          <cell r="C1391">
            <v>56</v>
          </cell>
          <cell r="D1391" t="str">
            <v>POWER GENERATION</v>
          </cell>
          <cell r="E1391" t="str">
            <v>Operational</v>
          </cell>
          <cell r="F1391" t="str">
            <v>G25</v>
          </cell>
          <cell r="G1391" t="str">
            <v>Excluded</v>
          </cell>
          <cell r="H1391" t="str">
            <v>MOV EXP GROSSUP</v>
          </cell>
          <cell r="I1391">
            <v>0</v>
          </cell>
          <cell r="J1391">
            <v>125223.43</v>
          </cell>
          <cell r="K1391">
            <v>0</v>
          </cell>
          <cell r="L1391">
            <v>0</v>
          </cell>
          <cell r="M1391">
            <v>0</v>
          </cell>
          <cell r="N1391">
            <v>125223.43</v>
          </cell>
          <cell r="O1391">
            <v>125223.43</v>
          </cell>
        </row>
        <row r="1392">
          <cell r="B1392" t="str">
            <v>NON BARG</v>
          </cell>
          <cell r="C1392">
            <v>56</v>
          </cell>
          <cell r="D1392" t="str">
            <v>POWER GENERATION</v>
          </cell>
          <cell r="E1392" t="str">
            <v>Operational</v>
          </cell>
          <cell r="F1392" t="str">
            <v>G30</v>
          </cell>
          <cell r="G1392" t="str">
            <v>Excluded</v>
          </cell>
          <cell r="H1392" t="str">
            <v>MOV EXP INCENT TXBL</v>
          </cell>
          <cell r="I1392">
            <v>0</v>
          </cell>
          <cell r="J1392">
            <v>45830</v>
          </cell>
          <cell r="K1392">
            <v>0</v>
          </cell>
          <cell r="L1392">
            <v>0</v>
          </cell>
          <cell r="M1392">
            <v>0</v>
          </cell>
          <cell r="N1392">
            <v>45830</v>
          </cell>
          <cell r="O1392">
            <v>45830</v>
          </cell>
        </row>
        <row r="1393">
          <cell r="B1393" t="str">
            <v>NON BARG</v>
          </cell>
          <cell r="C1393">
            <v>56</v>
          </cell>
          <cell r="D1393" t="str">
            <v>POWER GENERATION</v>
          </cell>
          <cell r="E1393" t="str">
            <v>Operational</v>
          </cell>
          <cell r="F1393" t="str">
            <v>H30</v>
          </cell>
          <cell r="G1393" t="str">
            <v>Non Productive</v>
          </cell>
          <cell r="H1393" t="str">
            <v>PERF EXC REWARD</v>
          </cell>
          <cell r="I1393">
            <v>0</v>
          </cell>
          <cell r="J1393">
            <v>2040356</v>
          </cell>
          <cell r="K1393">
            <v>0</v>
          </cell>
          <cell r="L1393">
            <v>2040356</v>
          </cell>
          <cell r="M1393">
            <v>2040356</v>
          </cell>
          <cell r="N1393">
            <v>0</v>
          </cell>
          <cell r="O1393">
            <v>2040356</v>
          </cell>
        </row>
        <row r="1394">
          <cell r="B1394" t="str">
            <v>NON BARG</v>
          </cell>
          <cell r="C1394">
            <v>56</v>
          </cell>
          <cell r="D1394" t="str">
            <v>POWER GENERATION</v>
          </cell>
          <cell r="E1394" t="str">
            <v>Operational</v>
          </cell>
          <cell r="F1394" t="str">
            <v>H35</v>
          </cell>
          <cell r="G1394" t="str">
            <v>Excluded</v>
          </cell>
          <cell r="H1394" t="str">
            <v>INCENTIVE</v>
          </cell>
          <cell r="I1394">
            <v>0</v>
          </cell>
          <cell r="J1394">
            <v>257888</v>
          </cell>
          <cell r="K1394">
            <v>0</v>
          </cell>
          <cell r="L1394">
            <v>0</v>
          </cell>
          <cell r="M1394">
            <v>0</v>
          </cell>
          <cell r="N1394">
            <v>257888</v>
          </cell>
          <cell r="O1394">
            <v>257888</v>
          </cell>
        </row>
        <row r="1395">
          <cell r="B1395" t="str">
            <v>NON BARG</v>
          </cell>
          <cell r="C1395">
            <v>56</v>
          </cell>
          <cell r="D1395" t="str">
            <v>POWER GENERATION</v>
          </cell>
          <cell r="E1395" t="str">
            <v>Operational</v>
          </cell>
          <cell r="F1395" t="str">
            <v>J10</v>
          </cell>
          <cell r="G1395" t="str">
            <v>Excluded</v>
          </cell>
          <cell r="H1395" t="str">
            <v>O.T. MEALS NON-XM</v>
          </cell>
          <cell r="I1395">
            <v>1113</v>
          </cell>
          <cell r="J1395">
            <v>12243</v>
          </cell>
          <cell r="K1395">
            <v>0</v>
          </cell>
          <cell r="L1395">
            <v>0</v>
          </cell>
          <cell r="M1395">
            <v>0</v>
          </cell>
          <cell r="N1395">
            <v>12243</v>
          </cell>
          <cell r="O1395">
            <v>12243</v>
          </cell>
        </row>
        <row r="1396">
          <cell r="B1396" t="str">
            <v>NON BARG</v>
          </cell>
          <cell r="C1396">
            <v>56</v>
          </cell>
          <cell r="D1396" t="str">
            <v>POWER GENERATION</v>
          </cell>
          <cell r="E1396" t="str">
            <v>Operational</v>
          </cell>
          <cell r="F1396" t="str">
            <v>J20</v>
          </cell>
          <cell r="G1396" t="str">
            <v>Excluded</v>
          </cell>
          <cell r="H1396" t="str">
            <v>IMP INC EXCESS LIF T</v>
          </cell>
          <cell r="I1396">
            <v>0</v>
          </cell>
          <cell r="J1396">
            <v>100046.79</v>
          </cell>
          <cell r="K1396">
            <v>0</v>
          </cell>
          <cell r="L1396">
            <v>0</v>
          </cell>
          <cell r="M1396">
            <v>0</v>
          </cell>
          <cell r="N1396">
            <v>100046.79</v>
          </cell>
          <cell r="O1396">
            <v>100046.79</v>
          </cell>
        </row>
        <row r="1397">
          <cell r="B1397" t="str">
            <v>NON BARG</v>
          </cell>
          <cell r="C1397">
            <v>56</v>
          </cell>
          <cell r="D1397" t="str">
            <v>POWER GENERATION</v>
          </cell>
          <cell r="E1397" t="str">
            <v>Operational</v>
          </cell>
          <cell r="F1397" t="str">
            <v>J25</v>
          </cell>
          <cell r="G1397" t="str">
            <v>Excluded</v>
          </cell>
          <cell r="H1397" t="str">
            <v>IMP INC DEP LIFE</v>
          </cell>
          <cell r="I1397">
            <v>0</v>
          </cell>
          <cell r="J1397">
            <v>6649.9</v>
          </cell>
          <cell r="K1397">
            <v>0</v>
          </cell>
          <cell r="L1397">
            <v>0</v>
          </cell>
          <cell r="M1397">
            <v>0</v>
          </cell>
          <cell r="N1397">
            <v>6649.9</v>
          </cell>
          <cell r="O1397">
            <v>6649.9</v>
          </cell>
        </row>
        <row r="1398">
          <cell r="B1398" t="str">
            <v>NON BARG</v>
          </cell>
          <cell r="C1398">
            <v>56</v>
          </cell>
          <cell r="D1398" t="str">
            <v>POWER GENERATION</v>
          </cell>
          <cell r="E1398" t="str">
            <v>Operational</v>
          </cell>
          <cell r="F1398" t="str">
            <v>J68</v>
          </cell>
          <cell r="G1398" t="str">
            <v>Excluded</v>
          </cell>
          <cell r="H1398" t="str">
            <v>COMMUT CO. CAR</v>
          </cell>
          <cell r="I1398">
            <v>0</v>
          </cell>
          <cell r="J1398">
            <v>11041.5</v>
          </cell>
          <cell r="K1398">
            <v>0</v>
          </cell>
          <cell r="L1398">
            <v>0</v>
          </cell>
          <cell r="M1398">
            <v>0</v>
          </cell>
          <cell r="N1398">
            <v>11041.5</v>
          </cell>
          <cell r="O1398">
            <v>11041.5</v>
          </cell>
        </row>
        <row r="1399">
          <cell r="B1399" t="str">
            <v>NON BARG</v>
          </cell>
          <cell r="C1399">
            <v>56</v>
          </cell>
          <cell r="D1399" t="str">
            <v>POWER GENERATION</v>
          </cell>
          <cell r="E1399" t="str">
            <v>Operational</v>
          </cell>
          <cell r="F1399" t="str">
            <v>J81</v>
          </cell>
          <cell r="G1399" t="str">
            <v>Excluded</v>
          </cell>
          <cell r="H1399" t="str">
            <v>IMP CNTR CAR V INS 1</v>
          </cell>
          <cell r="I1399">
            <v>0</v>
          </cell>
          <cell r="J1399">
            <v>147</v>
          </cell>
          <cell r="K1399">
            <v>0</v>
          </cell>
          <cell r="L1399">
            <v>0</v>
          </cell>
          <cell r="M1399">
            <v>0</v>
          </cell>
          <cell r="N1399">
            <v>147</v>
          </cell>
          <cell r="O1399">
            <v>147</v>
          </cell>
        </row>
        <row r="1400">
          <cell r="B1400" t="str">
            <v>NON BARG</v>
          </cell>
          <cell r="C1400">
            <v>56</v>
          </cell>
          <cell r="D1400" t="str">
            <v>POWER GENERATION</v>
          </cell>
          <cell r="E1400" t="str">
            <v>Operational</v>
          </cell>
          <cell r="F1400" t="str">
            <v>J82</v>
          </cell>
          <cell r="G1400" t="str">
            <v>Excluded</v>
          </cell>
          <cell r="H1400" t="str">
            <v>IMP CNTR CAR V INS 2</v>
          </cell>
          <cell r="I1400">
            <v>0</v>
          </cell>
          <cell r="J1400">
            <v>10043</v>
          </cell>
          <cell r="K1400">
            <v>0</v>
          </cell>
          <cell r="L1400">
            <v>0</v>
          </cell>
          <cell r="M1400">
            <v>0</v>
          </cell>
          <cell r="N1400">
            <v>10043</v>
          </cell>
          <cell r="O1400">
            <v>10043</v>
          </cell>
        </row>
        <row r="1401">
          <cell r="B1401" t="str">
            <v>NON BARG</v>
          </cell>
          <cell r="C1401">
            <v>56</v>
          </cell>
          <cell r="D1401" t="str">
            <v>POWER GENERATION</v>
          </cell>
          <cell r="E1401" t="str">
            <v>Operational</v>
          </cell>
          <cell r="F1401" t="str">
            <v>J83</v>
          </cell>
          <cell r="G1401" t="str">
            <v>Excluded</v>
          </cell>
          <cell r="H1401" t="str">
            <v>IMP CNTR CAR V INS 3</v>
          </cell>
          <cell r="I1401">
            <v>0</v>
          </cell>
          <cell r="J1401">
            <v>264</v>
          </cell>
          <cell r="K1401">
            <v>0</v>
          </cell>
          <cell r="L1401">
            <v>0</v>
          </cell>
          <cell r="M1401">
            <v>0</v>
          </cell>
          <cell r="N1401">
            <v>264</v>
          </cell>
          <cell r="O1401">
            <v>264</v>
          </cell>
        </row>
        <row r="1402">
          <cell r="B1402" t="str">
            <v>NON BARG</v>
          </cell>
          <cell r="C1402">
            <v>56</v>
          </cell>
          <cell r="D1402" t="str">
            <v>POWER GENERATION</v>
          </cell>
          <cell r="E1402" t="str">
            <v>Operational</v>
          </cell>
          <cell r="F1402" t="str">
            <v>P05</v>
          </cell>
          <cell r="G1402" t="str">
            <v>Excluded</v>
          </cell>
          <cell r="H1402" t="str">
            <v>DEF COMP PAYOUT-PRIN</v>
          </cell>
          <cell r="I1402">
            <v>0</v>
          </cell>
          <cell r="J1402">
            <v>23432.78</v>
          </cell>
          <cell r="K1402">
            <v>0</v>
          </cell>
          <cell r="L1402">
            <v>0</v>
          </cell>
          <cell r="M1402">
            <v>0</v>
          </cell>
          <cell r="N1402">
            <v>23432.78</v>
          </cell>
          <cell r="O1402">
            <v>23432.78</v>
          </cell>
        </row>
        <row r="1403">
          <cell r="B1403" t="str">
            <v>NON BARG</v>
          </cell>
          <cell r="C1403">
            <v>56</v>
          </cell>
          <cell r="D1403" t="str">
            <v>POWER GENERATION</v>
          </cell>
          <cell r="E1403" t="str">
            <v>Operational</v>
          </cell>
          <cell r="F1403" t="str">
            <v>P30</v>
          </cell>
          <cell r="G1403" t="str">
            <v>Excluded</v>
          </cell>
          <cell r="H1403" t="str">
            <v>STOCK OPTION TAX</v>
          </cell>
          <cell r="I1403">
            <v>0</v>
          </cell>
          <cell r="J1403">
            <v>50602.92</v>
          </cell>
          <cell r="K1403">
            <v>0</v>
          </cell>
          <cell r="L1403">
            <v>0</v>
          </cell>
          <cell r="M1403">
            <v>0</v>
          </cell>
          <cell r="N1403">
            <v>50602.92</v>
          </cell>
          <cell r="O1403">
            <v>50602.92</v>
          </cell>
        </row>
        <row r="1404">
          <cell r="B1404" t="str">
            <v>NON BARG</v>
          </cell>
          <cell r="C1404">
            <v>56</v>
          </cell>
          <cell r="D1404" t="str">
            <v>POWER GENERATION</v>
          </cell>
          <cell r="E1404" t="str">
            <v>Operational</v>
          </cell>
          <cell r="F1404" t="str">
            <v>P51</v>
          </cell>
          <cell r="G1404" t="str">
            <v>Excluded</v>
          </cell>
          <cell r="H1404" t="str">
            <v>CC V INS RMB N-TX 1</v>
          </cell>
          <cell r="I1404">
            <v>0</v>
          </cell>
          <cell r="J1404">
            <v>189</v>
          </cell>
          <cell r="K1404">
            <v>0</v>
          </cell>
          <cell r="L1404">
            <v>0</v>
          </cell>
          <cell r="M1404">
            <v>0</v>
          </cell>
          <cell r="N1404">
            <v>189</v>
          </cell>
          <cell r="O1404">
            <v>189</v>
          </cell>
        </row>
        <row r="1405">
          <cell r="B1405" t="str">
            <v>NON BARG</v>
          </cell>
          <cell r="C1405">
            <v>56</v>
          </cell>
          <cell r="D1405" t="str">
            <v>POWER GENERATION</v>
          </cell>
          <cell r="E1405" t="str">
            <v>Operational</v>
          </cell>
          <cell r="F1405" t="str">
            <v>P52</v>
          </cell>
          <cell r="G1405" t="str">
            <v>Excluded</v>
          </cell>
          <cell r="H1405" t="str">
            <v>CC V INS RMB N-TX 2</v>
          </cell>
          <cell r="I1405">
            <v>0</v>
          </cell>
          <cell r="J1405">
            <v>16890.5</v>
          </cell>
          <cell r="K1405">
            <v>0</v>
          </cell>
          <cell r="L1405">
            <v>0</v>
          </cell>
          <cell r="M1405">
            <v>0</v>
          </cell>
          <cell r="N1405">
            <v>16890.5</v>
          </cell>
          <cell r="O1405">
            <v>16890.5</v>
          </cell>
        </row>
        <row r="1406">
          <cell r="B1406" t="str">
            <v>NON BARG</v>
          </cell>
          <cell r="C1406">
            <v>56</v>
          </cell>
          <cell r="D1406" t="str">
            <v>POWER GENERATION</v>
          </cell>
          <cell r="E1406" t="str">
            <v>Operational</v>
          </cell>
          <cell r="F1406" t="str">
            <v>P53</v>
          </cell>
          <cell r="G1406" t="str">
            <v>Excluded</v>
          </cell>
          <cell r="H1406" t="str">
            <v>CC V INS RMB N-TX 3</v>
          </cell>
          <cell r="I1406">
            <v>0</v>
          </cell>
          <cell r="J1406">
            <v>444</v>
          </cell>
          <cell r="K1406">
            <v>0</v>
          </cell>
          <cell r="L1406">
            <v>0</v>
          </cell>
          <cell r="M1406">
            <v>0</v>
          </cell>
          <cell r="N1406">
            <v>444</v>
          </cell>
          <cell r="O1406">
            <v>444</v>
          </cell>
        </row>
        <row r="1407">
          <cell r="B1407" t="str">
            <v>NON BARG</v>
          </cell>
          <cell r="C1407">
            <v>56</v>
          </cell>
          <cell r="D1407" t="str">
            <v>POWER GENERATION</v>
          </cell>
          <cell r="E1407" t="str">
            <v>Operational</v>
          </cell>
          <cell r="F1407" t="str">
            <v>P61</v>
          </cell>
          <cell r="G1407" t="str">
            <v>Excluded</v>
          </cell>
          <cell r="H1407" t="str">
            <v>MOV EXP NON TXBL</v>
          </cell>
          <cell r="I1407">
            <v>0</v>
          </cell>
          <cell r="J1407">
            <v>6496.1</v>
          </cell>
          <cell r="K1407">
            <v>0</v>
          </cell>
          <cell r="L1407">
            <v>0</v>
          </cell>
          <cell r="M1407">
            <v>0</v>
          </cell>
          <cell r="N1407">
            <v>6496.1</v>
          </cell>
          <cell r="O1407">
            <v>6496.1</v>
          </cell>
        </row>
        <row r="1408">
          <cell r="B1408" t="str">
            <v>NON BARG</v>
          </cell>
          <cell r="C1408">
            <v>56</v>
          </cell>
          <cell r="D1408" t="str">
            <v>POWER GENERATION</v>
          </cell>
          <cell r="E1408" t="str">
            <v>Operational</v>
          </cell>
          <cell r="F1408" t="str">
            <v>R40</v>
          </cell>
          <cell r="G1408" t="str">
            <v>Excluded</v>
          </cell>
          <cell r="H1408" t="str">
            <v>FULL DY DIS-NOT PAID</v>
          </cell>
          <cell r="I1408">
            <v>280</v>
          </cell>
          <cell r="J1408">
            <v>0</v>
          </cell>
          <cell r="K1408">
            <v>0</v>
          </cell>
          <cell r="L1408">
            <v>0</v>
          </cell>
          <cell r="M1408">
            <v>0</v>
          </cell>
          <cell r="N1408">
            <v>0</v>
          </cell>
          <cell r="O1408">
            <v>0</v>
          </cell>
        </row>
        <row r="1409">
          <cell r="B1409" t="str">
            <v>NON BARG</v>
          </cell>
          <cell r="C1409">
            <v>56</v>
          </cell>
          <cell r="D1409" t="str">
            <v>POWER GENERATION</v>
          </cell>
          <cell r="E1409" t="str">
            <v>Operational</v>
          </cell>
          <cell r="F1409" t="str">
            <v>R42</v>
          </cell>
          <cell r="G1409" t="str">
            <v>Excluded</v>
          </cell>
          <cell r="H1409" t="str">
            <v>HOL WRK-VAC-NOT PAID</v>
          </cell>
          <cell r="I1409">
            <v>336</v>
          </cell>
          <cell r="J1409">
            <v>11783.76</v>
          </cell>
          <cell r="K1409">
            <v>0</v>
          </cell>
          <cell r="L1409">
            <v>0</v>
          </cell>
          <cell r="M1409">
            <v>0</v>
          </cell>
          <cell r="N1409">
            <v>11783.76</v>
          </cell>
          <cell r="O1409">
            <v>11783.76</v>
          </cell>
        </row>
        <row r="1410">
          <cell r="B1410" t="str">
            <v>NON BARG</v>
          </cell>
          <cell r="C1410">
            <v>56</v>
          </cell>
          <cell r="D1410" t="str">
            <v>POWER GENERATION</v>
          </cell>
          <cell r="E1410" t="str">
            <v>Operational</v>
          </cell>
          <cell r="F1410" t="str">
            <v>R59</v>
          </cell>
          <cell r="G1410" t="str">
            <v>Excluded</v>
          </cell>
          <cell r="H1410" t="str">
            <v>FMLA - INFO ONLY</v>
          </cell>
          <cell r="I1410">
            <v>1576</v>
          </cell>
          <cell r="J1410">
            <v>0</v>
          </cell>
          <cell r="K1410">
            <v>0</v>
          </cell>
          <cell r="L1410">
            <v>0</v>
          </cell>
          <cell r="M1410">
            <v>0</v>
          </cell>
          <cell r="N1410">
            <v>0</v>
          </cell>
          <cell r="O1410">
            <v>0</v>
          </cell>
        </row>
        <row r="1411">
          <cell r="B1411" t="str">
            <v>NON BARG</v>
          </cell>
          <cell r="C1411">
            <v>56</v>
          </cell>
          <cell r="D1411" t="str">
            <v>POWER GENERATION</v>
          </cell>
          <cell r="E1411" t="str">
            <v>Operational</v>
          </cell>
          <cell r="F1411" t="str">
            <v>R63</v>
          </cell>
          <cell r="G1411" t="str">
            <v>Excluded</v>
          </cell>
          <cell r="H1411" t="str">
            <v>EMPL ILL-NOT PAID</v>
          </cell>
          <cell r="I1411">
            <v>-52.5</v>
          </cell>
          <cell r="J1411">
            <v>0</v>
          </cell>
          <cell r="K1411">
            <v>0</v>
          </cell>
          <cell r="L1411">
            <v>0</v>
          </cell>
          <cell r="M1411">
            <v>0</v>
          </cell>
          <cell r="N1411">
            <v>0</v>
          </cell>
          <cell r="O1411">
            <v>0</v>
          </cell>
        </row>
        <row r="1412">
          <cell r="B1412" t="str">
            <v>NON BARG</v>
          </cell>
          <cell r="C1412">
            <v>56</v>
          </cell>
          <cell r="D1412" t="str">
            <v>POWER GENERATION</v>
          </cell>
          <cell r="E1412" t="str">
            <v>Operational</v>
          </cell>
          <cell r="F1412" t="str">
            <v>R64</v>
          </cell>
          <cell r="G1412" t="str">
            <v>Excluded</v>
          </cell>
          <cell r="H1412" t="str">
            <v>FAMILY LEAVE NOT-PD</v>
          </cell>
          <cell r="I1412">
            <v>0</v>
          </cell>
          <cell r="J1412">
            <v>0</v>
          </cell>
          <cell r="K1412">
            <v>0</v>
          </cell>
          <cell r="L1412">
            <v>0</v>
          </cell>
          <cell r="M1412">
            <v>0</v>
          </cell>
          <cell r="N1412">
            <v>0</v>
          </cell>
          <cell r="O1412">
            <v>0</v>
          </cell>
        </row>
        <row r="1413">
          <cell r="B1413" t="str">
            <v>NON BARG</v>
          </cell>
          <cell r="C1413">
            <v>56</v>
          </cell>
          <cell r="D1413" t="str">
            <v>POWER GENERATION</v>
          </cell>
          <cell r="E1413" t="str">
            <v>Operational</v>
          </cell>
          <cell r="F1413" t="str">
            <v>R65</v>
          </cell>
          <cell r="G1413" t="str">
            <v>Excluded</v>
          </cell>
          <cell r="H1413" t="str">
            <v>EMPL REQ N-PD</v>
          </cell>
          <cell r="I1413">
            <v>188.5</v>
          </cell>
          <cell r="J1413">
            <v>0</v>
          </cell>
          <cell r="K1413">
            <v>0</v>
          </cell>
          <cell r="L1413">
            <v>0</v>
          </cell>
          <cell r="M1413">
            <v>0</v>
          </cell>
          <cell r="N1413">
            <v>0</v>
          </cell>
          <cell r="O1413">
            <v>0</v>
          </cell>
        </row>
        <row r="1414">
          <cell r="B1414" t="str">
            <v>NON BARG</v>
          </cell>
          <cell r="C1414">
            <v>56</v>
          </cell>
          <cell r="D1414" t="str">
            <v>POWER GENERATION</v>
          </cell>
          <cell r="E1414" t="str">
            <v>Operational</v>
          </cell>
          <cell r="F1414" t="str">
            <v>R69</v>
          </cell>
          <cell r="G1414" t="str">
            <v>Excluded</v>
          </cell>
          <cell r="H1414" t="str">
            <v>OTHER-NOT PAID</v>
          </cell>
          <cell r="I1414">
            <v>261</v>
          </cell>
          <cell r="J1414">
            <v>0</v>
          </cell>
          <cell r="K1414">
            <v>0</v>
          </cell>
          <cell r="L1414">
            <v>0</v>
          </cell>
          <cell r="M1414">
            <v>0</v>
          </cell>
          <cell r="N1414">
            <v>0</v>
          </cell>
          <cell r="O1414">
            <v>0</v>
          </cell>
        </row>
        <row r="1415">
          <cell r="B1415" t="str">
            <v>NON BARG</v>
          </cell>
          <cell r="C1415">
            <v>56</v>
          </cell>
          <cell r="D1415" t="str">
            <v>POWER GENERATION</v>
          </cell>
          <cell r="E1415" t="str">
            <v>Operational</v>
          </cell>
          <cell r="F1415" t="str">
            <v>R71</v>
          </cell>
          <cell r="G1415" t="str">
            <v>Excluded</v>
          </cell>
          <cell r="H1415" t="str">
            <v>DEFERRED COMP</v>
          </cell>
          <cell r="I1415">
            <v>0</v>
          </cell>
          <cell r="J1415">
            <v>154025</v>
          </cell>
          <cell r="K1415">
            <v>0</v>
          </cell>
          <cell r="L1415">
            <v>0</v>
          </cell>
          <cell r="M1415">
            <v>0</v>
          </cell>
          <cell r="N1415">
            <v>154025</v>
          </cell>
          <cell r="O1415">
            <v>154025</v>
          </cell>
        </row>
        <row r="1416">
          <cell r="B1416" t="str">
            <v>NON BARG</v>
          </cell>
          <cell r="C1416">
            <v>56</v>
          </cell>
          <cell r="D1416" t="str">
            <v>POWER GENERATION</v>
          </cell>
          <cell r="E1416" t="str">
            <v>Operational</v>
          </cell>
          <cell r="F1416" t="str">
            <v>S50</v>
          </cell>
          <cell r="G1416" t="str">
            <v>Non Productive</v>
          </cell>
          <cell r="H1416" t="str">
            <v>SHIFT DIFF REG M-8AM</v>
          </cell>
          <cell r="I1416">
            <v>1078</v>
          </cell>
          <cell r="J1416">
            <v>808.5</v>
          </cell>
          <cell r="K1416">
            <v>0</v>
          </cell>
          <cell r="L1416">
            <v>808.5</v>
          </cell>
          <cell r="M1416">
            <v>808.5</v>
          </cell>
          <cell r="N1416">
            <v>0</v>
          </cell>
          <cell r="O1416">
            <v>808.5</v>
          </cell>
        </row>
        <row r="1417">
          <cell r="B1417" t="str">
            <v>NON BARG</v>
          </cell>
          <cell r="C1417">
            <v>56</v>
          </cell>
          <cell r="D1417" t="str">
            <v>POWER GENERATION</v>
          </cell>
          <cell r="E1417" t="str">
            <v>Operational</v>
          </cell>
          <cell r="F1417" t="str">
            <v>S51</v>
          </cell>
          <cell r="G1417" t="str">
            <v>Non Productive</v>
          </cell>
          <cell r="H1417" t="str">
            <v>SHIFT DIFF REG 4PM-M</v>
          </cell>
          <cell r="I1417">
            <v>184</v>
          </cell>
          <cell r="J1417">
            <v>110.4</v>
          </cell>
          <cell r="K1417">
            <v>0</v>
          </cell>
          <cell r="L1417">
            <v>110.4</v>
          </cell>
          <cell r="M1417">
            <v>110.4</v>
          </cell>
          <cell r="N1417">
            <v>0</v>
          </cell>
          <cell r="O1417">
            <v>110.4</v>
          </cell>
        </row>
        <row r="1418">
          <cell r="B1418" t="str">
            <v>NON BARG</v>
          </cell>
          <cell r="C1418">
            <v>56</v>
          </cell>
          <cell r="D1418" t="str">
            <v>POWER GENERATION</v>
          </cell>
          <cell r="E1418" t="str">
            <v>Operational</v>
          </cell>
          <cell r="F1418" t="str">
            <v>T05</v>
          </cell>
          <cell r="G1418" t="str">
            <v>Non Productive</v>
          </cell>
          <cell r="H1418" t="str">
            <v>RETENTION BONUS</v>
          </cell>
          <cell r="I1418">
            <v>0</v>
          </cell>
          <cell r="J1418">
            <v>32500</v>
          </cell>
          <cell r="K1418">
            <v>0</v>
          </cell>
          <cell r="L1418">
            <v>32500</v>
          </cell>
          <cell r="M1418">
            <v>32500</v>
          </cell>
          <cell r="N1418">
            <v>0</v>
          </cell>
          <cell r="O1418">
            <v>32500</v>
          </cell>
        </row>
        <row r="1419">
          <cell r="B1419" t="str">
            <v>NON BARG</v>
          </cell>
          <cell r="C1419">
            <v>56</v>
          </cell>
          <cell r="D1419" t="str">
            <v>POWER GENERATION</v>
          </cell>
          <cell r="E1419" t="str">
            <v>Operational</v>
          </cell>
          <cell r="F1419" t="str">
            <v>T12</v>
          </cell>
          <cell r="G1419" t="str">
            <v>Non Productive</v>
          </cell>
          <cell r="H1419" t="str">
            <v>ALTERNATIVE AWARD</v>
          </cell>
          <cell r="I1419">
            <v>0</v>
          </cell>
          <cell r="J1419">
            <v>3850</v>
          </cell>
          <cell r="K1419">
            <v>0</v>
          </cell>
          <cell r="L1419">
            <v>3850</v>
          </cell>
          <cell r="M1419">
            <v>3850</v>
          </cell>
          <cell r="N1419">
            <v>0</v>
          </cell>
          <cell r="O1419">
            <v>3850</v>
          </cell>
        </row>
        <row r="1420">
          <cell r="B1420" t="str">
            <v>NON BARG</v>
          </cell>
          <cell r="C1420">
            <v>56</v>
          </cell>
          <cell r="D1420" t="str">
            <v>POWER GENERATION</v>
          </cell>
          <cell r="E1420" t="str">
            <v>Operational</v>
          </cell>
          <cell r="F1420" t="str">
            <v>T20</v>
          </cell>
          <cell r="G1420" t="str">
            <v>Excluded</v>
          </cell>
          <cell r="H1420" t="str">
            <v>IMPUTED ED ASSIST</v>
          </cell>
          <cell r="I1420">
            <v>0</v>
          </cell>
          <cell r="J1420">
            <v>745.94</v>
          </cell>
          <cell r="K1420">
            <v>0</v>
          </cell>
          <cell r="L1420">
            <v>0</v>
          </cell>
          <cell r="M1420">
            <v>0</v>
          </cell>
          <cell r="N1420">
            <v>745.94</v>
          </cell>
          <cell r="O1420">
            <v>745.94</v>
          </cell>
        </row>
        <row r="1421">
          <cell r="B1421" t="str">
            <v>NON BARG</v>
          </cell>
          <cell r="C1421">
            <v>56</v>
          </cell>
          <cell r="D1421" t="str">
            <v>POWER GENERATION</v>
          </cell>
          <cell r="E1421" t="str">
            <v>Operational</v>
          </cell>
          <cell r="F1421" t="str">
            <v>T41</v>
          </cell>
          <cell r="G1421" t="str">
            <v>Non Productive</v>
          </cell>
          <cell r="H1421" t="str">
            <v>MISC. EARN</v>
          </cell>
          <cell r="I1421">
            <v>0</v>
          </cell>
          <cell r="J1421">
            <v>3023</v>
          </cell>
          <cell r="K1421">
            <v>0</v>
          </cell>
          <cell r="L1421">
            <v>3023</v>
          </cell>
          <cell r="M1421">
            <v>3023</v>
          </cell>
          <cell r="N1421">
            <v>0</v>
          </cell>
          <cell r="O1421">
            <v>3023</v>
          </cell>
        </row>
        <row r="1422">
          <cell r="B1422" t="str">
            <v>NON BARG</v>
          </cell>
          <cell r="C1422">
            <v>56</v>
          </cell>
          <cell r="D1422" t="str">
            <v>POWER GENERATION</v>
          </cell>
          <cell r="E1422" t="str">
            <v>Operational</v>
          </cell>
          <cell r="F1422" t="str">
            <v>T60</v>
          </cell>
          <cell r="G1422" t="str">
            <v>Non Productive</v>
          </cell>
          <cell r="H1422" t="str">
            <v>RETRO PAY N-THRFTBL</v>
          </cell>
          <cell r="I1422">
            <v>0</v>
          </cell>
          <cell r="J1422">
            <v>170.1</v>
          </cell>
          <cell r="K1422">
            <v>0</v>
          </cell>
          <cell r="L1422">
            <v>170.1</v>
          </cell>
          <cell r="M1422">
            <v>170.1</v>
          </cell>
          <cell r="N1422">
            <v>0</v>
          </cell>
          <cell r="O1422">
            <v>170.1</v>
          </cell>
        </row>
        <row r="1423">
          <cell r="B1423" t="str">
            <v>NON BARG</v>
          </cell>
          <cell r="C1423">
            <v>56</v>
          </cell>
          <cell r="D1423" t="str">
            <v>POWER GENERATION</v>
          </cell>
          <cell r="E1423" t="str">
            <v>Operational</v>
          </cell>
          <cell r="F1423" t="str">
            <v>T70</v>
          </cell>
          <cell r="G1423" t="str">
            <v>Non Productive</v>
          </cell>
          <cell r="H1423" t="str">
            <v>LUMP SUM PAYMENT</v>
          </cell>
          <cell r="I1423">
            <v>0</v>
          </cell>
          <cell r="J1423">
            <v>29848</v>
          </cell>
          <cell r="K1423">
            <v>0</v>
          </cell>
          <cell r="L1423">
            <v>29848</v>
          </cell>
          <cell r="M1423">
            <v>29848</v>
          </cell>
          <cell r="N1423">
            <v>0</v>
          </cell>
          <cell r="O1423">
            <v>29848</v>
          </cell>
        </row>
        <row r="1424">
          <cell r="B1424" t="str">
            <v>NON BARG</v>
          </cell>
          <cell r="C1424">
            <v>56</v>
          </cell>
          <cell r="D1424" t="str">
            <v>POWER GENERATION</v>
          </cell>
          <cell r="E1424" t="str">
            <v>Operational</v>
          </cell>
          <cell r="F1424" t="str">
            <v>T80</v>
          </cell>
          <cell r="G1424" t="str">
            <v>Non Productive</v>
          </cell>
          <cell r="H1424" t="str">
            <v>OT ADJUSTMENT</v>
          </cell>
          <cell r="I1424">
            <v>0</v>
          </cell>
          <cell r="J1424">
            <v>476.81</v>
          </cell>
          <cell r="K1424">
            <v>0</v>
          </cell>
          <cell r="L1424">
            <v>476.81</v>
          </cell>
          <cell r="M1424">
            <v>476.81</v>
          </cell>
          <cell r="N1424">
            <v>0</v>
          </cell>
          <cell r="O1424">
            <v>476.81</v>
          </cell>
        </row>
        <row r="1425">
          <cell r="B1425" t="str">
            <v>NON BARG</v>
          </cell>
          <cell r="C1425">
            <v>56</v>
          </cell>
          <cell r="D1425" t="str">
            <v>POWER GENERATION</v>
          </cell>
          <cell r="E1425" t="str">
            <v>Operational</v>
          </cell>
          <cell r="F1425" t="str">
            <v>X20</v>
          </cell>
          <cell r="G1425" t="str">
            <v>Productive</v>
          </cell>
          <cell r="H1425" t="str">
            <v>STRAIGHT OVERTIME</v>
          </cell>
          <cell r="I1425">
            <v>5607</v>
          </cell>
          <cell r="J1425">
            <v>192537.69</v>
          </cell>
          <cell r="K1425">
            <v>192537.69</v>
          </cell>
          <cell r="L1425">
            <v>0</v>
          </cell>
          <cell r="M1425">
            <v>192537.69</v>
          </cell>
          <cell r="N1425">
            <v>0</v>
          </cell>
          <cell r="O1425">
            <v>192537.69</v>
          </cell>
        </row>
        <row r="1426">
          <cell r="B1426" t="str">
            <v>NON BARG</v>
          </cell>
          <cell r="C1426">
            <v>56</v>
          </cell>
          <cell r="D1426" t="str">
            <v>POWER GENERATION</v>
          </cell>
          <cell r="E1426" t="str">
            <v>Operational</v>
          </cell>
          <cell r="F1426" t="str">
            <v>X23</v>
          </cell>
          <cell r="G1426" t="str">
            <v>Productive</v>
          </cell>
          <cell r="H1426" t="str">
            <v>EXEMPT OT DEDUCTIBLE</v>
          </cell>
          <cell r="I1426">
            <v>1456.5</v>
          </cell>
          <cell r="J1426">
            <v>0</v>
          </cell>
          <cell r="K1426">
            <v>0</v>
          </cell>
          <cell r="L1426">
            <v>0</v>
          </cell>
          <cell r="M1426">
            <v>0</v>
          </cell>
          <cell r="N1426">
            <v>0</v>
          </cell>
          <cell r="O1426">
            <v>0</v>
          </cell>
        </row>
        <row r="1427">
          <cell r="B1427" t="str">
            <v>NON BARG</v>
          </cell>
          <cell r="C1427">
            <v>56</v>
          </cell>
          <cell r="D1427" t="str">
            <v>POWER GENERATION</v>
          </cell>
          <cell r="E1427" t="str">
            <v>Operational</v>
          </cell>
          <cell r="F1427" t="str">
            <v>X24</v>
          </cell>
          <cell r="G1427" t="str">
            <v>Productive</v>
          </cell>
          <cell r="H1427" t="str">
            <v>STR OT-OPER SUPPORT</v>
          </cell>
          <cell r="I1427">
            <v>26357.5</v>
          </cell>
          <cell r="J1427">
            <v>963874.31</v>
          </cell>
          <cell r="K1427">
            <v>963874.31</v>
          </cell>
          <cell r="L1427">
            <v>0</v>
          </cell>
          <cell r="M1427">
            <v>963874.31</v>
          </cell>
          <cell r="N1427">
            <v>0</v>
          </cell>
          <cell r="O1427">
            <v>963874.31</v>
          </cell>
        </row>
        <row r="1428">
          <cell r="B1428" t="str">
            <v>NON BARG</v>
          </cell>
          <cell r="C1428">
            <v>56</v>
          </cell>
          <cell r="D1428" t="str">
            <v>POWER GENERATION</v>
          </cell>
          <cell r="E1428" t="str">
            <v>Operational</v>
          </cell>
          <cell r="F1428" t="str">
            <v>X25</v>
          </cell>
          <cell r="G1428" t="str">
            <v>Productive</v>
          </cell>
          <cell r="H1428" t="str">
            <v>TMP REL STR OT</v>
          </cell>
          <cell r="I1428">
            <v>205</v>
          </cell>
          <cell r="J1428">
            <v>284.79000000000002</v>
          </cell>
          <cell r="K1428">
            <v>284.79000000000002</v>
          </cell>
          <cell r="L1428">
            <v>0</v>
          </cell>
          <cell r="M1428">
            <v>284.79000000000002</v>
          </cell>
          <cell r="N1428">
            <v>0</v>
          </cell>
          <cell r="O1428">
            <v>284.79000000000002</v>
          </cell>
        </row>
        <row r="1429">
          <cell r="B1429" t="str">
            <v>NON BARG</v>
          </cell>
          <cell r="C1429">
            <v>56</v>
          </cell>
          <cell r="D1429" t="str">
            <v>POWER GENERATION</v>
          </cell>
          <cell r="E1429" t="str">
            <v>Operational</v>
          </cell>
          <cell r="F1429" t="str">
            <v>X34</v>
          </cell>
          <cell r="G1429" t="str">
            <v>Productive</v>
          </cell>
          <cell r="H1429" t="str">
            <v>STR OT NUC SUPPORT</v>
          </cell>
          <cell r="I1429">
            <v>199</v>
          </cell>
          <cell r="J1429">
            <v>7025.83</v>
          </cell>
          <cell r="K1429">
            <v>7025.83</v>
          </cell>
          <cell r="L1429">
            <v>0</v>
          </cell>
          <cell r="M1429">
            <v>7025.83</v>
          </cell>
          <cell r="N1429">
            <v>0</v>
          </cell>
          <cell r="O1429">
            <v>7025.83</v>
          </cell>
        </row>
        <row r="1430">
          <cell r="B1430" t="str">
            <v>NON BARG</v>
          </cell>
          <cell r="C1430">
            <v>56</v>
          </cell>
          <cell r="D1430" t="str">
            <v>POWER GENERATION</v>
          </cell>
          <cell r="E1430" t="str">
            <v>Operational</v>
          </cell>
          <cell r="F1430" t="str">
            <v>Y01</v>
          </cell>
          <cell r="G1430" t="str">
            <v>Productive</v>
          </cell>
          <cell r="H1430" t="str">
            <v>REGULAR-1 1/2</v>
          </cell>
          <cell r="I1430">
            <v>98</v>
          </cell>
          <cell r="J1430">
            <v>1355.94</v>
          </cell>
          <cell r="K1430">
            <v>1355.94</v>
          </cell>
          <cell r="L1430">
            <v>0</v>
          </cell>
          <cell r="M1430">
            <v>1355.94</v>
          </cell>
          <cell r="N1430">
            <v>0</v>
          </cell>
          <cell r="O1430">
            <v>1355.94</v>
          </cell>
        </row>
        <row r="1431">
          <cell r="B1431" t="str">
            <v>NON BARG</v>
          </cell>
          <cell r="C1431">
            <v>56</v>
          </cell>
          <cell r="D1431" t="str">
            <v>POWER GENERATION</v>
          </cell>
          <cell r="E1431" t="str">
            <v>Operational</v>
          </cell>
          <cell r="F1431" t="str">
            <v>Y12</v>
          </cell>
          <cell r="G1431" t="str">
            <v>Productive</v>
          </cell>
          <cell r="H1431" t="str">
            <v>TRAVEL TIME-1 1/2</v>
          </cell>
          <cell r="I1431">
            <v>20.5</v>
          </cell>
          <cell r="J1431">
            <v>863.88</v>
          </cell>
          <cell r="K1431">
            <v>863.88</v>
          </cell>
          <cell r="L1431">
            <v>0</v>
          </cell>
          <cell r="M1431">
            <v>863.88</v>
          </cell>
          <cell r="N1431">
            <v>0</v>
          </cell>
          <cell r="O1431">
            <v>863.88</v>
          </cell>
        </row>
        <row r="1432">
          <cell r="B1432" t="str">
            <v>NON BARG</v>
          </cell>
          <cell r="C1432">
            <v>56</v>
          </cell>
          <cell r="D1432" t="str">
            <v>POWER GENERATION</v>
          </cell>
          <cell r="E1432" t="str">
            <v>Operational</v>
          </cell>
          <cell r="F1432" t="str">
            <v>Y21</v>
          </cell>
          <cell r="G1432" t="str">
            <v>Productive</v>
          </cell>
          <cell r="H1432" t="str">
            <v>TIME &amp; ONE HALF OT</v>
          </cell>
          <cell r="I1432">
            <v>9840.25</v>
          </cell>
          <cell r="J1432">
            <v>390945.76</v>
          </cell>
          <cell r="K1432">
            <v>390945.76</v>
          </cell>
          <cell r="L1432">
            <v>0</v>
          </cell>
          <cell r="M1432">
            <v>390945.76</v>
          </cell>
          <cell r="N1432">
            <v>0</v>
          </cell>
          <cell r="O1432">
            <v>390945.76</v>
          </cell>
        </row>
        <row r="1433">
          <cell r="B1433" t="str">
            <v>NON BARG</v>
          </cell>
          <cell r="C1433">
            <v>56</v>
          </cell>
          <cell r="D1433" t="str">
            <v>POWER GENERATION</v>
          </cell>
          <cell r="E1433" t="str">
            <v>Operational</v>
          </cell>
          <cell r="F1433" t="str">
            <v>Y50</v>
          </cell>
          <cell r="G1433" t="str">
            <v>Productive</v>
          </cell>
          <cell r="H1433" t="str">
            <v>1ST SHIFT DIFF-1 1/2</v>
          </cell>
          <cell r="I1433">
            <v>403.5</v>
          </cell>
          <cell r="J1433">
            <v>453.95</v>
          </cell>
          <cell r="K1433">
            <v>453.95</v>
          </cell>
          <cell r="L1433">
            <v>0</v>
          </cell>
          <cell r="M1433">
            <v>453.95</v>
          </cell>
          <cell r="N1433">
            <v>0</v>
          </cell>
          <cell r="O1433">
            <v>453.95</v>
          </cell>
        </row>
        <row r="1434">
          <cell r="B1434" t="str">
            <v>NON BARG</v>
          </cell>
          <cell r="C1434">
            <v>56</v>
          </cell>
          <cell r="D1434" t="str">
            <v>POWER GENERATION</v>
          </cell>
          <cell r="E1434" t="str">
            <v>Operational</v>
          </cell>
          <cell r="F1434" t="str">
            <v>Y51</v>
          </cell>
          <cell r="G1434" t="str">
            <v>Productive</v>
          </cell>
          <cell r="H1434" t="str">
            <v>3RD SHIFT DIFF-1 1/2</v>
          </cell>
          <cell r="I1434">
            <v>253</v>
          </cell>
          <cell r="J1434">
            <v>227.71</v>
          </cell>
          <cell r="K1434">
            <v>227.71</v>
          </cell>
          <cell r="L1434">
            <v>0</v>
          </cell>
          <cell r="M1434">
            <v>227.71</v>
          </cell>
          <cell r="N1434">
            <v>0</v>
          </cell>
          <cell r="O1434">
            <v>227.71</v>
          </cell>
        </row>
        <row r="1435">
          <cell r="B1435" t="str">
            <v>NON BARG</v>
          </cell>
          <cell r="C1435">
            <v>56</v>
          </cell>
          <cell r="D1435" t="str">
            <v>POWER GENERATION</v>
          </cell>
          <cell r="E1435" t="str">
            <v>Operational</v>
          </cell>
          <cell r="F1435" t="str">
            <v>Z22</v>
          </cell>
          <cell r="G1435" t="str">
            <v>Productive</v>
          </cell>
          <cell r="H1435" t="str">
            <v>DOUBLE OVERTIME</v>
          </cell>
          <cell r="I1435">
            <v>892.75</v>
          </cell>
          <cell r="J1435">
            <v>50209.64</v>
          </cell>
          <cell r="K1435">
            <v>50209.64</v>
          </cell>
          <cell r="L1435">
            <v>0</v>
          </cell>
          <cell r="M1435">
            <v>50209.64</v>
          </cell>
          <cell r="N1435">
            <v>0</v>
          </cell>
          <cell r="O1435">
            <v>50209.64</v>
          </cell>
        </row>
        <row r="1436">
          <cell r="B1436" t="str">
            <v>NON BARG</v>
          </cell>
          <cell r="C1436">
            <v>56</v>
          </cell>
          <cell r="D1436" t="str">
            <v>POWER GENERATION</v>
          </cell>
          <cell r="E1436" t="str">
            <v>Operational</v>
          </cell>
          <cell r="F1436" t="str">
            <v>Z50</v>
          </cell>
          <cell r="G1436" t="str">
            <v>Productive</v>
          </cell>
          <cell r="H1436" t="str">
            <v>1ST SHFT DBL OT</v>
          </cell>
          <cell r="I1436">
            <v>104.75</v>
          </cell>
          <cell r="J1436">
            <v>157.13</v>
          </cell>
          <cell r="K1436">
            <v>157.13</v>
          </cell>
          <cell r="L1436">
            <v>0</v>
          </cell>
          <cell r="M1436">
            <v>157.13</v>
          </cell>
          <cell r="N1436">
            <v>0</v>
          </cell>
          <cell r="O1436">
            <v>157.13</v>
          </cell>
        </row>
        <row r="1437">
          <cell r="B1437" t="str">
            <v>NON BARG</v>
          </cell>
          <cell r="C1437">
            <v>56</v>
          </cell>
          <cell r="D1437" t="str">
            <v>POWER GENERATION</v>
          </cell>
          <cell r="E1437" t="str">
            <v>Operational</v>
          </cell>
          <cell r="F1437" t="str">
            <v>Z51</v>
          </cell>
          <cell r="G1437" t="str">
            <v>Productive</v>
          </cell>
          <cell r="H1437" t="str">
            <v>3RD SHFT DBL OT</v>
          </cell>
          <cell r="I1437">
            <v>52</v>
          </cell>
          <cell r="J1437">
            <v>62.4</v>
          </cell>
          <cell r="K1437">
            <v>62.4</v>
          </cell>
          <cell r="L1437">
            <v>0</v>
          </cell>
          <cell r="M1437">
            <v>62.4</v>
          </cell>
          <cell r="N1437">
            <v>0</v>
          </cell>
          <cell r="O1437">
            <v>62.4</v>
          </cell>
        </row>
        <row r="1438">
          <cell r="B1438" t="str">
            <v>NON BARG</v>
          </cell>
          <cell r="C1438">
            <v>53</v>
          </cell>
          <cell r="D1438" t="str">
            <v>POWER SYSTEMS</v>
          </cell>
          <cell r="E1438" t="str">
            <v>Operational</v>
          </cell>
          <cell r="F1438">
            <v>10</v>
          </cell>
          <cell r="G1438" t="str">
            <v>Productive</v>
          </cell>
          <cell r="H1438" t="str">
            <v>REGULAR</v>
          </cell>
          <cell r="I1438">
            <v>2750752</v>
          </cell>
          <cell r="J1438">
            <v>82793742.099999994</v>
          </cell>
          <cell r="K1438">
            <v>82793742.099999994</v>
          </cell>
          <cell r="L1438">
            <v>0</v>
          </cell>
          <cell r="M1438">
            <v>82793742.099999994</v>
          </cell>
          <cell r="N1438">
            <v>0</v>
          </cell>
          <cell r="O1438">
            <v>82793742.099999994</v>
          </cell>
        </row>
        <row r="1439">
          <cell r="B1439" t="str">
            <v>NON BARG</v>
          </cell>
          <cell r="C1439">
            <v>53</v>
          </cell>
          <cell r="D1439" t="str">
            <v>POWER SYSTEMS</v>
          </cell>
          <cell r="E1439" t="str">
            <v>Operational</v>
          </cell>
          <cell r="F1439">
            <v>20</v>
          </cell>
          <cell r="G1439" t="str">
            <v>Non Productive</v>
          </cell>
          <cell r="H1439" t="str">
            <v>HOLIDAY</v>
          </cell>
          <cell r="I1439">
            <v>129656</v>
          </cell>
          <cell r="J1439">
            <v>3874473.9</v>
          </cell>
          <cell r="K1439">
            <v>0</v>
          </cell>
          <cell r="L1439">
            <v>3874473.9</v>
          </cell>
          <cell r="M1439">
            <v>3874473.9</v>
          </cell>
          <cell r="N1439">
            <v>0</v>
          </cell>
          <cell r="O1439">
            <v>3874473.9</v>
          </cell>
        </row>
        <row r="1440">
          <cell r="B1440" t="str">
            <v>NON BARG</v>
          </cell>
          <cell r="C1440">
            <v>53</v>
          </cell>
          <cell r="D1440" t="str">
            <v>POWER SYSTEMS</v>
          </cell>
          <cell r="E1440" t="str">
            <v>Operational</v>
          </cell>
          <cell r="F1440">
            <v>30</v>
          </cell>
          <cell r="G1440" t="str">
            <v>Non Productive</v>
          </cell>
          <cell r="H1440" t="str">
            <v>VACATION</v>
          </cell>
          <cell r="I1440">
            <v>236281.25</v>
          </cell>
          <cell r="J1440">
            <v>7323117.0899999999</v>
          </cell>
          <cell r="K1440">
            <v>0</v>
          </cell>
          <cell r="L1440">
            <v>7323117.0899999999</v>
          </cell>
          <cell r="M1440">
            <v>7323117.0899999999</v>
          </cell>
          <cell r="N1440">
            <v>0</v>
          </cell>
          <cell r="O1440">
            <v>7323117.0899999999</v>
          </cell>
        </row>
        <row r="1441">
          <cell r="B1441" t="str">
            <v>NON BARG</v>
          </cell>
          <cell r="C1441">
            <v>53</v>
          </cell>
          <cell r="D1441" t="str">
            <v>POWER SYSTEMS</v>
          </cell>
          <cell r="E1441" t="str">
            <v>Operational</v>
          </cell>
          <cell r="F1441">
            <v>40</v>
          </cell>
          <cell r="G1441" t="str">
            <v>Non Productive</v>
          </cell>
          <cell r="H1441" t="str">
            <v>EMPLOYEE ILLNESS</v>
          </cell>
          <cell r="I1441">
            <v>25745</v>
          </cell>
          <cell r="J1441">
            <v>682383.78</v>
          </cell>
          <cell r="K1441">
            <v>0</v>
          </cell>
          <cell r="L1441">
            <v>682383.78</v>
          </cell>
          <cell r="M1441">
            <v>682383.78</v>
          </cell>
          <cell r="N1441">
            <v>0</v>
          </cell>
          <cell r="O1441">
            <v>682383.78</v>
          </cell>
        </row>
        <row r="1442">
          <cell r="B1442" t="str">
            <v>NON BARG</v>
          </cell>
          <cell r="C1442">
            <v>53</v>
          </cell>
          <cell r="D1442" t="str">
            <v>POWER SYSTEMS</v>
          </cell>
          <cell r="E1442" t="str">
            <v>Operational</v>
          </cell>
          <cell r="F1442">
            <v>50</v>
          </cell>
          <cell r="G1442" t="str">
            <v>Non Productive</v>
          </cell>
          <cell r="H1442" t="str">
            <v>JURY DUTY</v>
          </cell>
          <cell r="I1442">
            <v>1592.75</v>
          </cell>
          <cell r="J1442">
            <v>46119.65</v>
          </cell>
          <cell r="K1442">
            <v>0</v>
          </cell>
          <cell r="L1442">
            <v>46119.65</v>
          </cell>
          <cell r="M1442">
            <v>46119.65</v>
          </cell>
          <cell r="N1442">
            <v>0</v>
          </cell>
          <cell r="O1442">
            <v>46119.65</v>
          </cell>
        </row>
        <row r="1443">
          <cell r="B1443" t="str">
            <v>NON BARG</v>
          </cell>
          <cell r="C1443">
            <v>53</v>
          </cell>
          <cell r="D1443" t="str">
            <v>POWER SYSTEMS</v>
          </cell>
          <cell r="E1443" t="str">
            <v>Operational</v>
          </cell>
          <cell r="F1443">
            <v>60</v>
          </cell>
          <cell r="G1443" t="str">
            <v>Non Productive</v>
          </cell>
          <cell r="H1443" t="str">
            <v>COURT SERVICE</v>
          </cell>
          <cell r="I1443">
            <v>16</v>
          </cell>
          <cell r="J1443">
            <v>365.1</v>
          </cell>
          <cell r="K1443">
            <v>0</v>
          </cell>
          <cell r="L1443">
            <v>365.1</v>
          </cell>
          <cell r="M1443">
            <v>365.1</v>
          </cell>
          <cell r="N1443">
            <v>0</v>
          </cell>
          <cell r="O1443">
            <v>365.1</v>
          </cell>
        </row>
        <row r="1444">
          <cell r="B1444" t="str">
            <v>NON BARG</v>
          </cell>
          <cell r="C1444">
            <v>53</v>
          </cell>
          <cell r="D1444" t="str">
            <v>POWER SYSTEMS</v>
          </cell>
          <cell r="E1444" t="str">
            <v>Operational</v>
          </cell>
          <cell r="F1444">
            <v>70</v>
          </cell>
          <cell r="G1444" t="str">
            <v>Non Productive</v>
          </cell>
          <cell r="H1444" t="str">
            <v>DEATH IN FAMILY</v>
          </cell>
          <cell r="I1444">
            <v>2809</v>
          </cell>
          <cell r="J1444">
            <v>85046.33</v>
          </cell>
          <cell r="K1444">
            <v>0</v>
          </cell>
          <cell r="L1444">
            <v>85046.33</v>
          </cell>
          <cell r="M1444">
            <v>85046.33</v>
          </cell>
          <cell r="N1444">
            <v>0</v>
          </cell>
          <cell r="O1444">
            <v>85046.33</v>
          </cell>
        </row>
        <row r="1445">
          <cell r="B1445" t="str">
            <v>NON BARG</v>
          </cell>
          <cell r="C1445">
            <v>53</v>
          </cell>
          <cell r="D1445" t="str">
            <v>POWER SYSTEMS</v>
          </cell>
          <cell r="E1445" t="str">
            <v>Operational</v>
          </cell>
          <cell r="F1445">
            <v>80</v>
          </cell>
          <cell r="G1445" t="str">
            <v>Non Productive</v>
          </cell>
          <cell r="H1445" t="str">
            <v>SER ILL IN FAM</v>
          </cell>
          <cell r="I1445">
            <v>38.5</v>
          </cell>
          <cell r="J1445">
            <v>1280.53</v>
          </cell>
          <cell r="K1445">
            <v>0</v>
          </cell>
          <cell r="L1445">
            <v>1280.53</v>
          </cell>
          <cell r="M1445">
            <v>1280.53</v>
          </cell>
          <cell r="N1445">
            <v>0</v>
          </cell>
          <cell r="O1445">
            <v>1280.53</v>
          </cell>
        </row>
        <row r="1446">
          <cell r="B1446" t="str">
            <v>NON BARG</v>
          </cell>
          <cell r="C1446">
            <v>53</v>
          </cell>
          <cell r="D1446" t="str">
            <v>POWER SYSTEMS</v>
          </cell>
          <cell r="E1446" t="str">
            <v>Operational</v>
          </cell>
          <cell r="F1446">
            <v>90</v>
          </cell>
          <cell r="G1446" t="str">
            <v>Non Productive</v>
          </cell>
          <cell r="H1446" t="str">
            <v>OTHER REGULAR HOURS</v>
          </cell>
          <cell r="I1446">
            <v>2847.25</v>
          </cell>
          <cell r="J1446">
            <v>91317.52</v>
          </cell>
          <cell r="K1446">
            <v>0</v>
          </cell>
          <cell r="L1446">
            <v>91317.52</v>
          </cell>
          <cell r="M1446">
            <v>91317.52</v>
          </cell>
          <cell r="N1446">
            <v>0</v>
          </cell>
          <cell r="O1446">
            <v>91317.52</v>
          </cell>
        </row>
        <row r="1447">
          <cell r="B1447" t="str">
            <v>NON BARG</v>
          </cell>
          <cell r="C1447">
            <v>53</v>
          </cell>
          <cell r="D1447" t="str">
            <v>POWER SYSTEMS</v>
          </cell>
          <cell r="E1447" t="str">
            <v>Operational</v>
          </cell>
          <cell r="F1447">
            <v>100</v>
          </cell>
          <cell r="G1447" t="str">
            <v>Non Productive</v>
          </cell>
          <cell r="H1447" t="str">
            <v>REST TIME</v>
          </cell>
          <cell r="I1447">
            <v>97</v>
          </cell>
          <cell r="J1447">
            <v>2666.64</v>
          </cell>
          <cell r="K1447">
            <v>0</v>
          </cell>
          <cell r="L1447">
            <v>2666.64</v>
          </cell>
          <cell r="M1447">
            <v>2666.64</v>
          </cell>
          <cell r="N1447">
            <v>0</v>
          </cell>
          <cell r="O1447">
            <v>2666.64</v>
          </cell>
        </row>
        <row r="1448">
          <cell r="B1448" t="str">
            <v>NON BARG</v>
          </cell>
          <cell r="C1448">
            <v>53</v>
          </cell>
          <cell r="D1448" t="str">
            <v>POWER SYSTEMS</v>
          </cell>
          <cell r="E1448" t="str">
            <v>Operational</v>
          </cell>
          <cell r="F1448">
            <v>120</v>
          </cell>
          <cell r="G1448" t="str">
            <v>Non Productive</v>
          </cell>
          <cell r="H1448" t="str">
            <v>TRAVEL TIME</v>
          </cell>
          <cell r="I1448">
            <v>12.25</v>
          </cell>
          <cell r="J1448">
            <v>323.32</v>
          </cell>
          <cell r="K1448">
            <v>0</v>
          </cell>
          <cell r="L1448">
            <v>323.32</v>
          </cell>
          <cell r="M1448">
            <v>323.32</v>
          </cell>
          <cell r="N1448">
            <v>0</v>
          </cell>
          <cell r="O1448">
            <v>323.32</v>
          </cell>
        </row>
        <row r="1449">
          <cell r="B1449" t="str">
            <v>NON BARG</v>
          </cell>
          <cell r="C1449">
            <v>53</v>
          </cell>
          <cell r="D1449" t="str">
            <v>POWER SYSTEMS</v>
          </cell>
          <cell r="E1449" t="str">
            <v>Operational</v>
          </cell>
          <cell r="F1449">
            <v>130</v>
          </cell>
          <cell r="G1449" t="str">
            <v>Non Productive</v>
          </cell>
          <cell r="H1449" t="str">
            <v>EQUIPMENT BREAKDOWN</v>
          </cell>
          <cell r="I1449">
            <v>15.25</v>
          </cell>
          <cell r="J1449">
            <v>402.43</v>
          </cell>
          <cell r="K1449">
            <v>0</v>
          </cell>
          <cell r="L1449">
            <v>402.43</v>
          </cell>
          <cell r="M1449">
            <v>402.43</v>
          </cell>
          <cell r="N1449">
            <v>0</v>
          </cell>
          <cell r="O1449">
            <v>402.43</v>
          </cell>
        </row>
        <row r="1450">
          <cell r="B1450" t="str">
            <v>NON BARG</v>
          </cell>
          <cell r="C1450">
            <v>53</v>
          </cell>
          <cell r="D1450" t="str">
            <v>POWER SYSTEMS</v>
          </cell>
          <cell r="E1450" t="str">
            <v>Operational</v>
          </cell>
          <cell r="F1450">
            <v>140</v>
          </cell>
          <cell r="G1450" t="str">
            <v>Non Productive</v>
          </cell>
          <cell r="H1450" t="str">
            <v>SAFETY MEETING</v>
          </cell>
          <cell r="I1450">
            <v>106</v>
          </cell>
          <cell r="J1450">
            <v>2807.67</v>
          </cell>
          <cell r="K1450">
            <v>0</v>
          </cell>
          <cell r="L1450">
            <v>2807.67</v>
          </cell>
          <cell r="M1450">
            <v>2807.67</v>
          </cell>
          <cell r="N1450">
            <v>0</v>
          </cell>
          <cell r="O1450">
            <v>2807.67</v>
          </cell>
        </row>
        <row r="1451">
          <cell r="B1451" t="str">
            <v>NON BARG</v>
          </cell>
          <cell r="C1451">
            <v>53</v>
          </cell>
          <cell r="D1451" t="str">
            <v>POWER SYSTEMS</v>
          </cell>
          <cell r="E1451" t="str">
            <v>Operational</v>
          </cell>
          <cell r="F1451">
            <v>160</v>
          </cell>
          <cell r="G1451" t="str">
            <v>Non Productive</v>
          </cell>
          <cell r="H1451" t="str">
            <v>OTHER MEETING</v>
          </cell>
          <cell r="I1451">
            <v>4.25</v>
          </cell>
          <cell r="J1451">
            <v>107.99</v>
          </cell>
          <cell r="K1451">
            <v>0</v>
          </cell>
          <cell r="L1451">
            <v>107.99</v>
          </cell>
          <cell r="M1451">
            <v>107.99</v>
          </cell>
          <cell r="N1451">
            <v>0</v>
          </cell>
          <cell r="O1451">
            <v>107.99</v>
          </cell>
        </row>
        <row r="1452">
          <cell r="B1452" t="str">
            <v>NON BARG</v>
          </cell>
          <cell r="C1452">
            <v>53</v>
          </cell>
          <cell r="D1452" t="str">
            <v>POWER SYSTEMS</v>
          </cell>
          <cell r="E1452" t="str">
            <v>Operational</v>
          </cell>
          <cell r="F1452">
            <v>170</v>
          </cell>
          <cell r="G1452" t="str">
            <v>Non Productive</v>
          </cell>
          <cell r="H1452" t="str">
            <v>RAIN TIME</v>
          </cell>
          <cell r="I1452">
            <v>55.75</v>
          </cell>
          <cell r="J1452">
            <v>1487.71</v>
          </cell>
          <cell r="K1452">
            <v>0</v>
          </cell>
          <cell r="L1452">
            <v>1487.71</v>
          </cell>
          <cell r="M1452">
            <v>1487.71</v>
          </cell>
          <cell r="N1452">
            <v>0</v>
          </cell>
          <cell r="O1452">
            <v>1487.71</v>
          </cell>
        </row>
        <row r="1453">
          <cell r="B1453" t="str">
            <v>NON BARG</v>
          </cell>
          <cell r="C1453">
            <v>53</v>
          </cell>
          <cell r="D1453" t="str">
            <v>POWER SYSTEMS</v>
          </cell>
          <cell r="E1453" t="str">
            <v>Operational</v>
          </cell>
          <cell r="F1453">
            <v>250</v>
          </cell>
          <cell r="G1453" t="str">
            <v>Non Productive</v>
          </cell>
          <cell r="H1453" t="str">
            <v>TEMPORARY RELIEVING</v>
          </cell>
          <cell r="I1453">
            <v>15617</v>
          </cell>
          <cell r="J1453">
            <v>37328.699999999997</v>
          </cell>
          <cell r="K1453">
            <v>0</v>
          </cell>
          <cell r="L1453">
            <v>37328.699999999997</v>
          </cell>
          <cell r="M1453">
            <v>37328.699999999997</v>
          </cell>
          <cell r="N1453">
            <v>0</v>
          </cell>
          <cell r="O1453">
            <v>37328.699999999997</v>
          </cell>
        </row>
        <row r="1454">
          <cell r="B1454" t="str">
            <v>NON BARG</v>
          </cell>
          <cell r="C1454">
            <v>53</v>
          </cell>
          <cell r="D1454" t="str">
            <v>POWER SYSTEMS</v>
          </cell>
          <cell r="E1454" t="str">
            <v>Operational</v>
          </cell>
          <cell r="F1454">
            <v>300</v>
          </cell>
          <cell r="G1454" t="str">
            <v>Non Productive</v>
          </cell>
          <cell r="H1454" t="str">
            <v>PERF EXC REWARD</v>
          </cell>
          <cell r="I1454">
            <v>0</v>
          </cell>
          <cell r="J1454">
            <v>2916950</v>
          </cell>
          <cell r="K1454">
            <v>0</v>
          </cell>
          <cell r="L1454">
            <v>2916950</v>
          </cell>
          <cell r="M1454">
            <v>2916950</v>
          </cell>
          <cell r="N1454">
            <v>0</v>
          </cell>
          <cell r="O1454">
            <v>2916950</v>
          </cell>
        </row>
        <row r="1455">
          <cell r="B1455" t="str">
            <v>NON BARG</v>
          </cell>
          <cell r="C1455">
            <v>53</v>
          </cell>
          <cell r="D1455" t="str">
            <v>POWER SYSTEMS</v>
          </cell>
          <cell r="E1455" t="str">
            <v>Operational</v>
          </cell>
          <cell r="F1455">
            <v>310</v>
          </cell>
          <cell r="G1455" t="str">
            <v>Excluded</v>
          </cell>
          <cell r="H1455" t="str">
            <v>DISABILITY - COMPANY</v>
          </cell>
          <cell r="I1455">
            <v>0</v>
          </cell>
          <cell r="J1455">
            <v>4147.24</v>
          </cell>
          <cell r="K1455">
            <v>0</v>
          </cell>
          <cell r="L1455">
            <v>0</v>
          </cell>
          <cell r="M1455">
            <v>0</v>
          </cell>
          <cell r="N1455">
            <v>4147.24</v>
          </cell>
          <cell r="O1455">
            <v>4147.24</v>
          </cell>
        </row>
        <row r="1456">
          <cell r="B1456" t="str">
            <v>NON BARG</v>
          </cell>
          <cell r="C1456">
            <v>53</v>
          </cell>
          <cell r="D1456" t="str">
            <v>POWER SYSTEMS</v>
          </cell>
          <cell r="E1456" t="str">
            <v>Operational</v>
          </cell>
          <cell r="F1456">
            <v>330</v>
          </cell>
          <cell r="G1456" t="str">
            <v>Excluded</v>
          </cell>
          <cell r="H1456" t="str">
            <v>RETRO PAY THRFTBL</v>
          </cell>
          <cell r="I1456">
            <v>0</v>
          </cell>
          <cell r="J1456">
            <v>15009.9</v>
          </cell>
          <cell r="K1456">
            <v>0</v>
          </cell>
          <cell r="L1456">
            <v>0</v>
          </cell>
          <cell r="M1456">
            <v>0</v>
          </cell>
          <cell r="N1456">
            <v>15009.9</v>
          </cell>
          <cell r="O1456">
            <v>15009.9</v>
          </cell>
        </row>
        <row r="1457">
          <cell r="B1457" t="str">
            <v>NON BARG</v>
          </cell>
          <cell r="C1457">
            <v>53</v>
          </cell>
          <cell r="D1457" t="str">
            <v>POWER SYSTEMS</v>
          </cell>
          <cell r="E1457" t="str">
            <v>Operational</v>
          </cell>
          <cell r="F1457">
            <v>370</v>
          </cell>
          <cell r="G1457" t="str">
            <v>Excluded</v>
          </cell>
          <cell r="H1457" t="str">
            <v>VACATION SELL</v>
          </cell>
          <cell r="I1457">
            <v>0</v>
          </cell>
          <cell r="J1457">
            <v>201.98</v>
          </cell>
          <cell r="K1457">
            <v>0</v>
          </cell>
          <cell r="L1457">
            <v>0</v>
          </cell>
          <cell r="M1457">
            <v>0</v>
          </cell>
          <cell r="N1457">
            <v>201.98</v>
          </cell>
          <cell r="O1457">
            <v>201.98</v>
          </cell>
        </row>
        <row r="1458">
          <cell r="B1458" t="str">
            <v>NON BARG</v>
          </cell>
          <cell r="C1458">
            <v>53</v>
          </cell>
          <cell r="D1458" t="str">
            <v>POWER SYSTEMS</v>
          </cell>
          <cell r="E1458" t="str">
            <v>Operational</v>
          </cell>
          <cell r="F1458">
            <v>410</v>
          </cell>
          <cell r="G1458" t="str">
            <v>Non Productive</v>
          </cell>
          <cell r="H1458" t="str">
            <v>PART DAY DISABILITY</v>
          </cell>
          <cell r="I1458">
            <v>43</v>
          </cell>
          <cell r="J1458">
            <v>1557.34</v>
          </cell>
          <cell r="K1458">
            <v>0</v>
          </cell>
          <cell r="L1458">
            <v>1557.34</v>
          </cell>
          <cell r="M1458">
            <v>1557.34</v>
          </cell>
          <cell r="N1458">
            <v>0</v>
          </cell>
          <cell r="O1458">
            <v>1557.34</v>
          </cell>
        </row>
        <row r="1459">
          <cell r="B1459" t="str">
            <v>NON BARG</v>
          </cell>
          <cell r="C1459">
            <v>53</v>
          </cell>
          <cell r="D1459" t="str">
            <v>POWER SYSTEMS</v>
          </cell>
          <cell r="E1459" t="str">
            <v>Operational</v>
          </cell>
          <cell r="F1459">
            <v>430</v>
          </cell>
          <cell r="G1459" t="str">
            <v>Non Productive</v>
          </cell>
          <cell r="H1459" t="str">
            <v>FINAL VACATION ALLOW</v>
          </cell>
          <cell r="I1459">
            <v>10381.5</v>
          </cell>
          <cell r="J1459">
            <v>337020.53</v>
          </cell>
          <cell r="K1459">
            <v>0</v>
          </cell>
          <cell r="L1459">
            <v>337020.53</v>
          </cell>
          <cell r="M1459">
            <v>337020.53</v>
          </cell>
          <cell r="N1459">
            <v>0</v>
          </cell>
          <cell r="O1459">
            <v>337020.53</v>
          </cell>
        </row>
        <row r="1460">
          <cell r="B1460" t="str">
            <v>NON BARG</v>
          </cell>
          <cell r="C1460">
            <v>53</v>
          </cell>
          <cell r="D1460" t="str">
            <v>POWER SYSTEMS</v>
          </cell>
          <cell r="E1460" t="str">
            <v>Operational</v>
          </cell>
          <cell r="F1460">
            <v>440</v>
          </cell>
          <cell r="G1460" t="str">
            <v>Non Productive</v>
          </cell>
          <cell r="H1460" t="str">
            <v>EXTENSION SICK TIME</v>
          </cell>
          <cell r="I1460">
            <v>0</v>
          </cell>
          <cell r="J1460">
            <v>0</v>
          </cell>
          <cell r="K1460">
            <v>0</v>
          </cell>
          <cell r="L1460">
            <v>0</v>
          </cell>
          <cell r="M1460">
            <v>0</v>
          </cell>
          <cell r="N1460">
            <v>0</v>
          </cell>
          <cell r="O1460">
            <v>0</v>
          </cell>
        </row>
        <row r="1461">
          <cell r="B1461" t="str">
            <v>NON BARG</v>
          </cell>
          <cell r="C1461">
            <v>53</v>
          </cell>
          <cell r="D1461" t="str">
            <v>POWER SYSTEMS</v>
          </cell>
          <cell r="E1461" t="str">
            <v>Operational</v>
          </cell>
          <cell r="F1461">
            <v>450</v>
          </cell>
          <cell r="G1461" t="str">
            <v>Non Productive</v>
          </cell>
          <cell r="H1461" t="str">
            <v>LIGHT DUTY OJ INJ</v>
          </cell>
          <cell r="I1461">
            <v>112</v>
          </cell>
          <cell r="J1461">
            <v>1598.8</v>
          </cell>
          <cell r="K1461">
            <v>0</v>
          </cell>
          <cell r="L1461">
            <v>1598.8</v>
          </cell>
          <cell r="M1461">
            <v>1598.8</v>
          </cell>
          <cell r="N1461">
            <v>0</v>
          </cell>
          <cell r="O1461">
            <v>1598.8</v>
          </cell>
        </row>
        <row r="1462">
          <cell r="B1462" t="str">
            <v>NON BARG</v>
          </cell>
          <cell r="C1462">
            <v>53</v>
          </cell>
          <cell r="D1462" t="str">
            <v>POWER SYSTEMS</v>
          </cell>
          <cell r="E1462" t="str">
            <v>Operational</v>
          </cell>
          <cell r="F1462">
            <v>460</v>
          </cell>
          <cell r="G1462" t="str">
            <v>Non Productive</v>
          </cell>
          <cell r="H1462" t="str">
            <v>LIGHT DUTY-OTHER</v>
          </cell>
          <cell r="I1462">
            <v>715</v>
          </cell>
          <cell r="J1462">
            <v>15158.25</v>
          </cell>
          <cell r="K1462">
            <v>0</v>
          </cell>
          <cell r="L1462">
            <v>15158.25</v>
          </cell>
          <cell r="M1462">
            <v>15158.25</v>
          </cell>
          <cell r="N1462">
            <v>0</v>
          </cell>
          <cell r="O1462">
            <v>15158.25</v>
          </cell>
        </row>
        <row r="1463">
          <cell r="B1463" t="str">
            <v>NON BARG</v>
          </cell>
          <cell r="C1463">
            <v>53</v>
          </cell>
          <cell r="D1463" t="str">
            <v>POWER SYSTEMS</v>
          </cell>
          <cell r="E1463" t="str">
            <v>Operational</v>
          </cell>
          <cell r="F1463">
            <v>480</v>
          </cell>
          <cell r="G1463" t="str">
            <v>Non Productive</v>
          </cell>
          <cell r="H1463" t="str">
            <v>FINAL FLOATING HOL</v>
          </cell>
          <cell r="I1463">
            <v>192</v>
          </cell>
          <cell r="J1463">
            <v>8195.5400000000009</v>
          </cell>
          <cell r="K1463">
            <v>0</v>
          </cell>
          <cell r="L1463">
            <v>8195.5400000000009</v>
          </cell>
          <cell r="M1463">
            <v>8195.5400000000009</v>
          </cell>
          <cell r="N1463">
            <v>0</v>
          </cell>
          <cell r="O1463">
            <v>8195.5400000000009</v>
          </cell>
        </row>
        <row r="1464">
          <cell r="B1464" t="str">
            <v>NON BARG</v>
          </cell>
          <cell r="C1464">
            <v>53</v>
          </cell>
          <cell r="D1464" t="str">
            <v>POWER SYSTEMS</v>
          </cell>
          <cell r="E1464" t="str">
            <v>Operational</v>
          </cell>
          <cell r="F1464">
            <v>530</v>
          </cell>
          <cell r="G1464" t="str">
            <v>Non Productive</v>
          </cell>
          <cell r="H1464" t="str">
            <v>S/T DISAB 100 PCT</v>
          </cell>
          <cell r="I1464">
            <v>5488</v>
          </cell>
          <cell r="J1464">
            <v>148988.85</v>
          </cell>
          <cell r="K1464">
            <v>0</v>
          </cell>
          <cell r="L1464">
            <v>148988.85</v>
          </cell>
          <cell r="M1464">
            <v>148988.85</v>
          </cell>
          <cell r="N1464">
            <v>0</v>
          </cell>
          <cell r="O1464">
            <v>148988.85</v>
          </cell>
        </row>
        <row r="1465">
          <cell r="B1465" t="str">
            <v>NON BARG</v>
          </cell>
          <cell r="C1465">
            <v>53</v>
          </cell>
          <cell r="D1465" t="str">
            <v>POWER SYSTEMS</v>
          </cell>
          <cell r="E1465" t="str">
            <v>Operational</v>
          </cell>
          <cell r="F1465">
            <v>540</v>
          </cell>
          <cell r="G1465" t="str">
            <v>Non Productive</v>
          </cell>
          <cell r="H1465" t="str">
            <v>S/T DISAB 80 PCT</v>
          </cell>
          <cell r="I1465">
            <v>1296</v>
          </cell>
          <cell r="J1465">
            <v>23038.880000000001</v>
          </cell>
          <cell r="K1465">
            <v>0</v>
          </cell>
          <cell r="L1465">
            <v>23038.880000000001</v>
          </cell>
          <cell r="M1465">
            <v>23038.880000000001</v>
          </cell>
          <cell r="N1465">
            <v>0</v>
          </cell>
          <cell r="O1465">
            <v>23038.880000000001</v>
          </cell>
        </row>
        <row r="1466">
          <cell r="B1466" t="str">
            <v>NON BARG</v>
          </cell>
          <cell r="C1466">
            <v>53</v>
          </cell>
          <cell r="D1466" t="str">
            <v>POWER SYSTEMS</v>
          </cell>
          <cell r="E1466" t="str">
            <v>Operational</v>
          </cell>
          <cell r="F1466">
            <v>550</v>
          </cell>
          <cell r="G1466" t="str">
            <v>Non Productive</v>
          </cell>
          <cell r="H1466" t="str">
            <v>S/T DISAB 60 PCT</v>
          </cell>
          <cell r="I1466">
            <v>1209</v>
          </cell>
          <cell r="J1466">
            <v>14103.54</v>
          </cell>
          <cell r="K1466">
            <v>0</v>
          </cell>
          <cell r="L1466">
            <v>14103.54</v>
          </cell>
          <cell r="M1466">
            <v>14103.54</v>
          </cell>
          <cell r="N1466">
            <v>0</v>
          </cell>
          <cell r="O1466">
            <v>14103.54</v>
          </cell>
        </row>
        <row r="1467">
          <cell r="B1467" t="str">
            <v>NON BARG</v>
          </cell>
          <cell r="C1467">
            <v>53</v>
          </cell>
          <cell r="D1467" t="str">
            <v>POWER SYSTEMS</v>
          </cell>
          <cell r="E1467" t="str">
            <v>Operational</v>
          </cell>
          <cell r="F1467">
            <v>560</v>
          </cell>
          <cell r="G1467" t="str">
            <v>Non Productive</v>
          </cell>
          <cell r="H1467" t="str">
            <v>LUMP SUM - MERIT</v>
          </cell>
          <cell r="I1467">
            <v>0</v>
          </cell>
          <cell r="J1467">
            <v>1235409</v>
          </cell>
          <cell r="K1467">
            <v>0</v>
          </cell>
          <cell r="L1467">
            <v>1235409</v>
          </cell>
          <cell r="M1467">
            <v>1235409</v>
          </cell>
          <cell r="N1467">
            <v>0</v>
          </cell>
          <cell r="O1467">
            <v>1235409</v>
          </cell>
        </row>
        <row r="1468">
          <cell r="B1468" t="str">
            <v>NON BARG</v>
          </cell>
          <cell r="C1468">
            <v>53</v>
          </cell>
          <cell r="D1468" t="str">
            <v>POWER SYSTEMS</v>
          </cell>
          <cell r="E1468" t="str">
            <v>Operational</v>
          </cell>
          <cell r="F1468">
            <v>580</v>
          </cell>
          <cell r="G1468" t="str">
            <v>Non Productive</v>
          </cell>
          <cell r="H1468" t="str">
            <v>SICKNESS IN FAMILY</v>
          </cell>
          <cell r="I1468">
            <v>6863</v>
          </cell>
          <cell r="J1468">
            <v>197044.58</v>
          </cell>
          <cell r="K1468">
            <v>0</v>
          </cell>
          <cell r="L1468">
            <v>197044.58</v>
          </cell>
          <cell r="M1468">
            <v>197044.58</v>
          </cell>
          <cell r="N1468">
            <v>0</v>
          </cell>
          <cell r="O1468">
            <v>197044.58</v>
          </cell>
        </row>
        <row r="1469">
          <cell r="B1469" t="str">
            <v>NON BARG</v>
          </cell>
          <cell r="C1469">
            <v>53</v>
          </cell>
          <cell r="D1469" t="str">
            <v>POWER SYSTEMS</v>
          </cell>
          <cell r="E1469" t="str">
            <v>Operational</v>
          </cell>
          <cell r="F1469">
            <v>960</v>
          </cell>
          <cell r="G1469" t="str">
            <v>Excluded</v>
          </cell>
          <cell r="H1469" t="str">
            <v>PRETAX CHILD-CARE DEDUCTION</v>
          </cell>
          <cell r="I1469">
            <v>0</v>
          </cell>
          <cell r="J1469">
            <v>-931.5</v>
          </cell>
          <cell r="K1469">
            <v>0</v>
          </cell>
          <cell r="L1469">
            <v>0</v>
          </cell>
          <cell r="M1469">
            <v>0</v>
          </cell>
          <cell r="N1469">
            <v>-931.5</v>
          </cell>
          <cell r="O1469">
            <v>-931.5</v>
          </cell>
        </row>
        <row r="1470">
          <cell r="B1470" t="str">
            <v>NON BARG</v>
          </cell>
          <cell r="C1470">
            <v>53</v>
          </cell>
          <cell r="D1470" t="str">
            <v>POWER SYSTEMS</v>
          </cell>
          <cell r="E1470" t="str">
            <v>Operational</v>
          </cell>
          <cell r="F1470">
            <v>970</v>
          </cell>
          <cell r="G1470" t="str">
            <v>Excluded</v>
          </cell>
          <cell r="H1470" t="str">
            <v>PRETAX MEDICAL</v>
          </cell>
          <cell r="I1470">
            <v>0</v>
          </cell>
          <cell r="J1470">
            <v>-5429401.7599999998</v>
          </cell>
          <cell r="K1470">
            <v>0</v>
          </cell>
          <cell r="L1470">
            <v>0</v>
          </cell>
          <cell r="M1470">
            <v>0</v>
          </cell>
          <cell r="N1470">
            <v>-5429401.7599999998</v>
          </cell>
          <cell r="O1470">
            <v>-5429401.7599999998</v>
          </cell>
        </row>
        <row r="1471">
          <cell r="B1471" t="str">
            <v>NON BARG</v>
          </cell>
          <cell r="C1471">
            <v>53</v>
          </cell>
          <cell r="D1471" t="str">
            <v>POWER SYSTEMS</v>
          </cell>
          <cell r="E1471" t="str">
            <v>Operational</v>
          </cell>
          <cell r="F1471">
            <v>971</v>
          </cell>
          <cell r="G1471" t="str">
            <v>Excluded</v>
          </cell>
          <cell r="H1471" t="str">
            <v>MEDICAL BENEFIT $</v>
          </cell>
          <cell r="I1471">
            <v>0</v>
          </cell>
          <cell r="J1471">
            <v>4194712</v>
          </cell>
          <cell r="K1471">
            <v>0</v>
          </cell>
          <cell r="L1471">
            <v>0</v>
          </cell>
          <cell r="M1471">
            <v>0</v>
          </cell>
          <cell r="N1471">
            <v>4194712</v>
          </cell>
          <cell r="O1471">
            <v>4194712</v>
          </cell>
        </row>
        <row r="1472">
          <cell r="B1472" t="str">
            <v>NON BARG</v>
          </cell>
          <cell r="C1472">
            <v>53</v>
          </cell>
          <cell r="D1472" t="str">
            <v>POWER SYSTEMS</v>
          </cell>
          <cell r="E1472" t="str">
            <v>Operational</v>
          </cell>
          <cell r="F1472">
            <v>972</v>
          </cell>
          <cell r="G1472" t="str">
            <v>Excluded</v>
          </cell>
          <cell r="H1472" t="str">
            <v>PRETAX DENTAL</v>
          </cell>
          <cell r="I1472">
            <v>0</v>
          </cell>
          <cell r="J1472">
            <v>-278180.21000000002</v>
          </cell>
          <cell r="K1472">
            <v>0</v>
          </cell>
          <cell r="L1472">
            <v>0</v>
          </cell>
          <cell r="M1472">
            <v>0</v>
          </cell>
          <cell r="N1472">
            <v>-278180.21000000002</v>
          </cell>
          <cell r="O1472">
            <v>-278180.21000000002</v>
          </cell>
        </row>
        <row r="1473">
          <cell r="B1473" t="str">
            <v>NON BARG</v>
          </cell>
          <cell r="C1473">
            <v>53</v>
          </cell>
          <cell r="D1473" t="str">
            <v>POWER SYSTEMS</v>
          </cell>
          <cell r="E1473" t="str">
            <v>Operational</v>
          </cell>
          <cell r="F1473">
            <v>973</v>
          </cell>
          <cell r="G1473" t="str">
            <v>Excluded</v>
          </cell>
          <cell r="H1473" t="str">
            <v>DENTAL BENEFIT $</v>
          </cell>
          <cell r="I1473">
            <v>0</v>
          </cell>
          <cell r="J1473">
            <v>117123.5</v>
          </cell>
          <cell r="K1473">
            <v>0</v>
          </cell>
          <cell r="L1473">
            <v>0</v>
          </cell>
          <cell r="M1473">
            <v>0</v>
          </cell>
          <cell r="N1473">
            <v>117123.5</v>
          </cell>
          <cell r="O1473">
            <v>117123.5</v>
          </cell>
        </row>
        <row r="1474">
          <cell r="B1474" t="str">
            <v>NON BARG</v>
          </cell>
          <cell r="C1474">
            <v>53</v>
          </cell>
          <cell r="D1474" t="str">
            <v>POWER SYSTEMS</v>
          </cell>
          <cell r="E1474" t="str">
            <v>Operational</v>
          </cell>
          <cell r="F1474">
            <v>974</v>
          </cell>
          <cell r="G1474" t="str">
            <v>Excluded</v>
          </cell>
          <cell r="H1474" t="str">
            <v>PRETAX EMP LIFE INS</v>
          </cell>
          <cell r="I1474">
            <v>0</v>
          </cell>
          <cell r="J1474">
            <v>-525885.59</v>
          </cell>
          <cell r="K1474">
            <v>0</v>
          </cell>
          <cell r="L1474">
            <v>0</v>
          </cell>
          <cell r="M1474">
            <v>0</v>
          </cell>
          <cell r="N1474">
            <v>-525885.59</v>
          </cell>
          <cell r="O1474">
            <v>-525885.59</v>
          </cell>
        </row>
        <row r="1475">
          <cell r="B1475" t="str">
            <v>NON BARG</v>
          </cell>
          <cell r="C1475">
            <v>53</v>
          </cell>
          <cell r="D1475" t="str">
            <v>POWER SYSTEMS</v>
          </cell>
          <cell r="E1475" t="str">
            <v>Operational</v>
          </cell>
          <cell r="F1475">
            <v>976</v>
          </cell>
          <cell r="G1475" t="str">
            <v>Excluded</v>
          </cell>
          <cell r="H1475" t="str">
            <v>LIFE INS BENEFIT $</v>
          </cell>
          <cell r="I1475">
            <v>0</v>
          </cell>
          <cell r="J1475">
            <v>130204.14</v>
          </cell>
          <cell r="K1475">
            <v>0</v>
          </cell>
          <cell r="L1475">
            <v>0</v>
          </cell>
          <cell r="M1475">
            <v>0</v>
          </cell>
          <cell r="N1475">
            <v>130204.14</v>
          </cell>
          <cell r="O1475">
            <v>130204.14</v>
          </cell>
        </row>
        <row r="1476">
          <cell r="B1476" t="str">
            <v>NON BARG</v>
          </cell>
          <cell r="C1476">
            <v>53</v>
          </cell>
          <cell r="D1476" t="str">
            <v>POWER SYSTEMS</v>
          </cell>
          <cell r="E1476" t="str">
            <v>Operational</v>
          </cell>
          <cell r="F1476">
            <v>977</v>
          </cell>
          <cell r="G1476" t="str">
            <v>Excluded</v>
          </cell>
          <cell r="H1476" t="str">
            <v>PRETAX LTD</v>
          </cell>
          <cell r="I1476">
            <v>0</v>
          </cell>
          <cell r="J1476">
            <v>-614139.98</v>
          </cell>
          <cell r="K1476">
            <v>0</v>
          </cell>
          <cell r="L1476">
            <v>0</v>
          </cell>
          <cell r="M1476">
            <v>0</v>
          </cell>
          <cell r="N1476">
            <v>-614139.98</v>
          </cell>
          <cell r="O1476">
            <v>-614139.98</v>
          </cell>
        </row>
        <row r="1477">
          <cell r="B1477" t="str">
            <v>NON BARG</v>
          </cell>
          <cell r="C1477">
            <v>53</v>
          </cell>
          <cell r="D1477" t="str">
            <v>POWER SYSTEMS</v>
          </cell>
          <cell r="E1477" t="str">
            <v>Operational</v>
          </cell>
          <cell r="F1477">
            <v>978</v>
          </cell>
          <cell r="G1477" t="str">
            <v>Excluded</v>
          </cell>
          <cell r="H1477" t="str">
            <v>LTD BENEFIT $</v>
          </cell>
          <cell r="I1477">
            <v>0</v>
          </cell>
          <cell r="J1477">
            <v>575796.1</v>
          </cell>
          <cell r="K1477">
            <v>0</v>
          </cell>
          <cell r="L1477">
            <v>0</v>
          </cell>
          <cell r="M1477">
            <v>0</v>
          </cell>
          <cell r="N1477">
            <v>575796.1</v>
          </cell>
          <cell r="O1477">
            <v>575796.1</v>
          </cell>
        </row>
        <row r="1478">
          <cell r="B1478" t="str">
            <v>NON BARG</v>
          </cell>
          <cell r="C1478">
            <v>53</v>
          </cell>
          <cell r="D1478" t="str">
            <v>POWER SYSTEMS</v>
          </cell>
          <cell r="E1478" t="str">
            <v>Operational</v>
          </cell>
          <cell r="F1478">
            <v>979</v>
          </cell>
          <cell r="G1478" t="str">
            <v>Excluded</v>
          </cell>
          <cell r="H1478" t="str">
            <v>VACATION BUY</v>
          </cell>
          <cell r="I1478">
            <v>0</v>
          </cell>
          <cell r="J1478">
            <v>-353322.69</v>
          </cell>
          <cell r="K1478">
            <v>0</v>
          </cell>
          <cell r="L1478">
            <v>0</v>
          </cell>
          <cell r="M1478">
            <v>0</v>
          </cell>
          <cell r="N1478">
            <v>-353322.69</v>
          </cell>
          <cell r="O1478">
            <v>-353322.69</v>
          </cell>
        </row>
        <row r="1479">
          <cell r="B1479" t="str">
            <v>NON BARG</v>
          </cell>
          <cell r="C1479">
            <v>53</v>
          </cell>
          <cell r="D1479" t="str">
            <v>POWER SYSTEMS</v>
          </cell>
          <cell r="E1479" t="str">
            <v>Operational</v>
          </cell>
          <cell r="F1479">
            <v>981</v>
          </cell>
          <cell r="G1479" t="str">
            <v>Excluded</v>
          </cell>
          <cell r="H1479" t="str">
            <v>PRETAX HLTH CARE</v>
          </cell>
          <cell r="I1479">
            <v>0</v>
          </cell>
          <cell r="J1479">
            <v>-288343.81</v>
          </cell>
          <cell r="K1479">
            <v>0</v>
          </cell>
          <cell r="L1479">
            <v>0</v>
          </cell>
          <cell r="M1479">
            <v>0</v>
          </cell>
          <cell r="N1479">
            <v>-288343.81</v>
          </cell>
          <cell r="O1479">
            <v>-288343.81</v>
          </cell>
        </row>
        <row r="1480">
          <cell r="B1480" t="str">
            <v>NON BARG</v>
          </cell>
          <cell r="C1480">
            <v>53</v>
          </cell>
          <cell r="D1480" t="str">
            <v>POWER SYSTEMS</v>
          </cell>
          <cell r="E1480" t="str">
            <v>Operational</v>
          </cell>
          <cell r="F1480">
            <v>983</v>
          </cell>
          <cell r="G1480" t="str">
            <v>Excluded</v>
          </cell>
          <cell r="H1480" t="str">
            <v>PRETAX DEP CARE</v>
          </cell>
          <cell r="I1480">
            <v>0</v>
          </cell>
          <cell r="J1480">
            <v>-112047.44</v>
          </cell>
          <cell r="K1480">
            <v>0</v>
          </cell>
          <cell r="L1480">
            <v>0</v>
          </cell>
          <cell r="M1480">
            <v>0</v>
          </cell>
          <cell r="N1480">
            <v>-112047.44</v>
          </cell>
          <cell r="O1480">
            <v>-112047.44</v>
          </cell>
        </row>
        <row r="1481">
          <cell r="B1481" t="str">
            <v>NON BARG</v>
          </cell>
          <cell r="C1481">
            <v>53</v>
          </cell>
          <cell r="D1481" t="str">
            <v>POWER SYSTEMS</v>
          </cell>
          <cell r="E1481" t="str">
            <v>Operational</v>
          </cell>
          <cell r="F1481">
            <v>984</v>
          </cell>
          <cell r="G1481" t="str">
            <v>Excluded</v>
          </cell>
          <cell r="H1481" t="str">
            <v>VISION - PRE-TAX DED</v>
          </cell>
          <cell r="I1481">
            <v>0</v>
          </cell>
          <cell r="J1481">
            <v>-130997.89</v>
          </cell>
          <cell r="K1481">
            <v>0</v>
          </cell>
          <cell r="L1481">
            <v>0</v>
          </cell>
          <cell r="M1481">
            <v>0</v>
          </cell>
          <cell r="N1481">
            <v>-130997.89</v>
          </cell>
          <cell r="O1481">
            <v>-130997.89</v>
          </cell>
        </row>
        <row r="1482">
          <cell r="B1482" t="str">
            <v>NON BARG</v>
          </cell>
          <cell r="C1482">
            <v>53</v>
          </cell>
          <cell r="D1482" t="str">
            <v>POWER SYSTEMS</v>
          </cell>
          <cell r="E1482" t="str">
            <v>Operational</v>
          </cell>
          <cell r="F1482">
            <v>985</v>
          </cell>
          <cell r="G1482" t="str">
            <v>Excluded</v>
          </cell>
          <cell r="H1482" t="str">
            <v>VACATION BUY</v>
          </cell>
          <cell r="I1482">
            <v>0</v>
          </cell>
          <cell r="J1482">
            <v>-4592.08</v>
          </cell>
          <cell r="K1482">
            <v>0</v>
          </cell>
          <cell r="L1482">
            <v>0</v>
          </cell>
          <cell r="M1482">
            <v>0</v>
          </cell>
          <cell r="N1482">
            <v>-4592.08</v>
          </cell>
          <cell r="O1482">
            <v>-4592.08</v>
          </cell>
        </row>
        <row r="1483">
          <cell r="B1483" t="str">
            <v>NON BARG</v>
          </cell>
          <cell r="C1483">
            <v>53</v>
          </cell>
          <cell r="D1483" t="str">
            <v>POWER SYSTEMS</v>
          </cell>
          <cell r="E1483" t="str">
            <v>Operational</v>
          </cell>
          <cell r="F1483">
            <v>990</v>
          </cell>
          <cell r="G1483" t="str">
            <v>Excluded</v>
          </cell>
          <cell r="H1483" t="str">
            <v>THRIFT CATCH UP</v>
          </cell>
          <cell r="I1483">
            <v>0</v>
          </cell>
          <cell r="J1483">
            <v>-70465.39</v>
          </cell>
          <cell r="K1483">
            <v>0</v>
          </cell>
          <cell r="L1483">
            <v>0</v>
          </cell>
          <cell r="M1483">
            <v>0</v>
          </cell>
          <cell r="N1483">
            <v>-70465.39</v>
          </cell>
          <cell r="O1483">
            <v>-70465.39</v>
          </cell>
        </row>
        <row r="1484">
          <cell r="B1484" t="str">
            <v>NON BARG</v>
          </cell>
          <cell r="C1484">
            <v>53</v>
          </cell>
          <cell r="D1484" t="str">
            <v>POWER SYSTEMS</v>
          </cell>
          <cell r="E1484" t="str">
            <v>Operational</v>
          </cell>
          <cell r="F1484">
            <v>998</v>
          </cell>
          <cell r="G1484" t="str">
            <v>Excluded</v>
          </cell>
          <cell r="H1484" t="str">
            <v>BA THRFT STP AT CAP</v>
          </cell>
          <cell r="I1484">
            <v>0</v>
          </cell>
          <cell r="J1484">
            <v>-5347952.2300000004</v>
          </cell>
          <cell r="K1484">
            <v>0</v>
          </cell>
          <cell r="L1484">
            <v>0</v>
          </cell>
          <cell r="M1484">
            <v>0</v>
          </cell>
          <cell r="N1484">
            <v>-5347952.2300000004</v>
          </cell>
          <cell r="O1484">
            <v>-5347952.2300000004</v>
          </cell>
        </row>
        <row r="1485">
          <cell r="B1485" t="str">
            <v>NON BARG</v>
          </cell>
          <cell r="C1485">
            <v>53</v>
          </cell>
          <cell r="D1485" t="str">
            <v>POWER SYSTEMS</v>
          </cell>
          <cell r="E1485" t="str">
            <v>Operational</v>
          </cell>
          <cell r="F1485">
            <v>999</v>
          </cell>
          <cell r="G1485" t="str">
            <v>Excluded</v>
          </cell>
          <cell r="H1485" t="str">
            <v>SUP THRFT STP AT CAP</v>
          </cell>
          <cell r="I1485">
            <v>0</v>
          </cell>
          <cell r="J1485">
            <v>-3233664.01</v>
          </cell>
          <cell r="K1485">
            <v>0</v>
          </cell>
          <cell r="L1485">
            <v>0</v>
          </cell>
          <cell r="M1485">
            <v>0</v>
          </cell>
          <cell r="N1485">
            <v>-3233664.01</v>
          </cell>
          <cell r="O1485">
            <v>-3233664.01</v>
          </cell>
        </row>
        <row r="1486">
          <cell r="B1486" t="str">
            <v>NON BARG</v>
          </cell>
          <cell r="C1486">
            <v>53</v>
          </cell>
          <cell r="D1486" t="str">
            <v>POWER SYSTEMS</v>
          </cell>
          <cell r="E1486" t="str">
            <v>Operational</v>
          </cell>
          <cell r="F1486" t="str">
            <v>C09</v>
          </cell>
          <cell r="G1486" t="str">
            <v>Excluded</v>
          </cell>
          <cell r="H1486" t="str">
            <v>SEVERANCE PAY</v>
          </cell>
          <cell r="I1486">
            <v>0</v>
          </cell>
          <cell r="J1486">
            <v>474971</v>
          </cell>
          <cell r="K1486">
            <v>0</v>
          </cell>
          <cell r="L1486">
            <v>0</v>
          </cell>
          <cell r="M1486">
            <v>0</v>
          </cell>
          <cell r="N1486">
            <v>474971</v>
          </cell>
          <cell r="O1486">
            <v>474971</v>
          </cell>
        </row>
        <row r="1487">
          <cell r="B1487" t="str">
            <v>NON BARG</v>
          </cell>
          <cell r="C1487">
            <v>53</v>
          </cell>
          <cell r="D1487" t="str">
            <v>POWER SYSTEMS</v>
          </cell>
          <cell r="E1487" t="str">
            <v>Operational</v>
          </cell>
          <cell r="F1487" t="str">
            <v>C25</v>
          </cell>
          <cell r="G1487" t="str">
            <v>Excluded</v>
          </cell>
          <cell r="H1487" t="str">
            <v>CALL OUT LIST OT</v>
          </cell>
          <cell r="I1487">
            <v>0</v>
          </cell>
          <cell r="J1487">
            <v>555.24</v>
          </cell>
          <cell r="K1487">
            <v>0</v>
          </cell>
          <cell r="L1487">
            <v>0</v>
          </cell>
          <cell r="M1487">
            <v>0</v>
          </cell>
          <cell r="N1487">
            <v>555.24</v>
          </cell>
          <cell r="O1487">
            <v>555.24</v>
          </cell>
        </row>
        <row r="1488">
          <cell r="B1488" t="str">
            <v>NON BARG</v>
          </cell>
          <cell r="C1488">
            <v>53</v>
          </cell>
          <cell r="D1488" t="str">
            <v>POWER SYSTEMS</v>
          </cell>
          <cell r="E1488" t="str">
            <v>Operational</v>
          </cell>
          <cell r="F1488" t="str">
            <v>C37</v>
          </cell>
          <cell r="G1488" t="str">
            <v>Excluded</v>
          </cell>
          <cell r="H1488" t="str">
            <v>UNUSED VACATION PAY</v>
          </cell>
          <cell r="I1488">
            <v>0</v>
          </cell>
          <cell r="J1488">
            <v>21198.720000000001</v>
          </cell>
          <cell r="K1488">
            <v>0</v>
          </cell>
          <cell r="L1488">
            <v>0</v>
          </cell>
          <cell r="M1488">
            <v>0</v>
          </cell>
          <cell r="N1488">
            <v>21198.720000000001</v>
          </cell>
          <cell r="O1488">
            <v>21198.720000000001</v>
          </cell>
        </row>
        <row r="1489">
          <cell r="B1489" t="str">
            <v>NON BARG</v>
          </cell>
          <cell r="C1489">
            <v>53</v>
          </cell>
          <cell r="D1489" t="str">
            <v>POWER SYSTEMS</v>
          </cell>
          <cell r="E1489" t="str">
            <v>Operational</v>
          </cell>
          <cell r="F1489" t="str">
            <v>C40</v>
          </cell>
          <cell r="G1489" t="str">
            <v>Excluded</v>
          </cell>
          <cell r="H1489" t="str">
            <v>ADOPTION ASSISTANCE</v>
          </cell>
          <cell r="I1489">
            <v>0</v>
          </cell>
          <cell r="J1489">
            <v>8000</v>
          </cell>
          <cell r="K1489">
            <v>0</v>
          </cell>
          <cell r="L1489">
            <v>0</v>
          </cell>
          <cell r="M1489">
            <v>0</v>
          </cell>
          <cell r="N1489">
            <v>8000</v>
          </cell>
          <cell r="O1489">
            <v>8000</v>
          </cell>
        </row>
        <row r="1490">
          <cell r="B1490" t="str">
            <v>NON BARG</v>
          </cell>
          <cell r="C1490">
            <v>53</v>
          </cell>
          <cell r="D1490" t="str">
            <v>POWER SYSTEMS</v>
          </cell>
          <cell r="E1490" t="str">
            <v>Operational</v>
          </cell>
          <cell r="F1490" t="str">
            <v>C65</v>
          </cell>
          <cell r="G1490" t="str">
            <v>Excluded</v>
          </cell>
          <cell r="H1490" t="str">
            <v>INSTR PAY-CET</v>
          </cell>
          <cell r="I1490">
            <v>0</v>
          </cell>
          <cell r="J1490">
            <v>1350</v>
          </cell>
          <cell r="K1490">
            <v>0</v>
          </cell>
          <cell r="L1490">
            <v>0</v>
          </cell>
          <cell r="M1490">
            <v>0</v>
          </cell>
          <cell r="N1490">
            <v>1350</v>
          </cell>
          <cell r="O1490">
            <v>1350</v>
          </cell>
        </row>
        <row r="1491">
          <cell r="B1491" t="str">
            <v>NON BARG</v>
          </cell>
          <cell r="C1491">
            <v>53</v>
          </cell>
          <cell r="D1491" t="str">
            <v>POWER SYSTEMS</v>
          </cell>
          <cell r="E1491" t="str">
            <v>Operational</v>
          </cell>
          <cell r="F1491" t="str">
            <v>D24</v>
          </cell>
          <cell r="G1491" t="str">
            <v>Excluded</v>
          </cell>
          <cell r="H1491" t="str">
            <v>RSA DIV - IMP</v>
          </cell>
          <cell r="I1491">
            <v>0</v>
          </cell>
          <cell r="J1491">
            <v>31088</v>
          </cell>
          <cell r="K1491">
            <v>0</v>
          </cell>
          <cell r="L1491">
            <v>0</v>
          </cell>
          <cell r="M1491">
            <v>0</v>
          </cell>
          <cell r="N1491">
            <v>31088</v>
          </cell>
          <cell r="O1491">
            <v>31088</v>
          </cell>
        </row>
        <row r="1492">
          <cell r="B1492" t="str">
            <v>NON BARG</v>
          </cell>
          <cell r="C1492">
            <v>53</v>
          </cell>
          <cell r="D1492" t="str">
            <v>POWER SYSTEMS</v>
          </cell>
          <cell r="E1492" t="str">
            <v>Operational</v>
          </cell>
          <cell r="F1492" t="str">
            <v>D30</v>
          </cell>
          <cell r="G1492" t="str">
            <v>Excluded</v>
          </cell>
          <cell r="H1492" t="str">
            <v>IMP STOCK OPTION</v>
          </cell>
          <cell r="I1492">
            <v>0</v>
          </cell>
          <cell r="J1492">
            <v>116670.62</v>
          </cell>
          <cell r="K1492">
            <v>0</v>
          </cell>
          <cell r="L1492">
            <v>0</v>
          </cell>
          <cell r="M1492">
            <v>0</v>
          </cell>
          <cell r="N1492">
            <v>116670.62</v>
          </cell>
          <cell r="O1492">
            <v>116670.62</v>
          </cell>
        </row>
        <row r="1493">
          <cell r="B1493" t="str">
            <v>NON BARG</v>
          </cell>
          <cell r="C1493">
            <v>53</v>
          </cell>
          <cell r="D1493" t="str">
            <v>POWER SYSTEMS</v>
          </cell>
          <cell r="E1493" t="str">
            <v>Operational</v>
          </cell>
          <cell r="F1493" t="str">
            <v>G01</v>
          </cell>
          <cell r="G1493" t="str">
            <v>Excluded</v>
          </cell>
          <cell r="H1493" t="str">
            <v>SIGNING BONUS</v>
          </cell>
          <cell r="I1493">
            <v>0</v>
          </cell>
          <cell r="J1493">
            <v>131000</v>
          </cell>
          <cell r="K1493">
            <v>0</v>
          </cell>
          <cell r="L1493">
            <v>0</v>
          </cell>
          <cell r="M1493">
            <v>0</v>
          </cell>
          <cell r="N1493">
            <v>131000</v>
          </cell>
          <cell r="O1493">
            <v>131000</v>
          </cell>
        </row>
        <row r="1494">
          <cell r="B1494" t="str">
            <v>NON BARG</v>
          </cell>
          <cell r="C1494">
            <v>53</v>
          </cell>
          <cell r="D1494" t="str">
            <v>POWER SYSTEMS</v>
          </cell>
          <cell r="E1494" t="str">
            <v>Operational</v>
          </cell>
          <cell r="F1494" t="str">
            <v>G03</v>
          </cell>
          <cell r="G1494" t="str">
            <v>Excluded</v>
          </cell>
          <cell r="H1494" t="str">
            <v>IMP RECOGNITION AWARD</v>
          </cell>
          <cell r="I1494">
            <v>0</v>
          </cell>
          <cell r="J1494">
            <v>33810</v>
          </cell>
          <cell r="K1494">
            <v>0</v>
          </cell>
          <cell r="L1494">
            <v>0</v>
          </cell>
          <cell r="M1494">
            <v>0</v>
          </cell>
          <cell r="N1494">
            <v>33810</v>
          </cell>
          <cell r="O1494">
            <v>33810</v>
          </cell>
        </row>
        <row r="1495">
          <cell r="B1495" t="str">
            <v>NON BARG</v>
          </cell>
          <cell r="C1495">
            <v>53</v>
          </cell>
          <cell r="D1495" t="str">
            <v>POWER SYSTEMS</v>
          </cell>
          <cell r="E1495" t="str">
            <v>Operational</v>
          </cell>
          <cell r="F1495" t="str">
            <v>G04</v>
          </cell>
          <cell r="G1495" t="str">
            <v>Excluded</v>
          </cell>
          <cell r="H1495" t="str">
            <v>GROSSUP</v>
          </cell>
          <cell r="I1495">
            <v>0</v>
          </cell>
          <cell r="J1495">
            <v>9061.5499999999993</v>
          </cell>
          <cell r="K1495">
            <v>0</v>
          </cell>
          <cell r="L1495">
            <v>0</v>
          </cell>
          <cell r="M1495">
            <v>0</v>
          </cell>
          <cell r="N1495">
            <v>9061.5499999999993</v>
          </cell>
          <cell r="O1495">
            <v>9061.5499999999993</v>
          </cell>
        </row>
        <row r="1496">
          <cell r="B1496" t="str">
            <v>NON BARG</v>
          </cell>
          <cell r="C1496">
            <v>53</v>
          </cell>
          <cell r="D1496" t="str">
            <v>POWER SYSTEMS</v>
          </cell>
          <cell r="E1496" t="str">
            <v>Operational</v>
          </cell>
          <cell r="F1496" t="str">
            <v>G09</v>
          </cell>
          <cell r="G1496" t="str">
            <v>Excluded</v>
          </cell>
          <cell r="H1496" t="str">
            <v>WELLNESS REFUND</v>
          </cell>
          <cell r="I1496">
            <v>0</v>
          </cell>
          <cell r="J1496">
            <v>11107.09</v>
          </cell>
          <cell r="K1496">
            <v>0</v>
          </cell>
          <cell r="L1496">
            <v>0</v>
          </cell>
          <cell r="M1496">
            <v>0</v>
          </cell>
          <cell r="N1496">
            <v>11107.09</v>
          </cell>
          <cell r="O1496">
            <v>11107.09</v>
          </cell>
        </row>
        <row r="1497">
          <cell r="B1497" t="str">
            <v>NON BARG</v>
          </cell>
          <cell r="C1497">
            <v>53</v>
          </cell>
          <cell r="D1497" t="str">
            <v>POWER SYSTEMS</v>
          </cell>
          <cell r="E1497" t="str">
            <v>Operational</v>
          </cell>
          <cell r="F1497" t="str">
            <v>G20</v>
          </cell>
          <cell r="G1497" t="str">
            <v>Excluded</v>
          </cell>
          <cell r="H1497" t="str">
            <v>MOV EXP-TXBL</v>
          </cell>
          <cell r="I1497">
            <v>0</v>
          </cell>
          <cell r="J1497">
            <v>260307.45</v>
          </cell>
          <cell r="K1497">
            <v>0</v>
          </cell>
          <cell r="L1497">
            <v>0</v>
          </cell>
          <cell r="M1497">
            <v>0</v>
          </cell>
          <cell r="N1497">
            <v>260307.45</v>
          </cell>
          <cell r="O1497">
            <v>260307.45</v>
          </cell>
        </row>
        <row r="1498">
          <cell r="B1498" t="str">
            <v>NON BARG</v>
          </cell>
          <cell r="C1498">
            <v>53</v>
          </cell>
          <cell r="D1498" t="str">
            <v>POWER SYSTEMS</v>
          </cell>
          <cell r="E1498" t="str">
            <v>Operational</v>
          </cell>
          <cell r="F1498" t="str">
            <v>G25</v>
          </cell>
          <cell r="G1498" t="str">
            <v>Excluded</v>
          </cell>
          <cell r="H1498" t="str">
            <v>MOV EXP GROSSUP</v>
          </cell>
          <cell r="I1498">
            <v>0</v>
          </cell>
          <cell r="J1498">
            <v>84873.46</v>
          </cell>
          <cell r="K1498">
            <v>0</v>
          </cell>
          <cell r="L1498">
            <v>0</v>
          </cell>
          <cell r="M1498">
            <v>0</v>
          </cell>
          <cell r="N1498">
            <v>84873.46</v>
          </cell>
          <cell r="O1498">
            <v>84873.46</v>
          </cell>
        </row>
        <row r="1499">
          <cell r="B1499" t="str">
            <v>NON BARG</v>
          </cell>
          <cell r="C1499">
            <v>53</v>
          </cell>
          <cell r="D1499" t="str">
            <v>POWER SYSTEMS</v>
          </cell>
          <cell r="E1499" t="str">
            <v>Operational</v>
          </cell>
          <cell r="F1499" t="str">
            <v>G30</v>
          </cell>
          <cell r="G1499" t="str">
            <v>Excluded</v>
          </cell>
          <cell r="H1499" t="str">
            <v>MOV EXP INCENT TXBL</v>
          </cell>
          <cell r="I1499">
            <v>0</v>
          </cell>
          <cell r="J1499">
            <v>38535</v>
          </cell>
          <cell r="K1499">
            <v>0</v>
          </cell>
          <cell r="L1499">
            <v>0</v>
          </cell>
          <cell r="M1499">
            <v>0</v>
          </cell>
          <cell r="N1499">
            <v>38535</v>
          </cell>
          <cell r="O1499">
            <v>38535</v>
          </cell>
        </row>
        <row r="1500">
          <cell r="B1500" t="str">
            <v>NON BARG</v>
          </cell>
          <cell r="C1500">
            <v>53</v>
          </cell>
          <cell r="D1500" t="str">
            <v>POWER SYSTEMS</v>
          </cell>
          <cell r="E1500" t="str">
            <v>Operational</v>
          </cell>
          <cell r="F1500" t="str">
            <v>H26</v>
          </cell>
          <cell r="G1500" t="str">
            <v>Non Productive</v>
          </cell>
          <cell r="H1500" t="str">
            <v>STARS GROSS UP</v>
          </cell>
          <cell r="I1500">
            <v>0</v>
          </cell>
          <cell r="J1500">
            <v>4508.0600000000004</v>
          </cell>
          <cell r="K1500">
            <v>0</v>
          </cell>
          <cell r="L1500">
            <v>4508.0600000000004</v>
          </cell>
          <cell r="M1500">
            <v>4508.0600000000004</v>
          </cell>
          <cell r="N1500">
            <v>0</v>
          </cell>
          <cell r="O1500">
            <v>4508.0600000000004</v>
          </cell>
        </row>
        <row r="1501">
          <cell r="B1501" t="str">
            <v>NON BARG</v>
          </cell>
          <cell r="C1501">
            <v>53</v>
          </cell>
          <cell r="D1501" t="str">
            <v>POWER SYSTEMS</v>
          </cell>
          <cell r="E1501" t="str">
            <v>Operational</v>
          </cell>
          <cell r="F1501" t="str">
            <v>H30</v>
          </cell>
          <cell r="G1501" t="str">
            <v>Non Productive</v>
          </cell>
          <cell r="H1501" t="str">
            <v>PERF EXC REWARD</v>
          </cell>
          <cell r="I1501">
            <v>0</v>
          </cell>
          <cell r="J1501">
            <v>4817203</v>
          </cell>
          <cell r="K1501">
            <v>0</v>
          </cell>
          <cell r="L1501">
            <v>4817203</v>
          </cell>
          <cell r="M1501">
            <v>4817203</v>
          </cell>
          <cell r="N1501">
            <v>0</v>
          </cell>
          <cell r="O1501">
            <v>4817203</v>
          </cell>
        </row>
        <row r="1502">
          <cell r="B1502" t="str">
            <v>NON BARG</v>
          </cell>
          <cell r="C1502">
            <v>53</v>
          </cell>
          <cell r="D1502" t="str">
            <v>POWER SYSTEMS</v>
          </cell>
          <cell r="E1502" t="str">
            <v>Operational</v>
          </cell>
          <cell r="F1502" t="str">
            <v>H35</v>
          </cell>
          <cell r="G1502" t="str">
            <v>Excluded</v>
          </cell>
          <cell r="H1502" t="str">
            <v>INCENTIVE</v>
          </cell>
          <cell r="I1502">
            <v>0</v>
          </cell>
          <cell r="J1502">
            <v>27500</v>
          </cell>
          <cell r="K1502">
            <v>0</v>
          </cell>
          <cell r="L1502">
            <v>0</v>
          </cell>
          <cell r="M1502">
            <v>0</v>
          </cell>
          <cell r="N1502">
            <v>27500</v>
          </cell>
          <cell r="O1502">
            <v>27500</v>
          </cell>
        </row>
        <row r="1503">
          <cell r="B1503" t="str">
            <v>NON BARG</v>
          </cell>
          <cell r="C1503">
            <v>53</v>
          </cell>
          <cell r="D1503" t="str">
            <v>POWER SYSTEMS</v>
          </cell>
          <cell r="E1503" t="str">
            <v>Operational</v>
          </cell>
          <cell r="F1503" t="str">
            <v>J10</v>
          </cell>
          <cell r="G1503" t="str">
            <v>Excluded</v>
          </cell>
          <cell r="H1503" t="str">
            <v>O.T. MEALS NON-XM</v>
          </cell>
          <cell r="I1503">
            <v>3848</v>
          </cell>
          <cell r="J1503">
            <v>42328</v>
          </cell>
          <cell r="K1503">
            <v>0</v>
          </cell>
          <cell r="L1503">
            <v>0</v>
          </cell>
          <cell r="M1503">
            <v>0</v>
          </cell>
          <cell r="N1503">
            <v>42328</v>
          </cell>
          <cell r="O1503">
            <v>42328</v>
          </cell>
        </row>
        <row r="1504">
          <cell r="B1504" t="str">
            <v>NON BARG</v>
          </cell>
          <cell r="C1504">
            <v>53</v>
          </cell>
          <cell r="D1504" t="str">
            <v>POWER SYSTEMS</v>
          </cell>
          <cell r="E1504" t="str">
            <v>Operational</v>
          </cell>
          <cell r="F1504" t="str">
            <v>J20</v>
          </cell>
          <cell r="G1504" t="str">
            <v>Excluded</v>
          </cell>
          <cell r="H1504" t="str">
            <v>IMP INC EXCESS LIF T</v>
          </cell>
          <cell r="I1504">
            <v>0</v>
          </cell>
          <cell r="J1504">
            <v>337411.9</v>
          </cell>
          <cell r="K1504">
            <v>0</v>
          </cell>
          <cell r="L1504">
            <v>0</v>
          </cell>
          <cell r="M1504">
            <v>0</v>
          </cell>
          <cell r="N1504">
            <v>337411.9</v>
          </cell>
          <cell r="O1504">
            <v>337411.9</v>
          </cell>
        </row>
        <row r="1505">
          <cell r="B1505" t="str">
            <v>NON BARG</v>
          </cell>
          <cell r="C1505">
            <v>53</v>
          </cell>
          <cell r="D1505" t="str">
            <v>POWER SYSTEMS</v>
          </cell>
          <cell r="E1505" t="str">
            <v>Operational</v>
          </cell>
          <cell r="F1505" t="str">
            <v>J25</v>
          </cell>
          <cell r="G1505" t="str">
            <v>Excluded</v>
          </cell>
          <cell r="H1505" t="str">
            <v>IMP INC DEP LIFE</v>
          </cell>
          <cell r="I1505">
            <v>0</v>
          </cell>
          <cell r="J1505">
            <v>23793.759999999998</v>
          </cell>
          <cell r="K1505">
            <v>0</v>
          </cell>
          <cell r="L1505">
            <v>0</v>
          </cell>
          <cell r="M1505">
            <v>0</v>
          </cell>
          <cell r="N1505">
            <v>23793.759999999998</v>
          </cell>
          <cell r="O1505">
            <v>23793.759999999998</v>
          </cell>
        </row>
        <row r="1506">
          <cell r="B1506" t="str">
            <v>NON BARG</v>
          </cell>
          <cell r="C1506">
            <v>53</v>
          </cell>
          <cell r="D1506" t="str">
            <v>POWER SYSTEMS</v>
          </cell>
          <cell r="E1506" t="str">
            <v>Operational</v>
          </cell>
          <cell r="F1506" t="str">
            <v>J68</v>
          </cell>
          <cell r="G1506" t="str">
            <v>Excluded</v>
          </cell>
          <cell r="H1506" t="str">
            <v>COMMUT CO. CAR</v>
          </cell>
          <cell r="I1506">
            <v>0</v>
          </cell>
          <cell r="J1506">
            <v>59929.5</v>
          </cell>
          <cell r="K1506">
            <v>0</v>
          </cell>
          <cell r="L1506">
            <v>0</v>
          </cell>
          <cell r="M1506">
            <v>0</v>
          </cell>
          <cell r="N1506">
            <v>59929.5</v>
          </cell>
          <cell r="O1506">
            <v>59929.5</v>
          </cell>
        </row>
        <row r="1507">
          <cell r="B1507" t="str">
            <v>NON BARG</v>
          </cell>
          <cell r="C1507">
            <v>53</v>
          </cell>
          <cell r="D1507" t="str">
            <v>POWER SYSTEMS</v>
          </cell>
          <cell r="E1507" t="str">
            <v>Operational</v>
          </cell>
          <cell r="F1507" t="str">
            <v>J81</v>
          </cell>
          <cell r="G1507" t="str">
            <v>Excluded</v>
          </cell>
          <cell r="H1507" t="str">
            <v>IMP CNTR CAR V INS 1</v>
          </cell>
          <cell r="I1507">
            <v>0</v>
          </cell>
          <cell r="J1507">
            <v>3990</v>
          </cell>
          <cell r="K1507">
            <v>0</v>
          </cell>
          <cell r="L1507">
            <v>0</v>
          </cell>
          <cell r="M1507">
            <v>0</v>
          </cell>
          <cell r="N1507">
            <v>3990</v>
          </cell>
          <cell r="O1507">
            <v>3990</v>
          </cell>
        </row>
        <row r="1508">
          <cell r="B1508" t="str">
            <v>NON BARG</v>
          </cell>
          <cell r="C1508">
            <v>53</v>
          </cell>
          <cell r="D1508" t="str">
            <v>POWER SYSTEMS</v>
          </cell>
          <cell r="E1508" t="str">
            <v>Operational</v>
          </cell>
          <cell r="F1508" t="str">
            <v>J82</v>
          </cell>
          <cell r="G1508" t="str">
            <v>Excluded</v>
          </cell>
          <cell r="H1508" t="str">
            <v>IMP CNTR CAR V INS 2</v>
          </cell>
          <cell r="I1508">
            <v>0</v>
          </cell>
          <cell r="J1508">
            <v>207504</v>
          </cell>
          <cell r="K1508">
            <v>0</v>
          </cell>
          <cell r="L1508">
            <v>0</v>
          </cell>
          <cell r="M1508">
            <v>0</v>
          </cell>
          <cell r="N1508">
            <v>207504</v>
          </cell>
          <cell r="O1508">
            <v>207504</v>
          </cell>
        </row>
        <row r="1509">
          <cell r="B1509" t="str">
            <v>NON BARG</v>
          </cell>
          <cell r="C1509">
            <v>53</v>
          </cell>
          <cell r="D1509" t="str">
            <v>POWER SYSTEMS</v>
          </cell>
          <cell r="E1509" t="str">
            <v>Operational</v>
          </cell>
          <cell r="F1509" t="str">
            <v>J83</v>
          </cell>
          <cell r="G1509" t="str">
            <v>Excluded</v>
          </cell>
          <cell r="H1509" t="str">
            <v>IMP CNTR CAR V INS 3</v>
          </cell>
          <cell r="I1509">
            <v>0</v>
          </cell>
          <cell r="J1509">
            <v>1408</v>
          </cell>
          <cell r="K1509">
            <v>0</v>
          </cell>
          <cell r="L1509">
            <v>0</v>
          </cell>
          <cell r="M1509">
            <v>0</v>
          </cell>
          <cell r="N1509">
            <v>1408</v>
          </cell>
          <cell r="O1509">
            <v>1408</v>
          </cell>
        </row>
        <row r="1510">
          <cell r="B1510" t="str">
            <v>NON BARG</v>
          </cell>
          <cell r="C1510">
            <v>53</v>
          </cell>
          <cell r="D1510" t="str">
            <v>POWER SYSTEMS</v>
          </cell>
          <cell r="E1510" t="str">
            <v>Operational</v>
          </cell>
          <cell r="F1510" t="str">
            <v>P05</v>
          </cell>
          <cell r="G1510" t="str">
            <v>Excluded</v>
          </cell>
          <cell r="H1510" t="str">
            <v>DEF COMP PAYOUT-PRIN</v>
          </cell>
          <cell r="I1510">
            <v>0</v>
          </cell>
          <cell r="J1510">
            <v>73569.91</v>
          </cell>
          <cell r="K1510">
            <v>0</v>
          </cell>
          <cell r="L1510">
            <v>0</v>
          </cell>
          <cell r="M1510">
            <v>0</v>
          </cell>
          <cell r="N1510">
            <v>73569.91</v>
          </cell>
          <cell r="O1510">
            <v>73569.91</v>
          </cell>
        </row>
        <row r="1511">
          <cell r="B1511" t="str">
            <v>NON BARG</v>
          </cell>
          <cell r="C1511">
            <v>53</v>
          </cell>
          <cell r="D1511" t="str">
            <v>POWER SYSTEMS</v>
          </cell>
          <cell r="E1511" t="str">
            <v>Operational</v>
          </cell>
          <cell r="F1511" t="str">
            <v>P30</v>
          </cell>
          <cell r="G1511" t="str">
            <v>Excluded</v>
          </cell>
          <cell r="H1511" t="str">
            <v>STOCK OPTION TAX</v>
          </cell>
          <cell r="I1511">
            <v>0</v>
          </cell>
          <cell r="J1511">
            <v>37239.769999999997</v>
          </cell>
          <cell r="K1511">
            <v>0</v>
          </cell>
          <cell r="L1511">
            <v>0</v>
          </cell>
          <cell r="M1511">
            <v>0</v>
          </cell>
          <cell r="N1511">
            <v>37239.769999999997</v>
          </cell>
          <cell r="O1511">
            <v>37239.769999999997</v>
          </cell>
        </row>
        <row r="1512">
          <cell r="B1512" t="str">
            <v>NON BARG</v>
          </cell>
          <cell r="C1512">
            <v>53</v>
          </cell>
          <cell r="D1512" t="str">
            <v>POWER SYSTEMS</v>
          </cell>
          <cell r="E1512" t="str">
            <v>Operational</v>
          </cell>
          <cell r="F1512" t="str">
            <v>P51</v>
          </cell>
          <cell r="G1512" t="str">
            <v>Excluded</v>
          </cell>
          <cell r="H1512" t="str">
            <v>CC V INS RMB N-TX 1</v>
          </cell>
          <cell r="I1512">
            <v>0</v>
          </cell>
          <cell r="J1512">
            <v>5130</v>
          </cell>
          <cell r="K1512">
            <v>0</v>
          </cell>
          <cell r="L1512">
            <v>0</v>
          </cell>
          <cell r="M1512">
            <v>0</v>
          </cell>
          <cell r="N1512">
            <v>5130</v>
          </cell>
          <cell r="O1512">
            <v>5130</v>
          </cell>
        </row>
        <row r="1513">
          <cell r="B1513" t="str">
            <v>NON BARG</v>
          </cell>
          <cell r="C1513">
            <v>53</v>
          </cell>
          <cell r="D1513" t="str">
            <v>POWER SYSTEMS</v>
          </cell>
          <cell r="E1513" t="str">
            <v>Operational</v>
          </cell>
          <cell r="F1513" t="str">
            <v>P52</v>
          </cell>
          <cell r="G1513" t="str">
            <v>Excluded</v>
          </cell>
          <cell r="H1513" t="str">
            <v>CC V INS RMB N-TX 2</v>
          </cell>
          <cell r="I1513">
            <v>0</v>
          </cell>
          <cell r="J1513">
            <v>349428</v>
          </cell>
          <cell r="K1513">
            <v>0</v>
          </cell>
          <cell r="L1513">
            <v>0</v>
          </cell>
          <cell r="M1513">
            <v>0</v>
          </cell>
          <cell r="N1513">
            <v>349428</v>
          </cell>
          <cell r="O1513">
            <v>349428</v>
          </cell>
        </row>
        <row r="1514">
          <cell r="B1514" t="str">
            <v>NON BARG</v>
          </cell>
          <cell r="C1514">
            <v>53</v>
          </cell>
          <cell r="D1514" t="str">
            <v>POWER SYSTEMS</v>
          </cell>
          <cell r="E1514" t="str">
            <v>Operational</v>
          </cell>
          <cell r="F1514" t="str">
            <v>P53</v>
          </cell>
          <cell r="G1514" t="str">
            <v>Excluded</v>
          </cell>
          <cell r="H1514" t="str">
            <v>CC V INS RMB N-TX 3</v>
          </cell>
          <cell r="I1514">
            <v>0</v>
          </cell>
          <cell r="J1514">
            <v>2368</v>
          </cell>
          <cell r="K1514">
            <v>0</v>
          </cell>
          <cell r="L1514">
            <v>0</v>
          </cell>
          <cell r="M1514">
            <v>0</v>
          </cell>
          <cell r="N1514">
            <v>2368</v>
          </cell>
          <cell r="O1514">
            <v>2368</v>
          </cell>
        </row>
        <row r="1515">
          <cell r="B1515" t="str">
            <v>NON BARG</v>
          </cell>
          <cell r="C1515">
            <v>53</v>
          </cell>
          <cell r="D1515" t="str">
            <v>POWER SYSTEMS</v>
          </cell>
          <cell r="E1515" t="str">
            <v>Operational</v>
          </cell>
          <cell r="F1515" t="str">
            <v>P61</v>
          </cell>
          <cell r="G1515" t="str">
            <v>Excluded</v>
          </cell>
          <cell r="H1515" t="str">
            <v>MOV EXP NON TXBL</v>
          </cell>
          <cell r="I1515">
            <v>0</v>
          </cell>
          <cell r="J1515">
            <v>4130.09</v>
          </cell>
          <cell r="K1515">
            <v>0</v>
          </cell>
          <cell r="L1515">
            <v>0</v>
          </cell>
          <cell r="M1515">
            <v>0</v>
          </cell>
          <cell r="N1515">
            <v>4130.09</v>
          </cell>
          <cell r="O1515">
            <v>4130.09</v>
          </cell>
        </row>
        <row r="1516">
          <cell r="B1516" t="str">
            <v>NON BARG</v>
          </cell>
          <cell r="C1516">
            <v>53</v>
          </cell>
          <cell r="D1516" t="str">
            <v>POWER SYSTEMS</v>
          </cell>
          <cell r="E1516" t="str">
            <v>Operational</v>
          </cell>
          <cell r="F1516" t="str">
            <v>R40</v>
          </cell>
          <cell r="G1516" t="str">
            <v>Excluded</v>
          </cell>
          <cell r="H1516" t="str">
            <v>FULL DY DIS-NOT PAID</v>
          </cell>
          <cell r="I1516">
            <v>392</v>
          </cell>
          <cell r="J1516">
            <v>0</v>
          </cell>
          <cell r="K1516">
            <v>0</v>
          </cell>
          <cell r="L1516">
            <v>0</v>
          </cell>
          <cell r="M1516">
            <v>0</v>
          </cell>
          <cell r="N1516">
            <v>0</v>
          </cell>
          <cell r="O1516">
            <v>0</v>
          </cell>
        </row>
        <row r="1517">
          <cell r="B1517" t="str">
            <v>NON BARG</v>
          </cell>
          <cell r="C1517">
            <v>53</v>
          </cell>
          <cell r="D1517" t="str">
            <v>POWER SYSTEMS</v>
          </cell>
          <cell r="E1517" t="str">
            <v>Operational</v>
          </cell>
          <cell r="F1517" t="str">
            <v>R42</v>
          </cell>
          <cell r="G1517" t="str">
            <v>Excluded</v>
          </cell>
          <cell r="H1517" t="str">
            <v>HOL WRK-VAC-NOT PAID</v>
          </cell>
          <cell r="I1517">
            <v>1472</v>
          </cell>
          <cell r="J1517">
            <v>53055.1</v>
          </cell>
          <cell r="K1517">
            <v>0</v>
          </cell>
          <cell r="L1517">
            <v>0</v>
          </cell>
          <cell r="M1517">
            <v>0</v>
          </cell>
          <cell r="N1517">
            <v>53055.1</v>
          </cell>
          <cell r="O1517">
            <v>53055.1</v>
          </cell>
        </row>
        <row r="1518">
          <cell r="B1518" t="str">
            <v>NON BARG</v>
          </cell>
          <cell r="C1518">
            <v>53</v>
          </cell>
          <cell r="D1518" t="str">
            <v>POWER SYSTEMS</v>
          </cell>
          <cell r="E1518" t="str">
            <v>Operational</v>
          </cell>
          <cell r="F1518" t="str">
            <v>R59</v>
          </cell>
          <cell r="G1518" t="str">
            <v>Excluded</v>
          </cell>
          <cell r="H1518" t="str">
            <v>FMLA - INFO ONLY</v>
          </cell>
          <cell r="I1518">
            <v>10226</v>
          </cell>
          <cell r="J1518">
            <v>0</v>
          </cell>
          <cell r="K1518">
            <v>0</v>
          </cell>
          <cell r="L1518">
            <v>0</v>
          </cell>
          <cell r="M1518">
            <v>0</v>
          </cell>
          <cell r="N1518">
            <v>0</v>
          </cell>
          <cell r="O1518">
            <v>0</v>
          </cell>
        </row>
        <row r="1519">
          <cell r="B1519" t="str">
            <v>NON BARG</v>
          </cell>
          <cell r="C1519">
            <v>53</v>
          </cell>
          <cell r="D1519" t="str">
            <v>POWER SYSTEMS</v>
          </cell>
          <cell r="E1519" t="str">
            <v>Operational</v>
          </cell>
          <cell r="F1519" t="str">
            <v>R61</v>
          </cell>
          <cell r="G1519" t="str">
            <v>Excluded</v>
          </cell>
          <cell r="H1519" t="str">
            <v>DISCIP ACTN N-PD</v>
          </cell>
          <cell r="I1519">
            <v>104</v>
          </cell>
          <cell r="J1519">
            <v>0</v>
          </cell>
          <cell r="K1519">
            <v>0</v>
          </cell>
          <cell r="L1519">
            <v>0</v>
          </cell>
          <cell r="M1519">
            <v>0</v>
          </cell>
          <cell r="N1519">
            <v>0</v>
          </cell>
          <cell r="O1519">
            <v>0</v>
          </cell>
        </row>
        <row r="1520">
          <cell r="B1520" t="str">
            <v>NON BARG</v>
          </cell>
          <cell r="C1520">
            <v>53</v>
          </cell>
          <cell r="D1520" t="str">
            <v>POWER SYSTEMS</v>
          </cell>
          <cell r="E1520" t="str">
            <v>Operational</v>
          </cell>
          <cell r="F1520" t="str">
            <v>R62</v>
          </cell>
          <cell r="G1520" t="str">
            <v>Excluded</v>
          </cell>
          <cell r="H1520" t="str">
            <v>LV OF ABS-NOT PAID</v>
          </cell>
          <cell r="I1520">
            <v>120</v>
          </cell>
          <cell r="J1520">
            <v>0</v>
          </cell>
          <cell r="K1520">
            <v>0</v>
          </cell>
          <cell r="L1520">
            <v>0</v>
          </cell>
          <cell r="M1520">
            <v>0</v>
          </cell>
          <cell r="N1520">
            <v>0</v>
          </cell>
          <cell r="O1520">
            <v>0</v>
          </cell>
        </row>
        <row r="1521">
          <cell r="B1521" t="str">
            <v>NON BARG</v>
          </cell>
          <cell r="C1521">
            <v>53</v>
          </cell>
          <cell r="D1521" t="str">
            <v>POWER SYSTEMS</v>
          </cell>
          <cell r="E1521" t="str">
            <v>Operational</v>
          </cell>
          <cell r="F1521" t="str">
            <v>R63</v>
          </cell>
          <cell r="G1521" t="str">
            <v>Excluded</v>
          </cell>
          <cell r="H1521" t="str">
            <v>EMPL ILL-NOT PAID</v>
          </cell>
          <cell r="I1521">
            <v>419.75</v>
          </cell>
          <cell r="J1521">
            <v>0</v>
          </cell>
          <cell r="K1521">
            <v>0</v>
          </cell>
          <cell r="L1521">
            <v>0</v>
          </cell>
          <cell r="M1521">
            <v>0</v>
          </cell>
          <cell r="N1521">
            <v>0</v>
          </cell>
          <cell r="O1521">
            <v>0</v>
          </cell>
        </row>
        <row r="1522">
          <cell r="B1522" t="str">
            <v>NON BARG</v>
          </cell>
          <cell r="C1522">
            <v>53</v>
          </cell>
          <cell r="D1522" t="str">
            <v>POWER SYSTEMS</v>
          </cell>
          <cell r="E1522" t="str">
            <v>Operational</v>
          </cell>
          <cell r="F1522" t="str">
            <v>R64</v>
          </cell>
          <cell r="G1522" t="str">
            <v>Excluded</v>
          </cell>
          <cell r="H1522" t="str">
            <v>FAMILY LEAVE NOT-PD</v>
          </cell>
          <cell r="I1522">
            <v>56</v>
          </cell>
          <cell r="J1522">
            <v>0</v>
          </cell>
          <cell r="K1522">
            <v>0</v>
          </cell>
          <cell r="L1522">
            <v>0</v>
          </cell>
          <cell r="M1522">
            <v>0</v>
          </cell>
          <cell r="N1522">
            <v>0</v>
          </cell>
          <cell r="O1522">
            <v>0</v>
          </cell>
        </row>
        <row r="1523">
          <cell r="B1523" t="str">
            <v>NON BARG</v>
          </cell>
          <cell r="C1523">
            <v>53</v>
          </cell>
          <cell r="D1523" t="str">
            <v>POWER SYSTEMS</v>
          </cell>
          <cell r="E1523" t="str">
            <v>Operational</v>
          </cell>
          <cell r="F1523" t="str">
            <v>R65</v>
          </cell>
          <cell r="G1523" t="str">
            <v>Excluded</v>
          </cell>
          <cell r="H1523" t="str">
            <v>EMPL REQ N-PD</v>
          </cell>
          <cell r="I1523">
            <v>1014</v>
          </cell>
          <cell r="J1523">
            <v>0</v>
          </cell>
          <cell r="K1523">
            <v>0</v>
          </cell>
          <cell r="L1523">
            <v>0</v>
          </cell>
          <cell r="M1523">
            <v>0</v>
          </cell>
          <cell r="N1523">
            <v>0</v>
          </cell>
          <cell r="O1523">
            <v>0</v>
          </cell>
        </row>
        <row r="1524">
          <cell r="B1524" t="str">
            <v>NON BARG</v>
          </cell>
          <cell r="C1524">
            <v>53</v>
          </cell>
          <cell r="D1524" t="str">
            <v>POWER SYSTEMS</v>
          </cell>
          <cell r="E1524" t="str">
            <v>Operational</v>
          </cell>
          <cell r="F1524" t="str">
            <v>R69</v>
          </cell>
          <cell r="G1524" t="str">
            <v>Excluded</v>
          </cell>
          <cell r="H1524" t="str">
            <v>OTHER-NOT PAID</v>
          </cell>
          <cell r="I1524">
            <v>120</v>
          </cell>
          <cell r="J1524">
            <v>0</v>
          </cell>
          <cell r="K1524">
            <v>0</v>
          </cell>
          <cell r="L1524">
            <v>0</v>
          </cell>
          <cell r="M1524">
            <v>0</v>
          </cell>
          <cell r="N1524">
            <v>0</v>
          </cell>
          <cell r="O1524">
            <v>0</v>
          </cell>
        </row>
        <row r="1525">
          <cell r="B1525" t="str">
            <v>NON BARG</v>
          </cell>
          <cell r="C1525">
            <v>53</v>
          </cell>
          <cell r="D1525" t="str">
            <v>POWER SYSTEMS</v>
          </cell>
          <cell r="E1525" t="str">
            <v>Operational</v>
          </cell>
          <cell r="F1525" t="str">
            <v>R71</v>
          </cell>
          <cell r="G1525" t="str">
            <v>Excluded</v>
          </cell>
          <cell r="H1525" t="str">
            <v>DEFERRED COMP</v>
          </cell>
          <cell r="I1525">
            <v>0</v>
          </cell>
          <cell r="J1525">
            <v>93575</v>
          </cell>
          <cell r="K1525">
            <v>0</v>
          </cell>
          <cell r="L1525">
            <v>0</v>
          </cell>
          <cell r="M1525">
            <v>0</v>
          </cell>
          <cell r="N1525">
            <v>93575</v>
          </cell>
          <cell r="O1525">
            <v>93575</v>
          </cell>
        </row>
        <row r="1526">
          <cell r="B1526" t="str">
            <v>NON BARG</v>
          </cell>
          <cell r="C1526">
            <v>53</v>
          </cell>
          <cell r="D1526" t="str">
            <v>POWER SYSTEMS</v>
          </cell>
          <cell r="E1526" t="str">
            <v>Operational</v>
          </cell>
          <cell r="F1526" t="str">
            <v>R80</v>
          </cell>
          <cell r="G1526" t="str">
            <v>Excluded</v>
          </cell>
          <cell r="H1526" t="str">
            <v>THRIFT BASE-MIL LV</v>
          </cell>
          <cell r="I1526">
            <v>48</v>
          </cell>
          <cell r="J1526">
            <v>1574.8</v>
          </cell>
          <cell r="K1526">
            <v>0</v>
          </cell>
          <cell r="L1526">
            <v>0</v>
          </cell>
          <cell r="M1526">
            <v>0</v>
          </cell>
          <cell r="N1526">
            <v>1574.8</v>
          </cell>
          <cell r="O1526">
            <v>1574.8</v>
          </cell>
        </row>
        <row r="1527">
          <cell r="B1527" t="str">
            <v>NON BARG</v>
          </cell>
          <cell r="C1527">
            <v>53</v>
          </cell>
          <cell r="D1527" t="str">
            <v>POWER SYSTEMS</v>
          </cell>
          <cell r="E1527" t="str">
            <v>Operational</v>
          </cell>
          <cell r="F1527" t="str">
            <v>S51</v>
          </cell>
          <cell r="G1527" t="str">
            <v>Non Productive</v>
          </cell>
          <cell r="H1527" t="str">
            <v>SHIFT DIFF REG 4PM-M</v>
          </cell>
          <cell r="I1527">
            <v>22962</v>
          </cell>
          <cell r="J1527">
            <v>13777.2</v>
          </cell>
          <cell r="K1527">
            <v>0</v>
          </cell>
          <cell r="L1527">
            <v>13777.2</v>
          </cell>
          <cell r="M1527">
            <v>13777.2</v>
          </cell>
          <cell r="N1527">
            <v>0</v>
          </cell>
          <cell r="O1527">
            <v>13777.2</v>
          </cell>
        </row>
        <row r="1528">
          <cell r="B1528" t="str">
            <v>NON BARG</v>
          </cell>
          <cell r="C1528">
            <v>53</v>
          </cell>
          <cell r="D1528" t="str">
            <v>POWER SYSTEMS</v>
          </cell>
          <cell r="E1528" t="str">
            <v>Operational</v>
          </cell>
          <cell r="F1528" t="str">
            <v>S99</v>
          </cell>
          <cell r="G1528" t="str">
            <v>Non Productive</v>
          </cell>
          <cell r="H1528" t="str">
            <v>EXEMPT RELIEVING</v>
          </cell>
          <cell r="I1528">
            <v>0</v>
          </cell>
          <cell r="J1528">
            <v>1114.77</v>
          </cell>
          <cell r="K1528">
            <v>0</v>
          </cell>
          <cell r="L1528">
            <v>1114.77</v>
          </cell>
          <cell r="M1528">
            <v>1114.77</v>
          </cell>
          <cell r="N1528">
            <v>0</v>
          </cell>
          <cell r="O1528">
            <v>1114.77</v>
          </cell>
        </row>
        <row r="1529">
          <cell r="B1529" t="str">
            <v>NON BARG</v>
          </cell>
          <cell r="C1529">
            <v>53</v>
          </cell>
          <cell r="D1529" t="str">
            <v>POWER SYSTEMS</v>
          </cell>
          <cell r="E1529" t="str">
            <v>Operational</v>
          </cell>
          <cell r="F1529" t="str">
            <v>T04</v>
          </cell>
          <cell r="G1529" t="str">
            <v>Non Productive</v>
          </cell>
          <cell r="H1529" t="str">
            <v>ALTERNATIVE AWARD</v>
          </cell>
          <cell r="I1529">
            <v>0</v>
          </cell>
          <cell r="J1529">
            <v>4300</v>
          </cell>
          <cell r="K1529">
            <v>0</v>
          </cell>
          <cell r="L1529">
            <v>4300</v>
          </cell>
          <cell r="M1529">
            <v>4300</v>
          </cell>
          <cell r="N1529">
            <v>0</v>
          </cell>
          <cell r="O1529">
            <v>4300</v>
          </cell>
        </row>
        <row r="1530">
          <cell r="B1530" t="str">
            <v>NON BARG</v>
          </cell>
          <cell r="C1530">
            <v>53</v>
          </cell>
          <cell r="D1530" t="str">
            <v>POWER SYSTEMS</v>
          </cell>
          <cell r="E1530" t="str">
            <v>Operational</v>
          </cell>
          <cell r="F1530" t="str">
            <v>T05</v>
          </cell>
          <cell r="G1530" t="str">
            <v>Non Productive</v>
          </cell>
          <cell r="H1530" t="str">
            <v>RETENTION BONUS</v>
          </cell>
          <cell r="I1530">
            <v>0</v>
          </cell>
          <cell r="J1530">
            <v>15000</v>
          </cell>
          <cell r="K1530">
            <v>0</v>
          </cell>
          <cell r="L1530">
            <v>15000</v>
          </cell>
          <cell r="M1530">
            <v>15000</v>
          </cell>
          <cell r="N1530">
            <v>0</v>
          </cell>
          <cell r="O1530">
            <v>15000</v>
          </cell>
        </row>
        <row r="1531">
          <cell r="B1531" t="str">
            <v>NON BARG</v>
          </cell>
          <cell r="C1531">
            <v>53</v>
          </cell>
          <cell r="D1531" t="str">
            <v>POWER SYSTEMS</v>
          </cell>
          <cell r="E1531" t="str">
            <v>Operational</v>
          </cell>
          <cell r="F1531" t="str">
            <v>T12</v>
          </cell>
          <cell r="G1531" t="str">
            <v>Non Productive</v>
          </cell>
          <cell r="H1531" t="str">
            <v>ALTERNATIVE AWARD</v>
          </cell>
          <cell r="I1531">
            <v>0</v>
          </cell>
          <cell r="J1531">
            <v>10569.65</v>
          </cell>
          <cell r="K1531">
            <v>0</v>
          </cell>
          <cell r="L1531">
            <v>10569.65</v>
          </cell>
          <cell r="M1531">
            <v>10569.65</v>
          </cell>
          <cell r="N1531">
            <v>0</v>
          </cell>
          <cell r="O1531">
            <v>10569.65</v>
          </cell>
        </row>
        <row r="1532">
          <cell r="B1532" t="str">
            <v>NON BARG</v>
          </cell>
          <cell r="C1532">
            <v>53</v>
          </cell>
          <cell r="D1532" t="str">
            <v>POWER SYSTEMS</v>
          </cell>
          <cell r="E1532" t="str">
            <v>Operational</v>
          </cell>
          <cell r="F1532" t="str">
            <v>T20</v>
          </cell>
          <cell r="G1532" t="str">
            <v>Excluded</v>
          </cell>
          <cell r="H1532" t="str">
            <v>IMPUTED ED ASSIST</v>
          </cell>
          <cell r="I1532">
            <v>0</v>
          </cell>
          <cell r="J1532">
            <v>3216.5</v>
          </cell>
          <cell r="K1532">
            <v>0</v>
          </cell>
          <cell r="L1532">
            <v>0</v>
          </cell>
          <cell r="M1532">
            <v>0</v>
          </cell>
          <cell r="N1532">
            <v>3216.5</v>
          </cell>
          <cell r="O1532">
            <v>3216.5</v>
          </cell>
        </row>
        <row r="1533">
          <cell r="B1533" t="str">
            <v>NON BARG</v>
          </cell>
          <cell r="C1533">
            <v>53</v>
          </cell>
          <cell r="D1533" t="str">
            <v>POWER SYSTEMS</v>
          </cell>
          <cell r="E1533" t="str">
            <v>Operational</v>
          </cell>
          <cell r="F1533" t="str">
            <v>T40</v>
          </cell>
          <cell r="G1533" t="str">
            <v>Non Productive</v>
          </cell>
          <cell r="H1533" t="str">
            <v>MISC EARN N-THRFT</v>
          </cell>
          <cell r="I1533">
            <v>44.5</v>
          </cell>
          <cell r="J1533">
            <v>6293.56</v>
          </cell>
          <cell r="K1533">
            <v>0</v>
          </cell>
          <cell r="L1533">
            <v>6293.56</v>
          </cell>
          <cell r="M1533">
            <v>6293.56</v>
          </cell>
          <cell r="N1533">
            <v>0</v>
          </cell>
          <cell r="O1533">
            <v>6293.56</v>
          </cell>
        </row>
        <row r="1534">
          <cell r="B1534" t="str">
            <v>NON BARG</v>
          </cell>
          <cell r="C1534">
            <v>53</v>
          </cell>
          <cell r="D1534" t="str">
            <v>POWER SYSTEMS</v>
          </cell>
          <cell r="E1534" t="str">
            <v>Operational</v>
          </cell>
          <cell r="F1534" t="str">
            <v>T41</v>
          </cell>
          <cell r="G1534" t="str">
            <v>Non Productive</v>
          </cell>
          <cell r="H1534" t="str">
            <v>MISC. EARN</v>
          </cell>
          <cell r="I1534">
            <v>0</v>
          </cell>
          <cell r="J1534">
            <v>34676.480000000003</v>
          </cell>
          <cell r="K1534">
            <v>0</v>
          </cell>
          <cell r="L1534">
            <v>34676.480000000003</v>
          </cell>
          <cell r="M1534">
            <v>34676.480000000003</v>
          </cell>
          <cell r="N1534">
            <v>0</v>
          </cell>
          <cell r="O1534">
            <v>34676.480000000003</v>
          </cell>
        </row>
        <row r="1535">
          <cell r="B1535" t="str">
            <v>NON BARG</v>
          </cell>
          <cell r="C1535">
            <v>53</v>
          </cell>
          <cell r="D1535" t="str">
            <v>POWER SYSTEMS</v>
          </cell>
          <cell r="E1535" t="str">
            <v>Operational</v>
          </cell>
          <cell r="F1535" t="str">
            <v>T43</v>
          </cell>
          <cell r="G1535" t="str">
            <v>Excluded</v>
          </cell>
          <cell r="H1535" t="str">
            <v>MIL LEAVE SUPP PAY</v>
          </cell>
          <cell r="I1535">
            <v>0</v>
          </cell>
          <cell r="J1535">
            <v>1052.8599999999999</v>
          </cell>
          <cell r="K1535">
            <v>0</v>
          </cell>
          <cell r="L1535">
            <v>0</v>
          </cell>
          <cell r="M1535">
            <v>0</v>
          </cell>
          <cell r="N1535">
            <v>1052.8599999999999</v>
          </cell>
          <cell r="O1535">
            <v>1052.8599999999999</v>
          </cell>
        </row>
        <row r="1536">
          <cell r="B1536" t="str">
            <v>NON BARG</v>
          </cell>
          <cell r="C1536">
            <v>53</v>
          </cell>
          <cell r="D1536" t="str">
            <v>POWER SYSTEMS</v>
          </cell>
          <cell r="E1536" t="str">
            <v>Operational</v>
          </cell>
          <cell r="F1536" t="str">
            <v>T52</v>
          </cell>
          <cell r="G1536" t="str">
            <v>Non Productive</v>
          </cell>
          <cell r="H1536" t="str">
            <v>03 MED/DEN REFUND</v>
          </cell>
          <cell r="I1536">
            <v>0</v>
          </cell>
          <cell r="J1536">
            <v>53.99</v>
          </cell>
          <cell r="K1536">
            <v>0</v>
          </cell>
          <cell r="L1536">
            <v>53.99</v>
          </cell>
          <cell r="M1536">
            <v>53.99</v>
          </cell>
          <cell r="N1536">
            <v>0</v>
          </cell>
          <cell r="O1536">
            <v>53.99</v>
          </cell>
        </row>
        <row r="1537">
          <cell r="B1537" t="str">
            <v>NON BARG</v>
          </cell>
          <cell r="C1537">
            <v>53</v>
          </cell>
          <cell r="D1537" t="str">
            <v>POWER SYSTEMS</v>
          </cell>
          <cell r="E1537" t="str">
            <v>Operational</v>
          </cell>
          <cell r="F1537" t="str">
            <v>T60</v>
          </cell>
          <cell r="G1537" t="str">
            <v>Non Productive</v>
          </cell>
          <cell r="H1537" t="str">
            <v>RETRO PAY N-THRFTBL</v>
          </cell>
          <cell r="I1537">
            <v>0</v>
          </cell>
          <cell r="J1537">
            <v>610.89</v>
          </cell>
          <cell r="K1537">
            <v>0</v>
          </cell>
          <cell r="L1537">
            <v>610.89</v>
          </cell>
          <cell r="M1537">
            <v>610.89</v>
          </cell>
          <cell r="N1537">
            <v>0</v>
          </cell>
          <cell r="O1537">
            <v>610.89</v>
          </cell>
        </row>
        <row r="1538">
          <cell r="B1538" t="str">
            <v>NON BARG</v>
          </cell>
          <cell r="C1538">
            <v>53</v>
          </cell>
          <cell r="D1538" t="str">
            <v>POWER SYSTEMS</v>
          </cell>
          <cell r="E1538" t="str">
            <v>Operational</v>
          </cell>
          <cell r="F1538" t="str">
            <v>T70</v>
          </cell>
          <cell r="G1538" t="str">
            <v>Non Productive</v>
          </cell>
          <cell r="H1538" t="str">
            <v>LUMP SUM PAYMENT</v>
          </cell>
          <cell r="I1538">
            <v>0</v>
          </cell>
          <cell r="J1538">
            <v>75205</v>
          </cell>
          <cell r="K1538">
            <v>0</v>
          </cell>
          <cell r="L1538">
            <v>75205</v>
          </cell>
          <cell r="M1538">
            <v>75205</v>
          </cell>
          <cell r="N1538">
            <v>0</v>
          </cell>
          <cell r="O1538">
            <v>75205</v>
          </cell>
        </row>
        <row r="1539">
          <cell r="B1539" t="str">
            <v>NON BARG</v>
          </cell>
          <cell r="C1539">
            <v>53</v>
          </cell>
          <cell r="D1539" t="str">
            <v>POWER SYSTEMS</v>
          </cell>
          <cell r="E1539" t="str">
            <v>Operational</v>
          </cell>
          <cell r="F1539" t="str">
            <v>T80</v>
          </cell>
          <cell r="G1539" t="str">
            <v>Non Productive</v>
          </cell>
          <cell r="H1539" t="str">
            <v>OT ADJUSTMENT</v>
          </cell>
          <cell r="I1539">
            <v>0</v>
          </cell>
          <cell r="J1539">
            <v>1835.55</v>
          </cell>
          <cell r="K1539">
            <v>0</v>
          </cell>
          <cell r="L1539">
            <v>1835.55</v>
          </cell>
          <cell r="M1539">
            <v>1835.55</v>
          </cell>
          <cell r="N1539">
            <v>0</v>
          </cell>
          <cell r="O1539">
            <v>1835.55</v>
          </cell>
        </row>
        <row r="1540">
          <cell r="B1540" t="str">
            <v>NON BARG</v>
          </cell>
          <cell r="C1540">
            <v>53</v>
          </cell>
          <cell r="D1540" t="str">
            <v>POWER SYSTEMS</v>
          </cell>
          <cell r="E1540" t="str">
            <v>Operational</v>
          </cell>
          <cell r="F1540" t="str">
            <v>X12</v>
          </cell>
          <cell r="G1540" t="str">
            <v>Productive</v>
          </cell>
          <cell r="H1540" t="str">
            <v>TRAVEL TIME-STR OT</v>
          </cell>
          <cell r="I1540">
            <v>0</v>
          </cell>
          <cell r="J1540">
            <v>0</v>
          </cell>
          <cell r="K1540">
            <v>0</v>
          </cell>
          <cell r="L1540">
            <v>0</v>
          </cell>
          <cell r="M1540">
            <v>0</v>
          </cell>
          <cell r="N1540">
            <v>0</v>
          </cell>
          <cell r="O1540">
            <v>0</v>
          </cell>
        </row>
        <row r="1541">
          <cell r="B1541" t="str">
            <v>NON BARG</v>
          </cell>
          <cell r="C1541">
            <v>53</v>
          </cell>
          <cell r="D1541" t="str">
            <v>POWER SYSTEMS</v>
          </cell>
          <cell r="E1541" t="str">
            <v>Operational</v>
          </cell>
          <cell r="F1541" t="str">
            <v>X14</v>
          </cell>
          <cell r="G1541" t="str">
            <v>Productive</v>
          </cell>
          <cell r="H1541" t="str">
            <v>SAFETY MTG STR OT</v>
          </cell>
          <cell r="I1541">
            <v>8</v>
          </cell>
          <cell r="J1541">
            <v>283</v>
          </cell>
          <cell r="K1541">
            <v>283</v>
          </cell>
          <cell r="L1541">
            <v>0</v>
          </cell>
          <cell r="M1541">
            <v>283</v>
          </cell>
          <cell r="N1541">
            <v>0</v>
          </cell>
          <cell r="O1541">
            <v>283</v>
          </cell>
        </row>
        <row r="1542">
          <cell r="B1542" t="str">
            <v>NON BARG</v>
          </cell>
          <cell r="C1542">
            <v>53</v>
          </cell>
          <cell r="D1542" t="str">
            <v>POWER SYSTEMS</v>
          </cell>
          <cell r="E1542" t="str">
            <v>Operational</v>
          </cell>
          <cell r="F1542" t="str">
            <v>X20</v>
          </cell>
          <cell r="G1542" t="str">
            <v>Productive</v>
          </cell>
          <cell r="H1542" t="str">
            <v>STRAIGHT OVERTIME</v>
          </cell>
          <cell r="I1542">
            <v>159072.25</v>
          </cell>
          <cell r="J1542">
            <v>4922095.3499999996</v>
          </cell>
          <cell r="K1542">
            <v>4922095.3499999996</v>
          </cell>
          <cell r="L1542">
            <v>0</v>
          </cell>
          <cell r="M1542">
            <v>4922095.3499999996</v>
          </cell>
          <cell r="N1542">
            <v>0</v>
          </cell>
          <cell r="O1542">
            <v>4922095.3499999996</v>
          </cell>
        </row>
        <row r="1543">
          <cell r="B1543" t="str">
            <v>NON BARG</v>
          </cell>
          <cell r="C1543">
            <v>53</v>
          </cell>
          <cell r="D1543" t="str">
            <v>POWER SYSTEMS</v>
          </cell>
          <cell r="E1543" t="str">
            <v>Operational</v>
          </cell>
          <cell r="F1543" t="str">
            <v>X23</v>
          </cell>
          <cell r="G1543" t="str">
            <v>Productive</v>
          </cell>
          <cell r="H1543" t="str">
            <v>EXEMPT OT DEDUCTIBLE</v>
          </cell>
          <cell r="I1543">
            <v>809</v>
          </cell>
          <cell r="J1543">
            <v>0</v>
          </cell>
          <cell r="K1543">
            <v>0</v>
          </cell>
          <cell r="L1543">
            <v>0</v>
          </cell>
          <cell r="M1543">
            <v>0</v>
          </cell>
          <cell r="N1543">
            <v>0</v>
          </cell>
          <cell r="O1543">
            <v>0</v>
          </cell>
        </row>
        <row r="1544">
          <cell r="B1544" t="str">
            <v>NON BARG</v>
          </cell>
          <cell r="C1544">
            <v>53</v>
          </cell>
          <cell r="D1544" t="str">
            <v>POWER SYSTEMS</v>
          </cell>
          <cell r="E1544" t="str">
            <v>Operational</v>
          </cell>
          <cell r="F1544" t="str">
            <v>X24</v>
          </cell>
          <cell r="G1544" t="str">
            <v>Productive</v>
          </cell>
          <cell r="H1544" t="str">
            <v>STR OT-OPER SUPPORT</v>
          </cell>
          <cell r="I1544">
            <v>2683.5</v>
          </cell>
          <cell r="J1544">
            <v>116804.08</v>
          </cell>
          <cell r="K1544">
            <v>116804.08</v>
          </cell>
          <cell r="L1544">
            <v>0</v>
          </cell>
          <cell r="M1544">
            <v>116804.08</v>
          </cell>
          <cell r="N1544">
            <v>0</v>
          </cell>
          <cell r="O1544">
            <v>116804.08</v>
          </cell>
        </row>
        <row r="1545">
          <cell r="B1545" t="str">
            <v>NON BARG</v>
          </cell>
          <cell r="C1545">
            <v>53</v>
          </cell>
          <cell r="D1545" t="str">
            <v>POWER SYSTEMS</v>
          </cell>
          <cell r="E1545" t="str">
            <v>Operational</v>
          </cell>
          <cell r="F1545" t="str">
            <v>X25</v>
          </cell>
          <cell r="G1545" t="str">
            <v>Productive</v>
          </cell>
          <cell r="H1545" t="str">
            <v>TMP REL STR OT</v>
          </cell>
          <cell r="I1545">
            <v>2133.5</v>
          </cell>
          <cell r="J1545">
            <v>4383.92</v>
          </cell>
          <cell r="K1545">
            <v>4383.92</v>
          </cell>
          <cell r="L1545">
            <v>0</v>
          </cell>
          <cell r="M1545">
            <v>4383.92</v>
          </cell>
          <cell r="N1545">
            <v>0</v>
          </cell>
          <cell r="O1545">
            <v>4383.92</v>
          </cell>
        </row>
        <row r="1546">
          <cell r="B1546" t="str">
            <v>NON BARG</v>
          </cell>
          <cell r="C1546">
            <v>53</v>
          </cell>
          <cell r="D1546" t="str">
            <v>POWER SYSTEMS</v>
          </cell>
          <cell r="E1546" t="str">
            <v>Operational</v>
          </cell>
          <cell r="F1546" t="str">
            <v>X26</v>
          </cell>
          <cell r="G1546" t="str">
            <v>Productive</v>
          </cell>
          <cell r="H1546" t="str">
            <v>STR OT EMERG #1</v>
          </cell>
          <cell r="I1546">
            <v>59</v>
          </cell>
          <cell r="J1546">
            <v>2566.44</v>
          </cell>
          <cell r="K1546">
            <v>2566.44</v>
          </cell>
          <cell r="L1546">
            <v>0</v>
          </cell>
          <cell r="M1546">
            <v>2566.44</v>
          </cell>
          <cell r="N1546">
            <v>0</v>
          </cell>
          <cell r="O1546">
            <v>2566.44</v>
          </cell>
        </row>
        <row r="1547">
          <cell r="B1547" t="str">
            <v>NON BARG</v>
          </cell>
          <cell r="C1547">
            <v>53</v>
          </cell>
          <cell r="D1547" t="str">
            <v>POWER SYSTEMS</v>
          </cell>
          <cell r="E1547" t="str">
            <v>Operational</v>
          </cell>
          <cell r="F1547" t="str">
            <v>X29</v>
          </cell>
          <cell r="G1547" t="str">
            <v>Productive</v>
          </cell>
          <cell r="H1547" t="str">
            <v>STR OT EMERG #2</v>
          </cell>
          <cell r="I1547">
            <v>509</v>
          </cell>
          <cell r="J1547">
            <v>23908.53</v>
          </cell>
          <cell r="K1547">
            <v>23908.53</v>
          </cell>
          <cell r="L1547">
            <v>0</v>
          </cell>
          <cell r="M1547">
            <v>23908.53</v>
          </cell>
          <cell r="N1547">
            <v>0</v>
          </cell>
          <cell r="O1547">
            <v>23908.53</v>
          </cell>
        </row>
        <row r="1548">
          <cell r="B1548" t="str">
            <v>NON BARG</v>
          </cell>
          <cell r="C1548">
            <v>53</v>
          </cell>
          <cell r="D1548" t="str">
            <v>POWER SYSTEMS</v>
          </cell>
          <cell r="E1548" t="str">
            <v>Operational</v>
          </cell>
          <cell r="F1548" t="str">
            <v>X34</v>
          </cell>
          <cell r="G1548" t="str">
            <v>Productive</v>
          </cell>
          <cell r="H1548" t="str">
            <v>STR OT NUC SUPPORT</v>
          </cell>
          <cell r="I1548">
            <v>445</v>
          </cell>
          <cell r="J1548">
            <v>19345.43</v>
          </cell>
          <cell r="K1548">
            <v>19345.43</v>
          </cell>
          <cell r="L1548">
            <v>0</v>
          </cell>
          <cell r="M1548">
            <v>19345.43</v>
          </cell>
          <cell r="N1548">
            <v>0</v>
          </cell>
          <cell r="O1548">
            <v>19345.43</v>
          </cell>
        </row>
        <row r="1549">
          <cell r="B1549" t="str">
            <v>NON BARG</v>
          </cell>
          <cell r="C1549">
            <v>53</v>
          </cell>
          <cell r="D1549" t="str">
            <v>POWER SYSTEMS</v>
          </cell>
          <cell r="E1549" t="str">
            <v>Operational</v>
          </cell>
          <cell r="F1549" t="str">
            <v>Y01</v>
          </cell>
          <cell r="G1549" t="str">
            <v>Productive</v>
          </cell>
          <cell r="H1549" t="str">
            <v>REGULAR-1 1/2</v>
          </cell>
          <cell r="I1549">
            <v>18</v>
          </cell>
          <cell r="J1549">
            <v>245.91</v>
          </cell>
          <cell r="K1549">
            <v>245.91</v>
          </cell>
          <cell r="L1549">
            <v>0</v>
          </cell>
          <cell r="M1549">
            <v>245.91</v>
          </cell>
          <cell r="N1549">
            <v>0</v>
          </cell>
          <cell r="O1549">
            <v>245.91</v>
          </cell>
        </row>
        <row r="1550">
          <cell r="B1550" t="str">
            <v>NON BARG</v>
          </cell>
          <cell r="C1550">
            <v>53</v>
          </cell>
          <cell r="D1550" t="str">
            <v>POWER SYSTEMS</v>
          </cell>
          <cell r="E1550" t="str">
            <v>Operational</v>
          </cell>
          <cell r="F1550" t="str">
            <v>Y12</v>
          </cell>
          <cell r="G1550" t="str">
            <v>Productive</v>
          </cell>
          <cell r="H1550" t="str">
            <v>TRAVEL TIME-1 1/2</v>
          </cell>
          <cell r="I1550">
            <v>191.75</v>
          </cell>
          <cell r="J1550">
            <v>5840.5</v>
          </cell>
          <cell r="K1550">
            <v>5840.5</v>
          </cell>
          <cell r="L1550">
            <v>0</v>
          </cell>
          <cell r="M1550">
            <v>5840.5</v>
          </cell>
          <cell r="N1550">
            <v>0</v>
          </cell>
          <cell r="O1550">
            <v>5840.5</v>
          </cell>
        </row>
        <row r="1551">
          <cell r="B1551" t="str">
            <v>NON BARG</v>
          </cell>
          <cell r="C1551">
            <v>53</v>
          </cell>
          <cell r="D1551" t="str">
            <v>POWER SYSTEMS</v>
          </cell>
          <cell r="E1551" t="str">
            <v>Operational</v>
          </cell>
          <cell r="F1551" t="str">
            <v>Y13</v>
          </cell>
          <cell r="G1551" t="str">
            <v>Productive</v>
          </cell>
          <cell r="H1551" t="str">
            <v>EQUIP BRKDWN-1 1/2</v>
          </cell>
          <cell r="I1551">
            <v>4.75</v>
          </cell>
          <cell r="J1551">
            <v>184.23</v>
          </cell>
          <cell r="K1551">
            <v>184.23</v>
          </cell>
          <cell r="L1551">
            <v>0</v>
          </cell>
          <cell r="M1551">
            <v>184.23</v>
          </cell>
          <cell r="N1551">
            <v>0</v>
          </cell>
          <cell r="O1551">
            <v>184.23</v>
          </cell>
        </row>
        <row r="1552">
          <cell r="B1552" t="str">
            <v>NON BARG</v>
          </cell>
          <cell r="C1552">
            <v>53</v>
          </cell>
          <cell r="D1552" t="str">
            <v>POWER SYSTEMS</v>
          </cell>
          <cell r="E1552" t="str">
            <v>Operational</v>
          </cell>
          <cell r="F1552" t="str">
            <v>Y14</v>
          </cell>
          <cell r="G1552" t="str">
            <v>Productive</v>
          </cell>
          <cell r="H1552" t="str">
            <v>SAFETY MEETING-1 1/2</v>
          </cell>
          <cell r="I1552">
            <v>0.75</v>
          </cell>
          <cell r="J1552">
            <v>28.79</v>
          </cell>
          <cell r="K1552">
            <v>28.79</v>
          </cell>
          <cell r="L1552">
            <v>0</v>
          </cell>
          <cell r="M1552">
            <v>28.79</v>
          </cell>
          <cell r="N1552">
            <v>0</v>
          </cell>
          <cell r="O1552">
            <v>28.79</v>
          </cell>
        </row>
        <row r="1553">
          <cell r="B1553" t="str">
            <v>NON BARG</v>
          </cell>
          <cell r="C1553">
            <v>53</v>
          </cell>
          <cell r="D1553" t="str">
            <v>POWER SYSTEMS</v>
          </cell>
          <cell r="E1553" t="str">
            <v>Operational</v>
          </cell>
          <cell r="F1553" t="str">
            <v>Y17</v>
          </cell>
          <cell r="G1553" t="str">
            <v>Productive</v>
          </cell>
          <cell r="H1553" t="str">
            <v>RAIN TIME-1 1/2</v>
          </cell>
          <cell r="I1553">
            <v>7.5</v>
          </cell>
          <cell r="J1553">
            <v>301.25</v>
          </cell>
          <cell r="K1553">
            <v>301.25</v>
          </cell>
          <cell r="L1553">
            <v>0</v>
          </cell>
          <cell r="M1553">
            <v>301.25</v>
          </cell>
          <cell r="N1553">
            <v>0</v>
          </cell>
          <cell r="O1553">
            <v>301.25</v>
          </cell>
        </row>
        <row r="1554">
          <cell r="B1554" t="str">
            <v>NON BARG</v>
          </cell>
          <cell r="C1554">
            <v>53</v>
          </cell>
          <cell r="D1554" t="str">
            <v>POWER SYSTEMS</v>
          </cell>
          <cell r="E1554" t="str">
            <v>Operational</v>
          </cell>
          <cell r="F1554" t="str">
            <v>Y18</v>
          </cell>
          <cell r="G1554" t="str">
            <v>Productive</v>
          </cell>
          <cell r="H1554" t="str">
            <v>SERV CREWS 1 1/2</v>
          </cell>
          <cell r="I1554">
            <v>0.5</v>
          </cell>
          <cell r="J1554">
            <v>20.18</v>
          </cell>
          <cell r="K1554">
            <v>20.18</v>
          </cell>
          <cell r="L1554">
            <v>0</v>
          </cell>
          <cell r="M1554">
            <v>20.18</v>
          </cell>
          <cell r="N1554">
            <v>0</v>
          </cell>
          <cell r="O1554">
            <v>20.18</v>
          </cell>
        </row>
        <row r="1555">
          <cell r="B1555" t="str">
            <v>NON BARG</v>
          </cell>
          <cell r="C1555">
            <v>53</v>
          </cell>
          <cell r="D1555" t="str">
            <v>POWER SYSTEMS</v>
          </cell>
          <cell r="E1555" t="str">
            <v>Operational</v>
          </cell>
          <cell r="F1555" t="str">
            <v>Y21</v>
          </cell>
          <cell r="G1555" t="str">
            <v>Productive</v>
          </cell>
          <cell r="H1555" t="str">
            <v>TIME &amp; ONE HALF OT</v>
          </cell>
          <cell r="I1555">
            <v>46277.5</v>
          </cell>
          <cell r="J1555">
            <v>1269179.5</v>
          </cell>
          <cell r="K1555">
            <v>1269179.5</v>
          </cell>
          <cell r="L1555">
            <v>0</v>
          </cell>
          <cell r="M1555">
            <v>1269179.5</v>
          </cell>
          <cell r="N1555">
            <v>0</v>
          </cell>
          <cell r="O1555">
            <v>1269179.5</v>
          </cell>
        </row>
        <row r="1556">
          <cell r="B1556" t="str">
            <v>NON BARG</v>
          </cell>
          <cell r="C1556">
            <v>53</v>
          </cell>
          <cell r="D1556" t="str">
            <v>POWER SYSTEMS</v>
          </cell>
          <cell r="E1556" t="str">
            <v>Operational</v>
          </cell>
          <cell r="F1556" t="str">
            <v>Y25</v>
          </cell>
          <cell r="G1556" t="str">
            <v>Productive</v>
          </cell>
          <cell r="H1556" t="str">
            <v>TEMP RELIEVING-1 1/2</v>
          </cell>
          <cell r="I1556">
            <v>251.5</v>
          </cell>
          <cell r="J1556">
            <v>515.85</v>
          </cell>
          <cell r="K1556">
            <v>515.85</v>
          </cell>
          <cell r="L1556">
            <v>0</v>
          </cell>
          <cell r="M1556">
            <v>515.85</v>
          </cell>
          <cell r="N1556">
            <v>0</v>
          </cell>
          <cell r="O1556">
            <v>515.85</v>
          </cell>
        </row>
        <row r="1557">
          <cell r="B1557" t="str">
            <v>NON BARG</v>
          </cell>
          <cell r="C1557">
            <v>53</v>
          </cell>
          <cell r="D1557" t="str">
            <v>POWER SYSTEMS</v>
          </cell>
          <cell r="E1557" t="str">
            <v>Operational</v>
          </cell>
          <cell r="F1557" t="str">
            <v>Y27</v>
          </cell>
          <cell r="G1557" t="str">
            <v>Productive</v>
          </cell>
          <cell r="H1557" t="str">
            <v>1 1/2 OT EMERG</v>
          </cell>
          <cell r="I1557">
            <v>3696</v>
          </cell>
          <cell r="J1557">
            <v>179152.28</v>
          </cell>
          <cell r="K1557">
            <v>179152.28</v>
          </cell>
          <cell r="L1557">
            <v>0</v>
          </cell>
          <cell r="M1557">
            <v>179152.28</v>
          </cell>
          <cell r="N1557">
            <v>0</v>
          </cell>
          <cell r="O1557">
            <v>179152.28</v>
          </cell>
        </row>
        <row r="1558">
          <cell r="B1558" t="str">
            <v>NON BARG</v>
          </cell>
          <cell r="C1558">
            <v>53</v>
          </cell>
          <cell r="D1558" t="str">
            <v>POWER SYSTEMS</v>
          </cell>
          <cell r="E1558" t="str">
            <v>Operational</v>
          </cell>
          <cell r="F1558" t="str">
            <v>Y45</v>
          </cell>
          <cell r="G1558" t="str">
            <v>Productive</v>
          </cell>
          <cell r="H1558" t="str">
            <v>LIGHT DUTY OJ INJ</v>
          </cell>
          <cell r="I1558">
            <v>11.5</v>
          </cell>
          <cell r="J1558">
            <v>246.25</v>
          </cell>
          <cell r="K1558">
            <v>246.25</v>
          </cell>
          <cell r="L1558">
            <v>0</v>
          </cell>
          <cell r="M1558">
            <v>246.25</v>
          </cell>
          <cell r="N1558">
            <v>0</v>
          </cell>
          <cell r="O1558">
            <v>246.25</v>
          </cell>
        </row>
        <row r="1559">
          <cell r="B1559" t="str">
            <v>NON BARG</v>
          </cell>
          <cell r="C1559">
            <v>53</v>
          </cell>
          <cell r="D1559" t="str">
            <v>POWER SYSTEMS</v>
          </cell>
          <cell r="E1559" t="str">
            <v>Operational</v>
          </cell>
          <cell r="F1559" t="str">
            <v>Y51</v>
          </cell>
          <cell r="G1559" t="str">
            <v>Productive</v>
          </cell>
          <cell r="H1559" t="str">
            <v>3RD SHIFT DIFF-1 1/2</v>
          </cell>
          <cell r="I1559">
            <v>410.25</v>
          </cell>
          <cell r="J1559">
            <v>369.45</v>
          </cell>
          <cell r="K1559">
            <v>369.45</v>
          </cell>
          <cell r="L1559">
            <v>0</v>
          </cell>
          <cell r="M1559">
            <v>369.45</v>
          </cell>
          <cell r="N1559">
            <v>0</v>
          </cell>
          <cell r="O1559">
            <v>369.45</v>
          </cell>
        </row>
        <row r="1560">
          <cell r="B1560" t="str">
            <v>NON BARG</v>
          </cell>
          <cell r="C1560">
            <v>53</v>
          </cell>
          <cell r="D1560" t="str">
            <v>POWER SYSTEMS</v>
          </cell>
          <cell r="E1560" t="str">
            <v>Operational</v>
          </cell>
          <cell r="F1560" t="str">
            <v>Y52</v>
          </cell>
          <cell r="G1560" t="str">
            <v>Productive</v>
          </cell>
          <cell r="H1560" t="str">
            <v>WEEKEND SHIFT 1-1/2</v>
          </cell>
          <cell r="I1560">
            <v>59.5</v>
          </cell>
          <cell r="J1560">
            <v>89.25</v>
          </cell>
          <cell r="K1560">
            <v>89.25</v>
          </cell>
          <cell r="L1560">
            <v>0</v>
          </cell>
          <cell r="M1560">
            <v>89.25</v>
          </cell>
          <cell r="N1560">
            <v>0</v>
          </cell>
          <cell r="O1560">
            <v>89.25</v>
          </cell>
        </row>
        <row r="1561">
          <cell r="B1561" t="str">
            <v>NON BARG</v>
          </cell>
          <cell r="C1561">
            <v>53</v>
          </cell>
          <cell r="D1561" t="str">
            <v>POWER SYSTEMS</v>
          </cell>
          <cell r="E1561" t="str">
            <v>Operational</v>
          </cell>
          <cell r="F1561" t="str">
            <v>Z01</v>
          </cell>
          <cell r="G1561" t="str">
            <v>Productive</v>
          </cell>
          <cell r="H1561" t="str">
            <v>REGULAR-DBL OT</v>
          </cell>
          <cell r="I1561">
            <v>9</v>
          </cell>
          <cell r="J1561">
            <v>208.04</v>
          </cell>
          <cell r="K1561">
            <v>208.04</v>
          </cell>
          <cell r="L1561">
            <v>0</v>
          </cell>
          <cell r="M1561">
            <v>208.04</v>
          </cell>
          <cell r="N1561">
            <v>0</v>
          </cell>
          <cell r="O1561">
            <v>208.04</v>
          </cell>
        </row>
        <row r="1562">
          <cell r="B1562" t="str">
            <v>NON BARG</v>
          </cell>
          <cell r="C1562">
            <v>53</v>
          </cell>
          <cell r="D1562" t="str">
            <v>POWER SYSTEMS</v>
          </cell>
          <cell r="E1562" t="str">
            <v>Operational</v>
          </cell>
          <cell r="F1562" t="str">
            <v>Z22</v>
          </cell>
          <cell r="G1562" t="str">
            <v>Productive</v>
          </cell>
          <cell r="H1562" t="str">
            <v>DOUBLE OVERTIME</v>
          </cell>
          <cell r="I1562">
            <v>649.5</v>
          </cell>
          <cell r="J1562">
            <v>25717.58</v>
          </cell>
          <cell r="K1562">
            <v>25717.58</v>
          </cell>
          <cell r="L1562">
            <v>0</v>
          </cell>
          <cell r="M1562">
            <v>25717.58</v>
          </cell>
          <cell r="N1562">
            <v>0</v>
          </cell>
          <cell r="O1562">
            <v>25717.58</v>
          </cell>
        </row>
        <row r="1563">
          <cell r="B1563" t="str">
            <v>NON BARG</v>
          </cell>
          <cell r="C1563">
            <v>53</v>
          </cell>
          <cell r="D1563" t="str">
            <v>POWER SYSTEMS</v>
          </cell>
          <cell r="E1563" t="str">
            <v>Operational</v>
          </cell>
          <cell r="F1563" t="str">
            <v>Z25</v>
          </cell>
          <cell r="G1563" t="str">
            <v>Productive</v>
          </cell>
          <cell r="H1563" t="str">
            <v>TMP REL DBL OT</v>
          </cell>
          <cell r="I1563">
            <v>14</v>
          </cell>
          <cell r="J1563">
            <v>37.979999999999997</v>
          </cell>
          <cell r="K1563">
            <v>37.979999999999997</v>
          </cell>
          <cell r="L1563">
            <v>0</v>
          </cell>
          <cell r="M1563">
            <v>37.979999999999997</v>
          </cell>
          <cell r="N1563">
            <v>0</v>
          </cell>
          <cell r="O1563">
            <v>37.979999999999997</v>
          </cell>
        </row>
        <row r="1564">
          <cell r="B1564" t="str">
            <v>NON BARG</v>
          </cell>
          <cell r="C1564">
            <v>63</v>
          </cell>
          <cell r="D1564" t="str">
            <v>REGULATORY AFFAIRS</v>
          </cell>
          <cell r="E1564" t="str">
            <v>Staff</v>
          </cell>
          <cell r="F1564">
            <v>10</v>
          </cell>
          <cell r="G1564" t="str">
            <v>Productive</v>
          </cell>
          <cell r="H1564" t="str">
            <v>REGULAR</v>
          </cell>
          <cell r="I1564">
            <v>62299</v>
          </cell>
          <cell r="J1564">
            <v>2176470.63</v>
          </cell>
          <cell r="K1564">
            <v>2176470.63</v>
          </cell>
          <cell r="L1564">
            <v>0</v>
          </cell>
          <cell r="M1564">
            <v>2176470.63</v>
          </cell>
          <cell r="N1564">
            <v>0</v>
          </cell>
          <cell r="O1564">
            <v>2176470.63</v>
          </cell>
        </row>
        <row r="1565">
          <cell r="B1565" t="str">
            <v>NON BARG</v>
          </cell>
          <cell r="C1565">
            <v>63</v>
          </cell>
          <cell r="D1565" t="str">
            <v>REGULATORY AFFAIRS</v>
          </cell>
          <cell r="E1565" t="str">
            <v>Staff</v>
          </cell>
          <cell r="F1565">
            <v>20</v>
          </cell>
          <cell r="G1565" t="str">
            <v>Non Productive</v>
          </cell>
          <cell r="H1565" t="str">
            <v>HOLIDAY</v>
          </cell>
          <cell r="I1565">
            <v>2976</v>
          </cell>
          <cell r="J1565">
            <v>103309.7</v>
          </cell>
          <cell r="K1565">
            <v>0</v>
          </cell>
          <cell r="L1565">
            <v>103309.7</v>
          </cell>
          <cell r="M1565">
            <v>103309.7</v>
          </cell>
          <cell r="N1565">
            <v>0</v>
          </cell>
          <cell r="O1565">
            <v>103309.7</v>
          </cell>
        </row>
        <row r="1566">
          <cell r="B1566" t="str">
            <v>NON BARG</v>
          </cell>
          <cell r="C1566">
            <v>63</v>
          </cell>
          <cell r="D1566" t="str">
            <v>REGULATORY AFFAIRS</v>
          </cell>
          <cell r="E1566" t="str">
            <v>Staff</v>
          </cell>
          <cell r="F1566">
            <v>30</v>
          </cell>
          <cell r="G1566" t="str">
            <v>Non Productive</v>
          </cell>
          <cell r="H1566" t="str">
            <v>VACATION</v>
          </cell>
          <cell r="I1566">
            <v>5463</v>
          </cell>
          <cell r="J1566">
            <v>197132.69</v>
          </cell>
          <cell r="K1566">
            <v>0</v>
          </cell>
          <cell r="L1566">
            <v>197132.69</v>
          </cell>
          <cell r="M1566">
            <v>197132.69</v>
          </cell>
          <cell r="N1566">
            <v>0</v>
          </cell>
          <cell r="O1566">
            <v>197132.69</v>
          </cell>
        </row>
        <row r="1567">
          <cell r="B1567" t="str">
            <v>NON BARG</v>
          </cell>
          <cell r="C1567">
            <v>63</v>
          </cell>
          <cell r="D1567" t="str">
            <v>REGULATORY AFFAIRS</v>
          </cell>
          <cell r="E1567" t="str">
            <v>Staff</v>
          </cell>
          <cell r="F1567">
            <v>40</v>
          </cell>
          <cell r="G1567" t="str">
            <v>Non Productive</v>
          </cell>
          <cell r="H1567" t="str">
            <v>EMPLOYEE ILLNESS</v>
          </cell>
          <cell r="I1567">
            <v>538</v>
          </cell>
          <cell r="J1567">
            <v>16576.759999999998</v>
          </cell>
          <cell r="K1567">
            <v>0</v>
          </cell>
          <cell r="L1567">
            <v>16576.759999999998</v>
          </cell>
          <cell r="M1567">
            <v>16576.759999999998</v>
          </cell>
          <cell r="N1567">
            <v>0</v>
          </cell>
          <cell r="O1567">
            <v>16576.759999999998</v>
          </cell>
        </row>
        <row r="1568">
          <cell r="B1568" t="str">
            <v>NON BARG</v>
          </cell>
          <cell r="C1568">
            <v>63</v>
          </cell>
          <cell r="D1568" t="str">
            <v>REGULATORY AFFAIRS</v>
          </cell>
          <cell r="E1568" t="str">
            <v>Staff</v>
          </cell>
          <cell r="F1568">
            <v>50</v>
          </cell>
          <cell r="G1568" t="str">
            <v>Non Productive</v>
          </cell>
          <cell r="H1568" t="str">
            <v>JURY DUTY</v>
          </cell>
          <cell r="I1568">
            <v>112</v>
          </cell>
          <cell r="J1568">
            <v>3897.1</v>
          </cell>
          <cell r="K1568">
            <v>0</v>
          </cell>
          <cell r="L1568">
            <v>3897.1</v>
          </cell>
          <cell r="M1568">
            <v>3897.1</v>
          </cell>
          <cell r="N1568">
            <v>0</v>
          </cell>
          <cell r="O1568">
            <v>3897.1</v>
          </cell>
        </row>
        <row r="1569">
          <cell r="B1569" t="str">
            <v>NON BARG</v>
          </cell>
          <cell r="C1569">
            <v>63</v>
          </cell>
          <cell r="D1569" t="str">
            <v>REGULATORY AFFAIRS</v>
          </cell>
          <cell r="E1569" t="str">
            <v>Staff</v>
          </cell>
          <cell r="F1569">
            <v>70</v>
          </cell>
          <cell r="G1569" t="str">
            <v>Non Productive</v>
          </cell>
          <cell r="H1569" t="str">
            <v>DEATH IN FAMILY</v>
          </cell>
          <cell r="I1569">
            <v>56</v>
          </cell>
          <cell r="J1569">
            <v>1646.1</v>
          </cell>
          <cell r="K1569">
            <v>0</v>
          </cell>
          <cell r="L1569">
            <v>1646.1</v>
          </cell>
          <cell r="M1569">
            <v>1646.1</v>
          </cell>
          <cell r="N1569">
            <v>0</v>
          </cell>
          <cell r="O1569">
            <v>1646.1</v>
          </cell>
        </row>
        <row r="1570">
          <cell r="B1570" t="str">
            <v>NON BARG</v>
          </cell>
          <cell r="C1570">
            <v>63</v>
          </cell>
          <cell r="D1570" t="str">
            <v>REGULATORY AFFAIRS</v>
          </cell>
          <cell r="E1570" t="str">
            <v>Staff</v>
          </cell>
          <cell r="F1570">
            <v>300</v>
          </cell>
          <cell r="G1570" t="str">
            <v>Non Productive</v>
          </cell>
          <cell r="H1570" t="str">
            <v>PERF EXC REWARD</v>
          </cell>
          <cell r="I1570">
            <v>0</v>
          </cell>
          <cell r="J1570">
            <v>79064</v>
          </cell>
          <cell r="K1570">
            <v>0</v>
          </cell>
          <cell r="L1570">
            <v>79064</v>
          </cell>
          <cell r="M1570">
            <v>79064</v>
          </cell>
          <cell r="N1570">
            <v>0</v>
          </cell>
          <cell r="O1570">
            <v>79064</v>
          </cell>
        </row>
        <row r="1571">
          <cell r="B1571" t="str">
            <v>NON BARG</v>
          </cell>
          <cell r="C1571">
            <v>63</v>
          </cell>
          <cell r="D1571" t="str">
            <v>REGULATORY AFFAIRS</v>
          </cell>
          <cell r="E1571" t="str">
            <v>Staff</v>
          </cell>
          <cell r="F1571">
            <v>430</v>
          </cell>
          <cell r="G1571" t="str">
            <v>Non Productive</v>
          </cell>
          <cell r="H1571" t="str">
            <v>FINAL VACATION ALLOW</v>
          </cell>
          <cell r="I1571">
            <v>360</v>
          </cell>
          <cell r="J1571">
            <v>12078</v>
          </cell>
          <cell r="K1571">
            <v>0</v>
          </cell>
          <cell r="L1571">
            <v>12078</v>
          </cell>
          <cell r="M1571">
            <v>12078</v>
          </cell>
          <cell r="N1571">
            <v>0</v>
          </cell>
          <cell r="O1571">
            <v>12078</v>
          </cell>
        </row>
        <row r="1572">
          <cell r="B1572" t="str">
            <v>NON BARG</v>
          </cell>
          <cell r="C1572">
            <v>63</v>
          </cell>
          <cell r="D1572" t="str">
            <v>REGULATORY AFFAIRS</v>
          </cell>
          <cell r="E1572" t="str">
            <v>Staff</v>
          </cell>
          <cell r="F1572">
            <v>540</v>
          </cell>
          <cell r="G1572" t="str">
            <v>Non Productive</v>
          </cell>
          <cell r="H1572" t="str">
            <v>S/T DISAB 80 PCT</v>
          </cell>
          <cell r="I1572">
            <v>-8</v>
          </cell>
          <cell r="J1572">
            <v>-145.91999999999999</v>
          </cell>
          <cell r="K1572">
            <v>0</v>
          </cell>
          <cell r="L1572">
            <v>-145.91999999999999</v>
          </cell>
          <cell r="M1572">
            <v>-145.91999999999999</v>
          </cell>
          <cell r="N1572">
            <v>0</v>
          </cell>
          <cell r="O1572">
            <v>-145.91999999999999</v>
          </cell>
        </row>
        <row r="1573">
          <cell r="B1573" t="str">
            <v>NON BARG</v>
          </cell>
          <cell r="C1573">
            <v>63</v>
          </cell>
          <cell r="D1573" t="str">
            <v>REGULATORY AFFAIRS</v>
          </cell>
          <cell r="E1573" t="str">
            <v>Staff</v>
          </cell>
          <cell r="F1573">
            <v>560</v>
          </cell>
          <cell r="G1573" t="str">
            <v>Non Productive</v>
          </cell>
          <cell r="H1573" t="str">
            <v>LUMP SUM - MERIT</v>
          </cell>
          <cell r="I1573">
            <v>0</v>
          </cell>
          <cell r="J1573">
            <v>18563</v>
          </cell>
          <cell r="K1573">
            <v>0</v>
          </cell>
          <cell r="L1573">
            <v>18563</v>
          </cell>
          <cell r="M1573">
            <v>18563</v>
          </cell>
          <cell r="N1573">
            <v>0</v>
          </cell>
          <cell r="O1573">
            <v>18563</v>
          </cell>
        </row>
        <row r="1574">
          <cell r="B1574" t="str">
            <v>NON BARG</v>
          </cell>
          <cell r="C1574">
            <v>63</v>
          </cell>
          <cell r="D1574" t="str">
            <v>REGULATORY AFFAIRS</v>
          </cell>
          <cell r="E1574" t="str">
            <v>Staff</v>
          </cell>
          <cell r="F1574">
            <v>580</v>
          </cell>
          <cell r="G1574" t="str">
            <v>Non Productive</v>
          </cell>
          <cell r="H1574" t="str">
            <v>SICKNESS IN FAMILY</v>
          </cell>
          <cell r="I1574">
            <v>260</v>
          </cell>
          <cell r="J1574">
            <v>7255.2</v>
          </cell>
          <cell r="K1574">
            <v>0</v>
          </cell>
          <cell r="L1574">
            <v>7255.2</v>
          </cell>
          <cell r="M1574">
            <v>7255.2</v>
          </cell>
          <cell r="N1574">
            <v>0</v>
          </cell>
          <cell r="O1574">
            <v>7255.2</v>
          </cell>
        </row>
        <row r="1575">
          <cell r="B1575" t="str">
            <v>NON BARG</v>
          </cell>
          <cell r="C1575">
            <v>63</v>
          </cell>
          <cell r="D1575" t="str">
            <v>REGULATORY AFFAIRS</v>
          </cell>
          <cell r="E1575" t="str">
            <v>Staff</v>
          </cell>
          <cell r="F1575">
            <v>970</v>
          </cell>
          <cell r="G1575" t="str">
            <v>Excluded</v>
          </cell>
          <cell r="H1575" t="str">
            <v>PRETAX MEDICAL</v>
          </cell>
          <cell r="I1575">
            <v>0</v>
          </cell>
          <cell r="J1575">
            <v>-125608</v>
          </cell>
          <cell r="K1575">
            <v>0</v>
          </cell>
          <cell r="L1575">
            <v>0</v>
          </cell>
          <cell r="M1575">
            <v>0</v>
          </cell>
          <cell r="N1575">
            <v>-125608</v>
          </cell>
          <cell r="O1575">
            <v>-125608</v>
          </cell>
        </row>
        <row r="1576">
          <cell r="B1576" t="str">
            <v>NON BARG</v>
          </cell>
          <cell r="C1576">
            <v>63</v>
          </cell>
          <cell r="D1576" t="str">
            <v>REGULATORY AFFAIRS</v>
          </cell>
          <cell r="E1576" t="str">
            <v>Staff</v>
          </cell>
          <cell r="F1576">
            <v>971</v>
          </cell>
          <cell r="G1576" t="str">
            <v>Excluded</v>
          </cell>
          <cell r="H1576" t="str">
            <v>MEDICAL BENEFIT $</v>
          </cell>
          <cell r="I1576">
            <v>0</v>
          </cell>
          <cell r="J1576">
            <v>97032</v>
          </cell>
          <cell r="K1576">
            <v>0</v>
          </cell>
          <cell r="L1576">
            <v>0</v>
          </cell>
          <cell r="M1576">
            <v>0</v>
          </cell>
          <cell r="N1576">
            <v>97032</v>
          </cell>
          <cell r="O1576">
            <v>97032</v>
          </cell>
        </row>
        <row r="1577">
          <cell r="B1577" t="str">
            <v>NON BARG</v>
          </cell>
          <cell r="C1577">
            <v>63</v>
          </cell>
          <cell r="D1577" t="str">
            <v>REGULATORY AFFAIRS</v>
          </cell>
          <cell r="E1577" t="str">
            <v>Staff</v>
          </cell>
          <cell r="F1577">
            <v>972</v>
          </cell>
          <cell r="G1577" t="str">
            <v>Excluded</v>
          </cell>
          <cell r="H1577" t="str">
            <v>PRETAX DENTAL</v>
          </cell>
          <cell r="I1577">
            <v>0</v>
          </cell>
          <cell r="J1577">
            <v>-6099.92</v>
          </cell>
          <cell r="K1577">
            <v>0</v>
          </cell>
          <cell r="L1577">
            <v>0</v>
          </cell>
          <cell r="M1577">
            <v>0</v>
          </cell>
          <cell r="N1577">
            <v>-6099.92</v>
          </cell>
          <cell r="O1577">
            <v>-6099.92</v>
          </cell>
        </row>
        <row r="1578">
          <cell r="B1578" t="str">
            <v>NON BARG</v>
          </cell>
          <cell r="C1578">
            <v>63</v>
          </cell>
          <cell r="D1578" t="str">
            <v>REGULATORY AFFAIRS</v>
          </cell>
          <cell r="E1578" t="str">
            <v>Staff</v>
          </cell>
          <cell r="F1578">
            <v>973</v>
          </cell>
          <cell r="G1578" t="str">
            <v>Excluded</v>
          </cell>
          <cell r="H1578" t="str">
            <v>DENTAL BENEFIT $</v>
          </cell>
          <cell r="I1578">
            <v>0</v>
          </cell>
          <cell r="J1578">
            <v>2658.5</v>
          </cell>
          <cell r="K1578">
            <v>0</v>
          </cell>
          <cell r="L1578">
            <v>0</v>
          </cell>
          <cell r="M1578">
            <v>0</v>
          </cell>
          <cell r="N1578">
            <v>2658.5</v>
          </cell>
          <cell r="O1578">
            <v>2658.5</v>
          </cell>
        </row>
        <row r="1579">
          <cell r="B1579" t="str">
            <v>NON BARG</v>
          </cell>
          <cell r="C1579">
            <v>63</v>
          </cell>
          <cell r="D1579" t="str">
            <v>REGULATORY AFFAIRS</v>
          </cell>
          <cell r="E1579" t="str">
            <v>Staff</v>
          </cell>
          <cell r="F1579">
            <v>974</v>
          </cell>
          <cell r="G1579" t="str">
            <v>Excluded</v>
          </cell>
          <cell r="H1579" t="str">
            <v>PRETAX EMP LIFE INS</v>
          </cell>
          <cell r="I1579">
            <v>0</v>
          </cell>
          <cell r="J1579">
            <v>-14717.36</v>
          </cell>
          <cell r="K1579">
            <v>0</v>
          </cell>
          <cell r="L1579">
            <v>0</v>
          </cell>
          <cell r="M1579">
            <v>0</v>
          </cell>
          <cell r="N1579">
            <v>-14717.36</v>
          </cell>
          <cell r="O1579">
            <v>-14717.36</v>
          </cell>
        </row>
        <row r="1580">
          <cell r="B1580" t="str">
            <v>NON BARG</v>
          </cell>
          <cell r="C1580">
            <v>63</v>
          </cell>
          <cell r="D1580" t="str">
            <v>REGULATORY AFFAIRS</v>
          </cell>
          <cell r="E1580" t="str">
            <v>Staff</v>
          </cell>
          <cell r="F1580">
            <v>976</v>
          </cell>
          <cell r="G1580" t="str">
            <v>Excluded</v>
          </cell>
          <cell r="H1580" t="str">
            <v>LIFE INS BENEFIT $</v>
          </cell>
          <cell r="I1580">
            <v>0</v>
          </cell>
          <cell r="J1580">
            <v>3178.56</v>
          </cell>
          <cell r="K1580">
            <v>0</v>
          </cell>
          <cell r="L1580">
            <v>0</v>
          </cell>
          <cell r="M1580">
            <v>0</v>
          </cell>
          <cell r="N1580">
            <v>3178.56</v>
          </cell>
          <cell r="O1580">
            <v>3178.56</v>
          </cell>
        </row>
        <row r="1581">
          <cell r="B1581" t="str">
            <v>NON BARG</v>
          </cell>
          <cell r="C1581">
            <v>63</v>
          </cell>
          <cell r="D1581" t="str">
            <v>REGULATORY AFFAIRS</v>
          </cell>
          <cell r="E1581" t="str">
            <v>Staff</v>
          </cell>
          <cell r="F1581">
            <v>977</v>
          </cell>
          <cell r="G1581" t="str">
            <v>Excluded</v>
          </cell>
          <cell r="H1581" t="str">
            <v>PRETAX LTD</v>
          </cell>
          <cell r="I1581">
            <v>0</v>
          </cell>
          <cell r="J1581">
            <v>-17534.38</v>
          </cell>
          <cell r="K1581">
            <v>0</v>
          </cell>
          <cell r="L1581">
            <v>0</v>
          </cell>
          <cell r="M1581">
            <v>0</v>
          </cell>
          <cell r="N1581">
            <v>-17534.38</v>
          </cell>
          <cell r="O1581">
            <v>-17534.38</v>
          </cell>
        </row>
        <row r="1582">
          <cell r="B1582" t="str">
            <v>NON BARG</v>
          </cell>
          <cell r="C1582">
            <v>63</v>
          </cell>
          <cell r="D1582" t="str">
            <v>REGULATORY AFFAIRS</v>
          </cell>
          <cell r="E1582" t="str">
            <v>Staff</v>
          </cell>
          <cell r="F1582">
            <v>978</v>
          </cell>
          <cell r="G1582" t="str">
            <v>Excluded</v>
          </cell>
          <cell r="H1582" t="str">
            <v>LTD BENEFIT $</v>
          </cell>
          <cell r="I1582">
            <v>0</v>
          </cell>
          <cell r="J1582">
            <v>16054.72</v>
          </cell>
          <cell r="K1582">
            <v>0</v>
          </cell>
          <cell r="L1582">
            <v>0</v>
          </cell>
          <cell r="M1582">
            <v>0</v>
          </cell>
          <cell r="N1582">
            <v>16054.72</v>
          </cell>
          <cell r="O1582">
            <v>16054.72</v>
          </cell>
        </row>
        <row r="1583">
          <cell r="B1583" t="str">
            <v>NON BARG</v>
          </cell>
          <cell r="C1583">
            <v>63</v>
          </cell>
          <cell r="D1583" t="str">
            <v>REGULATORY AFFAIRS</v>
          </cell>
          <cell r="E1583" t="str">
            <v>Staff</v>
          </cell>
          <cell r="F1583">
            <v>979</v>
          </cell>
          <cell r="G1583" t="str">
            <v>Excluded</v>
          </cell>
          <cell r="H1583" t="str">
            <v>VACATION BUY</v>
          </cell>
          <cell r="I1583">
            <v>0</v>
          </cell>
          <cell r="J1583">
            <v>-7897.68</v>
          </cell>
          <cell r="K1583">
            <v>0</v>
          </cell>
          <cell r="L1583">
            <v>0</v>
          </cell>
          <cell r="M1583">
            <v>0</v>
          </cell>
          <cell r="N1583">
            <v>-7897.68</v>
          </cell>
          <cell r="O1583">
            <v>-7897.68</v>
          </cell>
        </row>
        <row r="1584">
          <cell r="B1584" t="str">
            <v>NON BARG</v>
          </cell>
          <cell r="C1584">
            <v>63</v>
          </cell>
          <cell r="D1584" t="str">
            <v>REGULATORY AFFAIRS</v>
          </cell>
          <cell r="E1584" t="str">
            <v>Staff</v>
          </cell>
          <cell r="F1584">
            <v>981</v>
          </cell>
          <cell r="G1584" t="str">
            <v>Excluded</v>
          </cell>
          <cell r="H1584" t="str">
            <v>PRETAX HLTH CARE</v>
          </cell>
          <cell r="I1584">
            <v>0</v>
          </cell>
          <cell r="J1584">
            <v>-8988</v>
          </cell>
          <cell r="K1584">
            <v>0</v>
          </cell>
          <cell r="L1584">
            <v>0</v>
          </cell>
          <cell r="M1584">
            <v>0</v>
          </cell>
          <cell r="N1584">
            <v>-8988</v>
          </cell>
          <cell r="O1584">
            <v>-8988</v>
          </cell>
        </row>
        <row r="1585">
          <cell r="B1585" t="str">
            <v>NON BARG</v>
          </cell>
          <cell r="C1585">
            <v>63</v>
          </cell>
          <cell r="D1585" t="str">
            <v>REGULATORY AFFAIRS</v>
          </cell>
          <cell r="E1585" t="str">
            <v>Staff</v>
          </cell>
          <cell r="F1585">
            <v>983</v>
          </cell>
          <cell r="G1585" t="str">
            <v>Excluded</v>
          </cell>
          <cell r="H1585" t="str">
            <v>PRETAX DEP CARE</v>
          </cell>
          <cell r="I1585">
            <v>0</v>
          </cell>
          <cell r="J1585">
            <v>-2328</v>
          </cell>
          <cell r="K1585">
            <v>0</v>
          </cell>
          <cell r="L1585">
            <v>0</v>
          </cell>
          <cell r="M1585">
            <v>0</v>
          </cell>
          <cell r="N1585">
            <v>-2328</v>
          </cell>
          <cell r="O1585">
            <v>-2328</v>
          </cell>
        </row>
        <row r="1586">
          <cell r="B1586" t="str">
            <v>NON BARG</v>
          </cell>
          <cell r="C1586">
            <v>63</v>
          </cell>
          <cell r="D1586" t="str">
            <v>REGULATORY AFFAIRS</v>
          </cell>
          <cell r="E1586" t="str">
            <v>Staff</v>
          </cell>
          <cell r="F1586">
            <v>984</v>
          </cell>
          <cell r="G1586" t="str">
            <v>Excluded</v>
          </cell>
          <cell r="H1586" t="str">
            <v>VISION - PRE-TAX DED</v>
          </cell>
          <cell r="I1586">
            <v>0</v>
          </cell>
          <cell r="J1586">
            <v>-2986.48</v>
          </cell>
          <cell r="K1586">
            <v>0</v>
          </cell>
          <cell r="L1586">
            <v>0</v>
          </cell>
          <cell r="M1586">
            <v>0</v>
          </cell>
          <cell r="N1586">
            <v>-2986.48</v>
          </cell>
          <cell r="O1586">
            <v>-2986.48</v>
          </cell>
        </row>
        <row r="1587">
          <cell r="B1587" t="str">
            <v>NON BARG</v>
          </cell>
          <cell r="C1587">
            <v>63</v>
          </cell>
          <cell r="D1587" t="str">
            <v>REGULATORY AFFAIRS</v>
          </cell>
          <cell r="E1587" t="str">
            <v>Staff</v>
          </cell>
          <cell r="F1587">
            <v>990</v>
          </cell>
          <cell r="G1587" t="str">
            <v>Excluded</v>
          </cell>
          <cell r="H1587" t="str">
            <v>THRIFT CATCH UP</v>
          </cell>
          <cell r="I1587">
            <v>0</v>
          </cell>
          <cell r="J1587">
            <v>-3014.58</v>
          </cell>
          <cell r="K1587">
            <v>0</v>
          </cell>
          <cell r="L1587">
            <v>0</v>
          </cell>
          <cell r="M1587">
            <v>0</v>
          </cell>
          <cell r="N1587">
            <v>-3014.58</v>
          </cell>
          <cell r="O1587">
            <v>-3014.58</v>
          </cell>
        </row>
        <row r="1588">
          <cell r="B1588" t="str">
            <v>NON BARG</v>
          </cell>
          <cell r="C1588">
            <v>63</v>
          </cell>
          <cell r="D1588" t="str">
            <v>REGULATORY AFFAIRS</v>
          </cell>
          <cell r="E1588" t="str">
            <v>Staff</v>
          </cell>
          <cell r="F1588">
            <v>998</v>
          </cell>
          <cell r="G1588" t="str">
            <v>Excluded</v>
          </cell>
          <cell r="H1588" t="str">
            <v>BA THRFT STP AT CAP</v>
          </cell>
          <cell r="I1588">
            <v>0</v>
          </cell>
          <cell r="J1588">
            <v>-133805.84</v>
          </cell>
          <cell r="K1588">
            <v>0</v>
          </cell>
          <cell r="L1588">
            <v>0</v>
          </cell>
          <cell r="M1588">
            <v>0</v>
          </cell>
          <cell r="N1588">
            <v>-133805.84</v>
          </cell>
          <cell r="O1588">
            <v>-133805.84</v>
          </cell>
        </row>
        <row r="1589">
          <cell r="B1589" t="str">
            <v>NON BARG</v>
          </cell>
          <cell r="C1589">
            <v>63</v>
          </cell>
          <cell r="D1589" t="str">
            <v>REGULATORY AFFAIRS</v>
          </cell>
          <cell r="E1589" t="str">
            <v>Staff</v>
          </cell>
          <cell r="F1589">
            <v>999</v>
          </cell>
          <cell r="G1589" t="str">
            <v>Excluded</v>
          </cell>
          <cell r="H1589" t="str">
            <v>SUP THRFT STP AT CAP</v>
          </cell>
          <cell r="I1589">
            <v>0</v>
          </cell>
          <cell r="J1589">
            <v>-57333.16</v>
          </cell>
          <cell r="K1589">
            <v>0</v>
          </cell>
          <cell r="L1589">
            <v>0</v>
          </cell>
          <cell r="M1589">
            <v>0</v>
          </cell>
          <cell r="N1589">
            <v>-57333.16</v>
          </cell>
          <cell r="O1589">
            <v>-57333.16</v>
          </cell>
        </row>
        <row r="1590">
          <cell r="B1590" t="str">
            <v>NON BARG</v>
          </cell>
          <cell r="C1590">
            <v>63</v>
          </cell>
          <cell r="D1590" t="str">
            <v>REGULATORY AFFAIRS</v>
          </cell>
          <cell r="E1590" t="str">
            <v>Staff</v>
          </cell>
          <cell r="F1590" t="str">
            <v>C09</v>
          </cell>
          <cell r="G1590" t="str">
            <v>Excluded</v>
          </cell>
          <cell r="H1590" t="str">
            <v>SEVERANCE PAY</v>
          </cell>
          <cell r="I1590">
            <v>0</v>
          </cell>
          <cell r="J1590">
            <v>102427</v>
          </cell>
          <cell r="K1590">
            <v>0</v>
          </cell>
          <cell r="L1590">
            <v>0</v>
          </cell>
          <cell r="M1590">
            <v>0</v>
          </cell>
          <cell r="N1590">
            <v>102427</v>
          </cell>
          <cell r="O1590">
            <v>102427</v>
          </cell>
        </row>
        <row r="1591">
          <cell r="B1591" t="str">
            <v>NON BARG</v>
          </cell>
          <cell r="C1591">
            <v>63</v>
          </cell>
          <cell r="D1591" t="str">
            <v>REGULATORY AFFAIRS</v>
          </cell>
          <cell r="E1591" t="str">
            <v>Staff</v>
          </cell>
          <cell r="F1591" t="str">
            <v>C37</v>
          </cell>
          <cell r="G1591" t="str">
            <v>Excluded</v>
          </cell>
          <cell r="H1591" t="str">
            <v>UNUSED VACATION PAY</v>
          </cell>
          <cell r="I1591">
            <v>0</v>
          </cell>
          <cell r="J1591">
            <v>1996.5</v>
          </cell>
          <cell r="K1591">
            <v>0</v>
          </cell>
          <cell r="L1591">
            <v>0</v>
          </cell>
          <cell r="M1591">
            <v>0</v>
          </cell>
          <cell r="N1591">
            <v>1996.5</v>
          </cell>
          <cell r="O1591">
            <v>1996.5</v>
          </cell>
        </row>
        <row r="1592">
          <cell r="B1592" t="str">
            <v>NON BARG</v>
          </cell>
          <cell r="C1592">
            <v>63</v>
          </cell>
          <cell r="D1592" t="str">
            <v>REGULATORY AFFAIRS</v>
          </cell>
          <cell r="E1592" t="str">
            <v>Staff</v>
          </cell>
          <cell r="F1592" t="str">
            <v>G09</v>
          </cell>
          <cell r="G1592" t="str">
            <v>Excluded</v>
          </cell>
          <cell r="H1592" t="str">
            <v>WELLNESS REFUND</v>
          </cell>
          <cell r="I1592">
            <v>0</v>
          </cell>
          <cell r="J1592">
            <v>466.2</v>
          </cell>
          <cell r="K1592">
            <v>0</v>
          </cell>
          <cell r="L1592">
            <v>0</v>
          </cell>
          <cell r="M1592">
            <v>0</v>
          </cell>
          <cell r="N1592">
            <v>466.2</v>
          </cell>
          <cell r="O1592">
            <v>466.2</v>
          </cell>
        </row>
        <row r="1593">
          <cell r="B1593" t="str">
            <v>NON BARG</v>
          </cell>
          <cell r="C1593">
            <v>63</v>
          </cell>
          <cell r="D1593" t="str">
            <v>REGULATORY AFFAIRS</v>
          </cell>
          <cell r="E1593" t="str">
            <v>Staff</v>
          </cell>
          <cell r="F1593" t="str">
            <v>H30</v>
          </cell>
          <cell r="G1593" t="str">
            <v>Non Productive</v>
          </cell>
          <cell r="H1593" t="str">
            <v>PERF EXC REWARD</v>
          </cell>
          <cell r="I1593">
            <v>0</v>
          </cell>
          <cell r="J1593">
            <v>247547</v>
          </cell>
          <cell r="K1593">
            <v>0</v>
          </cell>
          <cell r="L1593">
            <v>247547</v>
          </cell>
          <cell r="M1593">
            <v>247547</v>
          </cell>
          <cell r="N1593">
            <v>0</v>
          </cell>
          <cell r="O1593">
            <v>247547</v>
          </cell>
        </row>
        <row r="1594">
          <cell r="B1594" t="str">
            <v>NON BARG</v>
          </cell>
          <cell r="C1594">
            <v>63</v>
          </cell>
          <cell r="D1594" t="str">
            <v>REGULATORY AFFAIRS</v>
          </cell>
          <cell r="E1594" t="str">
            <v>Staff</v>
          </cell>
          <cell r="F1594" t="str">
            <v>J10</v>
          </cell>
          <cell r="G1594" t="str">
            <v>Excluded</v>
          </cell>
          <cell r="H1594" t="str">
            <v>O.T. MEALS NON-XM</v>
          </cell>
          <cell r="I1594">
            <v>287</v>
          </cell>
          <cell r="J1594">
            <v>3157</v>
          </cell>
          <cell r="K1594">
            <v>0</v>
          </cell>
          <cell r="L1594">
            <v>0</v>
          </cell>
          <cell r="M1594">
            <v>0</v>
          </cell>
          <cell r="N1594">
            <v>3157</v>
          </cell>
          <cell r="O1594">
            <v>3157</v>
          </cell>
        </row>
        <row r="1595">
          <cell r="B1595" t="str">
            <v>NON BARG</v>
          </cell>
          <cell r="C1595">
            <v>63</v>
          </cell>
          <cell r="D1595" t="str">
            <v>REGULATORY AFFAIRS</v>
          </cell>
          <cell r="E1595" t="str">
            <v>Staff</v>
          </cell>
          <cell r="F1595" t="str">
            <v>J20</v>
          </cell>
          <cell r="G1595" t="str">
            <v>Excluded</v>
          </cell>
          <cell r="H1595" t="str">
            <v>IMP INC EXCESS LIF T</v>
          </cell>
          <cell r="I1595">
            <v>0</v>
          </cell>
          <cell r="J1595">
            <v>9487.8799999999992</v>
          </cell>
          <cell r="K1595">
            <v>0</v>
          </cell>
          <cell r="L1595">
            <v>0</v>
          </cell>
          <cell r="M1595">
            <v>0</v>
          </cell>
          <cell r="N1595">
            <v>9487.8799999999992</v>
          </cell>
          <cell r="O1595">
            <v>9487.8799999999992</v>
          </cell>
        </row>
        <row r="1596">
          <cell r="B1596" t="str">
            <v>NON BARG</v>
          </cell>
          <cell r="C1596">
            <v>63</v>
          </cell>
          <cell r="D1596" t="str">
            <v>REGULATORY AFFAIRS</v>
          </cell>
          <cell r="E1596" t="str">
            <v>Staff</v>
          </cell>
          <cell r="F1596" t="str">
            <v>J25</v>
          </cell>
          <cell r="G1596" t="str">
            <v>Excluded</v>
          </cell>
          <cell r="H1596" t="str">
            <v>IMP INC DEP LIFE</v>
          </cell>
          <cell r="I1596">
            <v>0</v>
          </cell>
          <cell r="J1596">
            <v>1857.6</v>
          </cell>
          <cell r="K1596">
            <v>0</v>
          </cell>
          <cell r="L1596">
            <v>0</v>
          </cell>
          <cell r="M1596">
            <v>0</v>
          </cell>
          <cell r="N1596">
            <v>1857.6</v>
          </cell>
          <cell r="O1596">
            <v>1857.6</v>
          </cell>
        </row>
        <row r="1597">
          <cell r="B1597" t="str">
            <v>NON BARG</v>
          </cell>
          <cell r="C1597">
            <v>63</v>
          </cell>
          <cell r="D1597" t="str">
            <v>REGULATORY AFFAIRS</v>
          </cell>
          <cell r="E1597" t="str">
            <v>Staff</v>
          </cell>
          <cell r="F1597" t="str">
            <v>J82</v>
          </cell>
          <cell r="G1597" t="str">
            <v>Excluded</v>
          </cell>
          <cell r="H1597" t="str">
            <v>IMP CNTR CAR V INS 2</v>
          </cell>
          <cell r="I1597">
            <v>0</v>
          </cell>
          <cell r="J1597">
            <v>1056</v>
          </cell>
          <cell r="K1597">
            <v>0</v>
          </cell>
          <cell r="L1597">
            <v>0</v>
          </cell>
          <cell r="M1597">
            <v>0</v>
          </cell>
          <cell r="N1597">
            <v>1056</v>
          </cell>
          <cell r="O1597">
            <v>1056</v>
          </cell>
        </row>
        <row r="1598">
          <cell r="B1598" t="str">
            <v>NON BARG</v>
          </cell>
          <cell r="C1598">
            <v>63</v>
          </cell>
          <cell r="D1598" t="str">
            <v>REGULATORY AFFAIRS</v>
          </cell>
          <cell r="E1598" t="str">
            <v>Staff</v>
          </cell>
          <cell r="F1598" t="str">
            <v>P52</v>
          </cell>
          <cell r="G1598" t="str">
            <v>Excluded</v>
          </cell>
          <cell r="H1598" t="str">
            <v>CC V INS RMB N-TX 2</v>
          </cell>
          <cell r="I1598">
            <v>0</v>
          </cell>
          <cell r="J1598">
            <v>1776</v>
          </cell>
          <cell r="K1598">
            <v>0</v>
          </cell>
          <cell r="L1598">
            <v>0</v>
          </cell>
          <cell r="M1598">
            <v>0</v>
          </cell>
          <cell r="N1598">
            <v>1776</v>
          </cell>
          <cell r="O1598">
            <v>1776</v>
          </cell>
        </row>
        <row r="1599">
          <cell r="B1599" t="str">
            <v>NON BARG</v>
          </cell>
          <cell r="C1599">
            <v>63</v>
          </cell>
          <cell r="D1599" t="str">
            <v>REGULATORY AFFAIRS</v>
          </cell>
          <cell r="E1599" t="str">
            <v>Staff</v>
          </cell>
          <cell r="F1599" t="str">
            <v>R42</v>
          </cell>
          <cell r="G1599" t="str">
            <v>Excluded</v>
          </cell>
          <cell r="H1599" t="str">
            <v>HOL WRK-VAC-NOT PAID</v>
          </cell>
          <cell r="I1599">
            <v>8</v>
          </cell>
          <cell r="J1599">
            <v>255.5</v>
          </cell>
          <cell r="K1599">
            <v>0</v>
          </cell>
          <cell r="L1599">
            <v>0</v>
          </cell>
          <cell r="M1599">
            <v>0</v>
          </cell>
          <cell r="N1599">
            <v>255.5</v>
          </cell>
          <cell r="O1599">
            <v>255.5</v>
          </cell>
        </row>
        <row r="1600">
          <cell r="B1600" t="str">
            <v>NON BARG</v>
          </cell>
          <cell r="C1600">
            <v>63</v>
          </cell>
          <cell r="D1600" t="str">
            <v>REGULATORY AFFAIRS</v>
          </cell>
          <cell r="E1600" t="str">
            <v>Staff</v>
          </cell>
          <cell r="F1600" t="str">
            <v>R59</v>
          </cell>
          <cell r="G1600" t="str">
            <v>Excluded</v>
          </cell>
          <cell r="H1600" t="str">
            <v>FMLA - INFO ONLY</v>
          </cell>
          <cell r="I1600">
            <v>-16</v>
          </cell>
          <cell r="J1600">
            <v>0</v>
          </cell>
          <cell r="K1600">
            <v>0</v>
          </cell>
          <cell r="L1600">
            <v>0</v>
          </cell>
          <cell r="M1600">
            <v>0</v>
          </cell>
          <cell r="N1600">
            <v>0</v>
          </cell>
          <cell r="O1600">
            <v>0</v>
          </cell>
        </row>
        <row r="1601">
          <cell r="B1601" t="str">
            <v>NON BARG</v>
          </cell>
          <cell r="C1601">
            <v>63</v>
          </cell>
          <cell r="D1601" t="str">
            <v>REGULATORY AFFAIRS</v>
          </cell>
          <cell r="E1601" t="str">
            <v>Staff</v>
          </cell>
          <cell r="F1601" t="str">
            <v>R65</v>
          </cell>
          <cell r="G1601" t="str">
            <v>Excluded</v>
          </cell>
          <cell r="H1601" t="str">
            <v>EMPL REQ N-PD</v>
          </cell>
          <cell r="I1601">
            <v>-8</v>
          </cell>
          <cell r="J1601">
            <v>0</v>
          </cell>
          <cell r="K1601">
            <v>0</v>
          </cell>
          <cell r="L1601">
            <v>0</v>
          </cell>
          <cell r="M1601">
            <v>0</v>
          </cell>
          <cell r="N1601">
            <v>0</v>
          </cell>
          <cell r="O1601">
            <v>0</v>
          </cell>
        </row>
        <row r="1602">
          <cell r="B1602" t="str">
            <v>NON BARG</v>
          </cell>
          <cell r="C1602">
            <v>63</v>
          </cell>
          <cell r="D1602" t="str">
            <v>REGULATORY AFFAIRS</v>
          </cell>
          <cell r="E1602" t="str">
            <v>Staff</v>
          </cell>
          <cell r="F1602" t="str">
            <v>T04</v>
          </cell>
          <cell r="G1602" t="str">
            <v>Non Productive</v>
          </cell>
          <cell r="H1602" t="str">
            <v>ALTERNATIVE AWARD</v>
          </cell>
          <cell r="I1602">
            <v>0</v>
          </cell>
          <cell r="J1602">
            <v>3000</v>
          </cell>
          <cell r="K1602">
            <v>0</v>
          </cell>
          <cell r="L1602">
            <v>3000</v>
          </cell>
          <cell r="M1602">
            <v>3000</v>
          </cell>
          <cell r="N1602">
            <v>0</v>
          </cell>
          <cell r="O1602">
            <v>3000</v>
          </cell>
        </row>
        <row r="1603">
          <cell r="B1603" t="str">
            <v>NON BARG</v>
          </cell>
          <cell r="C1603">
            <v>63</v>
          </cell>
          <cell r="D1603" t="str">
            <v>REGULATORY AFFAIRS</v>
          </cell>
          <cell r="E1603" t="str">
            <v>Staff</v>
          </cell>
          <cell r="F1603" t="str">
            <v>T80</v>
          </cell>
          <cell r="G1603" t="str">
            <v>Non Productive</v>
          </cell>
          <cell r="H1603" t="str">
            <v>OT ADJUSTMENT</v>
          </cell>
          <cell r="I1603">
            <v>0</v>
          </cell>
          <cell r="J1603">
            <v>37.32</v>
          </cell>
          <cell r="K1603">
            <v>0</v>
          </cell>
          <cell r="L1603">
            <v>37.32</v>
          </cell>
          <cell r="M1603">
            <v>37.32</v>
          </cell>
          <cell r="N1603">
            <v>0</v>
          </cell>
          <cell r="O1603">
            <v>37.32</v>
          </cell>
        </row>
        <row r="1604">
          <cell r="B1604" t="str">
            <v>NON BARG</v>
          </cell>
          <cell r="C1604">
            <v>63</v>
          </cell>
          <cell r="D1604" t="str">
            <v>REGULATORY AFFAIRS</v>
          </cell>
          <cell r="E1604" t="str">
            <v>Staff</v>
          </cell>
          <cell r="F1604" t="str">
            <v>X20</v>
          </cell>
          <cell r="G1604" t="str">
            <v>Productive</v>
          </cell>
          <cell r="H1604" t="str">
            <v>STRAIGHT OVERTIME</v>
          </cell>
          <cell r="I1604">
            <v>468.75</v>
          </cell>
          <cell r="J1604">
            <v>13962.16</v>
          </cell>
          <cell r="K1604">
            <v>13962.16</v>
          </cell>
          <cell r="L1604">
            <v>0</v>
          </cell>
          <cell r="M1604">
            <v>13962.16</v>
          </cell>
          <cell r="N1604">
            <v>0</v>
          </cell>
          <cell r="O1604">
            <v>13962.16</v>
          </cell>
        </row>
        <row r="1605">
          <cell r="B1605" t="str">
            <v>NON BARG</v>
          </cell>
          <cell r="C1605">
            <v>63</v>
          </cell>
          <cell r="D1605" t="str">
            <v>REGULATORY AFFAIRS</v>
          </cell>
          <cell r="E1605" t="str">
            <v>Staff</v>
          </cell>
          <cell r="F1605" t="str">
            <v>X23</v>
          </cell>
          <cell r="G1605" t="str">
            <v>Productive</v>
          </cell>
          <cell r="H1605" t="str">
            <v>EXEMPT OT DEDUCTIBLE</v>
          </cell>
          <cell r="I1605">
            <v>966</v>
          </cell>
          <cell r="J1605">
            <v>0</v>
          </cell>
          <cell r="K1605">
            <v>0</v>
          </cell>
          <cell r="L1605">
            <v>0</v>
          </cell>
          <cell r="M1605">
            <v>0</v>
          </cell>
          <cell r="N1605">
            <v>0</v>
          </cell>
          <cell r="O1605">
            <v>0</v>
          </cell>
        </row>
        <row r="1606">
          <cell r="B1606" t="str">
            <v>NON BARG</v>
          </cell>
          <cell r="C1606">
            <v>63</v>
          </cell>
          <cell r="D1606" t="str">
            <v>REGULATORY AFFAIRS</v>
          </cell>
          <cell r="E1606" t="str">
            <v>Staff</v>
          </cell>
          <cell r="F1606" t="str">
            <v>X29</v>
          </cell>
          <cell r="G1606" t="str">
            <v>Productive</v>
          </cell>
          <cell r="H1606" t="str">
            <v>STR OT EMERG #2</v>
          </cell>
          <cell r="I1606">
            <v>1443.75</v>
          </cell>
          <cell r="J1606">
            <v>55426.43</v>
          </cell>
          <cell r="K1606">
            <v>55426.43</v>
          </cell>
          <cell r="L1606">
            <v>0</v>
          </cell>
          <cell r="M1606">
            <v>55426.43</v>
          </cell>
          <cell r="N1606">
            <v>0</v>
          </cell>
          <cell r="O1606">
            <v>55426.43</v>
          </cell>
        </row>
        <row r="1607">
          <cell r="B1607" t="str">
            <v>NON BARG</v>
          </cell>
          <cell r="C1607">
            <v>63</v>
          </cell>
          <cell r="D1607" t="str">
            <v>REGULATORY AFFAIRS</v>
          </cell>
          <cell r="E1607" t="str">
            <v>Staff</v>
          </cell>
          <cell r="F1607" t="str">
            <v>Y21</v>
          </cell>
          <cell r="G1607" t="str">
            <v>Productive</v>
          </cell>
          <cell r="H1607" t="str">
            <v>TIME &amp; ONE HALF OT</v>
          </cell>
          <cell r="I1607">
            <v>802.5</v>
          </cell>
          <cell r="J1607">
            <v>21812.01</v>
          </cell>
          <cell r="K1607">
            <v>21812.01</v>
          </cell>
          <cell r="L1607">
            <v>0</v>
          </cell>
          <cell r="M1607">
            <v>21812.01</v>
          </cell>
          <cell r="N1607">
            <v>0</v>
          </cell>
          <cell r="O1607">
            <v>21812.01</v>
          </cell>
        </row>
        <row r="1608">
          <cell r="B1608" t="str">
            <v>NON BARG</v>
          </cell>
          <cell r="C1608">
            <v>63</v>
          </cell>
          <cell r="D1608" t="str">
            <v>REGULATORY AFFAIRS</v>
          </cell>
          <cell r="E1608" t="str">
            <v>Staff</v>
          </cell>
          <cell r="F1608" t="str">
            <v>Z22</v>
          </cell>
          <cell r="G1608" t="str">
            <v>Productive</v>
          </cell>
          <cell r="H1608" t="str">
            <v>DOUBLE OVERTIME</v>
          </cell>
          <cell r="I1608">
            <v>10</v>
          </cell>
          <cell r="J1608">
            <v>379.88</v>
          </cell>
          <cell r="K1608">
            <v>379.88</v>
          </cell>
          <cell r="L1608">
            <v>0</v>
          </cell>
          <cell r="M1608">
            <v>379.88</v>
          </cell>
          <cell r="N1608">
            <v>0</v>
          </cell>
          <cell r="O1608">
            <v>379.88</v>
          </cell>
        </row>
        <row r="1609">
          <cell r="B1609" t="str">
            <v>NON BARG</v>
          </cell>
          <cell r="C1609">
            <v>54</v>
          </cell>
          <cell r="D1609" t="str">
            <v>RESOURCE PLANNING</v>
          </cell>
          <cell r="E1609" t="str">
            <v>Staff</v>
          </cell>
          <cell r="F1609">
            <v>10</v>
          </cell>
          <cell r="G1609" t="str">
            <v>Productive</v>
          </cell>
          <cell r="H1609" t="str">
            <v>REGULAR</v>
          </cell>
          <cell r="I1609">
            <v>43027.5</v>
          </cell>
          <cell r="J1609">
            <v>1539281.7</v>
          </cell>
          <cell r="K1609">
            <v>1539281.7</v>
          </cell>
          <cell r="L1609">
            <v>0</v>
          </cell>
          <cell r="M1609">
            <v>1539281.7</v>
          </cell>
          <cell r="N1609">
            <v>0</v>
          </cell>
          <cell r="O1609">
            <v>1539281.7</v>
          </cell>
        </row>
        <row r="1610">
          <cell r="B1610" t="str">
            <v>NON BARG</v>
          </cell>
          <cell r="C1610">
            <v>54</v>
          </cell>
          <cell r="D1610" t="str">
            <v>RESOURCE PLANNING</v>
          </cell>
          <cell r="E1610" t="str">
            <v>Staff</v>
          </cell>
          <cell r="F1610">
            <v>20</v>
          </cell>
          <cell r="G1610" t="str">
            <v>Non Productive</v>
          </cell>
          <cell r="H1610" t="str">
            <v>HOLIDAY</v>
          </cell>
          <cell r="I1610">
            <v>1944</v>
          </cell>
          <cell r="J1610">
            <v>69184</v>
          </cell>
          <cell r="K1610">
            <v>0</v>
          </cell>
          <cell r="L1610">
            <v>69184</v>
          </cell>
          <cell r="M1610">
            <v>69184</v>
          </cell>
          <cell r="N1610">
            <v>0</v>
          </cell>
          <cell r="O1610">
            <v>69184</v>
          </cell>
        </row>
        <row r="1611">
          <cell r="B1611" t="str">
            <v>NON BARG</v>
          </cell>
          <cell r="C1611">
            <v>54</v>
          </cell>
          <cell r="D1611" t="str">
            <v>RESOURCE PLANNING</v>
          </cell>
          <cell r="E1611" t="str">
            <v>Staff</v>
          </cell>
          <cell r="F1611">
            <v>30</v>
          </cell>
          <cell r="G1611" t="str">
            <v>Non Productive</v>
          </cell>
          <cell r="H1611" t="str">
            <v>VACATION</v>
          </cell>
          <cell r="I1611">
            <v>3944.5</v>
          </cell>
          <cell r="J1611">
            <v>141171.37</v>
          </cell>
          <cell r="K1611">
            <v>0</v>
          </cell>
          <cell r="L1611">
            <v>141171.37</v>
          </cell>
          <cell r="M1611">
            <v>141171.37</v>
          </cell>
          <cell r="N1611">
            <v>0</v>
          </cell>
          <cell r="O1611">
            <v>141171.37</v>
          </cell>
        </row>
        <row r="1612">
          <cell r="B1612" t="str">
            <v>NON BARG</v>
          </cell>
          <cell r="C1612">
            <v>54</v>
          </cell>
          <cell r="D1612" t="str">
            <v>RESOURCE PLANNING</v>
          </cell>
          <cell r="E1612" t="str">
            <v>Staff</v>
          </cell>
          <cell r="F1612">
            <v>40</v>
          </cell>
          <cell r="G1612" t="str">
            <v>Non Productive</v>
          </cell>
          <cell r="H1612" t="str">
            <v>EMPLOYEE ILLNESS</v>
          </cell>
          <cell r="I1612">
            <v>777.5</v>
          </cell>
          <cell r="J1612">
            <v>20947.61</v>
          </cell>
          <cell r="K1612">
            <v>0</v>
          </cell>
          <cell r="L1612">
            <v>20947.61</v>
          </cell>
          <cell r="M1612">
            <v>20947.61</v>
          </cell>
          <cell r="N1612">
            <v>0</v>
          </cell>
          <cell r="O1612">
            <v>20947.61</v>
          </cell>
        </row>
        <row r="1613">
          <cell r="B1613" t="str">
            <v>NON BARG</v>
          </cell>
          <cell r="C1613">
            <v>54</v>
          </cell>
          <cell r="D1613" t="str">
            <v>RESOURCE PLANNING</v>
          </cell>
          <cell r="E1613" t="str">
            <v>Staff</v>
          </cell>
          <cell r="F1613">
            <v>50</v>
          </cell>
          <cell r="G1613" t="str">
            <v>Non Productive</v>
          </cell>
          <cell r="H1613" t="str">
            <v>JURY DUTY</v>
          </cell>
          <cell r="I1613">
            <v>52</v>
          </cell>
          <cell r="J1613">
            <v>1228.6500000000001</v>
          </cell>
          <cell r="K1613">
            <v>0</v>
          </cell>
          <cell r="L1613">
            <v>1228.6500000000001</v>
          </cell>
          <cell r="M1613">
            <v>1228.6500000000001</v>
          </cell>
          <cell r="N1613">
            <v>0</v>
          </cell>
          <cell r="O1613">
            <v>1228.6500000000001</v>
          </cell>
        </row>
        <row r="1614">
          <cell r="B1614" t="str">
            <v>NON BARG</v>
          </cell>
          <cell r="C1614">
            <v>54</v>
          </cell>
          <cell r="D1614" t="str">
            <v>RESOURCE PLANNING</v>
          </cell>
          <cell r="E1614" t="str">
            <v>Staff</v>
          </cell>
          <cell r="F1614">
            <v>70</v>
          </cell>
          <cell r="G1614" t="str">
            <v>Non Productive</v>
          </cell>
          <cell r="H1614" t="str">
            <v>DEATH IN FAMILY</v>
          </cell>
          <cell r="I1614">
            <v>56</v>
          </cell>
          <cell r="J1614">
            <v>1142.5999999999999</v>
          </cell>
          <cell r="K1614">
            <v>0</v>
          </cell>
          <cell r="L1614">
            <v>1142.5999999999999</v>
          </cell>
          <cell r="M1614">
            <v>1142.5999999999999</v>
          </cell>
          <cell r="N1614">
            <v>0</v>
          </cell>
          <cell r="O1614">
            <v>1142.5999999999999</v>
          </cell>
        </row>
        <row r="1615">
          <cell r="B1615" t="str">
            <v>NON BARG</v>
          </cell>
          <cell r="C1615">
            <v>54</v>
          </cell>
          <cell r="D1615" t="str">
            <v>RESOURCE PLANNING</v>
          </cell>
          <cell r="E1615" t="str">
            <v>Staff</v>
          </cell>
          <cell r="F1615">
            <v>90</v>
          </cell>
          <cell r="G1615" t="str">
            <v>Non Productive</v>
          </cell>
          <cell r="H1615" t="str">
            <v>OTHER REGULAR HOURS</v>
          </cell>
          <cell r="I1615">
            <v>256</v>
          </cell>
          <cell r="J1615">
            <v>3760</v>
          </cell>
          <cell r="K1615">
            <v>0</v>
          </cell>
          <cell r="L1615">
            <v>3760</v>
          </cell>
          <cell r="M1615">
            <v>3760</v>
          </cell>
          <cell r="N1615">
            <v>0</v>
          </cell>
          <cell r="O1615">
            <v>3760</v>
          </cell>
        </row>
        <row r="1616">
          <cell r="B1616" t="str">
            <v>NON BARG</v>
          </cell>
          <cell r="C1616">
            <v>54</v>
          </cell>
          <cell r="D1616" t="str">
            <v>RESOURCE PLANNING</v>
          </cell>
          <cell r="E1616" t="str">
            <v>Staff</v>
          </cell>
          <cell r="F1616">
            <v>300</v>
          </cell>
          <cell r="G1616" t="str">
            <v>Non Productive</v>
          </cell>
          <cell r="H1616" t="str">
            <v>PERF EXC REWARD</v>
          </cell>
          <cell r="I1616">
            <v>0</v>
          </cell>
          <cell r="J1616">
            <v>57429</v>
          </cell>
          <cell r="K1616">
            <v>0</v>
          </cell>
          <cell r="L1616">
            <v>57429</v>
          </cell>
          <cell r="M1616">
            <v>57429</v>
          </cell>
          <cell r="N1616">
            <v>0</v>
          </cell>
          <cell r="O1616">
            <v>57429</v>
          </cell>
        </row>
        <row r="1617">
          <cell r="B1617" t="str">
            <v>NON BARG</v>
          </cell>
          <cell r="C1617">
            <v>54</v>
          </cell>
          <cell r="D1617" t="str">
            <v>RESOURCE PLANNING</v>
          </cell>
          <cell r="E1617" t="str">
            <v>Staff</v>
          </cell>
          <cell r="F1617">
            <v>330</v>
          </cell>
          <cell r="G1617" t="str">
            <v>Excluded</v>
          </cell>
          <cell r="H1617" t="str">
            <v>RETRO PAY THRFTBL</v>
          </cell>
          <cell r="I1617">
            <v>0</v>
          </cell>
          <cell r="J1617">
            <v>187.5</v>
          </cell>
          <cell r="K1617">
            <v>0</v>
          </cell>
          <cell r="L1617">
            <v>0</v>
          </cell>
          <cell r="M1617">
            <v>0</v>
          </cell>
          <cell r="N1617">
            <v>187.5</v>
          </cell>
          <cell r="O1617">
            <v>187.5</v>
          </cell>
        </row>
        <row r="1618">
          <cell r="B1618" t="str">
            <v>NON BARG</v>
          </cell>
          <cell r="C1618">
            <v>54</v>
          </cell>
          <cell r="D1618" t="str">
            <v>RESOURCE PLANNING</v>
          </cell>
          <cell r="E1618" t="str">
            <v>Staff</v>
          </cell>
          <cell r="F1618">
            <v>370</v>
          </cell>
          <cell r="G1618" t="str">
            <v>Excluded</v>
          </cell>
          <cell r="H1618" t="str">
            <v>VACATION SELL</v>
          </cell>
          <cell r="I1618">
            <v>0</v>
          </cell>
          <cell r="J1618">
            <v>1839.12</v>
          </cell>
          <cell r="K1618">
            <v>0</v>
          </cell>
          <cell r="L1618">
            <v>0</v>
          </cell>
          <cell r="M1618">
            <v>0</v>
          </cell>
          <cell r="N1618">
            <v>1839.12</v>
          </cell>
          <cell r="O1618">
            <v>1839.12</v>
          </cell>
        </row>
        <row r="1619">
          <cell r="B1619" t="str">
            <v>NON BARG</v>
          </cell>
          <cell r="C1619">
            <v>54</v>
          </cell>
          <cell r="D1619" t="str">
            <v>RESOURCE PLANNING</v>
          </cell>
          <cell r="E1619" t="str">
            <v>Staff</v>
          </cell>
          <cell r="F1619">
            <v>430</v>
          </cell>
          <cell r="G1619" t="str">
            <v>Non Productive</v>
          </cell>
          <cell r="H1619" t="str">
            <v>FINAL VACATION ALLOW</v>
          </cell>
          <cell r="I1619">
            <v>350</v>
          </cell>
          <cell r="J1619">
            <v>20058.63</v>
          </cell>
          <cell r="K1619">
            <v>0</v>
          </cell>
          <cell r="L1619">
            <v>20058.63</v>
          </cell>
          <cell r="M1619">
            <v>20058.63</v>
          </cell>
          <cell r="N1619">
            <v>0</v>
          </cell>
          <cell r="O1619">
            <v>20058.63</v>
          </cell>
        </row>
        <row r="1620">
          <cell r="B1620" t="str">
            <v>NON BARG</v>
          </cell>
          <cell r="C1620">
            <v>54</v>
          </cell>
          <cell r="D1620" t="str">
            <v>RESOURCE PLANNING</v>
          </cell>
          <cell r="E1620" t="str">
            <v>Staff</v>
          </cell>
          <cell r="F1620">
            <v>480</v>
          </cell>
          <cell r="G1620" t="str">
            <v>Non Productive</v>
          </cell>
          <cell r="H1620" t="str">
            <v>FINAL FLOATING HOL</v>
          </cell>
          <cell r="I1620">
            <v>24</v>
          </cell>
          <cell r="J1620">
            <v>1417.8</v>
          </cell>
          <cell r="K1620">
            <v>0</v>
          </cell>
          <cell r="L1620">
            <v>1417.8</v>
          </cell>
          <cell r="M1620">
            <v>1417.8</v>
          </cell>
          <cell r="N1620">
            <v>0</v>
          </cell>
          <cell r="O1620">
            <v>1417.8</v>
          </cell>
        </row>
        <row r="1621">
          <cell r="B1621" t="str">
            <v>NON BARG</v>
          </cell>
          <cell r="C1621">
            <v>54</v>
          </cell>
          <cell r="D1621" t="str">
            <v>RESOURCE PLANNING</v>
          </cell>
          <cell r="E1621" t="str">
            <v>Staff</v>
          </cell>
          <cell r="F1621">
            <v>530</v>
          </cell>
          <cell r="G1621" t="str">
            <v>Non Productive</v>
          </cell>
          <cell r="H1621" t="str">
            <v>S/T DISAB 100 PCT</v>
          </cell>
          <cell r="I1621">
            <v>360</v>
          </cell>
          <cell r="J1621">
            <v>6591</v>
          </cell>
          <cell r="K1621">
            <v>0</v>
          </cell>
          <cell r="L1621">
            <v>6591</v>
          </cell>
          <cell r="M1621">
            <v>6591</v>
          </cell>
          <cell r="N1621">
            <v>0</v>
          </cell>
          <cell r="O1621">
            <v>6591</v>
          </cell>
        </row>
        <row r="1622">
          <cell r="B1622" t="str">
            <v>NON BARG</v>
          </cell>
          <cell r="C1622">
            <v>54</v>
          </cell>
          <cell r="D1622" t="str">
            <v>RESOURCE PLANNING</v>
          </cell>
          <cell r="E1622" t="str">
            <v>Staff</v>
          </cell>
          <cell r="F1622">
            <v>540</v>
          </cell>
          <cell r="G1622" t="str">
            <v>Non Productive</v>
          </cell>
          <cell r="H1622" t="str">
            <v>S/T DISAB 80 PCT</v>
          </cell>
          <cell r="I1622">
            <v>200</v>
          </cell>
          <cell r="J1622">
            <v>2727.2</v>
          </cell>
          <cell r="K1622">
            <v>0</v>
          </cell>
          <cell r="L1622">
            <v>2727.2</v>
          </cell>
          <cell r="M1622">
            <v>2727.2</v>
          </cell>
          <cell r="N1622">
            <v>0</v>
          </cell>
          <cell r="O1622">
            <v>2727.2</v>
          </cell>
        </row>
        <row r="1623">
          <cell r="B1623" t="str">
            <v>NON BARG</v>
          </cell>
          <cell r="C1623">
            <v>54</v>
          </cell>
          <cell r="D1623" t="str">
            <v>RESOURCE PLANNING</v>
          </cell>
          <cell r="E1623" t="str">
            <v>Staff</v>
          </cell>
          <cell r="F1623">
            <v>550</v>
          </cell>
          <cell r="G1623" t="str">
            <v>Non Productive</v>
          </cell>
          <cell r="H1623" t="str">
            <v>S/T DISAB 60 PCT</v>
          </cell>
          <cell r="I1623">
            <v>8</v>
          </cell>
          <cell r="J1623">
            <v>72.72</v>
          </cell>
          <cell r="K1623">
            <v>0</v>
          </cell>
          <cell r="L1623">
            <v>72.72</v>
          </cell>
          <cell r="M1623">
            <v>72.72</v>
          </cell>
          <cell r="N1623">
            <v>0</v>
          </cell>
          <cell r="O1623">
            <v>72.72</v>
          </cell>
        </row>
        <row r="1624">
          <cell r="B1624" t="str">
            <v>NON BARG</v>
          </cell>
          <cell r="C1624">
            <v>54</v>
          </cell>
          <cell r="D1624" t="str">
            <v>RESOURCE PLANNING</v>
          </cell>
          <cell r="E1624" t="str">
            <v>Staff</v>
          </cell>
          <cell r="F1624">
            <v>560</v>
          </cell>
          <cell r="G1624" t="str">
            <v>Non Productive</v>
          </cell>
          <cell r="H1624" t="str">
            <v>LUMP SUM - MERIT</v>
          </cell>
          <cell r="I1624">
            <v>0</v>
          </cell>
          <cell r="J1624">
            <v>35842</v>
          </cell>
          <cell r="K1624">
            <v>0</v>
          </cell>
          <cell r="L1624">
            <v>35842</v>
          </cell>
          <cell r="M1624">
            <v>35842</v>
          </cell>
          <cell r="N1624">
            <v>0</v>
          </cell>
          <cell r="O1624">
            <v>35842</v>
          </cell>
        </row>
        <row r="1625">
          <cell r="B1625" t="str">
            <v>NON BARG</v>
          </cell>
          <cell r="C1625">
            <v>54</v>
          </cell>
          <cell r="D1625" t="str">
            <v>RESOURCE PLANNING</v>
          </cell>
          <cell r="E1625" t="str">
            <v>Staff</v>
          </cell>
          <cell r="F1625">
            <v>580</v>
          </cell>
          <cell r="G1625" t="str">
            <v>Non Productive</v>
          </cell>
          <cell r="H1625" t="str">
            <v>SICKNESS IN FAMILY</v>
          </cell>
          <cell r="I1625">
            <v>112</v>
          </cell>
          <cell r="J1625">
            <v>3473.34</v>
          </cell>
          <cell r="K1625">
            <v>0</v>
          </cell>
          <cell r="L1625">
            <v>3473.34</v>
          </cell>
          <cell r="M1625">
            <v>3473.34</v>
          </cell>
          <cell r="N1625">
            <v>0</v>
          </cell>
          <cell r="O1625">
            <v>3473.34</v>
          </cell>
        </row>
        <row r="1626">
          <cell r="B1626" t="str">
            <v>NON BARG</v>
          </cell>
          <cell r="C1626">
            <v>54</v>
          </cell>
          <cell r="D1626" t="str">
            <v>RESOURCE PLANNING</v>
          </cell>
          <cell r="E1626" t="str">
            <v>Staff</v>
          </cell>
          <cell r="F1626">
            <v>970</v>
          </cell>
          <cell r="G1626" t="str">
            <v>Excluded</v>
          </cell>
          <cell r="H1626" t="str">
            <v>PRETAX MEDICAL</v>
          </cell>
          <cell r="I1626">
            <v>0</v>
          </cell>
          <cell r="J1626">
            <v>-86928.7</v>
          </cell>
          <cell r="K1626">
            <v>0</v>
          </cell>
          <cell r="L1626">
            <v>0</v>
          </cell>
          <cell r="M1626">
            <v>0</v>
          </cell>
          <cell r="N1626">
            <v>-86928.7</v>
          </cell>
          <cell r="O1626">
            <v>-86928.7</v>
          </cell>
        </row>
        <row r="1627">
          <cell r="B1627" t="str">
            <v>NON BARG</v>
          </cell>
          <cell r="C1627">
            <v>54</v>
          </cell>
          <cell r="D1627" t="str">
            <v>RESOURCE PLANNING</v>
          </cell>
          <cell r="E1627" t="str">
            <v>Staff</v>
          </cell>
          <cell r="F1627">
            <v>971</v>
          </cell>
          <cell r="G1627" t="str">
            <v>Excluded</v>
          </cell>
          <cell r="H1627" t="str">
            <v>MEDICAL BENEFIT $</v>
          </cell>
          <cell r="I1627">
            <v>0</v>
          </cell>
          <cell r="J1627">
            <v>65955</v>
          </cell>
          <cell r="K1627">
            <v>0</v>
          </cell>
          <cell r="L1627">
            <v>0</v>
          </cell>
          <cell r="M1627">
            <v>0</v>
          </cell>
          <cell r="N1627">
            <v>65955</v>
          </cell>
          <cell r="O1627">
            <v>65955</v>
          </cell>
        </row>
        <row r="1628">
          <cell r="B1628" t="str">
            <v>NON BARG</v>
          </cell>
          <cell r="C1628">
            <v>54</v>
          </cell>
          <cell r="D1628" t="str">
            <v>RESOURCE PLANNING</v>
          </cell>
          <cell r="E1628" t="str">
            <v>Staff</v>
          </cell>
          <cell r="F1628">
            <v>972</v>
          </cell>
          <cell r="G1628" t="str">
            <v>Excluded</v>
          </cell>
          <cell r="H1628" t="str">
            <v>PRETAX DENTAL</v>
          </cell>
          <cell r="I1628">
            <v>0</v>
          </cell>
          <cell r="J1628">
            <v>-5126.76</v>
          </cell>
          <cell r="K1628">
            <v>0</v>
          </cell>
          <cell r="L1628">
            <v>0</v>
          </cell>
          <cell r="M1628">
            <v>0</v>
          </cell>
          <cell r="N1628">
            <v>-5126.76</v>
          </cell>
          <cell r="O1628">
            <v>-5126.76</v>
          </cell>
        </row>
        <row r="1629">
          <cell r="B1629" t="str">
            <v>NON BARG</v>
          </cell>
          <cell r="C1629">
            <v>54</v>
          </cell>
          <cell r="D1629" t="str">
            <v>RESOURCE PLANNING</v>
          </cell>
          <cell r="E1629" t="str">
            <v>Staff</v>
          </cell>
          <cell r="F1629">
            <v>973</v>
          </cell>
          <cell r="G1629" t="str">
            <v>Excluded</v>
          </cell>
          <cell r="H1629" t="str">
            <v>DENTAL BENEFIT $</v>
          </cell>
          <cell r="I1629">
            <v>0</v>
          </cell>
          <cell r="J1629">
            <v>1881.75</v>
          </cell>
          <cell r="K1629">
            <v>0</v>
          </cell>
          <cell r="L1629">
            <v>0</v>
          </cell>
          <cell r="M1629">
            <v>0</v>
          </cell>
          <cell r="N1629">
            <v>1881.75</v>
          </cell>
          <cell r="O1629">
            <v>1881.75</v>
          </cell>
        </row>
        <row r="1630">
          <cell r="B1630" t="str">
            <v>NON BARG</v>
          </cell>
          <cell r="C1630">
            <v>54</v>
          </cell>
          <cell r="D1630" t="str">
            <v>RESOURCE PLANNING</v>
          </cell>
          <cell r="E1630" t="str">
            <v>Staff</v>
          </cell>
          <cell r="F1630">
            <v>974</v>
          </cell>
          <cell r="G1630" t="str">
            <v>Excluded</v>
          </cell>
          <cell r="H1630" t="str">
            <v>PRETAX EMP LIFE INS</v>
          </cell>
          <cell r="I1630">
            <v>0</v>
          </cell>
          <cell r="J1630">
            <v>-10832.44</v>
          </cell>
          <cell r="K1630">
            <v>0</v>
          </cell>
          <cell r="L1630">
            <v>0</v>
          </cell>
          <cell r="M1630">
            <v>0</v>
          </cell>
          <cell r="N1630">
            <v>-10832.44</v>
          </cell>
          <cell r="O1630">
            <v>-10832.44</v>
          </cell>
        </row>
        <row r="1631">
          <cell r="B1631" t="str">
            <v>NON BARG</v>
          </cell>
          <cell r="C1631">
            <v>54</v>
          </cell>
          <cell r="D1631" t="str">
            <v>RESOURCE PLANNING</v>
          </cell>
          <cell r="E1631" t="str">
            <v>Staff</v>
          </cell>
          <cell r="F1631">
            <v>976</v>
          </cell>
          <cell r="G1631" t="str">
            <v>Excluded</v>
          </cell>
          <cell r="H1631" t="str">
            <v>LIFE INS BENEFIT $</v>
          </cell>
          <cell r="I1631">
            <v>0</v>
          </cell>
          <cell r="J1631">
            <v>2775.7</v>
          </cell>
          <cell r="K1631">
            <v>0</v>
          </cell>
          <cell r="L1631">
            <v>0</v>
          </cell>
          <cell r="M1631">
            <v>0</v>
          </cell>
          <cell r="N1631">
            <v>2775.7</v>
          </cell>
          <cell r="O1631">
            <v>2775.7</v>
          </cell>
        </row>
        <row r="1632">
          <cell r="B1632" t="str">
            <v>NON BARG</v>
          </cell>
          <cell r="C1632">
            <v>54</v>
          </cell>
          <cell r="D1632" t="str">
            <v>RESOURCE PLANNING</v>
          </cell>
          <cell r="E1632" t="str">
            <v>Staff</v>
          </cell>
          <cell r="F1632">
            <v>977</v>
          </cell>
          <cell r="G1632" t="str">
            <v>Excluded</v>
          </cell>
          <cell r="H1632" t="str">
            <v>PRETAX LTD</v>
          </cell>
          <cell r="I1632">
            <v>0</v>
          </cell>
          <cell r="J1632">
            <v>-13459.93</v>
          </cell>
          <cell r="K1632">
            <v>0</v>
          </cell>
          <cell r="L1632">
            <v>0</v>
          </cell>
          <cell r="M1632">
            <v>0</v>
          </cell>
          <cell r="N1632">
            <v>-13459.93</v>
          </cell>
          <cell r="O1632">
            <v>-13459.93</v>
          </cell>
        </row>
        <row r="1633">
          <cell r="B1633" t="str">
            <v>NON BARG</v>
          </cell>
          <cell r="C1633">
            <v>54</v>
          </cell>
          <cell r="D1633" t="str">
            <v>RESOURCE PLANNING</v>
          </cell>
          <cell r="E1633" t="str">
            <v>Staff</v>
          </cell>
          <cell r="F1633">
            <v>978</v>
          </cell>
          <cell r="G1633" t="str">
            <v>Excluded</v>
          </cell>
          <cell r="H1633" t="str">
            <v>LTD BENEFIT $</v>
          </cell>
          <cell r="I1633">
            <v>0</v>
          </cell>
          <cell r="J1633">
            <v>12712.07</v>
          </cell>
          <cell r="K1633">
            <v>0</v>
          </cell>
          <cell r="L1633">
            <v>0</v>
          </cell>
          <cell r="M1633">
            <v>0</v>
          </cell>
          <cell r="N1633">
            <v>12712.07</v>
          </cell>
          <cell r="O1633">
            <v>12712.07</v>
          </cell>
        </row>
        <row r="1634">
          <cell r="B1634" t="str">
            <v>NON BARG</v>
          </cell>
          <cell r="C1634">
            <v>54</v>
          </cell>
          <cell r="D1634" t="str">
            <v>RESOURCE PLANNING</v>
          </cell>
          <cell r="E1634" t="str">
            <v>Staff</v>
          </cell>
          <cell r="F1634">
            <v>979</v>
          </cell>
          <cell r="G1634" t="str">
            <v>Excluded</v>
          </cell>
          <cell r="H1634" t="str">
            <v>VACATION BUY</v>
          </cell>
          <cell r="I1634">
            <v>0</v>
          </cell>
          <cell r="J1634">
            <v>-9204.98</v>
          </cell>
          <cell r="K1634">
            <v>0</v>
          </cell>
          <cell r="L1634">
            <v>0</v>
          </cell>
          <cell r="M1634">
            <v>0</v>
          </cell>
          <cell r="N1634">
            <v>-9204.98</v>
          </cell>
          <cell r="O1634">
            <v>-9204.98</v>
          </cell>
        </row>
        <row r="1635">
          <cell r="B1635" t="str">
            <v>NON BARG</v>
          </cell>
          <cell r="C1635">
            <v>54</v>
          </cell>
          <cell r="D1635" t="str">
            <v>RESOURCE PLANNING</v>
          </cell>
          <cell r="E1635" t="str">
            <v>Staff</v>
          </cell>
          <cell r="F1635">
            <v>981</v>
          </cell>
          <cell r="G1635" t="str">
            <v>Excluded</v>
          </cell>
          <cell r="H1635" t="str">
            <v>PRETAX HLTH CARE</v>
          </cell>
          <cell r="I1635">
            <v>0</v>
          </cell>
          <cell r="J1635">
            <v>-9177</v>
          </cell>
          <cell r="K1635">
            <v>0</v>
          </cell>
          <cell r="L1635">
            <v>0</v>
          </cell>
          <cell r="M1635">
            <v>0</v>
          </cell>
          <cell r="N1635">
            <v>-9177</v>
          </cell>
          <cell r="O1635">
            <v>-9177</v>
          </cell>
        </row>
        <row r="1636">
          <cell r="B1636" t="str">
            <v>NON BARG</v>
          </cell>
          <cell r="C1636">
            <v>54</v>
          </cell>
          <cell r="D1636" t="str">
            <v>RESOURCE PLANNING</v>
          </cell>
          <cell r="E1636" t="str">
            <v>Staff</v>
          </cell>
          <cell r="F1636">
            <v>983</v>
          </cell>
          <cell r="G1636" t="str">
            <v>Excluded</v>
          </cell>
          <cell r="H1636" t="str">
            <v>PRETAX DEP CARE</v>
          </cell>
          <cell r="I1636">
            <v>0</v>
          </cell>
          <cell r="J1636">
            <v>-7692</v>
          </cell>
          <cell r="K1636">
            <v>0</v>
          </cell>
          <cell r="L1636">
            <v>0</v>
          </cell>
          <cell r="M1636">
            <v>0</v>
          </cell>
          <cell r="N1636">
            <v>-7692</v>
          </cell>
          <cell r="O1636">
            <v>-7692</v>
          </cell>
        </row>
        <row r="1637">
          <cell r="B1637" t="str">
            <v>NON BARG</v>
          </cell>
          <cell r="C1637">
            <v>54</v>
          </cell>
          <cell r="D1637" t="str">
            <v>RESOURCE PLANNING</v>
          </cell>
          <cell r="E1637" t="str">
            <v>Staff</v>
          </cell>
          <cell r="F1637">
            <v>984</v>
          </cell>
          <cell r="G1637" t="str">
            <v>Excluded</v>
          </cell>
          <cell r="H1637" t="str">
            <v>VISION - PRE-TAX DED</v>
          </cell>
          <cell r="I1637">
            <v>0</v>
          </cell>
          <cell r="J1637">
            <v>-2924.39</v>
          </cell>
          <cell r="K1637">
            <v>0</v>
          </cell>
          <cell r="L1637">
            <v>0</v>
          </cell>
          <cell r="M1637">
            <v>0</v>
          </cell>
          <cell r="N1637">
            <v>-2924.39</v>
          </cell>
          <cell r="O1637">
            <v>-2924.39</v>
          </cell>
        </row>
        <row r="1638">
          <cell r="B1638" t="str">
            <v>NON BARG</v>
          </cell>
          <cell r="C1638">
            <v>54</v>
          </cell>
          <cell r="D1638" t="str">
            <v>RESOURCE PLANNING</v>
          </cell>
          <cell r="E1638" t="str">
            <v>Staff</v>
          </cell>
          <cell r="F1638">
            <v>985</v>
          </cell>
          <cell r="G1638" t="str">
            <v>Excluded</v>
          </cell>
          <cell r="H1638" t="str">
            <v>VACATION BUY</v>
          </cell>
          <cell r="I1638">
            <v>0</v>
          </cell>
          <cell r="J1638">
            <v>-2215.75</v>
          </cell>
          <cell r="K1638">
            <v>0</v>
          </cell>
          <cell r="L1638">
            <v>0</v>
          </cell>
          <cell r="M1638">
            <v>0</v>
          </cell>
          <cell r="N1638">
            <v>-2215.75</v>
          </cell>
          <cell r="O1638">
            <v>-2215.75</v>
          </cell>
        </row>
        <row r="1639">
          <cell r="B1639" t="str">
            <v>NON BARG</v>
          </cell>
          <cell r="C1639">
            <v>54</v>
          </cell>
          <cell r="D1639" t="str">
            <v>RESOURCE PLANNING</v>
          </cell>
          <cell r="E1639" t="str">
            <v>Staff</v>
          </cell>
          <cell r="F1639">
            <v>990</v>
          </cell>
          <cell r="G1639" t="str">
            <v>Excluded</v>
          </cell>
          <cell r="H1639" t="str">
            <v>THRIFT CATCH UP</v>
          </cell>
          <cell r="I1639">
            <v>0</v>
          </cell>
          <cell r="J1639">
            <v>-2000</v>
          </cell>
          <cell r="K1639">
            <v>0</v>
          </cell>
          <cell r="L1639">
            <v>0</v>
          </cell>
          <cell r="M1639">
            <v>0</v>
          </cell>
          <cell r="N1639">
            <v>-2000</v>
          </cell>
          <cell r="O1639">
            <v>-2000</v>
          </cell>
        </row>
        <row r="1640">
          <cell r="B1640" t="str">
            <v>NON BARG</v>
          </cell>
          <cell r="C1640">
            <v>54</v>
          </cell>
          <cell r="D1640" t="str">
            <v>RESOURCE PLANNING</v>
          </cell>
          <cell r="E1640" t="str">
            <v>Staff</v>
          </cell>
          <cell r="F1640">
            <v>998</v>
          </cell>
          <cell r="G1640" t="str">
            <v>Excluded</v>
          </cell>
          <cell r="H1640" t="str">
            <v>BA THRFT STP AT CAP</v>
          </cell>
          <cell r="I1640">
            <v>0</v>
          </cell>
          <cell r="J1640">
            <v>-104674.59</v>
          </cell>
          <cell r="K1640">
            <v>0</v>
          </cell>
          <cell r="L1640">
            <v>0</v>
          </cell>
          <cell r="M1640">
            <v>0</v>
          </cell>
          <cell r="N1640">
            <v>-104674.59</v>
          </cell>
          <cell r="O1640">
            <v>-104674.59</v>
          </cell>
        </row>
        <row r="1641">
          <cell r="B1641" t="str">
            <v>NON BARG</v>
          </cell>
          <cell r="C1641">
            <v>54</v>
          </cell>
          <cell r="D1641" t="str">
            <v>RESOURCE PLANNING</v>
          </cell>
          <cell r="E1641" t="str">
            <v>Staff</v>
          </cell>
          <cell r="F1641">
            <v>999</v>
          </cell>
          <cell r="G1641" t="str">
            <v>Excluded</v>
          </cell>
          <cell r="H1641" t="str">
            <v>SUP THRFT STP AT CAP</v>
          </cell>
          <cell r="I1641">
            <v>0</v>
          </cell>
          <cell r="J1641">
            <v>-50274.51</v>
          </cell>
          <cell r="K1641">
            <v>0</v>
          </cell>
          <cell r="L1641">
            <v>0</v>
          </cell>
          <cell r="M1641">
            <v>0</v>
          </cell>
          <cell r="N1641">
            <v>-50274.51</v>
          </cell>
          <cell r="O1641">
            <v>-50274.51</v>
          </cell>
        </row>
        <row r="1642">
          <cell r="B1642" t="str">
            <v>NON BARG</v>
          </cell>
          <cell r="C1642">
            <v>54</v>
          </cell>
          <cell r="D1642" t="str">
            <v>RESOURCE PLANNING</v>
          </cell>
          <cell r="E1642" t="str">
            <v>Staff</v>
          </cell>
          <cell r="F1642" t="str">
            <v>C09</v>
          </cell>
          <cell r="G1642" t="str">
            <v>Excluded</v>
          </cell>
          <cell r="H1642" t="str">
            <v>SEVERANCE PAY</v>
          </cell>
          <cell r="I1642">
            <v>0</v>
          </cell>
          <cell r="J1642">
            <v>134410</v>
          </cell>
          <cell r="K1642">
            <v>0</v>
          </cell>
          <cell r="L1642">
            <v>0</v>
          </cell>
          <cell r="M1642">
            <v>0</v>
          </cell>
          <cell r="N1642">
            <v>134410</v>
          </cell>
          <cell r="O1642">
            <v>134410</v>
          </cell>
        </row>
        <row r="1643">
          <cell r="B1643" t="str">
            <v>NON BARG</v>
          </cell>
          <cell r="C1643">
            <v>54</v>
          </cell>
          <cell r="D1643" t="str">
            <v>RESOURCE PLANNING</v>
          </cell>
          <cell r="E1643" t="str">
            <v>Staff</v>
          </cell>
          <cell r="F1643" t="str">
            <v>C37</v>
          </cell>
          <cell r="G1643" t="str">
            <v>Excluded</v>
          </cell>
          <cell r="H1643" t="str">
            <v>UNUSED VACATION PAY</v>
          </cell>
          <cell r="I1643">
            <v>0</v>
          </cell>
          <cell r="J1643">
            <v>4505.3999999999996</v>
          </cell>
          <cell r="K1643">
            <v>0</v>
          </cell>
          <cell r="L1643">
            <v>0</v>
          </cell>
          <cell r="M1643">
            <v>0</v>
          </cell>
          <cell r="N1643">
            <v>4505.3999999999996</v>
          </cell>
          <cell r="O1643">
            <v>4505.3999999999996</v>
          </cell>
        </row>
        <row r="1644">
          <cell r="B1644" t="str">
            <v>NON BARG</v>
          </cell>
          <cell r="C1644">
            <v>54</v>
          </cell>
          <cell r="D1644" t="str">
            <v>RESOURCE PLANNING</v>
          </cell>
          <cell r="E1644" t="str">
            <v>Staff</v>
          </cell>
          <cell r="F1644" t="str">
            <v>D30</v>
          </cell>
          <cell r="G1644" t="str">
            <v>Excluded</v>
          </cell>
          <cell r="H1644" t="str">
            <v>IMP STOCK OPTION</v>
          </cell>
          <cell r="I1644">
            <v>0</v>
          </cell>
          <cell r="J1644">
            <v>40610</v>
          </cell>
          <cell r="K1644">
            <v>0</v>
          </cell>
          <cell r="L1644">
            <v>0</v>
          </cell>
          <cell r="M1644">
            <v>0</v>
          </cell>
          <cell r="N1644">
            <v>40610</v>
          </cell>
          <cell r="O1644">
            <v>40610</v>
          </cell>
        </row>
        <row r="1645">
          <cell r="B1645" t="str">
            <v>NON BARG</v>
          </cell>
          <cell r="C1645">
            <v>54</v>
          </cell>
          <cell r="D1645" t="str">
            <v>RESOURCE PLANNING</v>
          </cell>
          <cell r="E1645" t="str">
            <v>Staff</v>
          </cell>
          <cell r="F1645" t="str">
            <v>H30</v>
          </cell>
          <cell r="G1645" t="str">
            <v>Non Productive</v>
          </cell>
          <cell r="H1645" t="str">
            <v>PERF EXC REWARD</v>
          </cell>
          <cell r="I1645">
            <v>0</v>
          </cell>
          <cell r="J1645">
            <v>173056</v>
          </cell>
          <cell r="K1645">
            <v>0</v>
          </cell>
          <cell r="L1645">
            <v>173056</v>
          </cell>
          <cell r="M1645">
            <v>173056</v>
          </cell>
          <cell r="N1645">
            <v>0</v>
          </cell>
          <cell r="O1645">
            <v>173056</v>
          </cell>
        </row>
        <row r="1646">
          <cell r="B1646" t="str">
            <v>NON BARG</v>
          </cell>
          <cell r="C1646">
            <v>54</v>
          </cell>
          <cell r="D1646" t="str">
            <v>RESOURCE PLANNING</v>
          </cell>
          <cell r="E1646" t="str">
            <v>Staff</v>
          </cell>
          <cell r="F1646" t="str">
            <v>H35</v>
          </cell>
          <cell r="G1646" t="str">
            <v>Excluded</v>
          </cell>
          <cell r="H1646" t="str">
            <v>INCENTIVE</v>
          </cell>
          <cell r="I1646">
            <v>0</v>
          </cell>
          <cell r="J1646">
            <v>1500</v>
          </cell>
          <cell r="K1646">
            <v>0</v>
          </cell>
          <cell r="L1646">
            <v>0</v>
          </cell>
          <cell r="M1646">
            <v>0</v>
          </cell>
          <cell r="N1646">
            <v>1500</v>
          </cell>
          <cell r="O1646">
            <v>1500</v>
          </cell>
        </row>
        <row r="1647">
          <cell r="B1647" t="str">
            <v>NON BARG</v>
          </cell>
          <cell r="C1647">
            <v>54</v>
          </cell>
          <cell r="D1647" t="str">
            <v>RESOURCE PLANNING</v>
          </cell>
          <cell r="E1647" t="str">
            <v>Staff</v>
          </cell>
          <cell r="F1647" t="str">
            <v>J10</v>
          </cell>
          <cell r="G1647" t="str">
            <v>Excluded</v>
          </cell>
          <cell r="H1647" t="str">
            <v>O.T. MEALS NON-XM</v>
          </cell>
          <cell r="I1647">
            <v>8</v>
          </cell>
          <cell r="J1647">
            <v>88</v>
          </cell>
          <cell r="K1647">
            <v>0</v>
          </cell>
          <cell r="L1647">
            <v>0</v>
          </cell>
          <cell r="M1647">
            <v>0</v>
          </cell>
          <cell r="N1647">
            <v>88</v>
          </cell>
          <cell r="O1647">
            <v>88</v>
          </cell>
        </row>
        <row r="1648">
          <cell r="B1648" t="str">
            <v>NON BARG</v>
          </cell>
          <cell r="C1648">
            <v>54</v>
          </cell>
          <cell r="D1648" t="str">
            <v>RESOURCE PLANNING</v>
          </cell>
          <cell r="E1648" t="str">
            <v>Staff</v>
          </cell>
          <cell r="F1648" t="str">
            <v>J20</v>
          </cell>
          <cell r="G1648" t="str">
            <v>Excluded</v>
          </cell>
          <cell r="H1648" t="str">
            <v>IMP INC EXCESS LIF T</v>
          </cell>
          <cell r="I1648">
            <v>0</v>
          </cell>
          <cell r="J1648">
            <v>7175.46</v>
          </cell>
          <cell r="K1648">
            <v>0</v>
          </cell>
          <cell r="L1648">
            <v>0</v>
          </cell>
          <cell r="M1648">
            <v>0</v>
          </cell>
          <cell r="N1648">
            <v>7175.46</v>
          </cell>
          <cell r="O1648">
            <v>7175.46</v>
          </cell>
        </row>
        <row r="1649">
          <cell r="B1649" t="str">
            <v>NON BARG</v>
          </cell>
          <cell r="C1649">
            <v>54</v>
          </cell>
          <cell r="D1649" t="str">
            <v>RESOURCE PLANNING</v>
          </cell>
          <cell r="E1649" t="str">
            <v>Staff</v>
          </cell>
          <cell r="F1649" t="str">
            <v>J25</v>
          </cell>
          <cell r="G1649" t="str">
            <v>Excluded</v>
          </cell>
          <cell r="H1649" t="str">
            <v>IMP INC DEP LIFE</v>
          </cell>
          <cell r="I1649">
            <v>0</v>
          </cell>
          <cell r="J1649">
            <v>340.8</v>
          </cell>
          <cell r="K1649">
            <v>0</v>
          </cell>
          <cell r="L1649">
            <v>0</v>
          </cell>
          <cell r="M1649">
            <v>0</v>
          </cell>
          <cell r="N1649">
            <v>340.8</v>
          </cell>
          <cell r="O1649">
            <v>340.8</v>
          </cell>
        </row>
        <row r="1650">
          <cell r="B1650" t="str">
            <v>NON BARG</v>
          </cell>
          <cell r="C1650">
            <v>54</v>
          </cell>
          <cell r="D1650" t="str">
            <v>RESOURCE PLANNING</v>
          </cell>
          <cell r="E1650" t="str">
            <v>Staff</v>
          </cell>
          <cell r="F1650" t="str">
            <v>J82</v>
          </cell>
          <cell r="G1650" t="str">
            <v>Excluded</v>
          </cell>
          <cell r="H1650" t="str">
            <v>IMP CNTR CAR V INS 2</v>
          </cell>
          <cell r="I1650">
            <v>0</v>
          </cell>
          <cell r="J1650">
            <v>264</v>
          </cell>
          <cell r="K1650">
            <v>0</v>
          </cell>
          <cell r="L1650">
            <v>0</v>
          </cell>
          <cell r="M1650">
            <v>0</v>
          </cell>
          <cell r="N1650">
            <v>264</v>
          </cell>
          <cell r="O1650">
            <v>264</v>
          </cell>
        </row>
        <row r="1651">
          <cell r="B1651" t="str">
            <v>NON BARG</v>
          </cell>
          <cell r="C1651">
            <v>54</v>
          </cell>
          <cell r="D1651" t="str">
            <v>RESOURCE PLANNING</v>
          </cell>
          <cell r="E1651" t="str">
            <v>Staff</v>
          </cell>
          <cell r="F1651" t="str">
            <v>J83</v>
          </cell>
          <cell r="G1651" t="str">
            <v>Excluded</v>
          </cell>
          <cell r="H1651" t="str">
            <v>IMP CNTR CAR V INS 3</v>
          </cell>
          <cell r="I1651">
            <v>0</v>
          </cell>
          <cell r="J1651">
            <v>264</v>
          </cell>
          <cell r="K1651">
            <v>0</v>
          </cell>
          <cell r="L1651">
            <v>0</v>
          </cell>
          <cell r="M1651">
            <v>0</v>
          </cell>
          <cell r="N1651">
            <v>264</v>
          </cell>
          <cell r="O1651">
            <v>264</v>
          </cell>
        </row>
        <row r="1652">
          <cell r="B1652" t="str">
            <v>NON BARG</v>
          </cell>
          <cell r="C1652">
            <v>54</v>
          </cell>
          <cell r="D1652" t="str">
            <v>RESOURCE PLANNING</v>
          </cell>
          <cell r="E1652" t="str">
            <v>Staff</v>
          </cell>
          <cell r="F1652" t="str">
            <v>P30</v>
          </cell>
          <cell r="G1652" t="str">
            <v>Excluded</v>
          </cell>
          <cell r="H1652" t="str">
            <v>STOCK OPTION TAX</v>
          </cell>
          <cell r="I1652">
            <v>0</v>
          </cell>
          <cell r="J1652">
            <v>14071.37</v>
          </cell>
          <cell r="K1652">
            <v>0</v>
          </cell>
          <cell r="L1652">
            <v>0</v>
          </cell>
          <cell r="M1652">
            <v>0</v>
          </cell>
          <cell r="N1652">
            <v>14071.37</v>
          </cell>
          <cell r="O1652">
            <v>14071.37</v>
          </cell>
        </row>
        <row r="1653">
          <cell r="B1653" t="str">
            <v>NON BARG</v>
          </cell>
          <cell r="C1653">
            <v>54</v>
          </cell>
          <cell r="D1653" t="str">
            <v>RESOURCE PLANNING</v>
          </cell>
          <cell r="E1653" t="str">
            <v>Staff</v>
          </cell>
          <cell r="F1653" t="str">
            <v>P52</v>
          </cell>
          <cell r="G1653" t="str">
            <v>Excluded</v>
          </cell>
          <cell r="H1653" t="str">
            <v>CC V INS RMB N-TX 2</v>
          </cell>
          <cell r="I1653">
            <v>0</v>
          </cell>
          <cell r="J1653">
            <v>444</v>
          </cell>
          <cell r="K1653">
            <v>0</v>
          </cell>
          <cell r="L1653">
            <v>0</v>
          </cell>
          <cell r="M1653">
            <v>0</v>
          </cell>
          <cell r="N1653">
            <v>444</v>
          </cell>
          <cell r="O1653">
            <v>444</v>
          </cell>
        </row>
        <row r="1654">
          <cell r="B1654" t="str">
            <v>NON BARG</v>
          </cell>
          <cell r="C1654">
            <v>54</v>
          </cell>
          <cell r="D1654" t="str">
            <v>RESOURCE PLANNING</v>
          </cell>
          <cell r="E1654" t="str">
            <v>Staff</v>
          </cell>
          <cell r="F1654" t="str">
            <v>P53</v>
          </cell>
          <cell r="G1654" t="str">
            <v>Excluded</v>
          </cell>
          <cell r="H1654" t="str">
            <v>CC V INS RMB N-TX 3</v>
          </cell>
          <cell r="I1654">
            <v>0</v>
          </cell>
          <cell r="J1654">
            <v>444</v>
          </cell>
          <cell r="K1654">
            <v>0</v>
          </cell>
          <cell r="L1654">
            <v>0</v>
          </cell>
          <cell r="M1654">
            <v>0</v>
          </cell>
          <cell r="N1654">
            <v>444</v>
          </cell>
          <cell r="O1654">
            <v>444</v>
          </cell>
        </row>
        <row r="1655">
          <cell r="B1655" t="str">
            <v>NON BARG</v>
          </cell>
          <cell r="C1655">
            <v>54</v>
          </cell>
          <cell r="D1655" t="str">
            <v>RESOURCE PLANNING</v>
          </cell>
          <cell r="E1655" t="str">
            <v>Staff</v>
          </cell>
          <cell r="F1655" t="str">
            <v>R59</v>
          </cell>
          <cell r="G1655" t="str">
            <v>Excluded</v>
          </cell>
          <cell r="H1655" t="str">
            <v>FMLA - INFO ONLY</v>
          </cell>
          <cell r="I1655">
            <v>632</v>
          </cell>
          <cell r="J1655">
            <v>0</v>
          </cell>
          <cell r="K1655">
            <v>0</v>
          </cell>
          <cell r="L1655">
            <v>0</v>
          </cell>
          <cell r="M1655">
            <v>0</v>
          </cell>
          <cell r="N1655">
            <v>0</v>
          </cell>
          <cell r="O1655">
            <v>0</v>
          </cell>
        </row>
        <row r="1656">
          <cell r="B1656" t="str">
            <v>NON BARG</v>
          </cell>
          <cell r="C1656">
            <v>54</v>
          </cell>
          <cell r="D1656" t="str">
            <v>RESOURCE PLANNING</v>
          </cell>
          <cell r="E1656" t="str">
            <v>Staff</v>
          </cell>
          <cell r="F1656" t="str">
            <v>R64</v>
          </cell>
          <cell r="G1656" t="str">
            <v>Excluded</v>
          </cell>
          <cell r="H1656" t="str">
            <v>FAMILY LEAVE NOT-PD</v>
          </cell>
          <cell r="I1656">
            <v>9</v>
          </cell>
          <cell r="J1656">
            <v>0</v>
          </cell>
          <cell r="K1656">
            <v>0</v>
          </cell>
          <cell r="L1656">
            <v>0</v>
          </cell>
          <cell r="M1656">
            <v>0</v>
          </cell>
          <cell r="N1656">
            <v>0</v>
          </cell>
          <cell r="O1656">
            <v>0</v>
          </cell>
        </row>
        <row r="1657">
          <cell r="B1657" t="str">
            <v>NON BARG</v>
          </cell>
          <cell r="C1657">
            <v>54</v>
          </cell>
          <cell r="D1657" t="str">
            <v>RESOURCE PLANNING</v>
          </cell>
          <cell r="E1657" t="str">
            <v>Staff</v>
          </cell>
          <cell r="F1657" t="str">
            <v>R65</v>
          </cell>
          <cell r="G1657" t="str">
            <v>Excluded</v>
          </cell>
          <cell r="H1657" t="str">
            <v>EMPL REQ N-PD</v>
          </cell>
          <cell r="I1657">
            <v>48</v>
          </cell>
          <cell r="J1657">
            <v>0</v>
          </cell>
          <cell r="K1657">
            <v>0</v>
          </cell>
          <cell r="L1657">
            <v>0</v>
          </cell>
          <cell r="M1657">
            <v>0</v>
          </cell>
          <cell r="N1657">
            <v>0</v>
          </cell>
          <cell r="O1657">
            <v>0</v>
          </cell>
        </row>
        <row r="1658">
          <cell r="B1658" t="str">
            <v>NON BARG</v>
          </cell>
          <cell r="C1658">
            <v>54</v>
          </cell>
          <cell r="D1658" t="str">
            <v>RESOURCE PLANNING</v>
          </cell>
          <cell r="E1658" t="str">
            <v>Staff</v>
          </cell>
          <cell r="F1658" t="str">
            <v>T04</v>
          </cell>
          <cell r="G1658" t="str">
            <v>Non Productive</v>
          </cell>
          <cell r="H1658" t="str">
            <v>ALTERNATIVE AWARD</v>
          </cell>
          <cell r="I1658">
            <v>0</v>
          </cell>
          <cell r="J1658">
            <v>2000</v>
          </cell>
          <cell r="K1658">
            <v>0</v>
          </cell>
          <cell r="L1658">
            <v>2000</v>
          </cell>
          <cell r="M1658">
            <v>2000</v>
          </cell>
          <cell r="N1658">
            <v>0</v>
          </cell>
          <cell r="O1658">
            <v>2000</v>
          </cell>
        </row>
        <row r="1659">
          <cell r="B1659" t="str">
            <v>NON BARG</v>
          </cell>
          <cell r="C1659">
            <v>54</v>
          </cell>
          <cell r="D1659" t="str">
            <v>RESOURCE PLANNING</v>
          </cell>
          <cell r="E1659" t="str">
            <v>Staff</v>
          </cell>
          <cell r="F1659" t="str">
            <v>T80</v>
          </cell>
          <cell r="G1659" t="str">
            <v>Non Productive</v>
          </cell>
          <cell r="H1659" t="str">
            <v>OT ADJUSTMENT</v>
          </cell>
          <cell r="I1659">
            <v>0</v>
          </cell>
          <cell r="J1659">
            <v>4.63</v>
          </cell>
          <cell r="K1659">
            <v>0</v>
          </cell>
          <cell r="L1659">
            <v>4.63</v>
          </cell>
          <cell r="M1659">
            <v>4.63</v>
          </cell>
          <cell r="N1659">
            <v>0</v>
          </cell>
          <cell r="O1659">
            <v>4.63</v>
          </cell>
        </row>
        <row r="1660">
          <cell r="B1660" t="str">
            <v>NON BARG</v>
          </cell>
          <cell r="C1660">
            <v>54</v>
          </cell>
          <cell r="D1660" t="str">
            <v>RESOURCE PLANNING</v>
          </cell>
          <cell r="E1660" t="str">
            <v>Staff</v>
          </cell>
          <cell r="F1660" t="str">
            <v>Y21</v>
          </cell>
          <cell r="G1660" t="str">
            <v>Productive</v>
          </cell>
          <cell r="H1660" t="str">
            <v>TIME &amp; ONE HALF OT</v>
          </cell>
          <cell r="I1660">
            <v>117</v>
          </cell>
          <cell r="J1660">
            <v>4218.01</v>
          </cell>
          <cell r="K1660">
            <v>4218.01</v>
          </cell>
          <cell r="L1660">
            <v>0</v>
          </cell>
          <cell r="M1660">
            <v>4218.01</v>
          </cell>
          <cell r="N1660">
            <v>0</v>
          </cell>
          <cell r="O1660">
            <v>4218.01</v>
          </cell>
        </row>
        <row r="1661">
          <cell r="B1661" t="str">
            <v>NON BARG</v>
          </cell>
          <cell r="C1661">
            <v>54</v>
          </cell>
          <cell r="D1661" t="str">
            <v>RESOURCE PLANNING</v>
          </cell>
          <cell r="E1661" t="str">
            <v>Staff</v>
          </cell>
          <cell r="F1661" t="str">
            <v>Z22</v>
          </cell>
          <cell r="G1661" t="str">
            <v>Productive</v>
          </cell>
          <cell r="H1661" t="str">
            <v>DOUBLE OVERTIME</v>
          </cell>
          <cell r="I1661">
            <v>5</v>
          </cell>
          <cell r="J1661">
            <v>239.75</v>
          </cell>
          <cell r="K1661">
            <v>239.75</v>
          </cell>
          <cell r="L1661">
            <v>0</v>
          </cell>
          <cell r="M1661">
            <v>239.75</v>
          </cell>
          <cell r="N1661">
            <v>0</v>
          </cell>
          <cell r="O1661">
            <v>239.75</v>
          </cell>
        </row>
      </sheetData>
      <sheetData sheetId="3"/>
      <sheetData sheetId="4"/>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_fix$"/>
      <sheetName val="purchases"/>
      <sheetName val="frankdat"/>
      <sheetName val="supplemental"/>
      <sheetName val="base2002"/>
      <sheetName val="base2003"/>
      <sheetName val="base2004"/>
      <sheetName val="base2005"/>
      <sheetName val="base2006"/>
    </sheetNames>
    <sheetDataSet>
      <sheetData sheetId="0" refreshError="1">
        <row r="3">
          <cell r="A3">
            <v>2002</v>
          </cell>
          <cell r="B3" t="str">
            <v>GAS</v>
          </cell>
          <cell r="C3">
            <v>178.79</v>
          </cell>
        </row>
        <row r="4">
          <cell r="A4">
            <v>2003</v>
          </cell>
          <cell r="B4" t="str">
            <v>GAS</v>
          </cell>
          <cell r="C4">
            <v>181.54</v>
          </cell>
        </row>
        <row r="5">
          <cell r="A5">
            <v>2004</v>
          </cell>
          <cell r="B5" t="str">
            <v>GAS</v>
          </cell>
          <cell r="C5">
            <v>182.01</v>
          </cell>
        </row>
        <row r="6">
          <cell r="A6">
            <v>2005</v>
          </cell>
          <cell r="B6" t="str">
            <v>GAS</v>
          </cell>
          <cell r="C6">
            <v>181.54</v>
          </cell>
        </row>
        <row r="7">
          <cell r="A7">
            <v>2006</v>
          </cell>
          <cell r="B7" t="str">
            <v>GAS</v>
          </cell>
          <cell r="C7">
            <v>179.42</v>
          </cell>
        </row>
      </sheetData>
      <sheetData sheetId="1" refreshError="1">
        <row r="3">
          <cell r="H3">
            <v>2002</v>
          </cell>
          <cell r="I3">
            <v>5001.8900000000003</v>
          </cell>
          <cell r="J3">
            <v>125.39805</v>
          </cell>
          <cell r="Q3">
            <v>2002</v>
          </cell>
          <cell r="R3" t="str">
            <v>fpc50</v>
          </cell>
          <cell r="S3">
            <v>437.76</v>
          </cell>
          <cell r="T3">
            <v>7.77</v>
          </cell>
          <cell r="V3">
            <v>2002</v>
          </cell>
          <cell r="W3" t="str">
            <v>E.U. Energy</v>
          </cell>
          <cell r="X3">
            <v>3.4</v>
          </cell>
          <cell r="Y3">
            <v>0.27800000000000002</v>
          </cell>
        </row>
        <row r="4">
          <cell r="H4">
            <v>2003</v>
          </cell>
          <cell r="I4">
            <v>5005.46</v>
          </cell>
          <cell r="J4">
            <v>115.17295</v>
          </cell>
          <cell r="Q4">
            <v>2003</v>
          </cell>
          <cell r="R4" t="str">
            <v>fpc50</v>
          </cell>
          <cell r="S4">
            <v>438</v>
          </cell>
          <cell r="T4">
            <v>7.88</v>
          </cell>
          <cell r="V4">
            <v>2003</v>
          </cell>
          <cell r="W4" t="str">
            <v>E.U. Energy</v>
          </cell>
          <cell r="X4">
            <v>0.15</v>
          </cell>
          <cell r="Y4">
            <v>1.2999999999999999E-2</v>
          </cell>
        </row>
        <row r="5">
          <cell r="H5">
            <v>2004</v>
          </cell>
          <cell r="I5">
            <v>5181.6000000000004</v>
          </cell>
          <cell r="J5">
            <v>116.27885000000001</v>
          </cell>
          <cell r="Q5">
            <v>2004</v>
          </cell>
          <cell r="R5" t="str">
            <v>fpc50</v>
          </cell>
          <cell r="S5">
            <v>439.14</v>
          </cell>
          <cell r="T5">
            <v>8.01</v>
          </cell>
          <cell r="V5">
            <v>2004</v>
          </cell>
          <cell r="W5" t="str">
            <v>E.U. Energy</v>
          </cell>
          <cell r="X5">
            <v>0.3</v>
          </cell>
          <cell r="Y5">
            <v>2.5999999999999999E-2</v>
          </cell>
        </row>
        <row r="6">
          <cell r="H6">
            <v>2005</v>
          </cell>
          <cell r="I6">
            <v>5151.37</v>
          </cell>
          <cell r="J6">
            <v>103.764</v>
          </cell>
          <cell r="Q6">
            <v>2005</v>
          </cell>
          <cell r="R6" t="str">
            <v>fpc50</v>
          </cell>
          <cell r="S6">
            <v>0</v>
          </cell>
          <cell r="T6">
            <v>0</v>
          </cell>
          <cell r="V6">
            <v>2005</v>
          </cell>
          <cell r="W6" t="str">
            <v>E.U. Energy</v>
          </cell>
          <cell r="X6">
            <v>0.28999999999999998</v>
          </cell>
          <cell r="Y6">
            <v>2.5000000000000001E-2</v>
          </cell>
        </row>
        <row r="7">
          <cell r="H7">
            <v>2006</v>
          </cell>
          <cell r="I7">
            <v>4306.08</v>
          </cell>
          <cell r="J7">
            <v>85.892400000000009</v>
          </cell>
          <cell r="Q7">
            <v>2006</v>
          </cell>
          <cell r="R7" t="str">
            <v>fpc50</v>
          </cell>
          <cell r="S7">
            <v>0</v>
          </cell>
          <cell r="T7">
            <v>0</v>
          </cell>
          <cell r="V7">
            <v>2006</v>
          </cell>
          <cell r="W7" t="str">
            <v>E.U. Energy</v>
          </cell>
          <cell r="X7">
            <v>0.42</v>
          </cell>
          <cell r="Y7">
            <v>3.7999999999999999E-2</v>
          </cell>
        </row>
      </sheetData>
      <sheetData sheetId="2" refreshError="1">
        <row r="2">
          <cell r="X2" t="str">
            <v>CAP CN 1</v>
          </cell>
          <cell r="Y2">
            <v>398</v>
          </cell>
          <cell r="Z2">
            <v>1</v>
          </cell>
          <cell r="AA2">
            <v>476</v>
          </cell>
          <cell r="AB2">
            <v>4.5</v>
          </cell>
          <cell r="AC2">
            <v>156</v>
          </cell>
          <cell r="AD2">
            <v>1527</v>
          </cell>
          <cell r="AE2">
            <v>41</v>
          </cell>
          <cell r="AF2">
            <v>0</v>
          </cell>
          <cell r="AG2">
            <v>6</v>
          </cell>
          <cell r="AH2">
            <v>9797</v>
          </cell>
          <cell r="AI2">
            <v>0</v>
          </cell>
          <cell r="AJ2">
            <v>37.39</v>
          </cell>
          <cell r="AK2">
            <v>37.61</v>
          </cell>
          <cell r="AO2" t="str">
            <v>CAP CN 1</v>
          </cell>
          <cell r="AP2">
            <v>398</v>
          </cell>
          <cell r="AQ2">
            <v>1</v>
          </cell>
          <cell r="AR2">
            <v>564</v>
          </cell>
          <cell r="AS2">
            <v>5.5</v>
          </cell>
          <cell r="AT2">
            <v>190</v>
          </cell>
          <cell r="AU2">
            <v>1860</v>
          </cell>
          <cell r="AV2">
            <v>52</v>
          </cell>
          <cell r="AW2">
            <v>0</v>
          </cell>
          <cell r="AX2">
            <v>8</v>
          </cell>
          <cell r="AY2">
            <v>9811</v>
          </cell>
          <cell r="AZ2">
            <v>0</v>
          </cell>
          <cell r="BA2">
            <v>39.69</v>
          </cell>
          <cell r="BB2">
            <v>39.89</v>
          </cell>
          <cell r="BF2" t="str">
            <v>CAP CN 1</v>
          </cell>
          <cell r="BG2">
            <v>398</v>
          </cell>
          <cell r="BH2">
            <v>1</v>
          </cell>
          <cell r="BI2">
            <v>352</v>
          </cell>
          <cell r="BJ2">
            <v>3.3</v>
          </cell>
          <cell r="BK2">
            <v>113</v>
          </cell>
          <cell r="BL2">
            <v>1114</v>
          </cell>
          <cell r="BM2">
            <v>22</v>
          </cell>
          <cell r="BN2">
            <v>0</v>
          </cell>
          <cell r="BO2">
            <v>5</v>
          </cell>
          <cell r="BP2">
            <v>9874</v>
          </cell>
          <cell r="BQ2">
            <v>0</v>
          </cell>
          <cell r="BR2">
            <v>39.74</v>
          </cell>
          <cell r="BS2">
            <v>39.89</v>
          </cell>
          <cell r="BW2" t="str">
            <v>CAP CN 1</v>
          </cell>
          <cell r="BX2">
            <v>398</v>
          </cell>
          <cell r="BY2">
            <v>1</v>
          </cell>
          <cell r="BZ2">
            <v>346</v>
          </cell>
          <cell r="CA2">
            <v>3.2</v>
          </cell>
          <cell r="CB2">
            <v>112</v>
          </cell>
          <cell r="CC2">
            <v>1097</v>
          </cell>
          <cell r="CD2">
            <v>24</v>
          </cell>
          <cell r="CE2">
            <v>0</v>
          </cell>
          <cell r="CF2">
            <v>5</v>
          </cell>
          <cell r="CG2">
            <v>9806</v>
          </cell>
          <cell r="CH2">
            <v>0</v>
          </cell>
          <cell r="CI2">
            <v>41.41</v>
          </cell>
          <cell r="CJ2">
            <v>41.56</v>
          </cell>
        </row>
        <row r="3">
          <cell r="X3" t="str">
            <v>CAP CN 2</v>
          </cell>
          <cell r="Y3">
            <v>398</v>
          </cell>
          <cell r="Z3">
            <v>1</v>
          </cell>
          <cell r="AA3">
            <v>302</v>
          </cell>
          <cell r="AB3">
            <v>2.7</v>
          </cell>
          <cell r="AC3">
            <v>95</v>
          </cell>
          <cell r="AD3">
            <v>961</v>
          </cell>
          <cell r="AE3">
            <v>20</v>
          </cell>
          <cell r="AF3">
            <v>0</v>
          </cell>
          <cell r="AG3">
            <v>4</v>
          </cell>
          <cell r="AH3">
            <v>10158</v>
          </cell>
          <cell r="AI3">
            <v>0</v>
          </cell>
          <cell r="AJ3">
            <v>38.700000000000003</v>
          </cell>
          <cell r="AK3">
            <v>38.869999999999997</v>
          </cell>
          <cell r="AO3" t="str">
            <v>CAP CN 2</v>
          </cell>
          <cell r="AP3">
            <v>398</v>
          </cell>
          <cell r="AQ3">
            <v>1</v>
          </cell>
          <cell r="AR3">
            <v>400</v>
          </cell>
          <cell r="AS3">
            <v>3.7</v>
          </cell>
          <cell r="AT3">
            <v>129</v>
          </cell>
          <cell r="AU3">
            <v>1313</v>
          </cell>
          <cell r="AV3">
            <v>32</v>
          </cell>
          <cell r="AW3">
            <v>0</v>
          </cell>
          <cell r="AX3">
            <v>5</v>
          </cell>
          <cell r="AY3">
            <v>10170</v>
          </cell>
          <cell r="AZ3">
            <v>0</v>
          </cell>
          <cell r="BA3">
            <v>41.11</v>
          </cell>
          <cell r="BB3">
            <v>41.28</v>
          </cell>
          <cell r="BF3" t="str">
            <v>CAP CN 2</v>
          </cell>
          <cell r="BG3">
            <v>398</v>
          </cell>
          <cell r="BH3">
            <v>1</v>
          </cell>
          <cell r="BI3">
            <v>228</v>
          </cell>
          <cell r="BJ3">
            <v>2.1</v>
          </cell>
          <cell r="BK3">
            <v>71</v>
          </cell>
          <cell r="BL3">
            <v>730</v>
          </cell>
          <cell r="BM3">
            <v>12</v>
          </cell>
          <cell r="BN3">
            <v>0</v>
          </cell>
          <cell r="BO3">
            <v>3</v>
          </cell>
          <cell r="BP3">
            <v>10276</v>
          </cell>
          <cell r="BQ3">
            <v>0</v>
          </cell>
          <cell r="BR3">
            <v>41.13</v>
          </cell>
          <cell r="BS3">
            <v>41.25</v>
          </cell>
          <cell r="BW3" t="str">
            <v>CAP CN 2</v>
          </cell>
          <cell r="BX3">
            <v>398</v>
          </cell>
          <cell r="BY3">
            <v>1</v>
          </cell>
          <cell r="BZ3">
            <v>225</v>
          </cell>
          <cell r="CA3">
            <v>2</v>
          </cell>
          <cell r="CB3">
            <v>70</v>
          </cell>
          <cell r="CC3">
            <v>716</v>
          </cell>
          <cell r="CD3">
            <v>12</v>
          </cell>
          <cell r="CE3">
            <v>0</v>
          </cell>
          <cell r="CF3">
            <v>3</v>
          </cell>
          <cell r="CG3">
            <v>10158</v>
          </cell>
          <cell r="CH3">
            <v>0</v>
          </cell>
          <cell r="CI3">
            <v>43.07</v>
          </cell>
          <cell r="CJ3">
            <v>43.18</v>
          </cell>
        </row>
        <row r="4">
          <cell r="X4" t="str">
            <v>COGASA 1</v>
          </cell>
          <cell r="Y4">
            <v>38</v>
          </cell>
          <cell r="Z4">
            <v>1</v>
          </cell>
          <cell r="AA4">
            <v>6518</v>
          </cell>
          <cell r="AB4">
            <v>74.400000000000006</v>
          </cell>
          <cell r="AC4">
            <v>233</v>
          </cell>
          <cell r="AD4">
            <v>2331</v>
          </cell>
          <cell r="AE4">
            <v>368</v>
          </cell>
          <cell r="AF4">
            <v>0</v>
          </cell>
          <cell r="AG4">
            <v>0</v>
          </cell>
          <cell r="AH4">
            <v>10000</v>
          </cell>
          <cell r="AI4">
            <v>0</v>
          </cell>
          <cell r="AJ4">
            <v>0</v>
          </cell>
          <cell r="AK4">
            <v>0</v>
          </cell>
          <cell r="AO4" t="str">
            <v>COGASA 1</v>
          </cell>
          <cell r="AP4">
            <v>38</v>
          </cell>
          <cell r="AQ4">
            <v>1</v>
          </cell>
          <cell r="AR4">
            <v>6536</v>
          </cell>
          <cell r="AS4">
            <v>74.400000000000006</v>
          </cell>
          <cell r="AT4">
            <v>233</v>
          </cell>
          <cell r="AU4">
            <v>2331</v>
          </cell>
          <cell r="AV4">
            <v>372</v>
          </cell>
          <cell r="AW4">
            <v>0</v>
          </cell>
          <cell r="AX4">
            <v>0</v>
          </cell>
          <cell r="AY4">
            <v>10000</v>
          </cell>
          <cell r="AZ4">
            <v>0</v>
          </cell>
          <cell r="BA4">
            <v>0</v>
          </cell>
          <cell r="BB4">
            <v>0</v>
          </cell>
          <cell r="BF4" t="str">
            <v>COGASA 1</v>
          </cell>
          <cell r="BG4">
            <v>36</v>
          </cell>
          <cell r="BH4">
            <v>1</v>
          </cell>
          <cell r="BI4">
            <v>6680</v>
          </cell>
          <cell r="BJ4">
            <v>76.3</v>
          </cell>
          <cell r="BK4">
            <v>198</v>
          </cell>
          <cell r="BL4">
            <v>1980</v>
          </cell>
          <cell r="BM4">
            <v>520</v>
          </cell>
          <cell r="BN4">
            <v>0</v>
          </cell>
          <cell r="BO4">
            <v>0</v>
          </cell>
          <cell r="BP4">
            <v>10000</v>
          </cell>
          <cell r="BQ4">
            <v>0</v>
          </cell>
          <cell r="BR4">
            <v>0</v>
          </cell>
          <cell r="BS4">
            <v>0</v>
          </cell>
          <cell r="BW4" t="str">
            <v>COGASA 1</v>
          </cell>
          <cell r="BX4">
            <v>36</v>
          </cell>
          <cell r="BY4">
            <v>1</v>
          </cell>
          <cell r="BZ4">
            <v>6680</v>
          </cell>
          <cell r="CA4">
            <v>76.3</v>
          </cell>
          <cell r="CB4">
            <v>198</v>
          </cell>
          <cell r="CC4">
            <v>1981</v>
          </cell>
          <cell r="CD4">
            <v>520</v>
          </cell>
          <cell r="CE4">
            <v>0</v>
          </cell>
          <cell r="CF4">
            <v>0</v>
          </cell>
          <cell r="CG4">
            <v>10000</v>
          </cell>
          <cell r="CH4">
            <v>0</v>
          </cell>
          <cell r="CI4">
            <v>0</v>
          </cell>
          <cell r="CJ4">
            <v>0</v>
          </cell>
        </row>
        <row r="5">
          <cell r="X5" t="str">
            <v>COGASA 2</v>
          </cell>
          <cell r="Y5">
            <v>57</v>
          </cell>
          <cell r="Z5">
            <v>1</v>
          </cell>
          <cell r="AA5">
            <v>2242</v>
          </cell>
          <cell r="AB5">
            <v>25.6</v>
          </cell>
          <cell r="AC5">
            <v>102</v>
          </cell>
          <cell r="AD5">
            <v>1020</v>
          </cell>
          <cell r="AE5">
            <v>368</v>
          </cell>
          <cell r="AF5">
            <v>0</v>
          </cell>
          <cell r="AG5">
            <v>0</v>
          </cell>
          <cell r="AH5">
            <v>10000</v>
          </cell>
          <cell r="AI5">
            <v>0</v>
          </cell>
          <cell r="AJ5">
            <v>0</v>
          </cell>
          <cell r="AK5">
            <v>0</v>
          </cell>
          <cell r="AO5" t="str">
            <v>COGASA 2</v>
          </cell>
          <cell r="AP5">
            <v>54</v>
          </cell>
          <cell r="AQ5">
            <v>1</v>
          </cell>
          <cell r="AR5">
            <v>2248</v>
          </cell>
          <cell r="AS5">
            <v>25.6</v>
          </cell>
          <cell r="AT5">
            <v>102</v>
          </cell>
          <cell r="AU5">
            <v>1020</v>
          </cell>
          <cell r="AV5">
            <v>372</v>
          </cell>
          <cell r="AW5">
            <v>0</v>
          </cell>
          <cell r="AX5">
            <v>0</v>
          </cell>
          <cell r="AY5">
            <v>10000</v>
          </cell>
          <cell r="AZ5">
            <v>0</v>
          </cell>
          <cell r="BA5">
            <v>0</v>
          </cell>
          <cell r="BB5">
            <v>0</v>
          </cell>
          <cell r="BF5" t="str">
            <v>COGASA 2</v>
          </cell>
          <cell r="BG5">
            <v>36</v>
          </cell>
          <cell r="BH5">
            <v>1</v>
          </cell>
          <cell r="BI5">
            <v>2080</v>
          </cell>
          <cell r="BJ5">
            <v>23.7</v>
          </cell>
          <cell r="BK5">
            <v>62</v>
          </cell>
          <cell r="BL5">
            <v>617</v>
          </cell>
          <cell r="BM5">
            <v>520</v>
          </cell>
          <cell r="BN5">
            <v>0</v>
          </cell>
          <cell r="BO5">
            <v>0</v>
          </cell>
          <cell r="BP5">
            <v>10000</v>
          </cell>
          <cell r="BQ5">
            <v>0</v>
          </cell>
          <cell r="BR5">
            <v>0</v>
          </cell>
          <cell r="BS5">
            <v>0</v>
          </cell>
          <cell r="BW5" t="str">
            <v>COGASA 2</v>
          </cell>
          <cell r="BX5">
            <v>36</v>
          </cell>
          <cell r="BY5">
            <v>1</v>
          </cell>
          <cell r="BZ5">
            <v>2080</v>
          </cell>
          <cell r="CA5">
            <v>23.7</v>
          </cell>
          <cell r="CB5">
            <v>62</v>
          </cell>
          <cell r="CC5">
            <v>617</v>
          </cell>
          <cell r="CD5">
            <v>520</v>
          </cell>
          <cell r="CE5">
            <v>0</v>
          </cell>
          <cell r="CF5">
            <v>0</v>
          </cell>
          <cell r="CG5">
            <v>10000</v>
          </cell>
          <cell r="CH5">
            <v>0</v>
          </cell>
          <cell r="CI5">
            <v>0</v>
          </cell>
          <cell r="CJ5">
            <v>0</v>
          </cell>
        </row>
        <row r="6">
          <cell r="X6" t="str">
            <v>COGCEDAR</v>
          </cell>
          <cell r="Y6">
            <v>250</v>
          </cell>
          <cell r="Z6">
            <v>1</v>
          </cell>
          <cell r="AA6">
            <v>6939</v>
          </cell>
          <cell r="AB6">
            <v>77.2</v>
          </cell>
          <cell r="AC6">
            <v>1546</v>
          </cell>
          <cell r="AD6">
            <v>16232</v>
          </cell>
          <cell r="AE6">
            <v>373</v>
          </cell>
          <cell r="AF6">
            <v>0</v>
          </cell>
          <cell r="AG6">
            <v>28</v>
          </cell>
          <cell r="AH6">
            <v>10500</v>
          </cell>
          <cell r="AI6">
            <v>0</v>
          </cell>
          <cell r="AJ6">
            <v>18.14</v>
          </cell>
          <cell r="AK6">
            <v>18.14</v>
          </cell>
          <cell r="AO6" t="str">
            <v>COGCEDAR</v>
          </cell>
          <cell r="AP6">
            <v>250</v>
          </cell>
          <cell r="AQ6">
            <v>1</v>
          </cell>
          <cell r="AR6">
            <v>7098</v>
          </cell>
          <cell r="AS6">
            <v>79.099999999999994</v>
          </cell>
          <cell r="AT6">
            <v>1573</v>
          </cell>
          <cell r="AU6">
            <v>16516</v>
          </cell>
          <cell r="AV6">
            <v>351</v>
          </cell>
          <cell r="AW6">
            <v>0</v>
          </cell>
          <cell r="AX6">
            <v>29</v>
          </cell>
          <cell r="AY6">
            <v>10500</v>
          </cell>
          <cell r="AZ6">
            <v>0</v>
          </cell>
          <cell r="BA6">
            <v>18.39</v>
          </cell>
          <cell r="BB6">
            <v>18.39</v>
          </cell>
          <cell r="BF6" t="str">
            <v>COGCEDAR</v>
          </cell>
          <cell r="BG6">
            <v>250</v>
          </cell>
          <cell r="BH6">
            <v>1</v>
          </cell>
          <cell r="BI6">
            <v>6671</v>
          </cell>
          <cell r="BJ6">
            <v>74</v>
          </cell>
          <cell r="BK6">
            <v>1621</v>
          </cell>
          <cell r="BL6">
            <v>17022</v>
          </cell>
          <cell r="BM6">
            <v>387</v>
          </cell>
          <cell r="BN6">
            <v>0</v>
          </cell>
          <cell r="BO6">
            <v>30</v>
          </cell>
          <cell r="BP6">
            <v>10500</v>
          </cell>
          <cell r="BQ6">
            <v>0</v>
          </cell>
          <cell r="BR6">
            <v>18.78</v>
          </cell>
          <cell r="BS6">
            <v>18.78</v>
          </cell>
          <cell r="BW6" t="str">
            <v>COGCEDAR</v>
          </cell>
          <cell r="BX6">
            <v>250</v>
          </cell>
          <cell r="BY6">
            <v>1</v>
          </cell>
          <cell r="BZ6">
            <v>6602</v>
          </cell>
          <cell r="CA6">
            <v>73</v>
          </cell>
          <cell r="CB6">
            <v>1598</v>
          </cell>
          <cell r="CC6">
            <v>16781</v>
          </cell>
          <cell r="CD6">
            <v>409</v>
          </cell>
          <cell r="CE6">
            <v>0</v>
          </cell>
          <cell r="CF6">
            <v>30</v>
          </cell>
          <cell r="CG6">
            <v>10500</v>
          </cell>
          <cell r="CH6">
            <v>0</v>
          </cell>
          <cell r="CI6">
            <v>18.77</v>
          </cell>
          <cell r="CJ6">
            <v>18.77</v>
          </cell>
        </row>
        <row r="7">
          <cell r="X7" t="str">
            <v>COGICL</v>
          </cell>
          <cell r="Y7">
            <v>330</v>
          </cell>
          <cell r="Z7">
            <v>1</v>
          </cell>
          <cell r="AA7">
            <v>5943</v>
          </cell>
          <cell r="AB7">
            <v>65.599999999999994</v>
          </cell>
          <cell r="AC7">
            <v>1896</v>
          </cell>
          <cell r="AD7">
            <v>18958</v>
          </cell>
          <cell r="AE7">
            <v>400</v>
          </cell>
          <cell r="AF7">
            <v>0</v>
          </cell>
          <cell r="AG7">
            <v>45</v>
          </cell>
          <cell r="AH7">
            <v>10000</v>
          </cell>
          <cell r="AI7">
            <v>0</v>
          </cell>
          <cell r="AJ7">
            <v>23.51</v>
          </cell>
          <cell r="AK7">
            <v>23.51</v>
          </cell>
          <cell r="AO7" t="str">
            <v>COGICL</v>
          </cell>
          <cell r="AP7">
            <v>330</v>
          </cell>
          <cell r="AQ7">
            <v>1</v>
          </cell>
          <cell r="AR7">
            <v>6251</v>
          </cell>
          <cell r="AS7">
            <v>69.2</v>
          </cell>
          <cell r="AT7">
            <v>2005</v>
          </cell>
          <cell r="AU7">
            <v>20054</v>
          </cell>
          <cell r="AV7">
            <v>362</v>
          </cell>
          <cell r="AW7">
            <v>0</v>
          </cell>
          <cell r="AX7">
            <v>47</v>
          </cell>
          <cell r="AY7">
            <v>10000</v>
          </cell>
          <cell r="AZ7">
            <v>0</v>
          </cell>
          <cell r="BA7">
            <v>23.65</v>
          </cell>
          <cell r="BB7">
            <v>23.65</v>
          </cell>
          <cell r="BF7" t="str">
            <v>COGICL</v>
          </cell>
          <cell r="BG7">
            <v>330</v>
          </cell>
          <cell r="BH7">
            <v>1</v>
          </cell>
          <cell r="BI7">
            <v>5755</v>
          </cell>
          <cell r="BJ7">
            <v>63.1</v>
          </cell>
          <cell r="BK7">
            <v>1824</v>
          </cell>
          <cell r="BL7">
            <v>18243</v>
          </cell>
          <cell r="BM7">
            <v>416</v>
          </cell>
          <cell r="BN7">
            <v>0</v>
          </cell>
          <cell r="BO7">
            <v>44</v>
          </cell>
          <cell r="BP7">
            <v>10000</v>
          </cell>
          <cell r="BQ7">
            <v>0</v>
          </cell>
          <cell r="BR7">
            <v>23.89</v>
          </cell>
          <cell r="BS7">
            <v>23.89</v>
          </cell>
          <cell r="BW7" t="str">
            <v>COGICL</v>
          </cell>
          <cell r="BX7">
            <v>330</v>
          </cell>
          <cell r="BY7">
            <v>1</v>
          </cell>
          <cell r="BZ7">
            <v>5587</v>
          </cell>
          <cell r="CA7">
            <v>61.2</v>
          </cell>
          <cell r="CB7">
            <v>1770</v>
          </cell>
          <cell r="CC7">
            <v>17699</v>
          </cell>
          <cell r="CD7">
            <v>422</v>
          </cell>
          <cell r="CE7">
            <v>0</v>
          </cell>
          <cell r="CF7">
            <v>42</v>
          </cell>
          <cell r="CG7">
            <v>10000</v>
          </cell>
          <cell r="CH7">
            <v>0</v>
          </cell>
          <cell r="CI7">
            <v>23.88</v>
          </cell>
          <cell r="CJ7">
            <v>23.88</v>
          </cell>
        </row>
        <row r="8">
          <cell r="X8" t="str">
            <v>CUTLER 5</v>
          </cell>
          <cell r="Y8">
            <v>72</v>
          </cell>
          <cell r="Z8">
            <v>1</v>
          </cell>
          <cell r="AA8">
            <v>128</v>
          </cell>
          <cell r="AB8">
            <v>1.3</v>
          </cell>
          <cell r="AC8">
            <v>8</v>
          </cell>
          <cell r="AD8">
            <v>111</v>
          </cell>
          <cell r="AE8">
            <v>6</v>
          </cell>
          <cell r="AF8">
            <v>0</v>
          </cell>
          <cell r="AG8">
            <v>0</v>
          </cell>
          <cell r="AH8">
            <v>13301</v>
          </cell>
          <cell r="AI8">
            <v>0</v>
          </cell>
          <cell r="AJ8">
            <v>51.79</v>
          </cell>
          <cell r="AK8">
            <v>52.02</v>
          </cell>
          <cell r="AO8" t="str">
            <v>CUTLER 5</v>
          </cell>
          <cell r="AP8">
            <v>72</v>
          </cell>
          <cell r="AQ8">
            <v>1</v>
          </cell>
          <cell r="AR8">
            <v>252</v>
          </cell>
          <cell r="AS8">
            <v>2.7</v>
          </cell>
          <cell r="AT8">
            <v>17</v>
          </cell>
          <cell r="AU8">
            <v>223</v>
          </cell>
          <cell r="AV8">
            <v>20</v>
          </cell>
          <cell r="AW8">
            <v>0</v>
          </cell>
          <cell r="AX8">
            <v>1</v>
          </cell>
          <cell r="AY8">
            <v>13335</v>
          </cell>
          <cell r="AZ8">
            <v>0</v>
          </cell>
          <cell r="BA8">
            <v>45.94</v>
          </cell>
          <cell r="BB8">
            <v>46.27</v>
          </cell>
          <cell r="BF8" t="str">
            <v>CUTLER 5</v>
          </cell>
          <cell r="BG8">
            <v>72</v>
          </cell>
          <cell r="BH8">
            <v>1</v>
          </cell>
          <cell r="BI8">
            <v>217</v>
          </cell>
          <cell r="BJ8">
            <v>2.2999999999999998</v>
          </cell>
          <cell r="BK8">
            <v>14</v>
          </cell>
          <cell r="BL8">
            <v>191</v>
          </cell>
          <cell r="BM8">
            <v>14</v>
          </cell>
          <cell r="BN8">
            <v>0</v>
          </cell>
          <cell r="BO8">
            <v>1</v>
          </cell>
          <cell r="BP8">
            <v>13317</v>
          </cell>
          <cell r="BQ8">
            <v>0</v>
          </cell>
          <cell r="BR8">
            <v>44.8</v>
          </cell>
          <cell r="BS8">
            <v>45.07</v>
          </cell>
          <cell r="BW8" t="str">
            <v>CUTLER 5</v>
          </cell>
          <cell r="BX8">
            <v>72</v>
          </cell>
          <cell r="BY8">
            <v>1</v>
          </cell>
          <cell r="BZ8">
            <v>247</v>
          </cell>
          <cell r="CA8">
            <v>2.6</v>
          </cell>
          <cell r="CB8">
            <v>16</v>
          </cell>
          <cell r="CC8">
            <v>218</v>
          </cell>
          <cell r="CD8">
            <v>18</v>
          </cell>
          <cell r="CE8">
            <v>0</v>
          </cell>
          <cell r="CF8">
            <v>1</v>
          </cell>
          <cell r="CG8">
            <v>13329</v>
          </cell>
          <cell r="CH8">
            <v>0</v>
          </cell>
          <cell r="CI8">
            <v>44.29</v>
          </cell>
          <cell r="CJ8">
            <v>44.58</v>
          </cell>
        </row>
        <row r="9">
          <cell r="X9" t="str">
            <v>CUTLER 6</v>
          </cell>
          <cell r="Y9">
            <v>145</v>
          </cell>
          <cell r="Z9">
            <v>1</v>
          </cell>
          <cell r="AA9">
            <v>200</v>
          </cell>
          <cell r="AB9">
            <v>2</v>
          </cell>
          <cell r="AC9">
            <v>25</v>
          </cell>
          <cell r="AD9">
            <v>306</v>
          </cell>
          <cell r="AE9">
            <v>13</v>
          </cell>
          <cell r="AF9">
            <v>0</v>
          </cell>
          <cell r="AG9">
            <v>1</v>
          </cell>
          <cell r="AH9">
            <v>12108</v>
          </cell>
          <cell r="AI9">
            <v>0</v>
          </cell>
          <cell r="AJ9">
            <v>47.06</v>
          </cell>
          <cell r="AK9">
            <v>47.25</v>
          </cell>
          <cell r="AO9" t="str">
            <v>CUTLER 6</v>
          </cell>
          <cell r="AP9">
            <v>145</v>
          </cell>
          <cell r="AQ9">
            <v>1</v>
          </cell>
          <cell r="AR9">
            <v>507</v>
          </cell>
          <cell r="AS9">
            <v>5.3</v>
          </cell>
          <cell r="AT9">
            <v>67</v>
          </cell>
          <cell r="AU9">
            <v>811</v>
          </cell>
          <cell r="AV9">
            <v>55</v>
          </cell>
          <cell r="AW9">
            <v>0</v>
          </cell>
          <cell r="AX9">
            <v>3</v>
          </cell>
          <cell r="AY9">
            <v>12137</v>
          </cell>
          <cell r="AZ9">
            <v>0</v>
          </cell>
          <cell r="BA9">
            <v>41.77</v>
          </cell>
          <cell r="BB9">
            <v>42.04</v>
          </cell>
          <cell r="BF9" t="str">
            <v>CUTLER 6</v>
          </cell>
          <cell r="BG9">
            <v>145</v>
          </cell>
          <cell r="BH9">
            <v>1</v>
          </cell>
          <cell r="BI9">
            <v>402</v>
          </cell>
          <cell r="BJ9">
            <v>4.2</v>
          </cell>
          <cell r="BK9">
            <v>52</v>
          </cell>
          <cell r="BL9">
            <v>636</v>
          </cell>
          <cell r="BM9">
            <v>39</v>
          </cell>
          <cell r="BN9">
            <v>0</v>
          </cell>
          <cell r="BO9">
            <v>2</v>
          </cell>
          <cell r="BP9">
            <v>12129</v>
          </cell>
          <cell r="BQ9">
            <v>0</v>
          </cell>
          <cell r="BR9">
            <v>40.81</v>
          </cell>
          <cell r="BS9">
            <v>41.04</v>
          </cell>
          <cell r="BW9" t="str">
            <v>CUTLER 6</v>
          </cell>
          <cell r="BX9">
            <v>145</v>
          </cell>
          <cell r="BY9">
            <v>1</v>
          </cell>
          <cell r="BZ9">
            <v>433</v>
          </cell>
          <cell r="CA9">
            <v>4.5</v>
          </cell>
          <cell r="CB9">
            <v>57</v>
          </cell>
          <cell r="CC9">
            <v>686</v>
          </cell>
          <cell r="CD9">
            <v>37</v>
          </cell>
          <cell r="CE9">
            <v>0</v>
          </cell>
          <cell r="CF9">
            <v>2</v>
          </cell>
          <cell r="CG9">
            <v>12121</v>
          </cell>
          <cell r="CH9">
            <v>0</v>
          </cell>
          <cell r="CI9">
            <v>40.31</v>
          </cell>
          <cell r="CJ9">
            <v>40.51</v>
          </cell>
        </row>
        <row r="10">
          <cell r="X10" t="str">
            <v>FL GT</v>
          </cell>
          <cell r="Y10">
            <v>64</v>
          </cell>
          <cell r="Z10">
            <v>12</v>
          </cell>
          <cell r="AA10">
            <v>13</v>
          </cell>
          <cell r="AB10">
            <v>0.1</v>
          </cell>
          <cell r="AC10">
            <v>8</v>
          </cell>
          <cell r="AD10">
            <v>127</v>
          </cell>
          <cell r="AE10">
            <v>0</v>
          </cell>
          <cell r="AF10">
            <v>0</v>
          </cell>
          <cell r="AG10">
            <v>1</v>
          </cell>
          <cell r="AH10">
            <v>15266</v>
          </cell>
          <cell r="AI10">
            <v>0</v>
          </cell>
          <cell r="AJ10">
            <v>70.69</v>
          </cell>
          <cell r="AK10">
            <v>70.69</v>
          </cell>
          <cell r="AO10" t="str">
            <v>FL GT</v>
          </cell>
          <cell r="AP10">
            <v>64</v>
          </cell>
          <cell r="AQ10">
            <v>12</v>
          </cell>
          <cell r="AR10">
            <v>25</v>
          </cell>
          <cell r="AS10">
            <v>0.3</v>
          </cell>
          <cell r="AT10">
            <v>16</v>
          </cell>
          <cell r="AU10">
            <v>238</v>
          </cell>
          <cell r="AV10">
            <v>0</v>
          </cell>
          <cell r="AW10">
            <v>0</v>
          </cell>
          <cell r="AX10">
            <v>1</v>
          </cell>
          <cell r="AY10">
            <v>15111</v>
          </cell>
          <cell r="AZ10">
            <v>0</v>
          </cell>
          <cell r="BA10">
            <v>69.47</v>
          </cell>
          <cell r="BB10">
            <v>69.47</v>
          </cell>
          <cell r="BF10" t="str">
            <v>FL GT</v>
          </cell>
          <cell r="BG10">
            <v>64</v>
          </cell>
          <cell r="BH10">
            <v>12</v>
          </cell>
          <cell r="BI10">
            <v>23</v>
          </cell>
          <cell r="BJ10">
            <v>0.2</v>
          </cell>
          <cell r="BK10">
            <v>15</v>
          </cell>
          <cell r="BL10">
            <v>230</v>
          </cell>
          <cell r="BM10">
            <v>0</v>
          </cell>
          <cell r="BN10">
            <v>0</v>
          </cell>
          <cell r="BO10">
            <v>1</v>
          </cell>
          <cell r="BP10">
            <v>15509</v>
          </cell>
          <cell r="BQ10">
            <v>0</v>
          </cell>
          <cell r="BR10">
            <v>54.59</v>
          </cell>
          <cell r="BS10">
            <v>54.59</v>
          </cell>
          <cell r="BW10" t="str">
            <v>FL GT</v>
          </cell>
          <cell r="BX10">
            <v>64</v>
          </cell>
          <cell r="BY10">
            <v>12</v>
          </cell>
          <cell r="BZ10">
            <v>28</v>
          </cell>
          <cell r="CA10">
            <v>0.3</v>
          </cell>
          <cell r="CB10">
            <v>18</v>
          </cell>
          <cell r="CC10">
            <v>277</v>
          </cell>
          <cell r="CD10">
            <v>0</v>
          </cell>
          <cell r="CE10">
            <v>0</v>
          </cell>
          <cell r="CF10">
            <v>1</v>
          </cell>
          <cell r="CG10">
            <v>15344</v>
          </cell>
          <cell r="CH10">
            <v>0</v>
          </cell>
          <cell r="CI10">
            <v>60.83</v>
          </cell>
          <cell r="CJ10">
            <v>60.83</v>
          </cell>
        </row>
        <row r="11">
          <cell r="X11" t="str">
            <v>FM GT</v>
          </cell>
          <cell r="Y11">
            <v>52</v>
          </cell>
          <cell r="Z11">
            <v>12</v>
          </cell>
          <cell r="AA11">
            <v>39</v>
          </cell>
          <cell r="AB11">
            <v>0.4</v>
          </cell>
          <cell r="AC11">
            <v>20</v>
          </cell>
          <cell r="AD11">
            <v>279</v>
          </cell>
          <cell r="AE11">
            <v>5</v>
          </cell>
          <cell r="AF11">
            <v>0</v>
          </cell>
          <cell r="AG11">
            <v>2</v>
          </cell>
          <cell r="AH11">
            <v>13669</v>
          </cell>
          <cell r="AI11">
            <v>0</v>
          </cell>
          <cell r="AJ11">
            <v>78.83</v>
          </cell>
          <cell r="AK11">
            <v>78.83</v>
          </cell>
          <cell r="AO11" t="str">
            <v>FM GT</v>
          </cell>
          <cell r="AP11">
            <v>52</v>
          </cell>
          <cell r="AQ11">
            <v>12</v>
          </cell>
          <cell r="AR11">
            <v>69</v>
          </cell>
          <cell r="AS11">
            <v>0.7</v>
          </cell>
          <cell r="AT11">
            <v>36</v>
          </cell>
          <cell r="AU11">
            <v>492</v>
          </cell>
          <cell r="AV11">
            <v>4</v>
          </cell>
          <cell r="AW11">
            <v>0</v>
          </cell>
          <cell r="AX11">
            <v>3</v>
          </cell>
          <cell r="AY11">
            <v>13680</v>
          </cell>
          <cell r="AZ11">
            <v>0</v>
          </cell>
          <cell r="BA11">
            <v>78.19</v>
          </cell>
          <cell r="BB11">
            <v>78.19</v>
          </cell>
          <cell r="BF11" t="str">
            <v>FM GT</v>
          </cell>
          <cell r="BG11">
            <v>52</v>
          </cell>
          <cell r="BH11">
            <v>12</v>
          </cell>
          <cell r="BI11">
            <v>63</v>
          </cell>
          <cell r="BJ11">
            <v>0.7</v>
          </cell>
          <cell r="BK11">
            <v>33</v>
          </cell>
          <cell r="BL11">
            <v>448</v>
          </cell>
          <cell r="BM11">
            <v>13</v>
          </cell>
          <cell r="BN11">
            <v>0</v>
          </cell>
          <cell r="BO11">
            <v>3</v>
          </cell>
          <cell r="BP11">
            <v>13683</v>
          </cell>
          <cell r="BQ11">
            <v>0</v>
          </cell>
          <cell r="BR11">
            <v>78.459999999999994</v>
          </cell>
          <cell r="BS11">
            <v>78.459999999999994</v>
          </cell>
          <cell r="BW11" t="str">
            <v>FM GT</v>
          </cell>
          <cell r="BX11">
            <v>52</v>
          </cell>
          <cell r="BY11">
            <v>12</v>
          </cell>
          <cell r="BZ11">
            <v>75</v>
          </cell>
          <cell r="CA11">
            <v>0.8</v>
          </cell>
          <cell r="CB11">
            <v>39</v>
          </cell>
          <cell r="CC11">
            <v>536</v>
          </cell>
          <cell r="CD11">
            <v>0</v>
          </cell>
          <cell r="CE11">
            <v>0</v>
          </cell>
          <cell r="CF11">
            <v>3</v>
          </cell>
          <cell r="CG11">
            <v>13685</v>
          </cell>
          <cell r="CH11">
            <v>0</v>
          </cell>
          <cell r="CI11">
            <v>79.12</v>
          </cell>
          <cell r="CJ11">
            <v>79.12</v>
          </cell>
        </row>
        <row r="12">
          <cell r="X12" t="str">
            <v>FM SC</v>
          </cell>
          <cell r="Y12">
            <v>181</v>
          </cell>
          <cell r="Z12">
            <v>2</v>
          </cell>
          <cell r="AA12">
            <v>425</v>
          </cell>
          <cell r="AB12">
            <v>4.5</v>
          </cell>
          <cell r="AC12">
            <v>117</v>
          </cell>
          <cell r="AD12">
            <v>1245</v>
          </cell>
          <cell r="AE12">
            <v>98</v>
          </cell>
          <cell r="AF12">
            <v>0</v>
          </cell>
          <cell r="AG12">
            <v>6</v>
          </cell>
          <cell r="AH12">
            <v>10662</v>
          </cell>
          <cell r="AI12">
            <v>0</v>
          </cell>
          <cell r="AJ12">
            <v>51.8</v>
          </cell>
          <cell r="AK12">
            <v>51.8</v>
          </cell>
          <cell r="AO12" t="str">
            <v>FM SC</v>
          </cell>
          <cell r="AP12">
            <v>181</v>
          </cell>
          <cell r="AQ12">
            <v>2</v>
          </cell>
          <cell r="AR12">
            <v>1612</v>
          </cell>
          <cell r="AS12">
            <v>17.5</v>
          </cell>
          <cell r="AT12">
            <v>461</v>
          </cell>
          <cell r="AU12">
            <v>4897</v>
          </cell>
          <cell r="AV12">
            <v>289</v>
          </cell>
          <cell r="AW12">
            <v>0</v>
          </cell>
          <cell r="AX12">
            <v>23</v>
          </cell>
          <cell r="AY12">
            <v>10614</v>
          </cell>
          <cell r="AZ12">
            <v>0</v>
          </cell>
          <cell r="BA12">
            <v>50.2</v>
          </cell>
          <cell r="BB12">
            <v>50.2</v>
          </cell>
          <cell r="BF12" t="str">
            <v>FM SC</v>
          </cell>
          <cell r="BG12">
            <v>181</v>
          </cell>
          <cell r="BH12">
            <v>2</v>
          </cell>
          <cell r="BI12">
            <v>1619</v>
          </cell>
          <cell r="BJ12">
            <v>17.5</v>
          </cell>
          <cell r="BK12">
            <v>461</v>
          </cell>
          <cell r="BL12">
            <v>5013</v>
          </cell>
          <cell r="BM12">
            <v>325</v>
          </cell>
          <cell r="BN12">
            <v>0</v>
          </cell>
          <cell r="BO12">
            <v>18</v>
          </cell>
          <cell r="BP12">
            <v>10866</v>
          </cell>
          <cell r="BQ12">
            <v>0</v>
          </cell>
          <cell r="BR12">
            <v>38.46</v>
          </cell>
          <cell r="BS12">
            <v>38.46</v>
          </cell>
          <cell r="BW12" t="str">
            <v>FM SC</v>
          </cell>
          <cell r="BX12">
            <v>181</v>
          </cell>
          <cell r="BY12">
            <v>2</v>
          </cell>
          <cell r="BZ12">
            <v>1798</v>
          </cell>
          <cell r="CA12">
            <v>19.5</v>
          </cell>
          <cell r="CB12">
            <v>517</v>
          </cell>
          <cell r="CC12">
            <v>5564</v>
          </cell>
          <cell r="CD12">
            <v>348</v>
          </cell>
          <cell r="CE12">
            <v>0</v>
          </cell>
          <cell r="CF12">
            <v>22</v>
          </cell>
          <cell r="CG12">
            <v>10770</v>
          </cell>
          <cell r="CH12">
            <v>0</v>
          </cell>
          <cell r="CI12">
            <v>42.39</v>
          </cell>
          <cell r="CJ12">
            <v>42.39</v>
          </cell>
        </row>
        <row r="13">
          <cell r="X13" t="str">
            <v>FMCT</v>
          </cell>
          <cell r="Y13">
            <v>165</v>
          </cell>
          <cell r="Z13">
            <v>0</v>
          </cell>
          <cell r="AA13">
            <v>0</v>
          </cell>
          <cell r="AB13">
            <v>0</v>
          </cell>
          <cell r="AC13">
            <v>0</v>
          </cell>
          <cell r="AD13">
            <v>0</v>
          </cell>
          <cell r="AE13">
            <v>0</v>
          </cell>
          <cell r="AF13">
            <v>0</v>
          </cell>
          <cell r="AG13">
            <v>0</v>
          </cell>
          <cell r="AH13">
            <v>0</v>
          </cell>
          <cell r="AI13">
            <v>0</v>
          </cell>
          <cell r="AJ13">
            <v>0</v>
          </cell>
          <cell r="AK13">
            <v>0</v>
          </cell>
          <cell r="AO13" t="str">
            <v>FMCT</v>
          </cell>
          <cell r="AP13">
            <v>165</v>
          </cell>
          <cell r="AQ13">
            <v>0</v>
          </cell>
          <cell r="AR13">
            <v>0</v>
          </cell>
          <cell r="AS13">
            <v>0</v>
          </cell>
          <cell r="AT13">
            <v>0</v>
          </cell>
          <cell r="AU13">
            <v>0</v>
          </cell>
          <cell r="AV13">
            <v>0</v>
          </cell>
          <cell r="AW13">
            <v>0</v>
          </cell>
          <cell r="AX13">
            <v>0</v>
          </cell>
          <cell r="AY13">
            <v>0</v>
          </cell>
          <cell r="AZ13">
            <v>0</v>
          </cell>
          <cell r="BA13">
            <v>0</v>
          </cell>
          <cell r="BB13">
            <v>0</v>
          </cell>
          <cell r="BF13" t="str">
            <v>FMCT</v>
          </cell>
          <cell r="BG13">
            <v>165</v>
          </cell>
          <cell r="BH13">
            <v>0</v>
          </cell>
          <cell r="BI13">
            <v>0</v>
          </cell>
          <cell r="BJ13">
            <v>0</v>
          </cell>
          <cell r="BK13">
            <v>0</v>
          </cell>
          <cell r="BL13">
            <v>0</v>
          </cell>
          <cell r="BM13">
            <v>0</v>
          </cell>
          <cell r="BN13">
            <v>0</v>
          </cell>
          <cell r="BO13">
            <v>0</v>
          </cell>
          <cell r="BP13">
            <v>0</v>
          </cell>
          <cell r="BQ13">
            <v>0</v>
          </cell>
          <cell r="BR13">
            <v>0</v>
          </cell>
          <cell r="BS13">
            <v>0</v>
          </cell>
          <cell r="BW13" t="str">
            <v>FMCT</v>
          </cell>
          <cell r="BX13">
            <v>165</v>
          </cell>
          <cell r="BY13">
            <v>0</v>
          </cell>
          <cell r="BZ13">
            <v>0</v>
          </cell>
          <cell r="CA13">
            <v>0</v>
          </cell>
          <cell r="CB13">
            <v>0</v>
          </cell>
          <cell r="CC13">
            <v>0</v>
          </cell>
          <cell r="CD13">
            <v>0</v>
          </cell>
          <cell r="CE13">
            <v>0</v>
          </cell>
          <cell r="CF13">
            <v>0</v>
          </cell>
          <cell r="CG13">
            <v>0</v>
          </cell>
          <cell r="CH13">
            <v>0</v>
          </cell>
          <cell r="CI13">
            <v>0</v>
          </cell>
          <cell r="CJ13">
            <v>0</v>
          </cell>
        </row>
        <row r="14">
          <cell r="X14" t="str">
            <v>FMREP 1</v>
          </cell>
          <cell r="Y14">
            <v>1498</v>
          </cell>
          <cell r="Z14">
            <v>1</v>
          </cell>
          <cell r="AA14">
            <v>8209</v>
          </cell>
          <cell r="AB14">
            <v>91.6</v>
          </cell>
          <cell r="AC14">
            <v>11899</v>
          </cell>
          <cell r="AD14">
            <v>83609</v>
          </cell>
          <cell r="AE14">
            <v>25</v>
          </cell>
          <cell r="AF14">
            <v>0</v>
          </cell>
          <cell r="AG14">
            <v>336</v>
          </cell>
          <cell r="AH14">
            <v>7026</v>
          </cell>
          <cell r="AI14">
            <v>0</v>
          </cell>
          <cell r="AJ14">
            <v>28.24</v>
          </cell>
          <cell r="AK14">
            <v>28.24</v>
          </cell>
          <cell r="AO14" t="str">
            <v>FMREP 1</v>
          </cell>
          <cell r="AP14">
            <v>1498</v>
          </cell>
          <cell r="AQ14">
            <v>1</v>
          </cell>
          <cell r="AR14">
            <v>8287</v>
          </cell>
          <cell r="AS14">
            <v>92.6</v>
          </cell>
          <cell r="AT14">
            <v>12062</v>
          </cell>
          <cell r="AU14">
            <v>84699</v>
          </cell>
          <cell r="AV14">
            <v>12</v>
          </cell>
          <cell r="AW14">
            <v>0</v>
          </cell>
          <cell r="AX14">
            <v>315</v>
          </cell>
          <cell r="AY14">
            <v>7022</v>
          </cell>
          <cell r="AZ14">
            <v>0</v>
          </cell>
          <cell r="BA14">
            <v>26.08</v>
          </cell>
          <cell r="BB14">
            <v>26.08</v>
          </cell>
          <cell r="BF14" t="str">
            <v>FMREP 1</v>
          </cell>
          <cell r="BG14">
            <v>1498</v>
          </cell>
          <cell r="BH14">
            <v>1</v>
          </cell>
          <cell r="BI14">
            <v>7842</v>
          </cell>
          <cell r="BJ14">
            <v>89</v>
          </cell>
          <cell r="BK14">
            <v>11556</v>
          </cell>
          <cell r="BL14">
            <v>80527</v>
          </cell>
          <cell r="BM14">
            <v>26</v>
          </cell>
          <cell r="BN14">
            <v>0</v>
          </cell>
          <cell r="BO14">
            <v>290</v>
          </cell>
          <cell r="BP14">
            <v>6968</v>
          </cell>
          <cell r="BQ14">
            <v>0</v>
          </cell>
          <cell r="BR14">
            <v>25.08</v>
          </cell>
          <cell r="BS14">
            <v>25.08</v>
          </cell>
          <cell r="BW14" t="str">
            <v>FMREP 1</v>
          </cell>
          <cell r="BX14">
            <v>1498</v>
          </cell>
          <cell r="BY14">
            <v>1</v>
          </cell>
          <cell r="BZ14">
            <v>8109</v>
          </cell>
          <cell r="CA14">
            <v>90.1</v>
          </cell>
          <cell r="CB14">
            <v>11704</v>
          </cell>
          <cell r="CC14">
            <v>82289</v>
          </cell>
          <cell r="CD14">
            <v>42</v>
          </cell>
          <cell r="CE14">
            <v>0</v>
          </cell>
          <cell r="CF14">
            <v>295</v>
          </cell>
          <cell r="CG14">
            <v>7031</v>
          </cell>
          <cell r="CH14">
            <v>0</v>
          </cell>
          <cell r="CI14">
            <v>25.19</v>
          </cell>
          <cell r="CJ14">
            <v>25.19</v>
          </cell>
        </row>
        <row r="15">
          <cell r="X15" t="str">
            <v>FT LAUD4</v>
          </cell>
          <cell r="Y15">
            <v>440</v>
          </cell>
          <cell r="Z15">
            <v>1</v>
          </cell>
          <cell r="AA15">
            <v>4465</v>
          </cell>
          <cell r="AB15">
            <v>48.6</v>
          </cell>
          <cell r="AC15">
            <v>1817</v>
          </cell>
          <cell r="AD15">
            <v>14185</v>
          </cell>
          <cell r="AE15">
            <v>390</v>
          </cell>
          <cell r="AF15">
            <v>0</v>
          </cell>
          <cell r="AG15">
            <v>60</v>
          </cell>
          <cell r="AH15">
            <v>7809</v>
          </cell>
          <cell r="AI15">
            <v>0</v>
          </cell>
          <cell r="AJ15">
            <v>32.9</v>
          </cell>
          <cell r="AK15">
            <v>32.96</v>
          </cell>
          <cell r="AO15" t="str">
            <v>FT LAUD4</v>
          </cell>
          <cell r="AP15">
            <v>440</v>
          </cell>
          <cell r="AQ15">
            <v>1</v>
          </cell>
          <cell r="AR15">
            <v>5178</v>
          </cell>
          <cell r="AS15">
            <v>56.6</v>
          </cell>
          <cell r="AT15">
            <v>2125</v>
          </cell>
          <cell r="AU15">
            <v>16504</v>
          </cell>
          <cell r="AV15">
            <v>414</v>
          </cell>
          <cell r="AW15">
            <v>0</v>
          </cell>
          <cell r="AX15">
            <v>69</v>
          </cell>
          <cell r="AY15">
            <v>7765</v>
          </cell>
          <cell r="AZ15">
            <v>0</v>
          </cell>
          <cell r="BA15">
            <v>32.61</v>
          </cell>
          <cell r="BB15">
            <v>32.659999999999997</v>
          </cell>
          <cell r="BF15" t="str">
            <v>FT LAUD4</v>
          </cell>
          <cell r="BG15">
            <v>440</v>
          </cell>
          <cell r="BH15">
            <v>1</v>
          </cell>
          <cell r="BI15">
            <v>4527</v>
          </cell>
          <cell r="BJ15">
            <v>49.5</v>
          </cell>
          <cell r="BK15">
            <v>1852</v>
          </cell>
          <cell r="BL15">
            <v>14523</v>
          </cell>
          <cell r="BM15">
            <v>394</v>
          </cell>
          <cell r="BN15">
            <v>0</v>
          </cell>
          <cell r="BO15">
            <v>54</v>
          </cell>
          <cell r="BP15">
            <v>7842</v>
          </cell>
          <cell r="BQ15">
            <v>0</v>
          </cell>
          <cell r="BR15">
            <v>29.29</v>
          </cell>
          <cell r="BS15">
            <v>29.35</v>
          </cell>
          <cell r="BW15" t="str">
            <v>FT LAUD4</v>
          </cell>
          <cell r="BX15">
            <v>440</v>
          </cell>
          <cell r="BY15">
            <v>1</v>
          </cell>
          <cell r="BZ15">
            <v>4369</v>
          </cell>
          <cell r="CA15">
            <v>47.7</v>
          </cell>
          <cell r="CB15">
            <v>1787</v>
          </cell>
          <cell r="CC15">
            <v>13924</v>
          </cell>
          <cell r="CD15">
            <v>368</v>
          </cell>
          <cell r="CE15">
            <v>0</v>
          </cell>
          <cell r="CF15">
            <v>56</v>
          </cell>
          <cell r="CG15">
            <v>7793</v>
          </cell>
          <cell r="CH15">
            <v>0</v>
          </cell>
          <cell r="CI15">
            <v>31.37</v>
          </cell>
          <cell r="CJ15">
            <v>31.43</v>
          </cell>
        </row>
        <row r="16">
          <cell r="X16" t="str">
            <v>FT LAUD5</v>
          </cell>
          <cell r="Y16">
            <v>442</v>
          </cell>
          <cell r="Z16">
            <v>1</v>
          </cell>
          <cell r="AA16">
            <v>8109</v>
          </cell>
          <cell r="AB16">
            <v>90.8</v>
          </cell>
          <cell r="AC16">
            <v>3507</v>
          </cell>
          <cell r="AD16">
            <v>27199</v>
          </cell>
          <cell r="AE16">
            <v>1</v>
          </cell>
          <cell r="AF16">
            <v>0</v>
          </cell>
          <cell r="AG16">
            <v>117</v>
          </cell>
          <cell r="AH16">
            <v>7755</v>
          </cell>
          <cell r="AI16">
            <v>0</v>
          </cell>
          <cell r="AJ16">
            <v>33.299999999999997</v>
          </cell>
          <cell r="AK16">
            <v>33.299999999999997</v>
          </cell>
          <cell r="AO16" t="str">
            <v>FT LAUD5</v>
          </cell>
          <cell r="AP16">
            <v>440</v>
          </cell>
          <cell r="AQ16">
            <v>1</v>
          </cell>
          <cell r="AR16">
            <v>7690</v>
          </cell>
          <cell r="AS16">
            <v>86.4</v>
          </cell>
          <cell r="AT16">
            <v>3260</v>
          </cell>
          <cell r="AU16">
            <v>25174</v>
          </cell>
          <cell r="AV16">
            <v>1</v>
          </cell>
          <cell r="AW16">
            <v>0</v>
          </cell>
          <cell r="AX16">
            <v>109</v>
          </cell>
          <cell r="AY16">
            <v>7723</v>
          </cell>
          <cell r="AZ16">
            <v>0</v>
          </cell>
          <cell r="BA16">
            <v>33.43</v>
          </cell>
          <cell r="BB16">
            <v>33.43</v>
          </cell>
          <cell r="BF16" t="str">
            <v>FT LAUD5</v>
          </cell>
          <cell r="BG16">
            <v>440</v>
          </cell>
          <cell r="BH16">
            <v>1</v>
          </cell>
          <cell r="BI16">
            <v>8081</v>
          </cell>
          <cell r="BJ16">
            <v>90.9</v>
          </cell>
          <cell r="BK16">
            <v>3421</v>
          </cell>
          <cell r="BL16">
            <v>26651</v>
          </cell>
          <cell r="BM16">
            <v>1</v>
          </cell>
          <cell r="BN16">
            <v>0</v>
          </cell>
          <cell r="BO16">
            <v>104</v>
          </cell>
          <cell r="BP16">
            <v>7790</v>
          </cell>
          <cell r="BQ16">
            <v>0</v>
          </cell>
          <cell r="BR16">
            <v>30.48</v>
          </cell>
          <cell r="BS16">
            <v>30.48</v>
          </cell>
          <cell r="BW16" t="str">
            <v>FT LAUD5</v>
          </cell>
          <cell r="BX16">
            <v>440</v>
          </cell>
          <cell r="BY16">
            <v>1</v>
          </cell>
          <cell r="BZ16">
            <v>7921</v>
          </cell>
          <cell r="CA16">
            <v>88.8</v>
          </cell>
          <cell r="CB16">
            <v>3342</v>
          </cell>
          <cell r="CC16">
            <v>25929</v>
          </cell>
          <cell r="CD16">
            <v>2</v>
          </cell>
          <cell r="CE16">
            <v>0</v>
          </cell>
          <cell r="CF16">
            <v>108</v>
          </cell>
          <cell r="CG16">
            <v>7759</v>
          </cell>
          <cell r="CH16">
            <v>0</v>
          </cell>
          <cell r="CI16">
            <v>32.24</v>
          </cell>
          <cell r="CJ16">
            <v>32.24</v>
          </cell>
        </row>
        <row r="17">
          <cell r="X17" t="str">
            <v>FT MY  1</v>
          </cell>
          <cell r="Y17">
            <v>0</v>
          </cell>
          <cell r="Z17">
            <v>0</v>
          </cell>
          <cell r="AA17">
            <v>0</v>
          </cell>
          <cell r="AB17">
            <v>0</v>
          </cell>
          <cell r="AC17">
            <v>0</v>
          </cell>
          <cell r="AD17">
            <v>0</v>
          </cell>
          <cell r="AE17">
            <v>0</v>
          </cell>
          <cell r="AF17">
            <v>0</v>
          </cell>
          <cell r="AG17">
            <v>0</v>
          </cell>
          <cell r="AH17">
            <v>0</v>
          </cell>
          <cell r="AI17">
            <v>0</v>
          </cell>
          <cell r="AJ17">
            <v>0</v>
          </cell>
          <cell r="AK17">
            <v>0</v>
          </cell>
          <cell r="AO17" t="str">
            <v>FT MY  1</v>
          </cell>
          <cell r="AP17">
            <v>0</v>
          </cell>
          <cell r="AQ17">
            <v>0</v>
          </cell>
          <cell r="AR17">
            <v>0</v>
          </cell>
          <cell r="AS17">
            <v>0</v>
          </cell>
          <cell r="AT17">
            <v>0</v>
          </cell>
          <cell r="AU17">
            <v>0</v>
          </cell>
          <cell r="AV17">
            <v>0</v>
          </cell>
          <cell r="AW17">
            <v>0</v>
          </cell>
          <cell r="AX17">
            <v>0</v>
          </cell>
          <cell r="AY17">
            <v>0</v>
          </cell>
          <cell r="AZ17">
            <v>0</v>
          </cell>
          <cell r="BA17">
            <v>0</v>
          </cell>
          <cell r="BB17">
            <v>0</v>
          </cell>
          <cell r="BF17" t="str">
            <v>FT MY  1</v>
          </cell>
          <cell r="BG17">
            <v>0</v>
          </cell>
          <cell r="BH17">
            <v>0</v>
          </cell>
          <cell r="BI17">
            <v>0</v>
          </cell>
          <cell r="BJ17">
            <v>0</v>
          </cell>
          <cell r="BK17">
            <v>0</v>
          </cell>
          <cell r="BL17">
            <v>0</v>
          </cell>
          <cell r="BM17">
            <v>0</v>
          </cell>
          <cell r="BN17">
            <v>0</v>
          </cell>
          <cell r="BO17">
            <v>0</v>
          </cell>
          <cell r="BP17">
            <v>0</v>
          </cell>
          <cell r="BQ17">
            <v>0</v>
          </cell>
          <cell r="BR17">
            <v>0</v>
          </cell>
          <cell r="BS17">
            <v>0</v>
          </cell>
          <cell r="BW17" t="str">
            <v>FT MY  1</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X18" t="str">
            <v>FT MY  2</v>
          </cell>
          <cell r="Y18">
            <v>0</v>
          </cell>
          <cell r="Z18">
            <v>0</v>
          </cell>
          <cell r="AA18">
            <v>0</v>
          </cell>
          <cell r="AB18">
            <v>0</v>
          </cell>
          <cell r="AC18">
            <v>0</v>
          </cell>
          <cell r="AD18">
            <v>0</v>
          </cell>
          <cell r="AE18">
            <v>0</v>
          </cell>
          <cell r="AF18">
            <v>0</v>
          </cell>
          <cell r="AG18">
            <v>0</v>
          </cell>
          <cell r="AH18">
            <v>0</v>
          </cell>
          <cell r="AI18">
            <v>0</v>
          </cell>
          <cell r="AJ18">
            <v>0</v>
          </cell>
          <cell r="AK18">
            <v>0</v>
          </cell>
          <cell r="AO18" t="str">
            <v>FT MY  2</v>
          </cell>
          <cell r="AP18">
            <v>0</v>
          </cell>
          <cell r="AQ18">
            <v>0</v>
          </cell>
          <cell r="AR18">
            <v>0</v>
          </cell>
          <cell r="AS18">
            <v>0</v>
          </cell>
          <cell r="AT18">
            <v>0</v>
          </cell>
          <cell r="AU18">
            <v>0</v>
          </cell>
          <cell r="AV18">
            <v>0</v>
          </cell>
          <cell r="AW18">
            <v>0</v>
          </cell>
          <cell r="AX18">
            <v>0</v>
          </cell>
          <cell r="AY18">
            <v>0</v>
          </cell>
          <cell r="AZ18">
            <v>0</v>
          </cell>
          <cell r="BA18">
            <v>0</v>
          </cell>
          <cell r="BB18">
            <v>0</v>
          </cell>
          <cell r="BF18" t="str">
            <v>FT MY  2</v>
          </cell>
          <cell r="BG18">
            <v>0</v>
          </cell>
          <cell r="BH18">
            <v>0</v>
          </cell>
          <cell r="BI18">
            <v>0</v>
          </cell>
          <cell r="BJ18">
            <v>0</v>
          </cell>
          <cell r="BK18">
            <v>0</v>
          </cell>
          <cell r="BL18">
            <v>0</v>
          </cell>
          <cell r="BM18">
            <v>0</v>
          </cell>
          <cell r="BN18">
            <v>0</v>
          </cell>
          <cell r="BO18">
            <v>0</v>
          </cell>
          <cell r="BP18">
            <v>0</v>
          </cell>
          <cell r="BQ18">
            <v>0</v>
          </cell>
          <cell r="BR18">
            <v>0</v>
          </cell>
          <cell r="BS18">
            <v>0</v>
          </cell>
          <cell r="BW18" t="str">
            <v>FT MY  2</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X19" t="str">
            <v>Green1DF</v>
          </cell>
          <cell r="Y19">
            <v>96</v>
          </cell>
          <cell r="Z19">
            <v>0</v>
          </cell>
          <cell r="AA19">
            <v>0</v>
          </cell>
          <cell r="AB19">
            <v>0</v>
          </cell>
          <cell r="AC19">
            <v>0</v>
          </cell>
          <cell r="AD19">
            <v>0</v>
          </cell>
          <cell r="AE19">
            <v>0</v>
          </cell>
          <cell r="AF19">
            <v>0</v>
          </cell>
          <cell r="AG19">
            <v>0</v>
          </cell>
          <cell r="AH19">
            <v>0</v>
          </cell>
          <cell r="AI19">
            <v>0</v>
          </cell>
          <cell r="AJ19">
            <v>0</v>
          </cell>
          <cell r="AK19">
            <v>0</v>
          </cell>
          <cell r="AO19" t="str">
            <v>Green1DF</v>
          </cell>
          <cell r="AP19">
            <v>96</v>
          </cell>
          <cell r="AQ19">
            <v>0</v>
          </cell>
          <cell r="AR19">
            <v>0</v>
          </cell>
          <cell r="AS19">
            <v>0</v>
          </cell>
          <cell r="AT19">
            <v>0</v>
          </cell>
          <cell r="AU19">
            <v>0</v>
          </cell>
          <cell r="AV19">
            <v>0</v>
          </cell>
          <cell r="AW19">
            <v>0</v>
          </cell>
          <cell r="AX19">
            <v>0</v>
          </cell>
          <cell r="AY19">
            <v>0</v>
          </cell>
          <cell r="AZ19">
            <v>0</v>
          </cell>
          <cell r="BA19">
            <v>0</v>
          </cell>
          <cell r="BB19">
            <v>0</v>
          </cell>
          <cell r="BF19" t="str">
            <v>Green1DF</v>
          </cell>
          <cell r="BG19">
            <v>96</v>
          </cell>
          <cell r="BH19">
            <v>0</v>
          </cell>
          <cell r="BI19">
            <v>0</v>
          </cell>
          <cell r="BJ19">
            <v>0</v>
          </cell>
          <cell r="BK19">
            <v>0</v>
          </cell>
          <cell r="BL19">
            <v>0</v>
          </cell>
          <cell r="BM19">
            <v>0</v>
          </cell>
          <cell r="BN19">
            <v>0</v>
          </cell>
          <cell r="BO19">
            <v>0</v>
          </cell>
          <cell r="BP19">
            <v>0</v>
          </cell>
          <cell r="BQ19">
            <v>0</v>
          </cell>
          <cell r="BR19">
            <v>0</v>
          </cell>
          <cell r="BS19">
            <v>0</v>
          </cell>
          <cell r="BW19" t="str">
            <v>Green1DF</v>
          </cell>
          <cell r="BX19">
            <v>96</v>
          </cell>
          <cell r="BY19">
            <v>0</v>
          </cell>
          <cell r="BZ19">
            <v>0</v>
          </cell>
          <cell r="CA19">
            <v>0</v>
          </cell>
          <cell r="CB19">
            <v>0</v>
          </cell>
          <cell r="CC19">
            <v>0</v>
          </cell>
          <cell r="CD19">
            <v>0</v>
          </cell>
          <cell r="CE19">
            <v>0</v>
          </cell>
          <cell r="CF19">
            <v>0</v>
          </cell>
          <cell r="CG19">
            <v>0</v>
          </cell>
          <cell r="CH19">
            <v>0</v>
          </cell>
          <cell r="CI19">
            <v>0</v>
          </cell>
          <cell r="CJ19">
            <v>0</v>
          </cell>
        </row>
        <row r="20">
          <cell r="X20" t="str">
            <v>Green2DF</v>
          </cell>
          <cell r="Y20">
            <v>96</v>
          </cell>
          <cell r="Z20">
            <v>0</v>
          </cell>
          <cell r="AA20">
            <v>0</v>
          </cell>
          <cell r="AB20">
            <v>0</v>
          </cell>
          <cell r="AC20">
            <v>0</v>
          </cell>
          <cell r="AD20">
            <v>0</v>
          </cell>
          <cell r="AE20">
            <v>0</v>
          </cell>
          <cell r="AF20">
            <v>0</v>
          </cell>
          <cell r="AG20">
            <v>0</v>
          </cell>
          <cell r="AH20">
            <v>0</v>
          </cell>
          <cell r="AI20">
            <v>0</v>
          </cell>
          <cell r="AJ20">
            <v>0</v>
          </cell>
          <cell r="AK20">
            <v>0</v>
          </cell>
          <cell r="AO20" t="str">
            <v>Green2DF</v>
          </cell>
          <cell r="AP20">
            <v>96</v>
          </cell>
          <cell r="AQ20">
            <v>0</v>
          </cell>
          <cell r="AR20">
            <v>0</v>
          </cell>
          <cell r="AS20">
            <v>0</v>
          </cell>
          <cell r="AT20">
            <v>0</v>
          </cell>
          <cell r="AU20">
            <v>0</v>
          </cell>
          <cell r="AV20">
            <v>0</v>
          </cell>
          <cell r="AW20">
            <v>0</v>
          </cell>
          <cell r="AX20">
            <v>0</v>
          </cell>
          <cell r="AY20">
            <v>0</v>
          </cell>
          <cell r="AZ20">
            <v>0</v>
          </cell>
          <cell r="BA20">
            <v>0</v>
          </cell>
          <cell r="BB20">
            <v>0</v>
          </cell>
          <cell r="BF20" t="str">
            <v>Green2DF</v>
          </cell>
          <cell r="BG20">
            <v>96</v>
          </cell>
          <cell r="BH20">
            <v>0</v>
          </cell>
          <cell r="BI20">
            <v>0</v>
          </cell>
          <cell r="BJ20">
            <v>0</v>
          </cell>
          <cell r="BK20">
            <v>0</v>
          </cell>
          <cell r="BL20">
            <v>0</v>
          </cell>
          <cell r="BM20">
            <v>0</v>
          </cell>
          <cell r="BN20">
            <v>0</v>
          </cell>
          <cell r="BO20">
            <v>0</v>
          </cell>
          <cell r="BP20">
            <v>0</v>
          </cell>
          <cell r="BQ20">
            <v>0</v>
          </cell>
          <cell r="BR20">
            <v>0</v>
          </cell>
          <cell r="BS20">
            <v>0</v>
          </cell>
          <cell r="BW20" t="str">
            <v>Green2DF</v>
          </cell>
          <cell r="BX20">
            <v>96</v>
          </cell>
          <cell r="BY20">
            <v>0</v>
          </cell>
          <cell r="BZ20">
            <v>0</v>
          </cell>
          <cell r="CA20">
            <v>0</v>
          </cell>
          <cell r="CB20">
            <v>0</v>
          </cell>
          <cell r="CC20">
            <v>0</v>
          </cell>
          <cell r="CD20">
            <v>0</v>
          </cell>
          <cell r="CE20">
            <v>0</v>
          </cell>
          <cell r="CF20">
            <v>0</v>
          </cell>
          <cell r="CG20">
            <v>0</v>
          </cell>
          <cell r="CH20">
            <v>0</v>
          </cell>
          <cell r="CI20">
            <v>0</v>
          </cell>
          <cell r="CJ20">
            <v>0</v>
          </cell>
        </row>
        <row r="21">
          <cell r="X21" t="str">
            <v>Green3DF</v>
          </cell>
          <cell r="Y21">
            <v>96</v>
          </cell>
          <cell r="Z21">
            <v>0</v>
          </cell>
          <cell r="AA21">
            <v>0</v>
          </cell>
          <cell r="AB21">
            <v>0</v>
          </cell>
          <cell r="AC21">
            <v>0</v>
          </cell>
          <cell r="AD21">
            <v>0</v>
          </cell>
          <cell r="AE21">
            <v>0</v>
          </cell>
          <cell r="AF21">
            <v>0</v>
          </cell>
          <cell r="AG21">
            <v>0</v>
          </cell>
          <cell r="AH21">
            <v>0</v>
          </cell>
          <cell r="AI21">
            <v>0</v>
          </cell>
          <cell r="AJ21">
            <v>0</v>
          </cell>
          <cell r="AK21">
            <v>0</v>
          </cell>
          <cell r="AO21" t="str">
            <v>Green3DF</v>
          </cell>
          <cell r="AP21">
            <v>96</v>
          </cell>
          <cell r="AQ21">
            <v>0</v>
          </cell>
          <cell r="AR21">
            <v>0</v>
          </cell>
          <cell r="AS21">
            <v>0</v>
          </cell>
          <cell r="AT21">
            <v>0</v>
          </cell>
          <cell r="AU21">
            <v>0</v>
          </cell>
          <cell r="AV21">
            <v>0</v>
          </cell>
          <cell r="AW21">
            <v>0</v>
          </cell>
          <cell r="AX21">
            <v>0</v>
          </cell>
          <cell r="AY21">
            <v>0</v>
          </cell>
          <cell r="AZ21">
            <v>0</v>
          </cell>
          <cell r="BA21">
            <v>0</v>
          </cell>
          <cell r="BB21">
            <v>0</v>
          </cell>
          <cell r="BF21" t="str">
            <v>Green3DF</v>
          </cell>
          <cell r="BG21">
            <v>96</v>
          </cell>
          <cell r="BH21">
            <v>0</v>
          </cell>
          <cell r="BI21">
            <v>0</v>
          </cell>
          <cell r="BJ21">
            <v>0</v>
          </cell>
          <cell r="BK21">
            <v>0</v>
          </cell>
          <cell r="BL21">
            <v>0</v>
          </cell>
          <cell r="BM21">
            <v>0</v>
          </cell>
          <cell r="BN21">
            <v>0</v>
          </cell>
          <cell r="BO21">
            <v>0</v>
          </cell>
          <cell r="BP21">
            <v>0</v>
          </cell>
          <cell r="BQ21">
            <v>0</v>
          </cell>
          <cell r="BR21">
            <v>0</v>
          </cell>
          <cell r="BS21">
            <v>0</v>
          </cell>
          <cell r="BW21" t="str">
            <v>Green3DF</v>
          </cell>
          <cell r="BX21">
            <v>96</v>
          </cell>
          <cell r="BY21">
            <v>0</v>
          </cell>
          <cell r="BZ21">
            <v>0</v>
          </cell>
          <cell r="CA21">
            <v>0</v>
          </cell>
          <cell r="CB21">
            <v>0</v>
          </cell>
          <cell r="CC21">
            <v>0</v>
          </cell>
          <cell r="CD21">
            <v>0</v>
          </cell>
          <cell r="CE21">
            <v>0</v>
          </cell>
          <cell r="CF21">
            <v>0</v>
          </cell>
          <cell r="CG21">
            <v>0</v>
          </cell>
          <cell r="CH21">
            <v>0</v>
          </cell>
          <cell r="CI21">
            <v>0</v>
          </cell>
          <cell r="CJ21">
            <v>0</v>
          </cell>
        </row>
        <row r="22">
          <cell r="X22" t="str">
            <v>Green4DF</v>
          </cell>
          <cell r="Y22">
            <v>96</v>
          </cell>
          <cell r="Z22">
            <v>0</v>
          </cell>
          <cell r="AA22">
            <v>0</v>
          </cell>
          <cell r="AB22">
            <v>0</v>
          </cell>
          <cell r="AC22">
            <v>0</v>
          </cell>
          <cell r="AD22">
            <v>0</v>
          </cell>
          <cell r="AE22">
            <v>0</v>
          </cell>
          <cell r="AF22">
            <v>0</v>
          </cell>
          <cell r="AG22">
            <v>0</v>
          </cell>
          <cell r="AH22">
            <v>0</v>
          </cell>
          <cell r="AI22">
            <v>0</v>
          </cell>
          <cell r="AJ22">
            <v>0</v>
          </cell>
          <cell r="AK22">
            <v>0</v>
          </cell>
          <cell r="AO22" t="str">
            <v>Green4DF</v>
          </cell>
          <cell r="AP22">
            <v>96</v>
          </cell>
          <cell r="AQ22">
            <v>0</v>
          </cell>
          <cell r="AR22">
            <v>0</v>
          </cell>
          <cell r="AS22">
            <v>0</v>
          </cell>
          <cell r="AT22">
            <v>0</v>
          </cell>
          <cell r="AU22">
            <v>0</v>
          </cell>
          <cell r="AV22">
            <v>0</v>
          </cell>
          <cell r="AW22">
            <v>0</v>
          </cell>
          <cell r="AX22">
            <v>0</v>
          </cell>
          <cell r="AY22">
            <v>0</v>
          </cell>
          <cell r="AZ22">
            <v>0</v>
          </cell>
          <cell r="BA22">
            <v>0</v>
          </cell>
          <cell r="BB22">
            <v>0</v>
          </cell>
          <cell r="BF22" t="str">
            <v>Green4DF</v>
          </cell>
          <cell r="BG22">
            <v>96</v>
          </cell>
          <cell r="BH22">
            <v>0</v>
          </cell>
          <cell r="BI22">
            <v>0</v>
          </cell>
          <cell r="BJ22">
            <v>0</v>
          </cell>
          <cell r="BK22">
            <v>0</v>
          </cell>
          <cell r="BL22">
            <v>0</v>
          </cell>
          <cell r="BM22">
            <v>0</v>
          </cell>
          <cell r="BN22">
            <v>0</v>
          </cell>
          <cell r="BO22">
            <v>0</v>
          </cell>
          <cell r="BP22">
            <v>0</v>
          </cell>
          <cell r="BQ22">
            <v>0</v>
          </cell>
          <cell r="BR22">
            <v>0</v>
          </cell>
          <cell r="BS22">
            <v>0</v>
          </cell>
          <cell r="BW22" t="str">
            <v>Green4DF</v>
          </cell>
          <cell r="BX22">
            <v>96</v>
          </cell>
          <cell r="BY22">
            <v>0</v>
          </cell>
          <cell r="BZ22">
            <v>0</v>
          </cell>
          <cell r="CA22">
            <v>0</v>
          </cell>
          <cell r="CB22">
            <v>0</v>
          </cell>
          <cell r="CC22">
            <v>0</v>
          </cell>
          <cell r="CD22">
            <v>0</v>
          </cell>
          <cell r="CE22">
            <v>0</v>
          </cell>
          <cell r="CF22">
            <v>0</v>
          </cell>
          <cell r="CG22">
            <v>0</v>
          </cell>
          <cell r="CH22">
            <v>0</v>
          </cell>
          <cell r="CI22">
            <v>0</v>
          </cell>
          <cell r="CJ22">
            <v>0</v>
          </cell>
        </row>
        <row r="23">
          <cell r="X23" t="str">
            <v>Green5DF</v>
          </cell>
          <cell r="Y23">
            <v>96</v>
          </cell>
          <cell r="Z23">
            <v>0</v>
          </cell>
          <cell r="AA23">
            <v>0</v>
          </cell>
          <cell r="AB23">
            <v>0</v>
          </cell>
          <cell r="AC23">
            <v>0</v>
          </cell>
          <cell r="AD23">
            <v>0</v>
          </cell>
          <cell r="AE23">
            <v>0</v>
          </cell>
          <cell r="AF23">
            <v>0</v>
          </cell>
          <cell r="AG23">
            <v>0</v>
          </cell>
          <cell r="AH23">
            <v>0</v>
          </cell>
          <cell r="AI23">
            <v>0</v>
          </cell>
          <cell r="AJ23">
            <v>0</v>
          </cell>
          <cell r="AK23">
            <v>0</v>
          </cell>
          <cell r="AO23" t="str">
            <v>Green5DF</v>
          </cell>
          <cell r="AP23">
            <v>96</v>
          </cell>
          <cell r="AQ23">
            <v>0</v>
          </cell>
          <cell r="AR23">
            <v>0</v>
          </cell>
          <cell r="AS23">
            <v>0</v>
          </cell>
          <cell r="AT23">
            <v>0</v>
          </cell>
          <cell r="AU23">
            <v>0</v>
          </cell>
          <cell r="AV23">
            <v>0</v>
          </cell>
          <cell r="AW23">
            <v>0</v>
          </cell>
          <cell r="AX23">
            <v>0</v>
          </cell>
          <cell r="AY23">
            <v>0</v>
          </cell>
          <cell r="AZ23">
            <v>0</v>
          </cell>
          <cell r="BA23">
            <v>0</v>
          </cell>
          <cell r="BB23">
            <v>0</v>
          </cell>
          <cell r="BF23" t="str">
            <v>Green5DF</v>
          </cell>
          <cell r="BG23">
            <v>96</v>
          </cell>
          <cell r="BH23">
            <v>0</v>
          </cell>
          <cell r="BI23">
            <v>0</v>
          </cell>
          <cell r="BJ23">
            <v>0</v>
          </cell>
          <cell r="BK23">
            <v>0</v>
          </cell>
          <cell r="BL23">
            <v>0</v>
          </cell>
          <cell r="BM23">
            <v>0</v>
          </cell>
          <cell r="BN23">
            <v>0</v>
          </cell>
          <cell r="BO23">
            <v>0</v>
          </cell>
          <cell r="BP23">
            <v>0</v>
          </cell>
          <cell r="BQ23">
            <v>0</v>
          </cell>
          <cell r="BR23">
            <v>0</v>
          </cell>
          <cell r="BS23">
            <v>0</v>
          </cell>
          <cell r="BW23" t="str">
            <v>Green5DF</v>
          </cell>
          <cell r="BX23">
            <v>96</v>
          </cell>
          <cell r="BY23">
            <v>0</v>
          </cell>
          <cell r="BZ23">
            <v>0</v>
          </cell>
          <cell r="CA23">
            <v>0</v>
          </cell>
          <cell r="CB23">
            <v>0</v>
          </cell>
          <cell r="CC23">
            <v>0</v>
          </cell>
          <cell r="CD23">
            <v>0</v>
          </cell>
          <cell r="CE23">
            <v>0</v>
          </cell>
          <cell r="CF23">
            <v>0</v>
          </cell>
          <cell r="CG23">
            <v>0</v>
          </cell>
          <cell r="CH23">
            <v>0</v>
          </cell>
          <cell r="CI23">
            <v>0</v>
          </cell>
          <cell r="CJ23">
            <v>0</v>
          </cell>
        </row>
        <row r="24">
          <cell r="X24" t="str">
            <v>Green6DF</v>
          </cell>
          <cell r="Y24">
            <v>96</v>
          </cell>
          <cell r="Z24">
            <v>0</v>
          </cell>
          <cell r="AA24">
            <v>0</v>
          </cell>
          <cell r="AB24">
            <v>0</v>
          </cell>
          <cell r="AC24">
            <v>0</v>
          </cell>
          <cell r="AD24">
            <v>0</v>
          </cell>
          <cell r="AE24">
            <v>0</v>
          </cell>
          <cell r="AF24">
            <v>0</v>
          </cell>
          <cell r="AG24">
            <v>0</v>
          </cell>
          <cell r="AH24">
            <v>0</v>
          </cell>
          <cell r="AI24">
            <v>0</v>
          </cell>
          <cell r="AJ24">
            <v>0</v>
          </cell>
          <cell r="AK24">
            <v>0</v>
          </cell>
          <cell r="AO24" t="str">
            <v>Green6DF</v>
          </cell>
          <cell r="AP24">
            <v>96</v>
          </cell>
          <cell r="AQ24">
            <v>0</v>
          </cell>
          <cell r="AR24">
            <v>0</v>
          </cell>
          <cell r="AS24">
            <v>0</v>
          </cell>
          <cell r="AT24">
            <v>0</v>
          </cell>
          <cell r="AU24">
            <v>0</v>
          </cell>
          <cell r="AV24">
            <v>0</v>
          </cell>
          <cell r="AW24">
            <v>0</v>
          </cell>
          <cell r="AX24">
            <v>0</v>
          </cell>
          <cell r="AY24">
            <v>0</v>
          </cell>
          <cell r="AZ24">
            <v>0</v>
          </cell>
          <cell r="BA24">
            <v>0</v>
          </cell>
          <cell r="BB24">
            <v>0</v>
          </cell>
          <cell r="BF24" t="str">
            <v>Green6DF</v>
          </cell>
          <cell r="BG24">
            <v>96</v>
          </cell>
          <cell r="BH24">
            <v>0</v>
          </cell>
          <cell r="BI24">
            <v>0</v>
          </cell>
          <cell r="BJ24">
            <v>0</v>
          </cell>
          <cell r="BK24">
            <v>0</v>
          </cell>
          <cell r="BL24">
            <v>0</v>
          </cell>
          <cell r="BM24">
            <v>0</v>
          </cell>
          <cell r="BN24">
            <v>0</v>
          </cell>
          <cell r="BO24">
            <v>0</v>
          </cell>
          <cell r="BP24">
            <v>0</v>
          </cell>
          <cell r="BQ24">
            <v>0</v>
          </cell>
          <cell r="BR24">
            <v>0</v>
          </cell>
          <cell r="BS24">
            <v>0</v>
          </cell>
          <cell r="BW24" t="str">
            <v>Green6DF</v>
          </cell>
          <cell r="BX24">
            <v>96</v>
          </cell>
          <cell r="BY24">
            <v>0</v>
          </cell>
          <cell r="BZ24">
            <v>0</v>
          </cell>
          <cell r="CA24">
            <v>0</v>
          </cell>
          <cell r="CB24">
            <v>0</v>
          </cell>
          <cell r="CC24">
            <v>0</v>
          </cell>
          <cell r="CD24">
            <v>0</v>
          </cell>
          <cell r="CE24">
            <v>0</v>
          </cell>
          <cell r="CF24">
            <v>0</v>
          </cell>
          <cell r="CG24">
            <v>0</v>
          </cell>
          <cell r="CH24">
            <v>0</v>
          </cell>
          <cell r="CI24">
            <v>0</v>
          </cell>
          <cell r="CJ24">
            <v>0</v>
          </cell>
        </row>
        <row r="25">
          <cell r="X25" t="str">
            <v>GreenC1</v>
          </cell>
          <cell r="Y25">
            <v>1013</v>
          </cell>
          <cell r="Z25">
            <v>0</v>
          </cell>
          <cell r="AA25">
            <v>0</v>
          </cell>
          <cell r="AB25">
            <v>0</v>
          </cell>
          <cell r="AC25">
            <v>0</v>
          </cell>
          <cell r="AD25">
            <v>0</v>
          </cell>
          <cell r="AE25">
            <v>0</v>
          </cell>
          <cell r="AF25">
            <v>0</v>
          </cell>
          <cell r="AG25">
            <v>0</v>
          </cell>
          <cell r="AH25">
            <v>0</v>
          </cell>
          <cell r="AI25">
            <v>0</v>
          </cell>
          <cell r="AJ25">
            <v>0</v>
          </cell>
          <cell r="AK25">
            <v>0</v>
          </cell>
          <cell r="AO25" t="str">
            <v>GreenC1</v>
          </cell>
          <cell r="AP25">
            <v>1013</v>
          </cell>
          <cell r="AQ25">
            <v>0</v>
          </cell>
          <cell r="AR25">
            <v>0</v>
          </cell>
          <cell r="AS25">
            <v>0</v>
          </cell>
          <cell r="AT25">
            <v>0</v>
          </cell>
          <cell r="AU25">
            <v>0</v>
          </cell>
          <cell r="AV25">
            <v>0</v>
          </cell>
          <cell r="AW25">
            <v>0</v>
          </cell>
          <cell r="AX25">
            <v>0</v>
          </cell>
          <cell r="AY25">
            <v>0</v>
          </cell>
          <cell r="AZ25">
            <v>0</v>
          </cell>
          <cell r="BA25">
            <v>0</v>
          </cell>
          <cell r="BB25">
            <v>0</v>
          </cell>
          <cell r="BF25" t="str">
            <v>GreenC1</v>
          </cell>
          <cell r="BG25">
            <v>1013</v>
          </cell>
          <cell r="BH25">
            <v>0</v>
          </cell>
          <cell r="BI25">
            <v>0</v>
          </cell>
          <cell r="BJ25">
            <v>0</v>
          </cell>
          <cell r="BK25">
            <v>0</v>
          </cell>
          <cell r="BL25">
            <v>0</v>
          </cell>
          <cell r="BM25">
            <v>0</v>
          </cell>
          <cell r="BN25">
            <v>0</v>
          </cell>
          <cell r="BO25">
            <v>0</v>
          </cell>
          <cell r="BP25">
            <v>0</v>
          </cell>
          <cell r="BQ25">
            <v>0</v>
          </cell>
          <cell r="BR25">
            <v>0</v>
          </cell>
          <cell r="BS25">
            <v>0</v>
          </cell>
          <cell r="BW25" t="str">
            <v>GreenC1</v>
          </cell>
          <cell r="BX25">
            <v>1013</v>
          </cell>
          <cell r="BY25">
            <v>0</v>
          </cell>
          <cell r="BZ25">
            <v>0</v>
          </cell>
          <cell r="CA25">
            <v>0</v>
          </cell>
          <cell r="CB25">
            <v>0</v>
          </cell>
          <cell r="CC25">
            <v>0</v>
          </cell>
          <cell r="CD25">
            <v>0</v>
          </cell>
          <cell r="CE25">
            <v>0</v>
          </cell>
          <cell r="CF25">
            <v>0</v>
          </cell>
          <cell r="CG25">
            <v>0</v>
          </cell>
          <cell r="CH25">
            <v>0</v>
          </cell>
          <cell r="CI25">
            <v>0</v>
          </cell>
          <cell r="CJ25">
            <v>0</v>
          </cell>
        </row>
        <row r="26">
          <cell r="X26" t="str">
            <v>GreenC2</v>
          </cell>
          <cell r="Y26">
            <v>1013</v>
          </cell>
          <cell r="Z26">
            <v>0</v>
          </cell>
          <cell r="AA26">
            <v>0</v>
          </cell>
          <cell r="AB26">
            <v>0</v>
          </cell>
          <cell r="AC26">
            <v>0</v>
          </cell>
          <cell r="AD26">
            <v>0</v>
          </cell>
          <cell r="AE26">
            <v>0</v>
          </cell>
          <cell r="AF26">
            <v>0</v>
          </cell>
          <cell r="AG26">
            <v>0</v>
          </cell>
          <cell r="AH26">
            <v>0</v>
          </cell>
          <cell r="AI26">
            <v>0</v>
          </cell>
          <cell r="AJ26">
            <v>0</v>
          </cell>
          <cell r="AK26">
            <v>0</v>
          </cell>
          <cell r="AO26" t="str">
            <v>GreenC2</v>
          </cell>
          <cell r="AP26">
            <v>1013</v>
          </cell>
          <cell r="AQ26">
            <v>0</v>
          </cell>
          <cell r="AR26">
            <v>0</v>
          </cell>
          <cell r="AS26">
            <v>0</v>
          </cell>
          <cell r="AT26">
            <v>0</v>
          </cell>
          <cell r="AU26">
            <v>0</v>
          </cell>
          <cell r="AV26">
            <v>0</v>
          </cell>
          <cell r="AW26">
            <v>0</v>
          </cell>
          <cell r="AX26">
            <v>0</v>
          </cell>
          <cell r="AY26">
            <v>0</v>
          </cell>
          <cell r="AZ26">
            <v>0</v>
          </cell>
          <cell r="BA26">
            <v>0</v>
          </cell>
          <cell r="BB26">
            <v>0</v>
          </cell>
          <cell r="BF26" t="str">
            <v>GreenC2</v>
          </cell>
          <cell r="BG26">
            <v>1013</v>
          </cell>
          <cell r="BH26">
            <v>0</v>
          </cell>
          <cell r="BI26">
            <v>0</v>
          </cell>
          <cell r="BJ26">
            <v>0</v>
          </cell>
          <cell r="BK26">
            <v>0</v>
          </cell>
          <cell r="BL26">
            <v>0</v>
          </cell>
          <cell r="BM26">
            <v>0</v>
          </cell>
          <cell r="BN26">
            <v>0</v>
          </cell>
          <cell r="BO26">
            <v>0</v>
          </cell>
          <cell r="BP26">
            <v>0</v>
          </cell>
          <cell r="BQ26">
            <v>0</v>
          </cell>
          <cell r="BR26">
            <v>0</v>
          </cell>
          <cell r="BS26">
            <v>0</v>
          </cell>
          <cell r="BW26" t="str">
            <v>GreenC2</v>
          </cell>
          <cell r="BX26">
            <v>1013</v>
          </cell>
          <cell r="BY26">
            <v>0</v>
          </cell>
          <cell r="BZ26">
            <v>0</v>
          </cell>
          <cell r="CA26">
            <v>0</v>
          </cell>
          <cell r="CB26">
            <v>0</v>
          </cell>
          <cell r="CC26">
            <v>0</v>
          </cell>
          <cell r="CD26">
            <v>0</v>
          </cell>
          <cell r="CE26">
            <v>0</v>
          </cell>
          <cell r="CF26">
            <v>0</v>
          </cell>
          <cell r="CG26">
            <v>0</v>
          </cell>
          <cell r="CH26">
            <v>0</v>
          </cell>
          <cell r="CI26">
            <v>0</v>
          </cell>
          <cell r="CJ26">
            <v>0</v>
          </cell>
        </row>
        <row r="27">
          <cell r="X27" t="str">
            <v>GreenC3</v>
          </cell>
          <cell r="Y27">
            <v>1013</v>
          </cell>
          <cell r="Z27">
            <v>0</v>
          </cell>
          <cell r="AA27">
            <v>0</v>
          </cell>
          <cell r="AB27">
            <v>0</v>
          </cell>
          <cell r="AC27">
            <v>0</v>
          </cell>
          <cell r="AD27">
            <v>0</v>
          </cell>
          <cell r="AE27">
            <v>0</v>
          </cell>
          <cell r="AF27">
            <v>0</v>
          </cell>
          <cell r="AG27">
            <v>0</v>
          </cell>
          <cell r="AH27">
            <v>0</v>
          </cell>
          <cell r="AI27">
            <v>0</v>
          </cell>
          <cell r="AJ27">
            <v>0</v>
          </cell>
          <cell r="AK27">
            <v>0</v>
          </cell>
          <cell r="AO27" t="str">
            <v>GreenC3</v>
          </cell>
          <cell r="AP27">
            <v>1013</v>
          </cell>
          <cell r="AQ27">
            <v>0</v>
          </cell>
          <cell r="AR27">
            <v>0</v>
          </cell>
          <cell r="AS27">
            <v>0</v>
          </cell>
          <cell r="AT27">
            <v>0</v>
          </cell>
          <cell r="AU27">
            <v>0</v>
          </cell>
          <cell r="AV27">
            <v>0</v>
          </cell>
          <cell r="AW27">
            <v>0</v>
          </cell>
          <cell r="AX27">
            <v>0</v>
          </cell>
          <cell r="AY27">
            <v>0</v>
          </cell>
          <cell r="AZ27">
            <v>0</v>
          </cell>
          <cell r="BA27">
            <v>0</v>
          </cell>
          <cell r="BB27">
            <v>0</v>
          </cell>
          <cell r="BF27" t="str">
            <v>GreenC3</v>
          </cell>
          <cell r="BG27">
            <v>1013</v>
          </cell>
          <cell r="BH27">
            <v>0</v>
          </cell>
          <cell r="BI27">
            <v>0</v>
          </cell>
          <cell r="BJ27">
            <v>0</v>
          </cell>
          <cell r="BK27">
            <v>0</v>
          </cell>
          <cell r="BL27">
            <v>0</v>
          </cell>
          <cell r="BM27">
            <v>0</v>
          </cell>
          <cell r="BN27">
            <v>0</v>
          </cell>
          <cell r="BO27">
            <v>0</v>
          </cell>
          <cell r="BP27">
            <v>0</v>
          </cell>
          <cell r="BQ27">
            <v>0</v>
          </cell>
          <cell r="BR27">
            <v>0</v>
          </cell>
          <cell r="BS27">
            <v>0</v>
          </cell>
          <cell r="BW27" t="str">
            <v>GreenC3</v>
          </cell>
          <cell r="BX27">
            <v>1013</v>
          </cell>
          <cell r="BY27">
            <v>0</v>
          </cell>
          <cell r="BZ27">
            <v>0</v>
          </cell>
          <cell r="CA27">
            <v>0</v>
          </cell>
          <cell r="CB27">
            <v>0</v>
          </cell>
          <cell r="CC27">
            <v>0</v>
          </cell>
          <cell r="CD27">
            <v>0</v>
          </cell>
          <cell r="CE27">
            <v>0</v>
          </cell>
          <cell r="CF27">
            <v>0</v>
          </cell>
          <cell r="CG27">
            <v>0</v>
          </cell>
          <cell r="CH27">
            <v>0</v>
          </cell>
          <cell r="CI27">
            <v>0</v>
          </cell>
          <cell r="CJ27">
            <v>0</v>
          </cell>
        </row>
        <row r="28">
          <cell r="X28" t="str">
            <v>GreenC4</v>
          </cell>
          <cell r="Y28">
            <v>1013</v>
          </cell>
          <cell r="Z28">
            <v>0</v>
          </cell>
          <cell r="AA28">
            <v>0</v>
          </cell>
          <cell r="AB28">
            <v>0</v>
          </cell>
          <cell r="AC28">
            <v>0</v>
          </cell>
          <cell r="AD28">
            <v>0</v>
          </cell>
          <cell r="AE28">
            <v>0</v>
          </cell>
          <cell r="AF28">
            <v>0</v>
          </cell>
          <cell r="AG28">
            <v>0</v>
          </cell>
          <cell r="AH28">
            <v>0</v>
          </cell>
          <cell r="AI28">
            <v>0</v>
          </cell>
          <cell r="AJ28">
            <v>0</v>
          </cell>
          <cell r="AK28">
            <v>0</v>
          </cell>
          <cell r="AO28" t="str">
            <v>GreenC4</v>
          </cell>
          <cell r="AP28">
            <v>1013</v>
          </cell>
          <cell r="AQ28">
            <v>0</v>
          </cell>
          <cell r="AR28">
            <v>0</v>
          </cell>
          <cell r="AS28">
            <v>0</v>
          </cell>
          <cell r="AT28">
            <v>0</v>
          </cell>
          <cell r="AU28">
            <v>0</v>
          </cell>
          <cell r="AV28">
            <v>0</v>
          </cell>
          <cell r="AW28">
            <v>0</v>
          </cell>
          <cell r="AX28">
            <v>0</v>
          </cell>
          <cell r="AY28">
            <v>0</v>
          </cell>
          <cell r="AZ28">
            <v>0</v>
          </cell>
          <cell r="BA28">
            <v>0</v>
          </cell>
          <cell r="BB28">
            <v>0</v>
          </cell>
          <cell r="BF28" t="str">
            <v>GreenC4</v>
          </cell>
          <cell r="BG28">
            <v>1013</v>
          </cell>
          <cell r="BH28">
            <v>0</v>
          </cell>
          <cell r="BI28">
            <v>0</v>
          </cell>
          <cell r="BJ28">
            <v>0</v>
          </cell>
          <cell r="BK28">
            <v>0</v>
          </cell>
          <cell r="BL28">
            <v>0</v>
          </cell>
          <cell r="BM28">
            <v>0</v>
          </cell>
          <cell r="BN28">
            <v>0</v>
          </cell>
          <cell r="BO28">
            <v>0</v>
          </cell>
          <cell r="BP28">
            <v>0</v>
          </cell>
          <cell r="BQ28">
            <v>0</v>
          </cell>
          <cell r="BR28">
            <v>0</v>
          </cell>
          <cell r="BS28">
            <v>0</v>
          </cell>
          <cell r="BW28" t="str">
            <v>GreenC4</v>
          </cell>
          <cell r="BX28">
            <v>1013</v>
          </cell>
          <cell r="BY28">
            <v>0</v>
          </cell>
          <cell r="BZ28">
            <v>0</v>
          </cell>
          <cell r="CA28">
            <v>0</v>
          </cell>
          <cell r="CB28">
            <v>0</v>
          </cell>
          <cell r="CC28">
            <v>0</v>
          </cell>
          <cell r="CD28">
            <v>0</v>
          </cell>
          <cell r="CE28">
            <v>0</v>
          </cell>
          <cell r="CF28">
            <v>0</v>
          </cell>
          <cell r="CG28">
            <v>0</v>
          </cell>
          <cell r="CH28">
            <v>0</v>
          </cell>
          <cell r="CI28">
            <v>0</v>
          </cell>
          <cell r="CJ28">
            <v>0</v>
          </cell>
        </row>
        <row r="29">
          <cell r="X29" t="str">
            <v>GreenC5</v>
          </cell>
          <cell r="Y29">
            <v>1013</v>
          </cell>
          <cell r="Z29">
            <v>0</v>
          </cell>
          <cell r="AA29">
            <v>0</v>
          </cell>
          <cell r="AB29">
            <v>0</v>
          </cell>
          <cell r="AC29">
            <v>0</v>
          </cell>
          <cell r="AD29">
            <v>0</v>
          </cell>
          <cell r="AE29">
            <v>0</v>
          </cell>
          <cell r="AF29">
            <v>0</v>
          </cell>
          <cell r="AG29">
            <v>0</v>
          </cell>
          <cell r="AH29">
            <v>0</v>
          </cell>
          <cell r="AI29">
            <v>0</v>
          </cell>
          <cell r="AJ29">
            <v>0</v>
          </cell>
          <cell r="AK29">
            <v>0</v>
          </cell>
          <cell r="AO29" t="str">
            <v>GreenC5</v>
          </cell>
          <cell r="AP29">
            <v>1013</v>
          </cell>
          <cell r="AQ29">
            <v>0</v>
          </cell>
          <cell r="AR29">
            <v>0</v>
          </cell>
          <cell r="AS29">
            <v>0</v>
          </cell>
          <cell r="AT29">
            <v>0</v>
          </cell>
          <cell r="AU29">
            <v>0</v>
          </cell>
          <cell r="AV29">
            <v>0</v>
          </cell>
          <cell r="AW29">
            <v>0</v>
          </cell>
          <cell r="AX29">
            <v>0</v>
          </cell>
          <cell r="AY29">
            <v>0</v>
          </cell>
          <cell r="AZ29">
            <v>0</v>
          </cell>
          <cell r="BA29">
            <v>0</v>
          </cell>
          <cell r="BB29">
            <v>0</v>
          </cell>
          <cell r="BF29" t="str">
            <v>GreenC5</v>
          </cell>
          <cell r="BG29">
            <v>1013</v>
          </cell>
          <cell r="BH29">
            <v>0</v>
          </cell>
          <cell r="BI29">
            <v>0</v>
          </cell>
          <cell r="BJ29">
            <v>0</v>
          </cell>
          <cell r="BK29">
            <v>0</v>
          </cell>
          <cell r="BL29">
            <v>0</v>
          </cell>
          <cell r="BM29">
            <v>0</v>
          </cell>
          <cell r="BN29">
            <v>0</v>
          </cell>
          <cell r="BO29">
            <v>0</v>
          </cell>
          <cell r="BP29">
            <v>0</v>
          </cell>
          <cell r="BQ29">
            <v>0</v>
          </cell>
          <cell r="BR29">
            <v>0</v>
          </cell>
          <cell r="BS29">
            <v>0</v>
          </cell>
          <cell r="BW29" t="str">
            <v>GreenC5</v>
          </cell>
          <cell r="BX29">
            <v>1013</v>
          </cell>
          <cell r="BY29">
            <v>0</v>
          </cell>
          <cell r="BZ29">
            <v>0</v>
          </cell>
          <cell r="CA29">
            <v>0</v>
          </cell>
          <cell r="CB29">
            <v>0</v>
          </cell>
          <cell r="CC29">
            <v>0</v>
          </cell>
          <cell r="CD29">
            <v>0</v>
          </cell>
          <cell r="CE29">
            <v>0</v>
          </cell>
          <cell r="CF29">
            <v>0</v>
          </cell>
          <cell r="CG29">
            <v>0</v>
          </cell>
          <cell r="CH29">
            <v>0</v>
          </cell>
          <cell r="CI29">
            <v>0</v>
          </cell>
          <cell r="CJ29">
            <v>0</v>
          </cell>
        </row>
        <row r="30">
          <cell r="X30" t="str">
            <v>GreenC6</v>
          </cell>
          <cell r="Y30">
            <v>1013</v>
          </cell>
          <cell r="Z30">
            <v>0</v>
          </cell>
          <cell r="AA30">
            <v>0</v>
          </cell>
          <cell r="AB30">
            <v>0</v>
          </cell>
          <cell r="AC30">
            <v>0</v>
          </cell>
          <cell r="AD30">
            <v>0</v>
          </cell>
          <cell r="AE30">
            <v>0</v>
          </cell>
          <cell r="AF30">
            <v>0</v>
          </cell>
          <cell r="AG30">
            <v>0</v>
          </cell>
          <cell r="AH30">
            <v>0</v>
          </cell>
          <cell r="AI30">
            <v>0</v>
          </cell>
          <cell r="AJ30">
            <v>0</v>
          </cell>
          <cell r="AK30">
            <v>0</v>
          </cell>
          <cell r="AO30" t="str">
            <v>GreenC6</v>
          </cell>
          <cell r="AP30">
            <v>1013</v>
          </cell>
          <cell r="AQ30">
            <v>0</v>
          </cell>
          <cell r="AR30">
            <v>0</v>
          </cell>
          <cell r="AS30">
            <v>0</v>
          </cell>
          <cell r="AT30">
            <v>0</v>
          </cell>
          <cell r="AU30">
            <v>0</v>
          </cell>
          <cell r="AV30">
            <v>0</v>
          </cell>
          <cell r="AW30">
            <v>0</v>
          </cell>
          <cell r="AX30">
            <v>0</v>
          </cell>
          <cell r="AY30">
            <v>0</v>
          </cell>
          <cell r="AZ30">
            <v>0</v>
          </cell>
          <cell r="BA30">
            <v>0</v>
          </cell>
          <cell r="BB30">
            <v>0</v>
          </cell>
          <cell r="BF30" t="str">
            <v>GreenC6</v>
          </cell>
          <cell r="BG30">
            <v>1013</v>
          </cell>
          <cell r="BH30">
            <v>0</v>
          </cell>
          <cell r="BI30">
            <v>0</v>
          </cell>
          <cell r="BJ30">
            <v>0</v>
          </cell>
          <cell r="BK30">
            <v>0</v>
          </cell>
          <cell r="BL30">
            <v>0</v>
          </cell>
          <cell r="BM30">
            <v>0</v>
          </cell>
          <cell r="BN30">
            <v>0</v>
          </cell>
          <cell r="BO30">
            <v>0</v>
          </cell>
          <cell r="BP30">
            <v>0</v>
          </cell>
          <cell r="BQ30">
            <v>0</v>
          </cell>
          <cell r="BR30">
            <v>0</v>
          </cell>
          <cell r="BS30">
            <v>0</v>
          </cell>
          <cell r="BW30" t="str">
            <v>GreenC6</v>
          </cell>
          <cell r="BX30">
            <v>1013</v>
          </cell>
          <cell r="BY30">
            <v>0</v>
          </cell>
          <cell r="BZ30">
            <v>0</v>
          </cell>
          <cell r="CA30">
            <v>0</v>
          </cell>
          <cell r="CB30">
            <v>0</v>
          </cell>
          <cell r="CC30">
            <v>0</v>
          </cell>
          <cell r="CD30">
            <v>0</v>
          </cell>
          <cell r="CE30">
            <v>0</v>
          </cell>
          <cell r="CF30">
            <v>0</v>
          </cell>
          <cell r="CG30">
            <v>0</v>
          </cell>
          <cell r="CH30">
            <v>0</v>
          </cell>
          <cell r="CI30">
            <v>0</v>
          </cell>
          <cell r="CJ30">
            <v>0</v>
          </cell>
        </row>
        <row r="31">
          <cell r="X31" t="str">
            <v>GreenCT1</v>
          </cell>
          <cell r="Y31">
            <v>166</v>
          </cell>
          <cell r="Z31">
            <v>0</v>
          </cell>
          <cell r="AA31">
            <v>0</v>
          </cell>
          <cell r="AB31">
            <v>0</v>
          </cell>
          <cell r="AC31">
            <v>0</v>
          </cell>
          <cell r="AD31">
            <v>0</v>
          </cell>
          <cell r="AE31">
            <v>0</v>
          </cell>
          <cell r="AF31">
            <v>0</v>
          </cell>
          <cell r="AG31">
            <v>0</v>
          </cell>
          <cell r="AH31">
            <v>0</v>
          </cell>
          <cell r="AI31">
            <v>0</v>
          </cell>
          <cell r="AJ31">
            <v>0</v>
          </cell>
          <cell r="AK31">
            <v>0</v>
          </cell>
          <cell r="AO31" t="str">
            <v>GreenCT1</v>
          </cell>
          <cell r="AP31">
            <v>166</v>
          </cell>
          <cell r="AQ31">
            <v>0</v>
          </cell>
          <cell r="AR31">
            <v>0</v>
          </cell>
          <cell r="AS31">
            <v>0</v>
          </cell>
          <cell r="AT31">
            <v>0</v>
          </cell>
          <cell r="AU31">
            <v>0</v>
          </cell>
          <cell r="AV31">
            <v>0</v>
          </cell>
          <cell r="AW31">
            <v>0</v>
          </cell>
          <cell r="AX31">
            <v>0</v>
          </cell>
          <cell r="AY31">
            <v>0</v>
          </cell>
          <cell r="AZ31">
            <v>0</v>
          </cell>
          <cell r="BA31">
            <v>0</v>
          </cell>
          <cell r="BB31">
            <v>0</v>
          </cell>
          <cell r="BF31" t="str">
            <v>GreenCT1</v>
          </cell>
          <cell r="BG31">
            <v>166</v>
          </cell>
          <cell r="BH31">
            <v>0</v>
          </cell>
          <cell r="BI31">
            <v>0</v>
          </cell>
          <cell r="BJ31">
            <v>0</v>
          </cell>
          <cell r="BK31">
            <v>0</v>
          </cell>
          <cell r="BL31">
            <v>0</v>
          </cell>
          <cell r="BM31">
            <v>0</v>
          </cell>
          <cell r="BN31">
            <v>0</v>
          </cell>
          <cell r="BO31">
            <v>0</v>
          </cell>
          <cell r="BP31">
            <v>0</v>
          </cell>
          <cell r="BQ31">
            <v>0</v>
          </cell>
          <cell r="BR31">
            <v>0</v>
          </cell>
          <cell r="BS31">
            <v>0</v>
          </cell>
          <cell r="BW31" t="str">
            <v>GreenCT1</v>
          </cell>
          <cell r="BX31">
            <v>166</v>
          </cell>
          <cell r="BY31">
            <v>0</v>
          </cell>
          <cell r="BZ31">
            <v>0</v>
          </cell>
          <cell r="CA31">
            <v>0</v>
          </cell>
          <cell r="CB31">
            <v>0</v>
          </cell>
          <cell r="CC31">
            <v>0</v>
          </cell>
          <cell r="CD31">
            <v>0</v>
          </cell>
          <cell r="CE31">
            <v>0</v>
          </cell>
          <cell r="CF31">
            <v>0</v>
          </cell>
          <cell r="CG31">
            <v>0</v>
          </cell>
          <cell r="CH31">
            <v>0</v>
          </cell>
          <cell r="CI31">
            <v>0</v>
          </cell>
          <cell r="CJ31">
            <v>0</v>
          </cell>
        </row>
        <row r="32">
          <cell r="X32" t="str">
            <v>GreenCT2</v>
          </cell>
          <cell r="Y32">
            <v>166</v>
          </cell>
          <cell r="Z32">
            <v>0</v>
          </cell>
          <cell r="AA32">
            <v>0</v>
          </cell>
          <cell r="AB32">
            <v>0</v>
          </cell>
          <cell r="AC32">
            <v>0</v>
          </cell>
          <cell r="AD32">
            <v>0</v>
          </cell>
          <cell r="AE32">
            <v>0</v>
          </cell>
          <cell r="AF32">
            <v>0</v>
          </cell>
          <cell r="AG32">
            <v>0</v>
          </cell>
          <cell r="AH32">
            <v>0</v>
          </cell>
          <cell r="AI32">
            <v>0</v>
          </cell>
          <cell r="AJ32">
            <v>0</v>
          </cell>
          <cell r="AK32">
            <v>0</v>
          </cell>
          <cell r="AO32" t="str">
            <v>GreenCT2</v>
          </cell>
          <cell r="AP32">
            <v>166</v>
          </cell>
          <cell r="AQ32">
            <v>0</v>
          </cell>
          <cell r="AR32">
            <v>0</v>
          </cell>
          <cell r="AS32">
            <v>0</v>
          </cell>
          <cell r="AT32">
            <v>0</v>
          </cell>
          <cell r="AU32">
            <v>0</v>
          </cell>
          <cell r="AV32">
            <v>0</v>
          </cell>
          <cell r="AW32">
            <v>0</v>
          </cell>
          <cell r="AX32">
            <v>0</v>
          </cell>
          <cell r="AY32">
            <v>0</v>
          </cell>
          <cell r="AZ32">
            <v>0</v>
          </cell>
          <cell r="BA32">
            <v>0</v>
          </cell>
          <cell r="BB32">
            <v>0</v>
          </cell>
          <cell r="BF32" t="str">
            <v>GreenCT2</v>
          </cell>
          <cell r="BG32">
            <v>166</v>
          </cell>
          <cell r="BH32">
            <v>0</v>
          </cell>
          <cell r="BI32">
            <v>0</v>
          </cell>
          <cell r="BJ32">
            <v>0</v>
          </cell>
          <cell r="BK32">
            <v>0</v>
          </cell>
          <cell r="BL32">
            <v>0</v>
          </cell>
          <cell r="BM32">
            <v>0</v>
          </cell>
          <cell r="BN32">
            <v>0</v>
          </cell>
          <cell r="BO32">
            <v>0</v>
          </cell>
          <cell r="BP32">
            <v>0</v>
          </cell>
          <cell r="BQ32">
            <v>0</v>
          </cell>
          <cell r="BR32">
            <v>0</v>
          </cell>
          <cell r="BS32">
            <v>0</v>
          </cell>
          <cell r="BW32" t="str">
            <v>GreenCT2</v>
          </cell>
          <cell r="BX32">
            <v>166</v>
          </cell>
          <cell r="BY32">
            <v>0</v>
          </cell>
          <cell r="BZ32">
            <v>0</v>
          </cell>
          <cell r="CA32">
            <v>0</v>
          </cell>
          <cell r="CB32">
            <v>0</v>
          </cell>
          <cell r="CC32">
            <v>0</v>
          </cell>
          <cell r="CD32">
            <v>0</v>
          </cell>
          <cell r="CE32">
            <v>0</v>
          </cell>
          <cell r="CF32">
            <v>0</v>
          </cell>
          <cell r="CG32">
            <v>0</v>
          </cell>
          <cell r="CH32">
            <v>0</v>
          </cell>
          <cell r="CI32">
            <v>0</v>
          </cell>
          <cell r="CJ32">
            <v>0</v>
          </cell>
        </row>
        <row r="33">
          <cell r="X33" t="str">
            <v>GreenCT3</v>
          </cell>
          <cell r="Y33">
            <v>166</v>
          </cell>
          <cell r="Z33">
            <v>0</v>
          </cell>
          <cell r="AA33">
            <v>0</v>
          </cell>
          <cell r="AB33">
            <v>0</v>
          </cell>
          <cell r="AC33">
            <v>0</v>
          </cell>
          <cell r="AD33">
            <v>0</v>
          </cell>
          <cell r="AE33">
            <v>0</v>
          </cell>
          <cell r="AF33">
            <v>0</v>
          </cell>
          <cell r="AG33">
            <v>0</v>
          </cell>
          <cell r="AH33">
            <v>0</v>
          </cell>
          <cell r="AI33">
            <v>0</v>
          </cell>
          <cell r="AJ33">
            <v>0</v>
          </cell>
          <cell r="AK33">
            <v>0</v>
          </cell>
          <cell r="AO33" t="str">
            <v>GreenCT3</v>
          </cell>
          <cell r="AP33">
            <v>166</v>
          </cell>
          <cell r="AQ33">
            <v>0</v>
          </cell>
          <cell r="AR33">
            <v>0</v>
          </cell>
          <cell r="AS33">
            <v>0</v>
          </cell>
          <cell r="AT33">
            <v>0</v>
          </cell>
          <cell r="AU33">
            <v>0</v>
          </cell>
          <cell r="AV33">
            <v>0</v>
          </cell>
          <cell r="AW33">
            <v>0</v>
          </cell>
          <cell r="AX33">
            <v>0</v>
          </cell>
          <cell r="AY33">
            <v>0</v>
          </cell>
          <cell r="AZ33">
            <v>0</v>
          </cell>
          <cell r="BA33">
            <v>0</v>
          </cell>
          <cell r="BB33">
            <v>0</v>
          </cell>
          <cell r="BF33" t="str">
            <v>GreenCT3</v>
          </cell>
          <cell r="BG33">
            <v>166</v>
          </cell>
          <cell r="BH33">
            <v>0</v>
          </cell>
          <cell r="BI33">
            <v>0</v>
          </cell>
          <cell r="BJ33">
            <v>0</v>
          </cell>
          <cell r="BK33">
            <v>0</v>
          </cell>
          <cell r="BL33">
            <v>0</v>
          </cell>
          <cell r="BM33">
            <v>0</v>
          </cell>
          <cell r="BN33">
            <v>0</v>
          </cell>
          <cell r="BO33">
            <v>0</v>
          </cell>
          <cell r="BP33">
            <v>0</v>
          </cell>
          <cell r="BQ33">
            <v>0</v>
          </cell>
          <cell r="BR33">
            <v>0</v>
          </cell>
          <cell r="BS33">
            <v>0</v>
          </cell>
          <cell r="BW33" t="str">
            <v>GreenCT3</v>
          </cell>
          <cell r="BX33">
            <v>166</v>
          </cell>
          <cell r="BY33">
            <v>0</v>
          </cell>
          <cell r="BZ33">
            <v>0</v>
          </cell>
          <cell r="CA33">
            <v>0</v>
          </cell>
          <cell r="CB33">
            <v>0</v>
          </cell>
          <cell r="CC33">
            <v>0</v>
          </cell>
          <cell r="CD33">
            <v>0</v>
          </cell>
          <cell r="CE33">
            <v>0</v>
          </cell>
          <cell r="CF33">
            <v>0</v>
          </cell>
          <cell r="CG33">
            <v>0</v>
          </cell>
          <cell r="CH33">
            <v>0</v>
          </cell>
          <cell r="CI33">
            <v>0</v>
          </cell>
          <cell r="CJ33">
            <v>0</v>
          </cell>
        </row>
        <row r="34">
          <cell r="X34" t="str">
            <v>GreenCT4</v>
          </cell>
          <cell r="Y34">
            <v>166</v>
          </cell>
          <cell r="Z34">
            <v>0</v>
          </cell>
          <cell r="AA34">
            <v>0</v>
          </cell>
          <cell r="AB34">
            <v>0</v>
          </cell>
          <cell r="AC34">
            <v>0</v>
          </cell>
          <cell r="AD34">
            <v>0</v>
          </cell>
          <cell r="AE34">
            <v>0</v>
          </cell>
          <cell r="AF34">
            <v>0</v>
          </cell>
          <cell r="AG34">
            <v>0</v>
          </cell>
          <cell r="AH34">
            <v>0</v>
          </cell>
          <cell r="AI34">
            <v>0</v>
          </cell>
          <cell r="AJ34">
            <v>0</v>
          </cell>
          <cell r="AK34">
            <v>0</v>
          </cell>
          <cell r="AO34" t="str">
            <v>GreenCT4</v>
          </cell>
          <cell r="AP34">
            <v>166</v>
          </cell>
          <cell r="AQ34">
            <v>0</v>
          </cell>
          <cell r="AR34">
            <v>0</v>
          </cell>
          <cell r="AS34">
            <v>0</v>
          </cell>
          <cell r="AT34">
            <v>0</v>
          </cell>
          <cell r="AU34">
            <v>0</v>
          </cell>
          <cell r="AV34">
            <v>0</v>
          </cell>
          <cell r="AW34">
            <v>0</v>
          </cell>
          <cell r="AX34">
            <v>0</v>
          </cell>
          <cell r="AY34">
            <v>0</v>
          </cell>
          <cell r="AZ34">
            <v>0</v>
          </cell>
          <cell r="BA34">
            <v>0</v>
          </cell>
          <cell r="BB34">
            <v>0</v>
          </cell>
          <cell r="BF34" t="str">
            <v>GreenCT4</v>
          </cell>
          <cell r="BG34">
            <v>166</v>
          </cell>
          <cell r="BH34">
            <v>0</v>
          </cell>
          <cell r="BI34">
            <v>0</v>
          </cell>
          <cell r="BJ34">
            <v>0</v>
          </cell>
          <cell r="BK34">
            <v>0</v>
          </cell>
          <cell r="BL34">
            <v>0</v>
          </cell>
          <cell r="BM34">
            <v>0</v>
          </cell>
          <cell r="BN34">
            <v>0</v>
          </cell>
          <cell r="BO34">
            <v>0</v>
          </cell>
          <cell r="BP34">
            <v>0</v>
          </cell>
          <cell r="BQ34">
            <v>0</v>
          </cell>
          <cell r="BR34">
            <v>0</v>
          </cell>
          <cell r="BS34">
            <v>0</v>
          </cell>
          <cell r="BW34" t="str">
            <v>GreenCT4</v>
          </cell>
          <cell r="BX34">
            <v>166</v>
          </cell>
          <cell r="BY34">
            <v>0</v>
          </cell>
          <cell r="BZ34">
            <v>0</v>
          </cell>
          <cell r="CA34">
            <v>0</v>
          </cell>
          <cell r="CB34">
            <v>0</v>
          </cell>
          <cell r="CC34">
            <v>0</v>
          </cell>
          <cell r="CD34">
            <v>0</v>
          </cell>
          <cell r="CE34">
            <v>0</v>
          </cell>
          <cell r="CF34">
            <v>0</v>
          </cell>
          <cell r="CG34">
            <v>0</v>
          </cell>
          <cell r="CH34">
            <v>0</v>
          </cell>
          <cell r="CI34">
            <v>0</v>
          </cell>
          <cell r="CJ34">
            <v>0</v>
          </cell>
        </row>
        <row r="35">
          <cell r="X35" t="str">
            <v>GreenCT5</v>
          </cell>
          <cell r="Y35">
            <v>166</v>
          </cell>
          <cell r="Z35">
            <v>0</v>
          </cell>
          <cell r="AA35">
            <v>0</v>
          </cell>
          <cell r="AB35">
            <v>0</v>
          </cell>
          <cell r="AC35">
            <v>0</v>
          </cell>
          <cell r="AD35">
            <v>0</v>
          </cell>
          <cell r="AE35">
            <v>0</v>
          </cell>
          <cell r="AF35">
            <v>0</v>
          </cell>
          <cell r="AG35">
            <v>0</v>
          </cell>
          <cell r="AH35">
            <v>0</v>
          </cell>
          <cell r="AI35">
            <v>0</v>
          </cell>
          <cell r="AJ35">
            <v>0</v>
          </cell>
          <cell r="AK35">
            <v>0</v>
          </cell>
          <cell r="AO35" t="str">
            <v>GreenCT5</v>
          </cell>
          <cell r="AP35">
            <v>166</v>
          </cell>
          <cell r="AQ35">
            <v>0</v>
          </cell>
          <cell r="AR35">
            <v>0</v>
          </cell>
          <cell r="AS35">
            <v>0</v>
          </cell>
          <cell r="AT35">
            <v>0</v>
          </cell>
          <cell r="AU35">
            <v>0</v>
          </cell>
          <cell r="AV35">
            <v>0</v>
          </cell>
          <cell r="AW35">
            <v>0</v>
          </cell>
          <cell r="AX35">
            <v>0</v>
          </cell>
          <cell r="AY35">
            <v>0</v>
          </cell>
          <cell r="AZ35">
            <v>0</v>
          </cell>
          <cell r="BA35">
            <v>0</v>
          </cell>
          <cell r="BB35">
            <v>0</v>
          </cell>
          <cell r="BF35" t="str">
            <v>GreenCT5</v>
          </cell>
          <cell r="BG35">
            <v>166</v>
          </cell>
          <cell r="BH35">
            <v>0</v>
          </cell>
          <cell r="BI35">
            <v>0</v>
          </cell>
          <cell r="BJ35">
            <v>0</v>
          </cell>
          <cell r="BK35">
            <v>0</v>
          </cell>
          <cell r="BL35">
            <v>0</v>
          </cell>
          <cell r="BM35">
            <v>0</v>
          </cell>
          <cell r="BN35">
            <v>0</v>
          </cell>
          <cell r="BO35">
            <v>0</v>
          </cell>
          <cell r="BP35">
            <v>0</v>
          </cell>
          <cell r="BQ35">
            <v>0</v>
          </cell>
          <cell r="BR35">
            <v>0</v>
          </cell>
          <cell r="BS35">
            <v>0</v>
          </cell>
          <cell r="BW35" t="str">
            <v>GreenCT5</v>
          </cell>
          <cell r="BX35">
            <v>166</v>
          </cell>
          <cell r="BY35">
            <v>0</v>
          </cell>
          <cell r="BZ35">
            <v>0</v>
          </cell>
          <cell r="CA35">
            <v>0</v>
          </cell>
          <cell r="CB35">
            <v>0</v>
          </cell>
          <cell r="CC35">
            <v>0</v>
          </cell>
          <cell r="CD35">
            <v>0</v>
          </cell>
          <cell r="CE35">
            <v>0</v>
          </cell>
          <cell r="CF35">
            <v>0</v>
          </cell>
          <cell r="CG35">
            <v>0</v>
          </cell>
          <cell r="CH35">
            <v>0</v>
          </cell>
          <cell r="CI35">
            <v>0</v>
          </cell>
          <cell r="CJ35">
            <v>0</v>
          </cell>
        </row>
        <row r="36">
          <cell r="X36" t="str">
            <v>GreenCT6</v>
          </cell>
          <cell r="Y36">
            <v>166</v>
          </cell>
          <cell r="Z36">
            <v>0</v>
          </cell>
          <cell r="AA36">
            <v>0</v>
          </cell>
          <cell r="AB36">
            <v>0</v>
          </cell>
          <cell r="AC36">
            <v>0</v>
          </cell>
          <cell r="AD36">
            <v>0</v>
          </cell>
          <cell r="AE36">
            <v>0</v>
          </cell>
          <cell r="AF36">
            <v>0</v>
          </cell>
          <cell r="AG36">
            <v>0</v>
          </cell>
          <cell r="AH36">
            <v>0</v>
          </cell>
          <cell r="AI36">
            <v>0</v>
          </cell>
          <cell r="AJ36">
            <v>0</v>
          </cell>
          <cell r="AK36">
            <v>0</v>
          </cell>
          <cell r="AO36" t="str">
            <v>GreenCT6</v>
          </cell>
          <cell r="AP36">
            <v>166</v>
          </cell>
          <cell r="AQ36">
            <v>0</v>
          </cell>
          <cell r="AR36">
            <v>0</v>
          </cell>
          <cell r="AS36">
            <v>0</v>
          </cell>
          <cell r="AT36">
            <v>0</v>
          </cell>
          <cell r="AU36">
            <v>0</v>
          </cell>
          <cell r="AV36">
            <v>0</v>
          </cell>
          <cell r="AW36">
            <v>0</v>
          </cell>
          <cell r="AX36">
            <v>0</v>
          </cell>
          <cell r="AY36">
            <v>0</v>
          </cell>
          <cell r="AZ36">
            <v>0</v>
          </cell>
          <cell r="BA36">
            <v>0</v>
          </cell>
          <cell r="BB36">
            <v>0</v>
          </cell>
          <cell r="BF36" t="str">
            <v>GreenCT6</v>
          </cell>
          <cell r="BG36">
            <v>166</v>
          </cell>
          <cell r="BH36">
            <v>0</v>
          </cell>
          <cell r="BI36">
            <v>0</v>
          </cell>
          <cell r="BJ36">
            <v>0</v>
          </cell>
          <cell r="BK36">
            <v>0</v>
          </cell>
          <cell r="BL36">
            <v>0</v>
          </cell>
          <cell r="BM36">
            <v>0</v>
          </cell>
          <cell r="BN36">
            <v>0</v>
          </cell>
          <cell r="BO36">
            <v>0</v>
          </cell>
          <cell r="BP36">
            <v>0</v>
          </cell>
          <cell r="BQ36">
            <v>0</v>
          </cell>
          <cell r="BR36">
            <v>0</v>
          </cell>
          <cell r="BS36">
            <v>0</v>
          </cell>
          <cell r="BW36" t="str">
            <v>GreenCT6</v>
          </cell>
          <cell r="BX36">
            <v>166</v>
          </cell>
          <cell r="BY36">
            <v>0</v>
          </cell>
          <cell r="BZ36">
            <v>0</v>
          </cell>
          <cell r="CA36">
            <v>0</v>
          </cell>
          <cell r="CB36">
            <v>0</v>
          </cell>
          <cell r="CC36">
            <v>0</v>
          </cell>
          <cell r="CD36">
            <v>0</v>
          </cell>
          <cell r="CE36">
            <v>0</v>
          </cell>
          <cell r="CF36">
            <v>0</v>
          </cell>
          <cell r="CG36">
            <v>0</v>
          </cell>
          <cell r="CH36">
            <v>0</v>
          </cell>
          <cell r="CI36">
            <v>0</v>
          </cell>
          <cell r="CJ36">
            <v>0</v>
          </cell>
        </row>
        <row r="37">
          <cell r="X37" t="str">
            <v>GreenCT7</v>
          </cell>
          <cell r="Y37">
            <v>166</v>
          </cell>
          <cell r="Z37">
            <v>0</v>
          </cell>
          <cell r="AA37">
            <v>0</v>
          </cell>
          <cell r="AB37">
            <v>0</v>
          </cell>
          <cell r="AC37">
            <v>0</v>
          </cell>
          <cell r="AD37">
            <v>0</v>
          </cell>
          <cell r="AE37">
            <v>0</v>
          </cell>
          <cell r="AF37">
            <v>0</v>
          </cell>
          <cell r="AG37">
            <v>0</v>
          </cell>
          <cell r="AH37">
            <v>0</v>
          </cell>
          <cell r="AI37">
            <v>0</v>
          </cell>
          <cell r="AJ37">
            <v>0</v>
          </cell>
          <cell r="AK37">
            <v>0</v>
          </cell>
          <cell r="AO37" t="str">
            <v>GreenCT7</v>
          </cell>
          <cell r="AP37">
            <v>166</v>
          </cell>
          <cell r="AQ37">
            <v>0</v>
          </cell>
          <cell r="AR37">
            <v>0</v>
          </cell>
          <cell r="AS37">
            <v>0</v>
          </cell>
          <cell r="AT37">
            <v>0</v>
          </cell>
          <cell r="AU37">
            <v>0</v>
          </cell>
          <cell r="AV37">
            <v>0</v>
          </cell>
          <cell r="AW37">
            <v>0</v>
          </cell>
          <cell r="AX37">
            <v>0</v>
          </cell>
          <cell r="AY37">
            <v>0</v>
          </cell>
          <cell r="AZ37">
            <v>0</v>
          </cell>
          <cell r="BA37">
            <v>0</v>
          </cell>
          <cell r="BB37">
            <v>0</v>
          </cell>
          <cell r="BF37" t="str">
            <v>GreenCT7</v>
          </cell>
          <cell r="BG37">
            <v>166</v>
          </cell>
          <cell r="BH37">
            <v>0</v>
          </cell>
          <cell r="BI37">
            <v>0</v>
          </cell>
          <cell r="BJ37">
            <v>0</v>
          </cell>
          <cell r="BK37">
            <v>0</v>
          </cell>
          <cell r="BL37">
            <v>0</v>
          </cell>
          <cell r="BM37">
            <v>0</v>
          </cell>
          <cell r="BN37">
            <v>0</v>
          </cell>
          <cell r="BO37">
            <v>0</v>
          </cell>
          <cell r="BP37">
            <v>0</v>
          </cell>
          <cell r="BQ37">
            <v>0</v>
          </cell>
          <cell r="BR37">
            <v>0</v>
          </cell>
          <cell r="BS37">
            <v>0</v>
          </cell>
          <cell r="BW37" t="str">
            <v>GreenCT7</v>
          </cell>
          <cell r="BX37">
            <v>166</v>
          </cell>
          <cell r="BY37">
            <v>0</v>
          </cell>
          <cell r="BZ37">
            <v>0</v>
          </cell>
          <cell r="CA37">
            <v>0</v>
          </cell>
          <cell r="CB37">
            <v>0</v>
          </cell>
          <cell r="CC37">
            <v>0</v>
          </cell>
          <cell r="CD37">
            <v>0</v>
          </cell>
          <cell r="CE37">
            <v>0</v>
          </cell>
          <cell r="CF37">
            <v>0</v>
          </cell>
          <cell r="CG37">
            <v>0</v>
          </cell>
          <cell r="CH37">
            <v>0</v>
          </cell>
          <cell r="CI37">
            <v>0</v>
          </cell>
          <cell r="CJ37">
            <v>0</v>
          </cell>
        </row>
        <row r="38">
          <cell r="X38" t="str">
            <v>LOADC</v>
          </cell>
          <cell r="Y38">
            <v>1540</v>
          </cell>
          <cell r="Z38">
            <v>1</v>
          </cell>
          <cell r="AA38">
            <v>3</v>
          </cell>
          <cell r="AB38">
            <v>0</v>
          </cell>
          <cell r="AC38">
            <v>1</v>
          </cell>
          <cell r="AD38">
            <v>10</v>
          </cell>
          <cell r="AE38">
            <v>0</v>
          </cell>
          <cell r="AF38">
            <v>0</v>
          </cell>
          <cell r="AG38">
            <v>0</v>
          </cell>
          <cell r="AH38">
            <v>10000</v>
          </cell>
          <cell r="AI38">
            <v>0</v>
          </cell>
          <cell r="AJ38">
            <v>0</v>
          </cell>
          <cell r="AK38">
            <v>0</v>
          </cell>
          <cell r="AO38" t="str">
            <v>LOADC</v>
          </cell>
          <cell r="AP38">
            <v>1548</v>
          </cell>
          <cell r="AQ38">
            <v>1</v>
          </cell>
          <cell r="AR38">
            <v>7</v>
          </cell>
          <cell r="AS38">
            <v>0</v>
          </cell>
          <cell r="AT38">
            <v>2</v>
          </cell>
          <cell r="AU38">
            <v>24</v>
          </cell>
          <cell r="AV38">
            <v>0</v>
          </cell>
          <cell r="AW38">
            <v>0</v>
          </cell>
          <cell r="AX38">
            <v>0</v>
          </cell>
          <cell r="AY38">
            <v>10000</v>
          </cell>
          <cell r="AZ38">
            <v>0</v>
          </cell>
          <cell r="BA38">
            <v>0</v>
          </cell>
          <cell r="BB38">
            <v>0</v>
          </cell>
          <cell r="BF38" t="str">
            <v>LOADC</v>
          </cell>
          <cell r="BG38">
            <v>1556</v>
          </cell>
          <cell r="BH38">
            <v>1</v>
          </cell>
          <cell r="BI38">
            <v>7</v>
          </cell>
          <cell r="BJ38">
            <v>0</v>
          </cell>
          <cell r="BK38">
            <v>2</v>
          </cell>
          <cell r="BL38">
            <v>25</v>
          </cell>
          <cell r="BM38">
            <v>0</v>
          </cell>
          <cell r="BN38">
            <v>0</v>
          </cell>
          <cell r="BO38">
            <v>0</v>
          </cell>
          <cell r="BP38">
            <v>10000</v>
          </cell>
          <cell r="BQ38">
            <v>0</v>
          </cell>
          <cell r="BR38">
            <v>0</v>
          </cell>
          <cell r="BS38">
            <v>0</v>
          </cell>
          <cell r="BW38" t="str">
            <v>LOADC</v>
          </cell>
          <cell r="BX38">
            <v>1562</v>
          </cell>
          <cell r="BY38">
            <v>1</v>
          </cell>
          <cell r="BZ38">
            <v>9</v>
          </cell>
          <cell r="CA38">
            <v>0</v>
          </cell>
          <cell r="CB38">
            <v>3</v>
          </cell>
          <cell r="CC38">
            <v>32</v>
          </cell>
          <cell r="CD38">
            <v>0</v>
          </cell>
          <cell r="CE38">
            <v>0</v>
          </cell>
          <cell r="CF38">
            <v>0</v>
          </cell>
          <cell r="CG38">
            <v>10000</v>
          </cell>
          <cell r="CH38">
            <v>0</v>
          </cell>
          <cell r="CI38">
            <v>0</v>
          </cell>
          <cell r="CJ38">
            <v>0</v>
          </cell>
        </row>
        <row r="39">
          <cell r="X39" t="str">
            <v>LWREP CC</v>
          </cell>
          <cell r="Y39">
            <v>220</v>
          </cell>
          <cell r="Z39">
            <v>1</v>
          </cell>
          <cell r="AA39">
            <v>1903</v>
          </cell>
          <cell r="AB39">
            <v>20.5</v>
          </cell>
          <cell r="AC39">
            <v>369</v>
          </cell>
          <cell r="AD39">
            <v>2943</v>
          </cell>
          <cell r="AE39">
            <v>161</v>
          </cell>
          <cell r="AF39">
            <v>0</v>
          </cell>
          <cell r="AG39">
            <v>12</v>
          </cell>
          <cell r="AH39">
            <v>7970</v>
          </cell>
          <cell r="AI39">
            <v>1</v>
          </cell>
          <cell r="AJ39">
            <v>34.18</v>
          </cell>
          <cell r="AK39">
            <v>35.49</v>
          </cell>
          <cell r="AO39" t="str">
            <v>LWREP CC</v>
          </cell>
          <cell r="AP39">
            <v>220</v>
          </cell>
          <cell r="AQ39">
            <v>1</v>
          </cell>
          <cell r="AR39">
            <v>3298</v>
          </cell>
          <cell r="AS39">
            <v>36</v>
          </cell>
          <cell r="AT39">
            <v>653</v>
          </cell>
          <cell r="AU39">
            <v>5202</v>
          </cell>
          <cell r="AV39">
            <v>277</v>
          </cell>
          <cell r="AW39">
            <v>1</v>
          </cell>
          <cell r="AX39">
            <v>19</v>
          </cell>
          <cell r="AY39">
            <v>7966</v>
          </cell>
          <cell r="AZ39">
            <v>2</v>
          </cell>
          <cell r="BA39">
            <v>31.79</v>
          </cell>
          <cell r="BB39">
            <v>33.07</v>
          </cell>
          <cell r="BF39" t="str">
            <v>LWREP CC</v>
          </cell>
          <cell r="BG39">
            <v>220</v>
          </cell>
          <cell r="BH39">
            <v>0</v>
          </cell>
          <cell r="BI39">
            <v>661</v>
          </cell>
          <cell r="BJ39">
            <v>6.9</v>
          </cell>
          <cell r="BK39">
            <v>128</v>
          </cell>
          <cell r="BL39">
            <v>1021</v>
          </cell>
          <cell r="BM39">
            <v>75</v>
          </cell>
          <cell r="BN39">
            <v>0</v>
          </cell>
          <cell r="BO39">
            <v>4</v>
          </cell>
          <cell r="BP39">
            <v>7980</v>
          </cell>
          <cell r="BQ39">
            <v>0</v>
          </cell>
          <cell r="BR39">
            <v>30.23</v>
          </cell>
          <cell r="BS39">
            <v>31.99</v>
          </cell>
          <cell r="BW39" t="str">
            <v>LWREP CC</v>
          </cell>
          <cell r="BX39">
            <v>220</v>
          </cell>
          <cell r="BY39">
            <v>0</v>
          </cell>
          <cell r="BZ39">
            <v>0</v>
          </cell>
          <cell r="CA39">
            <v>0</v>
          </cell>
          <cell r="CB39">
            <v>0</v>
          </cell>
          <cell r="CC39">
            <v>0</v>
          </cell>
          <cell r="CD39">
            <v>0</v>
          </cell>
          <cell r="CE39">
            <v>0</v>
          </cell>
          <cell r="CF39">
            <v>0</v>
          </cell>
          <cell r="CG39">
            <v>0</v>
          </cell>
          <cell r="CH39">
            <v>0</v>
          </cell>
          <cell r="CI39">
            <v>0</v>
          </cell>
          <cell r="CJ39">
            <v>0</v>
          </cell>
        </row>
        <row r="40">
          <cell r="X40" t="str">
            <v>MANATE 1</v>
          </cell>
          <cell r="Y40">
            <v>805</v>
          </cell>
          <cell r="Z40">
            <v>1</v>
          </cell>
          <cell r="AA40">
            <v>2493</v>
          </cell>
          <cell r="AB40">
            <v>25.4</v>
          </cell>
          <cell r="AC40">
            <v>1781</v>
          </cell>
          <cell r="AD40">
            <v>18808</v>
          </cell>
          <cell r="AE40">
            <v>167</v>
          </cell>
          <cell r="AF40">
            <v>0</v>
          </cell>
          <cell r="AG40">
            <v>66</v>
          </cell>
          <cell r="AH40">
            <v>10563</v>
          </cell>
          <cell r="AI40">
            <v>0</v>
          </cell>
          <cell r="AJ40">
            <v>36.96</v>
          </cell>
          <cell r="AK40">
            <v>37.130000000000003</v>
          </cell>
          <cell r="AO40" t="str">
            <v>MANATE 1</v>
          </cell>
          <cell r="AP40">
            <v>805</v>
          </cell>
          <cell r="AQ40">
            <v>1</v>
          </cell>
          <cell r="AR40">
            <v>2891</v>
          </cell>
          <cell r="AS40">
            <v>30</v>
          </cell>
          <cell r="AT40">
            <v>2105</v>
          </cell>
          <cell r="AU40">
            <v>22244</v>
          </cell>
          <cell r="AV40">
            <v>191</v>
          </cell>
          <cell r="AW40">
            <v>0</v>
          </cell>
          <cell r="AX40">
            <v>77</v>
          </cell>
          <cell r="AY40">
            <v>10569</v>
          </cell>
          <cell r="AZ40">
            <v>0</v>
          </cell>
          <cell r="BA40">
            <v>36.56</v>
          </cell>
          <cell r="BB40">
            <v>36.729999999999997</v>
          </cell>
          <cell r="BF40" t="str">
            <v>MANATE 1</v>
          </cell>
          <cell r="BG40">
            <v>805</v>
          </cell>
          <cell r="BH40">
            <v>1</v>
          </cell>
          <cell r="BI40">
            <v>2699</v>
          </cell>
          <cell r="BJ40">
            <v>28.3</v>
          </cell>
          <cell r="BK40">
            <v>1978</v>
          </cell>
          <cell r="BL40">
            <v>20910</v>
          </cell>
          <cell r="BM40">
            <v>178</v>
          </cell>
          <cell r="BN40">
            <v>0</v>
          </cell>
          <cell r="BO40">
            <v>71</v>
          </cell>
          <cell r="BP40">
            <v>10571</v>
          </cell>
          <cell r="BQ40">
            <v>0</v>
          </cell>
          <cell r="BR40">
            <v>35.659999999999997</v>
          </cell>
          <cell r="BS40">
            <v>35.82</v>
          </cell>
          <cell r="BW40" t="str">
            <v>MANATE 1</v>
          </cell>
          <cell r="BX40">
            <v>805</v>
          </cell>
          <cell r="BY40">
            <v>1</v>
          </cell>
          <cell r="BZ40">
            <v>2168</v>
          </cell>
          <cell r="CA40">
            <v>22.9</v>
          </cell>
          <cell r="CB40">
            <v>1603</v>
          </cell>
          <cell r="CC40">
            <v>16979</v>
          </cell>
          <cell r="CD40">
            <v>153</v>
          </cell>
          <cell r="CE40">
            <v>0</v>
          </cell>
          <cell r="CF40">
            <v>58</v>
          </cell>
          <cell r="CG40">
            <v>10590</v>
          </cell>
          <cell r="CH40">
            <v>0</v>
          </cell>
          <cell r="CI40">
            <v>35.950000000000003</v>
          </cell>
          <cell r="CJ40">
            <v>36.119999999999997</v>
          </cell>
        </row>
        <row r="41">
          <cell r="X41" t="str">
            <v>MANATE 2</v>
          </cell>
          <cell r="Y41">
            <v>805</v>
          </cell>
          <cell r="Z41">
            <v>1</v>
          </cell>
          <cell r="AA41">
            <v>3503</v>
          </cell>
          <cell r="AB41">
            <v>35.5</v>
          </cell>
          <cell r="AC41">
            <v>2491</v>
          </cell>
          <cell r="AD41">
            <v>25983</v>
          </cell>
          <cell r="AE41">
            <v>213</v>
          </cell>
          <cell r="AF41">
            <v>0</v>
          </cell>
          <cell r="AG41">
            <v>91</v>
          </cell>
          <cell r="AH41">
            <v>10432</v>
          </cell>
          <cell r="AI41">
            <v>0</v>
          </cell>
          <cell r="AJ41">
            <v>36.56</v>
          </cell>
          <cell r="AK41">
            <v>36.65</v>
          </cell>
          <cell r="AO41" t="str">
            <v>MANATE 2</v>
          </cell>
          <cell r="AP41">
            <v>805</v>
          </cell>
          <cell r="AQ41">
            <v>1</v>
          </cell>
          <cell r="AR41">
            <v>3846</v>
          </cell>
          <cell r="AS41">
            <v>39.6</v>
          </cell>
          <cell r="AT41">
            <v>2785</v>
          </cell>
          <cell r="AU41">
            <v>29034</v>
          </cell>
          <cell r="AV41">
            <v>235</v>
          </cell>
          <cell r="AW41">
            <v>0</v>
          </cell>
          <cell r="AX41">
            <v>101</v>
          </cell>
          <cell r="AY41">
            <v>10424</v>
          </cell>
          <cell r="AZ41">
            <v>0</v>
          </cell>
          <cell r="BA41">
            <v>36.090000000000003</v>
          </cell>
          <cell r="BB41">
            <v>36.18</v>
          </cell>
          <cell r="BF41" t="str">
            <v>MANATE 2</v>
          </cell>
          <cell r="BG41">
            <v>805</v>
          </cell>
          <cell r="BH41">
            <v>1</v>
          </cell>
          <cell r="BI41">
            <v>3572</v>
          </cell>
          <cell r="BJ41">
            <v>37.299999999999997</v>
          </cell>
          <cell r="BK41">
            <v>2613</v>
          </cell>
          <cell r="BL41">
            <v>27261</v>
          </cell>
          <cell r="BM41">
            <v>223</v>
          </cell>
          <cell r="BN41">
            <v>0</v>
          </cell>
          <cell r="BO41">
            <v>93</v>
          </cell>
          <cell r="BP41">
            <v>10432</v>
          </cell>
          <cell r="BQ41">
            <v>0</v>
          </cell>
          <cell r="BR41">
            <v>35.32</v>
          </cell>
          <cell r="BS41">
            <v>35.409999999999997</v>
          </cell>
          <cell r="BW41" t="str">
            <v>MANATE 2</v>
          </cell>
          <cell r="BX41">
            <v>805</v>
          </cell>
          <cell r="BY41">
            <v>1</v>
          </cell>
          <cell r="BZ41">
            <v>3198</v>
          </cell>
          <cell r="CA41">
            <v>33.1</v>
          </cell>
          <cell r="CB41">
            <v>2317</v>
          </cell>
          <cell r="CC41">
            <v>24202</v>
          </cell>
          <cell r="CD41">
            <v>198</v>
          </cell>
          <cell r="CE41">
            <v>0</v>
          </cell>
          <cell r="CF41">
            <v>82</v>
          </cell>
          <cell r="CG41">
            <v>10445</v>
          </cell>
          <cell r="CH41">
            <v>0</v>
          </cell>
          <cell r="CI41">
            <v>35.5</v>
          </cell>
          <cell r="CJ41">
            <v>35.6</v>
          </cell>
        </row>
        <row r="42">
          <cell r="X42" t="str">
            <v>MARTIN 1</v>
          </cell>
          <cell r="Y42">
            <v>833</v>
          </cell>
          <cell r="Z42">
            <v>1</v>
          </cell>
          <cell r="AA42">
            <v>2361</v>
          </cell>
          <cell r="AB42">
            <v>23.4</v>
          </cell>
          <cell r="AC42">
            <v>1673</v>
          </cell>
          <cell r="AD42">
            <v>17495</v>
          </cell>
          <cell r="AE42">
            <v>130</v>
          </cell>
          <cell r="AF42">
            <v>0</v>
          </cell>
          <cell r="AG42">
            <v>64</v>
          </cell>
          <cell r="AH42">
            <v>10456</v>
          </cell>
          <cell r="AI42">
            <v>0</v>
          </cell>
          <cell r="AJ42">
            <v>38.270000000000003</v>
          </cell>
          <cell r="AK42">
            <v>38.380000000000003</v>
          </cell>
          <cell r="AO42" t="str">
            <v>MARTIN 1</v>
          </cell>
          <cell r="AP42">
            <v>833</v>
          </cell>
          <cell r="AQ42">
            <v>1</v>
          </cell>
          <cell r="AR42">
            <v>2732</v>
          </cell>
          <cell r="AS42">
            <v>27.1</v>
          </cell>
          <cell r="AT42">
            <v>1944</v>
          </cell>
          <cell r="AU42">
            <v>20318</v>
          </cell>
          <cell r="AV42">
            <v>151</v>
          </cell>
          <cell r="AW42">
            <v>0</v>
          </cell>
          <cell r="AX42">
            <v>73</v>
          </cell>
          <cell r="AY42">
            <v>10449</v>
          </cell>
          <cell r="AZ42">
            <v>0</v>
          </cell>
          <cell r="BA42">
            <v>37.25</v>
          </cell>
          <cell r="BB42">
            <v>37.36</v>
          </cell>
          <cell r="BF42" t="str">
            <v>MARTIN 1</v>
          </cell>
          <cell r="BG42">
            <v>833</v>
          </cell>
          <cell r="BH42">
            <v>1</v>
          </cell>
          <cell r="BI42">
            <v>1809</v>
          </cell>
          <cell r="BJ42">
            <v>17.399999999999999</v>
          </cell>
          <cell r="BK42">
            <v>1249</v>
          </cell>
          <cell r="BL42">
            <v>13055</v>
          </cell>
          <cell r="BM42">
            <v>91</v>
          </cell>
          <cell r="BN42">
            <v>0</v>
          </cell>
          <cell r="BO42">
            <v>46</v>
          </cell>
          <cell r="BP42">
            <v>10450</v>
          </cell>
          <cell r="BQ42">
            <v>0</v>
          </cell>
          <cell r="BR42">
            <v>36.700000000000003</v>
          </cell>
          <cell r="BS42">
            <v>36.79</v>
          </cell>
          <cell r="BW42" t="str">
            <v>MARTIN 1</v>
          </cell>
          <cell r="BX42">
            <v>833</v>
          </cell>
          <cell r="BY42">
            <v>1</v>
          </cell>
          <cell r="BZ42">
            <v>1930</v>
          </cell>
          <cell r="CA42">
            <v>18.8</v>
          </cell>
          <cell r="CB42">
            <v>1339</v>
          </cell>
          <cell r="CC42">
            <v>14025</v>
          </cell>
          <cell r="CD42">
            <v>100</v>
          </cell>
          <cell r="CE42">
            <v>0</v>
          </cell>
          <cell r="CF42">
            <v>50</v>
          </cell>
          <cell r="CG42">
            <v>10471</v>
          </cell>
          <cell r="CH42">
            <v>0</v>
          </cell>
          <cell r="CI42">
            <v>36.96</v>
          </cell>
          <cell r="CJ42">
            <v>37.049999999999997</v>
          </cell>
        </row>
        <row r="43">
          <cell r="X43" t="str">
            <v>MARTIN 2</v>
          </cell>
          <cell r="Y43">
            <v>821</v>
          </cell>
          <cell r="Z43">
            <v>1</v>
          </cell>
          <cell r="AA43">
            <v>4085</v>
          </cell>
          <cell r="AB43">
            <v>41.4</v>
          </cell>
          <cell r="AC43">
            <v>2945</v>
          </cell>
          <cell r="AD43">
            <v>29934</v>
          </cell>
          <cell r="AE43">
            <v>237</v>
          </cell>
          <cell r="AF43">
            <v>0</v>
          </cell>
          <cell r="AG43">
            <v>111</v>
          </cell>
          <cell r="AH43">
            <v>10166</v>
          </cell>
          <cell r="AI43">
            <v>0</v>
          </cell>
          <cell r="AJ43">
            <v>37.43</v>
          </cell>
          <cell r="AK43">
            <v>37.549999999999997</v>
          </cell>
          <cell r="AO43" t="str">
            <v>MARTIN 2</v>
          </cell>
          <cell r="AP43">
            <v>821</v>
          </cell>
          <cell r="AQ43">
            <v>1</v>
          </cell>
          <cell r="AR43">
            <v>4414</v>
          </cell>
          <cell r="AS43">
            <v>44.9</v>
          </cell>
          <cell r="AT43">
            <v>3203</v>
          </cell>
          <cell r="AU43">
            <v>32550</v>
          </cell>
          <cell r="AV43">
            <v>255</v>
          </cell>
          <cell r="AW43">
            <v>0</v>
          </cell>
          <cell r="AX43">
            <v>117</v>
          </cell>
          <cell r="AY43">
            <v>10162</v>
          </cell>
          <cell r="AZ43">
            <v>0</v>
          </cell>
          <cell r="BA43">
            <v>36.270000000000003</v>
          </cell>
          <cell r="BB43">
            <v>36.380000000000003</v>
          </cell>
          <cell r="BF43" t="str">
            <v>MARTIN 2</v>
          </cell>
          <cell r="BG43">
            <v>821</v>
          </cell>
          <cell r="BH43">
            <v>1</v>
          </cell>
          <cell r="BI43">
            <v>3767</v>
          </cell>
          <cell r="BJ43">
            <v>38.4</v>
          </cell>
          <cell r="BK43">
            <v>2730</v>
          </cell>
          <cell r="BL43">
            <v>27773</v>
          </cell>
          <cell r="BM43">
            <v>226</v>
          </cell>
          <cell r="BN43">
            <v>0</v>
          </cell>
          <cell r="BO43">
            <v>98</v>
          </cell>
          <cell r="BP43">
            <v>10174</v>
          </cell>
          <cell r="BQ43">
            <v>0</v>
          </cell>
          <cell r="BR43">
            <v>35.71</v>
          </cell>
          <cell r="BS43">
            <v>35.81</v>
          </cell>
          <cell r="BW43" t="str">
            <v>MARTIN 2</v>
          </cell>
          <cell r="BX43">
            <v>821</v>
          </cell>
          <cell r="BY43">
            <v>1</v>
          </cell>
          <cell r="BZ43">
            <v>3313</v>
          </cell>
          <cell r="CA43">
            <v>32.700000000000003</v>
          </cell>
          <cell r="CB43">
            <v>2326</v>
          </cell>
          <cell r="CC43">
            <v>23698</v>
          </cell>
          <cell r="CD43">
            <v>204</v>
          </cell>
          <cell r="CE43">
            <v>0</v>
          </cell>
          <cell r="CF43">
            <v>85</v>
          </cell>
          <cell r="CG43">
            <v>10189</v>
          </cell>
          <cell r="CH43">
            <v>0</v>
          </cell>
          <cell r="CI43">
            <v>36.39</v>
          </cell>
          <cell r="CJ43">
            <v>36.51</v>
          </cell>
        </row>
        <row r="44">
          <cell r="X44" t="str">
            <v>MARTIN 3</v>
          </cell>
          <cell r="Y44">
            <v>470</v>
          </cell>
          <cell r="Z44">
            <v>1</v>
          </cell>
          <cell r="AA44">
            <v>5349</v>
          </cell>
          <cell r="AB44">
            <v>58.2</v>
          </cell>
          <cell r="AC44">
            <v>2319</v>
          </cell>
          <cell r="AD44">
            <v>16493</v>
          </cell>
          <cell r="AE44">
            <v>418</v>
          </cell>
          <cell r="AF44">
            <v>0</v>
          </cell>
          <cell r="AG44">
            <v>66</v>
          </cell>
          <cell r="AH44">
            <v>7113</v>
          </cell>
          <cell r="AI44">
            <v>0</v>
          </cell>
          <cell r="AJ44">
            <v>28.35</v>
          </cell>
          <cell r="AK44">
            <v>28.4</v>
          </cell>
          <cell r="AO44" t="str">
            <v>MARTIN 3</v>
          </cell>
          <cell r="AP44">
            <v>470</v>
          </cell>
          <cell r="AQ44">
            <v>1</v>
          </cell>
          <cell r="AR44">
            <v>5720</v>
          </cell>
          <cell r="AS44">
            <v>62.1</v>
          </cell>
          <cell r="AT44">
            <v>2486</v>
          </cell>
          <cell r="AU44">
            <v>17669</v>
          </cell>
          <cell r="AV44">
            <v>395</v>
          </cell>
          <cell r="AW44">
            <v>0</v>
          </cell>
          <cell r="AX44">
            <v>65</v>
          </cell>
          <cell r="AY44">
            <v>7108</v>
          </cell>
          <cell r="AZ44">
            <v>0</v>
          </cell>
          <cell r="BA44">
            <v>26.04</v>
          </cell>
          <cell r="BB44">
            <v>26.08</v>
          </cell>
          <cell r="BF44" t="str">
            <v>MARTIN 3</v>
          </cell>
          <cell r="BG44">
            <v>470</v>
          </cell>
          <cell r="BH44">
            <v>1</v>
          </cell>
          <cell r="BI44">
            <v>4425</v>
          </cell>
          <cell r="BJ44">
            <v>48.5</v>
          </cell>
          <cell r="BK44">
            <v>1939</v>
          </cell>
          <cell r="BL44">
            <v>13763</v>
          </cell>
          <cell r="BM44">
            <v>344</v>
          </cell>
          <cell r="BN44">
            <v>0</v>
          </cell>
          <cell r="BO44">
            <v>49</v>
          </cell>
          <cell r="BP44">
            <v>7096</v>
          </cell>
          <cell r="BQ44">
            <v>0</v>
          </cell>
          <cell r="BR44">
            <v>25.31</v>
          </cell>
          <cell r="BS44">
            <v>25.36</v>
          </cell>
          <cell r="BW44" t="str">
            <v>MARTIN 3</v>
          </cell>
          <cell r="BX44">
            <v>470</v>
          </cell>
          <cell r="BY44">
            <v>1</v>
          </cell>
          <cell r="BZ44">
            <v>4991</v>
          </cell>
          <cell r="CA44">
            <v>54</v>
          </cell>
          <cell r="CB44">
            <v>2153</v>
          </cell>
          <cell r="CC44">
            <v>15320</v>
          </cell>
          <cell r="CD44">
            <v>393</v>
          </cell>
          <cell r="CE44">
            <v>0</v>
          </cell>
          <cell r="CF44">
            <v>54</v>
          </cell>
          <cell r="CG44">
            <v>7115</v>
          </cell>
          <cell r="CH44">
            <v>0</v>
          </cell>
          <cell r="CI44">
            <v>25.11</v>
          </cell>
          <cell r="CJ44">
            <v>25.16</v>
          </cell>
        </row>
        <row r="45">
          <cell r="X45" t="str">
            <v>MARTIN 4</v>
          </cell>
          <cell r="Y45">
            <v>470</v>
          </cell>
          <cell r="Z45">
            <v>1</v>
          </cell>
          <cell r="AA45">
            <v>5893</v>
          </cell>
          <cell r="AB45">
            <v>63.4</v>
          </cell>
          <cell r="AC45">
            <v>2530</v>
          </cell>
          <cell r="AD45">
            <v>17879</v>
          </cell>
          <cell r="AE45">
            <v>381</v>
          </cell>
          <cell r="AF45">
            <v>0</v>
          </cell>
          <cell r="AG45">
            <v>72</v>
          </cell>
          <cell r="AH45">
            <v>7068</v>
          </cell>
          <cell r="AI45">
            <v>0</v>
          </cell>
          <cell r="AJ45">
            <v>28.23</v>
          </cell>
          <cell r="AK45">
            <v>28.28</v>
          </cell>
          <cell r="AO45" t="str">
            <v>MARTIN 4</v>
          </cell>
          <cell r="AP45">
            <v>470</v>
          </cell>
          <cell r="AQ45">
            <v>1</v>
          </cell>
          <cell r="AR45">
            <v>6230</v>
          </cell>
          <cell r="AS45">
            <v>67.7</v>
          </cell>
          <cell r="AT45">
            <v>2710</v>
          </cell>
          <cell r="AU45">
            <v>19132</v>
          </cell>
          <cell r="AV45">
            <v>353</v>
          </cell>
          <cell r="AW45">
            <v>0</v>
          </cell>
          <cell r="AX45">
            <v>70</v>
          </cell>
          <cell r="AY45">
            <v>7060</v>
          </cell>
          <cell r="AZ45">
            <v>0</v>
          </cell>
          <cell r="BA45">
            <v>25.94</v>
          </cell>
          <cell r="BB45">
            <v>25.97</v>
          </cell>
          <cell r="BF45" t="str">
            <v>MARTIN 4</v>
          </cell>
          <cell r="BG45">
            <v>470</v>
          </cell>
          <cell r="BH45">
            <v>1</v>
          </cell>
          <cell r="BI45">
            <v>5576</v>
          </cell>
          <cell r="BJ45">
            <v>59.8</v>
          </cell>
          <cell r="BK45">
            <v>2390</v>
          </cell>
          <cell r="BL45">
            <v>16890</v>
          </cell>
          <cell r="BM45">
            <v>391</v>
          </cell>
          <cell r="BN45">
            <v>0</v>
          </cell>
          <cell r="BO45">
            <v>60</v>
          </cell>
          <cell r="BP45">
            <v>7067</v>
          </cell>
          <cell r="BQ45">
            <v>0</v>
          </cell>
          <cell r="BR45">
            <v>25.25</v>
          </cell>
          <cell r="BS45">
            <v>25.29</v>
          </cell>
          <cell r="BW45" t="str">
            <v>MARTIN 4</v>
          </cell>
          <cell r="BX45">
            <v>470</v>
          </cell>
          <cell r="BY45">
            <v>1</v>
          </cell>
          <cell r="BZ45">
            <v>4660</v>
          </cell>
          <cell r="CA45">
            <v>51.5</v>
          </cell>
          <cell r="CB45">
            <v>2059</v>
          </cell>
          <cell r="CC45">
            <v>14503</v>
          </cell>
          <cell r="CD45">
            <v>346</v>
          </cell>
          <cell r="CE45">
            <v>0</v>
          </cell>
          <cell r="CF45">
            <v>52</v>
          </cell>
          <cell r="CG45">
            <v>7045</v>
          </cell>
          <cell r="CH45">
            <v>0</v>
          </cell>
          <cell r="CI45">
            <v>25.15</v>
          </cell>
          <cell r="CJ45">
            <v>25.2</v>
          </cell>
        </row>
        <row r="46">
          <cell r="X46" t="str">
            <v>MR SC</v>
          </cell>
          <cell r="Y46">
            <v>181</v>
          </cell>
          <cell r="Z46">
            <v>2</v>
          </cell>
          <cell r="AA46">
            <v>622</v>
          </cell>
          <cell r="AB46">
            <v>6.6</v>
          </cell>
          <cell r="AC46">
            <v>173</v>
          </cell>
          <cell r="AD46">
            <v>1867</v>
          </cell>
          <cell r="AE46">
            <v>142</v>
          </cell>
          <cell r="AF46">
            <v>0</v>
          </cell>
          <cell r="AG46">
            <v>8</v>
          </cell>
          <cell r="AH46">
            <v>10766</v>
          </cell>
          <cell r="AI46">
            <v>0</v>
          </cell>
          <cell r="AJ46">
            <v>48.6</v>
          </cell>
          <cell r="AK46">
            <v>48.6</v>
          </cell>
          <cell r="AO46" t="str">
            <v>MR SC</v>
          </cell>
          <cell r="AP46">
            <v>181</v>
          </cell>
          <cell r="AQ46">
            <v>2</v>
          </cell>
          <cell r="AR46">
            <v>1925</v>
          </cell>
          <cell r="AS46">
            <v>21.1</v>
          </cell>
          <cell r="AT46">
            <v>558</v>
          </cell>
          <cell r="AU46">
            <v>5971</v>
          </cell>
          <cell r="AV46">
            <v>316</v>
          </cell>
          <cell r="AW46">
            <v>0</v>
          </cell>
          <cell r="AX46">
            <v>26</v>
          </cell>
          <cell r="AY46">
            <v>10702</v>
          </cell>
          <cell r="AZ46">
            <v>0</v>
          </cell>
          <cell r="BA46">
            <v>46.09</v>
          </cell>
          <cell r="BB46">
            <v>46.09</v>
          </cell>
          <cell r="BF46" t="str">
            <v>MR SC</v>
          </cell>
          <cell r="BG46">
            <v>181</v>
          </cell>
          <cell r="BH46">
            <v>0</v>
          </cell>
          <cell r="BI46">
            <v>252</v>
          </cell>
          <cell r="BJ46">
            <v>2.7</v>
          </cell>
          <cell r="BK46">
            <v>71</v>
          </cell>
          <cell r="BL46">
            <v>775</v>
          </cell>
          <cell r="BM46">
            <v>44</v>
          </cell>
          <cell r="BN46">
            <v>0</v>
          </cell>
          <cell r="BO46">
            <v>3</v>
          </cell>
          <cell r="BP46">
            <v>10854</v>
          </cell>
          <cell r="BQ46">
            <v>0</v>
          </cell>
          <cell r="BR46">
            <v>38.76</v>
          </cell>
          <cell r="BS46">
            <v>38.76</v>
          </cell>
          <cell r="BW46" t="str">
            <v>MR SC</v>
          </cell>
          <cell r="BX46">
            <v>181</v>
          </cell>
          <cell r="BY46">
            <v>0</v>
          </cell>
          <cell r="BZ46">
            <v>0</v>
          </cell>
          <cell r="CA46">
            <v>0</v>
          </cell>
          <cell r="CB46">
            <v>0</v>
          </cell>
          <cell r="CC46">
            <v>0</v>
          </cell>
          <cell r="CD46">
            <v>0</v>
          </cell>
          <cell r="CE46">
            <v>0</v>
          </cell>
          <cell r="CF46">
            <v>0</v>
          </cell>
          <cell r="CG46">
            <v>0</v>
          </cell>
          <cell r="CH46">
            <v>0</v>
          </cell>
          <cell r="CI46">
            <v>0</v>
          </cell>
          <cell r="CJ46">
            <v>0</v>
          </cell>
        </row>
        <row r="47">
          <cell r="X47" t="str">
            <v>MREXP</v>
          </cell>
          <cell r="Y47">
            <v>1023</v>
          </cell>
          <cell r="Z47">
            <v>0</v>
          </cell>
          <cell r="AA47">
            <v>0</v>
          </cell>
          <cell r="AB47">
            <v>0</v>
          </cell>
          <cell r="AC47">
            <v>0</v>
          </cell>
          <cell r="AD47">
            <v>0</v>
          </cell>
          <cell r="AE47">
            <v>0</v>
          </cell>
          <cell r="AF47">
            <v>0</v>
          </cell>
          <cell r="AG47">
            <v>0</v>
          </cell>
          <cell r="AH47">
            <v>0</v>
          </cell>
          <cell r="AI47">
            <v>0</v>
          </cell>
          <cell r="AJ47">
            <v>0</v>
          </cell>
          <cell r="AK47">
            <v>0</v>
          </cell>
          <cell r="AO47" t="str">
            <v>MREXP</v>
          </cell>
          <cell r="AP47">
            <v>1023</v>
          </cell>
          <cell r="AQ47">
            <v>0</v>
          </cell>
          <cell r="AR47">
            <v>0</v>
          </cell>
          <cell r="AS47">
            <v>0</v>
          </cell>
          <cell r="AT47">
            <v>0</v>
          </cell>
          <cell r="AU47">
            <v>0</v>
          </cell>
          <cell r="AV47">
            <v>0</v>
          </cell>
          <cell r="AW47">
            <v>0</v>
          </cell>
          <cell r="AX47">
            <v>0</v>
          </cell>
          <cell r="AY47">
            <v>0</v>
          </cell>
          <cell r="AZ47">
            <v>0</v>
          </cell>
          <cell r="BA47">
            <v>0</v>
          </cell>
          <cell r="BB47">
            <v>0</v>
          </cell>
          <cell r="BF47" t="str">
            <v>MREXP</v>
          </cell>
          <cell r="BG47">
            <v>1023</v>
          </cell>
          <cell r="BH47">
            <v>1</v>
          </cell>
          <cell r="BI47">
            <v>4739</v>
          </cell>
          <cell r="BJ47">
            <v>52.8</v>
          </cell>
          <cell r="BK47">
            <v>4597</v>
          </cell>
          <cell r="BL47">
            <v>33185</v>
          </cell>
          <cell r="BM47">
            <v>38</v>
          </cell>
          <cell r="BN47">
            <v>0</v>
          </cell>
          <cell r="BO47">
            <v>118</v>
          </cell>
          <cell r="BP47">
            <v>7219</v>
          </cell>
          <cell r="BQ47">
            <v>0</v>
          </cell>
          <cell r="BR47">
            <v>25.7</v>
          </cell>
          <cell r="BS47">
            <v>25.71</v>
          </cell>
          <cell r="BW47" t="str">
            <v>MREXP</v>
          </cell>
          <cell r="BX47">
            <v>1023</v>
          </cell>
          <cell r="BY47">
            <v>1</v>
          </cell>
          <cell r="BZ47">
            <v>8039</v>
          </cell>
          <cell r="CA47">
            <v>89.8</v>
          </cell>
          <cell r="CB47">
            <v>7862</v>
          </cell>
          <cell r="CC47">
            <v>56689</v>
          </cell>
          <cell r="CD47">
            <v>68</v>
          </cell>
          <cell r="CE47">
            <v>0</v>
          </cell>
          <cell r="CF47">
            <v>208</v>
          </cell>
          <cell r="CG47">
            <v>7211</v>
          </cell>
          <cell r="CH47">
            <v>0</v>
          </cell>
          <cell r="CI47">
            <v>26.5</v>
          </cell>
          <cell r="CJ47">
            <v>26.5</v>
          </cell>
        </row>
        <row r="48">
          <cell r="X48" t="str">
            <v>MREXPDF</v>
          </cell>
          <cell r="Y48">
            <v>97</v>
          </cell>
          <cell r="Z48">
            <v>0</v>
          </cell>
          <cell r="AA48">
            <v>0</v>
          </cell>
          <cell r="AB48">
            <v>0</v>
          </cell>
          <cell r="AC48">
            <v>0</v>
          </cell>
          <cell r="AD48">
            <v>0</v>
          </cell>
          <cell r="AE48">
            <v>0</v>
          </cell>
          <cell r="AF48">
            <v>0</v>
          </cell>
          <cell r="AG48">
            <v>0</v>
          </cell>
          <cell r="AH48">
            <v>0</v>
          </cell>
          <cell r="AI48">
            <v>0</v>
          </cell>
          <cell r="AJ48">
            <v>0</v>
          </cell>
          <cell r="AK48">
            <v>0</v>
          </cell>
          <cell r="AO48" t="str">
            <v>MREXPDF</v>
          </cell>
          <cell r="AP48">
            <v>97</v>
          </cell>
          <cell r="AQ48">
            <v>0</v>
          </cell>
          <cell r="AR48">
            <v>0</v>
          </cell>
          <cell r="AS48">
            <v>0</v>
          </cell>
          <cell r="AT48">
            <v>0</v>
          </cell>
          <cell r="AU48">
            <v>0</v>
          </cell>
          <cell r="AV48">
            <v>0</v>
          </cell>
          <cell r="AW48">
            <v>0</v>
          </cell>
          <cell r="AX48">
            <v>0</v>
          </cell>
          <cell r="AY48">
            <v>0</v>
          </cell>
          <cell r="AZ48">
            <v>0</v>
          </cell>
          <cell r="BA48">
            <v>0</v>
          </cell>
          <cell r="BB48">
            <v>0</v>
          </cell>
          <cell r="BF48" t="str">
            <v>MREXPDF</v>
          </cell>
          <cell r="BG48">
            <v>97</v>
          </cell>
          <cell r="BH48">
            <v>1</v>
          </cell>
          <cell r="BI48">
            <v>1831</v>
          </cell>
          <cell r="BJ48">
            <v>20</v>
          </cell>
          <cell r="BK48">
            <v>169</v>
          </cell>
          <cell r="BL48">
            <v>1580</v>
          </cell>
          <cell r="BM48">
            <v>269</v>
          </cell>
          <cell r="BN48">
            <v>0</v>
          </cell>
          <cell r="BO48">
            <v>5</v>
          </cell>
          <cell r="BP48">
            <v>9370</v>
          </cell>
          <cell r="BQ48">
            <v>0</v>
          </cell>
          <cell r="BR48">
            <v>31.43</v>
          </cell>
          <cell r="BS48">
            <v>31.99</v>
          </cell>
          <cell r="BW48" t="str">
            <v>MREXPDF</v>
          </cell>
          <cell r="BX48">
            <v>97</v>
          </cell>
          <cell r="BY48">
            <v>1</v>
          </cell>
          <cell r="BZ48">
            <v>2886</v>
          </cell>
          <cell r="CA48">
            <v>31.5</v>
          </cell>
          <cell r="CB48">
            <v>265</v>
          </cell>
          <cell r="CC48">
            <v>2484</v>
          </cell>
          <cell r="CD48">
            <v>435</v>
          </cell>
          <cell r="CE48">
            <v>0</v>
          </cell>
          <cell r="CF48">
            <v>9</v>
          </cell>
          <cell r="CG48">
            <v>9367</v>
          </cell>
          <cell r="CH48">
            <v>0</v>
          </cell>
          <cell r="CI48">
            <v>32.06</v>
          </cell>
          <cell r="CJ48">
            <v>32.64</v>
          </cell>
        </row>
        <row r="49">
          <cell r="X49" t="str">
            <v>MTEXP</v>
          </cell>
          <cell r="Y49">
            <v>1023</v>
          </cell>
          <cell r="Z49">
            <v>0</v>
          </cell>
          <cell r="AA49">
            <v>0</v>
          </cell>
          <cell r="AB49">
            <v>0</v>
          </cell>
          <cell r="AC49">
            <v>0</v>
          </cell>
          <cell r="AD49">
            <v>0</v>
          </cell>
          <cell r="AE49">
            <v>0</v>
          </cell>
          <cell r="AF49">
            <v>0</v>
          </cell>
          <cell r="AG49">
            <v>0</v>
          </cell>
          <cell r="AH49">
            <v>0</v>
          </cell>
          <cell r="AI49">
            <v>0</v>
          </cell>
          <cell r="AJ49">
            <v>0</v>
          </cell>
          <cell r="AK49">
            <v>0</v>
          </cell>
          <cell r="AO49" t="str">
            <v>MTEXP</v>
          </cell>
          <cell r="AP49">
            <v>1023</v>
          </cell>
          <cell r="AQ49">
            <v>0</v>
          </cell>
          <cell r="AR49">
            <v>0</v>
          </cell>
          <cell r="AS49">
            <v>0</v>
          </cell>
          <cell r="AT49">
            <v>0</v>
          </cell>
          <cell r="AU49">
            <v>0</v>
          </cell>
          <cell r="AV49">
            <v>0</v>
          </cell>
          <cell r="AW49">
            <v>0</v>
          </cell>
          <cell r="AX49">
            <v>0</v>
          </cell>
          <cell r="AY49">
            <v>0</v>
          </cell>
          <cell r="AZ49">
            <v>0</v>
          </cell>
          <cell r="BA49">
            <v>0</v>
          </cell>
          <cell r="BB49">
            <v>0</v>
          </cell>
          <cell r="BF49" t="str">
            <v>MTEXP</v>
          </cell>
          <cell r="BG49">
            <v>1023</v>
          </cell>
          <cell r="BH49">
            <v>1</v>
          </cell>
          <cell r="BI49">
            <v>4665</v>
          </cell>
          <cell r="BJ49">
            <v>51.5</v>
          </cell>
          <cell r="BK49">
            <v>4482</v>
          </cell>
          <cell r="BL49">
            <v>32387</v>
          </cell>
          <cell r="BM49">
            <v>45</v>
          </cell>
          <cell r="BN49">
            <v>0</v>
          </cell>
          <cell r="BO49">
            <v>113</v>
          </cell>
          <cell r="BP49">
            <v>7227</v>
          </cell>
          <cell r="BQ49">
            <v>0</v>
          </cell>
          <cell r="BR49">
            <v>25.32</v>
          </cell>
          <cell r="BS49">
            <v>25.32</v>
          </cell>
          <cell r="BW49" t="str">
            <v>MTEXP</v>
          </cell>
          <cell r="BX49">
            <v>1023</v>
          </cell>
          <cell r="BY49">
            <v>1</v>
          </cell>
          <cell r="BZ49">
            <v>7975</v>
          </cell>
          <cell r="CA49">
            <v>87.8</v>
          </cell>
          <cell r="CB49">
            <v>7686</v>
          </cell>
          <cell r="CC49">
            <v>55539</v>
          </cell>
          <cell r="CD49">
            <v>78</v>
          </cell>
          <cell r="CE49">
            <v>0</v>
          </cell>
          <cell r="CF49">
            <v>199</v>
          </cell>
          <cell r="CG49">
            <v>7226</v>
          </cell>
          <cell r="CH49">
            <v>0</v>
          </cell>
          <cell r="CI49">
            <v>25.9</v>
          </cell>
          <cell r="CJ49">
            <v>25.9</v>
          </cell>
        </row>
        <row r="50">
          <cell r="X50" t="str">
            <v>MTEXPDF</v>
          </cell>
          <cell r="Y50">
            <v>97</v>
          </cell>
          <cell r="Z50">
            <v>0</v>
          </cell>
          <cell r="AA50">
            <v>0</v>
          </cell>
          <cell r="AB50">
            <v>0</v>
          </cell>
          <cell r="AC50">
            <v>0</v>
          </cell>
          <cell r="AD50">
            <v>0</v>
          </cell>
          <cell r="AE50">
            <v>0</v>
          </cell>
          <cell r="AF50">
            <v>0</v>
          </cell>
          <cell r="AG50">
            <v>0</v>
          </cell>
          <cell r="AH50">
            <v>0</v>
          </cell>
          <cell r="AI50">
            <v>0</v>
          </cell>
          <cell r="AJ50">
            <v>0</v>
          </cell>
          <cell r="AK50">
            <v>0</v>
          </cell>
          <cell r="AO50" t="str">
            <v>MTEXPDF</v>
          </cell>
          <cell r="AP50">
            <v>97</v>
          </cell>
          <cell r="AQ50">
            <v>0</v>
          </cell>
          <cell r="AR50">
            <v>0</v>
          </cell>
          <cell r="AS50">
            <v>0</v>
          </cell>
          <cell r="AT50">
            <v>0</v>
          </cell>
          <cell r="AU50">
            <v>0</v>
          </cell>
          <cell r="AV50">
            <v>0</v>
          </cell>
          <cell r="AW50">
            <v>0</v>
          </cell>
          <cell r="AX50">
            <v>0</v>
          </cell>
          <cell r="AY50">
            <v>0</v>
          </cell>
          <cell r="AZ50">
            <v>0</v>
          </cell>
          <cell r="BA50">
            <v>0</v>
          </cell>
          <cell r="BB50">
            <v>0</v>
          </cell>
          <cell r="BF50" t="str">
            <v>MTEXPDF</v>
          </cell>
          <cell r="BG50">
            <v>97</v>
          </cell>
          <cell r="BH50">
            <v>1</v>
          </cell>
          <cell r="BI50">
            <v>1940</v>
          </cell>
          <cell r="BJ50">
            <v>21.4</v>
          </cell>
          <cell r="BK50">
            <v>180</v>
          </cell>
          <cell r="BL50">
            <v>1658</v>
          </cell>
          <cell r="BM50">
            <v>243</v>
          </cell>
          <cell r="BN50">
            <v>0</v>
          </cell>
          <cell r="BO50">
            <v>6</v>
          </cell>
          <cell r="BP50">
            <v>9208</v>
          </cell>
          <cell r="BQ50">
            <v>0</v>
          </cell>
          <cell r="BR50">
            <v>31.21</v>
          </cell>
          <cell r="BS50">
            <v>31.21</v>
          </cell>
          <cell r="BW50" t="str">
            <v>MTEXPDF</v>
          </cell>
          <cell r="BX50">
            <v>97</v>
          </cell>
          <cell r="BY50">
            <v>1</v>
          </cell>
          <cell r="BZ50">
            <v>3094</v>
          </cell>
          <cell r="CA50">
            <v>34</v>
          </cell>
          <cell r="CB50">
            <v>287</v>
          </cell>
          <cell r="CC50">
            <v>2639</v>
          </cell>
          <cell r="CD50">
            <v>375</v>
          </cell>
          <cell r="CE50">
            <v>0</v>
          </cell>
          <cell r="CF50">
            <v>9</v>
          </cell>
          <cell r="CG50">
            <v>9208</v>
          </cell>
          <cell r="CH50">
            <v>0</v>
          </cell>
          <cell r="CI50">
            <v>31.61</v>
          </cell>
          <cell r="CJ50">
            <v>31.61</v>
          </cell>
        </row>
        <row r="51">
          <cell r="X51" t="str">
            <v>OLNDR CT</v>
          </cell>
          <cell r="Y51">
            <v>181</v>
          </cell>
          <cell r="Z51">
            <v>1</v>
          </cell>
          <cell r="AA51">
            <v>110</v>
          </cell>
          <cell r="AB51">
            <v>1.1000000000000001</v>
          </cell>
          <cell r="AC51">
            <v>15</v>
          </cell>
          <cell r="AD51">
            <v>161</v>
          </cell>
          <cell r="AE51">
            <v>2</v>
          </cell>
          <cell r="AF51">
            <v>0</v>
          </cell>
          <cell r="AG51">
            <v>1</v>
          </cell>
          <cell r="AH51">
            <v>10677</v>
          </cell>
          <cell r="AI51">
            <v>0</v>
          </cell>
          <cell r="AJ51">
            <v>49.9</v>
          </cell>
          <cell r="AK51">
            <v>51.1</v>
          </cell>
          <cell r="AO51" t="str">
            <v>OLNDR CT</v>
          </cell>
          <cell r="AP51">
            <v>181</v>
          </cell>
          <cell r="AQ51">
            <v>1</v>
          </cell>
          <cell r="AR51">
            <v>181</v>
          </cell>
          <cell r="AS51">
            <v>1.8</v>
          </cell>
          <cell r="AT51">
            <v>24</v>
          </cell>
          <cell r="AU51">
            <v>253</v>
          </cell>
          <cell r="AV51">
            <v>6</v>
          </cell>
          <cell r="AW51">
            <v>0</v>
          </cell>
          <cell r="AX51">
            <v>1</v>
          </cell>
          <cell r="AY51">
            <v>10575</v>
          </cell>
          <cell r="AZ51">
            <v>0</v>
          </cell>
          <cell r="BA51">
            <v>52.44</v>
          </cell>
          <cell r="BB51">
            <v>54.7</v>
          </cell>
          <cell r="BF51" t="str">
            <v>OLNDR CT</v>
          </cell>
          <cell r="BG51">
            <v>181</v>
          </cell>
          <cell r="BH51">
            <v>0</v>
          </cell>
          <cell r="BI51">
            <v>8</v>
          </cell>
          <cell r="BJ51">
            <v>0.1</v>
          </cell>
          <cell r="BK51">
            <v>1</v>
          </cell>
          <cell r="BL51">
            <v>12</v>
          </cell>
          <cell r="BM51">
            <v>1</v>
          </cell>
          <cell r="BN51">
            <v>0</v>
          </cell>
          <cell r="BO51">
            <v>0</v>
          </cell>
          <cell r="BP51">
            <v>10617</v>
          </cell>
          <cell r="BQ51">
            <v>0</v>
          </cell>
          <cell r="BR51">
            <v>42.68</v>
          </cell>
          <cell r="BS51">
            <v>50.58</v>
          </cell>
          <cell r="BW51" t="str">
            <v>OLNDR CT</v>
          </cell>
          <cell r="BX51">
            <v>181</v>
          </cell>
          <cell r="BY51">
            <v>0</v>
          </cell>
          <cell r="BZ51">
            <v>0</v>
          </cell>
          <cell r="CA51">
            <v>0</v>
          </cell>
          <cell r="CB51">
            <v>0</v>
          </cell>
          <cell r="CC51">
            <v>0</v>
          </cell>
          <cell r="CD51">
            <v>0</v>
          </cell>
          <cell r="CE51">
            <v>0</v>
          </cell>
          <cell r="CF51">
            <v>0</v>
          </cell>
          <cell r="CG51">
            <v>0</v>
          </cell>
          <cell r="CH51">
            <v>0</v>
          </cell>
          <cell r="CI51">
            <v>0</v>
          </cell>
          <cell r="CJ51">
            <v>0</v>
          </cell>
        </row>
        <row r="52">
          <cell r="X52" t="str">
            <v>PE GT</v>
          </cell>
          <cell r="Y52">
            <v>32</v>
          </cell>
          <cell r="Z52">
            <v>12</v>
          </cell>
          <cell r="AA52">
            <v>5</v>
          </cell>
          <cell r="AB52">
            <v>0.1</v>
          </cell>
          <cell r="AC52">
            <v>2</v>
          </cell>
          <cell r="AD52">
            <v>30</v>
          </cell>
          <cell r="AE52">
            <v>0</v>
          </cell>
          <cell r="AF52">
            <v>0</v>
          </cell>
          <cell r="AG52">
            <v>0</v>
          </cell>
          <cell r="AH52">
            <v>17535</v>
          </cell>
          <cell r="AI52">
            <v>0</v>
          </cell>
          <cell r="AJ52">
            <v>78.069999999999993</v>
          </cell>
          <cell r="AK52">
            <v>78.069999999999993</v>
          </cell>
          <cell r="AO52" t="str">
            <v>PE GT</v>
          </cell>
          <cell r="AP52">
            <v>32</v>
          </cell>
          <cell r="AQ52">
            <v>12</v>
          </cell>
          <cell r="AR52">
            <v>10</v>
          </cell>
          <cell r="AS52">
            <v>0.1</v>
          </cell>
          <cell r="AT52">
            <v>3</v>
          </cell>
          <cell r="AU52">
            <v>59</v>
          </cell>
          <cell r="AV52">
            <v>0</v>
          </cell>
          <cell r="AW52">
            <v>0</v>
          </cell>
          <cell r="AX52">
            <v>0</v>
          </cell>
          <cell r="AY52">
            <v>17735</v>
          </cell>
          <cell r="AZ52">
            <v>0</v>
          </cell>
          <cell r="BA52">
            <v>64.510000000000005</v>
          </cell>
          <cell r="BB52">
            <v>64.510000000000005</v>
          </cell>
          <cell r="BF52" t="str">
            <v>PE GT</v>
          </cell>
          <cell r="BG52">
            <v>32</v>
          </cell>
          <cell r="BH52">
            <v>12</v>
          </cell>
          <cell r="BI52">
            <v>9</v>
          </cell>
          <cell r="BJ52">
            <v>0.1</v>
          </cell>
          <cell r="BK52">
            <v>3</v>
          </cell>
          <cell r="BL52">
            <v>53</v>
          </cell>
          <cell r="BM52">
            <v>0</v>
          </cell>
          <cell r="BN52">
            <v>0</v>
          </cell>
          <cell r="BO52">
            <v>0</v>
          </cell>
          <cell r="BP52">
            <v>17700</v>
          </cell>
          <cell r="BQ52">
            <v>0</v>
          </cell>
          <cell r="BR52">
            <v>63.31</v>
          </cell>
          <cell r="BS52">
            <v>63.31</v>
          </cell>
          <cell r="BW52" t="str">
            <v>PE GT</v>
          </cell>
          <cell r="BX52">
            <v>32</v>
          </cell>
          <cell r="BY52">
            <v>12</v>
          </cell>
          <cell r="BZ52">
            <v>12</v>
          </cell>
          <cell r="CA52">
            <v>0.1</v>
          </cell>
          <cell r="CB52">
            <v>4</v>
          </cell>
          <cell r="CC52">
            <v>67</v>
          </cell>
          <cell r="CD52">
            <v>0</v>
          </cell>
          <cell r="CE52">
            <v>0</v>
          </cell>
          <cell r="CF52">
            <v>0</v>
          </cell>
          <cell r="CG52">
            <v>17677</v>
          </cell>
          <cell r="CH52">
            <v>0</v>
          </cell>
          <cell r="CI52">
            <v>62.12</v>
          </cell>
          <cell r="CJ52">
            <v>62.12</v>
          </cell>
        </row>
        <row r="53">
          <cell r="X53" t="str">
            <v>PT EVER1</v>
          </cell>
          <cell r="Y53">
            <v>212</v>
          </cell>
          <cell r="Z53">
            <v>1</v>
          </cell>
          <cell r="AA53">
            <v>1092</v>
          </cell>
          <cell r="AB53">
            <v>11.8</v>
          </cell>
          <cell r="AC53">
            <v>217</v>
          </cell>
          <cell r="AD53">
            <v>2326</v>
          </cell>
          <cell r="AE53">
            <v>111</v>
          </cell>
          <cell r="AF53">
            <v>0</v>
          </cell>
          <cell r="AG53">
            <v>8</v>
          </cell>
          <cell r="AH53">
            <v>10701</v>
          </cell>
          <cell r="AI53">
            <v>0</v>
          </cell>
          <cell r="AJ53">
            <v>38.020000000000003</v>
          </cell>
          <cell r="AK53">
            <v>38.33</v>
          </cell>
          <cell r="AO53" t="str">
            <v>PT EVER1</v>
          </cell>
          <cell r="AP53">
            <v>212</v>
          </cell>
          <cell r="AQ53">
            <v>1</v>
          </cell>
          <cell r="AR53">
            <v>1070</v>
          </cell>
          <cell r="AS53">
            <v>11.4</v>
          </cell>
          <cell r="AT53">
            <v>211</v>
          </cell>
          <cell r="AU53">
            <v>2262</v>
          </cell>
          <cell r="AV53">
            <v>107</v>
          </cell>
          <cell r="AW53">
            <v>0</v>
          </cell>
          <cell r="AX53">
            <v>8</v>
          </cell>
          <cell r="AY53">
            <v>10698</v>
          </cell>
          <cell r="AZ53">
            <v>0</v>
          </cell>
          <cell r="BA53">
            <v>37.630000000000003</v>
          </cell>
          <cell r="BB53">
            <v>37.909999999999997</v>
          </cell>
          <cell r="BF53" t="str">
            <v>PT EVER1</v>
          </cell>
          <cell r="BG53">
            <v>212</v>
          </cell>
          <cell r="BH53">
            <v>1</v>
          </cell>
          <cell r="BI53">
            <v>840</v>
          </cell>
          <cell r="BJ53">
            <v>8.9</v>
          </cell>
          <cell r="BK53">
            <v>164</v>
          </cell>
          <cell r="BL53">
            <v>1751</v>
          </cell>
          <cell r="BM53">
            <v>75</v>
          </cell>
          <cell r="BN53">
            <v>0</v>
          </cell>
          <cell r="BO53">
            <v>6</v>
          </cell>
          <cell r="BP53">
            <v>10689</v>
          </cell>
          <cell r="BQ53">
            <v>0</v>
          </cell>
          <cell r="BR53">
            <v>36.979999999999997</v>
          </cell>
          <cell r="BS53">
            <v>37.229999999999997</v>
          </cell>
          <cell r="BW53" t="str">
            <v>PT EVER1</v>
          </cell>
          <cell r="BX53">
            <v>212</v>
          </cell>
          <cell r="BY53">
            <v>1</v>
          </cell>
          <cell r="BZ53">
            <v>752</v>
          </cell>
          <cell r="CA53">
            <v>8</v>
          </cell>
          <cell r="CB53">
            <v>148</v>
          </cell>
          <cell r="CC53">
            <v>1579</v>
          </cell>
          <cell r="CD53">
            <v>74</v>
          </cell>
          <cell r="CE53">
            <v>0</v>
          </cell>
          <cell r="CF53">
            <v>6</v>
          </cell>
          <cell r="CG53">
            <v>10702</v>
          </cell>
          <cell r="CH53">
            <v>0</v>
          </cell>
          <cell r="CI53">
            <v>37.61</v>
          </cell>
          <cell r="CJ53">
            <v>37.869999999999997</v>
          </cell>
        </row>
        <row r="54">
          <cell r="X54" t="str">
            <v>PT EVER2</v>
          </cell>
          <cell r="Y54">
            <v>212</v>
          </cell>
          <cell r="Z54">
            <v>1</v>
          </cell>
          <cell r="AA54">
            <v>1883</v>
          </cell>
          <cell r="AB54">
            <v>20.100000000000001</v>
          </cell>
          <cell r="AC54">
            <v>371</v>
          </cell>
          <cell r="AD54">
            <v>3866</v>
          </cell>
          <cell r="AE54">
            <v>165</v>
          </cell>
          <cell r="AF54">
            <v>0</v>
          </cell>
          <cell r="AG54">
            <v>14</v>
          </cell>
          <cell r="AH54">
            <v>10417</v>
          </cell>
          <cell r="AI54">
            <v>0</v>
          </cell>
          <cell r="AJ54">
            <v>36.840000000000003</v>
          </cell>
          <cell r="AK54">
            <v>37.119999999999997</v>
          </cell>
          <cell r="AO54" t="str">
            <v>PT EVER2</v>
          </cell>
          <cell r="AP54">
            <v>212</v>
          </cell>
          <cell r="AQ54">
            <v>1</v>
          </cell>
          <cell r="AR54">
            <v>1638</v>
          </cell>
          <cell r="AS54">
            <v>17.5</v>
          </cell>
          <cell r="AT54">
            <v>325</v>
          </cell>
          <cell r="AU54">
            <v>3391</v>
          </cell>
          <cell r="AV54">
            <v>160</v>
          </cell>
          <cell r="AW54">
            <v>0</v>
          </cell>
          <cell r="AX54">
            <v>12</v>
          </cell>
          <cell r="AY54">
            <v>10420</v>
          </cell>
          <cell r="AZ54">
            <v>0</v>
          </cell>
          <cell r="BA54">
            <v>36.700000000000003</v>
          </cell>
          <cell r="BB54">
            <v>36.97</v>
          </cell>
          <cell r="BF54" t="str">
            <v>PT EVER2</v>
          </cell>
          <cell r="BG54">
            <v>212</v>
          </cell>
          <cell r="BH54">
            <v>1</v>
          </cell>
          <cell r="BI54">
            <v>1665</v>
          </cell>
          <cell r="BJ54">
            <v>17.5</v>
          </cell>
          <cell r="BK54">
            <v>323</v>
          </cell>
          <cell r="BL54">
            <v>3364</v>
          </cell>
          <cell r="BM54">
            <v>143</v>
          </cell>
          <cell r="BN54">
            <v>0</v>
          </cell>
          <cell r="BO54">
            <v>12</v>
          </cell>
          <cell r="BP54">
            <v>10415</v>
          </cell>
          <cell r="BQ54">
            <v>0</v>
          </cell>
          <cell r="BR54">
            <v>35.89</v>
          </cell>
          <cell r="BS54">
            <v>36.119999999999997</v>
          </cell>
          <cell r="BW54" t="str">
            <v>PT EVER2</v>
          </cell>
          <cell r="BX54">
            <v>212</v>
          </cell>
          <cell r="BY54">
            <v>1</v>
          </cell>
          <cell r="BZ54">
            <v>1476</v>
          </cell>
          <cell r="CA54">
            <v>15.6</v>
          </cell>
          <cell r="CB54">
            <v>289</v>
          </cell>
          <cell r="CC54">
            <v>3010</v>
          </cell>
          <cell r="CD54">
            <v>137</v>
          </cell>
          <cell r="CE54">
            <v>0</v>
          </cell>
          <cell r="CF54">
            <v>11</v>
          </cell>
          <cell r="CG54">
            <v>10425</v>
          </cell>
          <cell r="CH54">
            <v>0</v>
          </cell>
          <cell r="CI54">
            <v>36.53</v>
          </cell>
          <cell r="CJ54">
            <v>36.79</v>
          </cell>
        </row>
        <row r="55">
          <cell r="X55" t="str">
            <v>PT EVER3</v>
          </cell>
          <cell r="Y55">
            <v>392</v>
          </cell>
          <cell r="Z55">
            <v>1</v>
          </cell>
          <cell r="AA55">
            <v>3879</v>
          </cell>
          <cell r="AB55">
            <v>41.5</v>
          </cell>
          <cell r="AC55">
            <v>1419</v>
          </cell>
          <cell r="AD55">
            <v>14194</v>
          </cell>
          <cell r="AE55">
            <v>330</v>
          </cell>
          <cell r="AF55">
            <v>0</v>
          </cell>
          <cell r="AG55">
            <v>50</v>
          </cell>
          <cell r="AH55">
            <v>10001</v>
          </cell>
          <cell r="AI55">
            <v>0</v>
          </cell>
          <cell r="AJ55">
            <v>35.369999999999997</v>
          </cell>
          <cell r="AK55">
            <v>35.56</v>
          </cell>
          <cell r="AO55" t="str">
            <v>PT EVER3</v>
          </cell>
          <cell r="AP55">
            <v>392</v>
          </cell>
          <cell r="AQ55">
            <v>1</v>
          </cell>
          <cell r="AR55">
            <v>3738</v>
          </cell>
          <cell r="AS55">
            <v>40.1</v>
          </cell>
          <cell r="AT55">
            <v>1377</v>
          </cell>
          <cell r="AU55">
            <v>13762</v>
          </cell>
          <cell r="AV55">
            <v>323</v>
          </cell>
          <cell r="AW55">
            <v>0</v>
          </cell>
          <cell r="AX55">
            <v>48</v>
          </cell>
          <cell r="AY55">
            <v>9997</v>
          </cell>
          <cell r="AZ55">
            <v>0</v>
          </cell>
          <cell r="BA55">
            <v>34.83</v>
          </cell>
          <cell r="BB55">
            <v>35.01</v>
          </cell>
          <cell r="BF55" t="str">
            <v>PT EVER3</v>
          </cell>
          <cell r="BG55">
            <v>392</v>
          </cell>
          <cell r="BH55">
            <v>1</v>
          </cell>
          <cell r="BI55">
            <v>3695</v>
          </cell>
          <cell r="BJ55">
            <v>39.700000000000003</v>
          </cell>
          <cell r="BK55">
            <v>1359</v>
          </cell>
          <cell r="BL55">
            <v>13590</v>
          </cell>
          <cell r="BM55">
            <v>322</v>
          </cell>
          <cell r="BN55">
            <v>0</v>
          </cell>
          <cell r="BO55">
            <v>47</v>
          </cell>
          <cell r="BP55">
            <v>9997</v>
          </cell>
          <cell r="BQ55">
            <v>0</v>
          </cell>
          <cell r="BR55">
            <v>34.520000000000003</v>
          </cell>
          <cell r="BS55">
            <v>34.69</v>
          </cell>
          <cell r="BW55" t="str">
            <v>PT EVER3</v>
          </cell>
          <cell r="BX55">
            <v>392</v>
          </cell>
          <cell r="BY55">
            <v>1</v>
          </cell>
          <cell r="BZ55">
            <v>3100</v>
          </cell>
          <cell r="CA55">
            <v>33</v>
          </cell>
          <cell r="CB55">
            <v>1128</v>
          </cell>
          <cell r="CC55">
            <v>11281</v>
          </cell>
          <cell r="CD55">
            <v>281</v>
          </cell>
          <cell r="CE55">
            <v>0</v>
          </cell>
          <cell r="CF55">
            <v>40</v>
          </cell>
          <cell r="CG55">
            <v>10004</v>
          </cell>
          <cell r="CH55">
            <v>0</v>
          </cell>
          <cell r="CI55">
            <v>35.11</v>
          </cell>
          <cell r="CJ55">
            <v>35.28</v>
          </cell>
        </row>
        <row r="56">
          <cell r="X56" t="str">
            <v>PT EVER4</v>
          </cell>
          <cell r="Y56">
            <v>404</v>
          </cell>
          <cell r="Z56">
            <v>1</v>
          </cell>
          <cell r="AA56">
            <v>4456</v>
          </cell>
          <cell r="AB56">
            <v>47.5</v>
          </cell>
          <cell r="AC56">
            <v>1675</v>
          </cell>
          <cell r="AD56">
            <v>16746</v>
          </cell>
          <cell r="AE56">
            <v>361</v>
          </cell>
          <cell r="AF56">
            <v>0</v>
          </cell>
          <cell r="AG56">
            <v>59</v>
          </cell>
          <cell r="AH56">
            <v>9997</v>
          </cell>
          <cell r="AI56">
            <v>0</v>
          </cell>
          <cell r="AJ56">
            <v>35.26</v>
          </cell>
          <cell r="AK56">
            <v>35.44</v>
          </cell>
          <cell r="AO56" t="str">
            <v>PT EVER4</v>
          </cell>
          <cell r="AP56">
            <v>404</v>
          </cell>
          <cell r="AQ56">
            <v>1</v>
          </cell>
          <cell r="AR56">
            <v>4565</v>
          </cell>
          <cell r="AS56">
            <v>49.3</v>
          </cell>
          <cell r="AT56">
            <v>1744</v>
          </cell>
          <cell r="AU56">
            <v>17411</v>
          </cell>
          <cell r="AV56">
            <v>359</v>
          </cell>
          <cell r="AW56">
            <v>0</v>
          </cell>
          <cell r="AX56">
            <v>61</v>
          </cell>
          <cell r="AY56">
            <v>9986</v>
          </cell>
          <cell r="AZ56">
            <v>0</v>
          </cell>
          <cell r="BA56">
            <v>34.94</v>
          </cell>
          <cell r="BB56">
            <v>35.090000000000003</v>
          </cell>
          <cell r="BF56" t="str">
            <v>PT EVER4</v>
          </cell>
          <cell r="BG56">
            <v>404</v>
          </cell>
          <cell r="BH56">
            <v>1</v>
          </cell>
          <cell r="BI56">
            <v>3982</v>
          </cell>
          <cell r="BJ56">
            <v>43.2</v>
          </cell>
          <cell r="BK56">
            <v>1524</v>
          </cell>
          <cell r="BL56">
            <v>15221</v>
          </cell>
          <cell r="BM56">
            <v>327</v>
          </cell>
          <cell r="BN56">
            <v>0</v>
          </cell>
          <cell r="BO56">
            <v>53</v>
          </cell>
          <cell r="BP56">
            <v>9985</v>
          </cell>
          <cell r="BQ56">
            <v>0</v>
          </cell>
          <cell r="BR56">
            <v>34.46</v>
          </cell>
          <cell r="BS56">
            <v>34.619999999999997</v>
          </cell>
          <cell r="BW56" t="str">
            <v>PT EVER4</v>
          </cell>
          <cell r="BX56">
            <v>404</v>
          </cell>
          <cell r="BY56">
            <v>1</v>
          </cell>
          <cell r="BZ56">
            <v>3754</v>
          </cell>
          <cell r="CA56">
            <v>39.799999999999997</v>
          </cell>
          <cell r="CB56">
            <v>1405</v>
          </cell>
          <cell r="CC56">
            <v>14040</v>
          </cell>
          <cell r="CD56">
            <v>321</v>
          </cell>
          <cell r="CE56">
            <v>0</v>
          </cell>
          <cell r="CF56">
            <v>50</v>
          </cell>
          <cell r="CG56">
            <v>9990</v>
          </cell>
          <cell r="CH56">
            <v>0</v>
          </cell>
          <cell r="CI56">
            <v>35.06</v>
          </cell>
          <cell r="CJ56">
            <v>35.22</v>
          </cell>
        </row>
        <row r="57">
          <cell r="X57" t="str">
            <v>PUTNAM 1</v>
          </cell>
          <cell r="Y57">
            <v>250</v>
          </cell>
          <cell r="Z57">
            <v>1</v>
          </cell>
          <cell r="AA57">
            <v>3211</v>
          </cell>
          <cell r="AB57">
            <v>35</v>
          </cell>
          <cell r="AC57">
            <v>735</v>
          </cell>
          <cell r="AD57">
            <v>6317</v>
          </cell>
          <cell r="AE57">
            <v>258</v>
          </cell>
          <cell r="AF57">
            <v>0</v>
          </cell>
          <cell r="AG57">
            <v>25</v>
          </cell>
          <cell r="AH57">
            <v>8591</v>
          </cell>
          <cell r="AI57">
            <v>0</v>
          </cell>
          <cell r="AJ57">
            <v>33.49</v>
          </cell>
          <cell r="AK57">
            <v>33.619999999999997</v>
          </cell>
          <cell r="AO57" t="str">
            <v>PUTNAM 1</v>
          </cell>
          <cell r="AP57">
            <v>250</v>
          </cell>
          <cell r="AQ57">
            <v>1</v>
          </cell>
          <cell r="AR57">
            <v>4020</v>
          </cell>
          <cell r="AS57">
            <v>41.3</v>
          </cell>
          <cell r="AT57">
            <v>875</v>
          </cell>
          <cell r="AU57">
            <v>7585</v>
          </cell>
          <cell r="AV57">
            <v>340</v>
          </cell>
          <cell r="AW57">
            <v>0</v>
          </cell>
          <cell r="AX57">
            <v>27</v>
          </cell>
          <cell r="AY57">
            <v>8667</v>
          </cell>
          <cell r="AZ57">
            <v>0</v>
          </cell>
          <cell r="BA57">
            <v>31.1</v>
          </cell>
          <cell r="BB57">
            <v>31.23</v>
          </cell>
          <cell r="BF57" t="str">
            <v>PUTNAM 1</v>
          </cell>
          <cell r="BG57">
            <v>250</v>
          </cell>
          <cell r="BH57">
            <v>1</v>
          </cell>
          <cell r="BI57">
            <v>3556</v>
          </cell>
          <cell r="BJ57">
            <v>36.1</v>
          </cell>
          <cell r="BK57">
            <v>762</v>
          </cell>
          <cell r="BL57">
            <v>6607</v>
          </cell>
          <cell r="BM57">
            <v>325</v>
          </cell>
          <cell r="BN57">
            <v>0</v>
          </cell>
          <cell r="BO57">
            <v>23</v>
          </cell>
          <cell r="BP57">
            <v>8675</v>
          </cell>
          <cell r="BQ57">
            <v>0</v>
          </cell>
          <cell r="BR57">
            <v>30.19</v>
          </cell>
          <cell r="BS57">
            <v>30.33</v>
          </cell>
          <cell r="BW57" t="str">
            <v>PUTNAM 1</v>
          </cell>
          <cell r="BX57">
            <v>250</v>
          </cell>
          <cell r="BY57">
            <v>1</v>
          </cell>
          <cell r="BZ57">
            <v>3168</v>
          </cell>
          <cell r="CA57">
            <v>35</v>
          </cell>
          <cell r="CB57">
            <v>738</v>
          </cell>
          <cell r="CC57">
            <v>6329</v>
          </cell>
          <cell r="CD57">
            <v>248</v>
          </cell>
          <cell r="CE57">
            <v>0</v>
          </cell>
          <cell r="CF57">
            <v>22</v>
          </cell>
          <cell r="CG57">
            <v>8572</v>
          </cell>
          <cell r="CH57">
            <v>0</v>
          </cell>
          <cell r="CI57">
            <v>30.1</v>
          </cell>
          <cell r="CJ57">
            <v>30.21</v>
          </cell>
        </row>
        <row r="58">
          <cell r="X58" t="str">
            <v>PUTNAM 2</v>
          </cell>
          <cell r="Y58">
            <v>250</v>
          </cell>
          <cell r="Z58">
            <v>1</v>
          </cell>
          <cell r="AA58">
            <v>2913</v>
          </cell>
          <cell r="AB58">
            <v>31.1</v>
          </cell>
          <cell r="AC58">
            <v>655</v>
          </cell>
          <cell r="AD58">
            <v>5632</v>
          </cell>
          <cell r="AE58">
            <v>295</v>
          </cell>
          <cell r="AF58">
            <v>0</v>
          </cell>
          <cell r="AG58">
            <v>22</v>
          </cell>
          <cell r="AH58">
            <v>8601</v>
          </cell>
          <cell r="AI58">
            <v>0</v>
          </cell>
          <cell r="AJ58">
            <v>34.15</v>
          </cell>
          <cell r="AK58">
            <v>34.32</v>
          </cell>
          <cell r="AO58" t="str">
            <v>PUTNAM 2</v>
          </cell>
          <cell r="AP58">
            <v>250</v>
          </cell>
          <cell r="AQ58">
            <v>1</v>
          </cell>
          <cell r="AR58">
            <v>3810</v>
          </cell>
          <cell r="AS58">
            <v>38.9</v>
          </cell>
          <cell r="AT58">
            <v>824</v>
          </cell>
          <cell r="AU58">
            <v>7104</v>
          </cell>
          <cell r="AV58">
            <v>395</v>
          </cell>
          <cell r="AW58">
            <v>0</v>
          </cell>
          <cell r="AX58">
            <v>27</v>
          </cell>
          <cell r="AY58">
            <v>8627</v>
          </cell>
          <cell r="AZ58">
            <v>0</v>
          </cell>
          <cell r="BA58">
            <v>32.81</v>
          </cell>
          <cell r="BB58">
            <v>32.979999999999997</v>
          </cell>
          <cell r="BF58" t="str">
            <v>PUTNAM 2</v>
          </cell>
          <cell r="BG58">
            <v>250</v>
          </cell>
          <cell r="BH58">
            <v>1</v>
          </cell>
          <cell r="BI58">
            <v>3357</v>
          </cell>
          <cell r="BJ58">
            <v>34.799999999999997</v>
          </cell>
          <cell r="BK58">
            <v>734</v>
          </cell>
          <cell r="BL58">
            <v>6342</v>
          </cell>
          <cell r="BM58">
            <v>335</v>
          </cell>
          <cell r="BN58">
            <v>0</v>
          </cell>
          <cell r="BO58">
            <v>22</v>
          </cell>
          <cell r="BP58">
            <v>8637</v>
          </cell>
          <cell r="BQ58">
            <v>0</v>
          </cell>
          <cell r="BR58">
            <v>30.07</v>
          </cell>
          <cell r="BS58">
            <v>30.22</v>
          </cell>
          <cell r="BW58" t="str">
            <v>PUTNAM 2</v>
          </cell>
          <cell r="BX58">
            <v>250</v>
          </cell>
          <cell r="BY58">
            <v>1</v>
          </cell>
          <cell r="BZ58">
            <v>3449</v>
          </cell>
          <cell r="CA58">
            <v>37.6</v>
          </cell>
          <cell r="CB58">
            <v>793</v>
          </cell>
          <cell r="CC58">
            <v>6800</v>
          </cell>
          <cell r="CD58">
            <v>301</v>
          </cell>
          <cell r="CE58">
            <v>0</v>
          </cell>
          <cell r="CF58">
            <v>24</v>
          </cell>
          <cell r="CG58">
            <v>8574</v>
          </cell>
          <cell r="CH58">
            <v>0</v>
          </cell>
          <cell r="CI58">
            <v>30.62</v>
          </cell>
          <cell r="CJ58">
            <v>30.75</v>
          </cell>
        </row>
        <row r="59">
          <cell r="X59" t="str">
            <v>RIV    3</v>
          </cell>
          <cell r="Y59">
            <v>280</v>
          </cell>
          <cell r="Z59">
            <v>1</v>
          </cell>
          <cell r="AA59">
            <v>778</v>
          </cell>
          <cell r="AB59">
            <v>8.1999999999999993</v>
          </cell>
          <cell r="AC59">
            <v>199</v>
          </cell>
          <cell r="AD59">
            <v>2062</v>
          </cell>
          <cell r="AE59">
            <v>85</v>
          </cell>
          <cell r="AF59">
            <v>0</v>
          </cell>
          <cell r="AG59">
            <v>7</v>
          </cell>
          <cell r="AH59">
            <v>10347</v>
          </cell>
          <cell r="AI59">
            <v>0</v>
          </cell>
          <cell r="AJ59">
            <v>37.049999999999997</v>
          </cell>
          <cell r="AK59">
            <v>37.409999999999997</v>
          </cell>
          <cell r="AO59" t="str">
            <v>RIV    3</v>
          </cell>
          <cell r="AP59">
            <v>280</v>
          </cell>
          <cell r="AQ59">
            <v>1</v>
          </cell>
          <cell r="AR59">
            <v>779</v>
          </cell>
          <cell r="AS59">
            <v>8.1</v>
          </cell>
          <cell r="AT59">
            <v>198</v>
          </cell>
          <cell r="AU59">
            <v>2049</v>
          </cell>
          <cell r="AV59">
            <v>80</v>
          </cell>
          <cell r="AW59">
            <v>0</v>
          </cell>
          <cell r="AX59">
            <v>7</v>
          </cell>
          <cell r="AY59">
            <v>10337</v>
          </cell>
          <cell r="AZ59">
            <v>0</v>
          </cell>
          <cell r="BA59">
            <v>36.200000000000003</v>
          </cell>
          <cell r="BB59">
            <v>36.51</v>
          </cell>
          <cell r="BF59" t="str">
            <v>RIV    3</v>
          </cell>
          <cell r="BG59">
            <v>280</v>
          </cell>
          <cell r="BH59">
            <v>1</v>
          </cell>
          <cell r="BI59">
            <v>499</v>
          </cell>
          <cell r="BJ59">
            <v>5.0999999999999996</v>
          </cell>
          <cell r="BK59">
            <v>124</v>
          </cell>
          <cell r="BL59">
            <v>1283</v>
          </cell>
          <cell r="BM59">
            <v>43</v>
          </cell>
          <cell r="BN59">
            <v>0</v>
          </cell>
          <cell r="BO59">
            <v>4</v>
          </cell>
          <cell r="BP59">
            <v>10328</v>
          </cell>
          <cell r="BQ59">
            <v>0</v>
          </cell>
          <cell r="BR59">
            <v>35.79</v>
          </cell>
          <cell r="BS59">
            <v>36.049999999999997</v>
          </cell>
          <cell r="BW59" t="str">
            <v>RIV    3</v>
          </cell>
          <cell r="BX59">
            <v>280</v>
          </cell>
          <cell r="BY59">
            <v>1</v>
          </cell>
          <cell r="BZ59">
            <v>488</v>
          </cell>
          <cell r="CA59">
            <v>4.9000000000000004</v>
          </cell>
          <cell r="CB59">
            <v>120</v>
          </cell>
          <cell r="CC59">
            <v>1239</v>
          </cell>
          <cell r="CD59">
            <v>38</v>
          </cell>
          <cell r="CE59">
            <v>0</v>
          </cell>
          <cell r="CF59">
            <v>4</v>
          </cell>
          <cell r="CG59">
            <v>10324</v>
          </cell>
          <cell r="CH59">
            <v>0</v>
          </cell>
          <cell r="CI59">
            <v>35.94</v>
          </cell>
          <cell r="CJ59">
            <v>36.17</v>
          </cell>
        </row>
        <row r="60">
          <cell r="X60" t="str">
            <v>RIV    4</v>
          </cell>
          <cell r="Y60">
            <v>292</v>
          </cell>
          <cell r="Z60">
            <v>1</v>
          </cell>
          <cell r="AA60">
            <v>927</v>
          </cell>
          <cell r="AB60">
            <v>9.8000000000000007</v>
          </cell>
          <cell r="AC60">
            <v>249</v>
          </cell>
          <cell r="AD60">
            <v>2572</v>
          </cell>
          <cell r="AE60">
            <v>98</v>
          </cell>
          <cell r="AF60">
            <v>0</v>
          </cell>
          <cell r="AG60">
            <v>9</v>
          </cell>
          <cell r="AH60">
            <v>10339</v>
          </cell>
          <cell r="AI60">
            <v>0</v>
          </cell>
          <cell r="AJ60">
            <v>37.06</v>
          </cell>
          <cell r="AK60">
            <v>37.369999999999997</v>
          </cell>
          <cell r="AO60" t="str">
            <v>RIV    4</v>
          </cell>
          <cell r="AP60">
            <v>292</v>
          </cell>
          <cell r="AQ60">
            <v>1</v>
          </cell>
          <cell r="AR60">
            <v>924</v>
          </cell>
          <cell r="AS60">
            <v>9.6</v>
          </cell>
          <cell r="AT60">
            <v>246</v>
          </cell>
          <cell r="AU60">
            <v>2539</v>
          </cell>
          <cell r="AV60">
            <v>96</v>
          </cell>
          <cell r="AW60">
            <v>0</v>
          </cell>
          <cell r="AX60">
            <v>9</v>
          </cell>
          <cell r="AY60">
            <v>10333</v>
          </cell>
          <cell r="AZ60">
            <v>0</v>
          </cell>
          <cell r="BA60">
            <v>36.21</v>
          </cell>
          <cell r="BB60">
            <v>36.49</v>
          </cell>
          <cell r="BF60" t="str">
            <v>RIV    4</v>
          </cell>
          <cell r="BG60">
            <v>292</v>
          </cell>
          <cell r="BH60">
            <v>1</v>
          </cell>
          <cell r="BI60">
            <v>661</v>
          </cell>
          <cell r="BJ60">
            <v>6.8</v>
          </cell>
          <cell r="BK60">
            <v>172</v>
          </cell>
          <cell r="BL60">
            <v>1779</v>
          </cell>
          <cell r="BM60">
            <v>64</v>
          </cell>
          <cell r="BN60">
            <v>0</v>
          </cell>
          <cell r="BO60">
            <v>6</v>
          </cell>
          <cell r="BP60">
            <v>10328</v>
          </cell>
          <cell r="BQ60">
            <v>0</v>
          </cell>
          <cell r="BR60">
            <v>35.82</v>
          </cell>
          <cell r="BS60">
            <v>36.08</v>
          </cell>
          <cell r="BW60" t="str">
            <v>RIV    4</v>
          </cell>
          <cell r="BX60">
            <v>292</v>
          </cell>
          <cell r="BY60">
            <v>1</v>
          </cell>
          <cell r="BZ60">
            <v>607</v>
          </cell>
          <cell r="CA60">
            <v>6.2</v>
          </cell>
          <cell r="CB60">
            <v>157</v>
          </cell>
          <cell r="CC60">
            <v>1620</v>
          </cell>
          <cell r="CD60">
            <v>53</v>
          </cell>
          <cell r="CE60">
            <v>0</v>
          </cell>
          <cell r="CF60">
            <v>6</v>
          </cell>
          <cell r="CG60">
            <v>10328</v>
          </cell>
          <cell r="CH60">
            <v>0</v>
          </cell>
          <cell r="CI60">
            <v>35.950000000000003</v>
          </cell>
          <cell r="CJ60">
            <v>36.18</v>
          </cell>
        </row>
        <row r="61">
          <cell r="X61" t="str">
            <v>SANFRD 3</v>
          </cell>
          <cell r="Y61">
            <v>144</v>
          </cell>
          <cell r="Z61">
            <v>1</v>
          </cell>
          <cell r="AA61">
            <v>156</v>
          </cell>
          <cell r="AB61">
            <v>1.6</v>
          </cell>
          <cell r="AC61">
            <v>19</v>
          </cell>
          <cell r="AD61">
            <v>217</v>
          </cell>
          <cell r="AE61">
            <v>10</v>
          </cell>
          <cell r="AF61">
            <v>0</v>
          </cell>
          <cell r="AG61">
            <v>1</v>
          </cell>
          <cell r="AH61">
            <v>11149</v>
          </cell>
          <cell r="AI61">
            <v>0</v>
          </cell>
          <cell r="AJ61">
            <v>37.369999999999997</v>
          </cell>
          <cell r="AK61">
            <v>37.630000000000003</v>
          </cell>
          <cell r="AO61" t="str">
            <v>SANFRD 3</v>
          </cell>
          <cell r="AP61">
            <v>144</v>
          </cell>
          <cell r="AQ61">
            <v>1</v>
          </cell>
          <cell r="AR61">
            <v>223</v>
          </cell>
          <cell r="AS61">
            <v>2.2000000000000002</v>
          </cell>
          <cell r="AT61">
            <v>28</v>
          </cell>
          <cell r="AU61">
            <v>313</v>
          </cell>
          <cell r="AV61">
            <v>16</v>
          </cell>
          <cell r="AW61">
            <v>0</v>
          </cell>
          <cell r="AX61">
            <v>1</v>
          </cell>
          <cell r="AY61">
            <v>11180</v>
          </cell>
          <cell r="AZ61">
            <v>0</v>
          </cell>
          <cell r="BA61">
            <v>38.49</v>
          </cell>
          <cell r="BB61">
            <v>38.74</v>
          </cell>
          <cell r="BF61" t="str">
            <v>SANFRD 3</v>
          </cell>
          <cell r="BG61">
            <v>144</v>
          </cell>
          <cell r="BH61">
            <v>1</v>
          </cell>
          <cell r="BI61">
            <v>125</v>
          </cell>
          <cell r="BJ61">
            <v>1.3</v>
          </cell>
          <cell r="BK61">
            <v>16</v>
          </cell>
          <cell r="BL61">
            <v>177</v>
          </cell>
          <cell r="BM61">
            <v>5</v>
          </cell>
          <cell r="BN61">
            <v>0</v>
          </cell>
          <cell r="BO61">
            <v>1</v>
          </cell>
          <cell r="BP61">
            <v>11256</v>
          </cell>
          <cell r="BQ61">
            <v>0</v>
          </cell>
          <cell r="BR61">
            <v>40.21</v>
          </cell>
          <cell r="BS61">
            <v>40.35</v>
          </cell>
          <cell r="BW61" t="str">
            <v>SANFRD 3</v>
          </cell>
          <cell r="BX61">
            <v>144</v>
          </cell>
          <cell r="BY61">
            <v>1</v>
          </cell>
          <cell r="BZ61">
            <v>129</v>
          </cell>
          <cell r="CA61">
            <v>1.3</v>
          </cell>
          <cell r="CB61">
            <v>16</v>
          </cell>
          <cell r="CC61">
            <v>180</v>
          </cell>
          <cell r="CD61">
            <v>4</v>
          </cell>
          <cell r="CE61">
            <v>0</v>
          </cell>
          <cell r="CF61">
            <v>1</v>
          </cell>
          <cell r="CG61">
            <v>11152</v>
          </cell>
          <cell r="CH61">
            <v>0</v>
          </cell>
          <cell r="CI61">
            <v>40.67</v>
          </cell>
          <cell r="CJ61">
            <v>40.770000000000003</v>
          </cell>
        </row>
        <row r="62">
          <cell r="X62" t="str">
            <v>SANFRD 4</v>
          </cell>
          <cell r="Y62">
            <v>374</v>
          </cell>
          <cell r="Z62">
            <v>0</v>
          </cell>
          <cell r="AA62">
            <v>0</v>
          </cell>
          <cell r="AB62">
            <v>0</v>
          </cell>
          <cell r="AC62">
            <v>0</v>
          </cell>
          <cell r="AD62">
            <v>0</v>
          </cell>
          <cell r="AE62">
            <v>0</v>
          </cell>
          <cell r="AF62">
            <v>0</v>
          </cell>
          <cell r="AG62">
            <v>0</v>
          </cell>
          <cell r="AH62">
            <v>0</v>
          </cell>
          <cell r="AI62">
            <v>0</v>
          </cell>
          <cell r="AJ62">
            <v>0</v>
          </cell>
          <cell r="AK62">
            <v>0</v>
          </cell>
          <cell r="AO62" t="str">
            <v>SANFRD 4</v>
          </cell>
          <cell r="AP62">
            <v>374</v>
          </cell>
          <cell r="AQ62">
            <v>0</v>
          </cell>
          <cell r="AR62">
            <v>0</v>
          </cell>
          <cell r="AS62">
            <v>0</v>
          </cell>
          <cell r="AT62">
            <v>0</v>
          </cell>
          <cell r="AU62">
            <v>0</v>
          </cell>
          <cell r="AV62">
            <v>0</v>
          </cell>
          <cell r="AW62">
            <v>0</v>
          </cell>
          <cell r="AX62">
            <v>0</v>
          </cell>
          <cell r="AY62">
            <v>0</v>
          </cell>
          <cell r="AZ62">
            <v>0</v>
          </cell>
          <cell r="BA62">
            <v>0</v>
          </cell>
          <cell r="BB62">
            <v>0</v>
          </cell>
          <cell r="BF62" t="str">
            <v>SANFRD 4</v>
          </cell>
          <cell r="BG62">
            <v>374</v>
          </cell>
          <cell r="BH62">
            <v>0</v>
          </cell>
          <cell r="BI62">
            <v>0</v>
          </cell>
          <cell r="BJ62">
            <v>0</v>
          </cell>
          <cell r="BK62">
            <v>0</v>
          </cell>
          <cell r="BL62">
            <v>0</v>
          </cell>
          <cell r="BM62">
            <v>0</v>
          </cell>
          <cell r="BN62">
            <v>0</v>
          </cell>
          <cell r="BO62">
            <v>0</v>
          </cell>
          <cell r="BP62">
            <v>0</v>
          </cell>
          <cell r="BQ62">
            <v>0</v>
          </cell>
          <cell r="BR62">
            <v>0</v>
          </cell>
          <cell r="BS62">
            <v>0</v>
          </cell>
          <cell r="BW62" t="str">
            <v>SANFRD 4</v>
          </cell>
          <cell r="BX62">
            <v>374</v>
          </cell>
          <cell r="BY62">
            <v>0</v>
          </cell>
          <cell r="BZ62">
            <v>0</v>
          </cell>
          <cell r="CA62">
            <v>0</v>
          </cell>
          <cell r="CB62">
            <v>0</v>
          </cell>
          <cell r="CC62">
            <v>0</v>
          </cell>
          <cell r="CD62">
            <v>0</v>
          </cell>
          <cell r="CE62">
            <v>0</v>
          </cell>
          <cell r="CF62">
            <v>0</v>
          </cell>
          <cell r="CG62">
            <v>0</v>
          </cell>
          <cell r="CH62">
            <v>0</v>
          </cell>
          <cell r="CI62">
            <v>0</v>
          </cell>
          <cell r="CJ62">
            <v>0</v>
          </cell>
        </row>
        <row r="63">
          <cell r="X63" t="str">
            <v>SANFRD 5</v>
          </cell>
          <cell r="Y63">
            <v>384</v>
          </cell>
          <cell r="Z63">
            <v>0</v>
          </cell>
          <cell r="AA63">
            <v>0</v>
          </cell>
          <cell r="AB63">
            <v>0</v>
          </cell>
          <cell r="AC63">
            <v>0</v>
          </cell>
          <cell r="AD63">
            <v>0</v>
          </cell>
          <cell r="AE63">
            <v>0</v>
          </cell>
          <cell r="AF63">
            <v>0</v>
          </cell>
          <cell r="AG63">
            <v>0</v>
          </cell>
          <cell r="AH63">
            <v>0</v>
          </cell>
          <cell r="AI63">
            <v>0</v>
          </cell>
          <cell r="AJ63">
            <v>0</v>
          </cell>
          <cell r="AK63">
            <v>0</v>
          </cell>
          <cell r="AO63" t="str">
            <v>SANFRD 5</v>
          </cell>
          <cell r="AP63">
            <v>384</v>
          </cell>
          <cell r="AQ63">
            <v>0</v>
          </cell>
          <cell r="AR63">
            <v>0</v>
          </cell>
          <cell r="AS63">
            <v>0</v>
          </cell>
          <cell r="AT63">
            <v>0</v>
          </cell>
          <cell r="AU63">
            <v>0</v>
          </cell>
          <cell r="AV63">
            <v>0</v>
          </cell>
          <cell r="AW63">
            <v>0</v>
          </cell>
          <cell r="AX63">
            <v>0</v>
          </cell>
          <cell r="AY63">
            <v>0</v>
          </cell>
          <cell r="AZ63">
            <v>0</v>
          </cell>
          <cell r="BA63">
            <v>0</v>
          </cell>
          <cell r="BB63">
            <v>0</v>
          </cell>
          <cell r="BF63" t="str">
            <v>SANFRD 5</v>
          </cell>
          <cell r="BG63">
            <v>384</v>
          </cell>
          <cell r="BH63">
            <v>0</v>
          </cell>
          <cell r="BI63">
            <v>0</v>
          </cell>
          <cell r="BJ63">
            <v>0</v>
          </cell>
          <cell r="BK63">
            <v>0</v>
          </cell>
          <cell r="BL63">
            <v>0</v>
          </cell>
          <cell r="BM63">
            <v>0</v>
          </cell>
          <cell r="BN63">
            <v>0</v>
          </cell>
          <cell r="BO63">
            <v>0</v>
          </cell>
          <cell r="BP63">
            <v>0</v>
          </cell>
          <cell r="BQ63">
            <v>0</v>
          </cell>
          <cell r="BR63">
            <v>0</v>
          </cell>
          <cell r="BS63">
            <v>0</v>
          </cell>
          <cell r="BW63" t="str">
            <v>SANFRD 5</v>
          </cell>
          <cell r="BX63">
            <v>384</v>
          </cell>
          <cell r="BY63">
            <v>0</v>
          </cell>
          <cell r="BZ63">
            <v>0</v>
          </cell>
          <cell r="CA63">
            <v>0</v>
          </cell>
          <cell r="CB63">
            <v>0</v>
          </cell>
          <cell r="CC63">
            <v>0</v>
          </cell>
          <cell r="CD63">
            <v>0</v>
          </cell>
          <cell r="CE63">
            <v>0</v>
          </cell>
          <cell r="CF63">
            <v>0</v>
          </cell>
          <cell r="CG63">
            <v>0</v>
          </cell>
          <cell r="CH63">
            <v>0</v>
          </cell>
          <cell r="CI63">
            <v>0</v>
          </cell>
          <cell r="CJ63">
            <v>0</v>
          </cell>
        </row>
        <row r="64">
          <cell r="X64" t="str">
            <v>SCHER #4</v>
          </cell>
          <cell r="Y64">
            <v>648</v>
          </cell>
          <cell r="Z64">
            <v>1</v>
          </cell>
          <cell r="AA64">
            <v>7179</v>
          </cell>
          <cell r="AB64">
            <v>80.900000000000006</v>
          </cell>
          <cell r="AC64">
            <v>4571</v>
          </cell>
          <cell r="AD64">
            <v>47511</v>
          </cell>
          <cell r="AE64">
            <v>178</v>
          </cell>
          <cell r="AF64">
            <v>0</v>
          </cell>
          <cell r="AG64">
            <v>92</v>
          </cell>
          <cell r="AH64">
            <v>10394</v>
          </cell>
          <cell r="AI64">
            <v>0</v>
          </cell>
          <cell r="AJ64">
            <v>20.079999999999998</v>
          </cell>
          <cell r="AK64">
            <v>20.079999999999998</v>
          </cell>
          <cell r="AO64" t="str">
            <v>SCHER #4</v>
          </cell>
          <cell r="AP64">
            <v>648</v>
          </cell>
          <cell r="AQ64">
            <v>1</v>
          </cell>
          <cell r="AR64">
            <v>6708</v>
          </cell>
          <cell r="AS64">
            <v>75.400000000000006</v>
          </cell>
          <cell r="AT64">
            <v>4271</v>
          </cell>
          <cell r="AU64">
            <v>44395</v>
          </cell>
          <cell r="AV64">
            <v>133</v>
          </cell>
          <cell r="AW64">
            <v>0</v>
          </cell>
          <cell r="AX64">
            <v>74</v>
          </cell>
          <cell r="AY64">
            <v>10393</v>
          </cell>
          <cell r="AZ64">
            <v>0</v>
          </cell>
          <cell r="BA64">
            <v>17.38</v>
          </cell>
          <cell r="BB64">
            <v>17.38</v>
          </cell>
          <cell r="BF64" t="str">
            <v>SCHER #4</v>
          </cell>
          <cell r="BG64">
            <v>648</v>
          </cell>
          <cell r="BH64">
            <v>1</v>
          </cell>
          <cell r="BI64">
            <v>6488</v>
          </cell>
          <cell r="BJ64">
            <v>72.2</v>
          </cell>
          <cell r="BK64">
            <v>4080</v>
          </cell>
          <cell r="BL64">
            <v>42386</v>
          </cell>
          <cell r="BM64">
            <v>229</v>
          </cell>
          <cell r="BN64">
            <v>0</v>
          </cell>
          <cell r="BO64">
            <v>71</v>
          </cell>
          <cell r="BP64">
            <v>10388</v>
          </cell>
          <cell r="BQ64">
            <v>0</v>
          </cell>
          <cell r="BR64">
            <v>17.34</v>
          </cell>
          <cell r="BS64">
            <v>17.34</v>
          </cell>
          <cell r="BW64" t="str">
            <v>SCHER #4</v>
          </cell>
          <cell r="BX64">
            <v>648</v>
          </cell>
          <cell r="BY64">
            <v>1</v>
          </cell>
          <cell r="BZ64">
            <v>6941</v>
          </cell>
          <cell r="CA64">
            <v>77.599999999999994</v>
          </cell>
          <cell r="CB64">
            <v>4385</v>
          </cell>
          <cell r="CC64">
            <v>45575</v>
          </cell>
          <cell r="CD64">
            <v>253</v>
          </cell>
          <cell r="CE64">
            <v>0</v>
          </cell>
          <cell r="CF64">
            <v>77</v>
          </cell>
          <cell r="CG64">
            <v>10393</v>
          </cell>
          <cell r="CH64">
            <v>0</v>
          </cell>
          <cell r="CI64">
            <v>17.579999999999998</v>
          </cell>
          <cell r="CJ64">
            <v>17.59</v>
          </cell>
        </row>
        <row r="65">
          <cell r="X65" t="str">
            <v>SHADY CT</v>
          </cell>
          <cell r="Y65">
            <v>181</v>
          </cell>
          <cell r="Z65">
            <v>3</v>
          </cell>
          <cell r="AA65">
            <v>15</v>
          </cell>
          <cell r="AB65">
            <v>0.2</v>
          </cell>
          <cell r="AC65">
            <v>6</v>
          </cell>
          <cell r="AD65">
            <v>67</v>
          </cell>
          <cell r="AE65">
            <v>9</v>
          </cell>
          <cell r="AF65">
            <v>0</v>
          </cell>
          <cell r="AG65">
            <v>0</v>
          </cell>
          <cell r="AH65">
            <v>10636</v>
          </cell>
          <cell r="AI65">
            <v>0</v>
          </cell>
          <cell r="AJ65">
            <v>49.69</v>
          </cell>
          <cell r="AK65">
            <v>61.1</v>
          </cell>
          <cell r="AO65" t="str">
            <v>SHADY CT</v>
          </cell>
          <cell r="AP65">
            <v>181</v>
          </cell>
          <cell r="AQ65">
            <v>3</v>
          </cell>
          <cell r="AR65">
            <v>40</v>
          </cell>
          <cell r="AS65">
            <v>0.4</v>
          </cell>
          <cell r="AT65">
            <v>17</v>
          </cell>
          <cell r="AU65">
            <v>184</v>
          </cell>
          <cell r="AV65">
            <v>31</v>
          </cell>
          <cell r="AW65">
            <v>0</v>
          </cell>
          <cell r="AX65">
            <v>1</v>
          </cell>
          <cell r="AY65">
            <v>10510</v>
          </cell>
          <cell r="AZ65">
            <v>0</v>
          </cell>
          <cell r="BA65">
            <v>55.65</v>
          </cell>
          <cell r="BB65">
            <v>69.83</v>
          </cell>
          <cell r="BF65" t="str">
            <v>SHADY CT</v>
          </cell>
          <cell r="BG65">
            <v>181</v>
          </cell>
          <cell r="BH65">
            <v>3</v>
          </cell>
          <cell r="BI65">
            <v>45</v>
          </cell>
          <cell r="BJ65">
            <v>0.4</v>
          </cell>
          <cell r="BK65">
            <v>16</v>
          </cell>
          <cell r="BL65">
            <v>172</v>
          </cell>
          <cell r="BM65">
            <v>13</v>
          </cell>
          <cell r="BN65">
            <v>0</v>
          </cell>
          <cell r="BO65">
            <v>1</v>
          </cell>
          <cell r="BP65">
            <v>10876</v>
          </cell>
          <cell r="BQ65">
            <v>0</v>
          </cell>
          <cell r="BR65">
            <v>39.15</v>
          </cell>
          <cell r="BS65">
            <v>45.72</v>
          </cell>
          <cell r="BW65" t="str">
            <v>SHADY CT</v>
          </cell>
          <cell r="BX65">
            <v>181</v>
          </cell>
          <cell r="BY65">
            <v>3</v>
          </cell>
          <cell r="BZ65">
            <v>22</v>
          </cell>
          <cell r="CA65">
            <v>0.1</v>
          </cell>
          <cell r="CB65">
            <v>4</v>
          </cell>
          <cell r="CC65">
            <v>42</v>
          </cell>
          <cell r="CD65">
            <v>6</v>
          </cell>
          <cell r="CE65">
            <v>0</v>
          </cell>
          <cell r="CF65">
            <v>0</v>
          </cell>
          <cell r="CG65">
            <v>10549</v>
          </cell>
          <cell r="CH65">
            <v>0</v>
          </cell>
          <cell r="CI65">
            <v>51.82</v>
          </cell>
          <cell r="CJ65">
            <v>63.73</v>
          </cell>
        </row>
        <row r="66">
          <cell r="X66" t="str">
            <v>SJRPP 1O</v>
          </cell>
          <cell r="Y66">
            <v>130</v>
          </cell>
          <cell r="Z66">
            <v>1</v>
          </cell>
          <cell r="AA66">
            <v>6634</v>
          </cell>
          <cell r="AB66">
            <v>75.599999999999994</v>
          </cell>
          <cell r="AC66">
            <v>848</v>
          </cell>
          <cell r="AD66">
            <v>8374</v>
          </cell>
          <cell r="AE66">
            <v>13</v>
          </cell>
          <cell r="AF66">
            <v>0</v>
          </cell>
          <cell r="AG66">
            <v>12</v>
          </cell>
          <cell r="AH66">
            <v>9876</v>
          </cell>
          <cell r="AI66">
            <v>0</v>
          </cell>
          <cell r="AJ66">
            <v>14.7</v>
          </cell>
          <cell r="AK66">
            <v>14.7</v>
          </cell>
          <cell r="AO66" t="str">
            <v>SJRPP 1O</v>
          </cell>
          <cell r="AP66">
            <v>130</v>
          </cell>
          <cell r="AQ66">
            <v>1</v>
          </cell>
          <cell r="AR66">
            <v>8165</v>
          </cell>
          <cell r="AS66">
            <v>92.8</v>
          </cell>
          <cell r="AT66">
            <v>1046</v>
          </cell>
          <cell r="AU66">
            <v>10323</v>
          </cell>
          <cell r="AV66">
            <v>15</v>
          </cell>
          <cell r="AW66">
            <v>0</v>
          </cell>
          <cell r="AX66">
            <v>16</v>
          </cell>
          <cell r="AY66">
            <v>9873</v>
          </cell>
          <cell r="AZ66">
            <v>0</v>
          </cell>
          <cell r="BA66">
            <v>14.94</v>
          </cell>
          <cell r="BB66">
            <v>14.94</v>
          </cell>
          <cell r="BF66" t="str">
            <v>SJRPP 1O</v>
          </cell>
          <cell r="BG66">
            <v>130</v>
          </cell>
          <cell r="BH66">
            <v>1</v>
          </cell>
          <cell r="BI66">
            <v>7373</v>
          </cell>
          <cell r="BJ66">
            <v>84</v>
          </cell>
          <cell r="BK66">
            <v>945</v>
          </cell>
          <cell r="BL66">
            <v>9325</v>
          </cell>
          <cell r="BM66">
            <v>28</v>
          </cell>
          <cell r="BN66">
            <v>0</v>
          </cell>
          <cell r="BO66">
            <v>14</v>
          </cell>
          <cell r="BP66">
            <v>9870</v>
          </cell>
          <cell r="BQ66">
            <v>0</v>
          </cell>
          <cell r="BR66">
            <v>15.18</v>
          </cell>
          <cell r="BS66">
            <v>15.18</v>
          </cell>
          <cell r="BW66" t="str">
            <v>SJRPP 1O</v>
          </cell>
          <cell r="BX66">
            <v>130</v>
          </cell>
          <cell r="BY66">
            <v>1</v>
          </cell>
          <cell r="BZ66">
            <v>8119</v>
          </cell>
          <cell r="CA66">
            <v>92.6</v>
          </cell>
          <cell r="CB66">
            <v>1040</v>
          </cell>
          <cell r="CC66">
            <v>10271</v>
          </cell>
          <cell r="CD66">
            <v>24</v>
          </cell>
          <cell r="CE66">
            <v>0</v>
          </cell>
          <cell r="CF66">
            <v>16</v>
          </cell>
          <cell r="CG66">
            <v>9873</v>
          </cell>
          <cell r="CH66">
            <v>0</v>
          </cell>
          <cell r="CI66">
            <v>15.22</v>
          </cell>
          <cell r="CJ66">
            <v>15.22</v>
          </cell>
        </row>
        <row r="67">
          <cell r="X67" t="str">
            <v>SJRPP 1P</v>
          </cell>
          <cell r="Y67">
            <v>195</v>
          </cell>
          <cell r="Z67">
            <v>1</v>
          </cell>
          <cell r="AA67">
            <v>6682</v>
          </cell>
          <cell r="AB67">
            <v>76.2</v>
          </cell>
          <cell r="AC67">
            <v>1282</v>
          </cell>
          <cell r="AD67">
            <v>12662</v>
          </cell>
          <cell r="AE67">
            <v>2</v>
          </cell>
          <cell r="AF67">
            <v>0</v>
          </cell>
          <cell r="AG67">
            <v>19</v>
          </cell>
          <cell r="AH67">
            <v>9876</v>
          </cell>
          <cell r="AI67">
            <v>0</v>
          </cell>
          <cell r="AJ67">
            <v>14.7</v>
          </cell>
          <cell r="AK67">
            <v>14.7</v>
          </cell>
          <cell r="AO67" t="str">
            <v>SJRPP 1P</v>
          </cell>
          <cell r="AP67">
            <v>195</v>
          </cell>
          <cell r="AQ67">
            <v>1</v>
          </cell>
          <cell r="AR67">
            <v>8210</v>
          </cell>
          <cell r="AS67">
            <v>93.4</v>
          </cell>
          <cell r="AT67">
            <v>1578</v>
          </cell>
          <cell r="AU67">
            <v>15577</v>
          </cell>
          <cell r="AV67">
            <v>4</v>
          </cell>
          <cell r="AW67">
            <v>0</v>
          </cell>
          <cell r="AX67">
            <v>24</v>
          </cell>
          <cell r="AY67">
            <v>9872</v>
          </cell>
          <cell r="AZ67">
            <v>0</v>
          </cell>
          <cell r="BA67">
            <v>14.94</v>
          </cell>
          <cell r="BB67">
            <v>14.94</v>
          </cell>
          <cell r="BF67" t="str">
            <v>SJRPP 1P</v>
          </cell>
          <cell r="BG67">
            <v>195</v>
          </cell>
          <cell r="BH67">
            <v>1</v>
          </cell>
          <cell r="BI67">
            <v>7437</v>
          </cell>
          <cell r="BJ67">
            <v>84.8</v>
          </cell>
          <cell r="BK67">
            <v>1431</v>
          </cell>
          <cell r="BL67">
            <v>14121</v>
          </cell>
          <cell r="BM67">
            <v>9</v>
          </cell>
          <cell r="BN67">
            <v>0</v>
          </cell>
          <cell r="BO67">
            <v>22</v>
          </cell>
          <cell r="BP67">
            <v>9869</v>
          </cell>
          <cell r="BQ67">
            <v>0</v>
          </cell>
          <cell r="BR67">
            <v>15.2</v>
          </cell>
          <cell r="BS67">
            <v>15.2</v>
          </cell>
          <cell r="BW67" t="str">
            <v>SJRPP 1P</v>
          </cell>
          <cell r="BX67">
            <v>195</v>
          </cell>
          <cell r="BY67">
            <v>1</v>
          </cell>
          <cell r="BZ67">
            <v>8168</v>
          </cell>
          <cell r="CA67">
            <v>93.2</v>
          </cell>
          <cell r="CB67">
            <v>1571</v>
          </cell>
          <cell r="CC67">
            <v>15507</v>
          </cell>
          <cell r="CD67">
            <v>10</v>
          </cell>
          <cell r="CE67">
            <v>0</v>
          </cell>
          <cell r="CF67">
            <v>24</v>
          </cell>
          <cell r="CG67">
            <v>9873</v>
          </cell>
          <cell r="CH67">
            <v>0</v>
          </cell>
          <cell r="CI67">
            <v>15.22</v>
          </cell>
          <cell r="CJ67">
            <v>15.22</v>
          </cell>
        </row>
        <row r="68">
          <cell r="X68" t="str">
            <v>SJRPP 2O</v>
          </cell>
          <cell r="Y68">
            <v>130</v>
          </cell>
          <cell r="Z68">
            <v>1</v>
          </cell>
          <cell r="AA68">
            <v>8165</v>
          </cell>
          <cell r="AB68">
            <v>93</v>
          </cell>
          <cell r="AC68">
            <v>1045</v>
          </cell>
          <cell r="AD68">
            <v>10008</v>
          </cell>
          <cell r="AE68">
            <v>12</v>
          </cell>
          <cell r="AF68">
            <v>0</v>
          </cell>
          <cell r="AG68">
            <v>15</v>
          </cell>
          <cell r="AH68">
            <v>9576</v>
          </cell>
          <cell r="AI68">
            <v>0</v>
          </cell>
          <cell r="AJ68">
            <v>14.29</v>
          </cell>
          <cell r="AK68">
            <v>14.29</v>
          </cell>
          <cell r="AO68" t="str">
            <v>SJRPP 2O</v>
          </cell>
          <cell r="AP68">
            <v>130</v>
          </cell>
          <cell r="AQ68">
            <v>1</v>
          </cell>
          <cell r="AR68">
            <v>6693</v>
          </cell>
          <cell r="AS68">
            <v>76.099999999999994</v>
          </cell>
          <cell r="AT68">
            <v>859</v>
          </cell>
          <cell r="AU68">
            <v>8217</v>
          </cell>
          <cell r="AV68">
            <v>8</v>
          </cell>
          <cell r="AW68">
            <v>0</v>
          </cell>
          <cell r="AX68">
            <v>12</v>
          </cell>
          <cell r="AY68">
            <v>9571</v>
          </cell>
          <cell r="AZ68">
            <v>0</v>
          </cell>
          <cell r="BA68">
            <v>14.52</v>
          </cell>
          <cell r="BB68">
            <v>14.52</v>
          </cell>
          <cell r="BF68" t="str">
            <v>SJRPP 2O</v>
          </cell>
          <cell r="BG68">
            <v>130</v>
          </cell>
          <cell r="BH68">
            <v>1</v>
          </cell>
          <cell r="BI68">
            <v>8130</v>
          </cell>
          <cell r="BJ68">
            <v>92.7</v>
          </cell>
          <cell r="BK68">
            <v>1041</v>
          </cell>
          <cell r="BL68">
            <v>9974</v>
          </cell>
          <cell r="BM68">
            <v>20</v>
          </cell>
          <cell r="BN68">
            <v>0</v>
          </cell>
          <cell r="BO68">
            <v>15</v>
          </cell>
          <cell r="BP68">
            <v>9577</v>
          </cell>
          <cell r="BQ68">
            <v>0</v>
          </cell>
          <cell r="BR68">
            <v>14.75</v>
          </cell>
          <cell r="BS68">
            <v>14.75</v>
          </cell>
          <cell r="BW68" t="str">
            <v>SJRPP 2O</v>
          </cell>
          <cell r="BX68">
            <v>130</v>
          </cell>
          <cell r="BY68">
            <v>1</v>
          </cell>
          <cell r="BZ68">
            <v>6822</v>
          </cell>
          <cell r="CA68">
            <v>77.8</v>
          </cell>
          <cell r="CB68">
            <v>872</v>
          </cell>
          <cell r="CC68">
            <v>8361</v>
          </cell>
          <cell r="CD68">
            <v>13</v>
          </cell>
          <cell r="CE68">
            <v>0</v>
          </cell>
          <cell r="CF68">
            <v>13</v>
          </cell>
          <cell r="CG68">
            <v>9586</v>
          </cell>
          <cell r="CH68">
            <v>0</v>
          </cell>
          <cell r="CI68">
            <v>14.75</v>
          </cell>
          <cell r="CJ68">
            <v>14.75</v>
          </cell>
        </row>
        <row r="69">
          <cell r="X69" t="str">
            <v>SJRPP 2P</v>
          </cell>
          <cell r="Y69">
            <v>195</v>
          </cell>
          <cell r="Z69">
            <v>1</v>
          </cell>
          <cell r="AA69">
            <v>8199</v>
          </cell>
          <cell r="AB69">
            <v>93.5</v>
          </cell>
          <cell r="AC69">
            <v>1575</v>
          </cell>
          <cell r="AD69">
            <v>15083</v>
          </cell>
          <cell r="AE69">
            <v>3</v>
          </cell>
          <cell r="AF69">
            <v>0</v>
          </cell>
          <cell r="AG69">
            <v>22</v>
          </cell>
          <cell r="AH69">
            <v>9576</v>
          </cell>
          <cell r="AI69">
            <v>0</v>
          </cell>
          <cell r="AJ69">
            <v>14.28</v>
          </cell>
          <cell r="AK69">
            <v>14.28</v>
          </cell>
          <cell r="AO69" t="str">
            <v>SJRPP 2P</v>
          </cell>
          <cell r="AP69">
            <v>195</v>
          </cell>
          <cell r="AQ69">
            <v>1</v>
          </cell>
          <cell r="AR69">
            <v>6719</v>
          </cell>
          <cell r="AS69">
            <v>76.400000000000006</v>
          </cell>
          <cell r="AT69">
            <v>1293</v>
          </cell>
          <cell r="AU69">
            <v>12378</v>
          </cell>
          <cell r="AV69">
            <v>2</v>
          </cell>
          <cell r="AW69">
            <v>0</v>
          </cell>
          <cell r="AX69">
            <v>19</v>
          </cell>
          <cell r="AY69">
            <v>9570</v>
          </cell>
          <cell r="AZ69">
            <v>0</v>
          </cell>
          <cell r="BA69">
            <v>14.55</v>
          </cell>
          <cell r="BB69">
            <v>14.55</v>
          </cell>
          <cell r="BF69" t="str">
            <v>SJRPP 2P</v>
          </cell>
          <cell r="BG69">
            <v>195</v>
          </cell>
          <cell r="BH69">
            <v>1</v>
          </cell>
          <cell r="BI69">
            <v>8174</v>
          </cell>
          <cell r="BJ69">
            <v>93.3</v>
          </cell>
          <cell r="BK69">
            <v>1571</v>
          </cell>
          <cell r="BL69">
            <v>15049</v>
          </cell>
          <cell r="BM69">
            <v>7</v>
          </cell>
          <cell r="BN69">
            <v>0</v>
          </cell>
          <cell r="BO69">
            <v>23</v>
          </cell>
          <cell r="BP69">
            <v>9576</v>
          </cell>
          <cell r="BQ69">
            <v>0</v>
          </cell>
          <cell r="BR69">
            <v>14.76</v>
          </cell>
          <cell r="BS69">
            <v>14.76</v>
          </cell>
          <cell r="BW69" t="str">
            <v>SJRPP 2P</v>
          </cell>
          <cell r="BX69">
            <v>195</v>
          </cell>
          <cell r="BY69">
            <v>1</v>
          </cell>
          <cell r="BZ69">
            <v>7467</v>
          </cell>
          <cell r="CA69">
            <v>85.2</v>
          </cell>
          <cell r="CB69">
            <v>1434</v>
          </cell>
          <cell r="CC69">
            <v>13742</v>
          </cell>
          <cell r="CD69">
            <v>7</v>
          </cell>
          <cell r="CE69">
            <v>0</v>
          </cell>
          <cell r="CF69">
            <v>21</v>
          </cell>
          <cell r="CG69">
            <v>9581</v>
          </cell>
          <cell r="CH69">
            <v>0</v>
          </cell>
          <cell r="CI69">
            <v>14.74</v>
          </cell>
          <cell r="CJ69">
            <v>14.74</v>
          </cell>
        </row>
        <row r="70">
          <cell r="X70" t="str">
            <v>SNREP4</v>
          </cell>
          <cell r="Y70">
            <v>986</v>
          </cell>
          <cell r="Z70">
            <v>1</v>
          </cell>
          <cell r="AA70">
            <v>8139</v>
          </cell>
          <cell r="AB70">
            <v>90.1</v>
          </cell>
          <cell r="AC70">
            <v>7643</v>
          </cell>
          <cell r="AD70">
            <v>53998</v>
          </cell>
          <cell r="AE70">
            <v>45</v>
          </cell>
          <cell r="AF70">
            <v>0</v>
          </cell>
          <cell r="AG70">
            <v>217</v>
          </cell>
          <cell r="AH70">
            <v>7065</v>
          </cell>
          <cell r="AI70">
            <v>0</v>
          </cell>
          <cell r="AJ70">
            <v>28.38</v>
          </cell>
          <cell r="AK70">
            <v>28.38</v>
          </cell>
          <cell r="AO70" t="str">
            <v>SNREP4</v>
          </cell>
          <cell r="AP70">
            <v>986</v>
          </cell>
          <cell r="AQ70">
            <v>1</v>
          </cell>
          <cell r="AR70">
            <v>8189</v>
          </cell>
          <cell r="AS70">
            <v>90.8</v>
          </cell>
          <cell r="AT70">
            <v>7727</v>
          </cell>
          <cell r="AU70">
            <v>54554</v>
          </cell>
          <cell r="AV70">
            <v>42</v>
          </cell>
          <cell r="AW70">
            <v>0</v>
          </cell>
          <cell r="AX70">
            <v>202</v>
          </cell>
          <cell r="AY70">
            <v>7060</v>
          </cell>
          <cell r="AZ70">
            <v>0</v>
          </cell>
          <cell r="BA70">
            <v>26.2</v>
          </cell>
          <cell r="BB70">
            <v>26.2</v>
          </cell>
          <cell r="BF70" t="str">
            <v>SNREP4</v>
          </cell>
          <cell r="BG70">
            <v>986</v>
          </cell>
          <cell r="BH70">
            <v>1</v>
          </cell>
          <cell r="BI70">
            <v>7790</v>
          </cell>
          <cell r="BJ70">
            <v>87.8</v>
          </cell>
          <cell r="BK70">
            <v>7447</v>
          </cell>
          <cell r="BL70">
            <v>52443</v>
          </cell>
          <cell r="BM70">
            <v>54</v>
          </cell>
          <cell r="BN70">
            <v>0</v>
          </cell>
          <cell r="BO70">
            <v>189</v>
          </cell>
          <cell r="BP70">
            <v>7042</v>
          </cell>
          <cell r="BQ70">
            <v>0</v>
          </cell>
          <cell r="BR70">
            <v>25.34</v>
          </cell>
          <cell r="BS70">
            <v>25.34</v>
          </cell>
          <cell r="BW70" t="str">
            <v>SNREP4</v>
          </cell>
          <cell r="BX70">
            <v>986</v>
          </cell>
          <cell r="BY70">
            <v>1</v>
          </cell>
          <cell r="BZ70">
            <v>8072</v>
          </cell>
          <cell r="CA70">
            <v>90</v>
          </cell>
          <cell r="CB70">
            <v>7632</v>
          </cell>
          <cell r="CC70">
            <v>53839</v>
          </cell>
          <cell r="CD70">
            <v>58</v>
          </cell>
          <cell r="CE70">
            <v>0</v>
          </cell>
          <cell r="CF70">
            <v>193</v>
          </cell>
          <cell r="CG70">
            <v>7054</v>
          </cell>
          <cell r="CH70">
            <v>0</v>
          </cell>
          <cell r="CI70">
            <v>25.28</v>
          </cell>
          <cell r="CJ70">
            <v>25.28</v>
          </cell>
        </row>
        <row r="71">
          <cell r="X71" t="str">
            <v>SNREP5</v>
          </cell>
          <cell r="Y71">
            <v>986</v>
          </cell>
          <cell r="Z71">
            <v>1</v>
          </cell>
          <cell r="AA71">
            <v>8014</v>
          </cell>
          <cell r="AB71">
            <v>88.5</v>
          </cell>
          <cell r="AC71">
            <v>7503</v>
          </cell>
          <cell r="AD71">
            <v>53044</v>
          </cell>
          <cell r="AE71">
            <v>51</v>
          </cell>
          <cell r="AF71">
            <v>0</v>
          </cell>
          <cell r="AG71">
            <v>213</v>
          </cell>
          <cell r="AH71">
            <v>7070</v>
          </cell>
          <cell r="AI71">
            <v>0</v>
          </cell>
          <cell r="AJ71">
            <v>28.4</v>
          </cell>
          <cell r="AK71">
            <v>28.4</v>
          </cell>
          <cell r="AO71" t="str">
            <v>SNREP5</v>
          </cell>
          <cell r="AP71">
            <v>986</v>
          </cell>
          <cell r="AQ71">
            <v>1</v>
          </cell>
          <cell r="AR71">
            <v>8125</v>
          </cell>
          <cell r="AS71">
            <v>90.1</v>
          </cell>
          <cell r="AT71">
            <v>7668</v>
          </cell>
          <cell r="AU71">
            <v>54141</v>
          </cell>
          <cell r="AV71">
            <v>43</v>
          </cell>
          <cell r="AW71">
            <v>0</v>
          </cell>
          <cell r="AX71">
            <v>201</v>
          </cell>
          <cell r="AY71">
            <v>7061</v>
          </cell>
          <cell r="AZ71">
            <v>0</v>
          </cell>
          <cell r="BA71">
            <v>26.2</v>
          </cell>
          <cell r="BB71">
            <v>26.2</v>
          </cell>
          <cell r="BF71" t="str">
            <v>SNREP5</v>
          </cell>
          <cell r="BG71">
            <v>986</v>
          </cell>
          <cell r="BH71">
            <v>1</v>
          </cell>
          <cell r="BI71">
            <v>7665</v>
          </cell>
          <cell r="BJ71">
            <v>86.6</v>
          </cell>
          <cell r="BK71">
            <v>7354</v>
          </cell>
          <cell r="BL71">
            <v>51769</v>
          </cell>
          <cell r="BM71">
            <v>61</v>
          </cell>
          <cell r="BN71">
            <v>0</v>
          </cell>
          <cell r="BO71">
            <v>187</v>
          </cell>
          <cell r="BP71">
            <v>7040</v>
          </cell>
          <cell r="BQ71">
            <v>0</v>
          </cell>
          <cell r="BR71">
            <v>25.39</v>
          </cell>
          <cell r="BS71">
            <v>25.39</v>
          </cell>
          <cell r="BW71" t="str">
            <v>SNREP5</v>
          </cell>
          <cell r="BX71">
            <v>986</v>
          </cell>
          <cell r="BY71">
            <v>1</v>
          </cell>
          <cell r="BZ71">
            <v>7930</v>
          </cell>
          <cell r="CA71">
            <v>88.6</v>
          </cell>
          <cell r="CB71">
            <v>7515</v>
          </cell>
          <cell r="CC71">
            <v>53017</v>
          </cell>
          <cell r="CD71">
            <v>71</v>
          </cell>
          <cell r="CE71">
            <v>0</v>
          </cell>
          <cell r="CF71">
            <v>190</v>
          </cell>
          <cell r="CG71">
            <v>7054</v>
          </cell>
          <cell r="CH71">
            <v>0</v>
          </cell>
          <cell r="CI71">
            <v>25.3</v>
          </cell>
          <cell r="CJ71">
            <v>25.3</v>
          </cell>
        </row>
        <row r="72">
          <cell r="X72" t="str">
            <v>ST LUC 1</v>
          </cell>
          <cell r="Y72">
            <v>853</v>
          </cell>
          <cell r="Z72">
            <v>1</v>
          </cell>
          <cell r="AA72">
            <v>8537</v>
          </cell>
          <cell r="AB72">
            <v>97.4</v>
          </cell>
          <cell r="AC72">
            <v>7211</v>
          </cell>
          <cell r="AD72">
            <v>77664</v>
          </cell>
          <cell r="AE72">
            <v>1</v>
          </cell>
          <cell r="AF72">
            <v>0</v>
          </cell>
          <cell r="AG72">
            <v>24</v>
          </cell>
          <cell r="AH72">
            <v>10770</v>
          </cell>
          <cell r="AI72">
            <v>0</v>
          </cell>
          <cell r="AJ72">
            <v>3.34</v>
          </cell>
          <cell r="AK72">
            <v>3.34</v>
          </cell>
          <cell r="AO72" t="str">
            <v>ST LUC 1</v>
          </cell>
          <cell r="AP72">
            <v>853</v>
          </cell>
          <cell r="AQ72">
            <v>1</v>
          </cell>
          <cell r="AR72">
            <v>7862</v>
          </cell>
          <cell r="AS72">
            <v>89.5</v>
          </cell>
          <cell r="AT72">
            <v>6644</v>
          </cell>
          <cell r="AU72">
            <v>71535</v>
          </cell>
          <cell r="AV72">
            <v>1</v>
          </cell>
          <cell r="AW72">
            <v>0</v>
          </cell>
          <cell r="AX72">
            <v>23</v>
          </cell>
          <cell r="AY72">
            <v>10767</v>
          </cell>
          <cell r="AZ72">
            <v>0</v>
          </cell>
          <cell r="BA72">
            <v>3.46</v>
          </cell>
          <cell r="BB72">
            <v>3.46</v>
          </cell>
          <cell r="BF72" t="str">
            <v>ST LUC 1</v>
          </cell>
          <cell r="BG72">
            <v>853</v>
          </cell>
          <cell r="BH72">
            <v>1</v>
          </cell>
          <cell r="BI72">
            <v>7839</v>
          </cell>
          <cell r="BJ72">
            <v>89.5</v>
          </cell>
          <cell r="BK72">
            <v>6626</v>
          </cell>
          <cell r="BL72">
            <v>71334</v>
          </cell>
          <cell r="BM72">
            <v>1</v>
          </cell>
          <cell r="BN72">
            <v>0</v>
          </cell>
          <cell r="BO72">
            <v>23</v>
          </cell>
          <cell r="BP72">
            <v>10765</v>
          </cell>
          <cell r="BQ72">
            <v>0</v>
          </cell>
          <cell r="BR72">
            <v>3.54</v>
          </cell>
          <cell r="BS72">
            <v>3.54</v>
          </cell>
          <cell r="BW72" t="str">
            <v>ST LUC 1</v>
          </cell>
          <cell r="BX72">
            <v>853</v>
          </cell>
          <cell r="BY72">
            <v>1</v>
          </cell>
          <cell r="BZ72">
            <v>8541</v>
          </cell>
          <cell r="CA72">
            <v>97.5</v>
          </cell>
          <cell r="CB72">
            <v>7215</v>
          </cell>
          <cell r="CC72">
            <v>77710</v>
          </cell>
          <cell r="CD72">
            <v>0</v>
          </cell>
          <cell r="CE72">
            <v>0</v>
          </cell>
          <cell r="CF72">
            <v>26</v>
          </cell>
          <cell r="CG72">
            <v>10770</v>
          </cell>
          <cell r="CH72">
            <v>0</v>
          </cell>
          <cell r="CI72">
            <v>3.59</v>
          </cell>
          <cell r="CJ72">
            <v>3.59</v>
          </cell>
        </row>
        <row r="73">
          <cell r="X73" t="str">
            <v>ST LUC 2</v>
          </cell>
          <cell r="Y73">
            <v>726</v>
          </cell>
          <cell r="Z73">
            <v>1</v>
          </cell>
          <cell r="AA73">
            <v>7839</v>
          </cell>
          <cell r="AB73">
            <v>89.5</v>
          </cell>
          <cell r="AC73">
            <v>5639</v>
          </cell>
          <cell r="AD73">
            <v>60706</v>
          </cell>
          <cell r="AE73">
            <v>1</v>
          </cell>
          <cell r="AF73">
            <v>0</v>
          </cell>
          <cell r="AG73">
            <v>19</v>
          </cell>
          <cell r="AH73">
            <v>10765</v>
          </cell>
          <cell r="AI73">
            <v>0</v>
          </cell>
          <cell r="AJ73">
            <v>3.34</v>
          </cell>
          <cell r="AK73">
            <v>3.34</v>
          </cell>
          <cell r="AO73" t="str">
            <v>ST LUC 2</v>
          </cell>
          <cell r="AP73">
            <v>726</v>
          </cell>
          <cell r="AQ73">
            <v>1</v>
          </cell>
          <cell r="AR73">
            <v>7862</v>
          </cell>
          <cell r="AS73">
            <v>89.5</v>
          </cell>
          <cell r="AT73">
            <v>5648</v>
          </cell>
          <cell r="AU73">
            <v>60864</v>
          </cell>
          <cell r="AV73">
            <v>1</v>
          </cell>
          <cell r="AW73">
            <v>0</v>
          </cell>
          <cell r="AX73">
            <v>20</v>
          </cell>
          <cell r="AY73">
            <v>10777</v>
          </cell>
          <cell r="AZ73">
            <v>0</v>
          </cell>
          <cell r="BA73">
            <v>3.47</v>
          </cell>
          <cell r="BB73">
            <v>3.47</v>
          </cell>
          <cell r="BF73" t="str">
            <v>ST LUC 2</v>
          </cell>
          <cell r="BG73">
            <v>726</v>
          </cell>
          <cell r="BH73">
            <v>1</v>
          </cell>
          <cell r="BI73">
            <v>8541</v>
          </cell>
          <cell r="BJ73">
            <v>97.5</v>
          </cell>
          <cell r="BK73">
            <v>6140</v>
          </cell>
          <cell r="BL73">
            <v>66132</v>
          </cell>
          <cell r="BM73">
            <v>0</v>
          </cell>
          <cell r="BN73">
            <v>0</v>
          </cell>
          <cell r="BO73">
            <v>22</v>
          </cell>
          <cell r="BP73">
            <v>10770</v>
          </cell>
          <cell r="BQ73">
            <v>0</v>
          </cell>
          <cell r="BR73">
            <v>3.56</v>
          </cell>
          <cell r="BS73">
            <v>3.56</v>
          </cell>
          <cell r="BW73" t="str">
            <v>ST LUC 2</v>
          </cell>
          <cell r="BX73">
            <v>726</v>
          </cell>
          <cell r="BY73">
            <v>1</v>
          </cell>
          <cell r="BZ73">
            <v>7839</v>
          </cell>
          <cell r="CA73">
            <v>89.5</v>
          </cell>
          <cell r="CB73">
            <v>5639</v>
          </cell>
          <cell r="CC73">
            <v>60706</v>
          </cell>
          <cell r="CD73">
            <v>1</v>
          </cell>
          <cell r="CE73">
            <v>0</v>
          </cell>
          <cell r="CF73">
            <v>21</v>
          </cell>
          <cell r="CG73">
            <v>10765</v>
          </cell>
          <cell r="CH73">
            <v>0</v>
          </cell>
          <cell r="CI73">
            <v>3.69</v>
          </cell>
          <cell r="CJ73">
            <v>3.69</v>
          </cell>
        </row>
        <row r="74">
          <cell r="X74" t="str">
            <v>TRKY N 3</v>
          </cell>
          <cell r="Y74">
            <v>717</v>
          </cell>
          <cell r="Z74">
            <v>1</v>
          </cell>
          <cell r="AA74">
            <v>7839</v>
          </cell>
          <cell r="AB74">
            <v>89.5</v>
          </cell>
          <cell r="AC74">
            <v>5501</v>
          </cell>
          <cell r="AD74">
            <v>59959</v>
          </cell>
          <cell r="AE74">
            <v>1</v>
          </cell>
          <cell r="AF74">
            <v>0</v>
          </cell>
          <cell r="AG74">
            <v>18</v>
          </cell>
          <cell r="AH74">
            <v>10900</v>
          </cell>
          <cell r="AI74">
            <v>0</v>
          </cell>
          <cell r="AJ74">
            <v>3.33</v>
          </cell>
          <cell r="AK74">
            <v>3.33</v>
          </cell>
          <cell r="AO74" t="str">
            <v>TRKY N 3</v>
          </cell>
          <cell r="AP74">
            <v>717</v>
          </cell>
          <cell r="AQ74">
            <v>1</v>
          </cell>
          <cell r="AR74">
            <v>7862</v>
          </cell>
          <cell r="AS74">
            <v>89.5</v>
          </cell>
          <cell r="AT74">
            <v>5533</v>
          </cell>
          <cell r="AU74">
            <v>60146</v>
          </cell>
          <cell r="AV74">
            <v>1</v>
          </cell>
          <cell r="AW74">
            <v>0</v>
          </cell>
          <cell r="AX74">
            <v>19</v>
          </cell>
          <cell r="AY74">
            <v>10870</v>
          </cell>
          <cell r="AZ74">
            <v>0</v>
          </cell>
          <cell r="BA74">
            <v>3.43</v>
          </cell>
          <cell r="BB74">
            <v>3.43</v>
          </cell>
          <cell r="BF74" t="str">
            <v>TRKY N 3</v>
          </cell>
          <cell r="BG74">
            <v>717</v>
          </cell>
          <cell r="BH74">
            <v>1</v>
          </cell>
          <cell r="BI74">
            <v>8541</v>
          </cell>
          <cell r="BJ74">
            <v>97.5</v>
          </cell>
          <cell r="BK74">
            <v>6004</v>
          </cell>
          <cell r="BL74">
            <v>65338</v>
          </cell>
          <cell r="BM74">
            <v>0</v>
          </cell>
          <cell r="BN74">
            <v>0</v>
          </cell>
          <cell r="BO74">
            <v>21</v>
          </cell>
          <cell r="BP74">
            <v>10883</v>
          </cell>
          <cell r="BQ74">
            <v>0</v>
          </cell>
          <cell r="BR74">
            <v>3.53</v>
          </cell>
          <cell r="BS74">
            <v>3.53</v>
          </cell>
          <cell r="BW74" t="str">
            <v>TRKY N 3</v>
          </cell>
          <cell r="BX74">
            <v>717</v>
          </cell>
          <cell r="BY74">
            <v>1</v>
          </cell>
          <cell r="BZ74">
            <v>7839</v>
          </cell>
          <cell r="CA74">
            <v>89.5</v>
          </cell>
          <cell r="CB74">
            <v>5501</v>
          </cell>
          <cell r="CC74">
            <v>59959</v>
          </cell>
          <cell r="CD74">
            <v>1</v>
          </cell>
          <cell r="CE74">
            <v>0</v>
          </cell>
          <cell r="CF74">
            <v>20</v>
          </cell>
          <cell r="CG74">
            <v>10900</v>
          </cell>
          <cell r="CH74">
            <v>0</v>
          </cell>
          <cell r="CI74">
            <v>3.62</v>
          </cell>
          <cell r="CJ74">
            <v>3.62</v>
          </cell>
        </row>
        <row r="75">
          <cell r="X75" t="str">
            <v>TRKY N 4</v>
          </cell>
          <cell r="Y75">
            <v>717</v>
          </cell>
          <cell r="Z75">
            <v>1</v>
          </cell>
          <cell r="AA75">
            <v>7839</v>
          </cell>
          <cell r="AB75">
            <v>89.5</v>
          </cell>
          <cell r="AC75">
            <v>5517</v>
          </cell>
          <cell r="AD75">
            <v>59973</v>
          </cell>
          <cell r="AE75">
            <v>1</v>
          </cell>
          <cell r="AF75">
            <v>0</v>
          </cell>
          <cell r="AG75">
            <v>18</v>
          </cell>
          <cell r="AH75">
            <v>10870</v>
          </cell>
          <cell r="AI75">
            <v>0</v>
          </cell>
          <cell r="AJ75">
            <v>3.2</v>
          </cell>
          <cell r="AK75">
            <v>3.2</v>
          </cell>
          <cell r="AO75" t="str">
            <v>TRKY N 4</v>
          </cell>
          <cell r="AP75">
            <v>717</v>
          </cell>
          <cell r="AQ75">
            <v>1</v>
          </cell>
          <cell r="AR75">
            <v>8564</v>
          </cell>
          <cell r="AS75">
            <v>97.5</v>
          </cell>
          <cell r="AT75">
            <v>6020</v>
          </cell>
          <cell r="AU75">
            <v>65510</v>
          </cell>
          <cell r="AV75">
            <v>0</v>
          </cell>
          <cell r="AW75">
            <v>0</v>
          </cell>
          <cell r="AX75">
            <v>20</v>
          </cell>
          <cell r="AY75">
            <v>10882</v>
          </cell>
          <cell r="AZ75">
            <v>0</v>
          </cell>
          <cell r="BA75">
            <v>3.25</v>
          </cell>
          <cell r="BB75">
            <v>3.25</v>
          </cell>
          <cell r="BF75" t="str">
            <v>TRKY N 4</v>
          </cell>
          <cell r="BG75">
            <v>717</v>
          </cell>
          <cell r="BH75">
            <v>1</v>
          </cell>
          <cell r="BI75">
            <v>7839</v>
          </cell>
          <cell r="BJ75">
            <v>89.5</v>
          </cell>
          <cell r="BK75">
            <v>5513</v>
          </cell>
          <cell r="BL75">
            <v>59970</v>
          </cell>
          <cell r="BM75">
            <v>1</v>
          </cell>
          <cell r="BN75">
            <v>0</v>
          </cell>
          <cell r="BO75">
            <v>19</v>
          </cell>
          <cell r="BP75">
            <v>10877</v>
          </cell>
          <cell r="BQ75">
            <v>0</v>
          </cell>
          <cell r="BR75">
            <v>3.48</v>
          </cell>
          <cell r="BS75">
            <v>3.48</v>
          </cell>
          <cell r="BW75" t="str">
            <v>TRKY N 4</v>
          </cell>
          <cell r="BX75">
            <v>717</v>
          </cell>
          <cell r="BY75">
            <v>1</v>
          </cell>
          <cell r="BZ75">
            <v>7839</v>
          </cell>
          <cell r="CA75">
            <v>89.5</v>
          </cell>
          <cell r="CB75">
            <v>5517</v>
          </cell>
          <cell r="CC75">
            <v>59973</v>
          </cell>
          <cell r="CD75">
            <v>1</v>
          </cell>
          <cell r="CE75">
            <v>0</v>
          </cell>
          <cell r="CF75">
            <v>20</v>
          </cell>
          <cell r="CG75">
            <v>10870</v>
          </cell>
          <cell r="CH75">
            <v>0</v>
          </cell>
          <cell r="CI75">
            <v>3.53</v>
          </cell>
          <cell r="CJ75">
            <v>3.53</v>
          </cell>
        </row>
        <row r="76">
          <cell r="X76" t="str">
            <v>TRKY O 1</v>
          </cell>
          <cell r="Y76">
            <v>398</v>
          </cell>
          <cell r="Z76">
            <v>1</v>
          </cell>
          <cell r="AA76">
            <v>7751</v>
          </cell>
          <cell r="AB76">
            <v>78.599999999999994</v>
          </cell>
          <cell r="AC76">
            <v>2724</v>
          </cell>
          <cell r="AD76">
            <v>26880</v>
          </cell>
          <cell r="AE76">
            <v>21</v>
          </cell>
          <cell r="AF76">
            <v>0</v>
          </cell>
          <cell r="AG76">
            <v>96</v>
          </cell>
          <cell r="AH76">
            <v>9868</v>
          </cell>
          <cell r="AI76">
            <v>0</v>
          </cell>
          <cell r="AJ76">
            <v>35.17</v>
          </cell>
          <cell r="AK76">
            <v>35.17</v>
          </cell>
          <cell r="AO76" t="str">
            <v>TRKY O 1</v>
          </cell>
          <cell r="AP76">
            <v>398</v>
          </cell>
          <cell r="AQ76">
            <v>1</v>
          </cell>
          <cell r="AR76">
            <v>7937</v>
          </cell>
          <cell r="AS76">
            <v>82.6</v>
          </cell>
          <cell r="AT76">
            <v>2868</v>
          </cell>
          <cell r="AU76">
            <v>28266</v>
          </cell>
          <cell r="AV76">
            <v>20</v>
          </cell>
          <cell r="AW76">
            <v>0</v>
          </cell>
          <cell r="AX76">
            <v>100</v>
          </cell>
          <cell r="AY76">
            <v>9856</v>
          </cell>
          <cell r="AZ76">
            <v>0</v>
          </cell>
          <cell r="BA76">
            <v>34.71</v>
          </cell>
          <cell r="BB76">
            <v>34.72</v>
          </cell>
          <cell r="BF76" t="str">
            <v>TRKY O 1</v>
          </cell>
          <cell r="BG76">
            <v>398</v>
          </cell>
          <cell r="BH76">
            <v>1</v>
          </cell>
          <cell r="BI76">
            <v>8252</v>
          </cell>
          <cell r="BJ76">
            <v>84.6</v>
          </cell>
          <cell r="BK76">
            <v>2930</v>
          </cell>
          <cell r="BL76">
            <v>28921</v>
          </cell>
          <cell r="BM76">
            <v>29</v>
          </cell>
          <cell r="BN76">
            <v>0</v>
          </cell>
          <cell r="BO76">
            <v>101</v>
          </cell>
          <cell r="BP76">
            <v>9870</v>
          </cell>
          <cell r="BQ76">
            <v>0</v>
          </cell>
          <cell r="BR76">
            <v>34.46</v>
          </cell>
          <cell r="BS76">
            <v>34.47</v>
          </cell>
          <cell r="BW76" t="str">
            <v>TRKY O 1</v>
          </cell>
          <cell r="BX76">
            <v>398</v>
          </cell>
          <cell r="BY76">
            <v>1</v>
          </cell>
          <cell r="BZ76">
            <v>8238</v>
          </cell>
          <cell r="CA76">
            <v>82.4</v>
          </cell>
          <cell r="CB76">
            <v>2855</v>
          </cell>
          <cell r="CC76">
            <v>28215</v>
          </cell>
          <cell r="CD76">
            <v>31</v>
          </cell>
          <cell r="CE76">
            <v>0</v>
          </cell>
          <cell r="CF76">
            <v>99</v>
          </cell>
          <cell r="CG76">
            <v>9882</v>
          </cell>
          <cell r="CH76">
            <v>0</v>
          </cell>
          <cell r="CI76">
            <v>34.770000000000003</v>
          </cell>
          <cell r="CJ76">
            <v>34.78</v>
          </cell>
        </row>
        <row r="77">
          <cell r="X77" t="str">
            <v>TRKY O 2</v>
          </cell>
          <cell r="Y77">
            <v>398</v>
          </cell>
          <cell r="Z77">
            <v>1</v>
          </cell>
          <cell r="AA77">
            <v>3438</v>
          </cell>
          <cell r="AB77">
            <v>36.200000000000003</v>
          </cell>
          <cell r="AC77">
            <v>1254</v>
          </cell>
          <cell r="AD77">
            <v>12387</v>
          </cell>
          <cell r="AE77">
            <v>320</v>
          </cell>
          <cell r="AF77">
            <v>0</v>
          </cell>
          <cell r="AG77">
            <v>44</v>
          </cell>
          <cell r="AH77">
            <v>9881</v>
          </cell>
          <cell r="AI77">
            <v>0</v>
          </cell>
          <cell r="AJ77">
            <v>34.909999999999997</v>
          </cell>
          <cell r="AK77">
            <v>35.19</v>
          </cell>
          <cell r="AO77" t="str">
            <v>TRKY O 2</v>
          </cell>
          <cell r="AP77">
            <v>398</v>
          </cell>
          <cell r="AQ77">
            <v>1</v>
          </cell>
          <cell r="AR77">
            <v>3317</v>
          </cell>
          <cell r="AS77">
            <v>34.9</v>
          </cell>
          <cell r="AT77">
            <v>1211</v>
          </cell>
          <cell r="AU77">
            <v>11963</v>
          </cell>
          <cell r="AV77">
            <v>300</v>
          </cell>
          <cell r="AW77">
            <v>0</v>
          </cell>
          <cell r="AX77">
            <v>42</v>
          </cell>
          <cell r="AY77">
            <v>9879</v>
          </cell>
          <cell r="AZ77">
            <v>0</v>
          </cell>
          <cell r="BA77">
            <v>34.47</v>
          </cell>
          <cell r="BB77">
            <v>34.72</v>
          </cell>
          <cell r="BF77" t="str">
            <v>TRKY O 2</v>
          </cell>
          <cell r="BG77">
            <v>398</v>
          </cell>
          <cell r="BH77">
            <v>1</v>
          </cell>
          <cell r="BI77">
            <v>3151</v>
          </cell>
          <cell r="BJ77">
            <v>33.1</v>
          </cell>
          <cell r="BK77">
            <v>1148</v>
          </cell>
          <cell r="BL77">
            <v>11348</v>
          </cell>
          <cell r="BM77">
            <v>300</v>
          </cell>
          <cell r="BN77">
            <v>0</v>
          </cell>
          <cell r="BO77">
            <v>39</v>
          </cell>
          <cell r="BP77">
            <v>9884</v>
          </cell>
          <cell r="BQ77">
            <v>0</v>
          </cell>
          <cell r="BR77">
            <v>34.03</v>
          </cell>
          <cell r="BS77">
            <v>34.29</v>
          </cell>
          <cell r="BW77" t="str">
            <v>TRKY O 2</v>
          </cell>
          <cell r="BX77">
            <v>398</v>
          </cell>
          <cell r="BY77">
            <v>1</v>
          </cell>
          <cell r="BZ77">
            <v>2463</v>
          </cell>
          <cell r="CA77">
            <v>25.7</v>
          </cell>
          <cell r="CB77">
            <v>888</v>
          </cell>
          <cell r="CC77">
            <v>8779</v>
          </cell>
          <cell r="CD77">
            <v>243</v>
          </cell>
          <cell r="CE77">
            <v>0</v>
          </cell>
          <cell r="CF77">
            <v>31</v>
          </cell>
          <cell r="CG77">
            <v>9886</v>
          </cell>
          <cell r="CH77">
            <v>0</v>
          </cell>
          <cell r="CI77">
            <v>34.6</v>
          </cell>
          <cell r="CJ77">
            <v>34.86</v>
          </cell>
        </row>
        <row r="78">
          <cell r="X78" t="str">
            <v>UPS</v>
          </cell>
          <cell r="Y78">
            <v>550</v>
          </cell>
          <cell r="Z78">
            <v>1</v>
          </cell>
          <cell r="AA78">
            <v>7992</v>
          </cell>
          <cell r="AB78">
            <v>89.9</v>
          </cell>
          <cell r="AC78">
            <v>4333</v>
          </cell>
          <cell r="AD78">
            <v>43327</v>
          </cell>
          <cell r="AE78">
            <v>149</v>
          </cell>
          <cell r="AF78">
            <v>0</v>
          </cell>
          <cell r="AG78">
            <v>72</v>
          </cell>
          <cell r="AH78">
            <v>10000</v>
          </cell>
          <cell r="AI78">
            <v>0</v>
          </cell>
          <cell r="AJ78">
            <v>16.600000000000001</v>
          </cell>
          <cell r="AK78">
            <v>16.600000000000001</v>
          </cell>
          <cell r="AO78" t="str">
            <v>UPS</v>
          </cell>
          <cell r="AP78">
            <v>550</v>
          </cell>
          <cell r="AQ78">
            <v>1</v>
          </cell>
          <cell r="AR78">
            <v>8172</v>
          </cell>
          <cell r="AS78">
            <v>91.9</v>
          </cell>
          <cell r="AT78">
            <v>4440</v>
          </cell>
          <cell r="AU78">
            <v>44399</v>
          </cell>
          <cell r="AV78">
            <v>138</v>
          </cell>
          <cell r="AW78">
            <v>0</v>
          </cell>
          <cell r="AX78">
            <v>73</v>
          </cell>
          <cell r="AY78">
            <v>10000</v>
          </cell>
          <cell r="AZ78">
            <v>0</v>
          </cell>
          <cell r="BA78">
            <v>16.350000000000001</v>
          </cell>
          <cell r="BB78">
            <v>16.350000000000001</v>
          </cell>
          <cell r="BF78" t="str">
            <v>UPS</v>
          </cell>
          <cell r="BG78">
            <v>550</v>
          </cell>
          <cell r="BH78">
            <v>1</v>
          </cell>
          <cell r="BI78">
            <v>7919</v>
          </cell>
          <cell r="BJ78">
            <v>88.4</v>
          </cell>
          <cell r="BK78">
            <v>4260</v>
          </cell>
          <cell r="BL78">
            <v>42602</v>
          </cell>
          <cell r="BM78">
            <v>202</v>
          </cell>
          <cell r="BN78">
            <v>0</v>
          </cell>
          <cell r="BO78">
            <v>71</v>
          </cell>
          <cell r="BP78">
            <v>10000</v>
          </cell>
          <cell r="BQ78">
            <v>0</v>
          </cell>
          <cell r="BR78">
            <v>16.559999999999999</v>
          </cell>
          <cell r="BS78">
            <v>16.559999999999999</v>
          </cell>
          <cell r="BW78" t="str">
            <v>UPS</v>
          </cell>
          <cell r="BX78">
            <v>550</v>
          </cell>
          <cell r="BY78">
            <v>1</v>
          </cell>
          <cell r="BZ78">
            <v>7699</v>
          </cell>
          <cell r="CA78">
            <v>86.2</v>
          </cell>
          <cell r="CB78">
            <v>4152</v>
          </cell>
          <cell r="CC78">
            <v>41520</v>
          </cell>
          <cell r="CD78">
            <v>223</v>
          </cell>
          <cell r="CE78">
            <v>0</v>
          </cell>
          <cell r="CF78">
            <v>70</v>
          </cell>
          <cell r="CG78">
            <v>10000</v>
          </cell>
          <cell r="CH78">
            <v>0</v>
          </cell>
          <cell r="CI78">
            <v>16.93</v>
          </cell>
          <cell r="CJ78">
            <v>16.93</v>
          </cell>
        </row>
        <row r="79">
          <cell r="X79" t="str">
            <v>UPS MIN</v>
          </cell>
          <cell r="Y79">
            <v>378</v>
          </cell>
          <cell r="Z79">
            <v>1</v>
          </cell>
          <cell r="AA79">
            <v>8760</v>
          </cell>
          <cell r="AB79">
            <v>100</v>
          </cell>
          <cell r="AC79">
            <v>3311</v>
          </cell>
          <cell r="AD79">
            <v>33113</v>
          </cell>
          <cell r="AE79">
            <v>0</v>
          </cell>
          <cell r="AF79">
            <v>0</v>
          </cell>
          <cell r="AG79">
            <v>55</v>
          </cell>
          <cell r="AH79">
            <v>10000</v>
          </cell>
          <cell r="AI79">
            <v>0</v>
          </cell>
          <cell r="AJ79">
            <v>16.600000000000001</v>
          </cell>
          <cell r="AK79">
            <v>16.600000000000001</v>
          </cell>
          <cell r="AO79" t="str">
            <v>UPS MIN</v>
          </cell>
          <cell r="AP79">
            <v>378</v>
          </cell>
          <cell r="AQ79">
            <v>1</v>
          </cell>
          <cell r="AR79">
            <v>8784</v>
          </cell>
          <cell r="AS79">
            <v>100</v>
          </cell>
          <cell r="AT79">
            <v>3320</v>
          </cell>
          <cell r="AU79">
            <v>33204</v>
          </cell>
          <cell r="AV79">
            <v>0</v>
          </cell>
          <cell r="AW79">
            <v>0</v>
          </cell>
          <cell r="AX79">
            <v>54</v>
          </cell>
          <cell r="AY79">
            <v>10000</v>
          </cell>
          <cell r="AZ79">
            <v>0</v>
          </cell>
          <cell r="BA79">
            <v>16.350000000000001</v>
          </cell>
          <cell r="BB79">
            <v>16.350000000000001</v>
          </cell>
          <cell r="BF79" t="str">
            <v>UPS MIN</v>
          </cell>
          <cell r="BG79">
            <v>378</v>
          </cell>
          <cell r="BH79">
            <v>1</v>
          </cell>
          <cell r="BI79">
            <v>8760</v>
          </cell>
          <cell r="BJ79">
            <v>100</v>
          </cell>
          <cell r="BK79">
            <v>3311</v>
          </cell>
          <cell r="BL79">
            <v>33113</v>
          </cell>
          <cell r="BM79">
            <v>0</v>
          </cell>
          <cell r="BN79">
            <v>0</v>
          </cell>
          <cell r="BO79">
            <v>55</v>
          </cell>
          <cell r="BP79">
            <v>10000</v>
          </cell>
          <cell r="BQ79">
            <v>0</v>
          </cell>
          <cell r="BR79">
            <v>16.559999999999999</v>
          </cell>
          <cell r="BS79">
            <v>16.559999999999999</v>
          </cell>
          <cell r="BW79" t="str">
            <v>UPS MIN</v>
          </cell>
          <cell r="BX79">
            <v>378</v>
          </cell>
          <cell r="BY79">
            <v>1</v>
          </cell>
          <cell r="BZ79">
            <v>8760</v>
          </cell>
          <cell r="CA79">
            <v>100</v>
          </cell>
          <cell r="CB79">
            <v>3311</v>
          </cell>
          <cell r="CC79">
            <v>33113</v>
          </cell>
          <cell r="CD79">
            <v>0</v>
          </cell>
          <cell r="CE79">
            <v>0</v>
          </cell>
          <cell r="CF79">
            <v>56</v>
          </cell>
          <cell r="CG79">
            <v>10000</v>
          </cell>
          <cell r="CH79">
            <v>0</v>
          </cell>
          <cell r="CI79">
            <v>16.93</v>
          </cell>
          <cell r="CJ79">
            <v>16.93</v>
          </cell>
        </row>
        <row r="80">
          <cell r="X80" t="str">
            <v>WHIDN CT</v>
          </cell>
          <cell r="Y80">
            <v>181</v>
          </cell>
          <cell r="Z80">
            <v>2</v>
          </cell>
          <cell r="AA80">
            <v>80</v>
          </cell>
          <cell r="AB80">
            <v>0.8</v>
          </cell>
          <cell r="AC80">
            <v>21</v>
          </cell>
          <cell r="AD80">
            <v>223</v>
          </cell>
          <cell r="AE80">
            <v>2</v>
          </cell>
          <cell r="AF80">
            <v>0</v>
          </cell>
          <cell r="AG80">
            <v>1</v>
          </cell>
          <cell r="AH80">
            <v>10686</v>
          </cell>
          <cell r="AI80">
            <v>0</v>
          </cell>
          <cell r="AJ80">
            <v>50.28</v>
          </cell>
          <cell r="AK80">
            <v>51.27</v>
          </cell>
          <cell r="AO80" t="str">
            <v>WHIDN CT</v>
          </cell>
          <cell r="AP80">
            <v>181</v>
          </cell>
          <cell r="AQ80">
            <v>2</v>
          </cell>
          <cell r="AR80">
            <v>136</v>
          </cell>
          <cell r="AS80">
            <v>1.4</v>
          </cell>
          <cell r="AT80">
            <v>36</v>
          </cell>
          <cell r="AU80">
            <v>377</v>
          </cell>
          <cell r="AV80">
            <v>6</v>
          </cell>
          <cell r="AW80">
            <v>0</v>
          </cell>
          <cell r="AX80">
            <v>2</v>
          </cell>
          <cell r="AY80">
            <v>10572</v>
          </cell>
          <cell r="AZ80">
            <v>0</v>
          </cell>
          <cell r="BA80">
            <v>52.55</v>
          </cell>
          <cell r="BB80">
            <v>54.36</v>
          </cell>
          <cell r="BF80" t="str">
            <v>WHIDN CT</v>
          </cell>
          <cell r="BG80">
            <v>181</v>
          </cell>
          <cell r="BH80">
            <v>0</v>
          </cell>
          <cell r="BI80">
            <v>6</v>
          </cell>
          <cell r="BJ80">
            <v>0.1</v>
          </cell>
          <cell r="BK80">
            <v>2</v>
          </cell>
          <cell r="BL80">
            <v>19</v>
          </cell>
          <cell r="BM80">
            <v>2</v>
          </cell>
          <cell r="BN80">
            <v>0</v>
          </cell>
          <cell r="BO80">
            <v>0</v>
          </cell>
          <cell r="BP80">
            <v>10600</v>
          </cell>
          <cell r="BQ80">
            <v>0</v>
          </cell>
          <cell r="BR80">
            <v>43.45</v>
          </cell>
          <cell r="BS80">
            <v>55.95</v>
          </cell>
          <cell r="BW80" t="str">
            <v>WHIDN CT</v>
          </cell>
          <cell r="BX80">
            <v>181</v>
          </cell>
          <cell r="BY80">
            <v>0</v>
          </cell>
          <cell r="BZ80">
            <v>0</v>
          </cell>
          <cell r="CA80">
            <v>0</v>
          </cell>
          <cell r="CB80">
            <v>0</v>
          </cell>
          <cell r="CC80">
            <v>0</v>
          </cell>
          <cell r="CD80">
            <v>0</v>
          </cell>
          <cell r="CE80">
            <v>0</v>
          </cell>
          <cell r="CF80">
            <v>0</v>
          </cell>
          <cell r="CG80">
            <v>0</v>
          </cell>
          <cell r="CH80">
            <v>0</v>
          </cell>
          <cell r="CI80">
            <v>0</v>
          </cell>
          <cell r="CJ80">
            <v>0</v>
          </cell>
        </row>
      </sheetData>
      <sheetData sheetId="3" refreshError="1">
        <row r="1">
          <cell r="A1" t="str">
            <v>CAP CN 1</v>
          </cell>
          <cell r="B1" t="str">
            <v>s</v>
          </cell>
        </row>
        <row r="2">
          <cell r="A2" t="str">
            <v>CAP CN 2</v>
          </cell>
          <cell r="B2" t="str">
            <v>s</v>
          </cell>
        </row>
        <row r="3">
          <cell r="A3" t="str">
            <v>COGASA 1</v>
          </cell>
          <cell r="B3" t="str">
            <v>p</v>
          </cell>
        </row>
        <row r="4">
          <cell r="A4" t="str">
            <v>COGASA 2</v>
          </cell>
          <cell r="B4" t="str">
            <v>p</v>
          </cell>
        </row>
        <row r="5">
          <cell r="A5" t="str">
            <v>COGCEDAR</v>
          </cell>
          <cell r="B5" t="str">
            <v>p</v>
          </cell>
        </row>
        <row r="6">
          <cell r="A6" t="str">
            <v>COGICL</v>
          </cell>
          <cell r="B6" t="str">
            <v>p</v>
          </cell>
        </row>
        <row r="7">
          <cell r="A7" t="str">
            <v>CUTLER 5</v>
          </cell>
          <cell r="B7" t="str">
            <v>s</v>
          </cell>
        </row>
        <row r="8">
          <cell r="A8" t="str">
            <v>CUTLER 6</v>
          </cell>
          <cell r="B8" t="str">
            <v>s</v>
          </cell>
        </row>
        <row r="9">
          <cell r="A9" t="str">
            <v>FL GT</v>
          </cell>
          <cell r="B9" t="str">
            <v>g</v>
          </cell>
        </row>
        <row r="10">
          <cell r="A10" t="str">
            <v>FM GT</v>
          </cell>
          <cell r="B10" t="str">
            <v>g</v>
          </cell>
        </row>
        <row r="11">
          <cell r="A11" t="str">
            <v>FM SC</v>
          </cell>
          <cell r="B11" t="str">
            <v>g</v>
          </cell>
        </row>
        <row r="12">
          <cell r="A12" t="str">
            <v>FMCT</v>
          </cell>
          <cell r="B12" t="str">
            <v>g</v>
          </cell>
        </row>
        <row r="13">
          <cell r="A13" t="str">
            <v>FMREP 1</v>
          </cell>
          <cell r="B13" t="str">
            <v>c</v>
          </cell>
        </row>
        <row r="14">
          <cell r="A14" t="str">
            <v>FT LAUD4</v>
          </cell>
          <cell r="B14" t="str">
            <v>c</v>
          </cell>
        </row>
        <row r="15">
          <cell r="A15" t="str">
            <v>FT LAUD5</v>
          </cell>
          <cell r="B15" t="str">
            <v>c</v>
          </cell>
        </row>
        <row r="16">
          <cell r="A16" t="str">
            <v>FT MY  1</v>
          </cell>
          <cell r="B16" t="str">
            <v>c</v>
          </cell>
        </row>
        <row r="17">
          <cell r="A17" t="str">
            <v>FT MY  2</v>
          </cell>
          <cell r="B17" t="str">
            <v>s</v>
          </cell>
        </row>
        <row r="18">
          <cell r="A18" t="str">
            <v>LOADC</v>
          </cell>
          <cell r="B18" t="str">
            <v>p</v>
          </cell>
        </row>
        <row r="19">
          <cell r="A19" t="str">
            <v>LWREP CC</v>
          </cell>
          <cell r="B19" t="str">
            <v>p</v>
          </cell>
        </row>
        <row r="20">
          <cell r="A20" t="str">
            <v>MANATE 1</v>
          </cell>
          <cell r="B20" t="str">
            <v>s</v>
          </cell>
        </row>
        <row r="21">
          <cell r="A21" t="str">
            <v>MANATE 2</v>
          </cell>
          <cell r="B21" t="str">
            <v>s</v>
          </cell>
        </row>
        <row r="22">
          <cell r="A22" t="str">
            <v>MARTIN 1</v>
          </cell>
          <cell r="B22" t="str">
            <v>s</v>
          </cell>
        </row>
        <row r="23">
          <cell r="A23" t="str">
            <v>MARTIN 2</v>
          </cell>
          <cell r="B23" t="str">
            <v>s</v>
          </cell>
        </row>
        <row r="24">
          <cell r="A24" t="str">
            <v>MARTIN 3</v>
          </cell>
          <cell r="B24" t="str">
            <v>c</v>
          </cell>
        </row>
        <row r="25">
          <cell r="A25" t="str">
            <v>MARTIN 4</v>
          </cell>
          <cell r="B25" t="str">
            <v>c</v>
          </cell>
        </row>
        <row r="26">
          <cell r="A26" t="str">
            <v>MR SC</v>
          </cell>
          <cell r="B26" t="str">
            <v>g</v>
          </cell>
        </row>
        <row r="27">
          <cell r="A27" t="str">
            <v>MREXP</v>
          </cell>
          <cell r="B27" t="str">
            <v>c</v>
          </cell>
        </row>
        <row r="28">
          <cell r="A28" t="str">
            <v>MREXPDF</v>
          </cell>
          <cell r="B28" t="str">
            <v>c</v>
          </cell>
        </row>
        <row r="29">
          <cell r="A29" t="str">
            <v>MTEXP</v>
          </cell>
          <cell r="B29" t="str">
            <v>c</v>
          </cell>
        </row>
        <row r="30">
          <cell r="A30" t="str">
            <v>MTEXPDF</v>
          </cell>
          <cell r="B30" t="str">
            <v>c</v>
          </cell>
        </row>
        <row r="31">
          <cell r="A31" t="str">
            <v>OLNDR CT</v>
          </cell>
          <cell r="B31" t="str">
            <v>p</v>
          </cell>
        </row>
        <row r="32">
          <cell r="A32" t="str">
            <v>PE GT</v>
          </cell>
          <cell r="B32" t="str">
            <v>g</v>
          </cell>
        </row>
        <row r="33">
          <cell r="A33" t="str">
            <v>PT EVER1</v>
          </cell>
          <cell r="B33" t="str">
            <v>s</v>
          </cell>
        </row>
        <row r="34">
          <cell r="A34" t="str">
            <v>PT EVER2</v>
          </cell>
          <cell r="B34" t="str">
            <v>s</v>
          </cell>
        </row>
        <row r="35">
          <cell r="A35" t="str">
            <v>PT EVER3</v>
          </cell>
          <cell r="B35" t="str">
            <v>s</v>
          </cell>
        </row>
        <row r="36">
          <cell r="A36" t="str">
            <v>PT EVER4</v>
          </cell>
          <cell r="B36" t="str">
            <v>s</v>
          </cell>
        </row>
        <row r="37">
          <cell r="A37" t="str">
            <v>PUTNAM 1</v>
          </cell>
          <cell r="B37" t="str">
            <v>c</v>
          </cell>
        </row>
        <row r="38">
          <cell r="A38" t="str">
            <v>PUTNAM 2</v>
          </cell>
          <cell r="B38" t="str">
            <v>c</v>
          </cell>
        </row>
        <row r="39">
          <cell r="A39" t="str">
            <v>RIV    3</v>
          </cell>
          <cell r="B39" t="str">
            <v>s</v>
          </cell>
        </row>
        <row r="40">
          <cell r="A40" t="str">
            <v>RIV    4</v>
          </cell>
          <cell r="B40" t="str">
            <v>s</v>
          </cell>
        </row>
        <row r="41">
          <cell r="A41" t="str">
            <v>SANFRD 3</v>
          </cell>
          <cell r="B41" t="str">
            <v>s</v>
          </cell>
        </row>
        <row r="42">
          <cell r="A42" t="str">
            <v>SANFRD 4</v>
          </cell>
          <cell r="B42" t="str">
            <v>s</v>
          </cell>
        </row>
        <row r="43">
          <cell r="A43" t="str">
            <v>SANFRD 5</v>
          </cell>
          <cell r="B43" t="str">
            <v>s</v>
          </cell>
        </row>
        <row r="44">
          <cell r="A44" t="str">
            <v>SCHER #4</v>
          </cell>
          <cell r="B44" t="str">
            <v>s</v>
          </cell>
        </row>
        <row r="45">
          <cell r="A45" t="str">
            <v>SHADY CT</v>
          </cell>
          <cell r="B45" t="str">
            <v>p</v>
          </cell>
        </row>
        <row r="46">
          <cell r="A46" t="str">
            <v>SJRPP 1O</v>
          </cell>
          <cell r="B46" t="str">
            <v>s</v>
          </cell>
        </row>
        <row r="47">
          <cell r="A47" t="str">
            <v>SJRPP 1P</v>
          </cell>
          <cell r="B47" t="str">
            <v>p</v>
          </cell>
        </row>
        <row r="48">
          <cell r="A48" t="str">
            <v>SJRPP 2O</v>
          </cell>
          <cell r="B48" t="str">
            <v>s</v>
          </cell>
        </row>
        <row r="49">
          <cell r="A49" t="str">
            <v>SJRPP 2P</v>
          </cell>
          <cell r="B49" t="str">
            <v>p</v>
          </cell>
        </row>
        <row r="50">
          <cell r="A50" t="str">
            <v>SNREP4</v>
          </cell>
          <cell r="B50" t="str">
            <v>c</v>
          </cell>
        </row>
        <row r="51">
          <cell r="A51" t="str">
            <v>SNREP5</v>
          </cell>
          <cell r="B51" t="str">
            <v>c</v>
          </cell>
        </row>
        <row r="52">
          <cell r="A52" t="str">
            <v>ST LUC 1</v>
          </cell>
          <cell r="B52" t="str">
            <v>n</v>
          </cell>
        </row>
        <row r="53">
          <cell r="A53" t="str">
            <v>ST LUC 2</v>
          </cell>
          <cell r="B53" t="str">
            <v>n</v>
          </cell>
        </row>
        <row r="54">
          <cell r="A54" t="str">
            <v>TRKY N 3</v>
          </cell>
          <cell r="B54" t="str">
            <v>n</v>
          </cell>
        </row>
        <row r="55">
          <cell r="A55" t="str">
            <v>TRKY N 4</v>
          </cell>
          <cell r="B55" t="str">
            <v>n</v>
          </cell>
        </row>
        <row r="56">
          <cell r="A56" t="str">
            <v>TRKY O 1</v>
          </cell>
          <cell r="B56" t="str">
            <v>s</v>
          </cell>
        </row>
        <row r="57">
          <cell r="A57" t="str">
            <v>TRKY O 2</v>
          </cell>
          <cell r="B57" t="str">
            <v>s</v>
          </cell>
        </row>
        <row r="58">
          <cell r="A58" t="str">
            <v>UPS</v>
          </cell>
          <cell r="B58" t="str">
            <v>p</v>
          </cell>
        </row>
        <row r="59">
          <cell r="A59" t="str">
            <v>UPS MIN</v>
          </cell>
          <cell r="B59" t="str">
            <v>p</v>
          </cell>
        </row>
        <row r="60">
          <cell r="A60" t="str">
            <v>WHIDN CT</v>
          </cell>
          <cell r="B60" t="str">
            <v>g</v>
          </cell>
        </row>
      </sheetData>
      <sheetData sheetId="4"/>
      <sheetData sheetId="5"/>
      <sheetData sheetId="6"/>
      <sheetData sheetId="7"/>
      <sheetData sheetId="8"/>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Notes"/>
      <sheetName val="Recaps"/>
      <sheetName val="Pay Code Sum"/>
      <sheetName val="By BU"/>
    </sheetNames>
    <sheetDataSet>
      <sheetData sheetId="0" refreshError="1"/>
      <sheetData sheetId="1" refreshError="1"/>
      <sheetData sheetId="2" refreshError="1"/>
      <sheetData sheetId="3">
        <row r="13">
          <cell r="B13" t="str">
            <v>Ern Cod</v>
          </cell>
          <cell r="C13" t="str">
            <v>Earnings Code Description</v>
          </cell>
          <cell r="D13" t="str">
            <v>Productive</v>
          </cell>
          <cell r="E13" t="str">
            <v>Non-Productive</v>
          </cell>
          <cell r="F13" t="str">
            <v>Rate</v>
          </cell>
          <cell r="G13" t="str">
            <v>Total</v>
          </cell>
          <cell r="H13" t="str">
            <v>Seq</v>
          </cell>
          <cell r="I13" t="str">
            <v>Bus Unit</v>
          </cell>
          <cell r="J13" t="str">
            <v>Business Unit</v>
          </cell>
          <cell r="K13" t="str">
            <v>Em Grp</v>
          </cell>
          <cell r="L13" t="str">
            <v>Class2</v>
          </cell>
          <cell r="M13" t="str">
            <v>Class3</v>
          </cell>
          <cell r="N13" t="str">
            <v>Pay Type</v>
          </cell>
          <cell r="O13" t="str">
            <v>Hours</v>
          </cell>
          <cell r="P13" t="str">
            <v>Dollars</v>
          </cell>
          <cell r="Q13" t="str">
            <v>Bargaining</v>
          </cell>
          <cell r="R13" t="str">
            <v>NonBargaining</v>
          </cell>
          <cell r="S13" t="str">
            <v>Total2</v>
          </cell>
        </row>
        <row r="14">
          <cell r="B14" t="str">
            <v>010</v>
          </cell>
          <cell r="C14" t="str">
            <v>REGULAR</v>
          </cell>
          <cell r="D14">
            <v>24514067.059999999</v>
          </cell>
          <cell r="E14">
            <v>0</v>
          </cell>
          <cell r="F14">
            <v>0</v>
          </cell>
          <cell r="G14">
            <v>24514067.059999999</v>
          </cell>
          <cell r="H14">
            <v>1</v>
          </cell>
          <cell r="I14" t="str">
            <v>31</v>
          </cell>
          <cell r="J14" t="str">
            <v>NUCLEAR DIVISION</v>
          </cell>
          <cell r="K14" t="str">
            <v>Barg</v>
          </cell>
          <cell r="L14" t="str">
            <v>Prod</v>
          </cell>
          <cell r="M14" t="str">
            <v>Yes</v>
          </cell>
          <cell r="N14" t="str">
            <v>Reg</v>
          </cell>
          <cell r="O14">
            <v>986611.25</v>
          </cell>
          <cell r="P14">
            <v>24514067.059999999</v>
          </cell>
          <cell r="Q14">
            <v>24514067.059999999</v>
          </cell>
          <cell r="R14">
            <v>0</v>
          </cell>
          <cell r="S14">
            <v>24514067.059999999</v>
          </cell>
        </row>
        <row r="15">
          <cell r="B15" t="str">
            <v>010</v>
          </cell>
          <cell r="C15" t="str">
            <v>REGULAR</v>
          </cell>
          <cell r="D15">
            <v>76977.98</v>
          </cell>
          <cell r="E15">
            <v>0</v>
          </cell>
          <cell r="F15">
            <v>0</v>
          </cell>
          <cell r="G15">
            <v>76977.98</v>
          </cell>
          <cell r="H15">
            <v>117</v>
          </cell>
          <cell r="I15" t="str">
            <v>34</v>
          </cell>
          <cell r="J15" t="str">
            <v>HUMAN RESRC &amp; CORP SVCS</v>
          </cell>
          <cell r="K15" t="str">
            <v>Barg</v>
          </cell>
          <cell r="L15" t="str">
            <v>Prod</v>
          </cell>
          <cell r="M15" t="str">
            <v>Yes</v>
          </cell>
          <cell r="N15" t="str">
            <v>Reg</v>
          </cell>
          <cell r="O15">
            <v>3116</v>
          </cell>
          <cell r="P15">
            <v>76977.98</v>
          </cell>
          <cell r="Q15">
            <v>76977.98</v>
          </cell>
          <cell r="R15">
            <v>0</v>
          </cell>
          <cell r="S15">
            <v>76977.98</v>
          </cell>
        </row>
        <row r="16">
          <cell r="B16" t="str">
            <v>010</v>
          </cell>
          <cell r="C16" t="str">
            <v>REGULAR</v>
          </cell>
          <cell r="D16">
            <v>574878.91</v>
          </cell>
          <cell r="E16">
            <v>0</v>
          </cell>
          <cell r="F16">
            <v>0</v>
          </cell>
          <cell r="G16">
            <v>574878.91</v>
          </cell>
          <cell r="H16">
            <v>175</v>
          </cell>
          <cell r="I16" t="str">
            <v>51</v>
          </cell>
          <cell r="J16" t="str">
            <v>CUSTOMER SERVICE</v>
          </cell>
          <cell r="K16" t="str">
            <v>Barg</v>
          </cell>
          <cell r="L16" t="str">
            <v>Prod</v>
          </cell>
          <cell r="M16" t="str">
            <v>Yes</v>
          </cell>
          <cell r="N16" t="str">
            <v>Reg</v>
          </cell>
          <cell r="O16">
            <v>24777.25</v>
          </cell>
          <cell r="P16">
            <v>574878.91</v>
          </cell>
          <cell r="Q16">
            <v>574878.91</v>
          </cell>
          <cell r="R16">
            <v>0</v>
          </cell>
          <cell r="S16">
            <v>574878.91</v>
          </cell>
        </row>
        <row r="17">
          <cell r="B17" t="str">
            <v>010</v>
          </cell>
          <cell r="C17" t="str">
            <v>REGULAR</v>
          </cell>
          <cell r="D17">
            <v>80840614.609999999</v>
          </cell>
          <cell r="E17">
            <v>0</v>
          </cell>
          <cell r="F17">
            <v>0</v>
          </cell>
          <cell r="G17">
            <v>80840614.609999999</v>
          </cell>
          <cell r="H17">
            <v>217</v>
          </cell>
          <cell r="I17" t="str">
            <v>53</v>
          </cell>
          <cell r="J17" t="str">
            <v>POWER SYSTEMS</v>
          </cell>
          <cell r="K17" t="str">
            <v>Barg</v>
          </cell>
          <cell r="L17" t="str">
            <v>Prod</v>
          </cell>
          <cell r="M17" t="str">
            <v>Yes</v>
          </cell>
          <cell r="N17" t="str">
            <v>Reg</v>
          </cell>
          <cell r="O17">
            <v>3520259</v>
          </cell>
          <cell r="P17">
            <v>80840614.609999999</v>
          </cell>
          <cell r="Q17">
            <v>80840614.609999999</v>
          </cell>
          <cell r="R17">
            <v>0</v>
          </cell>
          <cell r="S17">
            <v>80840614.609999999</v>
          </cell>
        </row>
        <row r="18">
          <cell r="B18" t="str">
            <v>010</v>
          </cell>
          <cell r="C18" t="str">
            <v>REGULAR</v>
          </cell>
          <cell r="D18">
            <v>22563115.899999999</v>
          </cell>
          <cell r="E18">
            <v>0</v>
          </cell>
          <cell r="F18">
            <v>0</v>
          </cell>
          <cell r="G18">
            <v>22563115.899999999</v>
          </cell>
          <cell r="H18">
            <v>348</v>
          </cell>
          <cell r="I18" t="str">
            <v>56</v>
          </cell>
          <cell r="J18" t="str">
            <v>POWER GENERATION</v>
          </cell>
          <cell r="K18" t="str">
            <v>Barg</v>
          </cell>
          <cell r="L18" t="str">
            <v>Prod</v>
          </cell>
          <cell r="M18" t="str">
            <v>Yes</v>
          </cell>
          <cell r="N18" t="str">
            <v>Reg</v>
          </cell>
          <cell r="O18">
            <v>928560</v>
          </cell>
          <cell r="P18">
            <v>22563115.899999999</v>
          </cell>
          <cell r="Q18">
            <v>22563115.899999999</v>
          </cell>
          <cell r="R18">
            <v>0</v>
          </cell>
          <cell r="S18">
            <v>22563115.899999999</v>
          </cell>
        </row>
        <row r="19">
          <cell r="B19" t="str">
            <v>010</v>
          </cell>
          <cell r="C19" t="str">
            <v>REGULAR</v>
          </cell>
          <cell r="D19">
            <v>770766.94</v>
          </cell>
          <cell r="E19">
            <v>0</v>
          </cell>
          <cell r="F19">
            <v>0</v>
          </cell>
          <cell r="G19">
            <v>770766.94</v>
          </cell>
          <cell r="H19">
            <v>450</v>
          </cell>
          <cell r="I19" t="str">
            <v>58</v>
          </cell>
          <cell r="J19" t="str">
            <v>INFO MANAGEMENT</v>
          </cell>
          <cell r="K19" t="str">
            <v>Barg</v>
          </cell>
          <cell r="L19" t="str">
            <v>Prod</v>
          </cell>
          <cell r="M19" t="str">
            <v>Yes</v>
          </cell>
          <cell r="N19" t="str">
            <v>Reg</v>
          </cell>
          <cell r="O19">
            <v>30136.5</v>
          </cell>
          <cell r="P19">
            <v>770766.94</v>
          </cell>
          <cell r="Q19">
            <v>770766.94</v>
          </cell>
          <cell r="R19">
            <v>0</v>
          </cell>
          <cell r="S19">
            <v>770766.94</v>
          </cell>
        </row>
        <row r="20">
          <cell r="B20" t="str">
            <v>010</v>
          </cell>
          <cell r="C20" t="str">
            <v>REGULAR</v>
          </cell>
          <cell r="D20">
            <v>62060005.280000001</v>
          </cell>
          <cell r="E20">
            <v>0</v>
          </cell>
          <cell r="F20">
            <v>0</v>
          </cell>
          <cell r="G20">
            <v>62060005.280000001</v>
          </cell>
          <cell r="H20">
            <v>1</v>
          </cell>
          <cell r="I20" t="str">
            <v>31</v>
          </cell>
          <cell r="J20" t="str">
            <v>NUCLEAR DIVISION</v>
          </cell>
          <cell r="K20" t="str">
            <v>NonBarg</v>
          </cell>
          <cell r="L20" t="str">
            <v>Prod</v>
          </cell>
          <cell r="M20" t="str">
            <v>Yes</v>
          </cell>
          <cell r="N20" t="str">
            <v>Reg</v>
          </cell>
          <cell r="O20">
            <v>1730243.25</v>
          </cell>
          <cell r="P20">
            <v>62060005.280000001</v>
          </cell>
          <cell r="Q20">
            <v>0</v>
          </cell>
          <cell r="R20">
            <v>62060005.280000001</v>
          </cell>
          <cell r="S20">
            <v>62060005.280000001</v>
          </cell>
        </row>
        <row r="21">
          <cell r="B21" t="str">
            <v>010</v>
          </cell>
          <cell r="C21" t="str">
            <v>REGULAR</v>
          </cell>
          <cell r="D21">
            <v>12253710.76</v>
          </cell>
          <cell r="E21">
            <v>0</v>
          </cell>
          <cell r="F21">
            <v>0</v>
          </cell>
          <cell r="G21">
            <v>12253710.76</v>
          </cell>
          <cell r="H21">
            <v>128</v>
          </cell>
          <cell r="I21" t="str">
            <v>33</v>
          </cell>
          <cell r="J21" t="str">
            <v>FINANCIAL</v>
          </cell>
          <cell r="K21" t="str">
            <v>NonBarg</v>
          </cell>
          <cell r="L21" t="str">
            <v>Prod</v>
          </cell>
          <cell r="M21" t="str">
            <v>Yes</v>
          </cell>
          <cell r="N21" t="str">
            <v>Reg</v>
          </cell>
          <cell r="O21">
            <v>292197</v>
          </cell>
          <cell r="P21">
            <v>12253710.76</v>
          </cell>
          <cell r="Q21">
            <v>0</v>
          </cell>
          <cell r="R21">
            <v>12253710.76</v>
          </cell>
          <cell r="S21">
            <v>12253710.76</v>
          </cell>
        </row>
        <row r="22">
          <cell r="B22" t="str">
            <v>010</v>
          </cell>
          <cell r="C22" t="str">
            <v>REGULAR</v>
          </cell>
          <cell r="D22">
            <v>27471709.039999999</v>
          </cell>
          <cell r="E22">
            <v>0</v>
          </cell>
          <cell r="F22">
            <v>0</v>
          </cell>
          <cell r="G22">
            <v>27471709.039999999</v>
          </cell>
          <cell r="H22">
            <v>229</v>
          </cell>
          <cell r="I22" t="str">
            <v>34</v>
          </cell>
          <cell r="J22" t="str">
            <v>HUMAN RESRC &amp; CORP SVCS</v>
          </cell>
          <cell r="K22" t="str">
            <v>NonBarg</v>
          </cell>
          <cell r="L22" t="str">
            <v>Prod</v>
          </cell>
          <cell r="M22" t="str">
            <v>Yes</v>
          </cell>
          <cell r="N22" t="str">
            <v>Reg</v>
          </cell>
          <cell r="O22">
            <v>997363.5</v>
          </cell>
          <cell r="P22">
            <v>27471709.039999999</v>
          </cell>
          <cell r="Q22">
            <v>0</v>
          </cell>
          <cell r="R22">
            <v>27471709.039999999</v>
          </cell>
          <cell r="S22">
            <v>27471709.039999999</v>
          </cell>
        </row>
        <row r="23">
          <cell r="B23" t="str">
            <v>010</v>
          </cell>
          <cell r="C23" t="str">
            <v>REGULAR</v>
          </cell>
          <cell r="D23">
            <v>5136066.26</v>
          </cell>
          <cell r="E23">
            <v>0</v>
          </cell>
          <cell r="F23">
            <v>0</v>
          </cell>
          <cell r="G23">
            <v>5136066.26</v>
          </cell>
          <cell r="H23">
            <v>353</v>
          </cell>
          <cell r="I23" t="str">
            <v>35</v>
          </cell>
          <cell r="J23" t="str">
            <v>GENERAL COUNSEL</v>
          </cell>
          <cell r="K23" t="str">
            <v>NonBarg</v>
          </cell>
          <cell r="L23" t="str">
            <v>Prod</v>
          </cell>
          <cell r="M23" t="str">
            <v>Yes</v>
          </cell>
          <cell r="N23" t="str">
            <v>Reg</v>
          </cell>
          <cell r="O23">
            <v>149349</v>
          </cell>
          <cell r="P23">
            <v>5136066.26</v>
          </cell>
          <cell r="Q23">
            <v>0</v>
          </cell>
          <cell r="R23">
            <v>5136066.26</v>
          </cell>
          <cell r="S23">
            <v>5136066.26</v>
          </cell>
        </row>
        <row r="24">
          <cell r="B24" t="str">
            <v>010</v>
          </cell>
          <cell r="C24" t="str">
            <v>REGULAR</v>
          </cell>
          <cell r="D24">
            <v>278678.40999999997</v>
          </cell>
          <cell r="E24">
            <v>0</v>
          </cell>
          <cell r="F24">
            <v>0</v>
          </cell>
          <cell r="G24">
            <v>278678.40999999997</v>
          </cell>
          <cell r="H24">
            <v>425</v>
          </cell>
          <cell r="I24" t="str">
            <v>36</v>
          </cell>
          <cell r="J24" t="str">
            <v>GOVT AFFAIRS - FED</v>
          </cell>
          <cell r="K24" t="str">
            <v>NonBarg</v>
          </cell>
          <cell r="L24" t="str">
            <v>Prod</v>
          </cell>
          <cell r="M24" t="str">
            <v>Yes</v>
          </cell>
          <cell r="N24" t="str">
            <v>Reg</v>
          </cell>
          <cell r="O24">
            <v>7965.25</v>
          </cell>
          <cell r="P24">
            <v>278678.40999999997</v>
          </cell>
          <cell r="Q24">
            <v>0</v>
          </cell>
          <cell r="R24">
            <v>278678.40999999997</v>
          </cell>
          <cell r="S24">
            <v>278678.40999999997</v>
          </cell>
        </row>
        <row r="25">
          <cell r="B25" t="str">
            <v>010</v>
          </cell>
          <cell r="C25" t="str">
            <v>REGULAR</v>
          </cell>
          <cell r="D25">
            <v>3326015.95</v>
          </cell>
          <cell r="E25">
            <v>0</v>
          </cell>
          <cell r="F25">
            <v>0</v>
          </cell>
          <cell r="G25">
            <v>3326015.95</v>
          </cell>
          <cell r="H25">
            <v>462</v>
          </cell>
          <cell r="I25" t="str">
            <v>37</v>
          </cell>
          <cell r="J25" t="str">
            <v>CORP COMMUNICATIONS</v>
          </cell>
          <cell r="K25" t="str">
            <v>NonBarg</v>
          </cell>
          <cell r="L25" t="str">
            <v>Prod</v>
          </cell>
          <cell r="M25" t="str">
            <v>Yes</v>
          </cell>
          <cell r="N25" t="str">
            <v>Reg</v>
          </cell>
          <cell r="O25">
            <v>119796</v>
          </cell>
          <cell r="P25">
            <v>3326015.95</v>
          </cell>
          <cell r="Q25">
            <v>0</v>
          </cell>
          <cell r="R25">
            <v>3326015.95</v>
          </cell>
          <cell r="S25">
            <v>3326015.95</v>
          </cell>
        </row>
        <row r="26">
          <cell r="B26" t="str">
            <v>010</v>
          </cell>
          <cell r="C26" t="str">
            <v>REGULAR</v>
          </cell>
          <cell r="D26">
            <v>1210608.58</v>
          </cell>
          <cell r="E26">
            <v>0</v>
          </cell>
          <cell r="F26">
            <v>0</v>
          </cell>
          <cell r="G26">
            <v>1210608.58</v>
          </cell>
          <cell r="H26">
            <v>519</v>
          </cell>
          <cell r="I26" t="str">
            <v>38</v>
          </cell>
          <cell r="J26" t="str">
            <v>INTERNAL AUDITING</v>
          </cell>
          <cell r="K26" t="str">
            <v>NonBarg</v>
          </cell>
          <cell r="L26" t="str">
            <v>Prod</v>
          </cell>
          <cell r="M26" t="str">
            <v>Yes</v>
          </cell>
          <cell r="N26" t="str">
            <v>Reg</v>
          </cell>
          <cell r="O26">
            <v>40854.25</v>
          </cell>
          <cell r="P26">
            <v>1210608.58</v>
          </cell>
          <cell r="Q26">
            <v>0</v>
          </cell>
          <cell r="R26">
            <v>1210608.58</v>
          </cell>
          <cell r="S26">
            <v>1210608.58</v>
          </cell>
        </row>
        <row r="27">
          <cell r="B27" t="str">
            <v>010</v>
          </cell>
          <cell r="C27" t="str">
            <v>REGULAR</v>
          </cell>
          <cell r="D27">
            <v>60960643.170000002</v>
          </cell>
          <cell r="E27">
            <v>0</v>
          </cell>
          <cell r="F27">
            <v>0</v>
          </cell>
          <cell r="G27">
            <v>60960643.170000002</v>
          </cell>
          <cell r="H27">
            <v>567</v>
          </cell>
          <cell r="I27" t="str">
            <v>51</v>
          </cell>
          <cell r="J27" t="str">
            <v>CUSTOMER SERVICE</v>
          </cell>
          <cell r="K27" t="str">
            <v>NonBarg</v>
          </cell>
          <cell r="L27" t="str">
            <v>Prod</v>
          </cell>
          <cell r="M27" t="str">
            <v>Yes</v>
          </cell>
          <cell r="N27" t="str">
            <v>Reg</v>
          </cell>
          <cell r="O27">
            <v>3636090.5</v>
          </cell>
          <cell r="P27">
            <v>60960643.170000002</v>
          </cell>
          <cell r="Q27">
            <v>0</v>
          </cell>
          <cell r="R27">
            <v>60960643.170000002</v>
          </cell>
          <cell r="S27">
            <v>60960643.170000002</v>
          </cell>
        </row>
        <row r="28">
          <cell r="B28" t="str">
            <v>010</v>
          </cell>
          <cell r="C28" t="str">
            <v>REGULAR</v>
          </cell>
          <cell r="D28">
            <v>80752929.730000004</v>
          </cell>
          <cell r="E28">
            <v>0</v>
          </cell>
          <cell r="F28">
            <v>0</v>
          </cell>
          <cell r="G28">
            <v>80752929.730000004</v>
          </cell>
          <cell r="H28">
            <v>682</v>
          </cell>
          <cell r="I28" t="str">
            <v>53</v>
          </cell>
          <cell r="J28" t="str">
            <v>POWER SYSTEMS</v>
          </cell>
          <cell r="K28" t="str">
            <v>NonBarg</v>
          </cell>
          <cell r="L28" t="str">
            <v>Prod</v>
          </cell>
          <cell r="M28" t="str">
            <v>Yes</v>
          </cell>
          <cell r="N28" t="str">
            <v>Reg</v>
          </cell>
          <cell r="O28">
            <v>2767256.25</v>
          </cell>
          <cell r="P28">
            <v>80752929.730000004</v>
          </cell>
          <cell r="Q28">
            <v>0</v>
          </cell>
          <cell r="R28">
            <v>80752929.730000004</v>
          </cell>
          <cell r="S28">
            <v>80752929.730000004</v>
          </cell>
        </row>
        <row r="29">
          <cell r="B29" t="str">
            <v>010</v>
          </cell>
          <cell r="C29" t="str">
            <v>REGULAR</v>
          </cell>
          <cell r="D29">
            <v>1566740.71</v>
          </cell>
          <cell r="E29">
            <v>0</v>
          </cell>
          <cell r="F29">
            <v>0</v>
          </cell>
          <cell r="G29">
            <v>1566740.71</v>
          </cell>
          <cell r="H29">
            <v>810</v>
          </cell>
          <cell r="I29" t="str">
            <v>54</v>
          </cell>
          <cell r="J29" t="str">
            <v>RESOURCE PLANNING</v>
          </cell>
          <cell r="K29" t="str">
            <v>NonBarg</v>
          </cell>
          <cell r="L29" t="str">
            <v>Prod</v>
          </cell>
          <cell r="M29" t="str">
            <v>Yes</v>
          </cell>
          <cell r="N29" t="str">
            <v>Reg</v>
          </cell>
          <cell r="O29">
            <v>45764</v>
          </cell>
          <cell r="P29">
            <v>1566740.71</v>
          </cell>
          <cell r="Q29">
            <v>0</v>
          </cell>
          <cell r="R29">
            <v>1566740.71</v>
          </cell>
          <cell r="S29">
            <v>1566740.71</v>
          </cell>
        </row>
        <row r="30">
          <cell r="B30" t="str">
            <v>010</v>
          </cell>
          <cell r="C30" t="str">
            <v>REGULAR</v>
          </cell>
          <cell r="D30">
            <v>21941351.039999999</v>
          </cell>
          <cell r="E30">
            <v>0</v>
          </cell>
          <cell r="F30">
            <v>0</v>
          </cell>
          <cell r="G30">
            <v>21941351.039999999</v>
          </cell>
          <cell r="H30">
            <v>860</v>
          </cell>
          <cell r="I30" t="str">
            <v>56</v>
          </cell>
          <cell r="J30" t="str">
            <v>POWER GENERATION</v>
          </cell>
          <cell r="K30" t="str">
            <v>NonBarg</v>
          </cell>
          <cell r="L30" t="str">
            <v>Prod</v>
          </cell>
          <cell r="M30" t="str">
            <v>Yes</v>
          </cell>
          <cell r="N30" t="str">
            <v>Reg</v>
          </cell>
          <cell r="O30">
            <v>642826.75</v>
          </cell>
          <cell r="P30">
            <v>21941351.039999999</v>
          </cell>
          <cell r="Q30">
            <v>0</v>
          </cell>
          <cell r="R30">
            <v>21941351.039999999</v>
          </cell>
          <cell r="S30">
            <v>21941351.039999999</v>
          </cell>
        </row>
        <row r="31">
          <cell r="B31" t="str">
            <v>010</v>
          </cell>
          <cell r="C31" t="str">
            <v>REGULAR</v>
          </cell>
          <cell r="D31">
            <v>36872412.43</v>
          </cell>
          <cell r="E31">
            <v>0</v>
          </cell>
          <cell r="F31">
            <v>0</v>
          </cell>
          <cell r="G31">
            <v>36872412.43</v>
          </cell>
          <cell r="H31">
            <v>968</v>
          </cell>
          <cell r="I31" t="str">
            <v>58</v>
          </cell>
          <cell r="J31" t="str">
            <v>INFO MANAGEMENT</v>
          </cell>
          <cell r="K31" t="str">
            <v>NonBarg</v>
          </cell>
          <cell r="L31" t="str">
            <v>Prod</v>
          </cell>
          <cell r="M31" t="str">
            <v>Yes</v>
          </cell>
          <cell r="N31" t="str">
            <v>Reg</v>
          </cell>
          <cell r="O31">
            <v>1239004.5</v>
          </cell>
          <cell r="P31">
            <v>36872412.43</v>
          </cell>
          <cell r="Q31">
            <v>0</v>
          </cell>
          <cell r="R31">
            <v>36872412.43</v>
          </cell>
          <cell r="S31">
            <v>36872412.43</v>
          </cell>
        </row>
        <row r="32">
          <cell r="B32" t="str">
            <v>010</v>
          </cell>
          <cell r="C32" t="str">
            <v>REGULAR</v>
          </cell>
          <cell r="D32">
            <v>125773.3</v>
          </cell>
          <cell r="E32">
            <v>0</v>
          </cell>
          <cell r="F32">
            <v>0</v>
          </cell>
          <cell r="G32">
            <v>125773.3</v>
          </cell>
          <cell r="H32">
            <v>1068</v>
          </cell>
          <cell r="I32" t="str">
            <v>61</v>
          </cell>
          <cell r="J32" t="str">
            <v>GOVT AFFAIRS - STATE</v>
          </cell>
          <cell r="K32" t="str">
            <v>NonBarg</v>
          </cell>
          <cell r="L32" t="str">
            <v>Prod</v>
          </cell>
          <cell r="M32" t="str">
            <v>Yes</v>
          </cell>
          <cell r="N32" t="str">
            <v>Reg</v>
          </cell>
          <cell r="O32">
            <v>1840</v>
          </cell>
          <cell r="P32">
            <v>125773.3</v>
          </cell>
          <cell r="Q32">
            <v>0</v>
          </cell>
          <cell r="R32">
            <v>125773.3</v>
          </cell>
          <cell r="S32">
            <v>125773.3</v>
          </cell>
        </row>
        <row r="33">
          <cell r="B33" t="str">
            <v>010</v>
          </cell>
          <cell r="C33" t="str">
            <v>REGULAR</v>
          </cell>
          <cell r="D33">
            <v>3145964.39</v>
          </cell>
          <cell r="E33">
            <v>0</v>
          </cell>
          <cell r="F33">
            <v>0</v>
          </cell>
          <cell r="G33">
            <v>3145964.39</v>
          </cell>
          <cell r="H33">
            <v>1090</v>
          </cell>
          <cell r="I33" t="str">
            <v>62</v>
          </cell>
          <cell r="J33" t="str">
            <v>ENERGY MARKETING</v>
          </cell>
          <cell r="K33" t="str">
            <v>NonBarg</v>
          </cell>
          <cell r="L33" t="str">
            <v>Prod</v>
          </cell>
          <cell r="M33" t="str">
            <v>Yes</v>
          </cell>
          <cell r="N33" t="str">
            <v>Reg</v>
          </cell>
          <cell r="O33">
            <v>87993</v>
          </cell>
          <cell r="P33">
            <v>3145964.39</v>
          </cell>
          <cell r="Q33">
            <v>0</v>
          </cell>
          <cell r="R33">
            <v>3145964.39</v>
          </cell>
          <cell r="S33">
            <v>3145964.39</v>
          </cell>
        </row>
        <row r="34">
          <cell r="B34" t="str">
            <v>010</v>
          </cell>
          <cell r="C34" t="str">
            <v>REGULAR</v>
          </cell>
          <cell r="D34">
            <v>2235140.4500000002</v>
          </cell>
          <cell r="E34">
            <v>0</v>
          </cell>
          <cell r="F34">
            <v>0</v>
          </cell>
          <cell r="G34">
            <v>2235140.4500000002</v>
          </cell>
          <cell r="H34">
            <v>1155</v>
          </cell>
          <cell r="I34" t="str">
            <v>63</v>
          </cell>
          <cell r="J34" t="str">
            <v>REGULATORY AFFAIRS</v>
          </cell>
          <cell r="K34" t="str">
            <v>NonBarg</v>
          </cell>
          <cell r="L34" t="str">
            <v>Prod</v>
          </cell>
          <cell r="M34" t="str">
            <v>Yes</v>
          </cell>
          <cell r="N34" t="str">
            <v>Reg</v>
          </cell>
          <cell r="O34">
            <v>66202.75</v>
          </cell>
          <cell r="P34">
            <v>2235140.4500000002</v>
          </cell>
          <cell r="Q34">
            <v>0</v>
          </cell>
          <cell r="R34">
            <v>2235140.4500000002</v>
          </cell>
          <cell r="S34">
            <v>2235140.4500000002</v>
          </cell>
        </row>
        <row r="35">
          <cell r="B35" t="str">
            <v>020</v>
          </cell>
          <cell r="C35" t="str">
            <v>HOLIDAY</v>
          </cell>
          <cell r="D35">
            <v>0</v>
          </cell>
          <cell r="E35">
            <v>1060510.98</v>
          </cell>
          <cell r="F35">
            <v>8.378947811464638E-3</v>
          </cell>
          <cell r="G35">
            <v>1060510.98</v>
          </cell>
          <cell r="H35">
            <v>2</v>
          </cell>
          <cell r="I35" t="str">
            <v>31</v>
          </cell>
          <cell r="J35" t="str">
            <v>NUCLEAR DIVISION</v>
          </cell>
          <cell r="K35" t="str">
            <v>Barg</v>
          </cell>
          <cell r="L35" t="str">
            <v>NonProd</v>
          </cell>
          <cell r="M35" t="str">
            <v>Yes</v>
          </cell>
          <cell r="N35" t="str">
            <v>Other</v>
          </cell>
          <cell r="O35">
            <v>43280</v>
          </cell>
          <cell r="P35">
            <v>1060510.98</v>
          </cell>
          <cell r="Q35">
            <v>1060510.98</v>
          </cell>
          <cell r="R35">
            <v>0</v>
          </cell>
          <cell r="S35">
            <v>1060510.98</v>
          </cell>
        </row>
        <row r="36">
          <cell r="B36" t="str">
            <v>020</v>
          </cell>
          <cell r="C36" t="str">
            <v>HOLIDAY</v>
          </cell>
          <cell r="D36">
            <v>0</v>
          </cell>
          <cell r="E36">
            <v>18410.16</v>
          </cell>
          <cell r="F36">
            <v>1.4545607989906322E-4</v>
          </cell>
          <cell r="G36">
            <v>18410.16</v>
          </cell>
          <cell r="H36">
            <v>118</v>
          </cell>
          <cell r="I36" t="str">
            <v>34</v>
          </cell>
          <cell r="J36" t="str">
            <v>HUMAN RESRC &amp; CORP SVCS</v>
          </cell>
          <cell r="K36" t="str">
            <v>Barg</v>
          </cell>
          <cell r="L36" t="str">
            <v>NonProd</v>
          </cell>
          <cell r="M36" t="str">
            <v>Yes</v>
          </cell>
          <cell r="N36" t="str">
            <v>Other</v>
          </cell>
          <cell r="O36">
            <v>840</v>
          </cell>
          <cell r="P36">
            <v>18410.16</v>
          </cell>
          <cell r="Q36">
            <v>18410.16</v>
          </cell>
          <cell r="R36">
            <v>0</v>
          </cell>
          <cell r="S36">
            <v>18410.16</v>
          </cell>
        </row>
        <row r="37">
          <cell r="B37" t="str">
            <v>020</v>
          </cell>
          <cell r="C37" t="str">
            <v>HOLIDAY</v>
          </cell>
          <cell r="D37">
            <v>0</v>
          </cell>
          <cell r="E37">
            <v>32406.639999999999</v>
          </cell>
          <cell r="F37">
            <v>2.5604029607022305E-4</v>
          </cell>
          <cell r="G37">
            <v>32406.639999999999</v>
          </cell>
          <cell r="H37">
            <v>176</v>
          </cell>
          <cell r="I37" t="str">
            <v>51</v>
          </cell>
          <cell r="J37" t="str">
            <v>CUSTOMER SERVICE</v>
          </cell>
          <cell r="K37" t="str">
            <v>Barg</v>
          </cell>
          <cell r="L37" t="str">
            <v>NonProd</v>
          </cell>
          <cell r="M37" t="str">
            <v>Yes</v>
          </cell>
          <cell r="N37" t="str">
            <v>Other</v>
          </cell>
          <cell r="O37">
            <v>1408</v>
          </cell>
          <cell r="P37">
            <v>32406.639999999999</v>
          </cell>
          <cell r="Q37">
            <v>32406.639999999999</v>
          </cell>
          <cell r="R37">
            <v>0</v>
          </cell>
          <cell r="S37">
            <v>32406.639999999999</v>
          </cell>
        </row>
        <row r="38">
          <cell r="B38" t="str">
            <v>020</v>
          </cell>
          <cell r="C38" t="str">
            <v>HOLIDAY</v>
          </cell>
          <cell r="D38">
            <v>0</v>
          </cell>
          <cell r="E38">
            <v>3735943.2</v>
          </cell>
          <cell r="F38">
            <v>2.951716077413569E-2</v>
          </cell>
          <cell r="G38">
            <v>3735943.2</v>
          </cell>
          <cell r="H38">
            <v>218</v>
          </cell>
          <cell r="I38" t="str">
            <v>53</v>
          </cell>
          <cell r="J38" t="str">
            <v>POWER SYSTEMS</v>
          </cell>
          <cell r="K38" t="str">
            <v>Barg</v>
          </cell>
          <cell r="L38" t="str">
            <v>NonProd</v>
          </cell>
          <cell r="M38" t="str">
            <v>Yes</v>
          </cell>
          <cell r="N38" t="str">
            <v>Other</v>
          </cell>
          <cell r="O38">
            <v>164217</v>
          </cell>
          <cell r="P38">
            <v>3735943.2</v>
          </cell>
          <cell r="Q38">
            <v>3735943.2</v>
          </cell>
          <cell r="R38">
            <v>0</v>
          </cell>
          <cell r="S38">
            <v>3735943.2</v>
          </cell>
        </row>
        <row r="39">
          <cell r="B39" t="str">
            <v>020</v>
          </cell>
          <cell r="C39" t="str">
            <v>HOLIDAY</v>
          </cell>
          <cell r="D39">
            <v>0</v>
          </cell>
          <cell r="E39">
            <v>890477.04</v>
          </cell>
          <cell r="F39">
            <v>7.0355336117948631E-3</v>
          </cell>
          <cell r="G39">
            <v>890477.04</v>
          </cell>
          <cell r="H39">
            <v>349</v>
          </cell>
          <cell r="I39" t="str">
            <v>56</v>
          </cell>
          <cell r="J39" t="str">
            <v>POWER GENERATION</v>
          </cell>
          <cell r="K39" t="str">
            <v>Barg</v>
          </cell>
          <cell r="L39" t="str">
            <v>NonProd</v>
          </cell>
          <cell r="M39" t="str">
            <v>Yes</v>
          </cell>
          <cell r="N39" t="str">
            <v>Other</v>
          </cell>
          <cell r="O39">
            <v>36928</v>
          </cell>
          <cell r="P39">
            <v>890477.04</v>
          </cell>
          <cell r="Q39">
            <v>890477.04</v>
          </cell>
          <cell r="R39">
            <v>0</v>
          </cell>
          <cell r="S39">
            <v>890477.04</v>
          </cell>
        </row>
        <row r="40">
          <cell r="B40" t="str">
            <v>020</v>
          </cell>
          <cell r="C40" t="str">
            <v>HOLIDAY</v>
          </cell>
          <cell r="D40">
            <v>0</v>
          </cell>
          <cell r="E40">
            <v>37879.120000000003</v>
          </cell>
          <cell r="F40">
            <v>2.9927758939771317E-4</v>
          </cell>
          <cell r="G40">
            <v>37879.120000000003</v>
          </cell>
          <cell r="H40">
            <v>451</v>
          </cell>
          <cell r="I40" t="str">
            <v>58</v>
          </cell>
          <cell r="J40" t="str">
            <v>INFO MANAGEMENT</v>
          </cell>
          <cell r="K40" t="str">
            <v>Barg</v>
          </cell>
          <cell r="L40" t="str">
            <v>NonProd</v>
          </cell>
          <cell r="M40" t="str">
            <v>Yes</v>
          </cell>
          <cell r="N40" t="str">
            <v>Other</v>
          </cell>
          <cell r="O40">
            <v>1480</v>
          </cell>
          <cell r="P40">
            <v>37879.120000000003</v>
          </cell>
          <cell r="Q40">
            <v>37879.120000000003</v>
          </cell>
          <cell r="R40">
            <v>0</v>
          </cell>
          <cell r="S40">
            <v>37879.120000000003</v>
          </cell>
        </row>
        <row r="41">
          <cell r="B41" t="str">
            <v>020</v>
          </cell>
          <cell r="C41" t="str">
            <v>HOLIDAY</v>
          </cell>
          <cell r="D41">
            <v>0</v>
          </cell>
          <cell r="E41">
            <v>2834874.06</v>
          </cell>
          <cell r="F41">
            <v>2.239794047282271E-2</v>
          </cell>
          <cell r="G41">
            <v>2834874.06</v>
          </cell>
          <cell r="H41">
            <v>2</v>
          </cell>
          <cell r="I41" t="str">
            <v>31</v>
          </cell>
          <cell r="J41" t="str">
            <v>NUCLEAR DIVISION</v>
          </cell>
          <cell r="K41" t="str">
            <v>NonBarg</v>
          </cell>
          <cell r="L41" t="str">
            <v>NonProd</v>
          </cell>
          <cell r="M41" t="str">
            <v>Yes</v>
          </cell>
          <cell r="N41" t="str">
            <v>Other</v>
          </cell>
          <cell r="O41">
            <v>80104</v>
          </cell>
          <cell r="P41">
            <v>2834874.06</v>
          </cell>
          <cell r="Q41">
            <v>0</v>
          </cell>
          <cell r="R41">
            <v>2834874.06</v>
          </cell>
          <cell r="S41">
            <v>2834874.06</v>
          </cell>
        </row>
        <row r="42">
          <cell r="B42" t="str">
            <v>020</v>
          </cell>
          <cell r="C42" t="str">
            <v>HOLIDAY</v>
          </cell>
          <cell r="D42">
            <v>0</v>
          </cell>
          <cell r="E42">
            <v>550337.69999999995</v>
          </cell>
          <cell r="F42">
            <v>4.3481406170650704E-3</v>
          </cell>
          <cell r="G42">
            <v>550337.69999999995</v>
          </cell>
          <cell r="H42">
            <v>129</v>
          </cell>
          <cell r="I42" t="str">
            <v>33</v>
          </cell>
          <cell r="J42" t="str">
            <v>FINANCIAL</v>
          </cell>
          <cell r="K42" t="str">
            <v>NonBarg</v>
          </cell>
          <cell r="L42" t="str">
            <v>NonProd</v>
          </cell>
          <cell r="M42" t="str">
            <v>Yes</v>
          </cell>
          <cell r="N42" t="str">
            <v>Other</v>
          </cell>
          <cell r="O42">
            <v>13952</v>
          </cell>
          <cell r="P42">
            <v>550337.69999999995</v>
          </cell>
          <cell r="Q42">
            <v>0</v>
          </cell>
          <cell r="R42">
            <v>550337.69999999995</v>
          </cell>
          <cell r="S42">
            <v>550337.69999999995</v>
          </cell>
        </row>
        <row r="43">
          <cell r="B43" t="str">
            <v>020</v>
          </cell>
          <cell r="C43" t="str">
            <v>HOLIDAY</v>
          </cell>
          <cell r="D43">
            <v>0</v>
          </cell>
          <cell r="E43">
            <v>1288605.82</v>
          </cell>
          <cell r="F43">
            <v>1.0181093000404009E-2</v>
          </cell>
          <cell r="G43">
            <v>1288605.82</v>
          </cell>
          <cell r="H43">
            <v>230</v>
          </cell>
          <cell r="I43" t="str">
            <v>34</v>
          </cell>
          <cell r="J43" t="str">
            <v>HUMAN RESRC &amp; CORP SVCS</v>
          </cell>
          <cell r="K43" t="str">
            <v>NonBarg</v>
          </cell>
          <cell r="L43" t="str">
            <v>NonProd</v>
          </cell>
          <cell r="M43" t="str">
            <v>Yes</v>
          </cell>
          <cell r="N43" t="str">
            <v>Other</v>
          </cell>
          <cell r="O43">
            <v>47080</v>
          </cell>
          <cell r="P43">
            <v>1288605.82</v>
          </cell>
          <cell r="Q43">
            <v>0</v>
          </cell>
          <cell r="R43">
            <v>1288605.82</v>
          </cell>
          <cell r="S43">
            <v>1288605.82</v>
          </cell>
        </row>
        <row r="44">
          <cell r="B44" t="str">
            <v>020</v>
          </cell>
          <cell r="C44" t="str">
            <v>HOLIDAY</v>
          </cell>
          <cell r="D44">
            <v>0</v>
          </cell>
          <cell r="E44">
            <v>241885.7</v>
          </cell>
          <cell r="F44">
            <v>1.911104830465397E-3</v>
          </cell>
          <cell r="G44">
            <v>241885.7</v>
          </cell>
          <cell r="H44">
            <v>354</v>
          </cell>
          <cell r="I44" t="str">
            <v>35</v>
          </cell>
          <cell r="J44" t="str">
            <v>GENERAL COUNSEL</v>
          </cell>
          <cell r="K44" t="str">
            <v>NonBarg</v>
          </cell>
          <cell r="L44" t="str">
            <v>NonProd</v>
          </cell>
          <cell r="M44" t="str">
            <v>Yes</v>
          </cell>
          <cell r="N44" t="str">
            <v>Other</v>
          </cell>
          <cell r="O44">
            <v>7104</v>
          </cell>
          <cell r="P44">
            <v>241885.7</v>
          </cell>
          <cell r="Q44">
            <v>0</v>
          </cell>
          <cell r="R44">
            <v>241885.7</v>
          </cell>
          <cell r="S44">
            <v>241885.7</v>
          </cell>
        </row>
        <row r="45">
          <cell r="B45" t="str">
            <v>020</v>
          </cell>
          <cell r="C45" t="str">
            <v>HOLIDAY</v>
          </cell>
          <cell r="D45">
            <v>0</v>
          </cell>
          <cell r="E45">
            <v>12055.5</v>
          </cell>
          <cell r="F45">
            <v>9.5248806703643888E-5</v>
          </cell>
          <cell r="G45">
            <v>12055.5</v>
          </cell>
          <cell r="H45">
            <v>426</v>
          </cell>
          <cell r="I45" t="str">
            <v>36</v>
          </cell>
          <cell r="J45" t="str">
            <v>GOVT AFFAIRS - FED</v>
          </cell>
          <cell r="K45" t="str">
            <v>NonBarg</v>
          </cell>
          <cell r="L45" t="str">
            <v>NonProd</v>
          </cell>
          <cell r="M45" t="str">
            <v>Yes</v>
          </cell>
          <cell r="N45" t="str">
            <v>Other</v>
          </cell>
          <cell r="O45">
            <v>368</v>
          </cell>
          <cell r="P45">
            <v>12055.5</v>
          </cell>
          <cell r="Q45">
            <v>0</v>
          </cell>
          <cell r="R45">
            <v>12055.5</v>
          </cell>
          <cell r="S45">
            <v>12055.5</v>
          </cell>
        </row>
        <row r="46">
          <cell r="B46" t="str">
            <v>020</v>
          </cell>
          <cell r="C46" t="str">
            <v>HOLIDAY</v>
          </cell>
          <cell r="D46">
            <v>0</v>
          </cell>
          <cell r="E46">
            <v>160997.6</v>
          </cell>
          <cell r="F46">
            <v>1.272019350682309E-3</v>
          </cell>
          <cell r="G46">
            <v>160997.6</v>
          </cell>
          <cell r="H46">
            <v>463</v>
          </cell>
          <cell r="I46" t="str">
            <v>37</v>
          </cell>
          <cell r="J46" t="str">
            <v>CORP COMMUNICATIONS</v>
          </cell>
          <cell r="K46" t="str">
            <v>NonBarg</v>
          </cell>
          <cell r="L46" t="str">
            <v>NonProd</v>
          </cell>
          <cell r="M46" t="str">
            <v>Yes</v>
          </cell>
          <cell r="N46" t="str">
            <v>Other</v>
          </cell>
          <cell r="O46">
            <v>5824</v>
          </cell>
          <cell r="P46">
            <v>160997.6</v>
          </cell>
          <cell r="Q46">
            <v>0</v>
          </cell>
          <cell r="R46">
            <v>160997.6</v>
          </cell>
          <cell r="S46">
            <v>160997.6</v>
          </cell>
        </row>
        <row r="47">
          <cell r="B47" t="str">
            <v>020</v>
          </cell>
          <cell r="C47" t="str">
            <v>HOLIDAY</v>
          </cell>
          <cell r="D47">
            <v>0</v>
          </cell>
          <cell r="E47">
            <v>56283</v>
          </cell>
          <cell r="F47">
            <v>4.4468405190172027E-4</v>
          </cell>
          <cell r="G47">
            <v>56283</v>
          </cell>
          <cell r="H47">
            <v>520</v>
          </cell>
          <cell r="I47" t="str">
            <v>38</v>
          </cell>
          <cell r="J47" t="str">
            <v>INTERNAL AUDITING</v>
          </cell>
          <cell r="K47" t="str">
            <v>NonBarg</v>
          </cell>
          <cell r="L47" t="str">
            <v>NonProd</v>
          </cell>
          <cell r="M47" t="str">
            <v>Yes</v>
          </cell>
          <cell r="N47" t="str">
            <v>Other</v>
          </cell>
          <cell r="O47">
            <v>1920</v>
          </cell>
          <cell r="P47">
            <v>56283</v>
          </cell>
          <cell r="Q47">
            <v>0</v>
          </cell>
          <cell r="R47">
            <v>56283</v>
          </cell>
          <cell r="S47">
            <v>56283</v>
          </cell>
        </row>
        <row r="48">
          <cell r="B48" t="str">
            <v>020</v>
          </cell>
          <cell r="C48" t="str">
            <v>HOLIDAY</v>
          </cell>
          <cell r="D48">
            <v>0</v>
          </cell>
          <cell r="E48">
            <v>2753987.4</v>
          </cell>
          <cell r="F48">
            <v>2.1758866370276703E-2</v>
          </cell>
          <cell r="G48">
            <v>2753987.4</v>
          </cell>
          <cell r="H48">
            <v>568</v>
          </cell>
          <cell r="I48" t="str">
            <v>51</v>
          </cell>
          <cell r="J48" t="str">
            <v>CUSTOMER SERVICE</v>
          </cell>
          <cell r="K48" t="str">
            <v>NonBarg</v>
          </cell>
          <cell r="L48" t="str">
            <v>NonProd</v>
          </cell>
          <cell r="M48" t="str">
            <v>Yes</v>
          </cell>
          <cell r="N48" t="str">
            <v>Other</v>
          </cell>
          <cell r="O48">
            <v>158600</v>
          </cell>
          <cell r="P48">
            <v>2753987.4</v>
          </cell>
          <cell r="Q48">
            <v>0</v>
          </cell>
          <cell r="R48">
            <v>2753987.4</v>
          </cell>
          <cell r="S48">
            <v>2753987.4</v>
          </cell>
        </row>
        <row r="49">
          <cell r="B49" t="str">
            <v>020</v>
          </cell>
          <cell r="C49" t="str">
            <v>HOLIDAY</v>
          </cell>
          <cell r="D49">
            <v>0</v>
          </cell>
          <cell r="E49">
            <v>3777288.34</v>
          </cell>
          <cell r="F49">
            <v>2.9843822899140466E-2</v>
          </cell>
          <cell r="G49">
            <v>3777288.34</v>
          </cell>
          <cell r="H49">
            <v>683</v>
          </cell>
          <cell r="I49" t="str">
            <v>53</v>
          </cell>
          <cell r="J49" t="str">
            <v>POWER SYSTEMS</v>
          </cell>
          <cell r="K49" t="str">
            <v>NonBarg</v>
          </cell>
          <cell r="L49" t="str">
            <v>NonProd</v>
          </cell>
          <cell r="M49" t="str">
            <v>Yes</v>
          </cell>
          <cell r="N49" t="str">
            <v>Other</v>
          </cell>
          <cell r="O49">
            <v>130400</v>
          </cell>
          <cell r="P49">
            <v>3777288.34</v>
          </cell>
          <cell r="Q49">
            <v>0</v>
          </cell>
          <cell r="R49">
            <v>3777288.34</v>
          </cell>
          <cell r="S49">
            <v>3777288.34</v>
          </cell>
        </row>
        <row r="50">
          <cell r="B50" t="str">
            <v>020</v>
          </cell>
          <cell r="C50" t="str">
            <v>HOLIDAY</v>
          </cell>
          <cell r="D50">
            <v>0</v>
          </cell>
          <cell r="E50">
            <v>70331.399999999994</v>
          </cell>
          <cell r="F50">
            <v>5.5567848067659238E-4</v>
          </cell>
          <cell r="G50">
            <v>70331.399999999994</v>
          </cell>
          <cell r="H50">
            <v>811</v>
          </cell>
          <cell r="I50" t="str">
            <v>54</v>
          </cell>
          <cell r="J50" t="str">
            <v>RESOURCE PLANNING</v>
          </cell>
          <cell r="K50" t="str">
            <v>NonBarg</v>
          </cell>
          <cell r="L50" t="str">
            <v>NonProd</v>
          </cell>
          <cell r="M50" t="str">
            <v>Yes</v>
          </cell>
          <cell r="N50" t="str">
            <v>Other</v>
          </cell>
          <cell r="O50">
            <v>2032</v>
          </cell>
          <cell r="P50">
            <v>70331.399999999994</v>
          </cell>
          <cell r="Q50">
            <v>0</v>
          </cell>
          <cell r="R50">
            <v>70331.399999999994</v>
          </cell>
          <cell r="S50">
            <v>70331.399999999994</v>
          </cell>
        </row>
        <row r="51">
          <cell r="B51" t="str">
            <v>020</v>
          </cell>
          <cell r="C51" t="str">
            <v>HOLIDAY</v>
          </cell>
          <cell r="D51">
            <v>0</v>
          </cell>
          <cell r="E51">
            <v>1008201.08</v>
          </cell>
          <cell r="F51">
            <v>7.9656546627949899E-3</v>
          </cell>
          <cell r="G51">
            <v>1008201.08</v>
          </cell>
          <cell r="H51">
            <v>861</v>
          </cell>
          <cell r="I51" t="str">
            <v>56</v>
          </cell>
          <cell r="J51" t="str">
            <v>POWER GENERATION</v>
          </cell>
          <cell r="K51" t="str">
            <v>NonBarg</v>
          </cell>
          <cell r="L51" t="str">
            <v>NonProd</v>
          </cell>
          <cell r="M51" t="str">
            <v>Yes</v>
          </cell>
          <cell r="N51" t="str">
            <v>Other</v>
          </cell>
          <cell r="O51">
            <v>29712</v>
          </cell>
          <cell r="P51">
            <v>1008201.08</v>
          </cell>
          <cell r="Q51">
            <v>0</v>
          </cell>
          <cell r="R51">
            <v>1008201.08</v>
          </cell>
          <cell r="S51">
            <v>1008201.08</v>
          </cell>
        </row>
        <row r="52">
          <cell r="B52" t="str">
            <v>020</v>
          </cell>
          <cell r="C52" t="str">
            <v>HOLIDAY</v>
          </cell>
          <cell r="D52">
            <v>0</v>
          </cell>
          <cell r="E52">
            <v>1707391.54</v>
          </cell>
          <cell r="F52">
            <v>1.3489859961088039E-2</v>
          </cell>
          <cell r="G52">
            <v>1707391.54</v>
          </cell>
          <cell r="H52">
            <v>969</v>
          </cell>
          <cell r="I52" t="str">
            <v>58</v>
          </cell>
          <cell r="J52" t="str">
            <v>INFO MANAGEMENT</v>
          </cell>
          <cell r="K52" t="str">
            <v>NonBarg</v>
          </cell>
          <cell r="L52" t="str">
            <v>NonProd</v>
          </cell>
          <cell r="M52" t="str">
            <v>Yes</v>
          </cell>
          <cell r="N52" t="str">
            <v>Other</v>
          </cell>
          <cell r="O52">
            <v>57672</v>
          </cell>
          <cell r="P52">
            <v>1707391.54</v>
          </cell>
          <cell r="Q52">
            <v>0</v>
          </cell>
          <cell r="R52">
            <v>1707391.54</v>
          </cell>
          <cell r="S52">
            <v>1707391.54</v>
          </cell>
        </row>
        <row r="53">
          <cell r="B53" t="str">
            <v>020</v>
          </cell>
          <cell r="C53" t="str">
            <v>HOLIDAY</v>
          </cell>
          <cell r="D53">
            <v>0</v>
          </cell>
          <cell r="E53">
            <v>5906.5</v>
          </cell>
          <cell r="F53">
            <v>4.6666424187721173E-5</v>
          </cell>
          <cell r="G53">
            <v>5906.5</v>
          </cell>
          <cell r="H53">
            <v>1069</v>
          </cell>
          <cell r="I53" t="str">
            <v>61</v>
          </cell>
          <cell r="J53" t="str">
            <v>GOVT AFFAIRS - STATE</v>
          </cell>
          <cell r="K53" t="str">
            <v>NonBarg</v>
          </cell>
          <cell r="L53" t="str">
            <v>NonProd</v>
          </cell>
          <cell r="M53" t="str">
            <v>Yes</v>
          </cell>
          <cell r="N53" t="str">
            <v>Other</v>
          </cell>
          <cell r="O53">
            <v>88</v>
          </cell>
          <cell r="P53">
            <v>5906.5</v>
          </cell>
          <cell r="Q53">
            <v>0</v>
          </cell>
          <cell r="R53">
            <v>5906.5</v>
          </cell>
          <cell r="S53">
            <v>5906.5</v>
          </cell>
        </row>
        <row r="54">
          <cell r="B54" t="str">
            <v>020</v>
          </cell>
          <cell r="C54" t="str">
            <v>HOLIDAY</v>
          </cell>
          <cell r="D54">
            <v>0</v>
          </cell>
          <cell r="E54">
            <v>144774.76</v>
          </cell>
          <cell r="F54">
            <v>1.1438449778778512E-3</v>
          </cell>
          <cell r="G54">
            <v>144774.76</v>
          </cell>
          <cell r="H54">
            <v>1091</v>
          </cell>
          <cell r="I54" t="str">
            <v>62</v>
          </cell>
          <cell r="J54" t="str">
            <v>ENERGY MARKETING</v>
          </cell>
          <cell r="K54" t="str">
            <v>NonBarg</v>
          </cell>
          <cell r="L54" t="str">
            <v>NonProd</v>
          </cell>
          <cell r="M54" t="str">
            <v>Yes</v>
          </cell>
          <cell r="N54" t="str">
            <v>Other</v>
          </cell>
          <cell r="O54">
            <v>4072</v>
          </cell>
          <cell r="P54">
            <v>144774.76</v>
          </cell>
          <cell r="Q54">
            <v>0</v>
          </cell>
          <cell r="R54">
            <v>144774.76</v>
          </cell>
          <cell r="S54">
            <v>144774.76</v>
          </cell>
        </row>
        <row r="55">
          <cell r="B55" t="str">
            <v>020</v>
          </cell>
          <cell r="C55" t="str">
            <v>HOLIDAY</v>
          </cell>
          <cell r="D55">
            <v>0</v>
          </cell>
          <cell r="E55">
            <v>102519.8</v>
          </cell>
          <cell r="F55">
            <v>8.0999449326002492E-4</v>
          </cell>
          <cell r="G55">
            <v>102519.8</v>
          </cell>
          <cell r="H55">
            <v>1156</v>
          </cell>
          <cell r="I55" t="str">
            <v>63</v>
          </cell>
          <cell r="J55" t="str">
            <v>REGULATORY AFFAIRS</v>
          </cell>
          <cell r="K55" t="str">
            <v>NonBarg</v>
          </cell>
          <cell r="L55" t="str">
            <v>NonProd</v>
          </cell>
          <cell r="M55" t="str">
            <v>Yes</v>
          </cell>
          <cell r="N55" t="str">
            <v>Other</v>
          </cell>
          <cell r="O55">
            <v>3096</v>
          </cell>
          <cell r="P55">
            <v>102519.8</v>
          </cell>
          <cell r="Q55">
            <v>0</v>
          </cell>
          <cell r="R55">
            <v>102519.8</v>
          </cell>
          <cell r="S55">
            <v>102519.8</v>
          </cell>
        </row>
        <row r="56">
          <cell r="B56" t="str">
            <v>030</v>
          </cell>
          <cell r="C56" t="str">
            <v>VACATION</v>
          </cell>
          <cell r="D56">
            <v>0</v>
          </cell>
          <cell r="E56">
            <v>2183446.5</v>
          </cell>
          <cell r="F56">
            <v>1.7251103116938143E-2</v>
          </cell>
          <cell r="G56">
            <v>2183446.5</v>
          </cell>
          <cell r="H56">
            <v>3</v>
          </cell>
          <cell r="I56" t="str">
            <v>31</v>
          </cell>
          <cell r="J56" t="str">
            <v>NUCLEAR DIVISION</v>
          </cell>
          <cell r="K56" t="str">
            <v>Barg</v>
          </cell>
          <cell r="L56" t="str">
            <v>NonProd</v>
          </cell>
          <cell r="M56" t="str">
            <v>Yes</v>
          </cell>
          <cell r="N56" t="str">
            <v>Other</v>
          </cell>
          <cell r="O56">
            <v>85145.25</v>
          </cell>
          <cell r="P56">
            <v>2183446.5</v>
          </cell>
          <cell r="Q56">
            <v>2183446.5</v>
          </cell>
          <cell r="R56">
            <v>0</v>
          </cell>
          <cell r="S56">
            <v>2183446.5</v>
          </cell>
        </row>
        <row r="57">
          <cell r="B57" t="str">
            <v>030</v>
          </cell>
          <cell r="C57" t="str">
            <v>VACATION</v>
          </cell>
          <cell r="D57">
            <v>0</v>
          </cell>
          <cell r="E57">
            <v>92379.62</v>
          </cell>
          <cell r="F57">
            <v>7.2987835997976648E-4</v>
          </cell>
          <cell r="G57">
            <v>92379.62</v>
          </cell>
          <cell r="H57">
            <v>119</v>
          </cell>
          <cell r="I57" t="str">
            <v>34</v>
          </cell>
          <cell r="J57" t="str">
            <v>HUMAN RESRC &amp; CORP SVCS</v>
          </cell>
          <cell r="K57" t="str">
            <v>Barg</v>
          </cell>
          <cell r="L57" t="str">
            <v>NonProd</v>
          </cell>
          <cell r="M57" t="str">
            <v>Yes</v>
          </cell>
          <cell r="N57" t="str">
            <v>Other</v>
          </cell>
          <cell r="O57">
            <v>3792</v>
          </cell>
          <cell r="P57">
            <v>92379.62</v>
          </cell>
          <cell r="Q57">
            <v>92379.62</v>
          </cell>
          <cell r="R57">
            <v>0</v>
          </cell>
          <cell r="S57">
            <v>92379.62</v>
          </cell>
        </row>
        <row r="58">
          <cell r="B58" t="str">
            <v>030</v>
          </cell>
          <cell r="C58" t="str">
            <v>VACATION</v>
          </cell>
          <cell r="D58">
            <v>0</v>
          </cell>
          <cell r="E58">
            <v>64275.66</v>
          </cell>
          <cell r="F58">
            <v>5.0783293227897109E-4</v>
          </cell>
          <cell r="G58">
            <v>64275.66</v>
          </cell>
          <cell r="H58">
            <v>177</v>
          </cell>
          <cell r="I58" t="str">
            <v>51</v>
          </cell>
          <cell r="J58" t="str">
            <v>CUSTOMER SERVICE</v>
          </cell>
          <cell r="K58" t="str">
            <v>Barg</v>
          </cell>
          <cell r="L58" t="str">
            <v>NonProd</v>
          </cell>
          <cell r="M58" t="str">
            <v>Yes</v>
          </cell>
          <cell r="N58" t="str">
            <v>Other</v>
          </cell>
          <cell r="O58">
            <v>2764.5</v>
          </cell>
          <cell r="P58">
            <v>64275.66</v>
          </cell>
          <cell r="Q58">
            <v>64275.66</v>
          </cell>
          <cell r="R58">
            <v>0</v>
          </cell>
          <cell r="S58">
            <v>64275.66</v>
          </cell>
        </row>
        <row r="59">
          <cell r="B59" t="str">
            <v>030</v>
          </cell>
          <cell r="C59" t="str">
            <v>VACATION</v>
          </cell>
          <cell r="D59">
            <v>0</v>
          </cell>
          <cell r="E59">
            <v>8514936.5399999991</v>
          </cell>
          <cell r="F59">
            <v>6.727531372338387E-2</v>
          </cell>
          <cell r="G59">
            <v>8514936.5399999991</v>
          </cell>
          <cell r="H59">
            <v>219</v>
          </cell>
          <cell r="I59" t="str">
            <v>53</v>
          </cell>
          <cell r="J59" t="str">
            <v>POWER SYSTEMS</v>
          </cell>
          <cell r="K59" t="str">
            <v>Barg</v>
          </cell>
          <cell r="L59" t="str">
            <v>NonProd</v>
          </cell>
          <cell r="M59" t="str">
            <v>Yes</v>
          </cell>
          <cell r="N59" t="str">
            <v>Other</v>
          </cell>
          <cell r="O59">
            <v>363190.25</v>
          </cell>
          <cell r="P59">
            <v>8514936.5399999991</v>
          </cell>
          <cell r="Q59">
            <v>8514936.5399999991</v>
          </cell>
          <cell r="R59">
            <v>0</v>
          </cell>
          <cell r="S59">
            <v>8514936.5399999991</v>
          </cell>
        </row>
        <row r="60">
          <cell r="B60" t="str">
            <v>030</v>
          </cell>
          <cell r="C60" t="str">
            <v>VACATION</v>
          </cell>
          <cell r="D60">
            <v>0</v>
          </cell>
          <cell r="E60">
            <v>2234877.77</v>
          </cell>
          <cell r="F60">
            <v>1.7657454333789614E-2</v>
          </cell>
          <cell r="G60">
            <v>2234877.77</v>
          </cell>
          <cell r="H60">
            <v>350</v>
          </cell>
          <cell r="I60" t="str">
            <v>56</v>
          </cell>
          <cell r="J60" t="str">
            <v>POWER GENERATION</v>
          </cell>
          <cell r="K60" t="str">
            <v>Barg</v>
          </cell>
          <cell r="L60" t="str">
            <v>NonProd</v>
          </cell>
          <cell r="M60" t="str">
            <v>Yes</v>
          </cell>
          <cell r="N60" t="str">
            <v>Other</v>
          </cell>
          <cell r="O60">
            <v>90371.5</v>
          </cell>
          <cell r="P60">
            <v>2234877.77</v>
          </cell>
          <cell r="Q60">
            <v>2234877.77</v>
          </cell>
          <cell r="R60">
            <v>0</v>
          </cell>
          <cell r="S60">
            <v>2234877.77</v>
          </cell>
        </row>
        <row r="61">
          <cell r="B61" t="str">
            <v>030</v>
          </cell>
          <cell r="C61" t="str">
            <v>VACATION</v>
          </cell>
          <cell r="D61">
            <v>0</v>
          </cell>
          <cell r="E61">
            <v>56355.78</v>
          </cell>
          <cell r="F61">
            <v>4.4525907642595328E-4</v>
          </cell>
          <cell r="G61">
            <v>56355.78</v>
          </cell>
          <cell r="H61">
            <v>452</v>
          </cell>
          <cell r="I61" t="str">
            <v>58</v>
          </cell>
          <cell r="J61" t="str">
            <v>INFO MANAGEMENT</v>
          </cell>
          <cell r="K61" t="str">
            <v>Barg</v>
          </cell>
          <cell r="L61" t="str">
            <v>NonProd</v>
          </cell>
          <cell r="M61" t="str">
            <v>Yes</v>
          </cell>
          <cell r="N61" t="str">
            <v>Other</v>
          </cell>
          <cell r="O61">
            <v>2206</v>
          </cell>
          <cell r="P61">
            <v>56355.78</v>
          </cell>
          <cell r="Q61">
            <v>56355.78</v>
          </cell>
          <cell r="R61">
            <v>0</v>
          </cell>
          <cell r="S61">
            <v>56355.78</v>
          </cell>
        </row>
        <row r="62">
          <cell r="B62" t="str">
            <v>030</v>
          </cell>
          <cell r="C62" t="str">
            <v>VACATION</v>
          </cell>
          <cell r="D62">
            <v>0</v>
          </cell>
          <cell r="E62">
            <v>4801645.84</v>
          </cell>
          <cell r="F62">
            <v>3.7937127159679465E-2</v>
          </cell>
          <cell r="G62">
            <v>4801645.84</v>
          </cell>
          <cell r="H62">
            <v>3</v>
          </cell>
          <cell r="I62" t="str">
            <v>31</v>
          </cell>
          <cell r="J62" t="str">
            <v>NUCLEAR DIVISION</v>
          </cell>
          <cell r="K62" t="str">
            <v>NonBarg</v>
          </cell>
          <cell r="L62" t="str">
            <v>NonProd</v>
          </cell>
          <cell r="M62" t="str">
            <v>Yes</v>
          </cell>
          <cell r="N62" t="str">
            <v>Other</v>
          </cell>
          <cell r="O62">
            <v>134751.25</v>
          </cell>
          <cell r="P62">
            <v>4801645.84</v>
          </cell>
          <cell r="Q62">
            <v>0</v>
          </cell>
          <cell r="R62">
            <v>4801645.84</v>
          </cell>
          <cell r="S62">
            <v>4801645.84</v>
          </cell>
        </row>
        <row r="63">
          <cell r="B63" t="str">
            <v>030</v>
          </cell>
          <cell r="C63" t="str">
            <v>VACATION</v>
          </cell>
          <cell r="D63">
            <v>0</v>
          </cell>
          <cell r="E63">
            <v>729521.8</v>
          </cell>
          <cell r="F63">
            <v>5.7638489415034102E-3</v>
          </cell>
          <cell r="G63">
            <v>729521.8</v>
          </cell>
          <cell r="H63">
            <v>130</v>
          </cell>
          <cell r="I63" t="str">
            <v>33</v>
          </cell>
          <cell r="J63" t="str">
            <v>FINANCIAL</v>
          </cell>
          <cell r="K63" t="str">
            <v>NonBarg</v>
          </cell>
          <cell r="L63" t="str">
            <v>NonProd</v>
          </cell>
          <cell r="M63" t="str">
            <v>Yes</v>
          </cell>
          <cell r="N63" t="str">
            <v>Other</v>
          </cell>
          <cell r="O63">
            <v>22093.5</v>
          </cell>
          <cell r="P63">
            <v>729521.8</v>
          </cell>
          <cell r="Q63">
            <v>0</v>
          </cell>
          <cell r="R63">
            <v>729521.8</v>
          </cell>
          <cell r="S63">
            <v>729521.8</v>
          </cell>
        </row>
        <row r="64">
          <cell r="B64" t="str">
            <v>030</v>
          </cell>
          <cell r="C64" t="str">
            <v>VACATION</v>
          </cell>
          <cell r="D64">
            <v>0</v>
          </cell>
          <cell r="E64">
            <v>2184153.1800000002</v>
          </cell>
          <cell r="F64">
            <v>1.7256686496036591E-2</v>
          </cell>
          <cell r="G64">
            <v>2184153.1800000002</v>
          </cell>
          <cell r="H64">
            <v>231</v>
          </cell>
          <cell r="I64" t="str">
            <v>34</v>
          </cell>
          <cell r="J64" t="str">
            <v>HUMAN RESRC &amp; CORP SVCS</v>
          </cell>
          <cell r="K64" t="str">
            <v>NonBarg</v>
          </cell>
          <cell r="L64" t="str">
            <v>NonProd</v>
          </cell>
          <cell r="M64" t="str">
            <v>Yes</v>
          </cell>
          <cell r="N64" t="str">
            <v>Other</v>
          </cell>
          <cell r="O64">
            <v>78522</v>
          </cell>
          <cell r="P64">
            <v>2184153.1800000002</v>
          </cell>
          <cell r="Q64">
            <v>0</v>
          </cell>
          <cell r="R64">
            <v>2184153.1800000002</v>
          </cell>
          <cell r="S64">
            <v>2184153.1800000002</v>
          </cell>
        </row>
        <row r="65">
          <cell r="B65" t="str">
            <v>030</v>
          </cell>
          <cell r="C65" t="str">
            <v>VACATION</v>
          </cell>
          <cell r="D65">
            <v>0</v>
          </cell>
          <cell r="E65">
            <v>411641.51</v>
          </cell>
          <cell r="F65">
            <v>3.2523215641977595E-3</v>
          </cell>
          <cell r="G65">
            <v>411641.51</v>
          </cell>
          <cell r="H65">
            <v>355</v>
          </cell>
          <cell r="I65" t="str">
            <v>35</v>
          </cell>
          <cell r="J65" t="str">
            <v>GENERAL COUNSEL</v>
          </cell>
          <cell r="K65" t="str">
            <v>NonBarg</v>
          </cell>
          <cell r="L65" t="str">
            <v>NonProd</v>
          </cell>
          <cell r="M65" t="str">
            <v>Yes</v>
          </cell>
          <cell r="N65" t="str">
            <v>Other</v>
          </cell>
          <cell r="O65">
            <v>11898</v>
          </cell>
          <cell r="P65">
            <v>411641.51</v>
          </cell>
          <cell r="Q65">
            <v>0</v>
          </cell>
          <cell r="R65">
            <v>411641.51</v>
          </cell>
          <cell r="S65">
            <v>411641.51</v>
          </cell>
        </row>
        <row r="66">
          <cell r="B66" t="str">
            <v>030</v>
          </cell>
          <cell r="C66" t="str">
            <v>VACATION</v>
          </cell>
          <cell r="D66">
            <v>0</v>
          </cell>
          <cell r="E66">
            <v>14637.4</v>
          </cell>
          <cell r="F66">
            <v>1.1564803477615337E-4</v>
          </cell>
          <cell r="G66">
            <v>14637.4</v>
          </cell>
          <cell r="H66">
            <v>427</v>
          </cell>
          <cell r="I66" t="str">
            <v>36</v>
          </cell>
          <cell r="J66" t="str">
            <v>GOVT AFFAIRS - FED</v>
          </cell>
          <cell r="K66" t="str">
            <v>NonBarg</v>
          </cell>
          <cell r="L66" t="str">
            <v>NonProd</v>
          </cell>
          <cell r="M66" t="str">
            <v>Yes</v>
          </cell>
          <cell r="N66" t="str">
            <v>Other</v>
          </cell>
          <cell r="O66">
            <v>448</v>
          </cell>
          <cell r="P66">
            <v>14637.4</v>
          </cell>
          <cell r="Q66">
            <v>0</v>
          </cell>
          <cell r="R66">
            <v>14637.4</v>
          </cell>
          <cell r="S66">
            <v>14637.4</v>
          </cell>
        </row>
        <row r="67">
          <cell r="B67" t="str">
            <v>030</v>
          </cell>
          <cell r="C67" t="str">
            <v>VACATION</v>
          </cell>
          <cell r="D67">
            <v>0</v>
          </cell>
          <cell r="E67">
            <v>277181.14</v>
          </cell>
          <cell r="F67">
            <v>2.1899691282614288E-3</v>
          </cell>
          <cell r="G67">
            <v>277181.14</v>
          </cell>
          <cell r="H67">
            <v>464</v>
          </cell>
          <cell r="I67" t="str">
            <v>37</v>
          </cell>
          <cell r="J67" t="str">
            <v>CORP COMMUNICATIONS</v>
          </cell>
          <cell r="K67" t="str">
            <v>NonBarg</v>
          </cell>
          <cell r="L67" t="str">
            <v>NonProd</v>
          </cell>
          <cell r="M67" t="str">
            <v>Yes</v>
          </cell>
          <cell r="N67" t="str">
            <v>Other</v>
          </cell>
          <cell r="O67">
            <v>9765</v>
          </cell>
          <cell r="P67">
            <v>277181.14</v>
          </cell>
          <cell r="Q67">
            <v>0</v>
          </cell>
          <cell r="R67">
            <v>277181.14</v>
          </cell>
          <cell r="S67">
            <v>277181.14</v>
          </cell>
        </row>
        <row r="68">
          <cell r="B68" t="str">
            <v>030</v>
          </cell>
          <cell r="C68" t="str">
            <v>VACATION</v>
          </cell>
          <cell r="D68">
            <v>0</v>
          </cell>
          <cell r="E68">
            <v>73403.25</v>
          </cell>
          <cell r="F68">
            <v>5.7994873465797752E-4</v>
          </cell>
          <cell r="G68">
            <v>73403.25</v>
          </cell>
          <cell r="H68">
            <v>521</v>
          </cell>
          <cell r="I68" t="str">
            <v>38</v>
          </cell>
          <cell r="J68" t="str">
            <v>INTERNAL AUDITING</v>
          </cell>
          <cell r="K68" t="str">
            <v>NonBarg</v>
          </cell>
          <cell r="L68" t="str">
            <v>NonProd</v>
          </cell>
          <cell r="M68" t="str">
            <v>Yes</v>
          </cell>
          <cell r="N68" t="str">
            <v>Other</v>
          </cell>
          <cell r="O68">
            <v>2430.75</v>
          </cell>
          <cell r="P68">
            <v>73403.25</v>
          </cell>
          <cell r="Q68">
            <v>0</v>
          </cell>
          <cell r="R68">
            <v>73403.25</v>
          </cell>
          <cell r="S68">
            <v>73403.25</v>
          </cell>
        </row>
        <row r="69">
          <cell r="B69" t="str">
            <v>030</v>
          </cell>
          <cell r="C69" t="str">
            <v>VACATION</v>
          </cell>
          <cell r="D69">
            <v>0</v>
          </cell>
          <cell r="E69">
            <v>4897349.91</v>
          </cell>
          <cell r="F69">
            <v>3.8693271530645577E-2</v>
          </cell>
          <cell r="G69">
            <v>4897349.91</v>
          </cell>
          <cell r="H69">
            <v>569</v>
          </cell>
          <cell r="I69" t="str">
            <v>51</v>
          </cell>
          <cell r="J69" t="str">
            <v>CUSTOMER SERVICE</v>
          </cell>
          <cell r="K69" t="str">
            <v>NonBarg</v>
          </cell>
          <cell r="L69" t="str">
            <v>NonProd</v>
          </cell>
          <cell r="M69" t="str">
            <v>Yes</v>
          </cell>
          <cell r="N69" t="str">
            <v>Other</v>
          </cell>
          <cell r="O69">
            <v>270011</v>
          </cell>
          <cell r="P69">
            <v>4897349.91</v>
          </cell>
          <cell r="Q69">
            <v>0</v>
          </cell>
          <cell r="R69">
            <v>4897349.91</v>
          </cell>
          <cell r="S69">
            <v>4897349.91</v>
          </cell>
        </row>
        <row r="70">
          <cell r="B70" t="str">
            <v>030</v>
          </cell>
          <cell r="C70" t="str">
            <v>VACATION</v>
          </cell>
          <cell r="D70">
            <v>0</v>
          </cell>
          <cell r="E70">
            <v>7094568.0800000001</v>
          </cell>
          <cell r="F70">
            <v>5.6053182671623902E-2</v>
          </cell>
          <cell r="G70">
            <v>7094568.0800000001</v>
          </cell>
          <cell r="H70">
            <v>684</v>
          </cell>
          <cell r="I70" t="str">
            <v>53</v>
          </cell>
          <cell r="J70" t="str">
            <v>POWER SYSTEMS</v>
          </cell>
          <cell r="K70" t="str">
            <v>NonBarg</v>
          </cell>
          <cell r="L70" t="str">
            <v>NonProd</v>
          </cell>
          <cell r="M70" t="str">
            <v>Yes</v>
          </cell>
          <cell r="N70" t="str">
            <v>Other</v>
          </cell>
          <cell r="O70">
            <v>234926.5</v>
          </cell>
          <cell r="P70">
            <v>7094568.0800000001</v>
          </cell>
          <cell r="Q70">
            <v>0</v>
          </cell>
          <cell r="R70">
            <v>7094568.0800000001</v>
          </cell>
          <cell r="S70">
            <v>7094568.0800000001</v>
          </cell>
        </row>
        <row r="71">
          <cell r="B71" t="str">
            <v>030</v>
          </cell>
          <cell r="C71" t="str">
            <v>VACATION</v>
          </cell>
          <cell r="D71">
            <v>0</v>
          </cell>
          <cell r="E71">
            <v>126360.71</v>
          </cell>
          <cell r="F71">
            <v>9.9835816363694598E-4</v>
          </cell>
          <cell r="G71">
            <v>126360.71</v>
          </cell>
          <cell r="H71">
            <v>812</v>
          </cell>
          <cell r="I71" t="str">
            <v>54</v>
          </cell>
          <cell r="J71" t="str">
            <v>RESOURCE PLANNING</v>
          </cell>
          <cell r="K71" t="str">
            <v>NonBarg</v>
          </cell>
          <cell r="L71" t="str">
            <v>NonProd</v>
          </cell>
          <cell r="M71" t="str">
            <v>Yes</v>
          </cell>
          <cell r="N71" t="str">
            <v>Other</v>
          </cell>
          <cell r="O71">
            <v>3729</v>
          </cell>
          <cell r="P71">
            <v>126360.71</v>
          </cell>
          <cell r="Q71">
            <v>0</v>
          </cell>
          <cell r="R71">
            <v>126360.71</v>
          </cell>
          <cell r="S71">
            <v>126360.71</v>
          </cell>
        </row>
        <row r="72">
          <cell r="B72" t="str">
            <v>030</v>
          </cell>
          <cell r="C72" t="str">
            <v>VACATION</v>
          </cell>
          <cell r="D72">
            <v>0</v>
          </cell>
          <cell r="E72">
            <v>1788411.25</v>
          </cell>
          <cell r="F72">
            <v>1.4129985272935353E-2</v>
          </cell>
          <cell r="G72">
            <v>1788411.25</v>
          </cell>
          <cell r="H72">
            <v>862</v>
          </cell>
          <cell r="I72" t="str">
            <v>56</v>
          </cell>
          <cell r="J72" t="str">
            <v>POWER GENERATION</v>
          </cell>
          <cell r="K72" t="str">
            <v>NonBarg</v>
          </cell>
          <cell r="L72" t="str">
            <v>NonProd</v>
          </cell>
          <cell r="M72" t="str">
            <v>Yes</v>
          </cell>
          <cell r="N72" t="str">
            <v>Other</v>
          </cell>
          <cell r="O72">
            <v>51484</v>
          </cell>
          <cell r="P72">
            <v>1788411.25</v>
          </cell>
          <cell r="Q72">
            <v>0</v>
          </cell>
          <cell r="R72">
            <v>1788411.25</v>
          </cell>
          <cell r="S72">
            <v>1788411.25</v>
          </cell>
        </row>
        <row r="73">
          <cell r="B73" t="str">
            <v>030</v>
          </cell>
          <cell r="C73" t="str">
            <v>VACATION</v>
          </cell>
          <cell r="D73">
            <v>0</v>
          </cell>
          <cell r="E73">
            <v>2626468.39</v>
          </cell>
          <cell r="F73">
            <v>2.0751356641561178E-2</v>
          </cell>
          <cell r="G73">
            <v>2626468.39</v>
          </cell>
          <cell r="H73">
            <v>970</v>
          </cell>
          <cell r="I73" t="str">
            <v>58</v>
          </cell>
          <cell r="J73" t="str">
            <v>INFO MANAGEMENT</v>
          </cell>
          <cell r="K73" t="str">
            <v>NonBarg</v>
          </cell>
          <cell r="L73" t="str">
            <v>NonProd</v>
          </cell>
          <cell r="M73" t="str">
            <v>Yes</v>
          </cell>
          <cell r="N73" t="str">
            <v>Other</v>
          </cell>
          <cell r="O73">
            <v>87092.5</v>
          </cell>
          <cell r="P73">
            <v>2626468.39</v>
          </cell>
          <cell r="Q73">
            <v>0</v>
          </cell>
          <cell r="R73">
            <v>2626468.39</v>
          </cell>
          <cell r="S73">
            <v>2626468.39</v>
          </cell>
        </row>
        <row r="74">
          <cell r="B74" t="str">
            <v>030</v>
          </cell>
          <cell r="C74" t="str">
            <v>VACATION</v>
          </cell>
          <cell r="D74">
            <v>0</v>
          </cell>
          <cell r="E74">
            <v>10343.200000000001</v>
          </cell>
          <cell r="F74">
            <v>8.1720165691769695E-5</v>
          </cell>
          <cell r="G74">
            <v>10343.200000000001</v>
          </cell>
          <cell r="H74">
            <v>1070</v>
          </cell>
          <cell r="I74" t="str">
            <v>61</v>
          </cell>
          <cell r="J74" t="str">
            <v>GOVT AFFAIRS - STATE</v>
          </cell>
          <cell r="K74" t="str">
            <v>NonBarg</v>
          </cell>
          <cell r="L74" t="str">
            <v>NonProd</v>
          </cell>
          <cell r="M74" t="str">
            <v>Yes</v>
          </cell>
          <cell r="N74" t="str">
            <v>Other</v>
          </cell>
          <cell r="O74">
            <v>152</v>
          </cell>
          <cell r="P74">
            <v>10343.200000000001</v>
          </cell>
          <cell r="Q74">
            <v>0</v>
          </cell>
          <cell r="R74">
            <v>10343.200000000001</v>
          </cell>
          <cell r="S74">
            <v>10343.200000000001</v>
          </cell>
        </row>
        <row r="75">
          <cell r="B75" t="str">
            <v>030</v>
          </cell>
          <cell r="C75" t="str">
            <v>VACATION</v>
          </cell>
          <cell r="D75">
            <v>0</v>
          </cell>
          <cell r="E75">
            <v>206055.03</v>
          </cell>
          <cell r="F75">
            <v>1.6280117558611041E-3</v>
          </cell>
          <cell r="G75">
            <v>206055.03</v>
          </cell>
          <cell r="H75">
            <v>1092</v>
          </cell>
          <cell r="I75" t="str">
            <v>62</v>
          </cell>
          <cell r="J75" t="str">
            <v>ENERGY MARKETING</v>
          </cell>
          <cell r="K75" t="str">
            <v>NonBarg</v>
          </cell>
          <cell r="L75" t="str">
            <v>NonProd</v>
          </cell>
          <cell r="M75" t="str">
            <v>Yes</v>
          </cell>
          <cell r="N75" t="str">
            <v>Other</v>
          </cell>
          <cell r="O75">
            <v>5466.5</v>
          </cell>
          <cell r="P75">
            <v>206055.03</v>
          </cell>
          <cell r="Q75">
            <v>0</v>
          </cell>
          <cell r="R75">
            <v>206055.03</v>
          </cell>
          <cell r="S75">
            <v>206055.03</v>
          </cell>
        </row>
        <row r="76">
          <cell r="B76" t="str">
            <v>030</v>
          </cell>
          <cell r="C76" t="str">
            <v>VACATION</v>
          </cell>
          <cell r="D76">
            <v>0</v>
          </cell>
          <cell r="E76">
            <v>158641.94</v>
          </cell>
          <cell r="F76">
            <v>1.253407612969273E-3</v>
          </cell>
          <cell r="G76">
            <v>158641.94</v>
          </cell>
          <cell r="H76">
            <v>1157</v>
          </cell>
          <cell r="I76" t="str">
            <v>63</v>
          </cell>
          <cell r="J76" t="str">
            <v>REGULATORY AFFAIRS</v>
          </cell>
          <cell r="K76" t="str">
            <v>NonBarg</v>
          </cell>
          <cell r="L76" t="str">
            <v>NonProd</v>
          </cell>
          <cell r="M76" t="str">
            <v>Yes</v>
          </cell>
          <cell r="N76" t="str">
            <v>Other</v>
          </cell>
          <cell r="O76">
            <v>5021</v>
          </cell>
          <cell r="P76">
            <v>158641.94</v>
          </cell>
          <cell r="Q76">
            <v>0</v>
          </cell>
          <cell r="R76">
            <v>158641.94</v>
          </cell>
          <cell r="S76">
            <v>158641.94</v>
          </cell>
        </row>
        <row r="77">
          <cell r="B77" t="str">
            <v>040</v>
          </cell>
          <cell r="C77" t="str">
            <v>EMPLOYEE ILLNESS</v>
          </cell>
          <cell r="D77">
            <v>0</v>
          </cell>
          <cell r="E77">
            <v>646051.94999999995</v>
          </cell>
          <cell r="F77">
            <v>5.1043654187766744E-3</v>
          </cell>
          <cell r="G77">
            <v>646051.94999999995</v>
          </cell>
          <cell r="H77">
            <v>4</v>
          </cell>
          <cell r="I77" t="str">
            <v>31</v>
          </cell>
          <cell r="J77" t="str">
            <v>NUCLEAR DIVISION</v>
          </cell>
          <cell r="K77" t="str">
            <v>Barg</v>
          </cell>
          <cell r="L77" t="str">
            <v>NonProd</v>
          </cell>
          <cell r="M77" t="str">
            <v>Yes</v>
          </cell>
          <cell r="N77" t="str">
            <v>Other</v>
          </cell>
          <cell r="O77">
            <v>25975</v>
          </cell>
          <cell r="P77">
            <v>646051.94999999995</v>
          </cell>
          <cell r="Q77">
            <v>646051.94999999995</v>
          </cell>
          <cell r="R77">
            <v>0</v>
          </cell>
          <cell r="S77">
            <v>646051.94999999995</v>
          </cell>
        </row>
        <row r="78">
          <cell r="B78" t="str">
            <v>040</v>
          </cell>
          <cell r="C78" t="str">
            <v>EMPLOYEE ILLNESS</v>
          </cell>
          <cell r="D78">
            <v>0</v>
          </cell>
          <cell r="E78">
            <v>87219.79</v>
          </cell>
          <cell r="F78">
            <v>6.8911127024531631E-4</v>
          </cell>
          <cell r="G78">
            <v>87219.79</v>
          </cell>
          <cell r="H78">
            <v>120</v>
          </cell>
          <cell r="I78" t="str">
            <v>34</v>
          </cell>
          <cell r="J78" t="str">
            <v>HUMAN RESRC &amp; CORP SVCS</v>
          </cell>
          <cell r="K78" t="str">
            <v>Barg</v>
          </cell>
          <cell r="L78" t="str">
            <v>NonProd</v>
          </cell>
          <cell r="M78" t="str">
            <v>Yes</v>
          </cell>
          <cell r="N78" t="str">
            <v>Other</v>
          </cell>
          <cell r="O78">
            <v>3636</v>
          </cell>
          <cell r="P78">
            <v>87219.79</v>
          </cell>
          <cell r="Q78">
            <v>87219.79</v>
          </cell>
          <cell r="R78">
            <v>0</v>
          </cell>
          <cell r="S78">
            <v>87219.79</v>
          </cell>
        </row>
        <row r="79">
          <cell r="B79" t="str">
            <v>040</v>
          </cell>
          <cell r="C79" t="str">
            <v>EMPLOYEE ILLNESS</v>
          </cell>
          <cell r="D79">
            <v>0</v>
          </cell>
          <cell r="E79">
            <v>34637.14</v>
          </cell>
          <cell r="F79">
            <v>2.7366316226013453E-4</v>
          </cell>
          <cell r="G79">
            <v>34637.14</v>
          </cell>
          <cell r="H79">
            <v>178</v>
          </cell>
          <cell r="I79" t="str">
            <v>51</v>
          </cell>
          <cell r="J79" t="str">
            <v>CUSTOMER SERVICE</v>
          </cell>
          <cell r="K79" t="str">
            <v>Barg</v>
          </cell>
          <cell r="L79" t="str">
            <v>NonProd</v>
          </cell>
          <cell r="M79" t="str">
            <v>Yes</v>
          </cell>
          <cell r="N79" t="str">
            <v>Other</v>
          </cell>
          <cell r="O79">
            <v>1420.5</v>
          </cell>
          <cell r="P79">
            <v>34637.14</v>
          </cell>
          <cell r="Q79">
            <v>34637.14</v>
          </cell>
          <cell r="R79">
            <v>0</v>
          </cell>
          <cell r="S79">
            <v>34637.14</v>
          </cell>
        </row>
        <row r="80">
          <cell r="B80" t="str">
            <v>040</v>
          </cell>
          <cell r="C80" t="str">
            <v>EMPLOYEE ILLNESS</v>
          </cell>
          <cell r="D80">
            <v>0</v>
          </cell>
          <cell r="E80">
            <v>3471501.78</v>
          </cell>
          <cell r="F80">
            <v>2.742784637838129E-2</v>
          </cell>
          <cell r="G80">
            <v>3471501.78</v>
          </cell>
          <cell r="H80">
            <v>220</v>
          </cell>
          <cell r="I80" t="str">
            <v>53</v>
          </cell>
          <cell r="J80" t="str">
            <v>POWER SYSTEMS</v>
          </cell>
          <cell r="K80" t="str">
            <v>Barg</v>
          </cell>
          <cell r="L80" t="str">
            <v>NonProd</v>
          </cell>
          <cell r="M80" t="str">
            <v>Yes</v>
          </cell>
          <cell r="N80" t="str">
            <v>Other</v>
          </cell>
          <cell r="O80">
            <v>149994</v>
          </cell>
          <cell r="P80">
            <v>3471501.78</v>
          </cell>
          <cell r="Q80">
            <v>3471501.78</v>
          </cell>
          <cell r="R80">
            <v>0</v>
          </cell>
          <cell r="S80">
            <v>3471501.78</v>
          </cell>
        </row>
        <row r="81">
          <cell r="B81" t="str">
            <v>040</v>
          </cell>
          <cell r="C81" t="str">
            <v>EMPLOYEE ILLNESS</v>
          </cell>
          <cell r="D81">
            <v>0</v>
          </cell>
          <cell r="E81">
            <v>558421.09</v>
          </cell>
          <cell r="F81">
            <v>4.4120063423871364E-3</v>
          </cell>
          <cell r="G81">
            <v>558421.09</v>
          </cell>
          <cell r="H81">
            <v>351</v>
          </cell>
          <cell r="I81" t="str">
            <v>56</v>
          </cell>
          <cell r="J81" t="str">
            <v>POWER GENERATION</v>
          </cell>
          <cell r="K81" t="str">
            <v>Barg</v>
          </cell>
          <cell r="L81" t="str">
            <v>NonProd</v>
          </cell>
          <cell r="M81" t="str">
            <v>Yes</v>
          </cell>
          <cell r="N81" t="str">
            <v>Other</v>
          </cell>
          <cell r="O81">
            <v>22987.75</v>
          </cell>
          <cell r="P81">
            <v>558421.09</v>
          </cell>
          <cell r="Q81">
            <v>558421.09</v>
          </cell>
          <cell r="R81">
            <v>0</v>
          </cell>
          <cell r="S81">
            <v>558421.09</v>
          </cell>
        </row>
        <row r="82">
          <cell r="B82" t="str">
            <v>040</v>
          </cell>
          <cell r="C82" t="str">
            <v>EMPLOYEE ILLNESS</v>
          </cell>
          <cell r="D82">
            <v>0</v>
          </cell>
          <cell r="E82">
            <v>12558.7</v>
          </cell>
          <cell r="F82">
            <v>9.9224518995400649E-5</v>
          </cell>
          <cell r="G82">
            <v>12558.7</v>
          </cell>
          <cell r="H82">
            <v>453</v>
          </cell>
          <cell r="I82" t="str">
            <v>58</v>
          </cell>
          <cell r="J82" t="str">
            <v>INFO MANAGEMENT</v>
          </cell>
          <cell r="K82" t="str">
            <v>Barg</v>
          </cell>
          <cell r="L82" t="str">
            <v>NonProd</v>
          </cell>
          <cell r="M82" t="str">
            <v>Yes</v>
          </cell>
          <cell r="N82" t="str">
            <v>Other</v>
          </cell>
          <cell r="O82">
            <v>490.5</v>
          </cell>
          <cell r="P82">
            <v>12558.7</v>
          </cell>
          <cell r="Q82">
            <v>12558.7</v>
          </cell>
          <cell r="R82">
            <v>0</v>
          </cell>
          <cell r="S82">
            <v>12558.7</v>
          </cell>
        </row>
        <row r="83">
          <cell r="B83" t="str">
            <v>040</v>
          </cell>
          <cell r="C83" t="str">
            <v>EMPLOYEE ILLNESS</v>
          </cell>
          <cell r="D83">
            <v>0</v>
          </cell>
          <cell r="E83">
            <v>378345.67</v>
          </cell>
          <cell r="F83">
            <v>2.9892558242288281E-3</v>
          </cell>
          <cell r="G83">
            <v>378345.67</v>
          </cell>
          <cell r="H83">
            <v>4</v>
          </cell>
          <cell r="I83" t="str">
            <v>31</v>
          </cell>
          <cell r="J83" t="str">
            <v>NUCLEAR DIVISION</v>
          </cell>
          <cell r="K83" t="str">
            <v>NonBarg</v>
          </cell>
          <cell r="L83" t="str">
            <v>NonProd</v>
          </cell>
          <cell r="M83" t="str">
            <v>Yes</v>
          </cell>
          <cell r="N83" t="str">
            <v>Other</v>
          </cell>
          <cell r="O83">
            <v>11894.5</v>
          </cell>
          <cell r="P83">
            <v>378345.67</v>
          </cell>
          <cell r="Q83">
            <v>0</v>
          </cell>
          <cell r="R83">
            <v>378345.67</v>
          </cell>
          <cell r="S83">
            <v>378345.67</v>
          </cell>
        </row>
        <row r="84">
          <cell r="B84" t="str">
            <v>040</v>
          </cell>
          <cell r="C84" t="str">
            <v>EMPLOYEE ILLNESS</v>
          </cell>
          <cell r="D84">
            <v>0</v>
          </cell>
          <cell r="E84">
            <v>106072.9</v>
          </cell>
          <cell r="F84">
            <v>8.3806703567624295E-4</v>
          </cell>
          <cell r="G84">
            <v>106072.9</v>
          </cell>
          <cell r="H84">
            <v>131</v>
          </cell>
          <cell r="I84" t="str">
            <v>33</v>
          </cell>
          <cell r="J84" t="str">
            <v>FINANCIAL</v>
          </cell>
          <cell r="K84" t="str">
            <v>NonBarg</v>
          </cell>
          <cell r="L84" t="str">
            <v>NonProd</v>
          </cell>
          <cell r="M84" t="str">
            <v>Yes</v>
          </cell>
          <cell r="N84" t="str">
            <v>Other</v>
          </cell>
          <cell r="O84">
            <v>3844.5</v>
          </cell>
          <cell r="P84">
            <v>106072.9</v>
          </cell>
          <cell r="Q84">
            <v>0</v>
          </cell>
          <cell r="R84">
            <v>106072.9</v>
          </cell>
          <cell r="S84">
            <v>106072.9</v>
          </cell>
        </row>
        <row r="85">
          <cell r="B85" t="str">
            <v>040</v>
          </cell>
          <cell r="C85" t="str">
            <v>EMPLOYEE ILLNESS</v>
          </cell>
          <cell r="D85">
            <v>0</v>
          </cell>
          <cell r="E85">
            <v>305553.06</v>
          </cell>
          <cell r="F85">
            <v>2.414131670162739E-3</v>
          </cell>
          <cell r="G85">
            <v>305553.06</v>
          </cell>
          <cell r="H85">
            <v>232</v>
          </cell>
          <cell r="I85" t="str">
            <v>34</v>
          </cell>
          <cell r="J85" t="str">
            <v>HUMAN RESRC &amp; CORP SVCS</v>
          </cell>
          <cell r="K85" t="str">
            <v>NonBarg</v>
          </cell>
          <cell r="L85" t="str">
            <v>NonProd</v>
          </cell>
          <cell r="M85" t="str">
            <v>Yes</v>
          </cell>
          <cell r="N85" t="str">
            <v>Other</v>
          </cell>
          <cell r="O85">
            <v>12791.5</v>
          </cell>
          <cell r="P85">
            <v>305553.06</v>
          </cell>
          <cell r="Q85">
            <v>0</v>
          </cell>
          <cell r="R85">
            <v>305553.06</v>
          </cell>
          <cell r="S85">
            <v>305553.06</v>
          </cell>
        </row>
        <row r="86">
          <cell r="B86" t="str">
            <v>040</v>
          </cell>
          <cell r="C86" t="str">
            <v>EMPLOYEE ILLNESS</v>
          </cell>
          <cell r="D86">
            <v>0</v>
          </cell>
          <cell r="E86">
            <v>63484</v>
          </cell>
          <cell r="F86">
            <v>5.015781381754493E-4</v>
          </cell>
          <cell r="G86">
            <v>63484</v>
          </cell>
          <cell r="H86">
            <v>356</v>
          </cell>
          <cell r="I86" t="str">
            <v>35</v>
          </cell>
          <cell r="J86" t="str">
            <v>GENERAL COUNSEL</v>
          </cell>
          <cell r="K86" t="str">
            <v>NonBarg</v>
          </cell>
          <cell r="L86" t="str">
            <v>NonProd</v>
          </cell>
          <cell r="M86" t="str">
            <v>Yes</v>
          </cell>
          <cell r="N86" t="str">
            <v>Other</v>
          </cell>
          <cell r="O86">
            <v>2237.75</v>
          </cell>
          <cell r="P86">
            <v>63484</v>
          </cell>
          <cell r="Q86">
            <v>0</v>
          </cell>
          <cell r="R86">
            <v>63484</v>
          </cell>
          <cell r="S86">
            <v>63484</v>
          </cell>
        </row>
        <row r="87">
          <cell r="B87" t="str">
            <v>040</v>
          </cell>
          <cell r="C87" t="str">
            <v>EMPLOYEE ILLNESS</v>
          </cell>
          <cell r="D87">
            <v>0</v>
          </cell>
          <cell r="E87">
            <v>2084.1999999999998</v>
          </cell>
          <cell r="F87">
            <v>1.6466970505722249E-5</v>
          </cell>
          <cell r="G87">
            <v>2084.1999999999998</v>
          </cell>
          <cell r="H87">
            <v>428</v>
          </cell>
          <cell r="I87" t="str">
            <v>36</v>
          </cell>
          <cell r="J87" t="str">
            <v>GOVT AFFAIRS - FED</v>
          </cell>
          <cell r="K87" t="str">
            <v>NonBarg</v>
          </cell>
          <cell r="L87" t="str">
            <v>NonProd</v>
          </cell>
          <cell r="M87" t="str">
            <v>Yes</v>
          </cell>
          <cell r="N87" t="str">
            <v>Other</v>
          </cell>
          <cell r="O87">
            <v>64</v>
          </cell>
          <cell r="P87">
            <v>2084.1999999999998</v>
          </cell>
          <cell r="Q87">
            <v>0</v>
          </cell>
          <cell r="R87">
            <v>2084.1999999999998</v>
          </cell>
          <cell r="S87">
            <v>2084.1999999999998</v>
          </cell>
        </row>
        <row r="88">
          <cell r="B88" t="str">
            <v>040</v>
          </cell>
          <cell r="C88" t="str">
            <v>EMPLOYEE ILLNESS</v>
          </cell>
          <cell r="D88">
            <v>0</v>
          </cell>
          <cell r="E88">
            <v>45945.08</v>
          </cell>
          <cell r="F88">
            <v>3.6300560274592133E-4</v>
          </cell>
          <cell r="G88">
            <v>45945.08</v>
          </cell>
          <cell r="H88">
            <v>465</v>
          </cell>
          <cell r="I88" t="str">
            <v>37</v>
          </cell>
          <cell r="J88" t="str">
            <v>CORP COMMUNICATIONS</v>
          </cell>
          <cell r="K88" t="str">
            <v>NonBarg</v>
          </cell>
          <cell r="L88" t="str">
            <v>NonProd</v>
          </cell>
          <cell r="M88" t="str">
            <v>Yes</v>
          </cell>
          <cell r="N88" t="str">
            <v>Other</v>
          </cell>
          <cell r="O88">
            <v>2018.5</v>
          </cell>
          <cell r="P88">
            <v>45945.08</v>
          </cell>
          <cell r="Q88">
            <v>0</v>
          </cell>
          <cell r="R88">
            <v>45945.08</v>
          </cell>
          <cell r="S88">
            <v>45945.08</v>
          </cell>
        </row>
        <row r="89">
          <cell r="B89" t="str">
            <v>040</v>
          </cell>
          <cell r="C89" t="str">
            <v>EMPLOYEE ILLNESS</v>
          </cell>
          <cell r="D89">
            <v>0</v>
          </cell>
          <cell r="E89">
            <v>25798.19</v>
          </cell>
          <cell r="F89">
            <v>2.0382786384752838E-4</v>
          </cell>
          <cell r="G89">
            <v>25798.19</v>
          </cell>
          <cell r="H89">
            <v>522</v>
          </cell>
          <cell r="I89" t="str">
            <v>38</v>
          </cell>
          <cell r="J89" t="str">
            <v>INTERNAL AUDITING</v>
          </cell>
          <cell r="K89" t="str">
            <v>NonBarg</v>
          </cell>
          <cell r="L89" t="str">
            <v>NonProd</v>
          </cell>
          <cell r="M89" t="str">
            <v>Yes</v>
          </cell>
          <cell r="N89" t="str">
            <v>Other</v>
          </cell>
          <cell r="O89">
            <v>880</v>
          </cell>
          <cell r="P89">
            <v>25798.19</v>
          </cell>
          <cell r="Q89">
            <v>0</v>
          </cell>
          <cell r="R89">
            <v>25798.19</v>
          </cell>
          <cell r="S89">
            <v>25798.19</v>
          </cell>
        </row>
        <row r="90">
          <cell r="B90" t="str">
            <v>040</v>
          </cell>
          <cell r="C90" t="str">
            <v>EMPLOYEE ILLNESS</v>
          </cell>
          <cell r="D90">
            <v>0</v>
          </cell>
          <cell r="E90">
            <v>821105.84</v>
          </cell>
          <cell r="F90">
            <v>6.4874415360120395E-3</v>
          </cell>
          <cell r="G90">
            <v>821105.84</v>
          </cell>
          <cell r="H90">
            <v>570</v>
          </cell>
          <cell r="I90" t="str">
            <v>51</v>
          </cell>
          <cell r="J90" t="str">
            <v>CUSTOMER SERVICE</v>
          </cell>
          <cell r="K90" t="str">
            <v>NonBarg</v>
          </cell>
          <cell r="L90" t="str">
            <v>NonProd</v>
          </cell>
          <cell r="M90" t="str">
            <v>Yes</v>
          </cell>
          <cell r="N90" t="str">
            <v>Other</v>
          </cell>
          <cell r="O90">
            <v>53565.5</v>
          </cell>
          <cell r="P90">
            <v>821105.84</v>
          </cell>
          <cell r="Q90">
            <v>0</v>
          </cell>
          <cell r="R90">
            <v>821105.84</v>
          </cell>
          <cell r="S90">
            <v>821105.84</v>
          </cell>
        </row>
        <row r="91">
          <cell r="B91" t="str">
            <v>040</v>
          </cell>
          <cell r="C91" t="str">
            <v>EMPLOYEE ILLNESS</v>
          </cell>
          <cell r="D91">
            <v>0</v>
          </cell>
          <cell r="E91">
            <v>695675.94</v>
          </cell>
          <cell r="F91">
            <v>5.4964375710203437E-3</v>
          </cell>
          <cell r="G91">
            <v>695675.94</v>
          </cell>
          <cell r="H91">
            <v>685</v>
          </cell>
          <cell r="I91" t="str">
            <v>53</v>
          </cell>
          <cell r="J91" t="str">
            <v>POWER SYSTEMS</v>
          </cell>
          <cell r="K91" t="str">
            <v>NonBarg</v>
          </cell>
          <cell r="L91" t="str">
            <v>NonProd</v>
          </cell>
          <cell r="M91" t="str">
            <v>Yes</v>
          </cell>
          <cell r="N91" t="str">
            <v>Other</v>
          </cell>
          <cell r="O91">
            <v>27051.5</v>
          </cell>
          <cell r="P91">
            <v>695675.94</v>
          </cell>
          <cell r="Q91">
            <v>0</v>
          </cell>
          <cell r="R91">
            <v>695675.94</v>
          </cell>
          <cell r="S91">
            <v>695675.94</v>
          </cell>
        </row>
        <row r="92">
          <cell r="B92" t="str">
            <v>040</v>
          </cell>
          <cell r="C92" t="str">
            <v>EMPLOYEE ILLNESS</v>
          </cell>
          <cell r="D92">
            <v>0</v>
          </cell>
          <cell r="E92">
            <v>25978.32</v>
          </cell>
          <cell r="F92">
            <v>2.0525104559457558E-4</v>
          </cell>
          <cell r="G92">
            <v>25978.32</v>
          </cell>
          <cell r="H92">
            <v>813</v>
          </cell>
          <cell r="I92" t="str">
            <v>54</v>
          </cell>
          <cell r="J92" t="str">
            <v>RESOURCE PLANNING</v>
          </cell>
          <cell r="K92" t="str">
            <v>NonBarg</v>
          </cell>
          <cell r="L92" t="str">
            <v>NonProd</v>
          </cell>
          <cell r="M92" t="str">
            <v>Yes</v>
          </cell>
          <cell r="N92" t="str">
            <v>Other</v>
          </cell>
          <cell r="O92">
            <v>958.5</v>
          </cell>
          <cell r="P92">
            <v>25978.32</v>
          </cell>
          <cell r="Q92">
            <v>0</v>
          </cell>
          <cell r="R92">
            <v>25978.32</v>
          </cell>
          <cell r="S92">
            <v>25978.32</v>
          </cell>
        </row>
        <row r="93">
          <cell r="B93" t="str">
            <v>040</v>
          </cell>
          <cell r="C93" t="str">
            <v>EMPLOYEE ILLNESS</v>
          </cell>
          <cell r="D93">
            <v>0</v>
          </cell>
          <cell r="E93">
            <v>137663.13</v>
          </cell>
          <cell r="F93">
            <v>1.0876569913805816E-3</v>
          </cell>
          <cell r="G93">
            <v>137663.13</v>
          </cell>
          <cell r="H93">
            <v>863</v>
          </cell>
          <cell r="I93" t="str">
            <v>56</v>
          </cell>
          <cell r="J93" t="str">
            <v>POWER GENERATION</v>
          </cell>
          <cell r="K93" t="str">
            <v>NonBarg</v>
          </cell>
          <cell r="L93" t="str">
            <v>NonProd</v>
          </cell>
          <cell r="M93" t="str">
            <v>Yes</v>
          </cell>
          <cell r="N93" t="str">
            <v>Other</v>
          </cell>
          <cell r="O93">
            <v>4688.5</v>
          </cell>
          <cell r="P93">
            <v>137663.13</v>
          </cell>
          <cell r="Q93">
            <v>0</v>
          </cell>
          <cell r="R93">
            <v>137663.13</v>
          </cell>
          <cell r="S93">
            <v>137663.13</v>
          </cell>
        </row>
        <row r="94">
          <cell r="B94" t="str">
            <v>040</v>
          </cell>
          <cell r="C94" t="str">
            <v>EMPLOYEE ILLNESS</v>
          </cell>
          <cell r="D94">
            <v>0</v>
          </cell>
          <cell r="E94">
            <v>441014.95</v>
          </cell>
          <cell r="F94">
            <v>3.484396974490247E-3</v>
          </cell>
          <cell r="G94">
            <v>441014.95</v>
          </cell>
          <cell r="H94">
            <v>971</v>
          </cell>
          <cell r="I94" t="str">
            <v>58</v>
          </cell>
          <cell r="J94" t="str">
            <v>INFO MANAGEMENT</v>
          </cell>
          <cell r="K94" t="str">
            <v>NonBarg</v>
          </cell>
          <cell r="L94" t="str">
            <v>NonProd</v>
          </cell>
          <cell r="M94" t="str">
            <v>Yes</v>
          </cell>
          <cell r="N94" t="str">
            <v>Other</v>
          </cell>
          <cell r="O94">
            <v>15548</v>
          </cell>
          <cell r="P94">
            <v>441014.95</v>
          </cell>
          <cell r="Q94">
            <v>0</v>
          </cell>
          <cell r="R94">
            <v>441014.95</v>
          </cell>
          <cell r="S94">
            <v>441014.95</v>
          </cell>
        </row>
        <row r="95">
          <cell r="B95" t="str">
            <v>040</v>
          </cell>
          <cell r="C95" t="str">
            <v>EMPLOYEE ILLNESS</v>
          </cell>
          <cell r="D95">
            <v>0</v>
          </cell>
          <cell r="E95">
            <v>21233.58</v>
          </cell>
          <cell r="F95">
            <v>1.6776352345787058E-4</v>
          </cell>
          <cell r="G95">
            <v>21233.58</v>
          </cell>
          <cell r="H95">
            <v>1093</v>
          </cell>
          <cell r="I95" t="str">
            <v>62</v>
          </cell>
          <cell r="J95" t="str">
            <v>ENERGY MARKETING</v>
          </cell>
          <cell r="K95" t="str">
            <v>NonBarg</v>
          </cell>
          <cell r="L95" t="str">
            <v>NonProd</v>
          </cell>
          <cell r="M95" t="str">
            <v>Yes</v>
          </cell>
          <cell r="N95" t="str">
            <v>Other</v>
          </cell>
          <cell r="O95">
            <v>832</v>
          </cell>
          <cell r="P95">
            <v>21233.58</v>
          </cell>
          <cell r="Q95">
            <v>0</v>
          </cell>
          <cell r="R95">
            <v>21233.58</v>
          </cell>
          <cell r="S95">
            <v>21233.58</v>
          </cell>
        </row>
        <row r="96">
          <cell r="B96" t="str">
            <v>040</v>
          </cell>
          <cell r="C96" t="str">
            <v>EMPLOYEE ILLNESS</v>
          </cell>
          <cell r="D96">
            <v>0</v>
          </cell>
          <cell r="E96">
            <v>26279.64</v>
          </cell>
          <cell r="F96">
            <v>2.0763173245417842E-4</v>
          </cell>
          <cell r="G96">
            <v>26279.64</v>
          </cell>
          <cell r="H96">
            <v>1158</v>
          </cell>
          <cell r="I96" t="str">
            <v>63</v>
          </cell>
          <cell r="J96" t="str">
            <v>REGULATORY AFFAIRS</v>
          </cell>
          <cell r="K96" t="str">
            <v>NonBarg</v>
          </cell>
          <cell r="L96" t="str">
            <v>NonProd</v>
          </cell>
          <cell r="M96" t="str">
            <v>Yes</v>
          </cell>
          <cell r="N96" t="str">
            <v>Other</v>
          </cell>
          <cell r="O96">
            <v>917.25</v>
          </cell>
          <cell r="P96">
            <v>26279.64</v>
          </cell>
          <cell r="Q96">
            <v>0</v>
          </cell>
          <cell r="R96">
            <v>26279.64</v>
          </cell>
          <cell r="S96">
            <v>26279.64</v>
          </cell>
        </row>
        <row r="97">
          <cell r="B97" t="str">
            <v>050</v>
          </cell>
          <cell r="C97" t="str">
            <v>JURY DUTY</v>
          </cell>
          <cell r="D97">
            <v>0</v>
          </cell>
          <cell r="E97">
            <v>32909.54</v>
          </cell>
          <cell r="F97">
            <v>2.6001363810425419E-4</v>
          </cell>
          <cell r="G97">
            <v>32909.54</v>
          </cell>
          <cell r="H97">
            <v>5</v>
          </cell>
          <cell r="I97" t="str">
            <v>31</v>
          </cell>
          <cell r="J97" t="str">
            <v>NUCLEAR DIVISION</v>
          </cell>
          <cell r="K97" t="str">
            <v>Barg</v>
          </cell>
          <cell r="L97" t="str">
            <v>NonProd</v>
          </cell>
          <cell r="M97" t="str">
            <v>Yes</v>
          </cell>
          <cell r="N97" t="str">
            <v>Other</v>
          </cell>
          <cell r="O97">
            <v>1266.5</v>
          </cell>
          <cell r="P97">
            <v>32909.54</v>
          </cell>
          <cell r="Q97">
            <v>32909.54</v>
          </cell>
          <cell r="R97">
            <v>0</v>
          </cell>
          <cell r="S97">
            <v>32909.54</v>
          </cell>
        </row>
        <row r="98">
          <cell r="B98" t="str">
            <v>050</v>
          </cell>
          <cell r="C98" t="str">
            <v>JURY DUTY</v>
          </cell>
          <cell r="D98">
            <v>0</v>
          </cell>
          <cell r="E98">
            <v>192</v>
          </cell>
          <cell r="F98">
            <v>1.5169649443904961E-6</v>
          </cell>
          <cell r="G98">
            <v>192</v>
          </cell>
          <cell r="H98">
            <v>179</v>
          </cell>
          <cell r="I98" t="str">
            <v>51</v>
          </cell>
          <cell r="J98" t="str">
            <v>CUSTOMER SERVICE</v>
          </cell>
          <cell r="K98" t="str">
            <v>Barg</v>
          </cell>
          <cell r="L98" t="str">
            <v>NonProd</v>
          </cell>
          <cell r="M98" t="str">
            <v>Yes</v>
          </cell>
          <cell r="N98" t="str">
            <v>Other</v>
          </cell>
          <cell r="O98">
            <v>8</v>
          </cell>
          <cell r="P98">
            <v>192</v>
          </cell>
          <cell r="Q98">
            <v>192</v>
          </cell>
          <cell r="R98">
            <v>0</v>
          </cell>
          <cell r="S98">
            <v>192</v>
          </cell>
        </row>
        <row r="99">
          <cell r="B99" t="str">
            <v>050</v>
          </cell>
          <cell r="C99" t="str">
            <v>JURY DUTY</v>
          </cell>
          <cell r="D99">
            <v>0</v>
          </cell>
          <cell r="E99">
            <v>72553.11</v>
          </cell>
          <cell r="F99">
            <v>5.7323189831514352E-4</v>
          </cell>
          <cell r="G99">
            <v>72553.11</v>
          </cell>
          <cell r="H99">
            <v>221</v>
          </cell>
          <cell r="I99" t="str">
            <v>53</v>
          </cell>
          <cell r="J99" t="str">
            <v>POWER SYSTEMS</v>
          </cell>
          <cell r="K99" t="str">
            <v>Barg</v>
          </cell>
          <cell r="L99" t="str">
            <v>NonProd</v>
          </cell>
          <cell r="M99" t="str">
            <v>Yes</v>
          </cell>
          <cell r="N99" t="str">
            <v>Other</v>
          </cell>
          <cell r="O99">
            <v>3154.5</v>
          </cell>
          <cell r="P99">
            <v>72553.11</v>
          </cell>
          <cell r="Q99">
            <v>72553.11</v>
          </cell>
          <cell r="R99">
            <v>0</v>
          </cell>
          <cell r="S99">
            <v>72553.11</v>
          </cell>
        </row>
        <row r="100">
          <cell r="B100" t="str">
            <v>050</v>
          </cell>
          <cell r="C100" t="str">
            <v>JURY DUTY</v>
          </cell>
          <cell r="D100">
            <v>0</v>
          </cell>
          <cell r="E100">
            <v>18753.240000000002</v>
          </cell>
          <cell r="F100">
            <v>1.4816670663407098E-4</v>
          </cell>
          <cell r="G100">
            <v>18753.240000000002</v>
          </cell>
          <cell r="H100">
            <v>352</v>
          </cell>
          <cell r="I100" t="str">
            <v>56</v>
          </cell>
          <cell r="J100" t="str">
            <v>POWER GENERATION</v>
          </cell>
          <cell r="K100" t="str">
            <v>Barg</v>
          </cell>
          <cell r="L100" t="str">
            <v>NonProd</v>
          </cell>
          <cell r="M100" t="str">
            <v>Yes</v>
          </cell>
          <cell r="N100" t="str">
            <v>Other</v>
          </cell>
          <cell r="O100">
            <v>768.5</v>
          </cell>
          <cell r="P100">
            <v>18753.240000000002</v>
          </cell>
          <cell r="Q100">
            <v>18753.240000000002</v>
          </cell>
          <cell r="R100">
            <v>0</v>
          </cell>
          <cell r="S100">
            <v>18753.240000000002</v>
          </cell>
        </row>
        <row r="101">
          <cell r="B101" t="str">
            <v>050</v>
          </cell>
          <cell r="C101" t="str">
            <v>JURY DUTY</v>
          </cell>
          <cell r="D101">
            <v>0</v>
          </cell>
          <cell r="E101">
            <v>157.80000000000001</v>
          </cell>
          <cell r="F101">
            <v>1.2467555636709392E-6</v>
          </cell>
          <cell r="G101">
            <v>157.80000000000001</v>
          </cell>
          <cell r="H101">
            <v>454</v>
          </cell>
          <cell r="I101" t="str">
            <v>58</v>
          </cell>
          <cell r="J101" t="str">
            <v>INFO MANAGEMENT</v>
          </cell>
          <cell r="K101" t="str">
            <v>Barg</v>
          </cell>
          <cell r="L101" t="str">
            <v>NonProd</v>
          </cell>
          <cell r="M101" t="str">
            <v>Yes</v>
          </cell>
          <cell r="N101" t="str">
            <v>Other</v>
          </cell>
          <cell r="O101">
            <v>6</v>
          </cell>
          <cell r="P101">
            <v>157.80000000000001</v>
          </cell>
          <cell r="Q101">
            <v>157.80000000000001</v>
          </cell>
          <cell r="R101">
            <v>0</v>
          </cell>
          <cell r="S101">
            <v>157.80000000000001</v>
          </cell>
        </row>
        <row r="102">
          <cell r="B102" t="str">
            <v>050</v>
          </cell>
          <cell r="C102" t="str">
            <v>JURY DUTY</v>
          </cell>
          <cell r="D102">
            <v>0</v>
          </cell>
          <cell r="E102">
            <v>42355.14</v>
          </cell>
          <cell r="F102">
            <v>3.3464199268099833E-4</v>
          </cell>
          <cell r="G102">
            <v>42355.14</v>
          </cell>
          <cell r="H102">
            <v>5</v>
          </cell>
          <cell r="I102" t="str">
            <v>31</v>
          </cell>
          <cell r="J102" t="str">
            <v>NUCLEAR DIVISION</v>
          </cell>
          <cell r="K102" t="str">
            <v>NonBarg</v>
          </cell>
          <cell r="L102" t="str">
            <v>NonProd</v>
          </cell>
          <cell r="M102" t="str">
            <v>Yes</v>
          </cell>
          <cell r="N102" t="str">
            <v>Other</v>
          </cell>
          <cell r="O102">
            <v>1278</v>
          </cell>
          <cell r="P102">
            <v>42355.14</v>
          </cell>
          <cell r="Q102">
            <v>0</v>
          </cell>
          <cell r="R102">
            <v>42355.14</v>
          </cell>
          <cell r="S102">
            <v>42355.14</v>
          </cell>
        </row>
        <row r="103">
          <cell r="B103" t="str">
            <v>050</v>
          </cell>
          <cell r="C103" t="str">
            <v>JURY DUTY</v>
          </cell>
          <cell r="D103">
            <v>0</v>
          </cell>
          <cell r="E103">
            <v>5536.75</v>
          </cell>
          <cell r="F103">
            <v>4.3745081540906665E-5</v>
          </cell>
          <cell r="G103">
            <v>5536.75</v>
          </cell>
          <cell r="H103">
            <v>132</v>
          </cell>
          <cell r="I103" t="str">
            <v>33</v>
          </cell>
          <cell r="J103" t="str">
            <v>FINANCIAL</v>
          </cell>
          <cell r="K103" t="str">
            <v>NonBarg</v>
          </cell>
          <cell r="L103" t="str">
            <v>NonProd</v>
          </cell>
          <cell r="M103" t="str">
            <v>Yes</v>
          </cell>
          <cell r="N103" t="str">
            <v>Other</v>
          </cell>
          <cell r="O103">
            <v>183</v>
          </cell>
          <cell r="P103">
            <v>5536.75</v>
          </cell>
          <cell r="Q103">
            <v>0</v>
          </cell>
          <cell r="R103">
            <v>5536.75</v>
          </cell>
          <cell r="S103">
            <v>5536.75</v>
          </cell>
        </row>
        <row r="104">
          <cell r="B104" t="str">
            <v>050</v>
          </cell>
          <cell r="C104" t="str">
            <v>JURY DUTY</v>
          </cell>
          <cell r="D104">
            <v>0</v>
          </cell>
          <cell r="E104">
            <v>10993.35</v>
          </cell>
          <cell r="F104">
            <v>8.6856909226121147E-5</v>
          </cell>
          <cell r="G104">
            <v>10993.35</v>
          </cell>
          <cell r="H104">
            <v>233</v>
          </cell>
          <cell r="I104" t="str">
            <v>34</v>
          </cell>
          <cell r="J104" t="str">
            <v>HUMAN RESRC &amp; CORP SVCS</v>
          </cell>
          <cell r="K104" t="str">
            <v>NonBarg</v>
          </cell>
          <cell r="L104" t="str">
            <v>NonProd</v>
          </cell>
          <cell r="M104" t="str">
            <v>Yes</v>
          </cell>
          <cell r="N104" t="str">
            <v>Other</v>
          </cell>
          <cell r="O104">
            <v>395</v>
          </cell>
          <cell r="P104">
            <v>10993.35</v>
          </cell>
          <cell r="Q104">
            <v>0</v>
          </cell>
          <cell r="R104">
            <v>10993.35</v>
          </cell>
          <cell r="S104">
            <v>10993.35</v>
          </cell>
        </row>
        <row r="105">
          <cell r="B105" t="str">
            <v>050</v>
          </cell>
          <cell r="C105" t="str">
            <v>JURY DUTY</v>
          </cell>
          <cell r="D105">
            <v>0</v>
          </cell>
          <cell r="E105">
            <v>4235.03</v>
          </cell>
          <cell r="F105">
            <v>3.3460375252302513E-5</v>
          </cell>
          <cell r="G105">
            <v>4235.03</v>
          </cell>
          <cell r="H105">
            <v>357</v>
          </cell>
          <cell r="I105" t="str">
            <v>35</v>
          </cell>
          <cell r="J105" t="str">
            <v>GENERAL COUNSEL</v>
          </cell>
          <cell r="K105" t="str">
            <v>NonBarg</v>
          </cell>
          <cell r="L105" t="str">
            <v>NonProd</v>
          </cell>
          <cell r="M105" t="str">
            <v>Yes</v>
          </cell>
          <cell r="N105" t="str">
            <v>Other</v>
          </cell>
          <cell r="O105">
            <v>123.5</v>
          </cell>
          <cell r="P105">
            <v>4235.03</v>
          </cell>
          <cell r="Q105">
            <v>0</v>
          </cell>
          <cell r="R105">
            <v>4235.03</v>
          </cell>
          <cell r="S105">
            <v>4235.03</v>
          </cell>
        </row>
        <row r="106">
          <cell r="B106" t="str">
            <v>050</v>
          </cell>
          <cell r="C106" t="str">
            <v>JURY DUTY</v>
          </cell>
          <cell r="D106">
            <v>0</v>
          </cell>
          <cell r="E106">
            <v>170.1</v>
          </cell>
          <cell r="F106">
            <v>1.3439361304209552E-6</v>
          </cell>
          <cell r="G106">
            <v>170.1</v>
          </cell>
          <cell r="H106">
            <v>429</v>
          </cell>
          <cell r="I106" t="str">
            <v>36</v>
          </cell>
          <cell r="J106" t="str">
            <v>GOVT AFFAIRS - FED</v>
          </cell>
          <cell r="K106" t="str">
            <v>NonBarg</v>
          </cell>
          <cell r="L106" t="str">
            <v>NonProd</v>
          </cell>
          <cell r="M106" t="str">
            <v>Yes</v>
          </cell>
          <cell r="N106" t="str">
            <v>Other</v>
          </cell>
          <cell r="O106">
            <v>8</v>
          </cell>
          <cell r="P106">
            <v>170.1</v>
          </cell>
          <cell r="Q106">
            <v>0</v>
          </cell>
          <cell r="R106">
            <v>170.1</v>
          </cell>
          <cell r="S106">
            <v>170.1</v>
          </cell>
        </row>
        <row r="107">
          <cell r="B107" t="str">
            <v>050</v>
          </cell>
          <cell r="C107" t="str">
            <v>JURY DUTY</v>
          </cell>
          <cell r="D107">
            <v>0</v>
          </cell>
          <cell r="E107">
            <v>394.7</v>
          </cell>
          <cell r="F107">
            <v>3.1184690809944209E-6</v>
          </cell>
          <cell r="G107">
            <v>394.7</v>
          </cell>
          <cell r="H107">
            <v>466</v>
          </cell>
          <cell r="I107" t="str">
            <v>37</v>
          </cell>
          <cell r="J107" t="str">
            <v>CORP COMMUNICATIONS</v>
          </cell>
          <cell r="K107" t="str">
            <v>NonBarg</v>
          </cell>
          <cell r="L107" t="str">
            <v>NonProd</v>
          </cell>
          <cell r="M107" t="str">
            <v>Yes</v>
          </cell>
          <cell r="N107" t="str">
            <v>Other</v>
          </cell>
          <cell r="O107">
            <v>24</v>
          </cell>
          <cell r="P107">
            <v>394.7</v>
          </cell>
          <cell r="Q107">
            <v>0</v>
          </cell>
          <cell r="R107">
            <v>394.7</v>
          </cell>
          <cell r="S107">
            <v>394.7</v>
          </cell>
        </row>
        <row r="108">
          <cell r="B108" t="str">
            <v>050</v>
          </cell>
          <cell r="C108" t="str">
            <v>JURY DUTY</v>
          </cell>
          <cell r="D108">
            <v>0</v>
          </cell>
          <cell r="E108">
            <v>212.1</v>
          </cell>
          <cell r="F108">
            <v>1.6757722120063762E-6</v>
          </cell>
          <cell r="G108">
            <v>212.1</v>
          </cell>
          <cell r="H108">
            <v>523</v>
          </cell>
          <cell r="I108" t="str">
            <v>38</v>
          </cell>
          <cell r="J108" t="str">
            <v>INTERNAL AUDITING</v>
          </cell>
          <cell r="K108" t="str">
            <v>NonBarg</v>
          </cell>
          <cell r="L108" t="str">
            <v>NonProd</v>
          </cell>
          <cell r="M108" t="str">
            <v>Yes</v>
          </cell>
          <cell r="N108" t="str">
            <v>Other</v>
          </cell>
          <cell r="O108">
            <v>8</v>
          </cell>
          <cell r="P108">
            <v>212.1</v>
          </cell>
          <cell r="Q108">
            <v>0</v>
          </cell>
          <cell r="R108">
            <v>212.1</v>
          </cell>
          <cell r="S108">
            <v>212.1</v>
          </cell>
        </row>
        <row r="109">
          <cell r="B109" t="str">
            <v>050</v>
          </cell>
          <cell r="C109" t="str">
            <v>JURY DUTY</v>
          </cell>
          <cell r="D109">
            <v>0</v>
          </cell>
          <cell r="E109">
            <v>43091.58</v>
          </cell>
          <cell r="F109">
            <v>3.4046050134582613E-4</v>
          </cell>
          <cell r="G109">
            <v>43091.58</v>
          </cell>
          <cell r="H109">
            <v>571</v>
          </cell>
          <cell r="I109" t="str">
            <v>51</v>
          </cell>
          <cell r="J109" t="str">
            <v>CUSTOMER SERVICE</v>
          </cell>
          <cell r="K109" t="str">
            <v>NonBarg</v>
          </cell>
          <cell r="L109" t="str">
            <v>NonProd</v>
          </cell>
          <cell r="M109" t="str">
            <v>Yes</v>
          </cell>
          <cell r="N109" t="str">
            <v>Other</v>
          </cell>
          <cell r="O109">
            <v>2592.25</v>
          </cell>
          <cell r="P109">
            <v>43091.58</v>
          </cell>
          <cell r="Q109">
            <v>0</v>
          </cell>
          <cell r="R109">
            <v>43091.58</v>
          </cell>
          <cell r="S109">
            <v>43091.58</v>
          </cell>
        </row>
        <row r="110">
          <cell r="B110" t="str">
            <v>050</v>
          </cell>
          <cell r="C110" t="str">
            <v>JURY DUTY</v>
          </cell>
          <cell r="D110">
            <v>0</v>
          </cell>
          <cell r="E110">
            <v>40066.879999999997</v>
          </cell>
          <cell r="F110">
            <v>3.1656277287031603E-4</v>
          </cell>
          <cell r="G110">
            <v>40066.879999999997</v>
          </cell>
          <cell r="H110">
            <v>686</v>
          </cell>
          <cell r="I110" t="str">
            <v>53</v>
          </cell>
          <cell r="J110" t="str">
            <v>POWER SYSTEMS</v>
          </cell>
          <cell r="K110" t="str">
            <v>NonBarg</v>
          </cell>
          <cell r="L110" t="str">
            <v>NonProd</v>
          </cell>
          <cell r="M110" t="str">
            <v>Yes</v>
          </cell>
          <cell r="N110" t="str">
            <v>Other</v>
          </cell>
          <cell r="O110">
            <v>1373.5</v>
          </cell>
          <cell r="P110">
            <v>40066.879999999997</v>
          </cell>
          <cell r="Q110">
            <v>0</v>
          </cell>
          <cell r="R110">
            <v>40066.879999999997</v>
          </cell>
          <cell r="S110">
            <v>40066.879999999997</v>
          </cell>
        </row>
        <row r="111">
          <cell r="B111" t="str">
            <v>050</v>
          </cell>
          <cell r="C111" t="str">
            <v>JURY DUTY</v>
          </cell>
          <cell r="D111">
            <v>0</v>
          </cell>
          <cell r="E111">
            <v>10295.879999999999</v>
          </cell>
          <cell r="F111">
            <v>8.1346297039850104E-5</v>
          </cell>
          <cell r="G111">
            <v>10295.879999999999</v>
          </cell>
          <cell r="H111">
            <v>864</v>
          </cell>
          <cell r="I111" t="str">
            <v>56</v>
          </cell>
          <cell r="J111" t="str">
            <v>POWER GENERATION</v>
          </cell>
          <cell r="K111" t="str">
            <v>NonBarg</v>
          </cell>
          <cell r="L111" t="str">
            <v>NonProd</v>
          </cell>
          <cell r="M111" t="str">
            <v>Yes</v>
          </cell>
          <cell r="N111" t="str">
            <v>Other</v>
          </cell>
          <cell r="O111">
            <v>306</v>
          </cell>
          <cell r="P111">
            <v>10295.879999999999</v>
          </cell>
          <cell r="Q111">
            <v>0</v>
          </cell>
          <cell r="R111">
            <v>10295.879999999999</v>
          </cell>
          <cell r="S111">
            <v>10295.879999999999</v>
          </cell>
        </row>
        <row r="112">
          <cell r="B112" t="str">
            <v>050</v>
          </cell>
          <cell r="C112" t="str">
            <v>JURY DUTY</v>
          </cell>
          <cell r="D112">
            <v>0</v>
          </cell>
          <cell r="E112">
            <v>22611.7</v>
          </cell>
          <cell r="F112">
            <v>1.7865185538059678E-4</v>
          </cell>
          <cell r="G112">
            <v>22611.7</v>
          </cell>
          <cell r="H112">
            <v>972</v>
          </cell>
          <cell r="I112" t="str">
            <v>58</v>
          </cell>
          <cell r="J112" t="str">
            <v>INFO MANAGEMENT</v>
          </cell>
          <cell r="K112" t="str">
            <v>NonBarg</v>
          </cell>
          <cell r="L112" t="str">
            <v>NonProd</v>
          </cell>
          <cell r="M112" t="str">
            <v>Yes</v>
          </cell>
          <cell r="N112" t="str">
            <v>Other</v>
          </cell>
          <cell r="O112">
            <v>776.5</v>
          </cell>
          <cell r="P112">
            <v>22611.7</v>
          </cell>
          <cell r="Q112">
            <v>0</v>
          </cell>
          <cell r="R112">
            <v>22611.7</v>
          </cell>
          <cell r="S112">
            <v>22611.7</v>
          </cell>
        </row>
        <row r="113">
          <cell r="B113" t="str">
            <v>050</v>
          </cell>
          <cell r="C113" t="str">
            <v>JURY DUTY</v>
          </cell>
          <cell r="D113">
            <v>0</v>
          </cell>
          <cell r="E113">
            <v>2068.85</v>
          </cell>
          <cell r="F113">
            <v>1.6345692318761862E-5</v>
          </cell>
          <cell r="G113">
            <v>2068.85</v>
          </cell>
          <cell r="H113">
            <v>1094</v>
          </cell>
          <cell r="I113" t="str">
            <v>62</v>
          </cell>
          <cell r="J113" t="str">
            <v>ENERGY MARKETING</v>
          </cell>
          <cell r="K113" t="str">
            <v>NonBarg</v>
          </cell>
          <cell r="L113" t="str">
            <v>NonProd</v>
          </cell>
          <cell r="M113" t="str">
            <v>Yes</v>
          </cell>
          <cell r="N113" t="str">
            <v>Other</v>
          </cell>
          <cell r="O113">
            <v>80</v>
          </cell>
          <cell r="P113">
            <v>2068.85</v>
          </cell>
          <cell r="Q113">
            <v>0</v>
          </cell>
          <cell r="R113">
            <v>2068.85</v>
          </cell>
          <cell r="S113">
            <v>2068.85</v>
          </cell>
        </row>
        <row r="114">
          <cell r="B114" t="str">
            <v>050</v>
          </cell>
          <cell r="C114" t="str">
            <v>JURY DUTY</v>
          </cell>
          <cell r="D114">
            <v>0</v>
          </cell>
          <cell r="E114">
            <v>6742.9</v>
          </cell>
          <cell r="F114">
            <v>5.327470272672227E-5</v>
          </cell>
          <cell r="G114">
            <v>6742.9</v>
          </cell>
          <cell r="H114">
            <v>1159</v>
          </cell>
          <cell r="I114" t="str">
            <v>63</v>
          </cell>
          <cell r="J114" t="str">
            <v>REGULATORY AFFAIRS</v>
          </cell>
          <cell r="K114" t="str">
            <v>NonBarg</v>
          </cell>
          <cell r="L114" t="str">
            <v>NonProd</v>
          </cell>
          <cell r="M114" t="str">
            <v>Yes</v>
          </cell>
          <cell r="N114" t="str">
            <v>Other</v>
          </cell>
          <cell r="O114">
            <v>192</v>
          </cell>
          <cell r="P114">
            <v>6742.9</v>
          </cell>
          <cell r="Q114">
            <v>0</v>
          </cell>
          <cell r="R114">
            <v>6742.9</v>
          </cell>
          <cell r="S114">
            <v>6742.9</v>
          </cell>
        </row>
        <row r="115">
          <cell r="B115" t="str">
            <v>060</v>
          </cell>
          <cell r="C115" t="str">
            <v>COURT SERVICE</v>
          </cell>
          <cell r="D115">
            <v>0</v>
          </cell>
          <cell r="E115">
            <v>5843.41</v>
          </cell>
          <cell r="F115">
            <v>4.6167958988025357E-5</v>
          </cell>
          <cell r="G115">
            <v>5843.41</v>
          </cell>
          <cell r="H115">
            <v>222</v>
          </cell>
          <cell r="I115" t="str">
            <v>53</v>
          </cell>
          <cell r="J115" t="str">
            <v>POWER SYSTEMS</v>
          </cell>
          <cell r="K115" t="str">
            <v>Barg</v>
          </cell>
          <cell r="L115" t="str">
            <v>NonProd</v>
          </cell>
          <cell r="M115" t="str">
            <v>Yes</v>
          </cell>
          <cell r="N115" t="str">
            <v>Other</v>
          </cell>
          <cell r="O115">
            <v>250</v>
          </cell>
          <cell r="P115">
            <v>5843.41</v>
          </cell>
          <cell r="Q115">
            <v>5843.41</v>
          </cell>
          <cell r="R115">
            <v>0</v>
          </cell>
          <cell r="S115">
            <v>5843.41</v>
          </cell>
        </row>
        <row r="116">
          <cell r="B116" t="str">
            <v>060</v>
          </cell>
          <cell r="C116" t="str">
            <v>COURT SERVICE</v>
          </cell>
          <cell r="D116">
            <v>0</v>
          </cell>
          <cell r="E116">
            <v>491.62</v>
          </cell>
          <cell r="F116">
            <v>3.8842203435482071E-6</v>
          </cell>
          <cell r="G116">
            <v>491.62</v>
          </cell>
          <cell r="H116">
            <v>353</v>
          </cell>
          <cell r="I116" t="str">
            <v>56</v>
          </cell>
          <cell r="J116" t="str">
            <v>POWER GENERATION</v>
          </cell>
          <cell r="K116" t="str">
            <v>Barg</v>
          </cell>
          <cell r="L116" t="str">
            <v>NonProd</v>
          </cell>
          <cell r="M116" t="str">
            <v>Yes</v>
          </cell>
          <cell r="N116" t="str">
            <v>Other</v>
          </cell>
          <cell r="O116">
            <v>20</v>
          </cell>
          <cell r="P116">
            <v>491.62</v>
          </cell>
          <cell r="Q116">
            <v>491.62</v>
          </cell>
          <cell r="R116">
            <v>0</v>
          </cell>
          <cell r="S116">
            <v>491.62</v>
          </cell>
        </row>
        <row r="117">
          <cell r="B117" t="str">
            <v>060</v>
          </cell>
          <cell r="C117" t="str">
            <v>COURT SERVICE</v>
          </cell>
          <cell r="D117">
            <v>0</v>
          </cell>
          <cell r="E117">
            <v>476.2</v>
          </cell>
          <cell r="F117">
            <v>3.7623890964518451E-6</v>
          </cell>
          <cell r="G117">
            <v>476.2</v>
          </cell>
          <cell r="H117">
            <v>6</v>
          </cell>
          <cell r="I117" t="str">
            <v>31</v>
          </cell>
          <cell r="J117" t="str">
            <v>NUCLEAR DIVISION</v>
          </cell>
          <cell r="K117" t="str">
            <v>NonBarg</v>
          </cell>
          <cell r="L117" t="str">
            <v>NonProd</v>
          </cell>
          <cell r="M117" t="str">
            <v>Yes</v>
          </cell>
          <cell r="N117" t="str">
            <v>Other</v>
          </cell>
          <cell r="O117">
            <v>18</v>
          </cell>
          <cell r="P117">
            <v>476.2</v>
          </cell>
          <cell r="Q117">
            <v>0</v>
          </cell>
          <cell r="R117">
            <v>476.2</v>
          </cell>
          <cell r="S117">
            <v>476.2</v>
          </cell>
        </row>
        <row r="118">
          <cell r="B118" t="str">
            <v>060</v>
          </cell>
          <cell r="C118" t="str">
            <v>COURT SERVICE</v>
          </cell>
          <cell r="D118">
            <v>0</v>
          </cell>
          <cell r="E118">
            <v>4656.26</v>
          </cell>
          <cell r="F118">
            <v>3.6788454124831727E-5</v>
          </cell>
          <cell r="G118">
            <v>4656.26</v>
          </cell>
          <cell r="H118">
            <v>234</v>
          </cell>
          <cell r="I118" t="str">
            <v>34</v>
          </cell>
          <cell r="J118" t="str">
            <v>HUMAN RESRC &amp; CORP SVCS</v>
          </cell>
          <cell r="K118" t="str">
            <v>NonBarg</v>
          </cell>
          <cell r="L118" t="str">
            <v>NonProd</v>
          </cell>
          <cell r="M118" t="str">
            <v>Yes</v>
          </cell>
          <cell r="N118" t="str">
            <v>Other</v>
          </cell>
          <cell r="O118">
            <v>221</v>
          </cell>
          <cell r="P118">
            <v>4656.26</v>
          </cell>
          <cell r="Q118">
            <v>0</v>
          </cell>
          <cell r="R118">
            <v>4656.26</v>
          </cell>
          <cell r="S118">
            <v>4656.26</v>
          </cell>
        </row>
        <row r="119">
          <cell r="B119" t="str">
            <v>060</v>
          </cell>
          <cell r="C119" t="str">
            <v>COURT SERVICE</v>
          </cell>
          <cell r="D119">
            <v>0</v>
          </cell>
          <cell r="E119">
            <v>5634.67</v>
          </cell>
          <cell r="F119">
            <v>4.4518733662545819E-5</v>
          </cell>
          <cell r="G119">
            <v>5634.67</v>
          </cell>
          <cell r="H119">
            <v>572</v>
          </cell>
          <cell r="I119" t="str">
            <v>51</v>
          </cell>
          <cell r="J119" t="str">
            <v>CUSTOMER SERVICE</v>
          </cell>
          <cell r="K119" t="str">
            <v>NonBarg</v>
          </cell>
          <cell r="L119" t="str">
            <v>NonProd</v>
          </cell>
          <cell r="M119" t="str">
            <v>Yes</v>
          </cell>
          <cell r="N119" t="str">
            <v>Other</v>
          </cell>
          <cell r="O119">
            <v>409</v>
          </cell>
          <cell r="P119">
            <v>5634.67</v>
          </cell>
          <cell r="Q119">
            <v>0</v>
          </cell>
          <cell r="R119">
            <v>5634.67</v>
          </cell>
          <cell r="S119">
            <v>5634.67</v>
          </cell>
        </row>
        <row r="120">
          <cell r="B120" t="str">
            <v>060</v>
          </cell>
          <cell r="C120" t="str">
            <v>COURT SERVICE</v>
          </cell>
          <cell r="D120">
            <v>0</v>
          </cell>
          <cell r="E120">
            <v>214.3</v>
          </cell>
          <cell r="F120">
            <v>1.6931541019941839E-6</v>
          </cell>
          <cell r="G120">
            <v>214.3</v>
          </cell>
          <cell r="H120">
            <v>687</v>
          </cell>
          <cell r="I120" t="str">
            <v>53</v>
          </cell>
          <cell r="J120" t="str">
            <v>POWER SYSTEMS</v>
          </cell>
          <cell r="K120" t="str">
            <v>NonBarg</v>
          </cell>
          <cell r="L120" t="str">
            <v>NonProd</v>
          </cell>
          <cell r="M120" t="str">
            <v>Yes</v>
          </cell>
          <cell r="N120" t="str">
            <v>Other</v>
          </cell>
          <cell r="O120">
            <v>8</v>
          </cell>
          <cell r="P120">
            <v>214.3</v>
          </cell>
          <cell r="Q120">
            <v>0</v>
          </cell>
          <cell r="R120">
            <v>214.3</v>
          </cell>
          <cell r="S120">
            <v>214.3</v>
          </cell>
        </row>
        <row r="121">
          <cell r="B121" t="str">
            <v>060</v>
          </cell>
          <cell r="C121" t="str">
            <v>COURT SERVICE</v>
          </cell>
          <cell r="D121">
            <v>0</v>
          </cell>
          <cell r="E121">
            <v>1134.4000000000001</v>
          </cell>
          <cell r="F121">
            <v>8.9627345464405151E-6</v>
          </cell>
          <cell r="G121">
            <v>1134.4000000000001</v>
          </cell>
          <cell r="H121">
            <v>865</v>
          </cell>
          <cell r="I121" t="str">
            <v>56</v>
          </cell>
          <cell r="J121" t="str">
            <v>POWER GENERATION</v>
          </cell>
          <cell r="K121" t="str">
            <v>NonBarg</v>
          </cell>
          <cell r="L121" t="str">
            <v>NonProd</v>
          </cell>
          <cell r="M121" t="str">
            <v>Yes</v>
          </cell>
          <cell r="N121" t="str">
            <v>Other</v>
          </cell>
          <cell r="O121">
            <v>32</v>
          </cell>
          <cell r="P121">
            <v>1134.4000000000001</v>
          </cell>
          <cell r="Q121">
            <v>0</v>
          </cell>
          <cell r="R121">
            <v>1134.4000000000001</v>
          </cell>
          <cell r="S121">
            <v>1134.4000000000001</v>
          </cell>
        </row>
        <row r="122">
          <cell r="B122" t="str">
            <v>060</v>
          </cell>
          <cell r="C122" t="str">
            <v>COURT SERVICE</v>
          </cell>
          <cell r="D122">
            <v>0</v>
          </cell>
          <cell r="E122">
            <v>937.35</v>
          </cell>
          <cell r="F122">
            <v>7.4058702636689145E-6</v>
          </cell>
          <cell r="G122">
            <v>937.35</v>
          </cell>
          <cell r="H122">
            <v>973</v>
          </cell>
          <cell r="I122" t="str">
            <v>58</v>
          </cell>
          <cell r="J122" t="str">
            <v>INFO MANAGEMENT</v>
          </cell>
          <cell r="K122" t="str">
            <v>NonBarg</v>
          </cell>
          <cell r="L122" t="str">
            <v>NonProd</v>
          </cell>
          <cell r="M122" t="str">
            <v>Yes</v>
          </cell>
          <cell r="N122" t="str">
            <v>Other</v>
          </cell>
          <cell r="O122">
            <v>36</v>
          </cell>
          <cell r="P122">
            <v>937.35</v>
          </cell>
          <cell r="Q122">
            <v>0</v>
          </cell>
          <cell r="R122">
            <v>937.35</v>
          </cell>
          <cell r="S122">
            <v>937.35</v>
          </cell>
        </row>
        <row r="123">
          <cell r="B123" t="str">
            <v>070</v>
          </cell>
          <cell r="C123" t="str">
            <v>DEATH IN FAMILY</v>
          </cell>
          <cell r="D123">
            <v>0</v>
          </cell>
          <cell r="E123">
            <v>34817</v>
          </cell>
          <cell r="F123">
            <v>2.7508421077522869E-4</v>
          </cell>
          <cell r="G123">
            <v>34817</v>
          </cell>
          <cell r="H123">
            <v>6</v>
          </cell>
          <cell r="I123" t="str">
            <v>31</v>
          </cell>
          <cell r="J123" t="str">
            <v>NUCLEAR DIVISION</v>
          </cell>
          <cell r="K123" t="str">
            <v>Barg</v>
          </cell>
          <cell r="L123" t="str">
            <v>NonProd</v>
          </cell>
          <cell r="M123" t="str">
            <v>Yes</v>
          </cell>
          <cell r="N123" t="str">
            <v>Other</v>
          </cell>
          <cell r="O123">
            <v>1392.5</v>
          </cell>
          <cell r="P123">
            <v>34817</v>
          </cell>
          <cell r="Q123">
            <v>34817</v>
          </cell>
          <cell r="R123">
            <v>0</v>
          </cell>
          <cell r="S123">
            <v>34817</v>
          </cell>
        </row>
        <row r="124">
          <cell r="B124" t="str">
            <v>070</v>
          </cell>
          <cell r="C124" t="str">
            <v>DEATH IN FAMILY</v>
          </cell>
          <cell r="D124">
            <v>0</v>
          </cell>
          <cell r="E124">
            <v>568.79999999999995</v>
          </cell>
          <cell r="F124">
            <v>4.4940086477568445E-6</v>
          </cell>
          <cell r="G124">
            <v>568.79999999999995</v>
          </cell>
          <cell r="H124">
            <v>121</v>
          </cell>
          <cell r="I124" t="str">
            <v>34</v>
          </cell>
          <cell r="J124" t="str">
            <v>HUMAN RESRC &amp; CORP SVCS</v>
          </cell>
          <cell r="K124" t="str">
            <v>Barg</v>
          </cell>
          <cell r="L124" t="str">
            <v>NonProd</v>
          </cell>
          <cell r="M124" t="str">
            <v>Yes</v>
          </cell>
          <cell r="N124" t="str">
            <v>Other</v>
          </cell>
          <cell r="O124">
            <v>24</v>
          </cell>
          <cell r="P124">
            <v>568.79999999999995</v>
          </cell>
          <cell r="Q124">
            <v>568.79999999999995</v>
          </cell>
          <cell r="R124">
            <v>0</v>
          </cell>
          <cell r="S124">
            <v>568.79999999999995</v>
          </cell>
        </row>
        <row r="125">
          <cell r="B125" t="str">
            <v>070</v>
          </cell>
          <cell r="C125" t="str">
            <v>DEATH IN FAMILY</v>
          </cell>
          <cell r="D125">
            <v>0</v>
          </cell>
          <cell r="E125">
            <v>151949.53</v>
          </cell>
          <cell r="F125">
            <v>1.2005318246177709E-3</v>
          </cell>
          <cell r="G125">
            <v>151949.53</v>
          </cell>
          <cell r="H125">
            <v>223</v>
          </cell>
          <cell r="I125" t="str">
            <v>53</v>
          </cell>
          <cell r="J125" t="str">
            <v>POWER SYSTEMS</v>
          </cell>
          <cell r="K125" t="str">
            <v>Barg</v>
          </cell>
          <cell r="L125" t="str">
            <v>NonProd</v>
          </cell>
          <cell r="M125" t="str">
            <v>Yes</v>
          </cell>
          <cell r="N125" t="str">
            <v>Other</v>
          </cell>
          <cell r="O125">
            <v>6644</v>
          </cell>
          <cell r="P125">
            <v>151949.53</v>
          </cell>
          <cell r="Q125">
            <v>151949.53</v>
          </cell>
          <cell r="R125">
            <v>0</v>
          </cell>
          <cell r="S125">
            <v>151949.53</v>
          </cell>
        </row>
        <row r="126">
          <cell r="B126" t="str">
            <v>070</v>
          </cell>
          <cell r="C126" t="str">
            <v>DEATH IN FAMILY</v>
          </cell>
          <cell r="D126">
            <v>0</v>
          </cell>
          <cell r="E126">
            <v>32298.13</v>
          </cell>
          <cell r="F126">
            <v>2.5518297385086986E-4</v>
          </cell>
          <cell r="G126">
            <v>32298.13</v>
          </cell>
          <cell r="H126">
            <v>354</v>
          </cell>
          <cell r="I126" t="str">
            <v>56</v>
          </cell>
          <cell r="J126" t="str">
            <v>POWER GENERATION</v>
          </cell>
          <cell r="K126" t="str">
            <v>Barg</v>
          </cell>
          <cell r="L126" t="str">
            <v>NonProd</v>
          </cell>
          <cell r="M126" t="str">
            <v>Yes</v>
          </cell>
          <cell r="N126" t="str">
            <v>Other</v>
          </cell>
          <cell r="O126">
            <v>1300</v>
          </cell>
          <cell r="P126">
            <v>32298.13</v>
          </cell>
          <cell r="Q126">
            <v>32298.13</v>
          </cell>
          <cell r="R126">
            <v>0</v>
          </cell>
          <cell r="S126">
            <v>32298.13</v>
          </cell>
        </row>
        <row r="127">
          <cell r="B127" t="str">
            <v>070</v>
          </cell>
          <cell r="C127" t="str">
            <v>DEATH IN FAMILY</v>
          </cell>
          <cell r="D127">
            <v>0</v>
          </cell>
          <cell r="E127">
            <v>631.20000000000005</v>
          </cell>
          <cell r="F127">
            <v>4.9870222546837567E-6</v>
          </cell>
          <cell r="G127">
            <v>631.20000000000005</v>
          </cell>
          <cell r="H127">
            <v>455</v>
          </cell>
          <cell r="I127" t="str">
            <v>58</v>
          </cell>
          <cell r="J127" t="str">
            <v>INFO MANAGEMENT</v>
          </cell>
          <cell r="K127" t="str">
            <v>Barg</v>
          </cell>
          <cell r="L127" t="str">
            <v>NonProd</v>
          </cell>
          <cell r="M127" t="str">
            <v>Yes</v>
          </cell>
          <cell r="N127" t="str">
            <v>Other</v>
          </cell>
          <cell r="O127">
            <v>24</v>
          </cell>
          <cell r="P127">
            <v>631.20000000000005</v>
          </cell>
          <cell r="Q127">
            <v>631.20000000000005</v>
          </cell>
          <cell r="R127">
            <v>0</v>
          </cell>
          <cell r="S127">
            <v>631.20000000000005</v>
          </cell>
        </row>
        <row r="128">
          <cell r="B128" t="str">
            <v>070</v>
          </cell>
          <cell r="C128" t="str">
            <v>DEATH IN FAMILY</v>
          </cell>
          <cell r="D128">
            <v>0</v>
          </cell>
          <cell r="E128">
            <v>45876.44</v>
          </cell>
          <cell r="F128">
            <v>3.6246328777830172E-4</v>
          </cell>
          <cell r="G128">
            <v>45876.44</v>
          </cell>
          <cell r="H128">
            <v>7</v>
          </cell>
          <cell r="I128" t="str">
            <v>31</v>
          </cell>
          <cell r="J128" t="str">
            <v>NUCLEAR DIVISION</v>
          </cell>
          <cell r="K128" t="str">
            <v>NonBarg</v>
          </cell>
          <cell r="L128" t="str">
            <v>NonProd</v>
          </cell>
          <cell r="M128" t="str">
            <v>Yes</v>
          </cell>
          <cell r="N128" t="str">
            <v>Other</v>
          </cell>
          <cell r="O128">
            <v>1393.5</v>
          </cell>
          <cell r="P128">
            <v>45876.44</v>
          </cell>
          <cell r="Q128">
            <v>0</v>
          </cell>
          <cell r="R128">
            <v>45876.44</v>
          </cell>
          <cell r="S128">
            <v>45876.44</v>
          </cell>
        </row>
        <row r="129">
          <cell r="B129" t="str">
            <v>070</v>
          </cell>
          <cell r="C129" t="str">
            <v>DEATH IN FAMILY</v>
          </cell>
          <cell r="D129">
            <v>0</v>
          </cell>
          <cell r="E129">
            <v>10628.75</v>
          </cell>
          <cell r="F129">
            <v>8.3976256003596276E-5</v>
          </cell>
          <cell r="G129">
            <v>10628.75</v>
          </cell>
          <cell r="H129">
            <v>133</v>
          </cell>
          <cell r="I129" t="str">
            <v>33</v>
          </cell>
          <cell r="J129" t="str">
            <v>FINANCIAL</v>
          </cell>
          <cell r="K129" t="str">
            <v>NonBarg</v>
          </cell>
          <cell r="L129" t="str">
            <v>NonProd</v>
          </cell>
          <cell r="M129" t="str">
            <v>Yes</v>
          </cell>
          <cell r="N129" t="str">
            <v>Other</v>
          </cell>
          <cell r="O129">
            <v>324</v>
          </cell>
          <cell r="P129">
            <v>10628.75</v>
          </cell>
          <cell r="Q129">
            <v>0</v>
          </cell>
          <cell r="R129">
            <v>10628.75</v>
          </cell>
          <cell r="S129">
            <v>10628.75</v>
          </cell>
        </row>
        <row r="130">
          <cell r="B130" t="str">
            <v>070</v>
          </cell>
          <cell r="C130" t="str">
            <v>DEATH IN FAMILY</v>
          </cell>
          <cell r="D130">
            <v>0</v>
          </cell>
          <cell r="E130">
            <v>32930.129999999997</v>
          </cell>
          <cell r="F130">
            <v>2.6017631679282188E-4</v>
          </cell>
          <cell r="G130">
            <v>32930.129999999997</v>
          </cell>
          <cell r="H130">
            <v>235</v>
          </cell>
          <cell r="I130" t="str">
            <v>34</v>
          </cell>
          <cell r="J130" t="str">
            <v>HUMAN RESRC &amp; CORP SVCS</v>
          </cell>
          <cell r="K130" t="str">
            <v>NonBarg</v>
          </cell>
          <cell r="L130" t="str">
            <v>NonProd</v>
          </cell>
          <cell r="M130" t="str">
            <v>Yes</v>
          </cell>
          <cell r="N130" t="str">
            <v>Other</v>
          </cell>
          <cell r="O130">
            <v>1256</v>
          </cell>
          <cell r="P130">
            <v>32930.129999999997</v>
          </cell>
          <cell r="Q130">
            <v>0</v>
          </cell>
          <cell r="R130">
            <v>32930.129999999997</v>
          </cell>
          <cell r="S130">
            <v>32930.129999999997</v>
          </cell>
        </row>
        <row r="131">
          <cell r="B131" t="str">
            <v>070</v>
          </cell>
          <cell r="C131" t="str">
            <v>DEATH IN FAMILY</v>
          </cell>
          <cell r="D131">
            <v>0</v>
          </cell>
          <cell r="E131">
            <v>6873.85</v>
          </cell>
          <cell r="F131">
            <v>5.4309320223951107E-5</v>
          </cell>
          <cell r="G131">
            <v>6873.85</v>
          </cell>
          <cell r="H131">
            <v>358</v>
          </cell>
          <cell r="I131" t="str">
            <v>35</v>
          </cell>
          <cell r="J131" t="str">
            <v>GENERAL COUNSEL</v>
          </cell>
          <cell r="K131" t="str">
            <v>NonBarg</v>
          </cell>
          <cell r="L131" t="str">
            <v>NonProd</v>
          </cell>
          <cell r="M131" t="str">
            <v>Yes</v>
          </cell>
          <cell r="N131" t="str">
            <v>Other</v>
          </cell>
          <cell r="O131">
            <v>222</v>
          </cell>
          <cell r="P131">
            <v>6873.85</v>
          </cell>
          <cell r="Q131">
            <v>0</v>
          </cell>
          <cell r="R131">
            <v>6873.85</v>
          </cell>
          <cell r="S131">
            <v>6873.85</v>
          </cell>
        </row>
        <row r="132">
          <cell r="B132" t="str">
            <v>070</v>
          </cell>
          <cell r="C132" t="str">
            <v>DEATH IN FAMILY</v>
          </cell>
          <cell r="D132">
            <v>0</v>
          </cell>
          <cell r="E132">
            <v>323</v>
          </cell>
          <cell r="F132">
            <v>2.551977484573595E-6</v>
          </cell>
          <cell r="G132">
            <v>323</v>
          </cell>
          <cell r="H132">
            <v>430</v>
          </cell>
          <cell r="I132" t="str">
            <v>36</v>
          </cell>
          <cell r="J132" t="str">
            <v>GOVT AFFAIRS - FED</v>
          </cell>
          <cell r="K132" t="str">
            <v>NonBarg</v>
          </cell>
          <cell r="L132" t="str">
            <v>NonProd</v>
          </cell>
          <cell r="M132" t="str">
            <v>Yes</v>
          </cell>
          <cell r="N132" t="str">
            <v>Other</v>
          </cell>
          <cell r="O132">
            <v>16</v>
          </cell>
          <cell r="P132">
            <v>323</v>
          </cell>
          <cell r="Q132">
            <v>0</v>
          </cell>
          <cell r="R132">
            <v>323</v>
          </cell>
          <cell r="S132">
            <v>323</v>
          </cell>
        </row>
        <row r="133">
          <cell r="B133" t="str">
            <v>070</v>
          </cell>
          <cell r="C133" t="str">
            <v>DEATH IN FAMILY</v>
          </cell>
          <cell r="D133">
            <v>0</v>
          </cell>
          <cell r="E133">
            <v>6159.6</v>
          </cell>
          <cell r="F133">
            <v>4.8666131622227607E-5</v>
          </cell>
          <cell r="G133">
            <v>6159.6</v>
          </cell>
          <cell r="H133">
            <v>467</v>
          </cell>
          <cell r="I133" t="str">
            <v>37</v>
          </cell>
          <cell r="J133" t="str">
            <v>CORP COMMUNICATIONS</v>
          </cell>
          <cell r="K133" t="str">
            <v>NonBarg</v>
          </cell>
          <cell r="L133" t="str">
            <v>NonProd</v>
          </cell>
          <cell r="M133" t="str">
            <v>Yes</v>
          </cell>
          <cell r="N133" t="str">
            <v>Other</v>
          </cell>
          <cell r="O133">
            <v>212</v>
          </cell>
          <cell r="P133">
            <v>6159.6</v>
          </cell>
          <cell r="Q133">
            <v>0</v>
          </cell>
          <cell r="R133">
            <v>6159.6</v>
          </cell>
          <cell r="S133">
            <v>6159.6</v>
          </cell>
        </row>
        <row r="134">
          <cell r="B134" t="str">
            <v>070</v>
          </cell>
          <cell r="C134" t="str">
            <v>DEATH IN FAMILY</v>
          </cell>
          <cell r="D134">
            <v>0</v>
          </cell>
          <cell r="E134">
            <v>740.6</v>
          </cell>
          <cell r="F134">
            <v>5.8513762386229241E-6</v>
          </cell>
          <cell r="G134">
            <v>740.6</v>
          </cell>
          <cell r="H134">
            <v>524</v>
          </cell>
          <cell r="I134" t="str">
            <v>38</v>
          </cell>
          <cell r="J134" t="str">
            <v>INTERNAL AUDITING</v>
          </cell>
          <cell r="K134" t="str">
            <v>NonBarg</v>
          </cell>
          <cell r="L134" t="str">
            <v>NonProd</v>
          </cell>
          <cell r="M134" t="str">
            <v>Yes</v>
          </cell>
          <cell r="N134" t="str">
            <v>Other</v>
          </cell>
          <cell r="O134">
            <v>28</v>
          </cell>
          <cell r="P134">
            <v>740.6</v>
          </cell>
          <cell r="Q134">
            <v>0</v>
          </cell>
          <cell r="R134">
            <v>740.6</v>
          </cell>
          <cell r="S134">
            <v>740.6</v>
          </cell>
        </row>
        <row r="135">
          <cell r="B135" t="str">
            <v>070</v>
          </cell>
          <cell r="C135" t="str">
            <v>DEATH IN FAMILY</v>
          </cell>
          <cell r="D135">
            <v>0</v>
          </cell>
          <cell r="E135">
            <v>78952.42</v>
          </cell>
          <cell r="F135">
            <v>6.2379194486872444E-4</v>
          </cell>
          <cell r="G135">
            <v>78952.42</v>
          </cell>
          <cell r="H135">
            <v>573</v>
          </cell>
          <cell r="I135" t="str">
            <v>51</v>
          </cell>
          <cell r="J135" t="str">
            <v>CUSTOMER SERVICE</v>
          </cell>
          <cell r="K135" t="str">
            <v>NonBarg</v>
          </cell>
          <cell r="L135" t="str">
            <v>NonProd</v>
          </cell>
          <cell r="M135" t="str">
            <v>Yes</v>
          </cell>
          <cell r="N135" t="str">
            <v>Other</v>
          </cell>
          <cell r="O135">
            <v>4569</v>
          </cell>
          <cell r="P135">
            <v>78952.42</v>
          </cell>
          <cell r="Q135">
            <v>0</v>
          </cell>
          <cell r="R135">
            <v>78952.42</v>
          </cell>
          <cell r="S135">
            <v>78952.42</v>
          </cell>
        </row>
        <row r="136">
          <cell r="B136" t="str">
            <v>070</v>
          </cell>
          <cell r="C136" t="str">
            <v>DEATH IN FAMILY</v>
          </cell>
          <cell r="D136">
            <v>0</v>
          </cell>
          <cell r="E136">
            <v>71980.399999999994</v>
          </cell>
          <cell r="F136">
            <v>5.6870699730836283E-4</v>
          </cell>
          <cell r="G136">
            <v>71980.399999999994</v>
          </cell>
          <cell r="H136">
            <v>688</v>
          </cell>
          <cell r="I136" t="str">
            <v>53</v>
          </cell>
          <cell r="J136" t="str">
            <v>POWER SYSTEMS</v>
          </cell>
          <cell r="K136" t="str">
            <v>NonBarg</v>
          </cell>
          <cell r="L136" t="str">
            <v>NonProd</v>
          </cell>
          <cell r="M136" t="str">
            <v>Yes</v>
          </cell>
          <cell r="N136" t="str">
            <v>Other</v>
          </cell>
          <cell r="O136">
            <v>2485</v>
          </cell>
          <cell r="P136">
            <v>71980.399999999994</v>
          </cell>
          <cell r="Q136">
            <v>0</v>
          </cell>
          <cell r="R136">
            <v>71980.399999999994</v>
          </cell>
          <cell r="S136">
            <v>71980.399999999994</v>
          </cell>
        </row>
        <row r="137">
          <cell r="B137" t="str">
            <v>070</v>
          </cell>
          <cell r="C137" t="str">
            <v>DEATH IN FAMILY</v>
          </cell>
          <cell r="D137">
            <v>0</v>
          </cell>
          <cell r="E137">
            <v>762.2</v>
          </cell>
          <cell r="F137">
            <v>6.0220347948668551E-6</v>
          </cell>
          <cell r="G137">
            <v>762.2</v>
          </cell>
          <cell r="H137">
            <v>814</v>
          </cell>
          <cell r="I137" t="str">
            <v>54</v>
          </cell>
          <cell r="J137" t="str">
            <v>RESOURCE PLANNING</v>
          </cell>
          <cell r="K137" t="str">
            <v>NonBarg</v>
          </cell>
          <cell r="L137" t="str">
            <v>NonProd</v>
          </cell>
          <cell r="M137" t="str">
            <v>Yes</v>
          </cell>
          <cell r="N137" t="str">
            <v>Other</v>
          </cell>
          <cell r="O137">
            <v>16</v>
          </cell>
          <cell r="P137">
            <v>762.2</v>
          </cell>
          <cell r="Q137">
            <v>0</v>
          </cell>
          <cell r="R137">
            <v>762.2</v>
          </cell>
          <cell r="S137">
            <v>762.2</v>
          </cell>
        </row>
        <row r="138">
          <cell r="B138" t="str">
            <v>070</v>
          </cell>
          <cell r="C138" t="str">
            <v>DEATH IN FAMILY</v>
          </cell>
          <cell r="D138">
            <v>0</v>
          </cell>
          <cell r="E138">
            <v>17138.689999999999</v>
          </cell>
          <cell r="F138">
            <v>1.354103745977914E-4</v>
          </cell>
          <cell r="G138">
            <v>17138.689999999999</v>
          </cell>
          <cell r="H138">
            <v>866</v>
          </cell>
          <cell r="I138" t="str">
            <v>56</v>
          </cell>
          <cell r="J138" t="str">
            <v>POWER GENERATION</v>
          </cell>
          <cell r="K138" t="str">
            <v>NonBarg</v>
          </cell>
          <cell r="L138" t="str">
            <v>NonProd</v>
          </cell>
          <cell r="M138" t="str">
            <v>Yes</v>
          </cell>
          <cell r="N138" t="str">
            <v>Other</v>
          </cell>
          <cell r="O138">
            <v>516</v>
          </cell>
          <cell r="P138">
            <v>17138.689999999999</v>
          </cell>
          <cell r="Q138">
            <v>0</v>
          </cell>
          <cell r="R138">
            <v>17138.689999999999</v>
          </cell>
          <cell r="S138">
            <v>17138.689999999999</v>
          </cell>
        </row>
        <row r="139">
          <cell r="B139" t="str">
            <v>070</v>
          </cell>
          <cell r="C139" t="str">
            <v>DEATH IN FAMILY</v>
          </cell>
          <cell r="D139">
            <v>0</v>
          </cell>
          <cell r="E139">
            <v>38249.949999999997</v>
          </cell>
          <cell r="F139">
            <v>3.0220746497233985E-4</v>
          </cell>
          <cell r="G139">
            <v>38249.949999999997</v>
          </cell>
          <cell r="H139">
            <v>974</v>
          </cell>
          <cell r="I139" t="str">
            <v>58</v>
          </cell>
          <cell r="J139" t="str">
            <v>INFO MANAGEMENT</v>
          </cell>
          <cell r="K139" t="str">
            <v>NonBarg</v>
          </cell>
          <cell r="L139" t="str">
            <v>NonProd</v>
          </cell>
          <cell r="M139" t="str">
            <v>Yes</v>
          </cell>
          <cell r="N139" t="str">
            <v>Other</v>
          </cell>
          <cell r="O139">
            <v>1256</v>
          </cell>
          <cell r="P139">
            <v>38249.949999999997</v>
          </cell>
          <cell r="Q139">
            <v>0</v>
          </cell>
          <cell r="R139">
            <v>38249.949999999997</v>
          </cell>
          <cell r="S139">
            <v>38249.949999999997</v>
          </cell>
        </row>
        <row r="140">
          <cell r="B140" t="str">
            <v>070</v>
          </cell>
          <cell r="C140" t="str">
            <v>DEATH IN FAMILY</v>
          </cell>
          <cell r="D140">
            <v>0</v>
          </cell>
          <cell r="E140">
            <v>1912.7</v>
          </cell>
          <cell r="F140">
            <v>1.5111973172581782E-5</v>
          </cell>
          <cell r="G140">
            <v>1912.7</v>
          </cell>
          <cell r="H140">
            <v>1095</v>
          </cell>
          <cell r="I140" t="str">
            <v>62</v>
          </cell>
          <cell r="J140" t="str">
            <v>ENERGY MARKETING</v>
          </cell>
          <cell r="K140" t="str">
            <v>NonBarg</v>
          </cell>
          <cell r="L140" t="str">
            <v>NonProd</v>
          </cell>
          <cell r="M140" t="str">
            <v>Yes</v>
          </cell>
          <cell r="N140" t="str">
            <v>Other</v>
          </cell>
          <cell r="O140">
            <v>80</v>
          </cell>
          <cell r="P140">
            <v>1912.7</v>
          </cell>
          <cell r="Q140">
            <v>0</v>
          </cell>
          <cell r="R140">
            <v>1912.7</v>
          </cell>
          <cell r="S140">
            <v>1912.7</v>
          </cell>
        </row>
        <row r="141">
          <cell r="B141" t="str">
            <v>070</v>
          </cell>
          <cell r="C141" t="str">
            <v>DEATH IN FAMILY</v>
          </cell>
          <cell r="D141">
            <v>0</v>
          </cell>
          <cell r="E141">
            <v>2719.5</v>
          </cell>
          <cell r="F141">
            <v>2.1486386282656012E-5</v>
          </cell>
          <cell r="G141">
            <v>2719.5</v>
          </cell>
          <cell r="H141">
            <v>1160</v>
          </cell>
          <cell r="I141" t="str">
            <v>63</v>
          </cell>
          <cell r="J141" t="str">
            <v>REGULATORY AFFAIRS</v>
          </cell>
          <cell r="K141" t="str">
            <v>NonBarg</v>
          </cell>
          <cell r="L141" t="str">
            <v>NonProd</v>
          </cell>
          <cell r="M141" t="str">
            <v>Yes</v>
          </cell>
          <cell r="N141" t="str">
            <v>Other</v>
          </cell>
          <cell r="O141">
            <v>68</v>
          </cell>
          <cell r="P141">
            <v>2719.5</v>
          </cell>
          <cell r="Q141">
            <v>0</v>
          </cell>
          <cell r="R141">
            <v>2719.5</v>
          </cell>
          <cell r="S141">
            <v>2719.5</v>
          </cell>
        </row>
        <row r="142">
          <cell r="B142" t="str">
            <v>080</v>
          </cell>
          <cell r="C142" t="str">
            <v>SER ILL IN FAM</v>
          </cell>
          <cell r="D142">
            <v>0</v>
          </cell>
          <cell r="E142">
            <v>100027.83</v>
          </cell>
          <cell r="F142">
            <v>7.9030578944506253E-4</v>
          </cell>
          <cell r="G142">
            <v>100027.83</v>
          </cell>
          <cell r="H142">
            <v>7</v>
          </cell>
          <cell r="I142" t="str">
            <v>31</v>
          </cell>
          <cell r="J142" t="str">
            <v>NUCLEAR DIVISION</v>
          </cell>
          <cell r="K142" t="str">
            <v>Barg</v>
          </cell>
          <cell r="L142" t="str">
            <v>NonProd</v>
          </cell>
          <cell r="M142" t="str">
            <v>Yes</v>
          </cell>
          <cell r="N142" t="str">
            <v>Other</v>
          </cell>
          <cell r="O142">
            <v>3970.25</v>
          </cell>
          <cell r="P142">
            <v>100027.83</v>
          </cell>
          <cell r="Q142">
            <v>100027.83</v>
          </cell>
          <cell r="R142">
            <v>0</v>
          </cell>
          <cell r="S142">
            <v>100027.83</v>
          </cell>
        </row>
        <row r="143">
          <cell r="B143" t="str">
            <v>080</v>
          </cell>
          <cell r="C143" t="str">
            <v>SER ILL IN FAM</v>
          </cell>
          <cell r="D143">
            <v>0</v>
          </cell>
          <cell r="E143">
            <v>999.12</v>
          </cell>
          <cell r="F143">
            <v>7.8939063293720435E-6</v>
          </cell>
          <cell r="G143">
            <v>999.12</v>
          </cell>
          <cell r="H143">
            <v>180</v>
          </cell>
          <cell r="I143" t="str">
            <v>51</v>
          </cell>
          <cell r="J143" t="str">
            <v>CUSTOMER SERVICE</v>
          </cell>
          <cell r="K143" t="str">
            <v>Barg</v>
          </cell>
          <cell r="L143" t="str">
            <v>NonProd</v>
          </cell>
          <cell r="M143" t="str">
            <v>Yes</v>
          </cell>
          <cell r="N143" t="str">
            <v>Other</v>
          </cell>
          <cell r="O143">
            <v>44</v>
          </cell>
          <cell r="P143">
            <v>999.12</v>
          </cell>
          <cell r="Q143">
            <v>999.12</v>
          </cell>
          <cell r="R143">
            <v>0</v>
          </cell>
          <cell r="S143">
            <v>999.12</v>
          </cell>
        </row>
        <row r="144">
          <cell r="B144" t="str">
            <v>080</v>
          </cell>
          <cell r="C144" t="str">
            <v>SER ILL IN FAM</v>
          </cell>
          <cell r="D144">
            <v>0</v>
          </cell>
          <cell r="E144">
            <v>352199.4</v>
          </cell>
          <cell r="F144">
            <v>2.7826778293508652E-3</v>
          </cell>
          <cell r="G144">
            <v>352199.4</v>
          </cell>
          <cell r="H144">
            <v>224</v>
          </cell>
          <cell r="I144" t="str">
            <v>53</v>
          </cell>
          <cell r="J144" t="str">
            <v>POWER SYSTEMS</v>
          </cell>
          <cell r="K144" t="str">
            <v>Barg</v>
          </cell>
          <cell r="L144" t="str">
            <v>NonProd</v>
          </cell>
          <cell r="M144" t="str">
            <v>Yes</v>
          </cell>
          <cell r="N144" t="str">
            <v>Other</v>
          </cell>
          <cell r="O144">
            <v>15209.5</v>
          </cell>
          <cell r="P144">
            <v>352199.4</v>
          </cell>
          <cell r="Q144">
            <v>352199.4</v>
          </cell>
          <cell r="R144">
            <v>0</v>
          </cell>
          <cell r="S144">
            <v>352199.4</v>
          </cell>
        </row>
        <row r="145">
          <cell r="B145" t="str">
            <v>080</v>
          </cell>
          <cell r="C145" t="str">
            <v>SER ILL IN FAM</v>
          </cell>
          <cell r="D145">
            <v>0</v>
          </cell>
          <cell r="E145">
            <v>54394.91</v>
          </cell>
          <cell r="F145">
            <v>4.2976651887122939E-4</v>
          </cell>
          <cell r="G145">
            <v>54394.91</v>
          </cell>
          <cell r="H145">
            <v>355</v>
          </cell>
          <cell r="I145" t="str">
            <v>56</v>
          </cell>
          <cell r="J145" t="str">
            <v>POWER GENERATION</v>
          </cell>
          <cell r="K145" t="str">
            <v>Barg</v>
          </cell>
          <cell r="L145" t="str">
            <v>NonProd</v>
          </cell>
          <cell r="M145" t="str">
            <v>Yes</v>
          </cell>
          <cell r="N145" t="str">
            <v>Other</v>
          </cell>
          <cell r="O145">
            <v>2260.5</v>
          </cell>
          <cell r="P145">
            <v>54394.91</v>
          </cell>
          <cell r="Q145">
            <v>54394.91</v>
          </cell>
          <cell r="R145">
            <v>0</v>
          </cell>
          <cell r="S145">
            <v>54394.91</v>
          </cell>
        </row>
        <row r="146">
          <cell r="B146" t="str">
            <v>080</v>
          </cell>
          <cell r="C146" t="str">
            <v>SER ILL IN FAM</v>
          </cell>
          <cell r="D146">
            <v>0</v>
          </cell>
          <cell r="E146">
            <v>1665.92</v>
          </cell>
          <cell r="F146">
            <v>1.3162199167494871E-5</v>
          </cell>
          <cell r="G146">
            <v>1665.92</v>
          </cell>
          <cell r="H146">
            <v>456</v>
          </cell>
          <cell r="I146" t="str">
            <v>58</v>
          </cell>
          <cell r="J146" t="str">
            <v>INFO MANAGEMENT</v>
          </cell>
          <cell r="K146" t="str">
            <v>Barg</v>
          </cell>
          <cell r="L146" t="str">
            <v>NonProd</v>
          </cell>
          <cell r="M146" t="str">
            <v>Yes</v>
          </cell>
          <cell r="N146" t="str">
            <v>Other</v>
          </cell>
          <cell r="O146">
            <v>64</v>
          </cell>
          <cell r="P146">
            <v>1665.92</v>
          </cell>
          <cell r="Q146">
            <v>1665.92</v>
          </cell>
          <cell r="R146">
            <v>0</v>
          </cell>
          <cell r="S146">
            <v>1665.92</v>
          </cell>
        </row>
        <row r="147">
          <cell r="B147" t="str">
            <v>080</v>
          </cell>
          <cell r="C147" t="str">
            <v>SER ILL IN FAM</v>
          </cell>
          <cell r="D147">
            <v>0</v>
          </cell>
          <cell r="E147">
            <v>258.08</v>
          </cell>
          <cell r="F147">
            <v>2.0390537127515583E-6</v>
          </cell>
          <cell r="G147">
            <v>258.08</v>
          </cell>
          <cell r="H147">
            <v>8</v>
          </cell>
          <cell r="I147" t="str">
            <v>31</v>
          </cell>
          <cell r="J147" t="str">
            <v>NUCLEAR DIVISION</v>
          </cell>
          <cell r="K147" t="str">
            <v>NonBarg</v>
          </cell>
          <cell r="L147" t="str">
            <v>NonProd</v>
          </cell>
          <cell r="M147" t="str">
            <v>Yes</v>
          </cell>
          <cell r="N147" t="str">
            <v>Other</v>
          </cell>
          <cell r="O147">
            <v>8</v>
          </cell>
          <cell r="P147">
            <v>258.08</v>
          </cell>
          <cell r="Q147">
            <v>0</v>
          </cell>
          <cell r="R147">
            <v>258.08</v>
          </cell>
          <cell r="S147">
            <v>258.08</v>
          </cell>
        </row>
        <row r="148">
          <cell r="B148" t="str">
            <v>080</v>
          </cell>
          <cell r="C148" t="str">
            <v>SER ILL IN FAM</v>
          </cell>
          <cell r="D148">
            <v>0</v>
          </cell>
          <cell r="E148">
            <v>-2592.3000000000002</v>
          </cell>
          <cell r="F148">
            <v>-2.0481397006997311E-5</v>
          </cell>
          <cell r="G148">
            <v>-2592.3000000000002</v>
          </cell>
          <cell r="H148">
            <v>236</v>
          </cell>
          <cell r="I148" t="str">
            <v>34</v>
          </cell>
          <cell r="J148" t="str">
            <v>HUMAN RESRC &amp; CORP SVCS</v>
          </cell>
          <cell r="K148" t="str">
            <v>NonBarg</v>
          </cell>
          <cell r="L148" t="str">
            <v>NonProd</v>
          </cell>
          <cell r="M148" t="str">
            <v>Yes</v>
          </cell>
          <cell r="N148" t="str">
            <v>Other</v>
          </cell>
          <cell r="O148">
            <v>-151.5</v>
          </cell>
          <cell r="P148">
            <v>-2592.3000000000002</v>
          </cell>
          <cell r="Q148">
            <v>0</v>
          </cell>
          <cell r="R148">
            <v>-2592.3000000000002</v>
          </cell>
          <cell r="S148">
            <v>-2592.3000000000002</v>
          </cell>
        </row>
        <row r="149">
          <cell r="B149" t="str">
            <v>080</v>
          </cell>
          <cell r="C149" t="str">
            <v>SER ILL IN FAM</v>
          </cell>
          <cell r="D149">
            <v>0</v>
          </cell>
          <cell r="E149">
            <v>-395.9</v>
          </cell>
          <cell r="F149">
            <v>-3.1279501118968613E-6</v>
          </cell>
          <cell r="G149">
            <v>-395.9</v>
          </cell>
          <cell r="H149">
            <v>574</v>
          </cell>
          <cell r="I149" t="str">
            <v>51</v>
          </cell>
          <cell r="J149" t="str">
            <v>CUSTOMER SERVICE</v>
          </cell>
          <cell r="K149" t="str">
            <v>NonBarg</v>
          </cell>
          <cell r="L149" t="str">
            <v>NonProd</v>
          </cell>
          <cell r="M149" t="str">
            <v>Yes</v>
          </cell>
          <cell r="N149" t="str">
            <v>Other</v>
          </cell>
          <cell r="O149">
            <v>-32</v>
          </cell>
          <cell r="P149">
            <v>-395.9</v>
          </cell>
          <cell r="Q149">
            <v>0</v>
          </cell>
          <cell r="R149">
            <v>-395.9</v>
          </cell>
          <cell r="S149">
            <v>-395.9</v>
          </cell>
        </row>
        <row r="150">
          <cell r="B150" t="str">
            <v>080</v>
          </cell>
          <cell r="C150" t="str">
            <v>SER ILL IN FAM</v>
          </cell>
          <cell r="D150">
            <v>0</v>
          </cell>
          <cell r="E150">
            <v>1627.66</v>
          </cell>
          <cell r="F150">
            <v>1.2859912298888725E-5</v>
          </cell>
          <cell r="G150">
            <v>1627.66</v>
          </cell>
          <cell r="H150">
            <v>689</v>
          </cell>
          <cell r="I150" t="str">
            <v>53</v>
          </cell>
          <cell r="J150" t="str">
            <v>POWER SYSTEMS</v>
          </cell>
          <cell r="K150" t="str">
            <v>NonBarg</v>
          </cell>
          <cell r="L150" t="str">
            <v>NonProd</v>
          </cell>
          <cell r="M150" t="str">
            <v>Yes</v>
          </cell>
          <cell r="N150" t="str">
            <v>Other</v>
          </cell>
          <cell r="O150">
            <v>64</v>
          </cell>
          <cell r="P150">
            <v>1627.66</v>
          </cell>
          <cell r="Q150">
            <v>0</v>
          </cell>
          <cell r="R150">
            <v>1627.66</v>
          </cell>
          <cell r="S150">
            <v>1627.66</v>
          </cell>
        </row>
        <row r="151">
          <cell r="B151" t="str">
            <v>090</v>
          </cell>
          <cell r="C151" t="str">
            <v>OTHER REGULAR HOURS</v>
          </cell>
          <cell r="D151">
            <v>0</v>
          </cell>
          <cell r="E151">
            <v>73554.710000000006</v>
          </cell>
          <cell r="F151">
            <v>5.8114539877504731E-4</v>
          </cell>
          <cell r="G151">
            <v>73554.710000000006</v>
          </cell>
          <cell r="H151">
            <v>8</v>
          </cell>
          <cell r="I151" t="str">
            <v>31</v>
          </cell>
          <cell r="J151" t="str">
            <v>NUCLEAR DIVISION</v>
          </cell>
          <cell r="K151" t="str">
            <v>Barg</v>
          </cell>
          <cell r="L151" t="str">
            <v>NonProd</v>
          </cell>
          <cell r="M151" t="str">
            <v>Yes</v>
          </cell>
          <cell r="N151" t="str">
            <v>Other</v>
          </cell>
          <cell r="O151">
            <v>2948.25</v>
          </cell>
          <cell r="P151">
            <v>73554.710000000006</v>
          </cell>
          <cell r="Q151">
            <v>73554.710000000006</v>
          </cell>
          <cell r="R151">
            <v>0</v>
          </cell>
          <cell r="S151">
            <v>73554.710000000006</v>
          </cell>
        </row>
        <row r="152">
          <cell r="B152" t="str">
            <v>090</v>
          </cell>
          <cell r="C152" t="str">
            <v>OTHER REGULAR HOURS</v>
          </cell>
          <cell r="D152">
            <v>0</v>
          </cell>
          <cell r="E152">
            <v>-1117.26</v>
          </cell>
          <cell r="F152">
            <v>-8.8273138217173211E-6</v>
          </cell>
          <cell r="G152">
            <v>-1117.26</v>
          </cell>
          <cell r="H152">
            <v>122</v>
          </cell>
          <cell r="I152" t="str">
            <v>34</v>
          </cell>
          <cell r="J152" t="str">
            <v>HUMAN RESRC &amp; CORP SVCS</v>
          </cell>
          <cell r="K152" t="str">
            <v>Barg</v>
          </cell>
          <cell r="L152" t="str">
            <v>NonProd</v>
          </cell>
          <cell r="M152" t="str">
            <v>Yes</v>
          </cell>
          <cell r="N152" t="str">
            <v>Other</v>
          </cell>
          <cell r="O152">
            <v>-47</v>
          </cell>
          <cell r="P152">
            <v>-1117.26</v>
          </cell>
          <cell r="Q152">
            <v>-1117.26</v>
          </cell>
          <cell r="R152">
            <v>0</v>
          </cell>
          <cell r="S152">
            <v>-1117.26</v>
          </cell>
        </row>
        <row r="153">
          <cell r="B153" t="str">
            <v>090</v>
          </cell>
          <cell r="C153" t="str">
            <v>OTHER REGULAR HOURS</v>
          </cell>
          <cell r="D153">
            <v>0</v>
          </cell>
          <cell r="E153">
            <v>55286.94</v>
          </cell>
          <cell r="F153">
            <v>4.3681432220114949E-4</v>
          </cell>
          <cell r="G153">
            <v>55286.94</v>
          </cell>
          <cell r="H153">
            <v>225</v>
          </cell>
          <cell r="I153" t="str">
            <v>53</v>
          </cell>
          <cell r="J153" t="str">
            <v>POWER SYSTEMS</v>
          </cell>
          <cell r="K153" t="str">
            <v>Barg</v>
          </cell>
          <cell r="L153" t="str">
            <v>NonProd</v>
          </cell>
          <cell r="M153" t="str">
            <v>Yes</v>
          </cell>
          <cell r="N153" t="str">
            <v>Other</v>
          </cell>
          <cell r="O153">
            <v>2337.25</v>
          </cell>
          <cell r="P153">
            <v>55286.94</v>
          </cell>
          <cell r="Q153">
            <v>55286.94</v>
          </cell>
          <cell r="R153">
            <v>0</v>
          </cell>
          <cell r="S153">
            <v>55286.94</v>
          </cell>
        </row>
        <row r="154">
          <cell r="B154" t="str">
            <v>090</v>
          </cell>
          <cell r="C154" t="str">
            <v>OTHER REGULAR HOURS</v>
          </cell>
          <cell r="D154">
            <v>0</v>
          </cell>
          <cell r="E154">
            <v>95371.64</v>
          </cell>
          <cell r="F154">
            <v>7.5351788838036676E-4</v>
          </cell>
          <cell r="G154">
            <v>95371.64</v>
          </cell>
          <cell r="H154">
            <v>356</v>
          </cell>
          <cell r="I154" t="str">
            <v>56</v>
          </cell>
          <cell r="J154" t="str">
            <v>POWER GENERATION</v>
          </cell>
          <cell r="K154" t="str">
            <v>Barg</v>
          </cell>
          <cell r="L154" t="str">
            <v>NonProd</v>
          </cell>
          <cell r="M154" t="str">
            <v>Yes</v>
          </cell>
          <cell r="N154" t="str">
            <v>Other</v>
          </cell>
          <cell r="O154">
            <v>4038</v>
          </cell>
          <cell r="P154">
            <v>95371.64</v>
          </cell>
          <cell r="Q154">
            <v>95371.64</v>
          </cell>
          <cell r="R154">
            <v>0</v>
          </cell>
          <cell r="S154">
            <v>95371.64</v>
          </cell>
        </row>
        <row r="155">
          <cell r="B155" t="str">
            <v>090</v>
          </cell>
          <cell r="C155" t="str">
            <v>OTHER REGULAR HOURS</v>
          </cell>
          <cell r="D155">
            <v>0</v>
          </cell>
          <cell r="E155">
            <v>78.28</v>
          </cell>
          <cell r="F155">
            <v>6.1847924920254188E-7</v>
          </cell>
          <cell r="G155">
            <v>78.28</v>
          </cell>
          <cell r="H155">
            <v>457</v>
          </cell>
          <cell r="I155" t="str">
            <v>58</v>
          </cell>
          <cell r="J155" t="str">
            <v>INFO MANAGEMENT</v>
          </cell>
          <cell r="K155" t="str">
            <v>Barg</v>
          </cell>
          <cell r="L155" t="str">
            <v>NonProd</v>
          </cell>
          <cell r="M155" t="str">
            <v>Yes</v>
          </cell>
          <cell r="N155" t="str">
            <v>Other</v>
          </cell>
          <cell r="O155">
            <v>4</v>
          </cell>
          <cell r="P155">
            <v>78.28</v>
          </cell>
          <cell r="Q155">
            <v>78.28</v>
          </cell>
          <cell r="R155">
            <v>0</v>
          </cell>
          <cell r="S155">
            <v>78.28</v>
          </cell>
        </row>
        <row r="156">
          <cell r="B156" t="str">
            <v>090</v>
          </cell>
          <cell r="C156" t="str">
            <v>OTHER REGULAR HOURS</v>
          </cell>
          <cell r="D156">
            <v>0</v>
          </cell>
          <cell r="E156">
            <v>283329.18</v>
          </cell>
          <cell r="F156">
            <v>2.2385439259526296E-3</v>
          </cell>
          <cell r="G156">
            <v>283329.18</v>
          </cell>
          <cell r="H156">
            <v>9</v>
          </cell>
          <cell r="I156" t="str">
            <v>31</v>
          </cell>
          <cell r="J156" t="str">
            <v>NUCLEAR DIVISION</v>
          </cell>
          <cell r="K156" t="str">
            <v>NonBarg</v>
          </cell>
          <cell r="L156" t="str">
            <v>NonProd</v>
          </cell>
          <cell r="M156" t="str">
            <v>Yes</v>
          </cell>
          <cell r="N156" t="str">
            <v>Other</v>
          </cell>
          <cell r="O156">
            <v>8852.75</v>
          </cell>
          <cell r="P156">
            <v>283329.18</v>
          </cell>
          <cell r="Q156">
            <v>0</v>
          </cell>
          <cell r="R156">
            <v>283329.18</v>
          </cell>
          <cell r="S156">
            <v>283329.18</v>
          </cell>
        </row>
        <row r="157">
          <cell r="B157" t="str">
            <v>090</v>
          </cell>
          <cell r="C157" t="str">
            <v>OTHER REGULAR HOURS</v>
          </cell>
          <cell r="D157">
            <v>0</v>
          </cell>
          <cell r="E157">
            <v>32061.61</v>
          </cell>
          <cell r="F157">
            <v>2.5331426265999882E-4</v>
          </cell>
          <cell r="G157">
            <v>32061.61</v>
          </cell>
          <cell r="H157">
            <v>134</v>
          </cell>
          <cell r="I157" t="str">
            <v>33</v>
          </cell>
          <cell r="J157" t="str">
            <v>FINANCIAL</v>
          </cell>
          <cell r="K157" t="str">
            <v>NonBarg</v>
          </cell>
          <cell r="L157" t="str">
            <v>NonProd</v>
          </cell>
          <cell r="M157" t="str">
            <v>Yes</v>
          </cell>
          <cell r="N157" t="str">
            <v>Other</v>
          </cell>
          <cell r="O157">
            <v>338</v>
          </cell>
          <cell r="P157">
            <v>32061.61</v>
          </cell>
          <cell r="Q157">
            <v>0</v>
          </cell>
          <cell r="R157">
            <v>32061.61</v>
          </cell>
          <cell r="S157">
            <v>32061.61</v>
          </cell>
        </row>
        <row r="158">
          <cell r="B158" t="str">
            <v>090</v>
          </cell>
          <cell r="C158" t="str">
            <v>OTHER REGULAR HOURS</v>
          </cell>
          <cell r="D158">
            <v>0</v>
          </cell>
          <cell r="E158">
            <v>229320.3</v>
          </cell>
          <cell r="F158">
            <v>1.8118273757141243E-3</v>
          </cell>
          <cell r="G158">
            <v>229320.3</v>
          </cell>
          <cell r="H158">
            <v>237</v>
          </cell>
          <cell r="I158" t="str">
            <v>34</v>
          </cell>
          <cell r="J158" t="str">
            <v>HUMAN RESRC &amp; CORP SVCS</v>
          </cell>
          <cell r="K158" t="str">
            <v>NonBarg</v>
          </cell>
          <cell r="L158" t="str">
            <v>NonProd</v>
          </cell>
          <cell r="M158" t="str">
            <v>Yes</v>
          </cell>
          <cell r="N158" t="str">
            <v>Other</v>
          </cell>
          <cell r="O158">
            <v>2560</v>
          </cell>
          <cell r="P158">
            <v>229320.3</v>
          </cell>
          <cell r="Q158">
            <v>0</v>
          </cell>
          <cell r="R158">
            <v>229320.3</v>
          </cell>
          <cell r="S158">
            <v>229320.3</v>
          </cell>
        </row>
        <row r="159">
          <cell r="B159" t="str">
            <v>090</v>
          </cell>
          <cell r="C159" t="str">
            <v>OTHER REGULAR HOURS</v>
          </cell>
          <cell r="D159">
            <v>0</v>
          </cell>
          <cell r="E159">
            <v>6924.5</v>
          </cell>
          <cell r="F159">
            <v>5.470949873662495E-5</v>
          </cell>
          <cell r="G159">
            <v>6924.5</v>
          </cell>
          <cell r="H159">
            <v>359</v>
          </cell>
          <cell r="I159" t="str">
            <v>35</v>
          </cell>
          <cell r="J159" t="str">
            <v>GENERAL COUNSEL</v>
          </cell>
          <cell r="K159" t="str">
            <v>NonBarg</v>
          </cell>
          <cell r="L159" t="str">
            <v>NonProd</v>
          </cell>
          <cell r="M159" t="str">
            <v>Yes</v>
          </cell>
          <cell r="N159" t="str">
            <v>Other</v>
          </cell>
          <cell r="O159">
            <v>164</v>
          </cell>
          <cell r="P159">
            <v>6924.5</v>
          </cell>
          <cell r="Q159">
            <v>0</v>
          </cell>
          <cell r="R159">
            <v>6924.5</v>
          </cell>
          <cell r="S159">
            <v>6924.5</v>
          </cell>
        </row>
        <row r="160">
          <cell r="B160" t="str">
            <v>090</v>
          </cell>
          <cell r="C160" t="str">
            <v>OTHER REGULAR HOURS</v>
          </cell>
          <cell r="D160">
            <v>0</v>
          </cell>
          <cell r="E160">
            <v>766.7</v>
          </cell>
          <cell r="F160">
            <v>6.0575886607510076E-6</v>
          </cell>
          <cell r="G160">
            <v>766.7</v>
          </cell>
          <cell r="H160">
            <v>468</v>
          </cell>
          <cell r="I160" t="str">
            <v>37</v>
          </cell>
          <cell r="J160" t="str">
            <v>CORP COMMUNICATIONS</v>
          </cell>
          <cell r="K160" t="str">
            <v>NonBarg</v>
          </cell>
          <cell r="L160" t="str">
            <v>NonProd</v>
          </cell>
          <cell r="M160" t="str">
            <v>Yes</v>
          </cell>
          <cell r="N160" t="str">
            <v>Other</v>
          </cell>
          <cell r="O160">
            <v>24</v>
          </cell>
          <cell r="P160">
            <v>766.7</v>
          </cell>
          <cell r="Q160">
            <v>0</v>
          </cell>
          <cell r="R160">
            <v>766.7</v>
          </cell>
          <cell r="S160">
            <v>766.7</v>
          </cell>
        </row>
        <row r="161">
          <cell r="B161" t="str">
            <v>090</v>
          </cell>
          <cell r="C161" t="str">
            <v>OTHER REGULAR HOURS</v>
          </cell>
          <cell r="D161">
            <v>0</v>
          </cell>
          <cell r="E161">
            <v>3599.95</v>
          </cell>
          <cell r="F161">
            <v>2.8442697664367534E-5</v>
          </cell>
          <cell r="G161">
            <v>3599.95</v>
          </cell>
          <cell r="H161">
            <v>525</v>
          </cell>
          <cell r="I161" t="str">
            <v>38</v>
          </cell>
          <cell r="J161" t="str">
            <v>INTERNAL AUDITING</v>
          </cell>
          <cell r="K161" t="str">
            <v>NonBarg</v>
          </cell>
          <cell r="L161" t="str">
            <v>NonProd</v>
          </cell>
          <cell r="M161" t="str">
            <v>Yes</v>
          </cell>
          <cell r="N161" t="str">
            <v>Other</v>
          </cell>
          <cell r="O161">
            <v>138</v>
          </cell>
          <cell r="P161">
            <v>3599.95</v>
          </cell>
          <cell r="Q161">
            <v>0</v>
          </cell>
          <cell r="R161">
            <v>3599.95</v>
          </cell>
          <cell r="S161">
            <v>3599.95</v>
          </cell>
        </row>
        <row r="162">
          <cell r="B162" t="str">
            <v>090</v>
          </cell>
          <cell r="C162" t="str">
            <v>OTHER REGULAR HOURS</v>
          </cell>
          <cell r="D162">
            <v>0</v>
          </cell>
          <cell r="E162">
            <v>39617.82</v>
          </cell>
          <cell r="F162">
            <v>3.1301481308944107E-4</v>
          </cell>
          <cell r="G162">
            <v>39617.82</v>
          </cell>
          <cell r="H162">
            <v>575</v>
          </cell>
          <cell r="I162" t="str">
            <v>51</v>
          </cell>
          <cell r="J162" t="str">
            <v>CUSTOMER SERVICE</v>
          </cell>
          <cell r="K162" t="str">
            <v>NonBarg</v>
          </cell>
          <cell r="L162" t="str">
            <v>NonProd</v>
          </cell>
          <cell r="M162" t="str">
            <v>Yes</v>
          </cell>
          <cell r="N162" t="str">
            <v>Other</v>
          </cell>
          <cell r="O162">
            <v>2491.5</v>
          </cell>
          <cell r="P162">
            <v>39617.82</v>
          </cell>
          <cell r="Q162">
            <v>0</v>
          </cell>
          <cell r="R162">
            <v>39617.82</v>
          </cell>
          <cell r="S162">
            <v>39617.82</v>
          </cell>
        </row>
        <row r="163">
          <cell r="B163" t="str">
            <v>090</v>
          </cell>
          <cell r="C163" t="str">
            <v>OTHER REGULAR HOURS</v>
          </cell>
          <cell r="D163">
            <v>0</v>
          </cell>
          <cell r="E163">
            <v>73113.429999999993</v>
          </cell>
          <cell r="F163">
            <v>5.7765890767785637E-4</v>
          </cell>
          <cell r="G163">
            <v>73113.429999999993</v>
          </cell>
          <cell r="H163">
            <v>690</v>
          </cell>
          <cell r="I163" t="str">
            <v>53</v>
          </cell>
          <cell r="J163" t="str">
            <v>POWER SYSTEMS</v>
          </cell>
          <cell r="K163" t="str">
            <v>NonBarg</v>
          </cell>
          <cell r="L163" t="str">
            <v>NonProd</v>
          </cell>
          <cell r="M163" t="str">
            <v>Yes</v>
          </cell>
          <cell r="N163" t="str">
            <v>Other</v>
          </cell>
          <cell r="O163">
            <v>1548.75</v>
          </cell>
          <cell r="P163">
            <v>73113.429999999993</v>
          </cell>
          <cell r="Q163">
            <v>0</v>
          </cell>
          <cell r="R163">
            <v>73113.429999999993</v>
          </cell>
          <cell r="S163">
            <v>73113.429999999993</v>
          </cell>
        </row>
        <row r="164">
          <cell r="B164" t="str">
            <v>090</v>
          </cell>
          <cell r="C164" t="str">
            <v>OTHER REGULAR HOURS</v>
          </cell>
          <cell r="D164">
            <v>0</v>
          </cell>
          <cell r="E164">
            <v>24779.48</v>
          </cell>
          <cell r="F164">
            <v>1.95779179688674E-4</v>
          </cell>
          <cell r="G164">
            <v>24779.48</v>
          </cell>
          <cell r="H164">
            <v>867</v>
          </cell>
          <cell r="I164" t="str">
            <v>56</v>
          </cell>
          <cell r="J164" t="str">
            <v>POWER GENERATION</v>
          </cell>
          <cell r="K164" t="str">
            <v>NonBarg</v>
          </cell>
          <cell r="L164" t="str">
            <v>NonProd</v>
          </cell>
          <cell r="M164" t="str">
            <v>Yes</v>
          </cell>
          <cell r="N164" t="str">
            <v>Other</v>
          </cell>
          <cell r="O164">
            <v>684.75</v>
          </cell>
          <cell r="P164">
            <v>24779.48</v>
          </cell>
          <cell r="Q164">
            <v>0</v>
          </cell>
          <cell r="R164">
            <v>24779.48</v>
          </cell>
          <cell r="S164">
            <v>24779.48</v>
          </cell>
        </row>
        <row r="165">
          <cell r="B165" t="str">
            <v>090</v>
          </cell>
          <cell r="C165" t="str">
            <v>OTHER REGULAR HOURS</v>
          </cell>
          <cell r="D165">
            <v>0</v>
          </cell>
          <cell r="E165">
            <v>17708.740000000002</v>
          </cell>
          <cell r="F165">
            <v>1.39914259319405E-4</v>
          </cell>
          <cell r="G165">
            <v>17708.740000000002</v>
          </cell>
          <cell r="H165">
            <v>975</v>
          </cell>
          <cell r="I165" t="str">
            <v>58</v>
          </cell>
          <cell r="J165" t="str">
            <v>INFO MANAGEMENT</v>
          </cell>
          <cell r="K165" t="str">
            <v>NonBarg</v>
          </cell>
          <cell r="L165" t="str">
            <v>NonProd</v>
          </cell>
          <cell r="M165" t="str">
            <v>Yes</v>
          </cell>
          <cell r="N165" t="str">
            <v>Other</v>
          </cell>
          <cell r="O165">
            <v>628.5</v>
          </cell>
          <cell r="P165">
            <v>17708.740000000002</v>
          </cell>
          <cell r="Q165">
            <v>0</v>
          </cell>
          <cell r="R165">
            <v>17708.740000000002</v>
          </cell>
          <cell r="S165">
            <v>17708.740000000002</v>
          </cell>
        </row>
        <row r="166">
          <cell r="B166" t="str">
            <v>090</v>
          </cell>
          <cell r="C166" t="str">
            <v>OTHER REGULAR HOURS</v>
          </cell>
          <cell r="D166">
            <v>0</v>
          </cell>
          <cell r="E166">
            <v>3462</v>
          </cell>
          <cell r="F166">
            <v>2.7352774153541133E-5</v>
          </cell>
          <cell r="G166">
            <v>3462</v>
          </cell>
          <cell r="H166">
            <v>1096</v>
          </cell>
          <cell r="I166" t="str">
            <v>62</v>
          </cell>
          <cell r="J166" t="str">
            <v>ENERGY MARKETING</v>
          </cell>
          <cell r="K166" t="str">
            <v>NonBarg</v>
          </cell>
          <cell r="L166" t="str">
            <v>NonProd</v>
          </cell>
          <cell r="M166" t="str">
            <v>Yes</v>
          </cell>
          <cell r="N166" t="str">
            <v>Other</v>
          </cell>
          <cell r="O166">
            <v>72</v>
          </cell>
          <cell r="P166">
            <v>3462</v>
          </cell>
          <cell r="Q166">
            <v>0</v>
          </cell>
          <cell r="R166">
            <v>3462</v>
          </cell>
          <cell r="S166">
            <v>3462</v>
          </cell>
        </row>
        <row r="167">
          <cell r="B167" t="str">
            <v>100</v>
          </cell>
          <cell r="C167" t="str">
            <v>REST TIME</v>
          </cell>
          <cell r="D167">
            <v>0</v>
          </cell>
          <cell r="E167">
            <v>27183.42</v>
          </cell>
          <cell r="F167">
            <v>2.1477237087835156E-4</v>
          </cell>
          <cell r="G167">
            <v>27183.42</v>
          </cell>
          <cell r="H167">
            <v>9</v>
          </cell>
          <cell r="I167" t="str">
            <v>31</v>
          </cell>
          <cell r="J167" t="str">
            <v>NUCLEAR DIVISION</v>
          </cell>
          <cell r="K167" t="str">
            <v>Barg</v>
          </cell>
          <cell r="L167" t="str">
            <v>NonProd</v>
          </cell>
          <cell r="M167" t="str">
            <v>Yes</v>
          </cell>
          <cell r="N167" t="str">
            <v>Other</v>
          </cell>
          <cell r="O167">
            <v>1126</v>
          </cell>
          <cell r="P167">
            <v>27183.42</v>
          </cell>
          <cell r="Q167">
            <v>27183.42</v>
          </cell>
          <cell r="R167">
            <v>0</v>
          </cell>
          <cell r="S167">
            <v>27183.42</v>
          </cell>
        </row>
        <row r="168">
          <cell r="B168" t="str">
            <v>100</v>
          </cell>
          <cell r="C168" t="str">
            <v>REST TIME</v>
          </cell>
          <cell r="D168">
            <v>0</v>
          </cell>
          <cell r="E168">
            <v>732.35</v>
          </cell>
          <cell r="F168">
            <v>5.7861941511686454E-6</v>
          </cell>
          <cell r="G168">
            <v>732.35</v>
          </cell>
          <cell r="H168">
            <v>123</v>
          </cell>
          <cell r="I168" t="str">
            <v>34</v>
          </cell>
          <cell r="J168" t="str">
            <v>HUMAN RESRC &amp; CORP SVCS</v>
          </cell>
          <cell r="K168" t="str">
            <v>Barg</v>
          </cell>
          <cell r="L168" t="str">
            <v>NonProd</v>
          </cell>
          <cell r="M168" t="str">
            <v>Yes</v>
          </cell>
          <cell r="N168" t="str">
            <v>Other</v>
          </cell>
          <cell r="O168">
            <v>29</v>
          </cell>
          <cell r="P168">
            <v>732.35</v>
          </cell>
          <cell r="Q168">
            <v>732.35</v>
          </cell>
          <cell r="R168">
            <v>0</v>
          </cell>
          <cell r="S168">
            <v>732.35</v>
          </cell>
        </row>
        <row r="169">
          <cell r="B169" t="str">
            <v>100</v>
          </cell>
          <cell r="C169" t="str">
            <v>REST TIME</v>
          </cell>
          <cell r="D169">
            <v>0</v>
          </cell>
          <cell r="E169">
            <v>133.09</v>
          </cell>
          <cell r="F169">
            <v>1.0515253356715164E-6</v>
          </cell>
          <cell r="G169">
            <v>133.09</v>
          </cell>
          <cell r="H169">
            <v>181</v>
          </cell>
          <cell r="I169" t="str">
            <v>51</v>
          </cell>
          <cell r="J169" t="str">
            <v>CUSTOMER SERVICE</v>
          </cell>
          <cell r="K169" t="str">
            <v>Barg</v>
          </cell>
          <cell r="L169" t="str">
            <v>NonProd</v>
          </cell>
          <cell r="M169" t="str">
            <v>Yes</v>
          </cell>
          <cell r="N169" t="str">
            <v>Other</v>
          </cell>
          <cell r="O169">
            <v>5.5</v>
          </cell>
          <cell r="P169">
            <v>133.09</v>
          </cell>
          <cell r="Q169">
            <v>133.09</v>
          </cell>
          <cell r="R169">
            <v>0</v>
          </cell>
          <cell r="S169">
            <v>133.09</v>
          </cell>
        </row>
        <row r="170">
          <cell r="B170" t="str">
            <v>100</v>
          </cell>
          <cell r="C170" t="str">
            <v>REST TIME</v>
          </cell>
          <cell r="D170">
            <v>0</v>
          </cell>
          <cell r="E170">
            <v>1147042.26</v>
          </cell>
          <cell r="F170">
            <v>9.0626192612210891E-3</v>
          </cell>
          <cell r="G170">
            <v>1147042.26</v>
          </cell>
          <cell r="H170">
            <v>226</v>
          </cell>
          <cell r="I170" t="str">
            <v>53</v>
          </cell>
          <cell r="J170" t="str">
            <v>POWER SYSTEMS</v>
          </cell>
          <cell r="K170" t="str">
            <v>Barg</v>
          </cell>
          <cell r="L170" t="str">
            <v>NonProd</v>
          </cell>
          <cell r="M170" t="str">
            <v>Yes</v>
          </cell>
          <cell r="N170" t="str">
            <v>Other</v>
          </cell>
          <cell r="O170">
            <v>48154</v>
          </cell>
          <cell r="P170">
            <v>1147042.26</v>
          </cell>
          <cell r="Q170">
            <v>1147042.26</v>
          </cell>
          <cell r="R170">
            <v>0</v>
          </cell>
          <cell r="S170">
            <v>1147042.26</v>
          </cell>
        </row>
        <row r="171">
          <cell r="B171" t="str">
            <v>100</v>
          </cell>
          <cell r="C171" t="str">
            <v>REST TIME</v>
          </cell>
          <cell r="D171">
            <v>0</v>
          </cell>
          <cell r="E171">
            <v>17450.34</v>
          </cell>
          <cell r="F171">
            <v>1.3787267733174609E-4</v>
          </cell>
          <cell r="G171">
            <v>17450.34</v>
          </cell>
          <cell r="H171">
            <v>357</v>
          </cell>
          <cell r="I171" t="str">
            <v>56</v>
          </cell>
          <cell r="J171" t="str">
            <v>POWER GENERATION</v>
          </cell>
          <cell r="K171" t="str">
            <v>Barg</v>
          </cell>
          <cell r="L171" t="str">
            <v>NonProd</v>
          </cell>
          <cell r="M171" t="str">
            <v>Yes</v>
          </cell>
          <cell r="N171" t="str">
            <v>Other</v>
          </cell>
          <cell r="O171">
            <v>710.25</v>
          </cell>
          <cell r="P171">
            <v>17450.34</v>
          </cell>
          <cell r="Q171">
            <v>17450.34</v>
          </cell>
          <cell r="R171">
            <v>0</v>
          </cell>
          <cell r="S171">
            <v>17450.34</v>
          </cell>
        </row>
        <row r="172">
          <cell r="B172" t="str">
            <v>100</v>
          </cell>
          <cell r="C172" t="str">
            <v>REST TIME</v>
          </cell>
          <cell r="D172">
            <v>0</v>
          </cell>
          <cell r="E172">
            <v>5255.92</v>
          </cell>
          <cell r="F172">
            <v>4.1526283283963001E-5</v>
          </cell>
          <cell r="G172">
            <v>5255.92</v>
          </cell>
          <cell r="H172">
            <v>10</v>
          </cell>
          <cell r="I172" t="str">
            <v>31</v>
          </cell>
          <cell r="J172" t="str">
            <v>NUCLEAR DIVISION</v>
          </cell>
          <cell r="K172" t="str">
            <v>NonBarg</v>
          </cell>
          <cell r="L172" t="str">
            <v>NonProd</v>
          </cell>
          <cell r="M172" t="str">
            <v>Yes</v>
          </cell>
          <cell r="N172" t="str">
            <v>Other</v>
          </cell>
          <cell r="O172">
            <v>219</v>
          </cell>
          <cell r="P172">
            <v>5255.92</v>
          </cell>
          <cell r="Q172">
            <v>0</v>
          </cell>
          <cell r="R172">
            <v>5255.92</v>
          </cell>
          <cell r="S172">
            <v>5255.92</v>
          </cell>
        </row>
        <row r="173">
          <cell r="B173" t="str">
            <v>100</v>
          </cell>
          <cell r="C173" t="str">
            <v>REST TIME</v>
          </cell>
          <cell r="D173">
            <v>0</v>
          </cell>
          <cell r="E173">
            <v>2485.7800000000002</v>
          </cell>
          <cell r="F173">
            <v>1.9639797497224E-5</v>
          </cell>
          <cell r="G173">
            <v>2485.7800000000002</v>
          </cell>
          <cell r="H173">
            <v>238</v>
          </cell>
          <cell r="I173" t="str">
            <v>34</v>
          </cell>
          <cell r="J173" t="str">
            <v>HUMAN RESRC &amp; CORP SVCS</v>
          </cell>
          <cell r="K173" t="str">
            <v>NonBarg</v>
          </cell>
          <cell r="L173" t="str">
            <v>NonProd</v>
          </cell>
          <cell r="M173" t="str">
            <v>Yes</v>
          </cell>
          <cell r="N173" t="str">
            <v>Other</v>
          </cell>
          <cell r="O173">
            <v>135</v>
          </cell>
          <cell r="P173">
            <v>2485.7800000000002</v>
          </cell>
          <cell r="Q173">
            <v>0</v>
          </cell>
          <cell r="R173">
            <v>2485.7800000000002</v>
          </cell>
          <cell r="S173">
            <v>2485.7800000000002</v>
          </cell>
        </row>
        <row r="174">
          <cell r="B174" t="str">
            <v>100</v>
          </cell>
          <cell r="C174" t="str">
            <v>REST TIME</v>
          </cell>
          <cell r="D174">
            <v>0</v>
          </cell>
          <cell r="E174">
            <v>5528.56</v>
          </cell>
          <cell r="F174">
            <v>4.3680373504997508E-5</v>
          </cell>
          <cell r="G174">
            <v>5528.56</v>
          </cell>
          <cell r="H174">
            <v>576</v>
          </cell>
          <cell r="I174" t="str">
            <v>51</v>
          </cell>
          <cell r="J174" t="str">
            <v>CUSTOMER SERVICE</v>
          </cell>
          <cell r="K174" t="str">
            <v>NonBarg</v>
          </cell>
          <cell r="L174" t="str">
            <v>NonProd</v>
          </cell>
          <cell r="M174" t="str">
            <v>Yes</v>
          </cell>
          <cell r="N174" t="str">
            <v>Other</v>
          </cell>
          <cell r="O174">
            <v>345.5</v>
          </cell>
          <cell r="P174">
            <v>5528.56</v>
          </cell>
          <cell r="Q174">
            <v>0</v>
          </cell>
          <cell r="R174">
            <v>5528.56</v>
          </cell>
          <cell r="S174">
            <v>5528.56</v>
          </cell>
        </row>
        <row r="175">
          <cell r="B175" t="str">
            <v>100</v>
          </cell>
          <cell r="C175" t="str">
            <v>REST TIME</v>
          </cell>
          <cell r="D175">
            <v>0</v>
          </cell>
          <cell r="E175">
            <v>4975.74</v>
          </cell>
          <cell r="F175">
            <v>3.9312620585424824E-5</v>
          </cell>
          <cell r="G175">
            <v>4975.74</v>
          </cell>
          <cell r="H175">
            <v>691</v>
          </cell>
          <cell r="I175" t="str">
            <v>53</v>
          </cell>
          <cell r="J175" t="str">
            <v>POWER SYSTEMS</v>
          </cell>
          <cell r="K175" t="str">
            <v>NonBarg</v>
          </cell>
          <cell r="L175" t="str">
            <v>NonProd</v>
          </cell>
          <cell r="M175" t="str">
            <v>Yes</v>
          </cell>
          <cell r="N175" t="str">
            <v>Other</v>
          </cell>
          <cell r="O175">
            <v>197.5</v>
          </cell>
          <cell r="P175">
            <v>4975.74</v>
          </cell>
          <cell r="Q175">
            <v>0</v>
          </cell>
          <cell r="R175">
            <v>4975.74</v>
          </cell>
          <cell r="S175">
            <v>4975.74</v>
          </cell>
        </row>
        <row r="176">
          <cell r="B176" t="str">
            <v>100</v>
          </cell>
          <cell r="C176" t="str">
            <v>REST TIME</v>
          </cell>
          <cell r="D176">
            <v>0</v>
          </cell>
          <cell r="E176">
            <v>101.34</v>
          </cell>
          <cell r="F176">
            <v>8.0067305971110874E-7</v>
          </cell>
          <cell r="G176">
            <v>101.34</v>
          </cell>
          <cell r="H176">
            <v>868</v>
          </cell>
          <cell r="I176" t="str">
            <v>56</v>
          </cell>
          <cell r="J176" t="str">
            <v>POWER GENERATION</v>
          </cell>
          <cell r="K176" t="str">
            <v>NonBarg</v>
          </cell>
          <cell r="L176" t="str">
            <v>NonProd</v>
          </cell>
          <cell r="M176" t="str">
            <v>Yes</v>
          </cell>
          <cell r="N176" t="str">
            <v>Other</v>
          </cell>
          <cell r="O176">
            <v>5</v>
          </cell>
          <cell r="P176">
            <v>101.34</v>
          </cell>
          <cell r="Q176">
            <v>0</v>
          </cell>
          <cell r="R176">
            <v>101.34</v>
          </cell>
          <cell r="S176">
            <v>101.34</v>
          </cell>
        </row>
        <row r="177">
          <cell r="B177" t="str">
            <v>110</v>
          </cell>
          <cell r="C177" t="str">
            <v>WORK HEADQUARTERS</v>
          </cell>
          <cell r="D177">
            <v>0</v>
          </cell>
          <cell r="E177">
            <v>98491.48</v>
          </cell>
          <cell r="F177">
            <v>7.7816730458925862E-4</v>
          </cell>
          <cell r="G177">
            <v>98491.48</v>
          </cell>
          <cell r="H177">
            <v>227</v>
          </cell>
          <cell r="I177" t="str">
            <v>53</v>
          </cell>
          <cell r="J177" t="str">
            <v>POWER SYSTEMS</v>
          </cell>
          <cell r="K177" t="str">
            <v>Barg</v>
          </cell>
          <cell r="L177" t="str">
            <v>NonProd</v>
          </cell>
          <cell r="M177" t="str">
            <v>Yes</v>
          </cell>
          <cell r="N177" t="str">
            <v>Other</v>
          </cell>
          <cell r="O177">
            <v>4393</v>
          </cell>
          <cell r="P177">
            <v>98491.48</v>
          </cell>
          <cell r="Q177">
            <v>98491.48</v>
          </cell>
          <cell r="R177">
            <v>0</v>
          </cell>
          <cell r="S177">
            <v>98491.48</v>
          </cell>
        </row>
        <row r="178">
          <cell r="B178" t="str">
            <v>120</v>
          </cell>
          <cell r="C178" t="str">
            <v>TRAVEL TIME</v>
          </cell>
          <cell r="D178">
            <v>0</v>
          </cell>
          <cell r="E178">
            <v>12225.9</v>
          </cell>
          <cell r="F178">
            <v>9.6595113091790441E-5</v>
          </cell>
          <cell r="G178">
            <v>12225.9</v>
          </cell>
          <cell r="H178">
            <v>10</v>
          </cell>
          <cell r="I178" t="str">
            <v>31</v>
          </cell>
          <cell r="J178" t="str">
            <v>NUCLEAR DIVISION</v>
          </cell>
          <cell r="K178" t="str">
            <v>Barg</v>
          </cell>
          <cell r="L178" t="str">
            <v>NonProd</v>
          </cell>
          <cell r="M178" t="str">
            <v>Yes</v>
          </cell>
          <cell r="N178" t="str">
            <v>Other</v>
          </cell>
          <cell r="O178">
            <v>490.5</v>
          </cell>
          <cell r="P178">
            <v>12225.9</v>
          </cell>
          <cell r="Q178">
            <v>12225.9</v>
          </cell>
          <cell r="R178">
            <v>0</v>
          </cell>
          <cell r="S178">
            <v>12225.9</v>
          </cell>
        </row>
        <row r="179">
          <cell r="B179" t="str">
            <v>120</v>
          </cell>
          <cell r="C179" t="str">
            <v>TRAVEL TIME</v>
          </cell>
          <cell r="D179">
            <v>0</v>
          </cell>
          <cell r="E179">
            <v>27600.34</v>
          </cell>
          <cell r="F179">
            <v>2.1806639704822285E-4</v>
          </cell>
          <cell r="G179">
            <v>27600.34</v>
          </cell>
          <cell r="H179">
            <v>228</v>
          </cell>
          <cell r="I179" t="str">
            <v>53</v>
          </cell>
          <cell r="J179" t="str">
            <v>POWER SYSTEMS</v>
          </cell>
          <cell r="K179" t="str">
            <v>Barg</v>
          </cell>
          <cell r="L179" t="str">
            <v>NonProd</v>
          </cell>
          <cell r="M179" t="str">
            <v>Yes</v>
          </cell>
          <cell r="N179" t="str">
            <v>Other</v>
          </cell>
          <cell r="O179">
            <v>1183.5</v>
          </cell>
          <cell r="P179">
            <v>27600.34</v>
          </cell>
          <cell r="Q179">
            <v>27600.34</v>
          </cell>
          <cell r="R179">
            <v>0</v>
          </cell>
          <cell r="S179">
            <v>27600.34</v>
          </cell>
        </row>
        <row r="180">
          <cell r="B180" t="str">
            <v>120</v>
          </cell>
          <cell r="C180" t="str">
            <v>TRAVEL TIME</v>
          </cell>
          <cell r="D180">
            <v>0</v>
          </cell>
          <cell r="E180">
            <v>77949.91</v>
          </cell>
          <cell r="F180">
            <v>6.1587125462705299E-4</v>
          </cell>
          <cell r="G180">
            <v>77949.91</v>
          </cell>
          <cell r="H180">
            <v>358</v>
          </cell>
          <cell r="I180" t="str">
            <v>56</v>
          </cell>
          <cell r="J180" t="str">
            <v>POWER GENERATION</v>
          </cell>
          <cell r="K180" t="str">
            <v>Barg</v>
          </cell>
          <cell r="L180" t="str">
            <v>NonProd</v>
          </cell>
          <cell r="M180" t="str">
            <v>Yes</v>
          </cell>
          <cell r="N180" t="str">
            <v>Other</v>
          </cell>
          <cell r="O180">
            <v>3248.25</v>
          </cell>
          <cell r="P180">
            <v>77949.91</v>
          </cell>
          <cell r="Q180">
            <v>77949.91</v>
          </cell>
          <cell r="R180">
            <v>0</v>
          </cell>
          <cell r="S180">
            <v>77949.91</v>
          </cell>
        </row>
        <row r="181">
          <cell r="B181" t="str">
            <v>120</v>
          </cell>
          <cell r="C181" t="str">
            <v>TRAVEL TIME</v>
          </cell>
          <cell r="D181">
            <v>0</v>
          </cell>
          <cell r="E181">
            <v>48.03</v>
          </cell>
          <cell r="F181">
            <v>3.7947826187018506E-7</v>
          </cell>
          <cell r="G181">
            <v>48.03</v>
          </cell>
          <cell r="H181">
            <v>458</v>
          </cell>
          <cell r="I181" t="str">
            <v>58</v>
          </cell>
          <cell r="J181" t="str">
            <v>INFO MANAGEMENT</v>
          </cell>
          <cell r="K181" t="str">
            <v>Barg</v>
          </cell>
          <cell r="L181" t="str">
            <v>NonProd</v>
          </cell>
          <cell r="M181" t="str">
            <v>Yes</v>
          </cell>
          <cell r="N181" t="str">
            <v>Other</v>
          </cell>
          <cell r="O181">
            <v>2.5</v>
          </cell>
          <cell r="P181">
            <v>48.03</v>
          </cell>
          <cell r="Q181">
            <v>48.03</v>
          </cell>
          <cell r="R181">
            <v>0</v>
          </cell>
          <cell r="S181">
            <v>48.03</v>
          </cell>
        </row>
        <row r="182">
          <cell r="B182" t="str">
            <v>120</v>
          </cell>
          <cell r="C182" t="str">
            <v>TRAVEL TIME</v>
          </cell>
          <cell r="D182">
            <v>0</v>
          </cell>
          <cell r="E182">
            <v>54</v>
          </cell>
          <cell r="F182">
            <v>4.2664639060982704E-7</v>
          </cell>
          <cell r="G182">
            <v>54</v>
          </cell>
          <cell r="H182">
            <v>239</v>
          </cell>
          <cell r="I182" t="str">
            <v>34</v>
          </cell>
          <cell r="J182" t="str">
            <v>HUMAN RESRC &amp; CORP SVCS</v>
          </cell>
          <cell r="K182" t="str">
            <v>NonBarg</v>
          </cell>
          <cell r="L182" t="str">
            <v>NonProd</v>
          </cell>
          <cell r="M182" t="str">
            <v>Yes</v>
          </cell>
          <cell r="N182" t="str">
            <v>Other</v>
          </cell>
          <cell r="O182">
            <v>4.5</v>
          </cell>
          <cell r="P182">
            <v>54</v>
          </cell>
          <cell r="Q182">
            <v>0</v>
          </cell>
          <cell r="R182">
            <v>54</v>
          </cell>
          <cell r="S182">
            <v>54</v>
          </cell>
        </row>
        <row r="183">
          <cell r="B183" t="str">
            <v>120</v>
          </cell>
          <cell r="C183" t="str">
            <v>TRAVEL TIME</v>
          </cell>
          <cell r="D183">
            <v>0</v>
          </cell>
          <cell r="E183">
            <v>514.22</v>
          </cell>
          <cell r="F183">
            <v>4.0627797588775049E-6</v>
          </cell>
          <cell r="G183">
            <v>514.22</v>
          </cell>
          <cell r="H183">
            <v>577</v>
          </cell>
          <cell r="I183" t="str">
            <v>51</v>
          </cell>
          <cell r="J183" t="str">
            <v>CUSTOMER SERVICE</v>
          </cell>
          <cell r="K183" t="str">
            <v>NonBarg</v>
          </cell>
          <cell r="L183" t="str">
            <v>NonProd</v>
          </cell>
          <cell r="M183" t="str">
            <v>Yes</v>
          </cell>
          <cell r="N183" t="str">
            <v>Other</v>
          </cell>
          <cell r="O183">
            <v>42</v>
          </cell>
          <cell r="P183">
            <v>514.22</v>
          </cell>
          <cell r="Q183">
            <v>0</v>
          </cell>
          <cell r="R183">
            <v>514.22</v>
          </cell>
          <cell r="S183">
            <v>514.22</v>
          </cell>
        </row>
        <row r="184">
          <cell r="B184" t="str">
            <v>120</v>
          </cell>
          <cell r="C184" t="str">
            <v>TRAVEL TIME</v>
          </cell>
          <cell r="D184">
            <v>0</v>
          </cell>
          <cell r="E184">
            <v>197.1</v>
          </cell>
          <cell r="F184">
            <v>1.5572593257258685E-6</v>
          </cell>
          <cell r="G184">
            <v>197.1</v>
          </cell>
          <cell r="H184">
            <v>692</v>
          </cell>
          <cell r="I184" t="str">
            <v>53</v>
          </cell>
          <cell r="J184" t="str">
            <v>POWER SYSTEMS</v>
          </cell>
          <cell r="K184" t="str">
            <v>NonBarg</v>
          </cell>
          <cell r="L184" t="str">
            <v>NonProd</v>
          </cell>
          <cell r="M184" t="str">
            <v>Yes</v>
          </cell>
          <cell r="N184" t="str">
            <v>Other</v>
          </cell>
          <cell r="O184">
            <v>11</v>
          </cell>
          <cell r="P184">
            <v>197.1</v>
          </cell>
          <cell r="Q184">
            <v>0</v>
          </cell>
          <cell r="R184">
            <v>197.1</v>
          </cell>
          <cell r="S184">
            <v>197.1</v>
          </cell>
        </row>
        <row r="185">
          <cell r="B185" t="str">
            <v>120</v>
          </cell>
          <cell r="C185" t="str">
            <v>TRAVEL TIME</v>
          </cell>
          <cell r="D185">
            <v>0</v>
          </cell>
          <cell r="E185">
            <v>79.31</v>
          </cell>
          <cell r="F185">
            <v>6.2661713406047007E-7</v>
          </cell>
          <cell r="G185">
            <v>79.31</v>
          </cell>
          <cell r="H185">
            <v>869</v>
          </cell>
          <cell r="I185" t="str">
            <v>56</v>
          </cell>
          <cell r="J185" t="str">
            <v>POWER GENERATION</v>
          </cell>
          <cell r="K185" t="str">
            <v>NonBarg</v>
          </cell>
          <cell r="L185" t="str">
            <v>NonProd</v>
          </cell>
          <cell r="M185" t="str">
            <v>Yes</v>
          </cell>
          <cell r="N185" t="str">
            <v>Other</v>
          </cell>
          <cell r="O185">
            <v>3</v>
          </cell>
          <cell r="P185">
            <v>79.31</v>
          </cell>
          <cell r="Q185">
            <v>0</v>
          </cell>
          <cell r="R185">
            <v>79.31</v>
          </cell>
          <cell r="S185">
            <v>79.31</v>
          </cell>
        </row>
        <row r="186">
          <cell r="B186" t="str">
            <v>120</v>
          </cell>
          <cell r="C186" t="str">
            <v>TRAVEL TIME</v>
          </cell>
          <cell r="D186">
            <v>0</v>
          </cell>
          <cell r="E186">
            <v>124.84</v>
          </cell>
          <cell r="F186">
            <v>9.8634324821723722E-7</v>
          </cell>
          <cell r="G186">
            <v>124.84</v>
          </cell>
          <cell r="H186">
            <v>976</v>
          </cell>
          <cell r="I186" t="str">
            <v>58</v>
          </cell>
          <cell r="J186" t="str">
            <v>INFO MANAGEMENT</v>
          </cell>
          <cell r="K186" t="str">
            <v>NonBarg</v>
          </cell>
          <cell r="L186" t="str">
            <v>NonProd</v>
          </cell>
          <cell r="M186" t="str">
            <v>Yes</v>
          </cell>
          <cell r="N186" t="str">
            <v>Other</v>
          </cell>
          <cell r="O186">
            <v>5.5</v>
          </cell>
          <cell r="P186">
            <v>124.84</v>
          </cell>
          <cell r="Q186">
            <v>0</v>
          </cell>
          <cell r="R186">
            <v>124.84</v>
          </cell>
          <cell r="S186">
            <v>124.84</v>
          </cell>
        </row>
        <row r="187">
          <cell r="B187" t="str">
            <v>130</v>
          </cell>
          <cell r="C187" t="str">
            <v>EQUIPMENT BREAKDOWN</v>
          </cell>
          <cell r="D187">
            <v>0</v>
          </cell>
          <cell r="E187">
            <v>115.08</v>
          </cell>
          <cell r="F187">
            <v>9.0923086354405355E-7</v>
          </cell>
          <cell r="G187">
            <v>115.08</v>
          </cell>
          <cell r="H187">
            <v>11</v>
          </cell>
          <cell r="I187" t="str">
            <v>31</v>
          </cell>
          <cell r="J187" t="str">
            <v>NUCLEAR DIVISION</v>
          </cell>
          <cell r="K187" t="str">
            <v>Barg</v>
          </cell>
          <cell r="L187" t="str">
            <v>NonProd</v>
          </cell>
          <cell r="M187" t="str">
            <v>Yes</v>
          </cell>
          <cell r="N187" t="str">
            <v>Other</v>
          </cell>
          <cell r="O187">
            <v>8.25</v>
          </cell>
          <cell r="P187">
            <v>115.08</v>
          </cell>
          <cell r="Q187">
            <v>115.08</v>
          </cell>
          <cell r="R187">
            <v>0</v>
          </cell>
          <cell r="S187">
            <v>115.08</v>
          </cell>
        </row>
        <row r="188">
          <cell r="B188" t="str">
            <v>130</v>
          </cell>
          <cell r="C188" t="str">
            <v>EQUIPMENT BREAKDOWN</v>
          </cell>
          <cell r="D188">
            <v>0</v>
          </cell>
          <cell r="E188">
            <v>13</v>
          </cell>
          <cell r="F188">
            <v>1.0271116810977318E-7</v>
          </cell>
          <cell r="G188">
            <v>13</v>
          </cell>
          <cell r="H188">
            <v>124</v>
          </cell>
          <cell r="I188" t="str">
            <v>34</v>
          </cell>
          <cell r="J188" t="str">
            <v>HUMAN RESRC &amp; CORP SVCS</v>
          </cell>
          <cell r="K188" t="str">
            <v>Barg</v>
          </cell>
          <cell r="L188" t="str">
            <v>NonProd</v>
          </cell>
          <cell r="M188" t="str">
            <v>Yes</v>
          </cell>
          <cell r="N188" t="str">
            <v>Other</v>
          </cell>
          <cell r="O188">
            <v>0.5</v>
          </cell>
          <cell r="P188">
            <v>13</v>
          </cell>
          <cell r="Q188">
            <v>13</v>
          </cell>
          <cell r="R188">
            <v>0</v>
          </cell>
          <cell r="S188">
            <v>13</v>
          </cell>
        </row>
        <row r="189">
          <cell r="B189" t="str">
            <v>130</v>
          </cell>
          <cell r="C189" t="str">
            <v>EQUIPMENT BREAKDOWN</v>
          </cell>
          <cell r="D189">
            <v>0</v>
          </cell>
          <cell r="E189">
            <v>94.28</v>
          </cell>
          <cell r="F189">
            <v>7.4489299456841655E-7</v>
          </cell>
          <cell r="G189">
            <v>94.28</v>
          </cell>
          <cell r="H189">
            <v>182</v>
          </cell>
          <cell r="I189" t="str">
            <v>51</v>
          </cell>
          <cell r="J189" t="str">
            <v>CUSTOMER SERVICE</v>
          </cell>
          <cell r="K189" t="str">
            <v>Barg</v>
          </cell>
          <cell r="L189" t="str">
            <v>NonProd</v>
          </cell>
          <cell r="M189" t="str">
            <v>Yes</v>
          </cell>
          <cell r="N189" t="str">
            <v>Other</v>
          </cell>
          <cell r="O189">
            <v>4</v>
          </cell>
          <cell r="P189">
            <v>94.28</v>
          </cell>
          <cell r="Q189">
            <v>94.28</v>
          </cell>
          <cell r="R189">
            <v>0</v>
          </cell>
          <cell r="S189">
            <v>94.28</v>
          </cell>
        </row>
        <row r="190">
          <cell r="B190" t="str">
            <v>130</v>
          </cell>
          <cell r="C190" t="str">
            <v>EQUIPMENT BREAKDOWN</v>
          </cell>
          <cell r="D190">
            <v>0</v>
          </cell>
          <cell r="E190">
            <v>271201.64</v>
          </cell>
          <cell r="F190">
            <v>2.142725941360476E-3</v>
          </cell>
          <cell r="G190">
            <v>271201.64</v>
          </cell>
          <cell r="H190">
            <v>229</v>
          </cell>
          <cell r="I190" t="str">
            <v>53</v>
          </cell>
          <cell r="J190" t="str">
            <v>POWER SYSTEMS</v>
          </cell>
          <cell r="K190" t="str">
            <v>Barg</v>
          </cell>
          <cell r="L190" t="str">
            <v>NonProd</v>
          </cell>
          <cell r="M190" t="str">
            <v>Yes</v>
          </cell>
          <cell r="N190" t="str">
            <v>Other</v>
          </cell>
          <cell r="O190">
            <v>11504.25</v>
          </cell>
          <cell r="P190">
            <v>271201.64</v>
          </cell>
          <cell r="Q190">
            <v>271201.64</v>
          </cell>
          <cell r="R190">
            <v>0</v>
          </cell>
          <cell r="S190">
            <v>271201.64</v>
          </cell>
        </row>
        <row r="191">
          <cell r="B191" t="str">
            <v>130</v>
          </cell>
          <cell r="C191" t="str">
            <v>EQUIPMENT BREAKDOWN</v>
          </cell>
          <cell r="D191">
            <v>0</v>
          </cell>
          <cell r="E191">
            <v>333.6</v>
          </cell>
          <cell r="F191">
            <v>2.6357265908784872E-6</v>
          </cell>
          <cell r="G191">
            <v>333.6</v>
          </cell>
          <cell r="H191">
            <v>359</v>
          </cell>
          <cell r="I191" t="str">
            <v>56</v>
          </cell>
          <cell r="J191" t="str">
            <v>POWER GENERATION</v>
          </cell>
          <cell r="K191" t="str">
            <v>Barg</v>
          </cell>
          <cell r="L191" t="str">
            <v>NonProd</v>
          </cell>
          <cell r="M191" t="str">
            <v>Yes</v>
          </cell>
          <cell r="N191" t="str">
            <v>Other</v>
          </cell>
          <cell r="O191">
            <v>12</v>
          </cell>
          <cell r="P191">
            <v>333.6</v>
          </cell>
          <cell r="Q191">
            <v>333.6</v>
          </cell>
          <cell r="R191">
            <v>0</v>
          </cell>
          <cell r="S191">
            <v>333.6</v>
          </cell>
        </row>
        <row r="192">
          <cell r="B192" t="str">
            <v>130</v>
          </cell>
          <cell r="C192" t="str">
            <v>EQUIPMENT BREAKDOWN</v>
          </cell>
          <cell r="D192">
            <v>0</v>
          </cell>
          <cell r="E192">
            <v>5.13</v>
          </cell>
          <cell r="F192">
            <v>4.0531407107933565E-8</v>
          </cell>
          <cell r="G192">
            <v>5.13</v>
          </cell>
          <cell r="H192">
            <v>578</v>
          </cell>
          <cell r="I192" t="str">
            <v>51</v>
          </cell>
          <cell r="J192" t="str">
            <v>CUSTOMER SERVICE</v>
          </cell>
          <cell r="K192" t="str">
            <v>NonBarg</v>
          </cell>
          <cell r="L192" t="str">
            <v>NonProd</v>
          </cell>
          <cell r="M192" t="str">
            <v>Yes</v>
          </cell>
          <cell r="N192" t="str">
            <v>Other</v>
          </cell>
          <cell r="O192">
            <v>0.5</v>
          </cell>
          <cell r="P192">
            <v>5.13</v>
          </cell>
          <cell r="Q192">
            <v>0</v>
          </cell>
          <cell r="R192">
            <v>5.13</v>
          </cell>
          <cell r="S192">
            <v>5.13</v>
          </cell>
        </row>
        <row r="193">
          <cell r="B193" t="str">
            <v>140</v>
          </cell>
          <cell r="C193" t="str">
            <v>SAFETY MEETING</v>
          </cell>
          <cell r="D193">
            <v>0</v>
          </cell>
          <cell r="E193">
            <v>15437.87</v>
          </cell>
          <cell r="F193">
            <v>1.2197243544821724E-4</v>
          </cell>
          <cell r="G193">
            <v>15437.87</v>
          </cell>
          <cell r="H193">
            <v>12</v>
          </cell>
          <cell r="I193" t="str">
            <v>31</v>
          </cell>
          <cell r="J193" t="str">
            <v>NUCLEAR DIVISION</v>
          </cell>
          <cell r="K193" t="str">
            <v>Barg</v>
          </cell>
          <cell r="L193" t="str">
            <v>NonProd</v>
          </cell>
          <cell r="M193" t="str">
            <v>Yes</v>
          </cell>
          <cell r="N193" t="str">
            <v>Other</v>
          </cell>
          <cell r="O193">
            <v>640</v>
          </cell>
          <cell r="P193">
            <v>15437.87</v>
          </cell>
          <cell r="Q193">
            <v>15437.87</v>
          </cell>
          <cell r="R193">
            <v>0</v>
          </cell>
          <cell r="S193">
            <v>15437.87</v>
          </cell>
        </row>
        <row r="194">
          <cell r="B194" t="str">
            <v>140</v>
          </cell>
          <cell r="C194" t="str">
            <v>SAFETY MEETING</v>
          </cell>
          <cell r="D194">
            <v>0</v>
          </cell>
          <cell r="E194">
            <v>438.92</v>
          </cell>
          <cell r="F194">
            <v>3.4678450697493573E-6</v>
          </cell>
          <cell r="G194">
            <v>438.92</v>
          </cell>
          <cell r="H194">
            <v>125</v>
          </cell>
          <cell r="I194" t="str">
            <v>34</v>
          </cell>
          <cell r="J194" t="str">
            <v>HUMAN RESRC &amp; CORP SVCS</v>
          </cell>
          <cell r="K194" t="str">
            <v>Barg</v>
          </cell>
          <cell r="L194" t="str">
            <v>NonProd</v>
          </cell>
          <cell r="M194" t="str">
            <v>Yes</v>
          </cell>
          <cell r="N194" t="str">
            <v>Other</v>
          </cell>
          <cell r="O194">
            <v>17.5</v>
          </cell>
          <cell r="P194">
            <v>438.92</v>
          </cell>
          <cell r="Q194">
            <v>438.92</v>
          </cell>
          <cell r="R194">
            <v>0</v>
          </cell>
          <cell r="S194">
            <v>438.92</v>
          </cell>
        </row>
        <row r="195">
          <cell r="B195" t="str">
            <v>140</v>
          </cell>
          <cell r="C195" t="str">
            <v>SAFETY MEETING</v>
          </cell>
          <cell r="D195">
            <v>0</v>
          </cell>
          <cell r="E195">
            <v>14435.05</v>
          </cell>
          <cell r="F195">
            <v>1.1404929594022932E-4</v>
          </cell>
          <cell r="G195">
            <v>14435.05</v>
          </cell>
          <cell r="H195">
            <v>183</v>
          </cell>
          <cell r="I195" t="str">
            <v>51</v>
          </cell>
          <cell r="J195" t="str">
            <v>CUSTOMER SERVICE</v>
          </cell>
          <cell r="K195" t="str">
            <v>Barg</v>
          </cell>
          <cell r="L195" t="str">
            <v>NonProd</v>
          </cell>
          <cell r="M195" t="str">
            <v>Yes</v>
          </cell>
          <cell r="N195" t="str">
            <v>Other</v>
          </cell>
          <cell r="O195">
            <v>623.25</v>
          </cell>
          <cell r="P195">
            <v>14435.05</v>
          </cell>
          <cell r="Q195">
            <v>14435.05</v>
          </cell>
          <cell r="R195">
            <v>0</v>
          </cell>
          <cell r="S195">
            <v>14435.05</v>
          </cell>
        </row>
        <row r="196">
          <cell r="B196" t="str">
            <v>140</v>
          </cell>
          <cell r="C196" t="str">
            <v>SAFETY MEETING</v>
          </cell>
          <cell r="D196">
            <v>0</v>
          </cell>
          <cell r="E196">
            <v>1559851.86</v>
          </cell>
          <cell r="F196">
            <v>1.2324169739907876E-2</v>
          </cell>
          <cell r="G196">
            <v>1559851.86</v>
          </cell>
          <cell r="H196">
            <v>230</v>
          </cell>
          <cell r="I196" t="str">
            <v>53</v>
          </cell>
          <cell r="J196" t="str">
            <v>POWER SYSTEMS</v>
          </cell>
          <cell r="K196" t="str">
            <v>Barg</v>
          </cell>
          <cell r="L196" t="str">
            <v>NonProd</v>
          </cell>
          <cell r="M196" t="str">
            <v>Yes</v>
          </cell>
          <cell r="N196" t="str">
            <v>Other</v>
          </cell>
          <cell r="O196">
            <v>65536.25</v>
          </cell>
          <cell r="P196">
            <v>1559851.86</v>
          </cell>
          <cell r="Q196">
            <v>1559851.86</v>
          </cell>
          <cell r="R196">
            <v>0</v>
          </cell>
          <cell r="S196">
            <v>1559851.86</v>
          </cell>
        </row>
        <row r="197">
          <cell r="B197" t="str">
            <v>140</v>
          </cell>
          <cell r="C197" t="str">
            <v>SAFETY MEETING</v>
          </cell>
          <cell r="D197">
            <v>0</v>
          </cell>
          <cell r="E197">
            <v>64804.35</v>
          </cell>
          <cell r="F197">
            <v>5.1201003746881378E-4</v>
          </cell>
          <cell r="G197">
            <v>64804.35</v>
          </cell>
          <cell r="H197">
            <v>360</v>
          </cell>
          <cell r="I197" t="str">
            <v>56</v>
          </cell>
          <cell r="J197" t="str">
            <v>POWER GENERATION</v>
          </cell>
          <cell r="K197" t="str">
            <v>Barg</v>
          </cell>
          <cell r="L197" t="str">
            <v>NonProd</v>
          </cell>
          <cell r="M197" t="str">
            <v>Yes</v>
          </cell>
          <cell r="N197" t="str">
            <v>Other</v>
          </cell>
          <cell r="O197">
            <v>2688</v>
          </cell>
          <cell r="P197">
            <v>64804.35</v>
          </cell>
          <cell r="Q197">
            <v>64804.35</v>
          </cell>
          <cell r="R197">
            <v>0</v>
          </cell>
          <cell r="S197">
            <v>64804.35</v>
          </cell>
        </row>
        <row r="198">
          <cell r="B198" t="str">
            <v>140</v>
          </cell>
          <cell r="C198" t="str">
            <v>SAFETY MEETING</v>
          </cell>
          <cell r="D198">
            <v>0</v>
          </cell>
          <cell r="E198">
            <v>75.680000000000007</v>
          </cell>
          <cell r="F198">
            <v>5.9793701558058724E-7</v>
          </cell>
          <cell r="G198">
            <v>75.680000000000007</v>
          </cell>
          <cell r="H198">
            <v>240</v>
          </cell>
          <cell r="I198" t="str">
            <v>34</v>
          </cell>
          <cell r="J198" t="str">
            <v>HUMAN RESRC &amp; CORP SVCS</v>
          </cell>
          <cell r="K198" t="str">
            <v>NonBarg</v>
          </cell>
          <cell r="L198" t="str">
            <v>NonProd</v>
          </cell>
          <cell r="M198" t="str">
            <v>Yes</v>
          </cell>
          <cell r="N198" t="str">
            <v>Other</v>
          </cell>
          <cell r="O198">
            <v>6</v>
          </cell>
          <cell r="P198">
            <v>75.680000000000007</v>
          </cell>
          <cell r="Q198">
            <v>0</v>
          </cell>
          <cell r="R198">
            <v>75.680000000000007</v>
          </cell>
          <cell r="S198">
            <v>75.680000000000007</v>
          </cell>
        </row>
        <row r="199">
          <cell r="B199" t="str">
            <v>140</v>
          </cell>
          <cell r="C199" t="str">
            <v>SAFETY MEETING</v>
          </cell>
          <cell r="D199">
            <v>0</v>
          </cell>
          <cell r="E199">
            <v>18444.990000000002</v>
          </cell>
          <cell r="F199">
            <v>1.4573126682100655E-4</v>
          </cell>
          <cell r="G199">
            <v>18444.990000000002</v>
          </cell>
          <cell r="H199">
            <v>579</v>
          </cell>
          <cell r="I199" t="str">
            <v>51</v>
          </cell>
          <cell r="J199" t="str">
            <v>CUSTOMER SERVICE</v>
          </cell>
          <cell r="K199" t="str">
            <v>NonBarg</v>
          </cell>
          <cell r="L199" t="str">
            <v>NonProd</v>
          </cell>
          <cell r="M199" t="str">
            <v>Yes</v>
          </cell>
          <cell r="N199" t="str">
            <v>Other</v>
          </cell>
          <cell r="O199">
            <v>1020.25</v>
          </cell>
          <cell r="P199">
            <v>18444.990000000002</v>
          </cell>
          <cell r="Q199">
            <v>0</v>
          </cell>
          <cell r="R199">
            <v>18444.990000000002</v>
          </cell>
          <cell r="S199">
            <v>18444.990000000002</v>
          </cell>
        </row>
        <row r="200">
          <cell r="B200" t="str">
            <v>140</v>
          </cell>
          <cell r="C200" t="str">
            <v>SAFETY MEETING</v>
          </cell>
          <cell r="D200">
            <v>0</v>
          </cell>
          <cell r="E200">
            <v>1156.19</v>
          </cell>
          <cell r="F200">
            <v>9.1348942659106657E-6</v>
          </cell>
          <cell r="G200">
            <v>1156.19</v>
          </cell>
          <cell r="H200">
            <v>693</v>
          </cell>
          <cell r="I200" t="str">
            <v>53</v>
          </cell>
          <cell r="J200" t="str">
            <v>POWER SYSTEMS</v>
          </cell>
          <cell r="K200" t="str">
            <v>NonBarg</v>
          </cell>
          <cell r="L200" t="str">
            <v>NonProd</v>
          </cell>
          <cell r="M200" t="str">
            <v>Yes</v>
          </cell>
          <cell r="N200" t="str">
            <v>Other</v>
          </cell>
          <cell r="O200">
            <v>42</v>
          </cell>
          <cell r="P200">
            <v>1156.19</v>
          </cell>
          <cell r="Q200">
            <v>0</v>
          </cell>
          <cell r="R200">
            <v>1156.19</v>
          </cell>
          <cell r="S200">
            <v>1156.19</v>
          </cell>
        </row>
        <row r="201">
          <cell r="B201" t="str">
            <v>140</v>
          </cell>
          <cell r="C201" t="str">
            <v>SAFETY MEETING</v>
          </cell>
          <cell r="D201">
            <v>0</v>
          </cell>
          <cell r="E201">
            <v>1467.86</v>
          </cell>
          <cell r="F201">
            <v>1.159735501704705E-5</v>
          </cell>
          <cell r="G201">
            <v>1467.86</v>
          </cell>
          <cell r="H201">
            <v>870</v>
          </cell>
          <cell r="I201" t="str">
            <v>56</v>
          </cell>
          <cell r="J201" t="str">
            <v>POWER GENERATION</v>
          </cell>
          <cell r="K201" t="str">
            <v>NonBarg</v>
          </cell>
          <cell r="L201" t="str">
            <v>NonProd</v>
          </cell>
          <cell r="M201" t="str">
            <v>Yes</v>
          </cell>
          <cell r="N201" t="str">
            <v>Other</v>
          </cell>
          <cell r="O201">
            <v>47</v>
          </cell>
          <cell r="P201">
            <v>1467.86</v>
          </cell>
          <cell r="Q201">
            <v>0</v>
          </cell>
          <cell r="R201">
            <v>1467.86</v>
          </cell>
          <cell r="S201">
            <v>1467.86</v>
          </cell>
        </row>
        <row r="202">
          <cell r="B202" t="str">
            <v>150</v>
          </cell>
          <cell r="C202" t="str">
            <v>CO/UNION MEETING</v>
          </cell>
          <cell r="D202">
            <v>0</v>
          </cell>
          <cell r="E202">
            <v>454.2</v>
          </cell>
          <cell r="F202">
            <v>3.5885701965737671E-6</v>
          </cell>
          <cell r="G202">
            <v>454.2</v>
          </cell>
          <cell r="H202">
            <v>13</v>
          </cell>
          <cell r="I202" t="str">
            <v>31</v>
          </cell>
          <cell r="J202" t="str">
            <v>NUCLEAR DIVISION</v>
          </cell>
          <cell r="K202" t="str">
            <v>Barg</v>
          </cell>
          <cell r="L202" t="str">
            <v>NonProd</v>
          </cell>
          <cell r="M202" t="str">
            <v>Yes</v>
          </cell>
          <cell r="N202" t="str">
            <v>Other</v>
          </cell>
          <cell r="O202">
            <v>21.5</v>
          </cell>
          <cell r="P202">
            <v>454.2</v>
          </cell>
          <cell r="Q202">
            <v>454.2</v>
          </cell>
          <cell r="R202">
            <v>0</v>
          </cell>
          <cell r="S202">
            <v>454.2</v>
          </cell>
        </row>
        <row r="203">
          <cell r="B203" t="str">
            <v>150</v>
          </cell>
          <cell r="C203" t="str">
            <v>CO/UNION MEETING</v>
          </cell>
          <cell r="D203">
            <v>0</v>
          </cell>
          <cell r="E203">
            <v>64.98</v>
          </cell>
          <cell r="F203">
            <v>5.1339782336715858E-7</v>
          </cell>
          <cell r="G203">
            <v>64.98</v>
          </cell>
          <cell r="H203">
            <v>126</v>
          </cell>
          <cell r="I203" t="str">
            <v>34</v>
          </cell>
          <cell r="J203" t="str">
            <v>HUMAN RESRC &amp; CORP SVCS</v>
          </cell>
          <cell r="K203" t="str">
            <v>Barg</v>
          </cell>
          <cell r="L203" t="str">
            <v>NonProd</v>
          </cell>
          <cell r="M203" t="str">
            <v>Yes</v>
          </cell>
          <cell r="N203" t="str">
            <v>Other</v>
          </cell>
          <cell r="O203">
            <v>2.5</v>
          </cell>
          <cell r="P203">
            <v>64.98</v>
          </cell>
          <cell r="Q203">
            <v>64.98</v>
          </cell>
          <cell r="R203">
            <v>0</v>
          </cell>
          <cell r="S203">
            <v>64.98</v>
          </cell>
        </row>
        <row r="204">
          <cell r="B204" t="str">
            <v>150</v>
          </cell>
          <cell r="C204" t="str">
            <v>CO/UNION MEETING</v>
          </cell>
          <cell r="D204">
            <v>0</v>
          </cell>
          <cell r="E204">
            <v>33925.15</v>
          </cell>
          <cell r="F204">
            <v>2.6803782959994397E-4</v>
          </cell>
          <cell r="G204">
            <v>33925.15</v>
          </cell>
          <cell r="H204">
            <v>231</v>
          </cell>
          <cell r="I204" t="str">
            <v>53</v>
          </cell>
          <cell r="J204" t="str">
            <v>POWER SYSTEMS</v>
          </cell>
          <cell r="K204" t="str">
            <v>Barg</v>
          </cell>
          <cell r="L204" t="str">
            <v>NonProd</v>
          </cell>
          <cell r="M204" t="str">
            <v>Yes</v>
          </cell>
          <cell r="N204" t="str">
            <v>Other</v>
          </cell>
          <cell r="O204">
            <v>1399</v>
          </cell>
          <cell r="P204">
            <v>33925.15</v>
          </cell>
          <cell r="Q204">
            <v>33925.15</v>
          </cell>
          <cell r="R204">
            <v>0</v>
          </cell>
          <cell r="S204">
            <v>33925.15</v>
          </cell>
        </row>
        <row r="205">
          <cell r="B205" t="str">
            <v>150</v>
          </cell>
          <cell r="C205" t="str">
            <v>CO/UNION MEETING</v>
          </cell>
          <cell r="D205">
            <v>0</v>
          </cell>
          <cell r="E205">
            <v>23692.83</v>
          </cell>
          <cell r="F205">
            <v>1.8719371116355979E-4</v>
          </cell>
          <cell r="G205">
            <v>23692.83</v>
          </cell>
          <cell r="H205">
            <v>361</v>
          </cell>
          <cell r="I205" t="str">
            <v>56</v>
          </cell>
          <cell r="J205" t="str">
            <v>POWER GENERATION</v>
          </cell>
          <cell r="K205" t="str">
            <v>Barg</v>
          </cell>
          <cell r="L205" t="str">
            <v>NonProd</v>
          </cell>
          <cell r="M205" t="str">
            <v>Yes</v>
          </cell>
          <cell r="N205" t="str">
            <v>Other</v>
          </cell>
          <cell r="O205">
            <v>986</v>
          </cell>
          <cell r="P205">
            <v>23692.83</v>
          </cell>
          <cell r="Q205">
            <v>23692.83</v>
          </cell>
          <cell r="R205">
            <v>0</v>
          </cell>
          <cell r="S205">
            <v>23692.83</v>
          </cell>
        </row>
        <row r="206">
          <cell r="B206" t="str">
            <v>150</v>
          </cell>
          <cell r="C206" t="str">
            <v>CO/UNION MEETING</v>
          </cell>
          <cell r="D206">
            <v>0</v>
          </cell>
          <cell r="E206">
            <v>470.2</v>
          </cell>
          <cell r="F206">
            <v>3.7149839419396421E-6</v>
          </cell>
          <cell r="G206">
            <v>470.2</v>
          </cell>
          <cell r="H206">
            <v>871</v>
          </cell>
          <cell r="I206" t="str">
            <v>56</v>
          </cell>
          <cell r="J206" t="str">
            <v>POWER GENERATION</v>
          </cell>
          <cell r="K206" t="str">
            <v>NonBarg</v>
          </cell>
          <cell r="L206" t="str">
            <v>NonProd</v>
          </cell>
          <cell r="M206" t="str">
            <v>Yes</v>
          </cell>
          <cell r="N206" t="str">
            <v>Other</v>
          </cell>
          <cell r="O206">
            <v>20</v>
          </cell>
          <cell r="P206">
            <v>470.2</v>
          </cell>
          <cell r="Q206">
            <v>0</v>
          </cell>
          <cell r="R206">
            <v>470.2</v>
          </cell>
          <cell r="S206">
            <v>470.2</v>
          </cell>
        </row>
        <row r="207">
          <cell r="B207" t="str">
            <v>160</v>
          </cell>
          <cell r="C207" t="str">
            <v>OTHER MEETING</v>
          </cell>
          <cell r="D207">
            <v>0</v>
          </cell>
          <cell r="E207">
            <v>285825.58</v>
          </cell>
          <cell r="F207">
            <v>2.2582676305733401E-3</v>
          </cell>
          <cell r="G207">
            <v>285825.58</v>
          </cell>
          <cell r="H207">
            <v>14</v>
          </cell>
          <cell r="I207" t="str">
            <v>31</v>
          </cell>
          <cell r="J207" t="str">
            <v>NUCLEAR DIVISION</v>
          </cell>
          <cell r="K207" t="str">
            <v>Barg</v>
          </cell>
          <cell r="L207" t="str">
            <v>NonProd</v>
          </cell>
          <cell r="M207" t="str">
            <v>Yes</v>
          </cell>
          <cell r="N207" t="str">
            <v>Other</v>
          </cell>
          <cell r="O207">
            <v>11776.25</v>
          </cell>
          <cell r="P207">
            <v>285825.58</v>
          </cell>
          <cell r="Q207">
            <v>285825.58</v>
          </cell>
          <cell r="R207">
            <v>0</v>
          </cell>
          <cell r="S207">
            <v>285825.58</v>
          </cell>
        </row>
        <row r="208">
          <cell r="B208" t="str">
            <v>160</v>
          </cell>
          <cell r="C208" t="str">
            <v>OTHER MEETING</v>
          </cell>
          <cell r="D208">
            <v>0</v>
          </cell>
          <cell r="E208">
            <v>32.49</v>
          </cell>
          <cell r="F208">
            <v>2.5669891168357929E-7</v>
          </cell>
          <cell r="G208">
            <v>32.49</v>
          </cell>
          <cell r="H208">
            <v>127</v>
          </cell>
          <cell r="I208" t="str">
            <v>34</v>
          </cell>
          <cell r="J208" t="str">
            <v>HUMAN RESRC &amp; CORP SVCS</v>
          </cell>
          <cell r="K208" t="str">
            <v>Barg</v>
          </cell>
          <cell r="L208" t="str">
            <v>NonProd</v>
          </cell>
          <cell r="M208" t="str">
            <v>Yes</v>
          </cell>
          <cell r="N208" t="str">
            <v>Other</v>
          </cell>
          <cell r="O208">
            <v>1.25</v>
          </cell>
          <cell r="P208">
            <v>32.49</v>
          </cell>
          <cell r="Q208">
            <v>32.49</v>
          </cell>
          <cell r="R208">
            <v>0</v>
          </cell>
          <cell r="S208">
            <v>32.49</v>
          </cell>
        </row>
        <row r="209">
          <cell r="B209" t="str">
            <v>160</v>
          </cell>
          <cell r="C209" t="str">
            <v>OTHER MEETING</v>
          </cell>
          <cell r="D209">
            <v>0</v>
          </cell>
          <cell r="E209">
            <v>346.45</v>
          </cell>
          <cell r="F209">
            <v>2.7372526301254548E-6</v>
          </cell>
          <cell r="G209">
            <v>346.45</v>
          </cell>
          <cell r="H209">
            <v>184</v>
          </cell>
          <cell r="I209" t="str">
            <v>51</v>
          </cell>
          <cell r="J209" t="str">
            <v>CUSTOMER SERVICE</v>
          </cell>
          <cell r="K209" t="str">
            <v>Barg</v>
          </cell>
          <cell r="L209" t="str">
            <v>NonProd</v>
          </cell>
          <cell r="M209" t="str">
            <v>Yes</v>
          </cell>
          <cell r="N209" t="str">
            <v>Other</v>
          </cell>
          <cell r="O209">
            <v>15.5</v>
          </cell>
          <cell r="P209">
            <v>346.45</v>
          </cell>
          <cell r="Q209">
            <v>346.45</v>
          </cell>
          <cell r="R209">
            <v>0</v>
          </cell>
          <cell r="S209">
            <v>346.45</v>
          </cell>
        </row>
        <row r="210">
          <cell r="B210" t="str">
            <v>160</v>
          </cell>
          <cell r="C210" t="str">
            <v>OTHER MEETING</v>
          </cell>
          <cell r="D210">
            <v>0</v>
          </cell>
          <cell r="E210">
            <v>171716.79</v>
          </cell>
          <cell r="F210">
            <v>1.356710160381586E-3</v>
          </cell>
          <cell r="G210">
            <v>171716.79</v>
          </cell>
          <cell r="H210">
            <v>232</v>
          </cell>
          <cell r="I210" t="str">
            <v>53</v>
          </cell>
          <cell r="J210" t="str">
            <v>POWER SYSTEMS</v>
          </cell>
          <cell r="K210" t="str">
            <v>Barg</v>
          </cell>
          <cell r="L210" t="str">
            <v>NonProd</v>
          </cell>
          <cell r="M210" t="str">
            <v>Yes</v>
          </cell>
          <cell r="N210" t="str">
            <v>Other</v>
          </cell>
          <cell r="O210">
            <v>7517.5</v>
          </cell>
          <cell r="P210">
            <v>171716.79</v>
          </cell>
          <cell r="Q210">
            <v>171716.79</v>
          </cell>
          <cell r="R210">
            <v>0</v>
          </cell>
          <cell r="S210">
            <v>171716.79</v>
          </cell>
        </row>
        <row r="211">
          <cell r="B211" t="str">
            <v>160</v>
          </cell>
          <cell r="C211" t="str">
            <v>OTHER MEETING</v>
          </cell>
          <cell r="D211">
            <v>0</v>
          </cell>
          <cell r="E211">
            <v>17079.18</v>
          </cell>
          <cell r="F211">
            <v>1.3494019447362121E-4</v>
          </cell>
          <cell r="G211">
            <v>17079.18</v>
          </cell>
          <cell r="H211">
            <v>362</v>
          </cell>
          <cell r="I211" t="str">
            <v>56</v>
          </cell>
          <cell r="J211" t="str">
            <v>POWER GENERATION</v>
          </cell>
          <cell r="K211" t="str">
            <v>Barg</v>
          </cell>
          <cell r="L211" t="str">
            <v>NonProd</v>
          </cell>
          <cell r="M211" t="str">
            <v>Yes</v>
          </cell>
          <cell r="N211" t="str">
            <v>Other</v>
          </cell>
          <cell r="O211">
            <v>684</v>
          </cell>
          <cell r="P211">
            <v>17079.18</v>
          </cell>
          <cell r="Q211">
            <v>17079.18</v>
          </cell>
          <cell r="R211">
            <v>0</v>
          </cell>
          <cell r="S211">
            <v>17079.18</v>
          </cell>
        </row>
        <row r="212">
          <cell r="B212" t="str">
            <v>160</v>
          </cell>
          <cell r="C212" t="str">
            <v>OTHER MEETING</v>
          </cell>
          <cell r="D212">
            <v>0</v>
          </cell>
          <cell r="E212">
            <v>514.88</v>
          </cell>
          <cell r="F212">
            <v>4.067994325873847E-6</v>
          </cell>
          <cell r="G212">
            <v>514.88</v>
          </cell>
          <cell r="H212">
            <v>11</v>
          </cell>
          <cell r="I212" t="str">
            <v>31</v>
          </cell>
          <cell r="J212" t="str">
            <v>NUCLEAR DIVISION</v>
          </cell>
          <cell r="K212" t="str">
            <v>NonBarg</v>
          </cell>
          <cell r="L212" t="str">
            <v>NonProd</v>
          </cell>
          <cell r="M212" t="str">
            <v>Yes</v>
          </cell>
          <cell r="N212" t="str">
            <v>Other</v>
          </cell>
          <cell r="O212">
            <v>15</v>
          </cell>
          <cell r="P212">
            <v>514.88</v>
          </cell>
          <cell r="Q212">
            <v>0</v>
          </cell>
          <cell r="R212">
            <v>514.88</v>
          </cell>
          <cell r="S212">
            <v>514.88</v>
          </cell>
        </row>
        <row r="213">
          <cell r="B213" t="str">
            <v>160</v>
          </cell>
          <cell r="C213" t="str">
            <v>OTHER MEETING</v>
          </cell>
          <cell r="D213">
            <v>0</v>
          </cell>
          <cell r="E213">
            <v>1092.3</v>
          </cell>
          <cell r="F213">
            <v>8.6301083789465562E-6</v>
          </cell>
          <cell r="G213">
            <v>1092.3</v>
          </cell>
          <cell r="H213">
            <v>694</v>
          </cell>
          <cell r="I213" t="str">
            <v>53</v>
          </cell>
          <cell r="J213" t="str">
            <v>POWER SYSTEMS</v>
          </cell>
          <cell r="K213" t="str">
            <v>NonBarg</v>
          </cell>
          <cell r="L213" t="str">
            <v>NonProd</v>
          </cell>
          <cell r="M213" t="str">
            <v>Yes</v>
          </cell>
          <cell r="N213" t="str">
            <v>Other</v>
          </cell>
          <cell r="O213">
            <v>43</v>
          </cell>
          <cell r="P213">
            <v>1092.3</v>
          </cell>
          <cell r="Q213">
            <v>0</v>
          </cell>
          <cell r="R213">
            <v>1092.3</v>
          </cell>
          <cell r="S213">
            <v>1092.3</v>
          </cell>
        </row>
        <row r="214">
          <cell r="B214" t="str">
            <v>160</v>
          </cell>
          <cell r="C214" t="str">
            <v>OTHER MEETING</v>
          </cell>
          <cell r="D214">
            <v>0</v>
          </cell>
          <cell r="E214">
            <v>608.84</v>
          </cell>
          <cell r="F214">
            <v>4.8103590455349463E-6</v>
          </cell>
          <cell r="G214">
            <v>608.84</v>
          </cell>
          <cell r="H214">
            <v>872</v>
          </cell>
          <cell r="I214" t="str">
            <v>56</v>
          </cell>
          <cell r="J214" t="str">
            <v>POWER GENERATION</v>
          </cell>
          <cell r="K214" t="str">
            <v>NonBarg</v>
          </cell>
          <cell r="L214" t="str">
            <v>NonProd</v>
          </cell>
          <cell r="M214" t="str">
            <v>Yes</v>
          </cell>
          <cell r="N214" t="str">
            <v>Other</v>
          </cell>
          <cell r="O214">
            <v>26</v>
          </cell>
          <cell r="P214">
            <v>608.84</v>
          </cell>
          <cell r="Q214">
            <v>0</v>
          </cell>
          <cell r="R214">
            <v>608.84</v>
          </cell>
          <cell r="S214">
            <v>608.84</v>
          </cell>
        </row>
        <row r="215">
          <cell r="B215" t="str">
            <v>170</v>
          </cell>
          <cell r="C215" t="str">
            <v>RAIN TIME</v>
          </cell>
          <cell r="D215">
            <v>0</v>
          </cell>
          <cell r="E215">
            <v>244.49</v>
          </cell>
          <cell r="F215">
            <v>1.9316810377814186E-6</v>
          </cell>
          <cell r="G215">
            <v>244.49</v>
          </cell>
          <cell r="H215">
            <v>15</v>
          </cell>
          <cell r="I215" t="str">
            <v>31</v>
          </cell>
          <cell r="J215" t="str">
            <v>NUCLEAR DIVISION</v>
          </cell>
          <cell r="K215" t="str">
            <v>Barg</v>
          </cell>
          <cell r="L215" t="str">
            <v>NonProd</v>
          </cell>
          <cell r="M215" t="str">
            <v>Yes</v>
          </cell>
          <cell r="N215" t="str">
            <v>Other</v>
          </cell>
          <cell r="O215">
            <v>14.5</v>
          </cell>
          <cell r="P215">
            <v>244.49</v>
          </cell>
          <cell r="Q215">
            <v>244.49</v>
          </cell>
          <cell r="R215">
            <v>0</v>
          </cell>
          <cell r="S215">
            <v>244.49</v>
          </cell>
        </row>
        <row r="216">
          <cell r="B216" t="str">
            <v>170</v>
          </cell>
          <cell r="C216" t="str">
            <v>RAIN TIME</v>
          </cell>
          <cell r="D216">
            <v>0</v>
          </cell>
          <cell r="E216">
            <v>566.57000000000005</v>
          </cell>
          <cell r="F216">
            <v>4.476389731996476E-6</v>
          </cell>
          <cell r="G216">
            <v>566.57000000000005</v>
          </cell>
          <cell r="H216">
            <v>128</v>
          </cell>
          <cell r="I216" t="str">
            <v>34</v>
          </cell>
          <cell r="J216" t="str">
            <v>HUMAN RESRC &amp; CORP SVCS</v>
          </cell>
          <cell r="K216" t="str">
            <v>Barg</v>
          </cell>
          <cell r="L216" t="str">
            <v>NonProd</v>
          </cell>
          <cell r="M216" t="str">
            <v>Yes</v>
          </cell>
          <cell r="N216" t="str">
            <v>Other</v>
          </cell>
          <cell r="O216">
            <v>22.75</v>
          </cell>
          <cell r="P216">
            <v>566.57000000000005</v>
          </cell>
          <cell r="Q216">
            <v>566.57000000000005</v>
          </cell>
          <cell r="R216">
            <v>0</v>
          </cell>
          <cell r="S216">
            <v>566.57000000000005</v>
          </cell>
        </row>
        <row r="217">
          <cell r="B217" t="str">
            <v>170</v>
          </cell>
          <cell r="C217" t="str">
            <v>RAIN TIME</v>
          </cell>
          <cell r="D217">
            <v>0</v>
          </cell>
          <cell r="E217">
            <v>922.79</v>
          </cell>
          <cell r="F217">
            <v>7.2908337553859678E-6</v>
          </cell>
          <cell r="G217">
            <v>922.79</v>
          </cell>
          <cell r="H217">
            <v>185</v>
          </cell>
          <cell r="I217" t="str">
            <v>51</v>
          </cell>
          <cell r="J217" t="str">
            <v>CUSTOMER SERVICE</v>
          </cell>
          <cell r="K217" t="str">
            <v>Barg</v>
          </cell>
          <cell r="L217" t="str">
            <v>NonProd</v>
          </cell>
          <cell r="M217" t="str">
            <v>Yes</v>
          </cell>
          <cell r="N217" t="str">
            <v>Other</v>
          </cell>
          <cell r="O217">
            <v>37.5</v>
          </cell>
          <cell r="P217">
            <v>922.79</v>
          </cell>
          <cell r="Q217">
            <v>922.79</v>
          </cell>
          <cell r="R217">
            <v>0</v>
          </cell>
          <cell r="S217">
            <v>922.79</v>
          </cell>
        </row>
        <row r="218">
          <cell r="B218" t="str">
            <v>170</v>
          </cell>
          <cell r="C218" t="str">
            <v>RAIN TIME</v>
          </cell>
          <cell r="D218">
            <v>0</v>
          </cell>
          <cell r="E218">
            <v>1408986.46</v>
          </cell>
          <cell r="F218">
            <v>1.1132203473650322E-2</v>
          </cell>
          <cell r="G218">
            <v>1408986.46</v>
          </cell>
          <cell r="H218">
            <v>233</v>
          </cell>
          <cell r="I218" t="str">
            <v>53</v>
          </cell>
          <cell r="J218" t="str">
            <v>POWER SYSTEMS</v>
          </cell>
          <cell r="K218" t="str">
            <v>Barg</v>
          </cell>
          <cell r="L218" t="str">
            <v>NonProd</v>
          </cell>
          <cell r="M218" t="str">
            <v>Yes</v>
          </cell>
          <cell r="N218" t="str">
            <v>Other</v>
          </cell>
          <cell r="O218">
            <v>58902.5</v>
          </cell>
          <cell r="P218">
            <v>1408986.46</v>
          </cell>
          <cell r="Q218">
            <v>1408986.46</v>
          </cell>
          <cell r="R218">
            <v>0</v>
          </cell>
          <cell r="S218">
            <v>1408986.46</v>
          </cell>
        </row>
        <row r="219">
          <cell r="B219" t="str">
            <v>180</v>
          </cell>
          <cell r="C219" t="str">
            <v>SERVICING CREWS</v>
          </cell>
          <cell r="D219">
            <v>0</v>
          </cell>
          <cell r="E219">
            <v>0</v>
          </cell>
          <cell r="F219">
            <v>0</v>
          </cell>
          <cell r="G219">
            <v>0</v>
          </cell>
          <cell r="H219">
            <v>234</v>
          </cell>
          <cell r="I219" t="str">
            <v>53</v>
          </cell>
          <cell r="J219" t="str">
            <v>POWER SYSTEMS</v>
          </cell>
          <cell r="K219" t="str">
            <v>Barg</v>
          </cell>
          <cell r="L219" t="str">
            <v>NonProd</v>
          </cell>
          <cell r="M219" t="str">
            <v>No</v>
          </cell>
          <cell r="N219" t="str">
            <v>Other</v>
          </cell>
          <cell r="O219">
            <v>5.25</v>
          </cell>
          <cell r="P219">
            <v>126.07</v>
          </cell>
          <cell r="Q219">
            <v>0</v>
          </cell>
          <cell r="R219">
            <v>0</v>
          </cell>
          <cell r="S219">
            <v>0</v>
          </cell>
        </row>
        <row r="220">
          <cell r="B220" t="str">
            <v>250</v>
          </cell>
          <cell r="C220" t="str">
            <v>TEMPORARY RELIEVING</v>
          </cell>
          <cell r="D220">
            <v>0</v>
          </cell>
          <cell r="E220">
            <v>190191.04</v>
          </cell>
          <cell r="F220">
            <v>1.5026726063394303E-3</v>
          </cell>
          <cell r="G220">
            <v>190191.04</v>
          </cell>
          <cell r="H220">
            <v>16</v>
          </cell>
          <cell r="I220" t="str">
            <v>31</v>
          </cell>
          <cell r="J220" t="str">
            <v>NUCLEAR DIVISION</v>
          </cell>
          <cell r="K220" t="str">
            <v>Barg</v>
          </cell>
          <cell r="L220" t="str">
            <v>NonProd</v>
          </cell>
          <cell r="M220" t="str">
            <v>Yes</v>
          </cell>
          <cell r="N220" t="str">
            <v>Other</v>
          </cell>
          <cell r="O220">
            <v>71069.5</v>
          </cell>
          <cell r="P220">
            <v>190191.04</v>
          </cell>
          <cell r="Q220">
            <v>190191.04</v>
          </cell>
          <cell r="R220">
            <v>0</v>
          </cell>
          <cell r="S220">
            <v>190191.04</v>
          </cell>
        </row>
        <row r="221">
          <cell r="B221" t="str">
            <v>250</v>
          </cell>
          <cell r="C221" t="str">
            <v>TEMPORARY RELIEVING</v>
          </cell>
          <cell r="D221">
            <v>0</v>
          </cell>
          <cell r="E221">
            <v>170.47</v>
          </cell>
          <cell r="F221">
            <v>1.346859448282541E-6</v>
          </cell>
          <cell r="G221">
            <v>170.47</v>
          </cell>
          <cell r="H221">
            <v>129</v>
          </cell>
          <cell r="I221" t="str">
            <v>34</v>
          </cell>
          <cell r="J221" t="str">
            <v>HUMAN RESRC &amp; CORP SVCS</v>
          </cell>
          <cell r="K221" t="str">
            <v>Barg</v>
          </cell>
          <cell r="L221" t="str">
            <v>NonProd</v>
          </cell>
          <cell r="M221" t="str">
            <v>Yes</v>
          </cell>
          <cell r="N221" t="str">
            <v>Other</v>
          </cell>
          <cell r="O221">
            <v>144.5</v>
          </cell>
          <cell r="P221">
            <v>170.47</v>
          </cell>
          <cell r="Q221">
            <v>170.47</v>
          </cell>
          <cell r="R221">
            <v>0</v>
          </cell>
          <cell r="S221">
            <v>170.47</v>
          </cell>
        </row>
        <row r="222">
          <cell r="B222" t="str">
            <v>250</v>
          </cell>
          <cell r="C222" t="str">
            <v>TEMPORARY RELIEVING</v>
          </cell>
          <cell r="D222">
            <v>0</v>
          </cell>
          <cell r="E222">
            <v>2432.56</v>
          </cell>
          <cell r="F222">
            <v>1.9219313776700755E-5</v>
          </cell>
          <cell r="G222">
            <v>2432.56</v>
          </cell>
          <cell r="H222">
            <v>186</v>
          </cell>
          <cell r="I222" t="str">
            <v>51</v>
          </cell>
          <cell r="J222" t="str">
            <v>CUSTOMER SERVICE</v>
          </cell>
          <cell r="K222" t="str">
            <v>Barg</v>
          </cell>
          <cell r="L222" t="str">
            <v>NonProd</v>
          </cell>
          <cell r="M222" t="str">
            <v>Yes</v>
          </cell>
          <cell r="N222" t="str">
            <v>Other</v>
          </cell>
          <cell r="O222">
            <v>1336.5</v>
          </cell>
          <cell r="P222">
            <v>2432.56</v>
          </cell>
          <cell r="Q222">
            <v>2432.56</v>
          </cell>
          <cell r="R222">
            <v>0</v>
          </cell>
          <cell r="S222">
            <v>2432.56</v>
          </cell>
        </row>
        <row r="223">
          <cell r="B223" t="str">
            <v>250</v>
          </cell>
          <cell r="C223" t="str">
            <v>TEMPORARY RELIEVING</v>
          </cell>
          <cell r="D223">
            <v>0</v>
          </cell>
          <cell r="E223">
            <v>551767.5</v>
          </cell>
          <cell r="F223">
            <v>4.3594372653853282E-3</v>
          </cell>
          <cell r="G223">
            <v>551767.5</v>
          </cell>
          <cell r="H223">
            <v>235</v>
          </cell>
          <cell r="I223" t="str">
            <v>53</v>
          </cell>
          <cell r="J223" t="str">
            <v>POWER SYSTEMS</v>
          </cell>
          <cell r="K223" t="str">
            <v>Barg</v>
          </cell>
          <cell r="L223" t="str">
            <v>NonProd</v>
          </cell>
          <cell r="M223" t="str">
            <v>Yes</v>
          </cell>
          <cell r="N223" t="str">
            <v>Other</v>
          </cell>
          <cell r="O223">
            <v>258020.75</v>
          </cell>
          <cell r="P223">
            <v>551767.5</v>
          </cell>
          <cell r="Q223">
            <v>551767.5</v>
          </cell>
          <cell r="R223">
            <v>0</v>
          </cell>
          <cell r="S223">
            <v>551767.5</v>
          </cell>
        </row>
        <row r="224">
          <cell r="B224" t="str">
            <v>250</v>
          </cell>
          <cell r="C224" t="str">
            <v>TEMPORARY RELIEVING</v>
          </cell>
          <cell r="D224">
            <v>0</v>
          </cell>
          <cell r="E224">
            <v>102658.61</v>
          </cell>
          <cell r="F224">
            <v>8.1109121150966471E-4</v>
          </cell>
          <cell r="G224">
            <v>102658.61</v>
          </cell>
          <cell r="H224">
            <v>363</v>
          </cell>
          <cell r="I224" t="str">
            <v>56</v>
          </cell>
          <cell r="J224" t="str">
            <v>POWER GENERATION</v>
          </cell>
          <cell r="K224" t="str">
            <v>Barg</v>
          </cell>
          <cell r="L224" t="str">
            <v>NonProd</v>
          </cell>
          <cell r="M224" t="str">
            <v>Yes</v>
          </cell>
          <cell r="N224" t="str">
            <v>Other</v>
          </cell>
          <cell r="O224">
            <v>51808.25</v>
          </cell>
          <cell r="P224">
            <v>102658.61</v>
          </cell>
          <cell r="Q224">
            <v>102658.61</v>
          </cell>
          <cell r="R224">
            <v>0</v>
          </cell>
          <cell r="S224">
            <v>102658.61</v>
          </cell>
        </row>
        <row r="225">
          <cell r="B225" t="str">
            <v>250</v>
          </cell>
          <cell r="C225" t="str">
            <v>TEMPORARY RELIEVING</v>
          </cell>
          <cell r="D225">
            <v>0</v>
          </cell>
          <cell r="E225">
            <v>18451.259999999998</v>
          </cell>
          <cell r="F225">
            <v>1.4578080520747177E-4</v>
          </cell>
          <cell r="G225">
            <v>18451.259999999998</v>
          </cell>
          <cell r="H225">
            <v>12</v>
          </cell>
          <cell r="I225" t="str">
            <v>31</v>
          </cell>
          <cell r="J225" t="str">
            <v>NUCLEAR DIVISION</v>
          </cell>
          <cell r="K225" t="str">
            <v>NonBarg</v>
          </cell>
          <cell r="L225" t="str">
            <v>NonProd</v>
          </cell>
          <cell r="M225" t="str">
            <v>Yes</v>
          </cell>
          <cell r="N225" t="str">
            <v>Other</v>
          </cell>
          <cell r="O225">
            <v>9431</v>
          </cell>
          <cell r="P225">
            <v>18451.259999999998</v>
          </cell>
          <cell r="Q225">
            <v>0</v>
          </cell>
          <cell r="R225">
            <v>18451.259999999998</v>
          </cell>
          <cell r="S225">
            <v>18451.259999999998</v>
          </cell>
        </row>
        <row r="226">
          <cell r="B226" t="str">
            <v>250</v>
          </cell>
          <cell r="C226" t="str">
            <v>TEMPORARY RELIEVING</v>
          </cell>
          <cell r="D226">
            <v>0</v>
          </cell>
          <cell r="E226">
            <v>69.48</v>
          </cell>
          <cell r="F226">
            <v>5.489516892513108E-7</v>
          </cell>
          <cell r="G226">
            <v>69.48</v>
          </cell>
          <cell r="H226">
            <v>135</v>
          </cell>
          <cell r="I226" t="str">
            <v>33</v>
          </cell>
          <cell r="J226" t="str">
            <v>FINANCIAL</v>
          </cell>
          <cell r="K226" t="str">
            <v>NonBarg</v>
          </cell>
          <cell r="L226" t="str">
            <v>NonProd</v>
          </cell>
          <cell r="M226" t="str">
            <v>Yes</v>
          </cell>
          <cell r="N226" t="str">
            <v>Other</v>
          </cell>
          <cell r="O226">
            <v>56</v>
          </cell>
          <cell r="P226">
            <v>69.48</v>
          </cell>
          <cell r="Q226">
            <v>0</v>
          </cell>
          <cell r="R226">
            <v>69.48</v>
          </cell>
          <cell r="S226">
            <v>69.48</v>
          </cell>
        </row>
        <row r="227">
          <cell r="B227" t="str">
            <v>250</v>
          </cell>
          <cell r="C227" t="str">
            <v>TEMPORARY RELIEVING</v>
          </cell>
          <cell r="D227">
            <v>0</v>
          </cell>
          <cell r="E227">
            <v>15890.72</v>
          </cell>
          <cell r="F227">
            <v>1.2555033948502575E-4</v>
          </cell>
          <cell r="G227">
            <v>15890.72</v>
          </cell>
          <cell r="H227">
            <v>241</v>
          </cell>
          <cell r="I227" t="str">
            <v>34</v>
          </cell>
          <cell r="J227" t="str">
            <v>HUMAN RESRC &amp; CORP SVCS</v>
          </cell>
          <cell r="K227" t="str">
            <v>NonBarg</v>
          </cell>
          <cell r="L227" t="str">
            <v>NonProd</v>
          </cell>
          <cell r="M227" t="str">
            <v>Yes</v>
          </cell>
          <cell r="N227" t="str">
            <v>Other</v>
          </cell>
          <cell r="O227">
            <v>12489.5</v>
          </cell>
          <cell r="P227">
            <v>15890.72</v>
          </cell>
          <cell r="Q227">
            <v>0</v>
          </cell>
          <cell r="R227">
            <v>15890.72</v>
          </cell>
          <cell r="S227">
            <v>15890.72</v>
          </cell>
        </row>
        <row r="228">
          <cell r="B228" t="str">
            <v>250</v>
          </cell>
          <cell r="C228" t="str">
            <v>TEMPORARY RELIEVING</v>
          </cell>
          <cell r="D228">
            <v>0</v>
          </cell>
          <cell r="E228">
            <v>4.33</v>
          </cell>
          <cell r="F228">
            <v>3.4210719839639833E-8</v>
          </cell>
          <cell r="G228">
            <v>4.33</v>
          </cell>
          <cell r="H228">
            <v>469</v>
          </cell>
          <cell r="I228" t="str">
            <v>37</v>
          </cell>
          <cell r="J228" t="str">
            <v>CORP COMMUNICATIONS</v>
          </cell>
          <cell r="K228" t="str">
            <v>NonBarg</v>
          </cell>
          <cell r="L228" t="str">
            <v>NonProd</v>
          </cell>
          <cell r="M228" t="str">
            <v>Yes</v>
          </cell>
          <cell r="N228" t="str">
            <v>Other</v>
          </cell>
          <cell r="O228">
            <v>5</v>
          </cell>
          <cell r="P228">
            <v>4.33</v>
          </cell>
          <cell r="Q228">
            <v>0</v>
          </cell>
          <cell r="R228">
            <v>4.33</v>
          </cell>
          <cell r="S228">
            <v>4.33</v>
          </cell>
        </row>
        <row r="229">
          <cell r="B229" t="str">
            <v>250</v>
          </cell>
          <cell r="C229" t="str">
            <v>TEMPORARY RELIEVING</v>
          </cell>
          <cell r="D229">
            <v>0</v>
          </cell>
          <cell r="E229">
            <v>217402.31</v>
          </cell>
          <cell r="F229">
            <v>1.7176650161433093E-3</v>
          </cell>
          <cell r="G229">
            <v>217402.31</v>
          </cell>
          <cell r="H229">
            <v>580</v>
          </cell>
          <cell r="I229" t="str">
            <v>51</v>
          </cell>
          <cell r="J229" t="str">
            <v>CUSTOMER SERVICE</v>
          </cell>
          <cell r="K229" t="str">
            <v>NonBarg</v>
          </cell>
          <cell r="L229" t="str">
            <v>NonProd</v>
          </cell>
          <cell r="M229" t="str">
            <v>Yes</v>
          </cell>
          <cell r="N229" t="str">
            <v>Other</v>
          </cell>
          <cell r="O229">
            <v>120987</v>
          </cell>
          <cell r="P229">
            <v>217402.31</v>
          </cell>
          <cell r="Q229">
            <v>0</v>
          </cell>
          <cell r="R229">
            <v>217402.31</v>
          </cell>
          <cell r="S229">
            <v>217402.31</v>
          </cell>
        </row>
        <row r="230">
          <cell r="B230" t="str">
            <v>250</v>
          </cell>
          <cell r="C230" t="str">
            <v>TEMPORARY RELIEVING</v>
          </cell>
          <cell r="D230">
            <v>0</v>
          </cell>
          <cell r="E230">
            <v>44955.15</v>
          </cell>
          <cell r="F230">
            <v>3.5518430531154382E-4</v>
          </cell>
          <cell r="G230">
            <v>44955.15</v>
          </cell>
          <cell r="H230">
            <v>695</v>
          </cell>
          <cell r="I230" t="str">
            <v>53</v>
          </cell>
          <cell r="J230" t="str">
            <v>POWER SYSTEMS</v>
          </cell>
          <cell r="K230" t="str">
            <v>NonBarg</v>
          </cell>
          <cell r="L230" t="str">
            <v>NonProd</v>
          </cell>
          <cell r="M230" t="str">
            <v>Yes</v>
          </cell>
          <cell r="N230" t="str">
            <v>Other</v>
          </cell>
          <cell r="O230">
            <v>16654</v>
          </cell>
          <cell r="P230">
            <v>44955.15</v>
          </cell>
          <cell r="Q230">
            <v>0</v>
          </cell>
          <cell r="R230">
            <v>44955.15</v>
          </cell>
          <cell r="S230">
            <v>44955.15</v>
          </cell>
        </row>
        <row r="231">
          <cell r="B231" t="str">
            <v>250</v>
          </cell>
          <cell r="C231" t="str">
            <v>TEMPORARY RELIEVING</v>
          </cell>
          <cell r="D231">
            <v>0</v>
          </cell>
          <cell r="E231">
            <v>6809.54</v>
          </cell>
          <cell r="F231">
            <v>5.380121597617114E-5</v>
          </cell>
          <cell r="G231">
            <v>6809.54</v>
          </cell>
          <cell r="H231">
            <v>873</v>
          </cell>
          <cell r="I231" t="str">
            <v>56</v>
          </cell>
          <cell r="J231" t="str">
            <v>POWER GENERATION</v>
          </cell>
          <cell r="K231" t="str">
            <v>NonBarg</v>
          </cell>
          <cell r="L231" t="str">
            <v>NonProd</v>
          </cell>
          <cell r="M231" t="str">
            <v>Yes</v>
          </cell>
          <cell r="N231" t="str">
            <v>Other</v>
          </cell>
          <cell r="O231">
            <v>5196</v>
          </cell>
          <cell r="P231">
            <v>6809.54</v>
          </cell>
          <cell r="Q231">
            <v>0</v>
          </cell>
          <cell r="R231">
            <v>6809.54</v>
          </cell>
          <cell r="S231">
            <v>6809.54</v>
          </cell>
        </row>
        <row r="232">
          <cell r="B232" t="str">
            <v>250</v>
          </cell>
          <cell r="C232" t="str">
            <v>TEMPORARY RELIEVING</v>
          </cell>
          <cell r="D232">
            <v>0</v>
          </cell>
          <cell r="E232">
            <v>354.52</v>
          </cell>
          <cell r="F232">
            <v>2.801012562944368E-6</v>
          </cell>
          <cell r="G232">
            <v>354.52</v>
          </cell>
          <cell r="H232">
            <v>977</v>
          </cell>
          <cell r="I232" t="str">
            <v>58</v>
          </cell>
          <cell r="J232" t="str">
            <v>INFO MANAGEMENT</v>
          </cell>
          <cell r="K232" t="str">
            <v>NonBarg</v>
          </cell>
          <cell r="L232" t="str">
            <v>NonProd</v>
          </cell>
          <cell r="M232" t="str">
            <v>Yes</v>
          </cell>
          <cell r="N232" t="str">
            <v>Other</v>
          </cell>
          <cell r="O232">
            <v>578</v>
          </cell>
          <cell r="P232">
            <v>354.52</v>
          </cell>
          <cell r="Q232">
            <v>0</v>
          </cell>
          <cell r="R232">
            <v>354.52</v>
          </cell>
          <cell r="S232">
            <v>354.52</v>
          </cell>
        </row>
        <row r="233">
          <cell r="B233" t="str">
            <v>250</v>
          </cell>
          <cell r="C233" t="str">
            <v>TEMPORARY RELIEVING</v>
          </cell>
          <cell r="D233">
            <v>0</v>
          </cell>
          <cell r="E233">
            <v>659.53</v>
          </cell>
          <cell r="F233">
            <v>5.2108535925722078E-6</v>
          </cell>
          <cell r="G233">
            <v>659.53</v>
          </cell>
          <cell r="H233">
            <v>1097</v>
          </cell>
          <cell r="I233" t="str">
            <v>62</v>
          </cell>
          <cell r="J233" t="str">
            <v>ENERGY MARKETING</v>
          </cell>
          <cell r="K233" t="str">
            <v>NonBarg</v>
          </cell>
          <cell r="L233" t="str">
            <v>NonProd</v>
          </cell>
          <cell r="M233" t="str">
            <v>Yes</v>
          </cell>
          <cell r="N233" t="str">
            <v>Other</v>
          </cell>
          <cell r="O233">
            <v>820</v>
          </cell>
          <cell r="P233">
            <v>659.53</v>
          </cell>
          <cell r="Q233">
            <v>0</v>
          </cell>
          <cell r="R233">
            <v>659.53</v>
          </cell>
          <cell r="S233">
            <v>659.53</v>
          </cell>
        </row>
        <row r="234">
          <cell r="B234" t="str">
            <v>300</v>
          </cell>
          <cell r="C234" t="str">
            <v>PERF EXC REWARD</v>
          </cell>
          <cell r="D234">
            <v>0</v>
          </cell>
          <cell r="E234">
            <v>3000</v>
          </cell>
          <cell r="F234">
            <v>2.3702577256101502E-5</v>
          </cell>
          <cell r="G234">
            <v>3000</v>
          </cell>
          <cell r="H234">
            <v>17</v>
          </cell>
          <cell r="I234" t="str">
            <v>31</v>
          </cell>
          <cell r="J234" t="str">
            <v>NUCLEAR DIVISION</v>
          </cell>
          <cell r="K234" t="str">
            <v>Barg</v>
          </cell>
          <cell r="L234" t="str">
            <v>NonProd</v>
          </cell>
          <cell r="M234" t="str">
            <v>Yes</v>
          </cell>
          <cell r="N234" t="str">
            <v>Other</v>
          </cell>
          <cell r="O234">
            <v>0</v>
          </cell>
          <cell r="P234">
            <v>3000</v>
          </cell>
          <cell r="Q234">
            <v>3000</v>
          </cell>
          <cell r="R234">
            <v>0</v>
          </cell>
          <cell r="S234">
            <v>3000</v>
          </cell>
        </row>
        <row r="235">
          <cell r="B235" t="str">
            <v>300</v>
          </cell>
          <cell r="C235" t="str">
            <v>PERF EXC REWARD</v>
          </cell>
          <cell r="D235">
            <v>0</v>
          </cell>
          <cell r="E235">
            <v>2174517</v>
          </cell>
          <cell r="F235">
            <v>1.7180552395735356E-2</v>
          </cell>
          <cell r="G235">
            <v>2174517</v>
          </cell>
          <cell r="H235">
            <v>13</v>
          </cell>
          <cell r="I235" t="str">
            <v>31</v>
          </cell>
          <cell r="J235" t="str">
            <v>NUCLEAR DIVISION</v>
          </cell>
          <cell r="K235" t="str">
            <v>NonBarg</v>
          </cell>
          <cell r="L235" t="str">
            <v>NonProd</v>
          </cell>
          <cell r="M235" t="str">
            <v>Yes</v>
          </cell>
          <cell r="N235" t="str">
            <v>Other</v>
          </cell>
          <cell r="O235">
            <v>0</v>
          </cell>
          <cell r="P235">
            <v>2174517</v>
          </cell>
          <cell r="Q235">
            <v>0</v>
          </cell>
          <cell r="R235">
            <v>2174517</v>
          </cell>
          <cell r="S235">
            <v>2174517</v>
          </cell>
        </row>
        <row r="236">
          <cell r="B236" t="str">
            <v>300</v>
          </cell>
          <cell r="C236" t="str">
            <v>PERF EXC REWARD</v>
          </cell>
          <cell r="D236">
            <v>0</v>
          </cell>
          <cell r="E236">
            <v>283123</v>
          </cell>
          <cell r="F236">
            <v>2.2369149268264086E-3</v>
          </cell>
          <cell r="G236">
            <v>283123</v>
          </cell>
          <cell r="H236">
            <v>136</v>
          </cell>
          <cell r="I236" t="str">
            <v>33</v>
          </cell>
          <cell r="J236" t="str">
            <v>FINANCIAL</v>
          </cell>
          <cell r="K236" t="str">
            <v>NonBarg</v>
          </cell>
          <cell r="L236" t="str">
            <v>NonProd</v>
          </cell>
          <cell r="M236" t="str">
            <v>Yes</v>
          </cell>
          <cell r="N236" t="str">
            <v>Other</v>
          </cell>
          <cell r="O236">
            <v>0</v>
          </cell>
          <cell r="P236">
            <v>283123</v>
          </cell>
          <cell r="Q236">
            <v>0</v>
          </cell>
          <cell r="R236">
            <v>283123</v>
          </cell>
          <cell r="S236">
            <v>283123</v>
          </cell>
        </row>
        <row r="237">
          <cell r="B237" t="str">
            <v>300</v>
          </cell>
          <cell r="C237" t="str">
            <v>PERF EXC REWARD</v>
          </cell>
          <cell r="D237">
            <v>0</v>
          </cell>
          <cell r="E237">
            <v>738829</v>
          </cell>
          <cell r="F237">
            <v>5.8373838171827388E-3</v>
          </cell>
          <cell r="G237">
            <v>738829</v>
          </cell>
          <cell r="H237">
            <v>242</v>
          </cell>
          <cell r="I237" t="str">
            <v>34</v>
          </cell>
          <cell r="J237" t="str">
            <v>HUMAN RESRC &amp; CORP SVCS</v>
          </cell>
          <cell r="K237" t="str">
            <v>NonBarg</v>
          </cell>
          <cell r="L237" t="str">
            <v>NonProd</v>
          </cell>
          <cell r="M237" t="str">
            <v>Yes</v>
          </cell>
          <cell r="N237" t="str">
            <v>Other</v>
          </cell>
          <cell r="O237">
            <v>0</v>
          </cell>
          <cell r="P237">
            <v>738829</v>
          </cell>
          <cell r="Q237">
            <v>0</v>
          </cell>
          <cell r="R237">
            <v>738829</v>
          </cell>
          <cell r="S237">
            <v>738829</v>
          </cell>
        </row>
        <row r="238">
          <cell r="B238" t="str">
            <v>300</v>
          </cell>
          <cell r="C238" t="str">
            <v>PERF EXC REWARD</v>
          </cell>
          <cell r="D238">
            <v>0</v>
          </cell>
          <cell r="E238">
            <v>171550</v>
          </cell>
          <cell r="F238">
            <v>1.3553923760947376E-3</v>
          </cell>
          <cell r="G238">
            <v>171550</v>
          </cell>
          <cell r="H238">
            <v>360</v>
          </cell>
          <cell r="I238" t="str">
            <v>35</v>
          </cell>
          <cell r="J238" t="str">
            <v>GENERAL COUNSEL</v>
          </cell>
          <cell r="K238" t="str">
            <v>NonBarg</v>
          </cell>
          <cell r="L238" t="str">
            <v>NonProd</v>
          </cell>
          <cell r="M238" t="str">
            <v>Yes</v>
          </cell>
          <cell r="N238" t="str">
            <v>Other</v>
          </cell>
          <cell r="O238">
            <v>0</v>
          </cell>
          <cell r="P238">
            <v>171550</v>
          </cell>
          <cell r="Q238">
            <v>0</v>
          </cell>
          <cell r="R238">
            <v>171550</v>
          </cell>
          <cell r="S238">
            <v>171550</v>
          </cell>
        </row>
        <row r="239">
          <cell r="B239" t="str">
            <v>300</v>
          </cell>
          <cell r="C239" t="str">
            <v>PERF EXC REWARD</v>
          </cell>
          <cell r="D239">
            <v>0</v>
          </cell>
          <cell r="E239">
            <v>8195</v>
          </cell>
          <cell r="F239">
            <v>6.4747540204583941E-5</v>
          </cell>
          <cell r="G239">
            <v>8195</v>
          </cell>
          <cell r="H239">
            <v>431</v>
          </cell>
          <cell r="I239" t="str">
            <v>36</v>
          </cell>
          <cell r="J239" t="str">
            <v>GOVT AFFAIRS - FED</v>
          </cell>
          <cell r="K239" t="str">
            <v>NonBarg</v>
          </cell>
          <cell r="L239" t="str">
            <v>NonProd</v>
          </cell>
          <cell r="M239" t="str">
            <v>Yes</v>
          </cell>
          <cell r="N239" t="str">
            <v>Other</v>
          </cell>
          <cell r="O239">
            <v>0</v>
          </cell>
          <cell r="P239">
            <v>8195</v>
          </cell>
          <cell r="Q239">
            <v>0</v>
          </cell>
          <cell r="R239">
            <v>8195</v>
          </cell>
          <cell r="S239">
            <v>8195</v>
          </cell>
        </row>
        <row r="240">
          <cell r="B240" t="str">
            <v>300</v>
          </cell>
          <cell r="C240" t="str">
            <v>PERF EXC REWARD</v>
          </cell>
          <cell r="D240">
            <v>0</v>
          </cell>
          <cell r="E240">
            <v>98867</v>
          </cell>
          <cell r="F240">
            <v>7.8113423519299567E-4</v>
          </cell>
          <cell r="G240">
            <v>98867</v>
          </cell>
          <cell r="H240">
            <v>470</v>
          </cell>
          <cell r="I240" t="str">
            <v>37</v>
          </cell>
          <cell r="J240" t="str">
            <v>CORP COMMUNICATIONS</v>
          </cell>
          <cell r="K240" t="str">
            <v>NonBarg</v>
          </cell>
          <cell r="L240" t="str">
            <v>NonProd</v>
          </cell>
          <cell r="M240" t="str">
            <v>Yes</v>
          </cell>
          <cell r="N240" t="str">
            <v>Other</v>
          </cell>
          <cell r="O240">
            <v>0</v>
          </cell>
          <cell r="P240">
            <v>98867</v>
          </cell>
          <cell r="Q240">
            <v>0</v>
          </cell>
          <cell r="R240">
            <v>98867</v>
          </cell>
          <cell r="S240">
            <v>98867</v>
          </cell>
        </row>
        <row r="241">
          <cell r="B241" t="str">
            <v>300</v>
          </cell>
          <cell r="C241" t="str">
            <v>PERF EXC REWARD</v>
          </cell>
          <cell r="D241">
            <v>0</v>
          </cell>
          <cell r="E241">
            <v>40063</v>
          </cell>
          <cell r="F241">
            <v>3.1653211753706484E-4</v>
          </cell>
          <cell r="G241">
            <v>40063</v>
          </cell>
          <cell r="H241">
            <v>526</v>
          </cell>
          <cell r="I241" t="str">
            <v>38</v>
          </cell>
          <cell r="J241" t="str">
            <v>INTERNAL AUDITING</v>
          </cell>
          <cell r="K241" t="str">
            <v>NonBarg</v>
          </cell>
          <cell r="L241" t="str">
            <v>NonProd</v>
          </cell>
          <cell r="M241" t="str">
            <v>Yes</v>
          </cell>
          <cell r="N241" t="str">
            <v>Other</v>
          </cell>
          <cell r="O241">
            <v>0</v>
          </cell>
          <cell r="P241">
            <v>40063</v>
          </cell>
          <cell r="Q241">
            <v>0</v>
          </cell>
          <cell r="R241">
            <v>40063</v>
          </cell>
          <cell r="S241">
            <v>40063</v>
          </cell>
        </row>
        <row r="242">
          <cell r="B242" t="str">
            <v>300</v>
          </cell>
          <cell r="C242" t="str">
            <v>PERF EXC REWARD</v>
          </cell>
          <cell r="D242">
            <v>0</v>
          </cell>
          <cell r="E242">
            <v>809145</v>
          </cell>
          <cell r="F242">
            <v>6.3929406246294165E-3</v>
          </cell>
          <cell r="G242">
            <v>809145</v>
          </cell>
          <cell r="H242">
            <v>581</v>
          </cell>
          <cell r="I242" t="str">
            <v>51</v>
          </cell>
          <cell r="J242" t="str">
            <v>CUSTOMER SERVICE</v>
          </cell>
          <cell r="K242" t="str">
            <v>NonBarg</v>
          </cell>
          <cell r="L242" t="str">
            <v>NonProd</v>
          </cell>
          <cell r="M242" t="str">
            <v>Yes</v>
          </cell>
          <cell r="N242" t="str">
            <v>Other</v>
          </cell>
          <cell r="O242">
            <v>0</v>
          </cell>
          <cell r="P242">
            <v>809145</v>
          </cell>
          <cell r="Q242">
            <v>0</v>
          </cell>
          <cell r="R242">
            <v>809145</v>
          </cell>
          <cell r="S242">
            <v>809145</v>
          </cell>
        </row>
        <row r="243">
          <cell r="B243" t="str">
            <v>300</v>
          </cell>
          <cell r="C243" t="str">
            <v>PERF EXC REWARD</v>
          </cell>
          <cell r="D243">
            <v>0</v>
          </cell>
          <cell r="E243">
            <v>2827704</v>
          </cell>
          <cell r="F243">
            <v>2.2341290839129082E-2</v>
          </cell>
          <cell r="G243">
            <v>2827704</v>
          </cell>
          <cell r="H243">
            <v>696</v>
          </cell>
          <cell r="I243" t="str">
            <v>53</v>
          </cell>
          <cell r="J243" t="str">
            <v>POWER SYSTEMS</v>
          </cell>
          <cell r="K243" t="str">
            <v>NonBarg</v>
          </cell>
          <cell r="L243" t="str">
            <v>NonProd</v>
          </cell>
          <cell r="M243" t="str">
            <v>Yes</v>
          </cell>
          <cell r="N243" t="str">
            <v>Other</v>
          </cell>
          <cell r="O243">
            <v>0</v>
          </cell>
          <cell r="P243">
            <v>2827704</v>
          </cell>
          <cell r="Q243">
            <v>0</v>
          </cell>
          <cell r="R243">
            <v>2827704</v>
          </cell>
          <cell r="S243">
            <v>2827704</v>
          </cell>
        </row>
        <row r="244">
          <cell r="B244" t="str">
            <v>300</v>
          </cell>
          <cell r="C244" t="str">
            <v>PERF EXC REWARD</v>
          </cell>
          <cell r="D244">
            <v>0</v>
          </cell>
          <cell r="E244">
            <v>50441</v>
          </cell>
          <cell r="F244">
            <v>3.9852723312500528E-4</v>
          </cell>
          <cell r="G244">
            <v>50441</v>
          </cell>
          <cell r="H244">
            <v>815</v>
          </cell>
          <cell r="I244" t="str">
            <v>54</v>
          </cell>
          <cell r="J244" t="str">
            <v>RESOURCE PLANNING</v>
          </cell>
          <cell r="K244" t="str">
            <v>NonBarg</v>
          </cell>
          <cell r="L244" t="str">
            <v>NonProd</v>
          </cell>
          <cell r="M244" t="str">
            <v>Yes</v>
          </cell>
          <cell r="N244" t="str">
            <v>Other</v>
          </cell>
          <cell r="O244">
            <v>0</v>
          </cell>
          <cell r="P244">
            <v>50441</v>
          </cell>
          <cell r="Q244">
            <v>0</v>
          </cell>
          <cell r="R244">
            <v>50441</v>
          </cell>
          <cell r="S244">
            <v>50441</v>
          </cell>
        </row>
        <row r="245">
          <cell r="B245" t="str">
            <v>300</v>
          </cell>
          <cell r="C245" t="str">
            <v>PERF EXC REWARD</v>
          </cell>
          <cell r="D245">
            <v>0</v>
          </cell>
          <cell r="E245">
            <v>732551</v>
          </cell>
          <cell r="F245">
            <v>5.7877822238448038E-3</v>
          </cell>
          <cell r="G245">
            <v>732551</v>
          </cell>
          <cell r="H245">
            <v>874</v>
          </cell>
          <cell r="I245" t="str">
            <v>56</v>
          </cell>
          <cell r="J245" t="str">
            <v>POWER GENERATION</v>
          </cell>
          <cell r="K245" t="str">
            <v>NonBarg</v>
          </cell>
          <cell r="L245" t="str">
            <v>NonProd</v>
          </cell>
          <cell r="M245" t="str">
            <v>Yes</v>
          </cell>
          <cell r="N245" t="str">
            <v>Other</v>
          </cell>
          <cell r="O245">
            <v>0</v>
          </cell>
          <cell r="P245">
            <v>732551</v>
          </cell>
          <cell r="Q245">
            <v>0</v>
          </cell>
          <cell r="R245">
            <v>732551</v>
          </cell>
          <cell r="S245">
            <v>732551</v>
          </cell>
        </row>
        <row r="246">
          <cell r="B246" t="str">
            <v>300</v>
          </cell>
          <cell r="C246" t="str">
            <v>PERF EXC REWARD</v>
          </cell>
          <cell r="D246">
            <v>0</v>
          </cell>
          <cell r="E246">
            <v>1304834</v>
          </cell>
          <cell r="F246">
            <v>1.0309309563795983E-2</v>
          </cell>
          <cell r="G246">
            <v>1304834</v>
          </cell>
          <cell r="H246">
            <v>978</v>
          </cell>
          <cell r="I246" t="str">
            <v>58</v>
          </cell>
          <cell r="J246" t="str">
            <v>INFO MANAGEMENT</v>
          </cell>
          <cell r="K246" t="str">
            <v>NonBarg</v>
          </cell>
          <cell r="L246" t="str">
            <v>NonProd</v>
          </cell>
          <cell r="M246" t="str">
            <v>Yes</v>
          </cell>
          <cell r="N246" t="str">
            <v>Other</v>
          </cell>
          <cell r="O246">
            <v>0</v>
          </cell>
          <cell r="P246">
            <v>1304834</v>
          </cell>
          <cell r="Q246">
            <v>0</v>
          </cell>
          <cell r="R246">
            <v>1304834</v>
          </cell>
          <cell r="S246">
            <v>1304834</v>
          </cell>
        </row>
        <row r="247">
          <cell r="B247" t="str">
            <v>300</v>
          </cell>
          <cell r="C247" t="str">
            <v>PERF EXC REWARD</v>
          </cell>
          <cell r="D247">
            <v>0</v>
          </cell>
          <cell r="E247">
            <v>5460</v>
          </cell>
          <cell r="F247">
            <v>4.3138690606104732E-5</v>
          </cell>
          <cell r="G247">
            <v>5460</v>
          </cell>
          <cell r="H247">
            <v>1071</v>
          </cell>
          <cell r="I247" t="str">
            <v>61</v>
          </cell>
          <cell r="J247" t="str">
            <v>GOVT AFFAIRS - STATE</v>
          </cell>
          <cell r="K247" t="str">
            <v>NonBarg</v>
          </cell>
          <cell r="L247" t="str">
            <v>NonProd</v>
          </cell>
          <cell r="M247" t="str">
            <v>Yes</v>
          </cell>
          <cell r="N247" t="str">
            <v>Other</v>
          </cell>
          <cell r="O247">
            <v>0</v>
          </cell>
          <cell r="P247">
            <v>5460</v>
          </cell>
          <cell r="Q247">
            <v>0</v>
          </cell>
          <cell r="R247">
            <v>5460</v>
          </cell>
          <cell r="S247">
            <v>5460</v>
          </cell>
        </row>
        <row r="248">
          <cell r="B248" t="str">
            <v>300</v>
          </cell>
          <cell r="C248" t="str">
            <v>PERF EXC REWARD</v>
          </cell>
          <cell r="D248">
            <v>0</v>
          </cell>
          <cell r="E248">
            <v>20394</v>
          </cell>
          <cell r="F248">
            <v>1.6113012018697802E-4</v>
          </cell>
          <cell r="G248">
            <v>20394</v>
          </cell>
          <cell r="H248">
            <v>1098</v>
          </cell>
          <cell r="I248" t="str">
            <v>62</v>
          </cell>
          <cell r="J248" t="str">
            <v>ENERGY MARKETING</v>
          </cell>
          <cell r="K248" t="str">
            <v>NonBarg</v>
          </cell>
          <cell r="L248" t="str">
            <v>NonProd</v>
          </cell>
          <cell r="M248" t="str">
            <v>Yes</v>
          </cell>
          <cell r="N248" t="str">
            <v>Other</v>
          </cell>
          <cell r="O248">
            <v>0</v>
          </cell>
          <cell r="P248">
            <v>20394</v>
          </cell>
          <cell r="Q248">
            <v>0</v>
          </cell>
          <cell r="R248">
            <v>20394</v>
          </cell>
          <cell r="S248">
            <v>20394</v>
          </cell>
        </row>
        <row r="249">
          <cell r="B249" t="str">
            <v>300</v>
          </cell>
          <cell r="C249" t="str">
            <v>PERF EXC REWARD</v>
          </cell>
          <cell r="D249">
            <v>0</v>
          </cell>
          <cell r="E249">
            <v>78402</v>
          </cell>
          <cell r="F249">
            <v>6.1944315401095667E-4</v>
          </cell>
          <cell r="G249">
            <v>78402</v>
          </cell>
          <cell r="H249">
            <v>1161</v>
          </cell>
          <cell r="I249" t="str">
            <v>63</v>
          </cell>
          <cell r="J249" t="str">
            <v>REGULATORY AFFAIRS</v>
          </cell>
          <cell r="K249" t="str">
            <v>NonBarg</v>
          </cell>
          <cell r="L249" t="str">
            <v>NonProd</v>
          </cell>
          <cell r="M249" t="str">
            <v>Yes</v>
          </cell>
          <cell r="N249" t="str">
            <v>Other</v>
          </cell>
          <cell r="O249">
            <v>0</v>
          </cell>
          <cell r="P249">
            <v>78402</v>
          </cell>
          <cell r="Q249">
            <v>0</v>
          </cell>
          <cell r="R249">
            <v>78402</v>
          </cell>
          <cell r="S249">
            <v>78402</v>
          </cell>
        </row>
        <row r="250">
          <cell r="B250" t="str">
            <v>310</v>
          </cell>
          <cell r="C250" t="str">
            <v>DISABILITY - COMPANY</v>
          </cell>
          <cell r="D250">
            <v>0</v>
          </cell>
          <cell r="E250">
            <v>0</v>
          </cell>
          <cell r="F250">
            <v>0</v>
          </cell>
          <cell r="G250">
            <v>0</v>
          </cell>
          <cell r="H250">
            <v>18</v>
          </cell>
          <cell r="I250" t="str">
            <v>31</v>
          </cell>
          <cell r="J250" t="str">
            <v>NUCLEAR DIVISION</v>
          </cell>
          <cell r="K250" t="str">
            <v>Barg</v>
          </cell>
          <cell r="L250" t="str">
            <v>NonProd</v>
          </cell>
          <cell r="M250" t="str">
            <v>No</v>
          </cell>
          <cell r="N250" t="str">
            <v>Other</v>
          </cell>
          <cell r="O250">
            <v>0</v>
          </cell>
          <cell r="P250">
            <v>25600</v>
          </cell>
          <cell r="Q250">
            <v>0</v>
          </cell>
          <cell r="R250">
            <v>0</v>
          </cell>
          <cell r="S250">
            <v>0</v>
          </cell>
        </row>
        <row r="251">
          <cell r="B251" t="str">
            <v>310</v>
          </cell>
          <cell r="C251" t="str">
            <v>DISABILITY - COMPANY</v>
          </cell>
          <cell r="D251">
            <v>0</v>
          </cell>
          <cell r="E251">
            <v>0</v>
          </cell>
          <cell r="F251">
            <v>0</v>
          </cell>
          <cell r="G251">
            <v>0</v>
          </cell>
          <cell r="H251">
            <v>130</v>
          </cell>
          <cell r="I251" t="str">
            <v>34</v>
          </cell>
          <cell r="J251" t="str">
            <v>HUMAN RESRC &amp; CORP SVCS</v>
          </cell>
          <cell r="K251" t="str">
            <v>Barg</v>
          </cell>
          <cell r="L251" t="str">
            <v>NonProd</v>
          </cell>
          <cell r="M251" t="str">
            <v>No</v>
          </cell>
          <cell r="N251" t="str">
            <v>Other</v>
          </cell>
          <cell r="O251">
            <v>0</v>
          </cell>
          <cell r="P251">
            <v>3080.34</v>
          </cell>
          <cell r="Q251">
            <v>0</v>
          </cell>
          <cell r="R251">
            <v>0</v>
          </cell>
          <cell r="S251">
            <v>0</v>
          </cell>
        </row>
        <row r="252">
          <cell r="B252" t="str">
            <v>310</v>
          </cell>
          <cell r="C252" t="str">
            <v>DISABILITY - COMPANY</v>
          </cell>
          <cell r="D252">
            <v>0</v>
          </cell>
          <cell r="E252">
            <v>0</v>
          </cell>
          <cell r="F252">
            <v>0</v>
          </cell>
          <cell r="G252">
            <v>0</v>
          </cell>
          <cell r="H252">
            <v>187</v>
          </cell>
          <cell r="I252" t="str">
            <v>51</v>
          </cell>
          <cell r="J252" t="str">
            <v>CUSTOMER SERVICE</v>
          </cell>
          <cell r="K252" t="str">
            <v>Barg</v>
          </cell>
          <cell r="L252" t="str">
            <v>NonProd</v>
          </cell>
          <cell r="M252" t="str">
            <v>No</v>
          </cell>
          <cell r="N252" t="str">
            <v>Other</v>
          </cell>
          <cell r="O252">
            <v>0</v>
          </cell>
          <cell r="P252">
            <v>5964.48</v>
          </cell>
          <cell r="Q252">
            <v>0</v>
          </cell>
          <cell r="R252">
            <v>0</v>
          </cell>
          <cell r="S252">
            <v>0</v>
          </cell>
        </row>
        <row r="253">
          <cell r="B253" t="str">
            <v>310</v>
          </cell>
          <cell r="C253" t="str">
            <v>DISABILITY - COMPANY</v>
          </cell>
          <cell r="D253">
            <v>0</v>
          </cell>
          <cell r="E253">
            <v>0</v>
          </cell>
          <cell r="F253">
            <v>0</v>
          </cell>
          <cell r="G253">
            <v>0</v>
          </cell>
          <cell r="H253">
            <v>236</v>
          </cell>
          <cell r="I253" t="str">
            <v>53</v>
          </cell>
          <cell r="J253" t="str">
            <v>POWER SYSTEMS</v>
          </cell>
          <cell r="K253" t="str">
            <v>Barg</v>
          </cell>
          <cell r="L253" t="str">
            <v>NonProd</v>
          </cell>
          <cell r="M253" t="str">
            <v>No</v>
          </cell>
          <cell r="N253" t="str">
            <v>Other</v>
          </cell>
          <cell r="O253">
            <v>0</v>
          </cell>
          <cell r="P253">
            <v>256701.96</v>
          </cell>
          <cell r="Q253">
            <v>0</v>
          </cell>
          <cell r="R253">
            <v>0</v>
          </cell>
          <cell r="S253">
            <v>0</v>
          </cell>
        </row>
        <row r="254">
          <cell r="B254" t="str">
            <v>310</v>
          </cell>
          <cell r="C254" t="str">
            <v>DISABILITY - COMPANY</v>
          </cell>
          <cell r="D254">
            <v>0</v>
          </cell>
          <cell r="E254">
            <v>0</v>
          </cell>
          <cell r="F254">
            <v>0</v>
          </cell>
          <cell r="G254">
            <v>0</v>
          </cell>
          <cell r="H254">
            <v>364</v>
          </cell>
          <cell r="I254" t="str">
            <v>56</v>
          </cell>
          <cell r="J254" t="str">
            <v>POWER GENERATION</v>
          </cell>
          <cell r="K254" t="str">
            <v>Barg</v>
          </cell>
          <cell r="L254" t="str">
            <v>NonProd</v>
          </cell>
          <cell r="M254" t="str">
            <v>No</v>
          </cell>
          <cell r="N254" t="str">
            <v>Other</v>
          </cell>
          <cell r="O254">
            <v>0</v>
          </cell>
          <cell r="P254">
            <v>22429.439999999999</v>
          </cell>
          <cell r="Q254">
            <v>0</v>
          </cell>
          <cell r="R254">
            <v>0</v>
          </cell>
          <cell r="S254">
            <v>0</v>
          </cell>
        </row>
        <row r="255">
          <cell r="B255" t="str">
            <v>310</v>
          </cell>
          <cell r="C255" t="str">
            <v>DISABILITY - COMPANY</v>
          </cell>
          <cell r="D255">
            <v>0</v>
          </cell>
          <cell r="E255">
            <v>0</v>
          </cell>
          <cell r="F255">
            <v>0</v>
          </cell>
          <cell r="G255">
            <v>0</v>
          </cell>
          <cell r="H255">
            <v>459</v>
          </cell>
          <cell r="I255" t="str">
            <v>58</v>
          </cell>
          <cell r="J255" t="str">
            <v>INFO MANAGEMENT</v>
          </cell>
          <cell r="K255" t="str">
            <v>Barg</v>
          </cell>
          <cell r="L255" t="str">
            <v>NonProd</v>
          </cell>
          <cell r="M255" t="str">
            <v>No</v>
          </cell>
          <cell r="N255" t="str">
            <v>Other</v>
          </cell>
          <cell r="O255">
            <v>0</v>
          </cell>
          <cell r="P255">
            <v>3915.2</v>
          </cell>
          <cell r="Q255">
            <v>0</v>
          </cell>
          <cell r="R255">
            <v>0</v>
          </cell>
          <cell r="S255">
            <v>0</v>
          </cell>
        </row>
        <row r="256">
          <cell r="B256" t="str">
            <v>310</v>
          </cell>
          <cell r="C256" t="str">
            <v>DISABILITY - COMPANY</v>
          </cell>
          <cell r="D256">
            <v>0</v>
          </cell>
          <cell r="E256">
            <v>0</v>
          </cell>
          <cell r="F256">
            <v>0</v>
          </cell>
          <cell r="G256">
            <v>0</v>
          </cell>
          <cell r="H256">
            <v>14</v>
          </cell>
          <cell r="I256" t="str">
            <v>31</v>
          </cell>
          <cell r="J256" t="str">
            <v>NUCLEAR DIVISION</v>
          </cell>
          <cell r="K256" t="str">
            <v>NonBarg</v>
          </cell>
          <cell r="L256" t="str">
            <v>NonProd</v>
          </cell>
          <cell r="M256" t="str">
            <v>No</v>
          </cell>
          <cell r="N256" t="str">
            <v>Other</v>
          </cell>
          <cell r="O256">
            <v>0</v>
          </cell>
          <cell r="P256">
            <v>1969.88</v>
          </cell>
          <cell r="Q256">
            <v>0</v>
          </cell>
          <cell r="R256">
            <v>0</v>
          </cell>
          <cell r="S256">
            <v>0</v>
          </cell>
        </row>
        <row r="257">
          <cell r="B257" t="str">
            <v>310</v>
          </cell>
          <cell r="C257" t="str">
            <v>DISABILITY - COMPANY</v>
          </cell>
          <cell r="D257">
            <v>0</v>
          </cell>
          <cell r="E257">
            <v>0</v>
          </cell>
          <cell r="F257">
            <v>0</v>
          </cell>
          <cell r="G257">
            <v>0</v>
          </cell>
          <cell r="H257">
            <v>243</v>
          </cell>
          <cell r="I257" t="str">
            <v>34</v>
          </cell>
          <cell r="J257" t="str">
            <v>HUMAN RESRC &amp; CORP SVCS</v>
          </cell>
          <cell r="K257" t="str">
            <v>NonBarg</v>
          </cell>
          <cell r="L257" t="str">
            <v>NonProd</v>
          </cell>
          <cell r="M257" t="str">
            <v>No</v>
          </cell>
          <cell r="N257" t="str">
            <v>Other</v>
          </cell>
          <cell r="O257">
            <v>0</v>
          </cell>
          <cell r="P257">
            <v>2381.36</v>
          </cell>
          <cell r="Q257">
            <v>0</v>
          </cell>
          <cell r="R257">
            <v>0</v>
          </cell>
          <cell r="S257">
            <v>0</v>
          </cell>
        </row>
        <row r="258">
          <cell r="B258" t="str">
            <v>310</v>
          </cell>
          <cell r="C258" t="str">
            <v>DISABILITY - COMPANY</v>
          </cell>
          <cell r="D258">
            <v>0</v>
          </cell>
          <cell r="E258">
            <v>0</v>
          </cell>
          <cell r="F258">
            <v>0</v>
          </cell>
          <cell r="G258">
            <v>0</v>
          </cell>
          <cell r="H258">
            <v>582</v>
          </cell>
          <cell r="I258" t="str">
            <v>51</v>
          </cell>
          <cell r="J258" t="str">
            <v>CUSTOMER SERVICE</v>
          </cell>
          <cell r="K258" t="str">
            <v>NonBarg</v>
          </cell>
          <cell r="L258" t="str">
            <v>NonProd</v>
          </cell>
          <cell r="M258" t="str">
            <v>No</v>
          </cell>
          <cell r="N258" t="str">
            <v>Other</v>
          </cell>
          <cell r="O258">
            <v>0</v>
          </cell>
          <cell r="P258">
            <v>22391.05</v>
          </cell>
          <cell r="Q258">
            <v>0</v>
          </cell>
          <cell r="R258">
            <v>0</v>
          </cell>
          <cell r="S258">
            <v>0</v>
          </cell>
        </row>
        <row r="259">
          <cell r="B259" t="str">
            <v>310</v>
          </cell>
          <cell r="C259" t="str">
            <v>DISABILITY - COMPANY</v>
          </cell>
          <cell r="D259">
            <v>0</v>
          </cell>
          <cell r="E259">
            <v>0</v>
          </cell>
          <cell r="F259">
            <v>0</v>
          </cell>
          <cell r="G259">
            <v>0</v>
          </cell>
          <cell r="H259">
            <v>697</v>
          </cell>
          <cell r="I259" t="str">
            <v>53</v>
          </cell>
          <cell r="J259" t="str">
            <v>POWER SYSTEMS</v>
          </cell>
          <cell r="K259" t="str">
            <v>NonBarg</v>
          </cell>
          <cell r="L259" t="str">
            <v>NonProd</v>
          </cell>
          <cell r="M259" t="str">
            <v>No</v>
          </cell>
          <cell r="N259" t="str">
            <v>Other</v>
          </cell>
          <cell r="O259">
            <v>0</v>
          </cell>
          <cell r="P259">
            <v>3435.56</v>
          </cell>
          <cell r="Q259">
            <v>0</v>
          </cell>
          <cell r="R259">
            <v>0</v>
          </cell>
          <cell r="S259">
            <v>0</v>
          </cell>
        </row>
        <row r="260">
          <cell r="B260" t="str">
            <v>320</v>
          </cell>
          <cell r="C260" t="str">
            <v>DISABILITY SUPPL</v>
          </cell>
          <cell r="D260">
            <v>0</v>
          </cell>
          <cell r="E260">
            <v>0</v>
          </cell>
          <cell r="F260">
            <v>0</v>
          </cell>
          <cell r="G260">
            <v>0</v>
          </cell>
          <cell r="H260">
            <v>19</v>
          </cell>
          <cell r="I260" t="str">
            <v>31</v>
          </cell>
          <cell r="J260" t="str">
            <v>NUCLEAR DIVISION</v>
          </cell>
          <cell r="K260" t="str">
            <v>Barg</v>
          </cell>
          <cell r="L260" t="str">
            <v>NonProd</v>
          </cell>
          <cell r="M260" t="str">
            <v>No</v>
          </cell>
          <cell r="N260" t="str">
            <v>Other</v>
          </cell>
          <cell r="O260">
            <v>0</v>
          </cell>
          <cell r="P260">
            <v>22007.22</v>
          </cell>
          <cell r="Q260">
            <v>0</v>
          </cell>
          <cell r="R260">
            <v>0</v>
          </cell>
          <cell r="S260">
            <v>0</v>
          </cell>
        </row>
        <row r="261">
          <cell r="B261" t="str">
            <v>320</v>
          </cell>
          <cell r="C261" t="str">
            <v>DISABILITY SUPPL</v>
          </cell>
          <cell r="D261">
            <v>0</v>
          </cell>
          <cell r="E261">
            <v>0</v>
          </cell>
          <cell r="F261">
            <v>0</v>
          </cell>
          <cell r="G261">
            <v>0</v>
          </cell>
          <cell r="H261">
            <v>131</v>
          </cell>
          <cell r="I261" t="str">
            <v>34</v>
          </cell>
          <cell r="J261" t="str">
            <v>HUMAN RESRC &amp; CORP SVCS</v>
          </cell>
          <cell r="K261" t="str">
            <v>Barg</v>
          </cell>
          <cell r="L261" t="str">
            <v>NonProd</v>
          </cell>
          <cell r="M261" t="str">
            <v>No</v>
          </cell>
          <cell r="N261" t="str">
            <v>Other</v>
          </cell>
          <cell r="O261">
            <v>0</v>
          </cell>
          <cell r="P261">
            <v>3659.22</v>
          </cell>
          <cell r="Q261">
            <v>0</v>
          </cell>
          <cell r="R261">
            <v>0</v>
          </cell>
          <cell r="S261">
            <v>0</v>
          </cell>
        </row>
        <row r="262">
          <cell r="B262" t="str">
            <v>320</v>
          </cell>
          <cell r="C262" t="str">
            <v>DISABILITY SUPPL</v>
          </cell>
          <cell r="D262">
            <v>0</v>
          </cell>
          <cell r="E262">
            <v>0</v>
          </cell>
          <cell r="F262">
            <v>0</v>
          </cell>
          <cell r="G262">
            <v>0</v>
          </cell>
          <cell r="H262">
            <v>188</v>
          </cell>
          <cell r="I262" t="str">
            <v>51</v>
          </cell>
          <cell r="J262" t="str">
            <v>CUSTOMER SERVICE</v>
          </cell>
          <cell r="K262" t="str">
            <v>Barg</v>
          </cell>
          <cell r="L262" t="str">
            <v>NonProd</v>
          </cell>
          <cell r="M262" t="str">
            <v>No</v>
          </cell>
          <cell r="N262" t="str">
            <v>Other</v>
          </cell>
          <cell r="O262">
            <v>0</v>
          </cell>
          <cell r="P262">
            <v>10711.82</v>
          </cell>
          <cell r="Q262">
            <v>0</v>
          </cell>
          <cell r="R262">
            <v>0</v>
          </cell>
          <cell r="S262">
            <v>0</v>
          </cell>
        </row>
        <row r="263">
          <cell r="B263" t="str">
            <v>320</v>
          </cell>
          <cell r="C263" t="str">
            <v>DISABILITY SUPPL</v>
          </cell>
          <cell r="D263">
            <v>0</v>
          </cell>
          <cell r="E263">
            <v>0</v>
          </cell>
          <cell r="F263">
            <v>0</v>
          </cell>
          <cell r="G263">
            <v>0</v>
          </cell>
          <cell r="H263">
            <v>237</v>
          </cell>
          <cell r="I263" t="str">
            <v>53</v>
          </cell>
          <cell r="J263" t="str">
            <v>POWER SYSTEMS</v>
          </cell>
          <cell r="K263" t="str">
            <v>Barg</v>
          </cell>
          <cell r="L263" t="str">
            <v>NonProd</v>
          </cell>
          <cell r="M263" t="str">
            <v>No</v>
          </cell>
          <cell r="N263" t="str">
            <v>Other</v>
          </cell>
          <cell r="O263">
            <v>0</v>
          </cell>
          <cell r="P263">
            <v>94933.79</v>
          </cell>
          <cell r="Q263">
            <v>0</v>
          </cell>
          <cell r="R263">
            <v>0</v>
          </cell>
          <cell r="S263">
            <v>0</v>
          </cell>
        </row>
        <row r="264">
          <cell r="B264" t="str">
            <v>320</v>
          </cell>
          <cell r="C264" t="str">
            <v>DISABILITY SUPPL</v>
          </cell>
          <cell r="D264">
            <v>0</v>
          </cell>
          <cell r="E264">
            <v>0</v>
          </cell>
          <cell r="F264">
            <v>0</v>
          </cell>
          <cell r="G264">
            <v>0</v>
          </cell>
          <cell r="H264">
            <v>365</v>
          </cell>
          <cell r="I264" t="str">
            <v>56</v>
          </cell>
          <cell r="J264" t="str">
            <v>POWER GENERATION</v>
          </cell>
          <cell r="K264" t="str">
            <v>Barg</v>
          </cell>
          <cell r="L264" t="str">
            <v>NonProd</v>
          </cell>
          <cell r="M264" t="str">
            <v>No</v>
          </cell>
          <cell r="N264" t="str">
            <v>Other</v>
          </cell>
          <cell r="O264">
            <v>0</v>
          </cell>
          <cell r="P264">
            <v>7827.91</v>
          </cell>
          <cell r="Q264">
            <v>0</v>
          </cell>
          <cell r="R264">
            <v>0</v>
          </cell>
          <cell r="S264">
            <v>0</v>
          </cell>
        </row>
        <row r="265">
          <cell r="B265" t="str">
            <v>320</v>
          </cell>
          <cell r="C265" t="str">
            <v>DISABILITY SUPPL</v>
          </cell>
          <cell r="D265">
            <v>0</v>
          </cell>
          <cell r="E265">
            <v>0</v>
          </cell>
          <cell r="F265">
            <v>0</v>
          </cell>
          <cell r="G265">
            <v>0</v>
          </cell>
          <cell r="H265">
            <v>583</v>
          </cell>
          <cell r="I265" t="str">
            <v>51</v>
          </cell>
          <cell r="J265" t="str">
            <v>CUSTOMER SERVICE</v>
          </cell>
          <cell r="K265" t="str">
            <v>NonBarg</v>
          </cell>
          <cell r="L265" t="str">
            <v>NonProd</v>
          </cell>
          <cell r="M265" t="str">
            <v>No</v>
          </cell>
          <cell r="N265" t="str">
            <v>Other</v>
          </cell>
          <cell r="O265">
            <v>0</v>
          </cell>
          <cell r="P265">
            <v>-593.13</v>
          </cell>
          <cell r="Q265">
            <v>0</v>
          </cell>
          <cell r="R265">
            <v>0</v>
          </cell>
          <cell r="S265">
            <v>0</v>
          </cell>
        </row>
        <row r="266">
          <cell r="B266" t="str">
            <v>330</v>
          </cell>
          <cell r="C266" t="str">
            <v>RETRO PAY THRFTBL</v>
          </cell>
          <cell r="D266">
            <v>0</v>
          </cell>
          <cell r="E266">
            <v>0</v>
          </cell>
          <cell r="F266">
            <v>0</v>
          </cell>
          <cell r="G266">
            <v>0</v>
          </cell>
          <cell r="H266">
            <v>20</v>
          </cell>
          <cell r="I266" t="str">
            <v>31</v>
          </cell>
          <cell r="J266" t="str">
            <v>NUCLEAR DIVISION</v>
          </cell>
          <cell r="K266" t="str">
            <v>Barg</v>
          </cell>
          <cell r="L266" t="str">
            <v>NonProd</v>
          </cell>
          <cell r="M266" t="str">
            <v>No</v>
          </cell>
          <cell r="N266" t="str">
            <v>Other</v>
          </cell>
          <cell r="O266">
            <v>0</v>
          </cell>
          <cell r="P266">
            <v>59582.09</v>
          </cell>
          <cell r="Q266">
            <v>0</v>
          </cell>
          <cell r="R266">
            <v>0</v>
          </cell>
          <cell r="S266">
            <v>0</v>
          </cell>
        </row>
        <row r="267">
          <cell r="B267" t="str">
            <v>330</v>
          </cell>
          <cell r="C267" t="str">
            <v>RETRO PAY THRFTBL</v>
          </cell>
          <cell r="D267">
            <v>0</v>
          </cell>
          <cell r="E267">
            <v>0</v>
          </cell>
          <cell r="F267">
            <v>0</v>
          </cell>
          <cell r="G267">
            <v>0</v>
          </cell>
          <cell r="H267">
            <v>132</v>
          </cell>
          <cell r="I267" t="str">
            <v>34</v>
          </cell>
          <cell r="J267" t="str">
            <v>HUMAN RESRC &amp; CORP SVCS</v>
          </cell>
          <cell r="K267" t="str">
            <v>Barg</v>
          </cell>
          <cell r="L267" t="str">
            <v>NonProd</v>
          </cell>
          <cell r="M267" t="str">
            <v>No</v>
          </cell>
          <cell r="N267" t="str">
            <v>Other</v>
          </cell>
          <cell r="O267">
            <v>0</v>
          </cell>
          <cell r="P267">
            <v>3403.47</v>
          </cell>
          <cell r="Q267">
            <v>0</v>
          </cell>
          <cell r="R267">
            <v>0</v>
          </cell>
          <cell r="S267">
            <v>0</v>
          </cell>
        </row>
        <row r="268">
          <cell r="B268" t="str">
            <v>330</v>
          </cell>
          <cell r="C268" t="str">
            <v>RETRO PAY THRFTBL</v>
          </cell>
          <cell r="D268">
            <v>0</v>
          </cell>
          <cell r="E268">
            <v>0</v>
          </cell>
          <cell r="F268">
            <v>0</v>
          </cell>
          <cell r="G268">
            <v>0</v>
          </cell>
          <cell r="H268">
            <v>189</v>
          </cell>
          <cell r="I268" t="str">
            <v>51</v>
          </cell>
          <cell r="J268" t="str">
            <v>CUSTOMER SERVICE</v>
          </cell>
          <cell r="K268" t="str">
            <v>Barg</v>
          </cell>
          <cell r="L268" t="str">
            <v>NonProd</v>
          </cell>
          <cell r="M268" t="str">
            <v>No</v>
          </cell>
          <cell r="N268" t="str">
            <v>Other</v>
          </cell>
          <cell r="O268">
            <v>0</v>
          </cell>
          <cell r="P268">
            <v>58.24</v>
          </cell>
          <cell r="Q268">
            <v>0</v>
          </cell>
          <cell r="R268">
            <v>0</v>
          </cell>
          <cell r="S268">
            <v>0</v>
          </cell>
        </row>
        <row r="269">
          <cell r="B269" t="str">
            <v>330</v>
          </cell>
          <cell r="C269" t="str">
            <v>RETRO PAY THRFTBL</v>
          </cell>
          <cell r="D269">
            <v>0</v>
          </cell>
          <cell r="E269">
            <v>0</v>
          </cell>
          <cell r="F269">
            <v>0</v>
          </cell>
          <cell r="G269">
            <v>0</v>
          </cell>
          <cell r="H269">
            <v>238</v>
          </cell>
          <cell r="I269" t="str">
            <v>53</v>
          </cell>
          <cell r="J269" t="str">
            <v>POWER SYSTEMS</v>
          </cell>
          <cell r="K269" t="str">
            <v>Barg</v>
          </cell>
          <cell r="L269" t="str">
            <v>NonProd</v>
          </cell>
          <cell r="M269" t="str">
            <v>No</v>
          </cell>
          <cell r="N269" t="str">
            <v>Other</v>
          </cell>
          <cell r="O269">
            <v>6</v>
          </cell>
          <cell r="P269">
            <v>219025.05</v>
          </cell>
          <cell r="Q269">
            <v>0</v>
          </cell>
          <cell r="R269">
            <v>0</v>
          </cell>
          <cell r="S269">
            <v>0</v>
          </cell>
        </row>
        <row r="270">
          <cell r="B270" t="str">
            <v>330</v>
          </cell>
          <cell r="C270" t="str">
            <v>RETRO PAY THRFTBL</v>
          </cell>
          <cell r="D270">
            <v>0</v>
          </cell>
          <cell r="E270">
            <v>0</v>
          </cell>
          <cell r="F270">
            <v>0</v>
          </cell>
          <cell r="G270">
            <v>0</v>
          </cell>
          <cell r="H270">
            <v>366</v>
          </cell>
          <cell r="I270" t="str">
            <v>56</v>
          </cell>
          <cell r="J270" t="str">
            <v>POWER GENERATION</v>
          </cell>
          <cell r="K270" t="str">
            <v>Barg</v>
          </cell>
          <cell r="L270" t="str">
            <v>NonProd</v>
          </cell>
          <cell r="M270" t="str">
            <v>No</v>
          </cell>
          <cell r="N270" t="str">
            <v>Other</v>
          </cell>
          <cell r="O270">
            <v>0</v>
          </cell>
          <cell r="P270">
            <v>44316.09</v>
          </cell>
          <cell r="Q270">
            <v>0</v>
          </cell>
          <cell r="R270">
            <v>0</v>
          </cell>
          <cell r="S270">
            <v>0</v>
          </cell>
        </row>
        <row r="271">
          <cell r="B271" t="str">
            <v>330</v>
          </cell>
          <cell r="C271" t="str">
            <v>RETRO PAY THRFTBL</v>
          </cell>
          <cell r="D271">
            <v>0</v>
          </cell>
          <cell r="E271">
            <v>0</v>
          </cell>
          <cell r="F271">
            <v>0</v>
          </cell>
          <cell r="G271">
            <v>0</v>
          </cell>
          <cell r="H271">
            <v>460</v>
          </cell>
          <cell r="I271" t="str">
            <v>58</v>
          </cell>
          <cell r="J271" t="str">
            <v>INFO MANAGEMENT</v>
          </cell>
          <cell r="K271" t="str">
            <v>Barg</v>
          </cell>
          <cell r="L271" t="str">
            <v>NonProd</v>
          </cell>
          <cell r="M271" t="str">
            <v>No</v>
          </cell>
          <cell r="N271" t="str">
            <v>Other</v>
          </cell>
          <cell r="O271">
            <v>0</v>
          </cell>
          <cell r="P271">
            <v>413.6</v>
          </cell>
          <cell r="Q271">
            <v>0</v>
          </cell>
          <cell r="R271">
            <v>0</v>
          </cell>
          <cell r="S271">
            <v>0</v>
          </cell>
        </row>
        <row r="272">
          <cell r="B272" t="str">
            <v>330</v>
          </cell>
          <cell r="C272" t="str">
            <v>RETRO PAY THRFTBL</v>
          </cell>
          <cell r="D272">
            <v>0</v>
          </cell>
          <cell r="E272">
            <v>0</v>
          </cell>
          <cell r="F272">
            <v>0</v>
          </cell>
          <cell r="G272">
            <v>0</v>
          </cell>
          <cell r="H272">
            <v>15</v>
          </cell>
          <cell r="I272" t="str">
            <v>31</v>
          </cell>
          <cell r="J272" t="str">
            <v>NUCLEAR DIVISION</v>
          </cell>
          <cell r="K272" t="str">
            <v>NonBarg</v>
          </cell>
          <cell r="L272" t="str">
            <v>NonProd</v>
          </cell>
          <cell r="M272" t="str">
            <v>No</v>
          </cell>
          <cell r="N272" t="str">
            <v>Other</v>
          </cell>
          <cell r="O272">
            <v>0</v>
          </cell>
          <cell r="P272">
            <v>14470.75</v>
          </cell>
          <cell r="Q272">
            <v>0</v>
          </cell>
          <cell r="R272">
            <v>0</v>
          </cell>
          <cell r="S272">
            <v>0</v>
          </cell>
        </row>
        <row r="273">
          <cell r="B273" t="str">
            <v>330</v>
          </cell>
          <cell r="C273" t="str">
            <v>RETRO PAY THRFTBL</v>
          </cell>
          <cell r="D273">
            <v>0</v>
          </cell>
          <cell r="E273">
            <v>0</v>
          </cell>
          <cell r="F273">
            <v>0</v>
          </cell>
          <cell r="G273">
            <v>0</v>
          </cell>
          <cell r="H273">
            <v>137</v>
          </cell>
          <cell r="I273" t="str">
            <v>33</v>
          </cell>
          <cell r="J273" t="str">
            <v>FINANCIAL</v>
          </cell>
          <cell r="K273" t="str">
            <v>NonBarg</v>
          </cell>
          <cell r="L273" t="str">
            <v>NonProd</v>
          </cell>
          <cell r="M273" t="str">
            <v>No</v>
          </cell>
          <cell r="N273" t="str">
            <v>Other</v>
          </cell>
          <cell r="O273">
            <v>0</v>
          </cell>
          <cell r="P273">
            <v>18092.98</v>
          </cell>
          <cell r="Q273">
            <v>0</v>
          </cell>
          <cell r="R273">
            <v>0</v>
          </cell>
          <cell r="S273">
            <v>0</v>
          </cell>
        </row>
        <row r="274">
          <cell r="B274" t="str">
            <v>330</v>
          </cell>
          <cell r="C274" t="str">
            <v>RETRO PAY THRFTBL</v>
          </cell>
          <cell r="D274">
            <v>0</v>
          </cell>
          <cell r="E274">
            <v>0</v>
          </cell>
          <cell r="F274">
            <v>0</v>
          </cell>
          <cell r="G274">
            <v>0</v>
          </cell>
          <cell r="H274">
            <v>244</v>
          </cell>
          <cell r="I274" t="str">
            <v>34</v>
          </cell>
          <cell r="J274" t="str">
            <v>HUMAN RESRC &amp; CORP SVCS</v>
          </cell>
          <cell r="K274" t="str">
            <v>NonBarg</v>
          </cell>
          <cell r="L274" t="str">
            <v>NonProd</v>
          </cell>
          <cell r="M274" t="str">
            <v>No</v>
          </cell>
          <cell r="N274" t="str">
            <v>Other</v>
          </cell>
          <cell r="O274">
            <v>0</v>
          </cell>
          <cell r="P274">
            <v>7101.65</v>
          </cell>
          <cell r="Q274">
            <v>0</v>
          </cell>
          <cell r="R274">
            <v>0</v>
          </cell>
          <cell r="S274">
            <v>0</v>
          </cell>
        </row>
        <row r="275">
          <cell r="B275" t="str">
            <v>330</v>
          </cell>
          <cell r="C275" t="str">
            <v>RETRO PAY THRFTBL</v>
          </cell>
          <cell r="D275">
            <v>0</v>
          </cell>
          <cell r="E275">
            <v>0</v>
          </cell>
          <cell r="F275">
            <v>0</v>
          </cell>
          <cell r="G275">
            <v>0</v>
          </cell>
          <cell r="H275">
            <v>361</v>
          </cell>
          <cell r="I275" t="str">
            <v>35</v>
          </cell>
          <cell r="J275" t="str">
            <v>GENERAL COUNSEL</v>
          </cell>
          <cell r="K275" t="str">
            <v>NonBarg</v>
          </cell>
          <cell r="L275" t="str">
            <v>NonProd</v>
          </cell>
          <cell r="M275" t="str">
            <v>No</v>
          </cell>
          <cell r="N275" t="str">
            <v>Other</v>
          </cell>
          <cell r="O275">
            <v>0</v>
          </cell>
          <cell r="P275">
            <v>3858</v>
          </cell>
          <cell r="Q275">
            <v>0</v>
          </cell>
          <cell r="R275">
            <v>0</v>
          </cell>
          <cell r="S275">
            <v>0</v>
          </cell>
        </row>
        <row r="276">
          <cell r="B276" t="str">
            <v>330</v>
          </cell>
          <cell r="C276" t="str">
            <v>RETRO PAY THRFTBL</v>
          </cell>
          <cell r="D276">
            <v>0</v>
          </cell>
          <cell r="E276">
            <v>0</v>
          </cell>
          <cell r="F276">
            <v>0</v>
          </cell>
          <cell r="G276">
            <v>0</v>
          </cell>
          <cell r="H276">
            <v>471</v>
          </cell>
          <cell r="I276" t="str">
            <v>37</v>
          </cell>
          <cell r="J276" t="str">
            <v>CORP COMMUNICATIONS</v>
          </cell>
          <cell r="K276" t="str">
            <v>NonBarg</v>
          </cell>
          <cell r="L276" t="str">
            <v>NonProd</v>
          </cell>
          <cell r="M276" t="str">
            <v>No</v>
          </cell>
          <cell r="N276" t="str">
            <v>Other</v>
          </cell>
          <cell r="O276">
            <v>0</v>
          </cell>
          <cell r="P276">
            <v>210</v>
          </cell>
          <cell r="Q276">
            <v>0</v>
          </cell>
          <cell r="R276">
            <v>0</v>
          </cell>
          <cell r="S276">
            <v>0</v>
          </cell>
        </row>
        <row r="277">
          <cell r="B277" t="str">
            <v>330</v>
          </cell>
          <cell r="C277" t="str">
            <v>RETRO PAY THRFTBL</v>
          </cell>
          <cell r="D277">
            <v>0</v>
          </cell>
          <cell r="E277">
            <v>0</v>
          </cell>
          <cell r="F277">
            <v>0</v>
          </cell>
          <cell r="G277">
            <v>0</v>
          </cell>
          <cell r="H277">
            <v>584</v>
          </cell>
          <cell r="I277" t="str">
            <v>51</v>
          </cell>
          <cell r="J277" t="str">
            <v>CUSTOMER SERVICE</v>
          </cell>
          <cell r="K277" t="str">
            <v>NonBarg</v>
          </cell>
          <cell r="L277" t="str">
            <v>NonProd</v>
          </cell>
          <cell r="M277" t="str">
            <v>No</v>
          </cell>
          <cell r="N277" t="str">
            <v>Other</v>
          </cell>
          <cell r="O277">
            <v>0</v>
          </cell>
          <cell r="P277">
            <v>18237.07</v>
          </cell>
          <cell r="Q277">
            <v>0</v>
          </cell>
          <cell r="R277">
            <v>0</v>
          </cell>
          <cell r="S277">
            <v>0</v>
          </cell>
        </row>
        <row r="278">
          <cell r="B278" t="str">
            <v>330</v>
          </cell>
          <cell r="C278" t="str">
            <v>RETRO PAY THRFTBL</v>
          </cell>
          <cell r="D278">
            <v>0</v>
          </cell>
          <cell r="E278">
            <v>0</v>
          </cell>
          <cell r="F278">
            <v>0</v>
          </cell>
          <cell r="G278">
            <v>0</v>
          </cell>
          <cell r="H278">
            <v>698</v>
          </cell>
          <cell r="I278" t="str">
            <v>53</v>
          </cell>
          <cell r="J278" t="str">
            <v>POWER SYSTEMS</v>
          </cell>
          <cell r="K278" t="str">
            <v>NonBarg</v>
          </cell>
          <cell r="L278" t="str">
            <v>NonProd</v>
          </cell>
          <cell r="M278" t="str">
            <v>No</v>
          </cell>
          <cell r="N278" t="str">
            <v>Other</v>
          </cell>
          <cell r="O278">
            <v>0</v>
          </cell>
          <cell r="P278">
            <v>62803.22</v>
          </cell>
          <cell r="Q278">
            <v>0</v>
          </cell>
          <cell r="R278">
            <v>0</v>
          </cell>
          <cell r="S278">
            <v>0</v>
          </cell>
        </row>
        <row r="279">
          <cell r="B279" t="str">
            <v>330</v>
          </cell>
          <cell r="C279" t="str">
            <v>RETRO PAY THRFTBL</v>
          </cell>
          <cell r="D279">
            <v>0</v>
          </cell>
          <cell r="E279">
            <v>0</v>
          </cell>
          <cell r="F279">
            <v>0</v>
          </cell>
          <cell r="G279">
            <v>0</v>
          </cell>
          <cell r="H279">
            <v>875</v>
          </cell>
          <cell r="I279" t="str">
            <v>56</v>
          </cell>
          <cell r="J279" t="str">
            <v>POWER GENERATION</v>
          </cell>
          <cell r="K279" t="str">
            <v>NonBarg</v>
          </cell>
          <cell r="L279" t="str">
            <v>NonProd</v>
          </cell>
          <cell r="M279" t="str">
            <v>No</v>
          </cell>
          <cell r="N279" t="str">
            <v>Other</v>
          </cell>
          <cell r="O279">
            <v>0</v>
          </cell>
          <cell r="P279">
            <v>5676.36</v>
          </cell>
          <cell r="Q279">
            <v>0</v>
          </cell>
          <cell r="R279">
            <v>0</v>
          </cell>
          <cell r="S279">
            <v>0</v>
          </cell>
        </row>
        <row r="280">
          <cell r="B280" t="str">
            <v>330</v>
          </cell>
          <cell r="C280" t="str">
            <v>RETRO PAY THRFTBL</v>
          </cell>
          <cell r="D280">
            <v>0</v>
          </cell>
          <cell r="E280">
            <v>0</v>
          </cell>
          <cell r="F280">
            <v>0</v>
          </cell>
          <cell r="G280">
            <v>0</v>
          </cell>
          <cell r="H280">
            <v>979</v>
          </cell>
          <cell r="I280" t="str">
            <v>58</v>
          </cell>
          <cell r="J280" t="str">
            <v>INFO MANAGEMENT</v>
          </cell>
          <cell r="K280" t="str">
            <v>NonBarg</v>
          </cell>
          <cell r="L280" t="str">
            <v>NonProd</v>
          </cell>
          <cell r="M280" t="str">
            <v>No</v>
          </cell>
          <cell r="N280" t="str">
            <v>Other</v>
          </cell>
          <cell r="O280">
            <v>0</v>
          </cell>
          <cell r="P280">
            <v>10963.5</v>
          </cell>
          <cell r="Q280">
            <v>0</v>
          </cell>
          <cell r="R280">
            <v>0</v>
          </cell>
          <cell r="S280">
            <v>0</v>
          </cell>
        </row>
        <row r="281">
          <cell r="B281" t="str">
            <v>330</v>
          </cell>
          <cell r="C281" t="str">
            <v>RETRO PAY THRFTBL</v>
          </cell>
          <cell r="D281">
            <v>0</v>
          </cell>
          <cell r="E281">
            <v>0</v>
          </cell>
          <cell r="F281">
            <v>0</v>
          </cell>
          <cell r="G281">
            <v>0</v>
          </cell>
          <cell r="H281">
            <v>1099</v>
          </cell>
          <cell r="I281" t="str">
            <v>62</v>
          </cell>
          <cell r="J281" t="str">
            <v>ENERGY MARKETING</v>
          </cell>
          <cell r="K281" t="str">
            <v>NonBarg</v>
          </cell>
          <cell r="L281" t="str">
            <v>NonProd</v>
          </cell>
          <cell r="M281" t="str">
            <v>No</v>
          </cell>
          <cell r="N281" t="str">
            <v>Other</v>
          </cell>
          <cell r="O281">
            <v>0</v>
          </cell>
          <cell r="P281">
            <v>62658</v>
          </cell>
          <cell r="Q281">
            <v>0</v>
          </cell>
          <cell r="R281">
            <v>0</v>
          </cell>
          <cell r="S281">
            <v>0</v>
          </cell>
        </row>
        <row r="282">
          <cell r="B282" t="str">
            <v>340</v>
          </cell>
          <cell r="C282" t="str">
            <v>MISC. EARN-THRFTBL</v>
          </cell>
          <cell r="D282">
            <v>0</v>
          </cell>
          <cell r="E282">
            <v>0</v>
          </cell>
          <cell r="F282">
            <v>0</v>
          </cell>
          <cell r="G282">
            <v>0</v>
          </cell>
          <cell r="H282">
            <v>21</v>
          </cell>
          <cell r="I282" t="str">
            <v>31</v>
          </cell>
          <cell r="J282" t="str">
            <v>NUCLEAR DIVISION</v>
          </cell>
          <cell r="K282" t="str">
            <v>Barg</v>
          </cell>
          <cell r="L282" t="str">
            <v>NonProd</v>
          </cell>
          <cell r="M282" t="str">
            <v>No</v>
          </cell>
          <cell r="N282" t="str">
            <v>Other</v>
          </cell>
          <cell r="O282">
            <v>0</v>
          </cell>
          <cell r="P282">
            <v>1314.25</v>
          </cell>
          <cell r="Q282">
            <v>0</v>
          </cell>
          <cell r="R282">
            <v>0</v>
          </cell>
          <cell r="S282">
            <v>0</v>
          </cell>
        </row>
        <row r="283">
          <cell r="B283" t="str">
            <v>340</v>
          </cell>
          <cell r="C283" t="str">
            <v>MISC. EARN-THRFTBL</v>
          </cell>
          <cell r="D283">
            <v>0</v>
          </cell>
          <cell r="E283">
            <v>0</v>
          </cell>
          <cell r="F283">
            <v>0</v>
          </cell>
          <cell r="G283">
            <v>0</v>
          </cell>
          <cell r="H283">
            <v>239</v>
          </cell>
          <cell r="I283" t="str">
            <v>53</v>
          </cell>
          <cell r="J283" t="str">
            <v>POWER SYSTEMS</v>
          </cell>
          <cell r="K283" t="str">
            <v>Barg</v>
          </cell>
          <cell r="L283" t="str">
            <v>NonProd</v>
          </cell>
          <cell r="M283" t="str">
            <v>No</v>
          </cell>
          <cell r="N283" t="str">
            <v>Other</v>
          </cell>
          <cell r="O283">
            <v>0</v>
          </cell>
          <cell r="P283">
            <v>787.38</v>
          </cell>
          <cell r="Q283">
            <v>0</v>
          </cell>
          <cell r="R283">
            <v>0</v>
          </cell>
          <cell r="S283">
            <v>0</v>
          </cell>
        </row>
        <row r="284">
          <cell r="B284" t="str">
            <v>340</v>
          </cell>
          <cell r="C284" t="str">
            <v>MISC. EARN-THRFTBL</v>
          </cell>
          <cell r="D284">
            <v>0</v>
          </cell>
          <cell r="E284">
            <v>0</v>
          </cell>
          <cell r="F284">
            <v>0</v>
          </cell>
          <cell r="G284">
            <v>0</v>
          </cell>
          <cell r="H284">
            <v>16</v>
          </cell>
          <cell r="I284" t="str">
            <v>31</v>
          </cell>
          <cell r="J284" t="str">
            <v>NUCLEAR DIVISION</v>
          </cell>
          <cell r="K284" t="str">
            <v>NonBarg</v>
          </cell>
          <cell r="L284" t="str">
            <v>NonProd</v>
          </cell>
          <cell r="M284" t="str">
            <v>No</v>
          </cell>
          <cell r="N284" t="str">
            <v>Other</v>
          </cell>
          <cell r="O284">
            <v>0</v>
          </cell>
          <cell r="P284">
            <v>96.52</v>
          </cell>
          <cell r="Q284">
            <v>0</v>
          </cell>
          <cell r="R284">
            <v>0</v>
          </cell>
          <cell r="S284">
            <v>0</v>
          </cell>
        </row>
        <row r="285">
          <cell r="B285" t="str">
            <v>340</v>
          </cell>
          <cell r="C285" t="str">
            <v>MISC. EARN-THRFTBL</v>
          </cell>
          <cell r="D285">
            <v>0</v>
          </cell>
          <cell r="E285">
            <v>0</v>
          </cell>
          <cell r="F285">
            <v>0</v>
          </cell>
          <cell r="G285">
            <v>0</v>
          </cell>
          <cell r="H285">
            <v>138</v>
          </cell>
          <cell r="I285" t="str">
            <v>33</v>
          </cell>
          <cell r="J285" t="str">
            <v>FINANCIAL</v>
          </cell>
          <cell r="K285" t="str">
            <v>NonBarg</v>
          </cell>
          <cell r="L285" t="str">
            <v>NonProd</v>
          </cell>
          <cell r="M285" t="str">
            <v>No</v>
          </cell>
          <cell r="N285" t="str">
            <v>Other</v>
          </cell>
          <cell r="O285">
            <v>0</v>
          </cell>
          <cell r="P285">
            <v>54215</v>
          </cell>
          <cell r="Q285">
            <v>0</v>
          </cell>
          <cell r="R285">
            <v>0</v>
          </cell>
          <cell r="S285">
            <v>0</v>
          </cell>
        </row>
        <row r="286">
          <cell r="B286" t="str">
            <v>340</v>
          </cell>
          <cell r="C286" t="str">
            <v>MISC. EARN-THRFTBL</v>
          </cell>
          <cell r="D286">
            <v>0</v>
          </cell>
          <cell r="E286">
            <v>0</v>
          </cell>
          <cell r="F286">
            <v>0</v>
          </cell>
          <cell r="G286">
            <v>0</v>
          </cell>
          <cell r="H286">
            <v>245</v>
          </cell>
          <cell r="I286" t="str">
            <v>34</v>
          </cell>
          <cell r="J286" t="str">
            <v>HUMAN RESRC &amp; CORP SVCS</v>
          </cell>
          <cell r="K286" t="str">
            <v>NonBarg</v>
          </cell>
          <cell r="L286" t="str">
            <v>NonProd</v>
          </cell>
          <cell r="M286" t="str">
            <v>No</v>
          </cell>
          <cell r="N286" t="str">
            <v>Other</v>
          </cell>
          <cell r="O286">
            <v>0</v>
          </cell>
          <cell r="P286">
            <v>4264</v>
          </cell>
          <cell r="Q286">
            <v>0</v>
          </cell>
          <cell r="R286">
            <v>0</v>
          </cell>
          <cell r="S286">
            <v>0</v>
          </cell>
        </row>
        <row r="287">
          <cell r="B287" t="str">
            <v>350</v>
          </cell>
          <cell r="C287" t="str">
            <v>MISC. EARN-THRFTBL</v>
          </cell>
          <cell r="D287">
            <v>0</v>
          </cell>
          <cell r="E287">
            <v>0</v>
          </cell>
          <cell r="F287">
            <v>0</v>
          </cell>
          <cell r="G287">
            <v>0</v>
          </cell>
          <cell r="H287">
            <v>22</v>
          </cell>
          <cell r="I287" t="str">
            <v>31</v>
          </cell>
          <cell r="J287" t="str">
            <v>NUCLEAR DIVISION</v>
          </cell>
          <cell r="K287" t="str">
            <v>Barg</v>
          </cell>
          <cell r="L287" t="str">
            <v>NonProd</v>
          </cell>
          <cell r="M287" t="str">
            <v>No</v>
          </cell>
          <cell r="N287" t="str">
            <v>Other</v>
          </cell>
          <cell r="O287">
            <v>0</v>
          </cell>
          <cell r="P287">
            <v>23876.98</v>
          </cell>
          <cell r="Q287">
            <v>0</v>
          </cell>
          <cell r="R287">
            <v>0</v>
          </cell>
          <cell r="S287">
            <v>0</v>
          </cell>
        </row>
        <row r="288">
          <cell r="B288" t="str">
            <v>350</v>
          </cell>
          <cell r="C288" t="str">
            <v>MISC. EARN-THRFTBL</v>
          </cell>
          <cell r="D288">
            <v>0</v>
          </cell>
          <cell r="E288">
            <v>0</v>
          </cell>
          <cell r="F288">
            <v>0</v>
          </cell>
          <cell r="G288">
            <v>0</v>
          </cell>
          <cell r="H288">
            <v>17</v>
          </cell>
          <cell r="I288" t="str">
            <v>31</v>
          </cell>
          <cell r="J288" t="str">
            <v>NUCLEAR DIVISION</v>
          </cell>
          <cell r="K288" t="str">
            <v>NonBarg</v>
          </cell>
          <cell r="L288" t="str">
            <v>NonProd</v>
          </cell>
          <cell r="M288" t="str">
            <v>No</v>
          </cell>
          <cell r="N288" t="str">
            <v>Other</v>
          </cell>
          <cell r="O288">
            <v>0</v>
          </cell>
          <cell r="P288">
            <v>61543.5</v>
          </cell>
          <cell r="Q288">
            <v>0</v>
          </cell>
          <cell r="R288">
            <v>0</v>
          </cell>
          <cell r="S288">
            <v>0</v>
          </cell>
        </row>
        <row r="289">
          <cell r="B289" t="str">
            <v>370</v>
          </cell>
          <cell r="C289" t="str">
            <v>VACATION SELL</v>
          </cell>
          <cell r="D289">
            <v>0</v>
          </cell>
          <cell r="E289">
            <v>0</v>
          </cell>
          <cell r="F289">
            <v>0</v>
          </cell>
          <cell r="G289">
            <v>0</v>
          </cell>
          <cell r="H289">
            <v>18</v>
          </cell>
          <cell r="I289" t="str">
            <v>31</v>
          </cell>
          <cell r="J289" t="str">
            <v>NUCLEAR DIVISION</v>
          </cell>
          <cell r="K289" t="str">
            <v>NonBarg</v>
          </cell>
          <cell r="L289" t="str">
            <v>NonProd</v>
          </cell>
          <cell r="M289" t="str">
            <v>No</v>
          </cell>
          <cell r="N289" t="str">
            <v>Other</v>
          </cell>
          <cell r="O289">
            <v>0</v>
          </cell>
          <cell r="P289">
            <v>55331.55</v>
          </cell>
          <cell r="Q289">
            <v>0</v>
          </cell>
          <cell r="R289">
            <v>0</v>
          </cell>
          <cell r="S289">
            <v>0</v>
          </cell>
        </row>
        <row r="290">
          <cell r="B290" t="str">
            <v>370</v>
          </cell>
          <cell r="C290" t="str">
            <v>VACATION SELL</v>
          </cell>
          <cell r="D290">
            <v>0</v>
          </cell>
          <cell r="E290">
            <v>0</v>
          </cell>
          <cell r="F290">
            <v>0</v>
          </cell>
          <cell r="G290">
            <v>0</v>
          </cell>
          <cell r="H290">
            <v>139</v>
          </cell>
          <cell r="I290" t="str">
            <v>33</v>
          </cell>
          <cell r="J290" t="str">
            <v>FINANCIAL</v>
          </cell>
          <cell r="K290" t="str">
            <v>NonBarg</v>
          </cell>
          <cell r="L290" t="str">
            <v>NonProd</v>
          </cell>
          <cell r="M290" t="str">
            <v>No</v>
          </cell>
          <cell r="N290" t="str">
            <v>Other</v>
          </cell>
          <cell r="O290">
            <v>0</v>
          </cell>
          <cell r="P290">
            <v>2863.32</v>
          </cell>
          <cell r="Q290">
            <v>0</v>
          </cell>
          <cell r="R290">
            <v>0</v>
          </cell>
          <cell r="S290">
            <v>0</v>
          </cell>
        </row>
        <row r="291">
          <cell r="B291" t="str">
            <v>370</v>
          </cell>
          <cell r="C291" t="str">
            <v>VACATION SELL</v>
          </cell>
          <cell r="D291">
            <v>0</v>
          </cell>
          <cell r="E291">
            <v>0</v>
          </cell>
          <cell r="F291">
            <v>0</v>
          </cell>
          <cell r="G291">
            <v>0</v>
          </cell>
          <cell r="H291">
            <v>246</v>
          </cell>
          <cell r="I291" t="str">
            <v>34</v>
          </cell>
          <cell r="J291" t="str">
            <v>HUMAN RESRC &amp; CORP SVCS</v>
          </cell>
          <cell r="K291" t="str">
            <v>NonBarg</v>
          </cell>
          <cell r="L291" t="str">
            <v>NonProd</v>
          </cell>
          <cell r="M291" t="str">
            <v>No</v>
          </cell>
          <cell r="N291" t="str">
            <v>Other</v>
          </cell>
          <cell r="O291">
            <v>0</v>
          </cell>
          <cell r="P291">
            <v>5359.63</v>
          </cell>
          <cell r="Q291">
            <v>0</v>
          </cell>
          <cell r="R291">
            <v>0</v>
          </cell>
          <cell r="S291">
            <v>0</v>
          </cell>
        </row>
        <row r="292">
          <cell r="B292" t="str">
            <v>370</v>
          </cell>
          <cell r="C292" t="str">
            <v>VACATION SELL</v>
          </cell>
          <cell r="D292">
            <v>0</v>
          </cell>
          <cell r="E292">
            <v>0</v>
          </cell>
          <cell r="F292">
            <v>0</v>
          </cell>
          <cell r="G292">
            <v>0</v>
          </cell>
          <cell r="H292">
            <v>472</v>
          </cell>
          <cell r="I292" t="str">
            <v>37</v>
          </cell>
          <cell r="J292" t="str">
            <v>CORP COMMUNICATIONS</v>
          </cell>
          <cell r="K292" t="str">
            <v>NonBarg</v>
          </cell>
          <cell r="L292" t="str">
            <v>NonProd</v>
          </cell>
          <cell r="M292" t="str">
            <v>No</v>
          </cell>
          <cell r="N292" t="str">
            <v>Other</v>
          </cell>
          <cell r="O292">
            <v>0</v>
          </cell>
          <cell r="P292">
            <v>449.5</v>
          </cell>
          <cell r="Q292">
            <v>0</v>
          </cell>
          <cell r="R292">
            <v>0</v>
          </cell>
          <cell r="S292">
            <v>0</v>
          </cell>
        </row>
        <row r="293">
          <cell r="B293" t="str">
            <v>370</v>
          </cell>
          <cell r="C293" t="str">
            <v>VACATION SELL</v>
          </cell>
          <cell r="D293">
            <v>0</v>
          </cell>
          <cell r="E293">
            <v>0</v>
          </cell>
          <cell r="F293">
            <v>0</v>
          </cell>
          <cell r="G293">
            <v>0</v>
          </cell>
          <cell r="H293">
            <v>585</v>
          </cell>
          <cell r="I293" t="str">
            <v>51</v>
          </cell>
          <cell r="J293" t="str">
            <v>CUSTOMER SERVICE</v>
          </cell>
          <cell r="K293" t="str">
            <v>NonBarg</v>
          </cell>
          <cell r="L293" t="str">
            <v>NonProd</v>
          </cell>
          <cell r="M293" t="str">
            <v>No</v>
          </cell>
          <cell r="N293" t="str">
            <v>Other</v>
          </cell>
          <cell r="O293">
            <v>0</v>
          </cell>
          <cell r="P293">
            <v>11975.95</v>
          </cell>
          <cell r="Q293">
            <v>0</v>
          </cell>
          <cell r="R293">
            <v>0</v>
          </cell>
          <cell r="S293">
            <v>0</v>
          </cell>
        </row>
        <row r="294">
          <cell r="B294" t="str">
            <v>370</v>
          </cell>
          <cell r="C294" t="str">
            <v>VACATION SELL</v>
          </cell>
          <cell r="D294">
            <v>0</v>
          </cell>
          <cell r="E294">
            <v>0</v>
          </cell>
          <cell r="F294">
            <v>0</v>
          </cell>
          <cell r="G294">
            <v>0</v>
          </cell>
          <cell r="H294">
            <v>699</v>
          </cell>
          <cell r="I294" t="str">
            <v>53</v>
          </cell>
          <cell r="J294" t="str">
            <v>POWER SYSTEMS</v>
          </cell>
          <cell r="K294" t="str">
            <v>NonBarg</v>
          </cell>
          <cell r="L294" t="str">
            <v>NonProd</v>
          </cell>
          <cell r="M294" t="str">
            <v>No</v>
          </cell>
          <cell r="N294" t="str">
            <v>Other</v>
          </cell>
          <cell r="O294">
            <v>0</v>
          </cell>
          <cell r="P294">
            <v>11329.19</v>
          </cell>
          <cell r="Q294">
            <v>0</v>
          </cell>
          <cell r="R294">
            <v>0</v>
          </cell>
          <cell r="S294">
            <v>0</v>
          </cell>
        </row>
        <row r="295">
          <cell r="B295" t="str">
            <v>370</v>
          </cell>
          <cell r="C295" t="str">
            <v>VACATION SELL</v>
          </cell>
          <cell r="D295">
            <v>0</v>
          </cell>
          <cell r="E295">
            <v>0</v>
          </cell>
          <cell r="F295">
            <v>0</v>
          </cell>
          <cell r="G295">
            <v>0</v>
          </cell>
          <cell r="H295">
            <v>876</v>
          </cell>
          <cell r="I295" t="str">
            <v>56</v>
          </cell>
          <cell r="J295" t="str">
            <v>POWER GENERATION</v>
          </cell>
          <cell r="K295" t="str">
            <v>NonBarg</v>
          </cell>
          <cell r="L295" t="str">
            <v>NonProd</v>
          </cell>
          <cell r="M295" t="str">
            <v>No</v>
          </cell>
          <cell r="N295" t="str">
            <v>Other</v>
          </cell>
          <cell r="O295">
            <v>0</v>
          </cell>
          <cell r="P295">
            <v>7916.9</v>
          </cell>
          <cell r="Q295">
            <v>0</v>
          </cell>
          <cell r="R295">
            <v>0</v>
          </cell>
          <cell r="S295">
            <v>0</v>
          </cell>
        </row>
        <row r="296">
          <cell r="B296" t="str">
            <v>370</v>
          </cell>
          <cell r="C296" t="str">
            <v>VACATION SELL</v>
          </cell>
          <cell r="D296">
            <v>0</v>
          </cell>
          <cell r="E296">
            <v>0</v>
          </cell>
          <cell r="F296">
            <v>0</v>
          </cell>
          <cell r="G296">
            <v>0</v>
          </cell>
          <cell r="H296">
            <v>980</v>
          </cell>
          <cell r="I296" t="str">
            <v>58</v>
          </cell>
          <cell r="J296" t="str">
            <v>INFO MANAGEMENT</v>
          </cell>
          <cell r="K296" t="str">
            <v>NonBarg</v>
          </cell>
          <cell r="L296" t="str">
            <v>NonProd</v>
          </cell>
          <cell r="M296" t="str">
            <v>No</v>
          </cell>
          <cell r="N296" t="str">
            <v>Other</v>
          </cell>
          <cell r="O296">
            <v>0</v>
          </cell>
          <cell r="P296">
            <v>22739.03</v>
          </cell>
          <cell r="Q296">
            <v>0</v>
          </cell>
          <cell r="R296">
            <v>0</v>
          </cell>
          <cell r="S296">
            <v>0</v>
          </cell>
        </row>
        <row r="297">
          <cell r="B297" t="str">
            <v>370</v>
          </cell>
          <cell r="C297" t="str">
            <v>VACATION SELL</v>
          </cell>
          <cell r="D297">
            <v>0</v>
          </cell>
          <cell r="E297">
            <v>0</v>
          </cell>
          <cell r="F297">
            <v>0</v>
          </cell>
          <cell r="G297">
            <v>0</v>
          </cell>
          <cell r="H297">
            <v>1100</v>
          </cell>
          <cell r="I297" t="str">
            <v>62</v>
          </cell>
          <cell r="J297" t="str">
            <v>ENERGY MARKETING</v>
          </cell>
          <cell r="K297" t="str">
            <v>NonBarg</v>
          </cell>
          <cell r="L297" t="str">
            <v>NonProd</v>
          </cell>
          <cell r="M297" t="str">
            <v>No</v>
          </cell>
          <cell r="N297" t="str">
            <v>Other</v>
          </cell>
          <cell r="O297">
            <v>0</v>
          </cell>
          <cell r="P297">
            <v>3235.2</v>
          </cell>
          <cell r="Q297">
            <v>0</v>
          </cell>
          <cell r="R297">
            <v>0</v>
          </cell>
          <cell r="S297">
            <v>0</v>
          </cell>
        </row>
        <row r="298">
          <cell r="B298" t="str">
            <v>380</v>
          </cell>
          <cell r="C298" t="str">
            <v>PT VAC SELL</v>
          </cell>
          <cell r="D298">
            <v>0</v>
          </cell>
          <cell r="E298">
            <v>0</v>
          </cell>
          <cell r="F298">
            <v>0</v>
          </cell>
          <cell r="G298">
            <v>0</v>
          </cell>
          <cell r="H298">
            <v>247</v>
          </cell>
          <cell r="I298" t="str">
            <v>34</v>
          </cell>
          <cell r="J298" t="str">
            <v>HUMAN RESRC &amp; CORP SVCS</v>
          </cell>
          <cell r="K298" t="str">
            <v>NonBarg</v>
          </cell>
          <cell r="L298" t="str">
            <v>NonProd</v>
          </cell>
          <cell r="M298" t="str">
            <v>No</v>
          </cell>
          <cell r="N298" t="str">
            <v>Other</v>
          </cell>
          <cell r="O298">
            <v>4</v>
          </cell>
          <cell r="P298">
            <v>138.25</v>
          </cell>
          <cell r="Q298">
            <v>0</v>
          </cell>
          <cell r="R298">
            <v>0</v>
          </cell>
          <cell r="S298">
            <v>0</v>
          </cell>
        </row>
        <row r="299">
          <cell r="B299" t="str">
            <v>380</v>
          </cell>
          <cell r="C299" t="str">
            <v>PT VAC SELL</v>
          </cell>
          <cell r="D299">
            <v>0</v>
          </cell>
          <cell r="E299">
            <v>0</v>
          </cell>
          <cell r="F299">
            <v>0</v>
          </cell>
          <cell r="G299">
            <v>0</v>
          </cell>
          <cell r="H299">
            <v>586</v>
          </cell>
          <cell r="I299" t="str">
            <v>51</v>
          </cell>
          <cell r="J299" t="str">
            <v>CUSTOMER SERVICE</v>
          </cell>
          <cell r="K299" t="str">
            <v>NonBarg</v>
          </cell>
          <cell r="L299" t="str">
            <v>NonProd</v>
          </cell>
          <cell r="M299" t="str">
            <v>No</v>
          </cell>
          <cell r="N299" t="str">
            <v>Other</v>
          </cell>
          <cell r="O299">
            <v>16</v>
          </cell>
          <cell r="P299">
            <v>171.2</v>
          </cell>
          <cell r="Q299">
            <v>0</v>
          </cell>
          <cell r="R299">
            <v>0</v>
          </cell>
          <cell r="S299">
            <v>0</v>
          </cell>
        </row>
        <row r="300">
          <cell r="B300" t="str">
            <v>390</v>
          </cell>
          <cell r="C300" t="str">
            <v>GEN RETRO THRFTBL</v>
          </cell>
          <cell r="D300">
            <v>0</v>
          </cell>
          <cell r="E300">
            <v>0</v>
          </cell>
          <cell r="F300">
            <v>0</v>
          </cell>
          <cell r="G300">
            <v>0</v>
          </cell>
          <cell r="H300">
            <v>23</v>
          </cell>
          <cell r="I300" t="str">
            <v>31</v>
          </cell>
          <cell r="J300" t="str">
            <v>NUCLEAR DIVISION</v>
          </cell>
          <cell r="K300" t="str">
            <v>Barg</v>
          </cell>
          <cell r="L300" t="str">
            <v>NonProd</v>
          </cell>
          <cell r="M300" t="str">
            <v>No</v>
          </cell>
          <cell r="N300" t="str">
            <v>Other</v>
          </cell>
          <cell r="O300">
            <v>0</v>
          </cell>
          <cell r="P300">
            <v>107112.37</v>
          </cell>
          <cell r="Q300">
            <v>0</v>
          </cell>
          <cell r="R300">
            <v>0</v>
          </cell>
          <cell r="S300">
            <v>0</v>
          </cell>
        </row>
        <row r="301">
          <cell r="B301" t="str">
            <v>390</v>
          </cell>
          <cell r="C301" t="str">
            <v>GEN RETRO THRFTBL</v>
          </cell>
          <cell r="D301">
            <v>0</v>
          </cell>
          <cell r="E301">
            <v>0</v>
          </cell>
          <cell r="F301">
            <v>0</v>
          </cell>
          <cell r="G301">
            <v>0</v>
          </cell>
          <cell r="H301">
            <v>133</v>
          </cell>
          <cell r="I301" t="str">
            <v>34</v>
          </cell>
          <cell r="J301" t="str">
            <v>HUMAN RESRC &amp; CORP SVCS</v>
          </cell>
          <cell r="K301" t="str">
            <v>Barg</v>
          </cell>
          <cell r="L301" t="str">
            <v>NonProd</v>
          </cell>
          <cell r="M301" t="str">
            <v>No</v>
          </cell>
          <cell r="N301" t="str">
            <v>Other</v>
          </cell>
          <cell r="O301">
            <v>0</v>
          </cell>
          <cell r="P301">
            <v>1622.55</v>
          </cell>
          <cell r="Q301">
            <v>0</v>
          </cell>
          <cell r="R301">
            <v>0</v>
          </cell>
          <cell r="S301">
            <v>0</v>
          </cell>
        </row>
        <row r="302">
          <cell r="B302" t="str">
            <v>390</v>
          </cell>
          <cell r="C302" t="str">
            <v>GEN RETRO THRFTBL</v>
          </cell>
          <cell r="D302">
            <v>0</v>
          </cell>
          <cell r="E302">
            <v>0</v>
          </cell>
          <cell r="F302">
            <v>0</v>
          </cell>
          <cell r="G302">
            <v>0</v>
          </cell>
          <cell r="H302">
            <v>190</v>
          </cell>
          <cell r="I302" t="str">
            <v>51</v>
          </cell>
          <cell r="J302" t="str">
            <v>CUSTOMER SERVICE</v>
          </cell>
          <cell r="K302" t="str">
            <v>Barg</v>
          </cell>
          <cell r="L302" t="str">
            <v>NonProd</v>
          </cell>
          <cell r="M302" t="str">
            <v>No</v>
          </cell>
          <cell r="N302" t="str">
            <v>Other</v>
          </cell>
          <cell r="O302">
            <v>0</v>
          </cell>
          <cell r="P302">
            <v>2779.06</v>
          </cell>
          <cell r="Q302">
            <v>0</v>
          </cell>
          <cell r="R302">
            <v>0</v>
          </cell>
          <cell r="S302">
            <v>0</v>
          </cell>
        </row>
        <row r="303">
          <cell r="B303" t="str">
            <v>390</v>
          </cell>
          <cell r="C303" t="str">
            <v>GEN RETRO THRFTBL</v>
          </cell>
          <cell r="D303">
            <v>0</v>
          </cell>
          <cell r="E303">
            <v>0</v>
          </cell>
          <cell r="F303">
            <v>0</v>
          </cell>
          <cell r="G303">
            <v>0</v>
          </cell>
          <cell r="H303">
            <v>240</v>
          </cell>
          <cell r="I303" t="str">
            <v>53</v>
          </cell>
          <cell r="J303" t="str">
            <v>POWER SYSTEMS</v>
          </cell>
          <cell r="K303" t="str">
            <v>Barg</v>
          </cell>
          <cell r="L303" t="str">
            <v>NonProd</v>
          </cell>
          <cell r="M303" t="str">
            <v>No</v>
          </cell>
          <cell r="N303" t="str">
            <v>Other</v>
          </cell>
          <cell r="O303">
            <v>0</v>
          </cell>
          <cell r="P303">
            <v>395500.52</v>
          </cell>
          <cell r="Q303">
            <v>0</v>
          </cell>
          <cell r="R303">
            <v>0</v>
          </cell>
          <cell r="S303">
            <v>0</v>
          </cell>
        </row>
        <row r="304">
          <cell r="B304" t="str">
            <v>390</v>
          </cell>
          <cell r="C304" t="str">
            <v>GEN RETRO THRFTBL</v>
          </cell>
          <cell r="D304">
            <v>0</v>
          </cell>
          <cell r="E304">
            <v>0</v>
          </cell>
          <cell r="F304">
            <v>0</v>
          </cell>
          <cell r="G304">
            <v>0</v>
          </cell>
          <cell r="H304">
            <v>367</v>
          </cell>
          <cell r="I304" t="str">
            <v>56</v>
          </cell>
          <cell r="J304" t="str">
            <v>POWER GENERATION</v>
          </cell>
          <cell r="K304" t="str">
            <v>Barg</v>
          </cell>
          <cell r="L304" t="str">
            <v>NonProd</v>
          </cell>
          <cell r="M304" t="str">
            <v>No</v>
          </cell>
          <cell r="N304" t="str">
            <v>Other</v>
          </cell>
          <cell r="O304">
            <v>0</v>
          </cell>
          <cell r="P304">
            <v>105181.78</v>
          </cell>
          <cell r="Q304">
            <v>0</v>
          </cell>
          <cell r="R304">
            <v>0</v>
          </cell>
          <cell r="S304">
            <v>0</v>
          </cell>
        </row>
        <row r="305">
          <cell r="B305" t="str">
            <v>390</v>
          </cell>
          <cell r="C305" t="str">
            <v>GEN RETRO THRFTBL</v>
          </cell>
          <cell r="D305">
            <v>0</v>
          </cell>
          <cell r="E305">
            <v>0</v>
          </cell>
          <cell r="F305">
            <v>0</v>
          </cell>
          <cell r="G305">
            <v>0</v>
          </cell>
          <cell r="H305">
            <v>461</v>
          </cell>
          <cell r="I305" t="str">
            <v>58</v>
          </cell>
          <cell r="J305" t="str">
            <v>INFO MANAGEMENT</v>
          </cell>
          <cell r="K305" t="str">
            <v>Barg</v>
          </cell>
          <cell r="L305" t="str">
            <v>NonProd</v>
          </cell>
          <cell r="M305" t="str">
            <v>No</v>
          </cell>
          <cell r="N305" t="str">
            <v>Other</v>
          </cell>
          <cell r="O305">
            <v>0</v>
          </cell>
          <cell r="P305">
            <v>3244.08</v>
          </cell>
          <cell r="Q305">
            <v>0</v>
          </cell>
          <cell r="R305">
            <v>0</v>
          </cell>
          <cell r="S305">
            <v>0</v>
          </cell>
        </row>
        <row r="306">
          <cell r="B306" t="str">
            <v>390</v>
          </cell>
          <cell r="C306" t="str">
            <v>GEN RETRO THRFTBL</v>
          </cell>
          <cell r="D306">
            <v>0</v>
          </cell>
          <cell r="E306">
            <v>0</v>
          </cell>
          <cell r="F306">
            <v>0</v>
          </cell>
          <cell r="G306">
            <v>0</v>
          </cell>
          <cell r="H306">
            <v>19</v>
          </cell>
          <cell r="I306" t="str">
            <v>31</v>
          </cell>
          <cell r="J306" t="str">
            <v>NUCLEAR DIVISION</v>
          </cell>
          <cell r="K306" t="str">
            <v>NonBarg</v>
          </cell>
          <cell r="L306" t="str">
            <v>NonProd</v>
          </cell>
          <cell r="M306" t="str">
            <v>No</v>
          </cell>
          <cell r="N306" t="str">
            <v>Other</v>
          </cell>
          <cell r="O306">
            <v>0</v>
          </cell>
          <cell r="P306">
            <v>841.92</v>
          </cell>
          <cell r="Q306">
            <v>0</v>
          </cell>
          <cell r="R306">
            <v>0</v>
          </cell>
          <cell r="S306">
            <v>0</v>
          </cell>
        </row>
        <row r="307">
          <cell r="B307" t="str">
            <v>390</v>
          </cell>
          <cell r="C307" t="str">
            <v>GEN RETRO THRFTBL</v>
          </cell>
          <cell r="D307">
            <v>0</v>
          </cell>
          <cell r="E307">
            <v>0</v>
          </cell>
          <cell r="F307">
            <v>0</v>
          </cell>
          <cell r="G307">
            <v>0</v>
          </cell>
          <cell r="H307">
            <v>700</v>
          </cell>
          <cell r="I307" t="str">
            <v>53</v>
          </cell>
          <cell r="J307" t="str">
            <v>POWER SYSTEMS</v>
          </cell>
          <cell r="K307" t="str">
            <v>NonBarg</v>
          </cell>
          <cell r="L307" t="str">
            <v>NonProd</v>
          </cell>
          <cell r="M307" t="str">
            <v>No</v>
          </cell>
          <cell r="N307" t="str">
            <v>Other</v>
          </cell>
          <cell r="O307">
            <v>0</v>
          </cell>
          <cell r="P307">
            <v>1411.08</v>
          </cell>
          <cell r="Q307">
            <v>0</v>
          </cell>
          <cell r="R307">
            <v>0</v>
          </cell>
          <cell r="S307">
            <v>0</v>
          </cell>
        </row>
        <row r="308">
          <cell r="B308" t="str">
            <v>390</v>
          </cell>
          <cell r="C308" t="str">
            <v>GEN RETRO THRFTBL</v>
          </cell>
          <cell r="D308">
            <v>0</v>
          </cell>
          <cell r="E308">
            <v>0</v>
          </cell>
          <cell r="F308">
            <v>0</v>
          </cell>
          <cell r="G308">
            <v>0</v>
          </cell>
          <cell r="H308">
            <v>877</v>
          </cell>
          <cell r="I308" t="str">
            <v>56</v>
          </cell>
          <cell r="J308" t="str">
            <v>POWER GENERATION</v>
          </cell>
          <cell r="K308" t="str">
            <v>NonBarg</v>
          </cell>
          <cell r="L308" t="str">
            <v>NonProd</v>
          </cell>
          <cell r="M308" t="str">
            <v>No</v>
          </cell>
          <cell r="N308" t="str">
            <v>Other</v>
          </cell>
          <cell r="O308">
            <v>0</v>
          </cell>
          <cell r="P308">
            <v>1034</v>
          </cell>
          <cell r="Q308">
            <v>0</v>
          </cell>
          <cell r="R308">
            <v>0</v>
          </cell>
          <cell r="S308">
            <v>0</v>
          </cell>
        </row>
        <row r="309">
          <cell r="B309" t="str">
            <v>390</v>
          </cell>
          <cell r="C309" t="str">
            <v>GEN RETRO THRFTBL</v>
          </cell>
          <cell r="D309">
            <v>0</v>
          </cell>
          <cell r="E309">
            <v>0</v>
          </cell>
          <cell r="F309">
            <v>0</v>
          </cell>
          <cell r="G309">
            <v>0</v>
          </cell>
          <cell r="H309">
            <v>981</v>
          </cell>
          <cell r="I309" t="str">
            <v>58</v>
          </cell>
          <cell r="J309" t="str">
            <v>INFO MANAGEMENT</v>
          </cell>
          <cell r="K309" t="str">
            <v>NonBarg</v>
          </cell>
          <cell r="L309" t="str">
            <v>NonProd</v>
          </cell>
          <cell r="M309" t="str">
            <v>No</v>
          </cell>
          <cell r="N309" t="str">
            <v>Other</v>
          </cell>
          <cell r="O309">
            <v>0</v>
          </cell>
          <cell r="P309">
            <v>146.63999999999999</v>
          </cell>
          <cell r="Q309">
            <v>0</v>
          </cell>
          <cell r="R309">
            <v>0</v>
          </cell>
          <cell r="S309">
            <v>0</v>
          </cell>
        </row>
        <row r="310">
          <cell r="B310" t="str">
            <v>410</v>
          </cell>
          <cell r="C310" t="str">
            <v>PART DAY DISABILITY</v>
          </cell>
          <cell r="D310">
            <v>0</v>
          </cell>
          <cell r="E310">
            <v>7116.32</v>
          </cell>
          <cell r="F310">
            <v>5.6225041526380077E-5</v>
          </cell>
          <cell r="G310">
            <v>7116.32</v>
          </cell>
          <cell r="H310">
            <v>24</v>
          </cell>
          <cell r="I310" t="str">
            <v>31</v>
          </cell>
          <cell r="J310" t="str">
            <v>NUCLEAR DIVISION</v>
          </cell>
          <cell r="K310" t="str">
            <v>Barg</v>
          </cell>
          <cell r="L310" t="str">
            <v>NonProd</v>
          </cell>
          <cell r="M310" t="str">
            <v>Yes</v>
          </cell>
          <cell r="N310" t="str">
            <v>Other</v>
          </cell>
          <cell r="O310">
            <v>333.25</v>
          </cell>
          <cell r="P310">
            <v>7116.32</v>
          </cell>
          <cell r="Q310">
            <v>7116.32</v>
          </cell>
          <cell r="R310">
            <v>0</v>
          </cell>
          <cell r="S310">
            <v>7116.32</v>
          </cell>
        </row>
        <row r="311">
          <cell r="B311" t="str">
            <v>410</v>
          </cell>
          <cell r="C311" t="str">
            <v>PART DAY DISABILITY</v>
          </cell>
          <cell r="D311">
            <v>0</v>
          </cell>
          <cell r="E311">
            <v>58.84</v>
          </cell>
          <cell r="F311">
            <v>4.6488654858300415E-7</v>
          </cell>
          <cell r="G311">
            <v>58.84</v>
          </cell>
          <cell r="H311">
            <v>134</v>
          </cell>
          <cell r="I311" t="str">
            <v>34</v>
          </cell>
          <cell r="J311" t="str">
            <v>HUMAN RESRC &amp; CORP SVCS</v>
          </cell>
          <cell r="K311" t="str">
            <v>Barg</v>
          </cell>
          <cell r="L311" t="str">
            <v>NonProd</v>
          </cell>
          <cell r="M311" t="str">
            <v>Yes</v>
          </cell>
          <cell r="N311" t="str">
            <v>Other</v>
          </cell>
          <cell r="O311">
            <v>4</v>
          </cell>
          <cell r="P311">
            <v>58.84</v>
          </cell>
          <cell r="Q311">
            <v>58.84</v>
          </cell>
          <cell r="R311">
            <v>0</v>
          </cell>
          <cell r="S311">
            <v>58.84</v>
          </cell>
        </row>
        <row r="312">
          <cell r="B312" t="str">
            <v>410</v>
          </cell>
          <cell r="C312" t="str">
            <v>PART DAY DISABILITY</v>
          </cell>
          <cell r="D312">
            <v>0</v>
          </cell>
          <cell r="E312">
            <v>78.239999999999995</v>
          </cell>
          <cell r="F312">
            <v>6.181632148391271E-7</v>
          </cell>
          <cell r="G312">
            <v>78.239999999999995</v>
          </cell>
          <cell r="H312">
            <v>191</v>
          </cell>
          <cell r="I312" t="str">
            <v>51</v>
          </cell>
          <cell r="J312" t="str">
            <v>CUSTOMER SERVICE</v>
          </cell>
          <cell r="K312" t="str">
            <v>Barg</v>
          </cell>
          <cell r="L312" t="str">
            <v>NonProd</v>
          </cell>
          <cell r="M312" t="str">
            <v>Yes</v>
          </cell>
          <cell r="N312" t="str">
            <v>Other</v>
          </cell>
          <cell r="O312">
            <v>4</v>
          </cell>
          <cell r="P312">
            <v>78.239999999999995</v>
          </cell>
          <cell r="Q312">
            <v>78.239999999999995</v>
          </cell>
          <cell r="R312">
            <v>0</v>
          </cell>
          <cell r="S312">
            <v>78.239999999999995</v>
          </cell>
        </row>
        <row r="313">
          <cell r="B313" t="str">
            <v>410</v>
          </cell>
          <cell r="C313" t="str">
            <v>PART DAY DISABILITY</v>
          </cell>
          <cell r="D313">
            <v>0</v>
          </cell>
          <cell r="E313">
            <v>56164.82</v>
          </cell>
          <cell r="F313">
            <v>4.4375032837501156E-4</v>
          </cell>
          <cell r="G313">
            <v>56164.82</v>
          </cell>
          <cell r="H313">
            <v>241</v>
          </cell>
          <cell r="I313" t="str">
            <v>53</v>
          </cell>
          <cell r="J313" t="str">
            <v>POWER SYSTEMS</v>
          </cell>
          <cell r="K313" t="str">
            <v>Barg</v>
          </cell>
          <cell r="L313" t="str">
            <v>NonProd</v>
          </cell>
          <cell r="M313" t="str">
            <v>Yes</v>
          </cell>
          <cell r="N313" t="str">
            <v>Other</v>
          </cell>
          <cell r="O313">
            <v>2460.75</v>
          </cell>
          <cell r="P313">
            <v>56164.82</v>
          </cell>
          <cell r="Q313">
            <v>56164.82</v>
          </cell>
          <cell r="R313">
            <v>0</v>
          </cell>
          <cell r="S313">
            <v>56164.82</v>
          </cell>
        </row>
        <row r="314">
          <cell r="B314" t="str">
            <v>410</v>
          </cell>
          <cell r="C314" t="str">
            <v>PART DAY DISABILITY</v>
          </cell>
          <cell r="D314">
            <v>0</v>
          </cell>
          <cell r="E314">
            <v>3969.37</v>
          </cell>
          <cell r="F314">
            <v>3.1361433027683874E-5</v>
          </cell>
          <cell r="G314">
            <v>3969.37</v>
          </cell>
          <cell r="H314">
            <v>368</v>
          </cell>
          <cell r="I314" t="str">
            <v>56</v>
          </cell>
          <cell r="J314" t="str">
            <v>POWER GENERATION</v>
          </cell>
          <cell r="K314" t="str">
            <v>Barg</v>
          </cell>
          <cell r="L314" t="str">
            <v>NonProd</v>
          </cell>
          <cell r="M314" t="str">
            <v>Yes</v>
          </cell>
          <cell r="N314" t="str">
            <v>Other</v>
          </cell>
          <cell r="O314">
            <v>171.75</v>
          </cell>
          <cell r="P314">
            <v>3969.37</v>
          </cell>
          <cell r="Q314">
            <v>3969.37</v>
          </cell>
          <cell r="R314">
            <v>0</v>
          </cell>
          <cell r="S314">
            <v>3969.37</v>
          </cell>
        </row>
        <row r="315">
          <cell r="B315" t="str">
            <v>410</v>
          </cell>
          <cell r="C315" t="str">
            <v>PART DAY DISABILITY</v>
          </cell>
          <cell r="D315">
            <v>0</v>
          </cell>
          <cell r="E315">
            <v>478.74</v>
          </cell>
          <cell r="F315">
            <v>3.7824572785286778E-6</v>
          </cell>
          <cell r="G315">
            <v>478.74</v>
          </cell>
          <cell r="H315">
            <v>20</v>
          </cell>
          <cell r="I315" t="str">
            <v>31</v>
          </cell>
          <cell r="J315" t="str">
            <v>NUCLEAR DIVISION</v>
          </cell>
          <cell r="K315" t="str">
            <v>NonBarg</v>
          </cell>
          <cell r="L315" t="str">
            <v>NonProd</v>
          </cell>
          <cell r="M315" t="str">
            <v>Yes</v>
          </cell>
          <cell r="N315" t="str">
            <v>Other</v>
          </cell>
          <cell r="O315">
            <v>19.75</v>
          </cell>
          <cell r="P315">
            <v>478.74</v>
          </cell>
          <cell r="Q315">
            <v>0</v>
          </cell>
          <cell r="R315">
            <v>478.74</v>
          </cell>
          <cell r="S315">
            <v>478.74</v>
          </cell>
        </row>
        <row r="316">
          <cell r="B316" t="str">
            <v>410</v>
          </cell>
          <cell r="C316" t="str">
            <v>PART DAY DISABILITY</v>
          </cell>
          <cell r="D316">
            <v>0</v>
          </cell>
          <cell r="E316">
            <v>9998.01</v>
          </cell>
          <cell r="F316">
            <v>7.899286814409179E-5</v>
          </cell>
          <cell r="G316">
            <v>9998.01</v>
          </cell>
          <cell r="H316">
            <v>587</v>
          </cell>
          <cell r="I316" t="str">
            <v>51</v>
          </cell>
          <cell r="J316" t="str">
            <v>CUSTOMER SERVICE</v>
          </cell>
          <cell r="K316" t="str">
            <v>NonBarg</v>
          </cell>
          <cell r="L316" t="str">
            <v>NonProd</v>
          </cell>
          <cell r="M316" t="str">
            <v>Yes</v>
          </cell>
          <cell r="N316" t="str">
            <v>Other</v>
          </cell>
          <cell r="O316">
            <v>835.25</v>
          </cell>
          <cell r="P316">
            <v>9998.01</v>
          </cell>
          <cell r="Q316">
            <v>0</v>
          </cell>
          <cell r="R316">
            <v>9998.01</v>
          </cell>
          <cell r="S316">
            <v>9998.01</v>
          </cell>
        </row>
        <row r="317">
          <cell r="B317" t="str">
            <v>410</v>
          </cell>
          <cell r="C317" t="str">
            <v>PART DAY DISABILITY</v>
          </cell>
          <cell r="D317">
            <v>0</v>
          </cell>
          <cell r="E317">
            <v>377.22</v>
          </cell>
          <cell r="F317">
            <v>2.980362064182203E-6</v>
          </cell>
          <cell r="G317">
            <v>377.22</v>
          </cell>
          <cell r="H317">
            <v>701</v>
          </cell>
          <cell r="I317" t="str">
            <v>53</v>
          </cell>
          <cell r="J317" t="str">
            <v>POWER SYSTEMS</v>
          </cell>
          <cell r="K317" t="str">
            <v>NonBarg</v>
          </cell>
          <cell r="L317" t="str">
            <v>NonProd</v>
          </cell>
          <cell r="M317" t="str">
            <v>Yes</v>
          </cell>
          <cell r="N317" t="str">
            <v>Other</v>
          </cell>
          <cell r="O317">
            <v>11</v>
          </cell>
          <cell r="P317">
            <v>377.22</v>
          </cell>
          <cell r="Q317">
            <v>0</v>
          </cell>
          <cell r="R317">
            <v>377.22</v>
          </cell>
          <cell r="S317">
            <v>377.22</v>
          </cell>
        </row>
        <row r="318">
          <cell r="B318" t="str">
            <v>410</v>
          </cell>
          <cell r="C318" t="str">
            <v>PART DAY DISABILITY</v>
          </cell>
          <cell r="D318">
            <v>0</v>
          </cell>
          <cell r="E318">
            <v>252.66</v>
          </cell>
          <cell r="F318">
            <v>1.9962310565088686E-6</v>
          </cell>
          <cell r="G318">
            <v>252.66</v>
          </cell>
          <cell r="H318">
            <v>878</v>
          </cell>
          <cell r="I318" t="str">
            <v>56</v>
          </cell>
          <cell r="J318" t="str">
            <v>POWER GENERATION</v>
          </cell>
          <cell r="K318" t="str">
            <v>NonBarg</v>
          </cell>
          <cell r="L318" t="str">
            <v>NonProd</v>
          </cell>
          <cell r="M318" t="str">
            <v>Yes</v>
          </cell>
          <cell r="N318" t="str">
            <v>Other</v>
          </cell>
          <cell r="O318">
            <v>7.5</v>
          </cell>
          <cell r="P318">
            <v>252.66</v>
          </cell>
          <cell r="Q318">
            <v>0</v>
          </cell>
          <cell r="R318">
            <v>252.66</v>
          </cell>
          <cell r="S318">
            <v>252.66</v>
          </cell>
        </row>
        <row r="319">
          <cell r="B319" t="str">
            <v>430</v>
          </cell>
          <cell r="C319" t="str">
            <v>FINAL VACATION ALLOW</v>
          </cell>
          <cell r="D319">
            <v>0</v>
          </cell>
          <cell r="E319">
            <v>58624.56</v>
          </cell>
          <cell r="F319">
            <v>4.6318438750165262E-4</v>
          </cell>
          <cell r="G319">
            <v>58624.56</v>
          </cell>
          <cell r="H319">
            <v>25</v>
          </cell>
          <cell r="I319" t="str">
            <v>31</v>
          </cell>
          <cell r="J319" t="str">
            <v>NUCLEAR DIVISION</v>
          </cell>
          <cell r="K319" t="str">
            <v>Barg</v>
          </cell>
          <cell r="L319" t="str">
            <v>NonProd</v>
          </cell>
          <cell r="M319" t="str">
            <v>Yes</v>
          </cell>
          <cell r="N319" t="str">
            <v>Other</v>
          </cell>
          <cell r="O319">
            <v>2452</v>
          </cell>
          <cell r="P319">
            <v>58624.56</v>
          </cell>
          <cell r="Q319">
            <v>58624.56</v>
          </cell>
          <cell r="R319">
            <v>0</v>
          </cell>
          <cell r="S319">
            <v>58624.56</v>
          </cell>
        </row>
        <row r="320">
          <cell r="B320" t="str">
            <v>430</v>
          </cell>
          <cell r="C320" t="str">
            <v>FINAL VACATION ALLOW</v>
          </cell>
          <cell r="D320">
            <v>0</v>
          </cell>
          <cell r="E320">
            <v>42802.65</v>
          </cell>
          <cell r="F320">
            <v>3.3817770613029101E-4</v>
          </cell>
          <cell r="G320">
            <v>42802.65</v>
          </cell>
          <cell r="H320">
            <v>135</v>
          </cell>
          <cell r="I320" t="str">
            <v>34</v>
          </cell>
          <cell r="J320" t="str">
            <v>HUMAN RESRC &amp; CORP SVCS</v>
          </cell>
          <cell r="K320" t="str">
            <v>Barg</v>
          </cell>
          <cell r="L320" t="str">
            <v>NonProd</v>
          </cell>
          <cell r="M320" t="str">
            <v>Yes</v>
          </cell>
          <cell r="N320" t="str">
            <v>Other</v>
          </cell>
          <cell r="O320">
            <v>1911</v>
          </cell>
          <cell r="P320">
            <v>42802.65</v>
          </cell>
          <cell r="Q320">
            <v>42802.65</v>
          </cell>
          <cell r="R320">
            <v>0</v>
          </cell>
          <cell r="S320">
            <v>42802.65</v>
          </cell>
        </row>
        <row r="321">
          <cell r="B321" t="str">
            <v>430</v>
          </cell>
          <cell r="C321" t="str">
            <v>FINAL VACATION ALLOW</v>
          </cell>
          <cell r="D321">
            <v>0</v>
          </cell>
          <cell r="E321">
            <v>307178.01</v>
          </cell>
          <cell r="F321">
            <v>2.4269701711335068E-3</v>
          </cell>
          <cell r="G321">
            <v>307178.01</v>
          </cell>
          <cell r="H321">
            <v>242</v>
          </cell>
          <cell r="I321" t="str">
            <v>53</v>
          </cell>
          <cell r="J321" t="str">
            <v>POWER SYSTEMS</v>
          </cell>
          <cell r="K321" t="str">
            <v>Barg</v>
          </cell>
          <cell r="L321" t="str">
            <v>NonProd</v>
          </cell>
          <cell r="M321" t="str">
            <v>Yes</v>
          </cell>
          <cell r="N321" t="str">
            <v>Other</v>
          </cell>
          <cell r="O321">
            <v>13282</v>
          </cell>
          <cell r="P321">
            <v>307178.01</v>
          </cell>
          <cell r="Q321">
            <v>307178.01</v>
          </cell>
          <cell r="R321">
            <v>0</v>
          </cell>
          <cell r="S321">
            <v>307178.01</v>
          </cell>
        </row>
        <row r="322">
          <cell r="B322" t="str">
            <v>430</v>
          </cell>
          <cell r="C322" t="str">
            <v>FINAL VACATION ALLOW</v>
          </cell>
          <cell r="D322">
            <v>0</v>
          </cell>
          <cell r="E322">
            <v>103299.15</v>
          </cell>
          <cell r="F322">
            <v>8.1615202778820577E-4</v>
          </cell>
          <cell r="G322">
            <v>103299.15</v>
          </cell>
          <cell r="H322">
            <v>369</v>
          </cell>
          <cell r="I322" t="str">
            <v>56</v>
          </cell>
          <cell r="J322" t="str">
            <v>POWER GENERATION</v>
          </cell>
          <cell r="K322" t="str">
            <v>Barg</v>
          </cell>
          <cell r="L322" t="str">
            <v>NonProd</v>
          </cell>
          <cell r="M322" t="str">
            <v>Yes</v>
          </cell>
          <cell r="N322" t="str">
            <v>Other</v>
          </cell>
          <cell r="O322">
            <v>4308.5</v>
          </cell>
          <cell r="P322">
            <v>103299.15</v>
          </cell>
          <cell r="Q322">
            <v>103299.15</v>
          </cell>
          <cell r="R322">
            <v>0</v>
          </cell>
          <cell r="S322">
            <v>103299.15</v>
          </cell>
        </row>
        <row r="323">
          <cell r="B323" t="str">
            <v>430</v>
          </cell>
          <cell r="C323" t="str">
            <v>FINAL VACATION ALLOW</v>
          </cell>
          <cell r="D323">
            <v>0</v>
          </cell>
          <cell r="E323">
            <v>554776.55000000005</v>
          </cell>
          <cell r="F323">
            <v>4.3832113454161529E-3</v>
          </cell>
          <cell r="G323">
            <v>554776.55000000005</v>
          </cell>
          <cell r="H323">
            <v>21</v>
          </cell>
          <cell r="I323" t="str">
            <v>31</v>
          </cell>
          <cell r="J323" t="str">
            <v>NUCLEAR DIVISION</v>
          </cell>
          <cell r="K323" t="str">
            <v>NonBarg</v>
          </cell>
          <cell r="L323" t="str">
            <v>NonProd</v>
          </cell>
          <cell r="M323" t="str">
            <v>Yes</v>
          </cell>
          <cell r="N323" t="str">
            <v>Other</v>
          </cell>
          <cell r="O323">
            <v>12874</v>
          </cell>
          <cell r="P323">
            <v>554776.55000000005</v>
          </cell>
          <cell r="Q323">
            <v>0</v>
          </cell>
          <cell r="R323">
            <v>554776.55000000005</v>
          </cell>
          <cell r="S323">
            <v>554776.55000000005</v>
          </cell>
        </row>
        <row r="324">
          <cell r="B324" t="str">
            <v>430</v>
          </cell>
          <cell r="C324" t="str">
            <v>FINAL VACATION ALLOW</v>
          </cell>
          <cell r="D324">
            <v>0</v>
          </cell>
          <cell r="E324">
            <v>104058.53</v>
          </cell>
          <cell r="F324">
            <v>8.2215178216045188E-4</v>
          </cell>
          <cell r="G324">
            <v>104058.53</v>
          </cell>
          <cell r="H324">
            <v>140</v>
          </cell>
          <cell r="I324" t="str">
            <v>33</v>
          </cell>
          <cell r="J324" t="str">
            <v>FINANCIAL</v>
          </cell>
          <cell r="K324" t="str">
            <v>NonBarg</v>
          </cell>
          <cell r="L324" t="str">
            <v>NonProd</v>
          </cell>
          <cell r="M324" t="str">
            <v>Yes</v>
          </cell>
          <cell r="N324" t="str">
            <v>Other</v>
          </cell>
          <cell r="O324">
            <v>1356</v>
          </cell>
          <cell r="P324">
            <v>104058.53</v>
          </cell>
          <cell r="Q324">
            <v>0</v>
          </cell>
          <cell r="R324">
            <v>104058.53</v>
          </cell>
          <cell r="S324">
            <v>104058.53</v>
          </cell>
        </row>
        <row r="325">
          <cell r="B325" t="str">
            <v>430</v>
          </cell>
          <cell r="C325" t="str">
            <v>FINAL VACATION ALLOW</v>
          </cell>
          <cell r="D325">
            <v>0</v>
          </cell>
          <cell r="E325">
            <v>171864.19</v>
          </cell>
          <cell r="F325">
            <v>1.357874747010769E-3</v>
          </cell>
          <cell r="G325">
            <v>171864.19</v>
          </cell>
          <cell r="H325">
            <v>248</v>
          </cell>
          <cell r="I325" t="str">
            <v>34</v>
          </cell>
          <cell r="J325" t="str">
            <v>HUMAN RESRC &amp; CORP SVCS</v>
          </cell>
          <cell r="K325" t="str">
            <v>NonBarg</v>
          </cell>
          <cell r="L325" t="str">
            <v>NonProd</v>
          </cell>
          <cell r="M325" t="str">
            <v>Yes</v>
          </cell>
          <cell r="N325" t="str">
            <v>Other</v>
          </cell>
          <cell r="O325">
            <v>5577</v>
          </cell>
          <cell r="P325">
            <v>171864.19</v>
          </cell>
          <cell r="Q325">
            <v>0</v>
          </cell>
          <cell r="R325">
            <v>171864.19</v>
          </cell>
          <cell r="S325">
            <v>171864.19</v>
          </cell>
        </row>
        <row r="326">
          <cell r="B326" t="str">
            <v>430</v>
          </cell>
          <cell r="C326" t="str">
            <v>FINAL VACATION ALLOW</v>
          </cell>
          <cell r="D326">
            <v>0</v>
          </cell>
          <cell r="E326">
            <v>6362.35</v>
          </cell>
          <cell r="F326">
            <v>5.0268030801785798E-5</v>
          </cell>
          <cell r="G326">
            <v>6362.35</v>
          </cell>
          <cell r="H326">
            <v>362</v>
          </cell>
          <cell r="I326" t="str">
            <v>35</v>
          </cell>
          <cell r="J326" t="str">
            <v>GENERAL COUNSEL</v>
          </cell>
          <cell r="K326" t="str">
            <v>NonBarg</v>
          </cell>
          <cell r="L326" t="str">
            <v>NonProd</v>
          </cell>
          <cell r="M326" t="str">
            <v>Yes</v>
          </cell>
          <cell r="N326" t="str">
            <v>Other</v>
          </cell>
          <cell r="O326">
            <v>368</v>
          </cell>
          <cell r="P326">
            <v>6362.35</v>
          </cell>
          <cell r="Q326">
            <v>0</v>
          </cell>
          <cell r="R326">
            <v>6362.35</v>
          </cell>
          <cell r="S326">
            <v>6362.35</v>
          </cell>
        </row>
        <row r="327">
          <cell r="B327" t="str">
            <v>430</v>
          </cell>
          <cell r="C327" t="str">
            <v>FINAL VACATION ALLOW</v>
          </cell>
          <cell r="D327">
            <v>0</v>
          </cell>
          <cell r="E327">
            <v>1283</v>
          </cell>
          <cell r="F327">
            <v>1.0136802206526075E-5</v>
          </cell>
          <cell r="G327">
            <v>1283</v>
          </cell>
          <cell r="H327">
            <v>432</v>
          </cell>
          <cell r="I327" t="str">
            <v>36</v>
          </cell>
          <cell r="J327" t="str">
            <v>GOVT AFFAIRS - FED</v>
          </cell>
          <cell r="K327" t="str">
            <v>NonBarg</v>
          </cell>
          <cell r="L327" t="str">
            <v>NonProd</v>
          </cell>
          <cell r="M327" t="str">
            <v>Yes</v>
          </cell>
          <cell r="N327" t="str">
            <v>Other</v>
          </cell>
          <cell r="O327">
            <v>80</v>
          </cell>
          <cell r="P327">
            <v>1283</v>
          </cell>
          <cell r="Q327">
            <v>0</v>
          </cell>
          <cell r="R327">
            <v>1283</v>
          </cell>
          <cell r="S327">
            <v>1283</v>
          </cell>
        </row>
        <row r="328">
          <cell r="B328" t="str">
            <v>430</v>
          </cell>
          <cell r="C328" t="str">
            <v>FINAL VACATION ALLOW</v>
          </cell>
          <cell r="D328">
            <v>0</v>
          </cell>
          <cell r="E328">
            <v>9578</v>
          </cell>
          <cell r="F328">
            <v>7.5674428319646726E-5</v>
          </cell>
          <cell r="G328">
            <v>9578</v>
          </cell>
          <cell r="H328">
            <v>527</v>
          </cell>
          <cell r="I328" t="str">
            <v>38</v>
          </cell>
          <cell r="J328" t="str">
            <v>INTERNAL AUDITING</v>
          </cell>
          <cell r="K328" t="str">
            <v>NonBarg</v>
          </cell>
          <cell r="L328" t="str">
            <v>NonProd</v>
          </cell>
          <cell r="M328" t="str">
            <v>Yes</v>
          </cell>
          <cell r="N328" t="str">
            <v>Other</v>
          </cell>
          <cell r="O328">
            <v>292</v>
          </cell>
          <cell r="P328">
            <v>9578</v>
          </cell>
          <cell r="Q328">
            <v>0</v>
          </cell>
          <cell r="R328">
            <v>9578</v>
          </cell>
          <cell r="S328">
            <v>9578</v>
          </cell>
        </row>
        <row r="329">
          <cell r="B329" t="str">
            <v>430</v>
          </cell>
          <cell r="C329" t="str">
            <v>FINAL VACATION ALLOW</v>
          </cell>
          <cell r="D329">
            <v>0</v>
          </cell>
          <cell r="E329">
            <v>332879.65000000002</v>
          </cell>
          <cell r="F329">
            <v>2.6300352070363431E-3</v>
          </cell>
          <cell r="G329">
            <v>332879.65000000002</v>
          </cell>
          <cell r="H329">
            <v>588</v>
          </cell>
          <cell r="I329" t="str">
            <v>51</v>
          </cell>
          <cell r="J329" t="str">
            <v>CUSTOMER SERVICE</v>
          </cell>
          <cell r="K329" t="str">
            <v>NonBarg</v>
          </cell>
          <cell r="L329" t="str">
            <v>NonProd</v>
          </cell>
          <cell r="M329" t="str">
            <v>Yes</v>
          </cell>
          <cell r="N329" t="str">
            <v>Other</v>
          </cell>
          <cell r="O329">
            <v>21928.25</v>
          </cell>
          <cell r="P329">
            <v>332879.65000000002</v>
          </cell>
          <cell r="Q329">
            <v>0</v>
          </cell>
          <cell r="R329">
            <v>332879.65000000002</v>
          </cell>
          <cell r="S329">
            <v>332879.65000000002</v>
          </cell>
        </row>
        <row r="330">
          <cell r="B330" t="str">
            <v>430</v>
          </cell>
          <cell r="C330" t="str">
            <v>FINAL VACATION ALLOW</v>
          </cell>
          <cell r="D330">
            <v>0</v>
          </cell>
          <cell r="E330">
            <v>326953.86</v>
          </cell>
          <cell r="F330">
            <v>2.5832163752768649E-3</v>
          </cell>
          <cell r="G330">
            <v>326953.86</v>
          </cell>
          <cell r="H330">
            <v>702</v>
          </cell>
          <cell r="I330" t="str">
            <v>53</v>
          </cell>
          <cell r="J330" t="str">
            <v>POWER SYSTEMS</v>
          </cell>
          <cell r="K330" t="str">
            <v>NonBarg</v>
          </cell>
          <cell r="L330" t="str">
            <v>NonProd</v>
          </cell>
          <cell r="M330" t="str">
            <v>Yes</v>
          </cell>
          <cell r="N330" t="str">
            <v>Other</v>
          </cell>
          <cell r="O330">
            <v>10235</v>
          </cell>
          <cell r="P330">
            <v>326953.86</v>
          </cell>
          <cell r="Q330">
            <v>0</v>
          </cell>
          <cell r="R330">
            <v>326953.86</v>
          </cell>
          <cell r="S330">
            <v>326953.86</v>
          </cell>
        </row>
        <row r="331">
          <cell r="B331" t="str">
            <v>430</v>
          </cell>
          <cell r="C331" t="str">
            <v>FINAL VACATION ALLOW</v>
          </cell>
          <cell r="D331">
            <v>0</v>
          </cell>
          <cell r="E331">
            <v>9054.4500000000007</v>
          </cell>
          <cell r="F331">
            <v>7.1537933545502759E-5</v>
          </cell>
          <cell r="G331">
            <v>9054.4500000000007</v>
          </cell>
          <cell r="H331">
            <v>816</v>
          </cell>
          <cell r="I331" t="str">
            <v>54</v>
          </cell>
          <cell r="J331" t="str">
            <v>RESOURCE PLANNING</v>
          </cell>
          <cell r="K331" t="str">
            <v>NonBarg</v>
          </cell>
          <cell r="L331" t="str">
            <v>NonProd</v>
          </cell>
          <cell r="M331" t="str">
            <v>Yes</v>
          </cell>
          <cell r="N331" t="str">
            <v>Other</v>
          </cell>
          <cell r="O331">
            <v>228</v>
          </cell>
          <cell r="P331">
            <v>9054.4500000000007</v>
          </cell>
          <cell r="Q331">
            <v>0</v>
          </cell>
          <cell r="R331">
            <v>9054.4500000000007</v>
          </cell>
          <cell r="S331">
            <v>9054.4500000000007</v>
          </cell>
        </row>
        <row r="332">
          <cell r="B332" t="str">
            <v>430</v>
          </cell>
          <cell r="C332" t="str">
            <v>FINAL VACATION ALLOW</v>
          </cell>
          <cell r="D332">
            <v>0</v>
          </cell>
          <cell r="E332">
            <v>91117.2</v>
          </cell>
          <cell r="F332">
            <v>7.1990415745321718E-4</v>
          </cell>
          <cell r="G332">
            <v>91117.2</v>
          </cell>
          <cell r="H332">
            <v>879</v>
          </cell>
          <cell r="I332" t="str">
            <v>56</v>
          </cell>
          <cell r="J332" t="str">
            <v>POWER GENERATION</v>
          </cell>
          <cell r="K332" t="str">
            <v>NonBarg</v>
          </cell>
          <cell r="L332" t="str">
            <v>NonProd</v>
          </cell>
          <cell r="M332" t="str">
            <v>Yes</v>
          </cell>
          <cell r="N332" t="str">
            <v>Other</v>
          </cell>
          <cell r="O332">
            <v>2842</v>
          </cell>
          <cell r="P332">
            <v>91117.2</v>
          </cell>
          <cell r="Q332">
            <v>0</v>
          </cell>
          <cell r="R332">
            <v>91117.2</v>
          </cell>
          <cell r="S332">
            <v>91117.2</v>
          </cell>
        </row>
        <row r="333">
          <cell r="B333" t="str">
            <v>430</v>
          </cell>
          <cell r="C333" t="str">
            <v>FINAL VACATION ALLOW</v>
          </cell>
          <cell r="D333">
            <v>0</v>
          </cell>
          <cell r="E333">
            <v>103958.61</v>
          </cell>
          <cell r="F333">
            <v>8.2136232832064201E-4</v>
          </cell>
          <cell r="G333">
            <v>103958.61</v>
          </cell>
          <cell r="H333">
            <v>982</v>
          </cell>
          <cell r="I333" t="str">
            <v>58</v>
          </cell>
          <cell r="J333" t="str">
            <v>INFO MANAGEMENT</v>
          </cell>
          <cell r="K333" t="str">
            <v>NonBarg</v>
          </cell>
          <cell r="L333" t="str">
            <v>NonProd</v>
          </cell>
          <cell r="M333" t="str">
            <v>Yes</v>
          </cell>
          <cell r="N333" t="str">
            <v>Other</v>
          </cell>
          <cell r="O333">
            <v>3540.5</v>
          </cell>
          <cell r="P333">
            <v>103958.61</v>
          </cell>
          <cell r="Q333">
            <v>0</v>
          </cell>
          <cell r="R333">
            <v>103958.61</v>
          </cell>
          <cell r="S333">
            <v>103958.61</v>
          </cell>
        </row>
        <row r="334">
          <cell r="B334" t="str">
            <v>430</v>
          </cell>
          <cell r="C334" t="str">
            <v>FINAL VACATION ALLOW</v>
          </cell>
          <cell r="D334">
            <v>0</v>
          </cell>
          <cell r="E334">
            <v>34154.71</v>
          </cell>
          <cell r="F334">
            <v>2.6985155081158085E-4</v>
          </cell>
          <cell r="G334">
            <v>34154.71</v>
          </cell>
          <cell r="H334">
            <v>1101</v>
          </cell>
          <cell r="I334" t="str">
            <v>62</v>
          </cell>
          <cell r="J334" t="str">
            <v>ENERGY MARKETING</v>
          </cell>
          <cell r="K334" t="str">
            <v>NonBarg</v>
          </cell>
          <cell r="L334" t="str">
            <v>NonProd</v>
          </cell>
          <cell r="M334" t="str">
            <v>Yes</v>
          </cell>
          <cell r="N334" t="str">
            <v>Other</v>
          </cell>
          <cell r="O334">
            <v>953</v>
          </cell>
          <cell r="P334">
            <v>34154.71</v>
          </cell>
          <cell r="Q334">
            <v>0</v>
          </cell>
          <cell r="R334">
            <v>34154.71</v>
          </cell>
          <cell r="S334">
            <v>34154.71</v>
          </cell>
        </row>
        <row r="335">
          <cell r="B335" t="str">
            <v>430</v>
          </cell>
          <cell r="C335" t="str">
            <v>FINAL VACATION ALLOW</v>
          </cell>
          <cell r="D335">
            <v>0</v>
          </cell>
          <cell r="E335">
            <v>7156.35</v>
          </cell>
          <cell r="F335">
            <v>5.6541312915567331E-5</v>
          </cell>
          <cell r="G335">
            <v>7156.35</v>
          </cell>
          <cell r="H335">
            <v>1162</v>
          </cell>
          <cell r="I335" t="str">
            <v>63</v>
          </cell>
          <cell r="J335" t="str">
            <v>REGULATORY AFFAIRS</v>
          </cell>
          <cell r="K335" t="str">
            <v>NonBarg</v>
          </cell>
          <cell r="L335" t="str">
            <v>NonProd</v>
          </cell>
          <cell r="M335" t="str">
            <v>Yes</v>
          </cell>
          <cell r="N335" t="str">
            <v>Other</v>
          </cell>
          <cell r="O335">
            <v>228</v>
          </cell>
          <cell r="P335">
            <v>7156.35</v>
          </cell>
          <cell r="Q335">
            <v>0</v>
          </cell>
          <cell r="R335">
            <v>7156.35</v>
          </cell>
          <cell r="S335">
            <v>7156.35</v>
          </cell>
        </row>
        <row r="336">
          <cell r="B336" t="str">
            <v>440</v>
          </cell>
          <cell r="C336" t="str">
            <v>EXTENSION SICK TIME</v>
          </cell>
          <cell r="D336">
            <v>0</v>
          </cell>
          <cell r="E336">
            <v>5474</v>
          </cell>
          <cell r="F336">
            <v>4.3249302633299875E-5</v>
          </cell>
          <cell r="G336">
            <v>5474</v>
          </cell>
          <cell r="H336">
            <v>26</v>
          </cell>
          <cell r="I336" t="str">
            <v>31</v>
          </cell>
          <cell r="J336" t="str">
            <v>NUCLEAR DIVISION</v>
          </cell>
          <cell r="K336" t="str">
            <v>Barg</v>
          </cell>
          <cell r="L336" t="str">
            <v>NonProd</v>
          </cell>
          <cell r="M336" t="str">
            <v>Yes</v>
          </cell>
          <cell r="N336" t="str">
            <v>Other</v>
          </cell>
          <cell r="O336">
            <v>200</v>
          </cell>
          <cell r="P336">
            <v>5474</v>
          </cell>
          <cell r="Q336">
            <v>5474</v>
          </cell>
          <cell r="R336">
            <v>0</v>
          </cell>
          <cell r="S336">
            <v>5474</v>
          </cell>
        </row>
        <row r="337">
          <cell r="B337" t="str">
            <v>440</v>
          </cell>
          <cell r="C337" t="str">
            <v>EXTENSION SICK TIME</v>
          </cell>
          <cell r="D337">
            <v>0</v>
          </cell>
          <cell r="E337">
            <v>71488.72</v>
          </cell>
          <cell r="F337">
            <v>5.6482230291326953E-4</v>
          </cell>
          <cell r="G337">
            <v>71488.72</v>
          </cell>
          <cell r="H337">
            <v>136</v>
          </cell>
          <cell r="I337" t="str">
            <v>34</v>
          </cell>
          <cell r="J337" t="str">
            <v>HUMAN RESRC &amp; CORP SVCS</v>
          </cell>
          <cell r="K337" t="str">
            <v>Barg</v>
          </cell>
          <cell r="L337" t="str">
            <v>NonProd</v>
          </cell>
          <cell r="M337" t="str">
            <v>Yes</v>
          </cell>
          <cell r="N337" t="str">
            <v>Other</v>
          </cell>
          <cell r="O337">
            <v>4444</v>
          </cell>
          <cell r="P337">
            <v>71488.72</v>
          </cell>
          <cell r="Q337">
            <v>71488.72</v>
          </cell>
          <cell r="R337">
            <v>0</v>
          </cell>
          <cell r="S337">
            <v>71488.72</v>
          </cell>
        </row>
        <row r="338">
          <cell r="B338" t="str">
            <v>440</v>
          </cell>
          <cell r="C338" t="str">
            <v>EXTENSION SICK TIME</v>
          </cell>
          <cell r="D338">
            <v>0</v>
          </cell>
          <cell r="E338">
            <v>27013.88</v>
          </cell>
          <cell r="F338">
            <v>2.1343285922901842E-4</v>
          </cell>
          <cell r="G338">
            <v>27013.88</v>
          </cell>
          <cell r="H338">
            <v>243</v>
          </cell>
          <cell r="I338" t="str">
            <v>53</v>
          </cell>
          <cell r="J338" t="str">
            <v>POWER SYSTEMS</v>
          </cell>
          <cell r="K338" t="str">
            <v>Barg</v>
          </cell>
          <cell r="L338" t="str">
            <v>NonProd</v>
          </cell>
          <cell r="M338" t="str">
            <v>Yes</v>
          </cell>
          <cell r="N338" t="str">
            <v>Other</v>
          </cell>
          <cell r="O338">
            <v>1130.5</v>
          </cell>
          <cell r="P338">
            <v>27013.88</v>
          </cell>
          <cell r="Q338">
            <v>27013.88</v>
          </cell>
          <cell r="R338">
            <v>0</v>
          </cell>
          <cell r="S338">
            <v>27013.88</v>
          </cell>
        </row>
        <row r="339">
          <cell r="B339" t="str">
            <v>440</v>
          </cell>
          <cell r="C339" t="str">
            <v>EXTENSION SICK TIME</v>
          </cell>
          <cell r="D339">
            <v>0</v>
          </cell>
          <cell r="E339">
            <v>10398.959999999999</v>
          </cell>
          <cell r="F339">
            <v>8.2160717594369749E-5</v>
          </cell>
          <cell r="G339">
            <v>10398.959999999999</v>
          </cell>
          <cell r="H339">
            <v>370</v>
          </cell>
          <cell r="I339" t="str">
            <v>56</v>
          </cell>
          <cell r="J339" t="str">
            <v>POWER GENERATION</v>
          </cell>
          <cell r="K339" t="str">
            <v>Barg</v>
          </cell>
          <cell r="L339" t="str">
            <v>NonProd</v>
          </cell>
          <cell r="M339" t="str">
            <v>Yes</v>
          </cell>
          <cell r="N339" t="str">
            <v>Other</v>
          </cell>
          <cell r="O339">
            <v>400</v>
          </cell>
          <cell r="P339">
            <v>10398.959999999999</v>
          </cell>
          <cell r="Q339">
            <v>10398.959999999999</v>
          </cell>
          <cell r="R339">
            <v>0</v>
          </cell>
          <cell r="S339">
            <v>10398.959999999999</v>
          </cell>
        </row>
        <row r="340">
          <cell r="B340" t="str">
            <v>440</v>
          </cell>
          <cell r="C340" t="str">
            <v>EXTENSION SICK TIME</v>
          </cell>
          <cell r="D340">
            <v>0</v>
          </cell>
          <cell r="E340">
            <v>1957.2</v>
          </cell>
          <cell r="F340">
            <v>1.5463561401880622E-5</v>
          </cell>
          <cell r="G340">
            <v>1957.2</v>
          </cell>
          <cell r="H340">
            <v>249</v>
          </cell>
          <cell r="I340" t="str">
            <v>34</v>
          </cell>
          <cell r="J340" t="str">
            <v>HUMAN RESRC &amp; CORP SVCS</v>
          </cell>
          <cell r="K340" t="str">
            <v>NonBarg</v>
          </cell>
          <cell r="L340" t="str">
            <v>NonProd</v>
          </cell>
          <cell r="M340" t="str">
            <v>Yes</v>
          </cell>
          <cell r="N340" t="str">
            <v>Other</v>
          </cell>
          <cell r="O340">
            <v>168</v>
          </cell>
          <cell r="P340">
            <v>1957.2</v>
          </cell>
          <cell r="Q340">
            <v>0</v>
          </cell>
          <cell r="R340">
            <v>1957.2</v>
          </cell>
          <cell r="S340">
            <v>1957.2</v>
          </cell>
        </row>
        <row r="341">
          <cell r="B341" t="str">
            <v>450</v>
          </cell>
          <cell r="C341" t="str">
            <v>LIGHT DUTY OJ INJ</v>
          </cell>
          <cell r="D341">
            <v>0</v>
          </cell>
          <cell r="E341">
            <v>102.88</v>
          </cell>
          <cell r="F341">
            <v>8.1284038270257415E-7</v>
          </cell>
          <cell r="G341">
            <v>102.88</v>
          </cell>
          <cell r="H341">
            <v>27</v>
          </cell>
          <cell r="I341" t="str">
            <v>31</v>
          </cell>
          <cell r="J341" t="str">
            <v>NUCLEAR DIVISION</v>
          </cell>
          <cell r="K341" t="str">
            <v>Barg</v>
          </cell>
          <cell r="L341" t="str">
            <v>NonProd</v>
          </cell>
          <cell r="M341" t="str">
            <v>Yes</v>
          </cell>
          <cell r="N341" t="str">
            <v>Other</v>
          </cell>
          <cell r="O341">
            <v>4</v>
          </cell>
          <cell r="P341">
            <v>102.88</v>
          </cell>
          <cell r="Q341">
            <v>102.88</v>
          </cell>
          <cell r="R341">
            <v>0</v>
          </cell>
          <cell r="S341">
            <v>102.88</v>
          </cell>
        </row>
        <row r="342">
          <cell r="B342" t="str">
            <v>450</v>
          </cell>
          <cell r="C342" t="str">
            <v>LIGHT DUTY OJ INJ</v>
          </cell>
          <cell r="D342">
            <v>0</v>
          </cell>
          <cell r="E342">
            <v>365677.8</v>
          </cell>
          <cell r="F342">
            <v>2.8891687684470778E-3</v>
          </cell>
          <cell r="G342">
            <v>365677.8</v>
          </cell>
          <cell r="H342">
            <v>244</v>
          </cell>
          <cell r="I342" t="str">
            <v>53</v>
          </cell>
          <cell r="J342" t="str">
            <v>POWER SYSTEMS</v>
          </cell>
          <cell r="K342" t="str">
            <v>Barg</v>
          </cell>
          <cell r="L342" t="str">
            <v>NonProd</v>
          </cell>
          <cell r="M342" t="str">
            <v>Yes</v>
          </cell>
          <cell r="N342" t="str">
            <v>Other</v>
          </cell>
          <cell r="O342">
            <v>15925</v>
          </cell>
          <cell r="P342">
            <v>365677.8</v>
          </cell>
          <cell r="Q342">
            <v>365677.8</v>
          </cell>
          <cell r="R342">
            <v>0</v>
          </cell>
          <cell r="S342">
            <v>365677.8</v>
          </cell>
        </row>
        <row r="343">
          <cell r="B343" t="str">
            <v>450</v>
          </cell>
          <cell r="C343" t="str">
            <v>LIGHT DUTY OJ INJ</v>
          </cell>
          <cell r="D343">
            <v>0</v>
          </cell>
          <cell r="E343">
            <v>1724.48</v>
          </cell>
          <cell r="F343">
            <v>1.3624873475533973E-5</v>
          </cell>
          <cell r="G343">
            <v>1724.48</v>
          </cell>
          <cell r="H343">
            <v>371</v>
          </cell>
          <cell r="I343" t="str">
            <v>56</v>
          </cell>
          <cell r="J343" t="str">
            <v>POWER GENERATION</v>
          </cell>
          <cell r="K343" t="str">
            <v>Barg</v>
          </cell>
          <cell r="L343" t="str">
            <v>NonProd</v>
          </cell>
          <cell r="M343" t="str">
            <v>Yes</v>
          </cell>
          <cell r="N343" t="str">
            <v>Other</v>
          </cell>
          <cell r="O343">
            <v>68</v>
          </cell>
          <cell r="P343">
            <v>1724.48</v>
          </cell>
          <cell r="Q343">
            <v>1724.48</v>
          </cell>
          <cell r="R343">
            <v>0</v>
          </cell>
          <cell r="S343">
            <v>1724.48</v>
          </cell>
        </row>
        <row r="344">
          <cell r="B344" t="str">
            <v>450</v>
          </cell>
          <cell r="C344" t="str">
            <v>LIGHT DUTY OJ INJ</v>
          </cell>
          <cell r="D344">
            <v>0</v>
          </cell>
          <cell r="E344">
            <v>1988.75</v>
          </cell>
          <cell r="F344">
            <v>1.5712833506023954E-5</v>
          </cell>
          <cell r="G344">
            <v>1988.75</v>
          </cell>
          <cell r="H344">
            <v>589</v>
          </cell>
          <cell r="I344" t="str">
            <v>51</v>
          </cell>
          <cell r="J344" t="str">
            <v>CUSTOMER SERVICE</v>
          </cell>
          <cell r="K344" t="str">
            <v>NonBarg</v>
          </cell>
          <cell r="L344" t="str">
            <v>NonProd</v>
          </cell>
          <cell r="M344" t="str">
            <v>Yes</v>
          </cell>
          <cell r="N344" t="str">
            <v>Other</v>
          </cell>
          <cell r="O344">
            <v>201</v>
          </cell>
          <cell r="P344">
            <v>1988.75</v>
          </cell>
          <cell r="Q344">
            <v>0</v>
          </cell>
          <cell r="R344">
            <v>1988.75</v>
          </cell>
          <cell r="S344">
            <v>1988.75</v>
          </cell>
        </row>
        <row r="345">
          <cell r="B345" t="str">
            <v>460</v>
          </cell>
          <cell r="C345" t="str">
            <v>LIGHT DUTY-OTHER</v>
          </cell>
          <cell r="D345">
            <v>0</v>
          </cell>
          <cell r="E345">
            <v>2275.1999999999998</v>
          </cell>
          <cell r="F345">
            <v>1.7976034591027378E-5</v>
          </cell>
          <cell r="G345">
            <v>2275.1999999999998</v>
          </cell>
          <cell r="H345">
            <v>137</v>
          </cell>
          <cell r="I345" t="str">
            <v>34</v>
          </cell>
          <cell r="J345" t="str">
            <v>HUMAN RESRC &amp; CORP SVCS</v>
          </cell>
          <cell r="K345" t="str">
            <v>Barg</v>
          </cell>
          <cell r="L345" t="str">
            <v>NonProd</v>
          </cell>
          <cell r="M345" t="str">
            <v>Yes</v>
          </cell>
          <cell r="N345" t="str">
            <v>Other</v>
          </cell>
          <cell r="O345">
            <v>96</v>
          </cell>
          <cell r="P345">
            <v>2275.1999999999998</v>
          </cell>
          <cell r="Q345">
            <v>2275.1999999999998</v>
          </cell>
          <cell r="R345">
            <v>0</v>
          </cell>
          <cell r="S345">
            <v>2275.1999999999998</v>
          </cell>
        </row>
        <row r="346">
          <cell r="B346" t="str">
            <v>460</v>
          </cell>
          <cell r="C346" t="str">
            <v>LIGHT DUTY-OTHER</v>
          </cell>
          <cell r="D346">
            <v>0</v>
          </cell>
          <cell r="E346">
            <v>82156.33</v>
          </cell>
          <cell r="F346">
            <v>6.4910558630092315E-4</v>
          </cell>
          <cell r="G346">
            <v>82156.33</v>
          </cell>
          <cell r="H346">
            <v>245</v>
          </cell>
          <cell r="I346" t="str">
            <v>53</v>
          </cell>
          <cell r="J346" t="str">
            <v>POWER SYSTEMS</v>
          </cell>
          <cell r="K346" t="str">
            <v>Barg</v>
          </cell>
          <cell r="L346" t="str">
            <v>NonProd</v>
          </cell>
          <cell r="M346" t="str">
            <v>Yes</v>
          </cell>
          <cell r="N346" t="str">
            <v>Other</v>
          </cell>
          <cell r="O346">
            <v>3395</v>
          </cell>
          <cell r="P346">
            <v>82156.33</v>
          </cell>
          <cell r="Q346">
            <v>82156.33</v>
          </cell>
          <cell r="R346">
            <v>0</v>
          </cell>
          <cell r="S346">
            <v>82156.33</v>
          </cell>
        </row>
        <row r="347">
          <cell r="B347" t="str">
            <v>460</v>
          </cell>
          <cell r="C347" t="str">
            <v>LIGHT DUTY-OTHER</v>
          </cell>
          <cell r="D347">
            <v>0</v>
          </cell>
          <cell r="E347">
            <v>428.8</v>
          </cell>
          <cell r="F347">
            <v>3.3878883758054416E-6</v>
          </cell>
          <cell r="G347">
            <v>428.8</v>
          </cell>
          <cell r="H347">
            <v>22</v>
          </cell>
          <cell r="I347" t="str">
            <v>31</v>
          </cell>
          <cell r="J347" t="str">
            <v>NUCLEAR DIVISION</v>
          </cell>
          <cell r="K347" t="str">
            <v>NonBarg</v>
          </cell>
          <cell r="L347" t="str">
            <v>NonProd</v>
          </cell>
          <cell r="M347" t="str">
            <v>Yes</v>
          </cell>
          <cell r="N347" t="str">
            <v>Other</v>
          </cell>
          <cell r="O347">
            <v>16</v>
          </cell>
          <cell r="P347">
            <v>428.8</v>
          </cell>
          <cell r="Q347">
            <v>0</v>
          </cell>
          <cell r="R347">
            <v>428.8</v>
          </cell>
          <cell r="S347">
            <v>428.8</v>
          </cell>
        </row>
        <row r="348">
          <cell r="B348" t="str">
            <v>460</v>
          </cell>
          <cell r="C348" t="str">
            <v>LIGHT DUTY-OTHER</v>
          </cell>
          <cell r="D348">
            <v>0</v>
          </cell>
          <cell r="E348">
            <v>3217.7</v>
          </cell>
          <cell r="F348">
            <v>2.5422594278985934E-5</v>
          </cell>
          <cell r="G348">
            <v>3217.7</v>
          </cell>
          <cell r="H348">
            <v>250</v>
          </cell>
          <cell r="I348" t="str">
            <v>34</v>
          </cell>
          <cell r="J348" t="str">
            <v>HUMAN RESRC &amp; CORP SVCS</v>
          </cell>
          <cell r="K348" t="str">
            <v>NonBarg</v>
          </cell>
          <cell r="L348" t="str">
            <v>NonProd</v>
          </cell>
          <cell r="M348" t="str">
            <v>Yes</v>
          </cell>
          <cell r="N348" t="str">
            <v>Other</v>
          </cell>
          <cell r="O348">
            <v>264</v>
          </cell>
          <cell r="P348">
            <v>3217.7</v>
          </cell>
          <cell r="Q348">
            <v>0</v>
          </cell>
          <cell r="R348">
            <v>3217.7</v>
          </cell>
          <cell r="S348">
            <v>3217.7</v>
          </cell>
        </row>
        <row r="349">
          <cell r="B349" t="str">
            <v>460</v>
          </cell>
          <cell r="C349" t="str">
            <v>LIGHT DUTY-OTHER</v>
          </cell>
          <cell r="D349">
            <v>0</v>
          </cell>
          <cell r="E349">
            <v>3559</v>
          </cell>
          <cell r="F349">
            <v>2.8119157484821749E-5</v>
          </cell>
          <cell r="G349">
            <v>3559</v>
          </cell>
          <cell r="H349">
            <v>590</v>
          </cell>
          <cell r="I349" t="str">
            <v>51</v>
          </cell>
          <cell r="J349" t="str">
            <v>CUSTOMER SERVICE</v>
          </cell>
          <cell r="K349" t="str">
            <v>NonBarg</v>
          </cell>
          <cell r="L349" t="str">
            <v>NonProd</v>
          </cell>
          <cell r="M349" t="str">
            <v>Yes</v>
          </cell>
          <cell r="N349" t="str">
            <v>Other</v>
          </cell>
          <cell r="O349">
            <v>336</v>
          </cell>
          <cell r="P349">
            <v>3559</v>
          </cell>
          <cell r="Q349">
            <v>0</v>
          </cell>
          <cell r="R349">
            <v>3559</v>
          </cell>
          <cell r="S349">
            <v>3559</v>
          </cell>
        </row>
        <row r="350">
          <cell r="B350" t="str">
            <v>460</v>
          </cell>
          <cell r="C350" t="str">
            <v>LIGHT DUTY-OTHER</v>
          </cell>
          <cell r="D350">
            <v>0</v>
          </cell>
          <cell r="E350">
            <v>3288.9</v>
          </cell>
          <cell r="F350">
            <v>2.5985135445864078E-5</v>
          </cell>
          <cell r="G350">
            <v>3288.9</v>
          </cell>
          <cell r="H350">
            <v>703</v>
          </cell>
          <cell r="I350" t="str">
            <v>53</v>
          </cell>
          <cell r="J350" t="str">
            <v>POWER SYSTEMS</v>
          </cell>
          <cell r="K350" t="str">
            <v>NonBarg</v>
          </cell>
          <cell r="L350" t="str">
            <v>NonProd</v>
          </cell>
          <cell r="M350" t="str">
            <v>Yes</v>
          </cell>
          <cell r="N350" t="str">
            <v>Other</v>
          </cell>
          <cell r="O350">
            <v>168</v>
          </cell>
          <cell r="P350">
            <v>3288.9</v>
          </cell>
          <cell r="Q350">
            <v>0</v>
          </cell>
          <cell r="R350">
            <v>3288.9</v>
          </cell>
          <cell r="S350">
            <v>3288.9</v>
          </cell>
        </row>
        <row r="351">
          <cell r="B351" t="str">
            <v>480</v>
          </cell>
          <cell r="C351" t="str">
            <v>FINAL FLOATING HOL</v>
          </cell>
          <cell r="D351">
            <v>0</v>
          </cell>
          <cell r="E351">
            <v>1416.88</v>
          </cell>
          <cell r="F351">
            <v>1.1194569220875033E-5</v>
          </cell>
          <cell r="G351">
            <v>1416.88</v>
          </cell>
          <cell r="H351">
            <v>28</v>
          </cell>
          <cell r="I351" t="str">
            <v>31</v>
          </cell>
          <cell r="J351" t="str">
            <v>NUCLEAR DIVISION</v>
          </cell>
          <cell r="K351" t="str">
            <v>Barg</v>
          </cell>
          <cell r="L351" t="str">
            <v>NonProd</v>
          </cell>
          <cell r="M351" t="str">
            <v>Yes</v>
          </cell>
          <cell r="N351" t="str">
            <v>Other</v>
          </cell>
          <cell r="O351">
            <v>8</v>
          </cell>
          <cell r="P351">
            <v>1416.88</v>
          </cell>
          <cell r="Q351">
            <v>1416.88</v>
          </cell>
          <cell r="R351">
            <v>0</v>
          </cell>
          <cell r="S351">
            <v>1416.88</v>
          </cell>
        </row>
        <row r="352">
          <cell r="B352" t="str">
            <v>480</v>
          </cell>
          <cell r="C352" t="str">
            <v>FINAL FLOATING HOL</v>
          </cell>
          <cell r="D352">
            <v>0</v>
          </cell>
          <cell r="E352">
            <v>417.28</v>
          </cell>
          <cell r="F352">
            <v>3.2968704791420113E-6</v>
          </cell>
          <cell r="G352">
            <v>417.28</v>
          </cell>
          <cell r="H352">
            <v>138</v>
          </cell>
          <cell r="I352" t="str">
            <v>34</v>
          </cell>
          <cell r="J352" t="str">
            <v>HUMAN RESRC &amp; CORP SVCS</v>
          </cell>
          <cell r="K352" t="str">
            <v>Barg</v>
          </cell>
          <cell r="L352" t="str">
            <v>NonProd</v>
          </cell>
          <cell r="M352" t="str">
            <v>Yes</v>
          </cell>
          <cell r="N352" t="str">
            <v>Other</v>
          </cell>
          <cell r="O352">
            <v>0</v>
          </cell>
          <cell r="P352">
            <v>417.28</v>
          </cell>
          <cell r="Q352">
            <v>417.28</v>
          </cell>
          <cell r="R352">
            <v>0</v>
          </cell>
          <cell r="S352">
            <v>417.28</v>
          </cell>
        </row>
        <row r="353">
          <cell r="B353" t="str">
            <v>480</v>
          </cell>
          <cell r="C353" t="str">
            <v>FINAL FLOATING HOL</v>
          </cell>
          <cell r="D353">
            <v>0</v>
          </cell>
          <cell r="E353">
            <v>4998</v>
          </cell>
          <cell r="F353">
            <v>3.9488493708665102E-5</v>
          </cell>
          <cell r="G353">
            <v>4998</v>
          </cell>
          <cell r="H353">
            <v>246</v>
          </cell>
          <cell r="I353" t="str">
            <v>53</v>
          </cell>
          <cell r="J353" t="str">
            <v>POWER SYSTEMS</v>
          </cell>
          <cell r="K353" t="str">
            <v>Barg</v>
          </cell>
          <cell r="L353" t="str">
            <v>NonProd</v>
          </cell>
          <cell r="M353" t="str">
            <v>Yes</v>
          </cell>
          <cell r="N353" t="str">
            <v>Other</v>
          </cell>
          <cell r="O353">
            <v>48</v>
          </cell>
          <cell r="P353">
            <v>4998</v>
          </cell>
          <cell r="Q353">
            <v>4998</v>
          </cell>
          <cell r="R353">
            <v>0</v>
          </cell>
          <cell r="S353">
            <v>4998</v>
          </cell>
        </row>
        <row r="354">
          <cell r="B354" t="str">
            <v>480</v>
          </cell>
          <cell r="C354" t="str">
            <v>FINAL FLOATING HOL</v>
          </cell>
          <cell r="D354">
            <v>0</v>
          </cell>
          <cell r="E354">
            <v>1302</v>
          </cell>
          <cell r="F354">
            <v>1.0286918529148052E-5</v>
          </cell>
          <cell r="G354">
            <v>1302</v>
          </cell>
          <cell r="H354">
            <v>372</v>
          </cell>
          <cell r="I354" t="str">
            <v>56</v>
          </cell>
          <cell r="J354" t="str">
            <v>POWER GENERATION</v>
          </cell>
          <cell r="K354" t="str">
            <v>Barg</v>
          </cell>
          <cell r="L354" t="str">
            <v>NonProd</v>
          </cell>
          <cell r="M354" t="str">
            <v>Yes</v>
          </cell>
          <cell r="N354" t="str">
            <v>Other</v>
          </cell>
          <cell r="O354">
            <v>0</v>
          </cell>
          <cell r="P354">
            <v>1302</v>
          </cell>
          <cell r="Q354">
            <v>1302</v>
          </cell>
          <cell r="R354">
            <v>0</v>
          </cell>
          <cell r="S354">
            <v>1302</v>
          </cell>
        </row>
        <row r="355">
          <cell r="B355" t="str">
            <v>480</v>
          </cell>
          <cell r="C355" t="str">
            <v>FINAL FLOATING HOL</v>
          </cell>
          <cell r="D355">
            <v>0</v>
          </cell>
          <cell r="E355">
            <v>18613.919999999998</v>
          </cell>
          <cell r="F355">
            <v>1.470659589462976E-4</v>
          </cell>
          <cell r="G355">
            <v>18613.919999999998</v>
          </cell>
          <cell r="H355">
            <v>23</v>
          </cell>
          <cell r="I355" t="str">
            <v>31</v>
          </cell>
          <cell r="J355" t="str">
            <v>NUCLEAR DIVISION</v>
          </cell>
          <cell r="K355" t="str">
            <v>NonBarg</v>
          </cell>
          <cell r="L355" t="str">
            <v>NonProd</v>
          </cell>
          <cell r="M355" t="str">
            <v>Yes</v>
          </cell>
          <cell r="N355" t="str">
            <v>Other</v>
          </cell>
          <cell r="O355">
            <v>56</v>
          </cell>
          <cell r="P355">
            <v>18613.919999999998</v>
          </cell>
          <cell r="Q355">
            <v>0</v>
          </cell>
          <cell r="R355">
            <v>18613.919999999998</v>
          </cell>
          <cell r="S355">
            <v>18613.919999999998</v>
          </cell>
        </row>
        <row r="356">
          <cell r="B356" t="str">
            <v>480</v>
          </cell>
          <cell r="C356" t="str">
            <v>FINAL FLOATING HOL</v>
          </cell>
          <cell r="D356">
            <v>0</v>
          </cell>
          <cell r="E356">
            <v>4938.83</v>
          </cell>
          <cell r="F356">
            <v>3.9020999876583923E-5</v>
          </cell>
          <cell r="G356">
            <v>4938.83</v>
          </cell>
          <cell r="H356">
            <v>141</v>
          </cell>
          <cell r="I356" t="str">
            <v>33</v>
          </cell>
          <cell r="J356" t="str">
            <v>FINANCIAL</v>
          </cell>
          <cell r="K356" t="str">
            <v>NonBarg</v>
          </cell>
          <cell r="L356" t="str">
            <v>NonProd</v>
          </cell>
          <cell r="M356" t="str">
            <v>Yes</v>
          </cell>
          <cell r="N356" t="str">
            <v>Other</v>
          </cell>
          <cell r="O356">
            <v>8</v>
          </cell>
          <cell r="P356">
            <v>4938.83</v>
          </cell>
          <cell r="Q356">
            <v>0</v>
          </cell>
          <cell r="R356">
            <v>4938.83</v>
          </cell>
          <cell r="S356">
            <v>4938.83</v>
          </cell>
        </row>
        <row r="357">
          <cell r="B357" t="str">
            <v>480</v>
          </cell>
          <cell r="C357" t="str">
            <v>FINAL FLOATING HOL</v>
          </cell>
          <cell r="D357">
            <v>0</v>
          </cell>
          <cell r="E357">
            <v>6089.32</v>
          </cell>
          <cell r="F357">
            <v>4.8110859245707997E-5</v>
          </cell>
          <cell r="G357">
            <v>6089.32</v>
          </cell>
          <cell r="H357">
            <v>251</v>
          </cell>
          <cell r="I357" t="str">
            <v>34</v>
          </cell>
          <cell r="J357" t="str">
            <v>HUMAN RESRC &amp; CORP SVCS</v>
          </cell>
          <cell r="K357" t="str">
            <v>NonBarg</v>
          </cell>
          <cell r="L357" t="str">
            <v>NonProd</v>
          </cell>
          <cell r="M357" t="str">
            <v>Yes</v>
          </cell>
          <cell r="N357" t="str">
            <v>Other</v>
          </cell>
          <cell r="O357">
            <v>24</v>
          </cell>
          <cell r="P357">
            <v>6089.32</v>
          </cell>
          <cell r="Q357">
            <v>0</v>
          </cell>
          <cell r="R357">
            <v>6089.32</v>
          </cell>
          <cell r="S357">
            <v>6089.32</v>
          </cell>
        </row>
        <row r="358">
          <cell r="B358" t="str">
            <v>480</v>
          </cell>
          <cell r="C358" t="str">
            <v>FINAL FLOATING HOL</v>
          </cell>
          <cell r="D358">
            <v>0</v>
          </cell>
          <cell r="E358">
            <v>8211.8799999999992</v>
          </cell>
          <cell r="F358">
            <v>6.4880906705944933E-5</v>
          </cell>
          <cell r="G358">
            <v>8211.8799999999992</v>
          </cell>
          <cell r="H358">
            <v>591</v>
          </cell>
          <cell r="I358" t="str">
            <v>51</v>
          </cell>
          <cell r="J358" t="str">
            <v>CUSTOMER SERVICE</v>
          </cell>
          <cell r="K358" t="str">
            <v>NonBarg</v>
          </cell>
          <cell r="L358" t="str">
            <v>NonProd</v>
          </cell>
          <cell r="M358" t="str">
            <v>Yes</v>
          </cell>
          <cell r="N358" t="str">
            <v>Other</v>
          </cell>
          <cell r="O358">
            <v>128</v>
          </cell>
          <cell r="P358">
            <v>8211.8799999999992</v>
          </cell>
          <cell r="Q358">
            <v>0</v>
          </cell>
          <cell r="R358">
            <v>8211.8799999999992</v>
          </cell>
          <cell r="S358">
            <v>8211.8799999999992</v>
          </cell>
        </row>
        <row r="359">
          <cell r="B359" t="str">
            <v>480</v>
          </cell>
          <cell r="C359" t="str">
            <v>FINAL FLOATING HOL</v>
          </cell>
          <cell r="D359">
            <v>0</v>
          </cell>
          <cell r="E359">
            <v>8063.72</v>
          </cell>
          <cell r="F359">
            <v>6.371031542385694E-5</v>
          </cell>
          <cell r="G359">
            <v>8063.72</v>
          </cell>
          <cell r="H359">
            <v>704</v>
          </cell>
          <cell r="I359" t="str">
            <v>53</v>
          </cell>
          <cell r="J359" t="str">
            <v>POWER SYSTEMS</v>
          </cell>
          <cell r="K359" t="str">
            <v>NonBarg</v>
          </cell>
          <cell r="L359" t="str">
            <v>NonProd</v>
          </cell>
          <cell r="M359" t="str">
            <v>Yes</v>
          </cell>
          <cell r="N359" t="str">
            <v>Other</v>
          </cell>
          <cell r="O359">
            <v>24</v>
          </cell>
          <cell r="P359">
            <v>8063.72</v>
          </cell>
          <cell r="Q359">
            <v>0</v>
          </cell>
          <cell r="R359">
            <v>8063.72</v>
          </cell>
          <cell r="S359">
            <v>8063.72</v>
          </cell>
        </row>
        <row r="360">
          <cell r="B360" t="str">
            <v>480</v>
          </cell>
          <cell r="C360" t="str">
            <v>FINAL FLOATING HOL</v>
          </cell>
          <cell r="D360">
            <v>0</v>
          </cell>
          <cell r="E360">
            <v>4002.44</v>
          </cell>
          <cell r="F360">
            <v>3.1622714437636963E-5</v>
          </cell>
          <cell r="G360">
            <v>4002.44</v>
          </cell>
          <cell r="H360">
            <v>880</v>
          </cell>
          <cell r="I360" t="str">
            <v>56</v>
          </cell>
          <cell r="J360" t="str">
            <v>POWER GENERATION</v>
          </cell>
          <cell r="K360" t="str">
            <v>NonBarg</v>
          </cell>
          <cell r="L360" t="str">
            <v>NonProd</v>
          </cell>
          <cell r="M360" t="str">
            <v>Yes</v>
          </cell>
          <cell r="N360" t="str">
            <v>Other</v>
          </cell>
          <cell r="O360">
            <v>32</v>
          </cell>
          <cell r="P360">
            <v>4002.44</v>
          </cell>
          <cell r="Q360">
            <v>0</v>
          </cell>
          <cell r="R360">
            <v>4002.44</v>
          </cell>
          <cell r="S360">
            <v>4002.44</v>
          </cell>
        </row>
        <row r="361">
          <cell r="B361" t="str">
            <v>480</v>
          </cell>
          <cell r="C361" t="str">
            <v>FINAL FLOATING HOL</v>
          </cell>
          <cell r="D361">
            <v>0</v>
          </cell>
          <cell r="E361">
            <v>5683.48</v>
          </cell>
          <cell r="F361">
            <v>4.4904374594502582E-5</v>
          </cell>
          <cell r="G361">
            <v>5683.48</v>
          </cell>
          <cell r="H361">
            <v>983</v>
          </cell>
          <cell r="I361" t="str">
            <v>58</v>
          </cell>
          <cell r="J361" t="str">
            <v>INFO MANAGEMENT</v>
          </cell>
          <cell r="K361" t="str">
            <v>NonBarg</v>
          </cell>
          <cell r="L361" t="str">
            <v>NonProd</v>
          </cell>
          <cell r="M361" t="str">
            <v>Yes</v>
          </cell>
          <cell r="N361" t="str">
            <v>Other</v>
          </cell>
          <cell r="O361">
            <v>40</v>
          </cell>
          <cell r="P361">
            <v>5683.48</v>
          </cell>
          <cell r="Q361">
            <v>0</v>
          </cell>
          <cell r="R361">
            <v>5683.48</v>
          </cell>
          <cell r="S361">
            <v>5683.48</v>
          </cell>
        </row>
        <row r="362">
          <cell r="B362" t="str">
            <v>480</v>
          </cell>
          <cell r="C362" t="str">
            <v>FINAL FLOATING HOL</v>
          </cell>
          <cell r="D362">
            <v>0</v>
          </cell>
          <cell r="E362">
            <v>1574.28</v>
          </cell>
          <cell r="F362">
            <v>1.2438164440911824E-5</v>
          </cell>
          <cell r="G362">
            <v>1574.28</v>
          </cell>
          <cell r="H362">
            <v>1102</v>
          </cell>
          <cell r="I362" t="str">
            <v>62</v>
          </cell>
          <cell r="J362" t="str">
            <v>ENERGY MARKETING</v>
          </cell>
          <cell r="K362" t="str">
            <v>NonBarg</v>
          </cell>
          <cell r="L362" t="str">
            <v>NonProd</v>
          </cell>
          <cell r="M362" t="str">
            <v>Yes</v>
          </cell>
          <cell r="N362" t="str">
            <v>Other</v>
          </cell>
          <cell r="O362">
            <v>0</v>
          </cell>
          <cell r="P362">
            <v>1574.28</v>
          </cell>
          <cell r="Q362">
            <v>0</v>
          </cell>
          <cell r="R362">
            <v>1574.28</v>
          </cell>
          <cell r="S362">
            <v>1574.28</v>
          </cell>
        </row>
        <row r="363">
          <cell r="B363" t="str">
            <v>480</v>
          </cell>
          <cell r="C363" t="str">
            <v>FINAL FLOATING HOL</v>
          </cell>
          <cell r="D363">
            <v>0</v>
          </cell>
          <cell r="E363">
            <v>502.2</v>
          </cell>
          <cell r="F363">
            <v>3.9678114326713917E-6</v>
          </cell>
          <cell r="G363">
            <v>502.2</v>
          </cell>
          <cell r="H363">
            <v>1163</v>
          </cell>
          <cell r="I363" t="str">
            <v>63</v>
          </cell>
          <cell r="J363" t="str">
            <v>REGULATORY AFFAIRS</v>
          </cell>
          <cell r="K363" t="str">
            <v>NonBarg</v>
          </cell>
          <cell r="L363" t="str">
            <v>NonProd</v>
          </cell>
          <cell r="M363" t="str">
            <v>Yes</v>
          </cell>
          <cell r="N363" t="str">
            <v>Other</v>
          </cell>
          <cell r="O363">
            <v>0</v>
          </cell>
          <cell r="P363">
            <v>502.2</v>
          </cell>
          <cell r="Q363">
            <v>0</v>
          </cell>
          <cell r="R363">
            <v>502.2</v>
          </cell>
          <cell r="S363">
            <v>502.2</v>
          </cell>
        </row>
        <row r="364">
          <cell r="B364" t="str">
            <v>490</v>
          </cell>
          <cell r="C364" t="str">
            <v>VAR SHIFT ADJ</v>
          </cell>
          <cell r="D364">
            <v>0</v>
          </cell>
          <cell r="E364">
            <v>0</v>
          </cell>
          <cell r="F364">
            <v>0</v>
          </cell>
          <cell r="G364">
            <v>0</v>
          </cell>
          <cell r="H364">
            <v>139</v>
          </cell>
          <cell r="I364" t="str">
            <v>34</v>
          </cell>
          <cell r="J364" t="str">
            <v>HUMAN RESRC &amp; CORP SVCS</v>
          </cell>
          <cell r="K364" t="str">
            <v>Barg</v>
          </cell>
          <cell r="L364" t="str">
            <v>NonProd</v>
          </cell>
          <cell r="M364" t="str">
            <v>No</v>
          </cell>
          <cell r="N364" t="str">
            <v>Other</v>
          </cell>
          <cell r="O364">
            <v>0</v>
          </cell>
          <cell r="P364">
            <v>-289.48</v>
          </cell>
          <cell r="Q364">
            <v>0</v>
          </cell>
          <cell r="R364">
            <v>0</v>
          </cell>
          <cell r="S364">
            <v>0</v>
          </cell>
        </row>
        <row r="365">
          <cell r="B365" t="str">
            <v>490</v>
          </cell>
          <cell r="C365" t="str">
            <v>VAR SHIFT ADJ</v>
          </cell>
          <cell r="D365">
            <v>0</v>
          </cell>
          <cell r="E365">
            <v>0</v>
          </cell>
          <cell r="F365">
            <v>0</v>
          </cell>
          <cell r="G365">
            <v>0</v>
          </cell>
          <cell r="H365">
            <v>373</v>
          </cell>
          <cell r="I365" t="str">
            <v>56</v>
          </cell>
          <cell r="J365" t="str">
            <v>POWER GENERATION</v>
          </cell>
          <cell r="K365" t="str">
            <v>Barg</v>
          </cell>
          <cell r="L365" t="str">
            <v>NonProd</v>
          </cell>
          <cell r="M365" t="str">
            <v>No</v>
          </cell>
          <cell r="N365" t="str">
            <v>Other</v>
          </cell>
          <cell r="O365">
            <v>0</v>
          </cell>
          <cell r="P365">
            <v>-82995.600000000006</v>
          </cell>
          <cell r="Q365">
            <v>0</v>
          </cell>
          <cell r="R365">
            <v>0</v>
          </cell>
          <cell r="S365">
            <v>0</v>
          </cell>
        </row>
        <row r="366">
          <cell r="B366" t="str">
            <v>530</v>
          </cell>
          <cell r="C366" t="str">
            <v>S/T DISAB 100 PCT</v>
          </cell>
          <cell r="D366">
            <v>0</v>
          </cell>
          <cell r="E366">
            <v>140095.29</v>
          </cell>
          <cell r="F366">
            <v>1.106873144813648E-3</v>
          </cell>
          <cell r="G366">
            <v>140095.29</v>
          </cell>
          <cell r="H366">
            <v>24</v>
          </cell>
          <cell r="I366" t="str">
            <v>31</v>
          </cell>
          <cell r="J366" t="str">
            <v>NUCLEAR DIVISION</v>
          </cell>
          <cell r="K366" t="str">
            <v>NonBarg</v>
          </cell>
          <cell r="L366" t="str">
            <v>NonProd</v>
          </cell>
          <cell r="M366" t="str">
            <v>Yes</v>
          </cell>
          <cell r="N366" t="str">
            <v>Other</v>
          </cell>
          <cell r="O366">
            <v>4282.5</v>
          </cell>
          <cell r="P366">
            <v>140095.29</v>
          </cell>
          <cell r="Q366">
            <v>0</v>
          </cell>
          <cell r="R366">
            <v>140095.29</v>
          </cell>
          <cell r="S366">
            <v>140095.29</v>
          </cell>
        </row>
        <row r="367">
          <cell r="B367" t="str">
            <v>530</v>
          </cell>
          <cell r="C367" t="str">
            <v>S/T DISAB 100 PCT</v>
          </cell>
          <cell r="D367">
            <v>0</v>
          </cell>
          <cell r="E367">
            <v>13924</v>
          </cell>
          <cell r="F367">
            <v>1.1001156190465243E-4</v>
          </cell>
          <cell r="G367">
            <v>13924</v>
          </cell>
          <cell r="H367">
            <v>142</v>
          </cell>
          <cell r="I367" t="str">
            <v>33</v>
          </cell>
          <cell r="J367" t="str">
            <v>FINANCIAL</v>
          </cell>
          <cell r="K367" t="str">
            <v>NonBarg</v>
          </cell>
          <cell r="L367" t="str">
            <v>NonProd</v>
          </cell>
          <cell r="M367" t="str">
            <v>Yes</v>
          </cell>
          <cell r="N367" t="str">
            <v>Other</v>
          </cell>
          <cell r="O367">
            <v>664</v>
          </cell>
          <cell r="P367">
            <v>13924</v>
          </cell>
          <cell r="Q367">
            <v>0</v>
          </cell>
          <cell r="R367">
            <v>13924</v>
          </cell>
          <cell r="S367">
            <v>13924</v>
          </cell>
        </row>
        <row r="368">
          <cell r="B368" t="str">
            <v>530</v>
          </cell>
          <cell r="C368" t="str">
            <v>S/T DISAB 100 PCT</v>
          </cell>
          <cell r="D368">
            <v>0</v>
          </cell>
          <cell r="E368">
            <v>70446.05</v>
          </cell>
          <cell r="F368">
            <v>5.5658431417072974E-4</v>
          </cell>
          <cell r="G368">
            <v>70446.05</v>
          </cell>
          <cell r="H368">
            <v>252</v>
          </cell>
          <cell r="I368" t="str">
            <v>34</v>
          </cell>
          <cell r="J368" t="str">
            <v>HUMAN RESRC &amp; CORP SVCS</v>
          </cell>
          <cell r="K368" t="str">
            <v>NonBarg</v>
          </cell>
          <cell r="L368" t="str">
            <v>NonProd</v>
          </cell>
          <cell r="M368" t="str">
            <v>Yes</v>
          </cell>
          <cell r="N368" t="str">
            <v>Other</v>
          </cell>
          <cell r="O368">
            <v>3171</v>
          </cell>
          <cell r="P368">
            <v>70446.05</v>
          </cell>
          <cell r="Q368">
            <v>0</v>
          </cell>
          <cell r="R368">
            <v>70446.05</v>
          </cell>
          <cell r="S368">
            <v>70446.05</v>
          </cell>
        </row>
        <row r="369">
          <cell r="B369" t="str">
            <v>530</v>
          </cell>
          <cell r="C369" t="str">
            <v>S/T DISAB 100 PCT</v>
          </cell>
          <cell r="D369">
            <v>0</v>
          </cell>
          <cell r="E369">
            <v>10320.5</v>
          </cell>
          <cell r="F369">
            <v>8.1540816190531849E-5</v>
          </cell>
          <cell r="G369">
            <v>10320.5</v>
          </cell>
          <cell r="H369">
            <v>363</v>
          </cell>
          <cell r="I369" t="str">
            <v>35</v>
          </cell>
          <cell r="J369" t="str">
            <v>GENERAL COUNSEL</v>
          </cell>
          <cell r="K369" t="str">
            <v>NonBarg</v>
          </cell>
          <cell r="L369" t="str">
            <v>NonProd</v>
          </cell>
          <cell r="M369" t="str">
            <v>Yes</v>
          </cell>
          <cell r="N369" t="str">
            <v>Other</v>
          </cell>
          <cell r="O369">
            <v>280</v>
          </cell>
          <cell r="P369">
            <v>10320.5</v>
          </cell>
          <cell r="Q369">
            <v>0</v>
          </cell>
          <cell r="R369">
            <v>10320.5</v>
          </cell>
          <cell r="S369">
            <v>10320.5</v>
          </cell>
        </row>
        <row r="370">
          <cell r="B370" t="str">
            <v>530</v>
          </cell>
          <cell r="C370" t="str">
            <v>S/T DISAB 100 PCT</v>
          </cell>
          <cell r="D370">
            <v>0</v>
          </cell>
          <cell r="E370">
            <v>5010.1000000000004</v>
          </cell>
          <cell r="F370">
            <v>3.9584094103598048E-5</v>
          </cell>
          <cell r="G370">
            <v>5010.1000000000004</v>
          </cell>
          <cell r="H370">
            <v>473</v>
          </cell>
          <cell r="I370" t="str">
            <v>37</v>
          </cell>
          <cell r="J370" t="str">
            <v>CORP COMMUNICATIONS</v>
          </cell>
          <cell r="K370" t="str">
            <v>NonBarg</v>
          </cell>
          <cell r="L370" t="str">
            <v>NonProd</v>
          </cell>
          <cell r="M370" t="str">
            <v>Yes</v>
          </cell>
          <cell r="N370" t="str">
            <v>Other</v>
          </cell>
          <cell r="O370">
            <v>360</v>
          </cell>
          <cell r="P370">
            <v>5010.1000000000004</v>
          </cell>
          <cell r="Q370">
            <v>0</v>
          </cell>
          <cell r="R370">
            <v>5010.1000000000004</v>
          </cell>
          <cell r="S370">
            <v>5010.1000000000004</v>
          </cell>
        </row>
        <row r="371">
          <cell r="B371" t="str">
            <v>530</v>
          </cell>
          <cell r="C371" t="str">
            <v>S/T DISAB 100 PCT</v>
          </cell>
          <cell r="D371">
            <v>0</v>
          </cell>
          <cell r="E371">
            <v>152808.45000000001</v>
          </cell>
          <cell r="F371">
            <v>1.2073180305033745E-3</v>
          </cell>
          <cell r="G371">
            <v>152808.45000000001</v>
          </cell>
          <cell r="H371">
            <v>592</v>
          </cell>
          <cell r="I371" t="str">
            <v>51</v>
          </cell>
          <cell r="J371" t="str">
            <v>CUSTOMER SERVICE</v>
          </cell>
          <cell r="K371" t="str">
            <v>NonBarg</v>
          </cell>
          <cell r="L371" t="str">
            <v>NonProd</v>
          </cell>
          <cell r="M371" t="str">
            <v>Yes</v>
          </cell>
          <cell r="N371" t="str">
            <v>Other</v>
          </cell>
          <cell r="O371">
            <v>10231.25</v>
          </cell>
          <cell r="P371">
            <v>152808.45000000001</v>
          </cell>
          <cell r="Q371">
            <v>0</v>
          </cell>
          <cell r="R371">
            <v>152808.45000000001</v>
          </cell>
          <cell r="S371">
            <v>152808.45000000001</v>
          </cell>
        </row>
        <row r="372">
          <cell r="B372" t="str">
            <v>530</v>
          </cell>
          <cell r="C372" t="str">
            <v>S/T DISAB 100 PCT</v>
          </cell>
          <cell r="D372">
            <v>0</v>
          </cell>
          <cell r="E372">
            <v>143381.4</v>
          </cell>
          <cell r="F372">
            <v>1.1328362368626639E-3</v>
          </cell>
          <cell r="G372">
            <v>143381.4</v>
          </cell>
          <cell r="H372">
            <v>705</v>
          </cell>
          <cell r="I372" t="str">
            <v>53</v>
          </cell>
          <cell r="J372" t="str">
            <v>POWER SYSTEMS</v>
          </cell>
          <cell r="K372" t="str">
            <v>NonBarg</v>
          </cell>
          <cell r="L372" t="str">
            <v>NonProd</v>
          </cell>
          <cell r="M372" t="str">
            <v>Yes</v>
          </cell>
          <cell r="N372" t="str">
            <v>Other</v>
          </cell>
          <cell r="O372">
            <v>5080</v>
          </cell>
          <cell r="P372">
            <v>143381.4</v>
          </cell>
          <cell r="Q372">
            <v>0</v>
          </cell>
          <cell r="R372">
            <v>143381.4</v>
          </cell>
          <cell r="S372">
            <v>143381.4</v>
          </cell>
        </row>
        <row r="373">
          <cell r="B373" t="str">
            <v>530</v>
          </cell>
          <cell r="C373" t="str">
            <v>S/T DISAB 100 PCT</v>
          </cell>
          <cell r="D373">
            <v>0</v>
          </cell>
          <cell r="E373">
            <v>9192.75</v>
          </cell>
          <cell r="F373">
            <v>7.2630622357009028E-5</v>
          </cell>
          <cell r="G373">
            <v>9192.75</v>
          </cell>
          <cell r="H373">
            <v>817</v>
          </cell>
          <cell r="I373" t="str">
            <v>54</v>
          </cell>
          <cell r="J373" t="str">
            <v>RESOURCE PLANNING</v>
          </cell>
          <cell r="K373" t="str">
            <v>NonBarg</v>
          </cell>
          <cell r="L373" t="str">
            <v>NonProd</v>
          </cell>
          <cell r="M373" t="str">
            <v>Yes</v>
          </cell>
          <cell r="N373" t="str">
            <v>Other</v>
          </cell>
          <cell r="O373">
            <v>300</v>
          </cell>
          <cell r="P373">
            <v>9192.75</v>
          </cell>
          <cell r="Q373">
            <v>0</v>
          </cell>
          <cell r="R373">
            <v>9192.75</v>
          </cell>
          <cell r="S373">
            <v>9192.75</v>
          </cell>
        </row>
        <row r="374">
          <cell r="B374" t="str">
            <v>530</v>
          </cell>
          <cell r="C374" t="str">
            <v>S/T DISAB 100 PCT</v>
          </cell>
          <cell r="D374">
            <v>0</v>
          </cell>
          <cell r="E374">
            <v>17764.580000000002</v>
          </cell>
          <cell r="F374">
            <v>1.4035544329073189E-4</v>
          </cell>
          <cell r="G374">
            <v>17764.580000000002</v>
          </cell>
          <cell r="H374">
            <v>881</v>
          </cell>
          <cell r="I374" t="str">
            <v>56</v>
          </cell>
          <cell r="J374" t="str">
            <v>POWER GENERATION</v>
          </cell>
          <cell r="K374" t="str">
            <v>NonBarg</v>
          </cell>
          <cell r="L374" t="str">
            <v>NonProd</v>
          </cell>
          <cell r="M374" t="str">
            <v>Yes</v>
          </cell>
          <cell r="N374" t="str">
            <v>Other</v>
          </cell>
          <cell r="O374">
            <v>698</v>
          </cell>
          <cell r="P374">
            <v>17764.580000000002</v>
          </cell>
          <cell r="Q374">
            <v>0</v>
          </cell>
          <cell r="R374">
            <v>17764.580000000002</v>
          </cell>
          <cell r="S374">
            <v>17764.580000000002</v>
          </cell>
        </row>
        <row r="375">
          <cell r="B375" t="str">
            <v>530</v>
          </cell>
          <cell r="C375" t="str">
            <v>S/T DISAB 100 PCT</v>
          </cell>
          <cell r="D375">
            <v>0</v>
          </cell>
          <cell r="E375">
            <v>59937.1</v>
          </cell>
          <cell r="F375">
            <v>4.7355458108556042E-4</v>
          </cell>
          <cell r="G375">
            <v>59937.1</v>
          </cell>
          <cell r="H375">
            <v>984</v>
          </cell>
          <cell r="I375" t="str">
            <v>58</v>
          </cell>
          <cell r="J375" t="str">
            <v>INFO MANAGEMENT</v>
          </cell>
          <cell r="K375" t="str">
            <v>NonBarg</v>
          </cell>
          <cell r="L375" t="str">
            <v>NonProd</v>
          </cell>
          <cell r="M375" t="str">
            <v>Yes</v>
          </cell>
          <cell r="N375" t="str">
            <v>Other</v>
          </cell>
          <cell r="O375">
            <v>2136</v>
          </cell>
          <cell r="P375">
            <v>59937.1</v>
          </cell>
          <cell r="Q375">
            <v>0</v>
          </cell>
          <cell r="R375">
            <v>59937.1</v>
          </cell>
          <cell r="S375">
            <v>59937.1</v>
          </cell>
        </row>
        <row r="376">
          <cell r="B376" t="str">
            <v>530</v>
          </cell>
          <cell r="C376" t="str">
            <v>S/T DISAB 100 PCT</v>
          </cell>
          <cell r="D376">
            <v>0</v>
          </cell>
          <cell r="E376">
            <v>1256</v>
          </cell>
          <cell r="F376">
            <v>9.9234790112211621E-6</v>
          </cell>
          <cell r="G376">
            <v>1256</v>
          </cell>
          <cell r="H376">
            <v>1103</v>
          </cell>
          <cell r="I376" t="str">
            <v>62</v>
          </cell>
          <cell r="J376" t="str">
            <v>ENERGY MARKETING</v>
          </cell>
          <cell r="K376" t="str">
            <v>NonBarg</v>
          </cell>
          <cell r="L376" t="str">
            <v>NonProd</v>
          </cell>
          <cell r="M376" t="str">
            <v>Yes</v>
          </cell>
          <cell r="N376" t="str">
            <v>Other</v>
          </cell>
          <cell r="O376">
            <v>80</v>
          </cell>
          <cell r="P376">
            <v>1256</v>
          </cell>
          <cell r="Q376">
            <v>0</v>
          </cell>
          <cell r="R376">
            <v>1256</v>
          </cell>
          <cell r="S376">
            <v>1256</v>
          </cell>
        </row>
        <row r="377">
          <cell r="B377" t="str">
            <v>530</v>
          </cell>
          <cell r="C377" t="str">
            <v>S/T DISAB 100 PCT</v>
          </cell>
          <cell r="D377">
            <v>0</v>
          </cell>
          <cell r="E377">
            <v>5367</v>
          </cell>
          <cell r="F377">
            <v>4.2403910711165586E-5</v>
          </cell>
          <cell r="G377">
            <v>5367</v>
          </cell>
          <cell r="H377">
            <v>1164</v>
          </cell>
          <cell r="I377" t="str">
            <v>63</v>
          </cell>
          <cell r="J377" t="str">
            <v>REGULATORY AFFAIRS</v>
          </cell>
          <cell r="K377" t="str">
            <v>NonBarg</v>
          </cell>
          <cell r="L377" t="str">
            <v>NonProd</v>
          </cell>
          <cell r="M377" t="str">
            <v>Yes</v>
          </cell>
          <cell r="N377" t="str">
            <v>Other</v>
          </cell>
          <cell r="O377">
            <v>240</v>
          </cell>
          <cell r="P377">
            <v>5367</v>
          </cell>
          <cell r="Q377">
            <v>0</v>
          </cell>
          <cell r="R377">
            <v>5367</v>
          </cell>
          <cell r="S377">
            <v>5367</v>
          </cell>
        </row>
        <row r="378">
          <cell r="B378" t="str">
            <v>540</v>
          </cell>
          <cell r="C378" t="str">
            <v>S/T DISAB 80 PCT</v>
          </cell>
          <cell r="D378">
            <v>0</v>
          </cell>
          <cell r="E378">
            <v>26825.759999999998</v>
          </cell>
          <cell r="F378">
            <v>2.1194654961787912E-4</v>
          </cell>
          <cell r="G378">
            <v>26825.759999999998</v>
          </cell>
          <cell r="H378">
            <v>25</v>
          </cell>
          <cell r="I378" t="str">
            <v>31</v>
          </cell>
          <cell r="J378" t="str">
            <v>NUCLEAR DIVISION</v>
          </cell>
          <cell r="K378" t="str">
            <v>NonBarg</v>
          </cell>
          <cell r="L378" t="str">
            <v>NonProd</v>
          </cell>
          <cell r="M378" t="str">
            <v>Yes</v>
          </cell>
          <cell r="N378" t="str">
            <v>Other</v>
          </cell>
          <cell r="O378">
            <v>944</v>
          </cell>
          <cell r="P378">
            <v>26825.759999999998</v>
          </cell>
          <cell r="Q378">
            <v>0</v>
          </cell>
          <cell r="R378">
            <v>26825.759999999998</v>
          </cell>
          <cell r="S378">
            <v>26825.759999999998</v>
          </cell>
        </row>
        <row r="379">
          <cell r="B379" t="str">
            <v>540</v>
          </cell>
          <cell r="C379" t="str">
            <v>S/T DISAB 80 PCT</v>
          </cell>
          <cell r="D379">
            <v>0</v>
          </cell>
          <cell r="E379">
            <v>6704.4</v>
          </cell>
          <cell r="F379">
            <v>5.2970519651935634E-5</v>
          </cell>
          <cell r="G379">
            <v>6704.4</v>
          </cell>
          <cell r="H379">
            <v>143</v>
          </cell>
          <cell r="I379" t="str">
            <v>33</v>
          </cell>
          <cell r="J379" t="str">
            <v>FINANCIAL</v>
          </cell>
          <cell r="K379" t="str">
            <v>NonBarg</v>
          </cell>
          <cell r="L379" t="str">
            <v>NonProd</v>
          </cell>
          <cell r="M379" t="str">
            <v>Yes</v>
          </cell>
          <cell r="N379" t="str">
            <v>Other</v>
          </cell>
          <cell r="O379">
            <v>360</v>
          </cell>
          <cell r="P379">
            <v>6704.4</v>
          </cell>
          <cell r="Q379">
            <v>0</v>
          </cell>
          <cell r="R379">
            <v>6704.4</v>
          </cell>
          <cell r="S379">
            <v>6704.4</v>
          </cell>
        </row>
        <row r="380">
          <cell r="B380" t="str">
            <v>540</v>
          </cell>
          <cell r="C380" t="str">
            <v>S/T DISAB 80 PCT</v>
          </cell>
          <cell r="D380">
            <v>0</v>
          </cell>
          <cell r="E380">
            <v>28910.400000000001</v>
          </cell>
          <cell r="F380">
            <v>2.2841699650159896E-4</v>
          </cell>
          <cell r="G380">
            <v>28910.400000000001</v>
          </cell>
          <cell r="H380">
            <v>253</v>
          </cell>
          <cell r="I380" t="str">
            <v>34</v>
          </cell>
          <cell r="J380" t="str">
            <v>HUMAN RESRC &amp; CORP SVCS</v>
          </cell>
          <cell r="K380" t="str">
            <v>NonBarg</v>
          </cell>
          <cell r="L380" t="str">
            <v>NonProd</v>
          </cell>
          <cell r="M380" t="str">
            <v>Yes</v>
          </cell>
          <cell r="N380" t="str">
            <v>Other</v>
          </cell>
          <cell r="O380">
            <v>1686</v>
          </cell>
          <cell r="P380">
            <v>28910.400000000001</v>
          </cell>
          <cell r="Q380">
            <v>0</v>
          </cell>
          <cell r="R380">
            <v>28910.400000000001</v>
          </cell>
          <cell r="S380">
            <v>28910.400000000001</v>
          </cell>
        </row>
        <row r="381">
          <cell r="B381" t="str">
            <v>540</v>
          </cell>
          <cell r="C381" t="str">
            <v>S/T DISAB 80 PCT</v>
          </cell>
          <cell r="D381">
            <v>0</v>
          </cell>
          <cell r="E381">
            <v>5328.53</v>
          </cell>
          <cell r="F381">
            <v>4.2099964662151508E-5</v>
          </cell>
          <cell r="G381">
            <v>5328.53</v>
          </cell>
          <cell r="H381">
            <v>364</v>
          </cell>
          <cell r="I381" t="str">
            <v>35</v>
          </cell>
          <cell r="J381" t="str">
            <v>GENERAL COUNSEL</v>
          </cell>
          <cell r="K381" t="str">
            <v>NonBarg</v>
          </cell>
          <cell r="L381" t="str">
            <v>NonProd</v>
          </cell>
          <cell r="M381" t="str">
            <v>Yes</v>
          </cell>
          <cell r="N381" t="str">
            <v>Other</v>
          </cell>
          <cell r="O381">
            <v>268</v>
          </cell>
          <cell r="P381">
            <v>5328.53</v>
          </cell>
          <cell r="Q381">
            <v>0</v>
          </cell>
          <cell r="R381">
            <v>5328.53</v>
          </cell>
          <cell r="S381">
            <v>5328.53</v>
          </cell>
        </row>
        <row r="382">
          <cell r="B382" t="str">
            <v>540</v>
          </cell>
          <cell r="C382" t="str">
            <v>S/T DISAB 80 PCT</v>
          </cell>
          <cell r="D382">
            <v>0</v>
          </cell>
          <cell r="E382">
            <v>2184.8000000000002</v>
          </cell>
          <cell r="F382">
            <v>1.7261796929710187E-5</v>
          </cell>
          <cell r="G382">
            <v>2184.8000000000002</v>
          </cell>
          <cell r="H382">
            <v>474</v>
          </cell>
          <cell r="I382" t="str">
            <v>37</v>
          </cell>
          <cell r="J382" t="str">
            <v>CORP COMMUNICATIONS</v>
          </cell>
          <cell r="K382" t="str">
            <v>NonBarg</v>
          </cell>
          <cell r="L382" t="str">
            <v>NonProd</v>
          </cell>
          <cell r="M382" t="str">
            <v>Yes</v>
          </cell>
          <cell r="N382" t="str">
            <v>Other</v>
          </cell>
          <cell r="O382">
            <v>200</v>
          </cell>
          <cell r="P382">
            <v>2184.8000000000002</v>
          </cell>
          <cell r="Q382">
            <v>0</v>
          </cell>
          <cell r="R382">
            <v>2184.8000000000002</v>
          </cell>
          <cell r="S382">
            <v>2184.8000000000002</v>
          </cell>
        </row>
        <row r="383">
          <cell r="B383" t="str">
            <v>540</v>
          </cell>
          <cell r="C383" t="str">
            <v>S/T DISAB 80 PCT</v>
          </cell>
          <cell r="D383">
            <v>0</v>
          </cell>
          <cell r="E383">
            <v>53729.21</v>
          </cell>
          <cell r="F383">
            <v>4.2450691697810044E-4</v>
          </cell>
          <cell r="G383">
            <v>53729.21</v>
          </cell>
          <cell r="H383">
            <v>593</v>
          </cell>
          <cell r="I383" t="str">
            <v>51</v>
          </cell>
          <cell r="J383" t="str">
            <v>CUSTOMER SERVICE</v>
          </cell>
          <cell r="K383" t="str">
            <v>NonBarg</v>
          </cell>
          <cell r="L383" t="str">
            <v>NonProd</v>
          </cell>
          <cell r="M383" t="str">
            <v>Yes</v>
          </cell>
          <cell r="N383" t="str">
            <v>Other</v>
          </cell>
          <cell r="O383">
            <v>5008</v>
          </cell>
          <cell r="P383">
            <v>53729.21</v>
          </cell>
          <cell r="Q383">
            <v>0</v>
          </cell>
          <cell r="R383">
            <v>53729.21</v>
          </cell>
          <cell r="S383">
            <v>53729.21</v>
          </cell>
        </row>
        <row r="384">
          <cell r="B384" t="str">
            <v>540</v>
          </cell>
          <cell r="C384" t="str">
            <v>S/T DISAB 80 PCT</v>
          </cell>
          <cell r="D384">
            <v>0</v>
          </cell>
          <cell r="E384">
            <v>44453.760000000002</v>
          </cell>
          <cell r="F384">
            <v>3.5122289357473156E-4</v>
          </cell>
          <cell r="G384">
            <v>44453.760000000002</v>
          </cell>
          <cell r="H384">
            <v>706</v>
          </cell>
          <cell r="I384" t="str">
            <v>53</v>
          </cell>
          <cell r="J384" t="str">
            <v>POWER SYSTEMS</v>
          </cell>
          <cell r="K384" t="str">
            <v>NonBarg</v>
          </cell>
          <cell r="L384" t="str">
            <v>NonProd</v>
          </cell>
          <cell r="M384" t="str">
            <v>Yes</v>
          </cell>
          <cell r="N384" t="str">
            <v>Other</v>
          </cell>
          <cell r="O384">
            <v>1960</v>
          </cell>
          <cell r="P384">
            <v>44453.760000000002</v>
          </cell>
          <cell r="Q384">
            <v>0</v>
          </cell>
          <cell r="R384">
            <v>44453.760000000002</v>
          </cell>
          <cell r="S384">
            <v>44453.760000000002</v>
          </cell>
        </row>
        <row r="385">
          <cell r="B385" t="str">
            <v>540</v>
          </cell>
          <cell r="C385" t="str">
            <v>S/T DISAB 80 PCT</v>
          </cell>
          <cell r="D385">
            <v>0</v>
          </cell>
          <cell r="E385">
            <v>1460.16</v>
          </cell>
          <cell r="F385">
            <v>1.1536518402089723E-5</v>
          </cell>
          <cell r="G385">
            <v>1460.16</v>
          </cell>
          <cell r="H385">
            <v>882</v>
          </cell>
          <cell r="I385" t="str">
            <v>56</v>
          </cell>
          <cell r="J385" t="str">
            <v>POWER GENERATION</v>
          </cell>
          <cell r="K385" t="str">
            <v>NonBarg</v>
          </cell>
          <cell r="L385" t="str">
            <v>NonProd</v>
          </cell>
          <cell r="M385" t="str">
            <v>Yes</v>
          </cell>
          <cell r="N385" t="str">
            <v>Other</v>
          </cell>
          <cell r="O385">
            <v>72</v>
          </cell>
          <cell r="P385">
            <v>1460.16</v>
          </cell>
          <cell r="Q385">
            <v>0</v>
          </cell>
          <cell r="R385">
            <v>1460.16</v>
          </cell>
          <cell r="S385">
            <v>1460.16</v>
          </cell>
        </row>
        <row r="386">
          <cell r="B386" t="str">
            <v>540</v>
          </cell>
          <cell r="C386" t="str">
            <v>S/T DISAB 80 PCT</v>
          </cell>
          <cell r="D386">
            <v>0</v>
          </cell>
          <cell r="E386">
            <v>32145.02</v>
          </cell>
          <cell r="F386">
            <v>2.5397327331630931E-4</v>
          </cell>
          <cell r="G386">
            <v>32145.02</v>
          </cell>
          <cell r="H386">
            <v>985</v>
          </cell>
          <cell r="I386" t="str">
            <v>58</v>
          </cell>
          <cell r="J386" t="str">
            <v>INFO MANAGEMENT</v>
          </cell>
          <cell r="K386" t="str">
            <v>NonBarg</v>
          </cell>
          <cell r="L386" t="str">
            <v>NonProd</v>
          </cell>
          <cell r="M386" t="str">
            <v>Yes</v>
          </cell>
          <cell r="N386" t="str">
            <v>Other</v>
          </cell>
          <cell r="O386">
            <v>1527</v>
          </cell>
          <cell r="P386">
            <v>32145.02</v>
          </cell>
          <cell r="Q386">
            <v>0</v>
          </cell>
          <cell r="R386">
            <v>32145.02</v>
          </cell>
          <cell r="S386">
            <v>32145.02</v>
          </cell>
        </row>
        <row r="387">
          <cell r="B387" t="str">
            <v>540</v>
          </cell>
          <cell r="C387" t="str">
            <v>S/T DISAB 80 PCT</v>
          </cell>
          <cell r="D387">
            <v>0</v>
          </cell>
          <cell r="E387">
            <v>703.36</v>
          </cell>
          <cell r="F387">
            <v>5.5571482462838505E-6</v>
          </cell>
          <cell r="G387">
            <v>703.36</v>
          </cell>
          <cell r="H387">
            <v>1104</v>
          </cell>
          <cell r="I387" t="str">
            <v>62</v>
          </cell>
          <cell r="J387" t="str">
            <v>ENERGY MARKETING</v>
          </cell>
          <cell r="K387" t="str">
            <v>NonBarg</v>
          </cell>
          <cell r="L387" t="str">
            <v>NonProd</v>
          </cell>
          <cell r="M387" t="str">
            <v>Yes</v>
          </cell>
          <cell r="N387" t="str">
            <v>Other</v>
          </cell>
          <cell r="O387">
            <v>56</v>
          </cell>
          <cell r="P387">
            <v>703.36</v>
          </cell>
          <cell r="Q387">
            <v>0</v>
          </cell>
          <cell r="R387">
            <v>703.36</v>
          </cell>
          <cell r="S387">
            <v>703.36</v>
          </cell>
        </row>
        <row r="388">
          <cell r="B388" t="str">
            <v>540</v>
          </cell>
          <cell r="C388" t="str">
            <v>S/T DISAB 80 PCT</v>
          </cell>
          <cell r="D388">
            <v>0</v>
          </cell>
          <cell r="E388">
            <v>2890.4</v>
          </cell>
          <cell r="F388">
            <v>2.2836643100345261E-5</v>
          </cell>
          <cell r="G388">
            <v>2890.4</v>
          </cell>
          <cell r="H388">
            <v>1165</v>
          </cell>
          <cell r="I388" t="str">
            <v>63</v>
          </cell>
          <cell r="J388" t="str">
            <v>REGULATORY AFFAIRS</v>
          </cell>
          <cell r="K388" t="str">
            <v>NonBarg</v>
          </cell>
          <cell r="L388" t="str">
            <v>NonProd</v>
          </cell>
          <cell r="M388" t="str">
            <v>Yes</v>
          </cell>
          <cell r="N388" t="str">
            <v>Other</v>
          </cell>
          <cell r="O388">
            <v>160</v>
          </cell>
          <cell r="P388">
            <v>2890.4</v>
          </cell>
          <cell r="Q388">
            <v>0</v>
          </cell>
          <cell r="R388">
            <v>2890.4</v>
          </cell>
          <cell r="S388">
            <v>2890.4</v>
          </cell>
        </row>
        <row r="389">
          <cell r="B389" t="str">
            <v>550</v>
          </cell>
          <cell r="C389" t="str">
            <v>S/T DISAB 60 PCT</v>
          </cell>
          <cell r="D389">
            <v>0</v>
          </cell>
          <cell r="E389">
            <v>8353.3799999999992</v>
          </cell>
          <cell r="F389">
            <v>6.5998878266524381E-5</v>
          </cell>
          <cell r="G389">
            <v>8353.3799999999992</v>
          </cell>
          <cell r="H389">
            <v>26</v>
          </cell>
          <cell r="I389" t="str">
            <v>31</v>
          </cell>
          <cell r="J389" t="str">
            <v>NUCLEAR DIVISION</v>
          </cell>
          <cell r="K389" t="str">
            <v>NonBarg</v>
          </cell>
          <cell r="L389" t="str">
            <v>NonProd</v>
          </cell>
          <cell r="M389" t="str">
            <v>Yes</v>
          </cell>
          <cell r="N389" t="str">
            <v>Other</v>
          </cell>
          <cell r="O389">
            <v>424</v>
          </cell>
          <cell r="P389">
            <v>8353.3799999999992</v>
          </cell>
          <cell r="Q389">
            <v>0</v>
          </cell>
          <cell r="R389">
            <v>8353.3799999999992</v>
          </cell>
          <cell r="S389">
            <v>8353.3799999999992</v>
          </cell>
        </row>
        <row r="390">
          <cell r="B390" t="str">
            <v>550</v>
          </cell>
          <cell r="C390" t="str">
            <v>S/T DISAB 60 PCT</v>
          </cell>
          <cell r="D390">
            <v>0</v>
          </cell>
          <cell r="E390">
            <v>2987.63</v>
          </cell>
          <cell r="F390">
            <v>2.360484362921551E-5</v>
          </cell>
          <cell r="G390">
            <v>2987.63</v>
          </cell>
          <cell r="H390">
            <v>144</v>
          </cell>
          <cell r="I390" t="str">
            <v>33</v>
          </cell>
          <cell r="J390" t="str">
            <v>FINANCIAL</v>
          </cell>
          <cell r="K390" t="str">
            <v>NonBarg</v>
          </cell>
          <cell r="L390" t="str">
            <v>NonProd</v>
          </cell>
          <cell r="M390" t="str">
            <v>Yes</v>
          </cell>
          <cell r="N390" t="str">
            <v>Other</v>
          </cell>
          <cell r="O390">
            <v>257</v>
          </cell>
          <cell r="P390">
            <v>2987.63</v>
          </cell>
          <cell r="Q390">
            <v>0</v>
          </cell>
          <cell r="R390">
            <v>2987.63</v>
          </cell>
          <cell r="S390">
            <v>2987.63</v>
          </cell>
        </row>
        <row r="391">
          <cell r="B391" t="str">
            <v>550</v>
          </cell>
          <cell r="C391" t="str">
            <v>S/T DISAB 60 PCT</v>
          </cell>
          <cell r="D391">
            <v>0</v>
          </cell>
          <cell r="E391">
            <v>40508.730000000003</v>
          </cell>
          <cell r="F391">
            <v>3.2005376745718558E-4</v>
          </cell>
          <cell r="G391">
            <v>40508.730000000003</v>
          </cell>
          <cell r="H391">
            <v>254</v>
          </cell>
          <cell r="I391" t="str">
            <v>34</v>
          </cell>
          <cell r="J391" t="str">
            <v>HUMAN RESRC &amp; CORP SVCS</v>
          </cell>
          <cell r="K391" t="str">
            <v>NonBarg</v>
          </cell>
          <cell r="L391" t="str">
            <v>NonProd</v>
          </cell>
          <cell r="M391" t="str">
            <v>Yes</v>
          </cell>
          <cell r="N391" t="str">
            <v>Other</v>
          </cell>
          <cell r="O391">
            <v>2604</v>
          </cell>
          <cell r="P391">
            <v>40508.730000000003</v>
          </cell>
          <cell r="Q391">
            <v>0</v>
          </cell>
          <cell r="R391">
            <v>40508.730000000003</v>
          </cell>
          <cell r="S391">
            <v>40508.730000000003</v>
          </cell>
        </row>
        <row r="392">
          <cell r="B392" t="str">
            <v>550</v>
          </cell>
          <cell r="C392" t="str">
            <v>S/T DISAB 60 PCT</v>
          </cell>
          <cell r="D392">
            <v>0</v>
          </cell>
          <cell r="E392">
            <v>1913.44</v>
          </cell>
          <cell r="F392">
            <v>1.5117819808304952E-5</v>
          </cell>
          <cell r="G392">
            <v>1913.44</v>
          </cell>
          <cell r="H392">
            <v>365</v>
          </cell>
          <cell r="I392" t="str">
            <v>35</v>
          </cell>
          <cell r="J392" t="str">
            <v>GENERAL COUNSEL</v>
          </cell>
          <cell r="K392" t="str">
            <v>NonBarg</v>
          </cell>
          <cell r="L392" t="str">
            <v>NonProd</v>
          </cell>
          <cell r="M392" t="str">
            <v>Yes</v>
          </cell>
          <cell r="N392" t="str">
            <v>Other</v>
          </cell>
          <cell r="O392">
            <v>175</v>
          </cell>
          <cell r="P392">
            <v>1913.44</v>
          </cell>
          <cell r="Q392">
            <v>0</v>
          </cell>
          <cell r="R392">
            <v>1913.44</v>
          </cell>
          <cell r="S392">
            <v>1913.44</v>
          </cell>
        </row>
        <row r="393">
          <cell r="B393" t="str">
            <v>550</v>
          </cell>
          <cell r="C393" t="str">
            <v>S/T DISAB 60 PCT</v>
          </cell>
          <cell r="D393">
            <v>0</v>
          </cell>
          <cell r="E393">
            <v>846</v>
          </cell>
          <cell r="F393">
            <v>6.6841267862206238E-6</v>
          </cell>
          <cell r="G393">
            <v>846</v>
          </cell>
          <cell r="H393">
            <v>475</v>
          </cell>
          <cell r="I393" t="str">
            <v>37</v>
          </cell>
          <cell r="J393" t="str">
            <v>CORP COMMUNICATIONS</v>
          </cell>
          <cell r="K393" t="str">
            <v>NonBarg</v>
          </cell>
          <cell r="L393" t="str">
            <v>NonProd</v>
          </cell>
          <cell r="M393" t="str">
            <v>Yes</v>
          </cell>
          <cell r="N393" t="str">
            <v>Other</v>
          </cell>
          <cell r="O393">
            <v>100</v>
          </cell>
          <cell r="P393">
            <v>846</v>
          </cell>
          <cell r="Q393">
            <v>0</v>
          </cell>
          <cell r="R393">
            <v>846</v>
          </cell>
          <cell r="S393">
            <v>846</v>
          </cell>
        </row>
        <row r="394">
          <cell r="B394" t="str">
            <v>550</v>
          </cell>
          <cell r="C394" t="str">
            <v>S/T DISAB 60 PCT</v>
          </cell>
          <cell r="D394">
            <v>0</v>
          </cell>
          <cell r="E394">
            <v>34652.199999999997</v>
          </cell>
          <cell r="F394">
            <v>2.7378214919796011E-4</v>
          </cell>
          <cell r="G394">
            <v>34652.199999999997</v>
          </cell>
          <cell r="H394">
            <v>594</v>
          </cell>
          <cell r="I394" t="str">
            <v>51</v>
          </cell>
          <cell r="J394" t="str">
            <v>CUSTOMER SERVICE</v>
          </cell>
          <cell r="K394" t="str">
            <v>NonBarg</v>
          </cell>
          <cell r="L394" t="str">
            <v>NonProd</v>
          </cell>
          <cell r="M394" t="str">
            <v>Yes</v>
          </cell>
          <cell r="N394" t="str">
            <v>Other</v>
          </cell>
          <cell r="O394">
            <v>4609.5</v>
          </cell>
          <cell r="P394">
            <v>34652.199999999997</v>
          </cell>
          <cell r="Q394">
            <v>0</v>
          </cell>
          <cell r="R394">
            <v>34652.199999999997</v>
          </cell>
          <cell r="S394">
            <v>34652.199999999997</v>
          </cell>
        </row>
        <row r="395">
          <cell r="B395" t="str">
            <v>550</v>
          </cell>
          <cell r="C395" t="str">
            <v>S/T DISAB 60 PCT</v>
          </cell>
          <cell r="D395">
            <v>0</v>
          </cell>
          <cell r="E395">
            <v>26482.57</v>
          </cell>
          <cell r="F395">
            <v>2.0923505378837198E-4</v>
          </cell>
          <cell r="G395">
            <v>26482.57</v>
          </cell>
          <cell r="H395">
            <v>707</v>
          </cell>
          <cell r="I395" t="str">
            <v>53</v>
          </cell>
          <cell r="J395" t="str">
            <v>POWER SYSTEMS</v>
          </cell>
          <cell r="K395" t="str">
            <v>NonBarg</v>
          </cell>
          <cell r="L395" t="str">
            <v>NonProd</v>
          </cell>
          <cell r="M395" t="str">
            <v>Yes</v>
          </cell>
          <cell r="N395" t="str">
            <v>Other</v>
          </cell>
          <cell r="O395">
            <v>1424</v>
          </cell>
          <cell r="P395">
            <v>26482.57</v>
          </cell>
          <cell r="Q395">
            <v>0</v>
          </cell>
          <cell r="R395">
            <v>26482.57</v>
          </cell>
          <cell r="S395">
            <v>26482.57</v>
          </cell>
        </row>
        <row r="396">
          <cell r="B396" t="str">
            <v>550</v>
          </cell>
          <cell r="C396" t="str">
            <v>S/T DISAB 60 PCT</v>
          </cell>
          <cell r="D396">
            <v>0</v>
          </cell>
          <cell r="E396">
            <v>3790.32</v>
          </cell>
          <cell r="F396">
            <v>2.9946784208448881E-5</v>
          </cell>
          <cell r="G396">
            <v>3790.32</v>
          </cell>
          <cell r="H396">
            <v>986</v>
          </cell>
          <cell r="I396" t="str">
            <v>58</v>
          </cell>
          <cell r="J396" t="str">
            <v>INFO MANAGEMENT</v>
          </cell>
          <cell r="K396" t="str">
            <v>NonBarg</v>
          </cell>
          <cell r="L396" t="str">
            <v>NonProd</v>
          </cell>
          <cell r="M396" t="str">
            <v>Yes</v>
          </cell>
          <cell r="N396" t="str">
            <v>Other</v>
          </cell>
          <cell r="O396">
            <v>296</v>
          </cell>
          <cell r="P396">
            <v>3790.32</v>
          </cell>
          <cell r="Q396">
            <v>0</v>
          </cell>
          <cell r="R396">
            <v>3790.32</v>
          </cell>
          <cell r="S396">
            <v>3790.32</v>
          </cell>
        </row>
        <row r="397">
          <cell r="B397" t="str">
            <v>550</v>
          </cell>
          <cell r="C397" t="str">
            <v>S/T DISAB 60 PCT</v>
          </cell>
          <cell r="D397">
            <v>0</v>
          </cell>
          <cell r="E397">
            <v>1559.52</v>
          </cell>
          <cell r="F397">
            <v>1.2321547760811804E-5</v>
          </cell>
          <cell r="G397">
            <v>1559.52</v>
          </cell>
          <cell r="H397">
            <v>1166</v>
          </cell>
          <cell r="I397" t="str">
            <v>63</v>
          </cell>
          <cell r="J397" t="str">
            <v>REGULATORY AFFAIRS</v>
          </cell>
          <cell r="K397" t="str">
            <v>NonBarg</v>
          </cell>
          <cell r="L397" t="str">
            <v>NonProd</v>
          </cell>
          <cell r="M397" t="str">
            <v>Yes</v>
          </cell>
          <cell r="N397" t="str">
            <v>Other</v>
          </cell>
          <cell r="O397">
            <v>114</v>
          </cell>
          <cell r="P397">
            <v>1559.52</v>
          </cell>
          <cell r="Q397">
            <v>0</v>
          </cell>
          <cell r="R397">
            <v>1559.52</v>
          </cell>
          <cell r="S397">
            <v>1559.52</v>
          </cell>
        </row>
        <row r="398">
          <cell r="B398" t="str">
            <v>560</v>
          </cell>
          <cell r="C398" t="str">
            <v>LUMP SUM - MERIT</v>
          </cell>
          <cell r="D398">
            <v>0</v>
          </cell>
          <cell r="E398">
            <v>565900</v>
          </cell>
          <cell r="F398">
            <v>4.4710961564092795E-3</v>
          </cell>
          <cell r="G398">
            <v>565900</v>
          </cell>
          <cell r="H398">
            <v>27</v>
          </cell>
          <cell r="I398" t="str">
            <v>31</v>
          </cell>
          <cell r="J398" t="str">
            <v>NUCLEAR DIVISION</v>
          </cell>
          <cell r="K398" t="str">
            <v>NonBarg</v>
          </cell>
          <cell r="L398" t="str">
            <v>NonProd</v>
          </cell>
          <cell r="M398" t="str">
            <v>Yes</v>
          </cell>
          <cell r="N398" t="str">
            <v>Other</v>
          </cell>
          <cell r="O398">
            <v>0</v>
          </cell>
          <cell r="P398">
            <v>565900</v>
          </cell>
          <cell r="Q398">
            <v>0</v>
          </cell>
          <cell r="R398">
            <v>565900</v>
          </cell>
          <cell r="S398">
            <v>565900</v>
          </cell>
        </row>
        <row r="399">
          <cell r="B399" t="str">
            <v>560</v>
          </cell>
          <cell r="C399" t="str">
            <v>LUMP SUM - MERIT</v>
          </cell>
          <cell r="D399">
            <v>0</v>
          </cell>
          <cell r="E399">
            <v>91655</v>
          </cell>
          <cell r="F399">
            <v>7.2415323946932767E-4</v>
          </cell>
          <cell r="G399">
            <v>91655</v>
          </cell>
          <cell r="H399">
            <v>145</v>
          </cell>
          <cell r="I399" t="str">
            <v>33</v>
          </cell>
          <cell r="J399" t="str">
            <v>FINANCIAL</v>
          </cell>
          <cell r="K399" t="str">
            <v>NonBarg</v>
          </cell>
          <cell r="L399" t="str">
            <v>NonProd</v>
          </cell>
          <cell r="M399" t="str">
            <v>Yes</v>
          </cell>
          <cell r="N399" t="str">
            <v>Other</v>
          </cell>
          <cell r="O399">
            <v>0</v>
          </cell>
          <cell r="P399">
            <v>91655</v>
          </cell>
          <cell r="Q399">
            <v>0</v>
          </cell>
          <cell r="R399">
            <v>91655</v>
          </cell>
          <cell r="S399">
            <v>91655</v>
          </cell>
        </row>
        <row r="400">
          <cell r="B400" t="str">
            <v>560</v>
          </cell>
          <cell r="C400" t="str">
            <v>LUMP SUM - MERIT</v>
          </cell>
          <cell r="D400">
            <v>0</v>
          </cell>
          <cell r="E400">
            <v>439915</v>
          </cell>
          <cell r="F400">
            <v>3.4757064245392972E-3</v>
          </cell>
          <cell r="G400">
            <v>439915</v>
          </cell>
          <cell r="H400">
            <v>255</v>
          </cell>
          <cell r="I400" t="str">
            <v>34</v>
          </cell>
          <cell r="J400" t="str">
            <v>HUMAN RESRC &amp; CORP SVCS</v>
          </cell>
          <cell r="K400" t="str">
            <v>NonBarg</v>
          </cell>
          <cell r="L400" t="str">
            <v>NonProd</v>
          </cell>
          <cell r="M400" t="str">
            <v>Yes</v>
          </cell>
          <cell r="N400" t="str">
            <v>Other</v>
          </cell>
          <cell r="O400">
            <v>0</v>
          </cell>
          <cell r="P400">
            <v>439915</v>
          </cell>
          <cell r="Q400">
            <v>0</v>
          </cell>
          <cell r="R400">
            <v>439915</v>
          </cell>
          <cell r="S400">
            <v>439915</v>
          </cell>
        </row>
        <row r="401">
          <cell r="B401" t="str">
            <v>560</v>
          </cell>
          <cell r="C401" t="str">
            <v>LUMP SUM - MERIT</v>
          </cell>
          <cell r="D401">
            <v>0</v>
          </cell>
          <cell r="E401">
            <v>58475</v>
          </cell>
          <cell r="F401">
            <v>4.6200273501684512E-4</v>
          </cell>
          <cell r="G401">
            <v>58475</v>
          </cell>
          <cell r="H401">
            <v>366</v>
          </cell>
          <cell r="I401" t="str">
            <v>35</v>
          </cell>
          <cell r="J401" t="str">
            <v>GENERAL COUNSEL</v>
          </cell>
          <cell r="K401" t="str">
            <v>NonBarg</v>
          </cell>
          <cell r="L401" t="str">
            <v>NonProd</v>
          </cell>
          <cell r="M401" t="str">
            <v>Yes</v>
          </cell>
          <cell r="N401" t="str">
            <v>Other</v>
          </cell>
          <cell r="O401">
            <v>0</v>
          </cell>
          <cell r="P401">
            <v>58475</v>
          </cell>
          <cell r="Q401">
            <v>0</v>
          </cell>
          <cell r="R401">
            <v>58475</v>
          </cell>
          <cell r="S401">
            <v>58475</v>
          </cell>
        </row>
        <row r="402">
          <cell r="B402" t="str">
            <v>560</v>
          </cell>
          <cell r="C402" t="str">
            <v>LUMP SUM - MERIT</v>
          </cell>
          <cell r="D402">
            <v>0</v>
          </cell>
          <cell r="E402">
            <v>2300</v>
          </cell>
          <cell r="F402">
            <v>1.8171975896344485E-5</v>
          </cell>
          <cell r="G402">
            <v>2300</v>
          </cell>
          <cell r="H402">
            <v>433</v>
          </cell>
          <cell r="I402" t="str">
            <v>36</v>
          </cell>
          <cell r="J402" t="str">
            <v>GOVT AFFAIRS - FED</v>
          </cell>
          <cell r="K402" t="str">
            <v>NonBarg</v>
          </cell>
          <cell r="L402" t="str">
            <v>NonProd</v>
          </cell>
          <cell r="M402" t="str">
            <v>Yes</v>
          </cell>
          <cell r="N402" t="str">
            <v>Other</v>
          </cell>
          <cell r="O402">
            <v>0</v>
          </cell>
          <cell r="P402">
            <v>2300</v>
          </cell>
          <cell r="Q402">
            <v>0</v>
          </cell>
          <cell r="R402">
            <v>2300</v>
          </cell>
          <cell r="S402">
            <v>2300</v>
          </cell>
        </row>
        <row r="403">
          <cell r="B403" t="str">
            <v>560</v>
          </cell>
          <cell r="C403" t="str">
            <v>LUMP SUM - MERIT</v>
          </cell>
          <cell r="D403">
            <v>0</v>
          </cell>
          <cell r="E403">
            <v>78972</v>
          </cell>
          <cell r="F403">
            <v>6.2394664368961594E-4</v>
          </cell>
          <cell r="G403">
            <v>78972</v>
          </cell>
          <cell r="H403">
            <v>476</v>
          </cell>
          <cell r="I403" t="str">
            <v>37</v>
          </cell>
          <cell r="J403" t="str">
            <v>CORP COMMUNICATIONS</v>
          </cell>
          <cell r="K403" t="str">
            <v>NonBarg</v>
          </cell>
          <cell r="L403" t="str">
            <v>NonProd</v>
          </cell>
          <cell r="M403" t="str">
            <v>Yes</v>
          </cell>
          <cell r="N403" t="str">
            <v>Other</v>
          </cell>
          <cell r="O403">
            <v>0</v>
          </cell>
          <cell r="P403">
            <v>78972</v>
          </cell>
          <cell r="Q403">
            <v>0</v>
          </cell>
          <cell r="R403">
            <v>78972</v>
          </cell>
          <cell r="S403">
            <v>78972</v>
          </cell>
        </row>
        <row r="404">
          <cell r="B404" t="str">
            <v>560</v>
          </cell>
          <cell r="C404" t="str">
            <v>LUMP SUM - MERIT</v>
          </cell>
          <cell r="D404">
            <v>0</v>
          </cell>
          <cell r="E404">
            <v>1845</v>
          </cell>
          <cell r="F404">
            <v>1.4577085012502424E-5</v>
          </cell>
          <cell r="G404">
            <v>1845</v>
          </cell>
          <cell r="H404">
            <v>528</v>
          </cell>
          <cell r="I404" t="str">
            <v>38</v>
          </cell>
          <cell r="J404" t="str">
            <v>INTERNAL AUDITING</v>
          </cell>
          <cell r="K404" t="str">
            <v>NonBarg</v>
          </cell>
          <cell r="L404" t="str">
            <v>NonProd</v>
          </cell>
          <cell r="M404" t="str">
            <v>Yes</v>
          </cell>
          <cell r="N404" t="str">
            <v>Other</v>
          </cell>
          <cell r="O404">
            <v>0</v>
          </cell>
          <cell r="P404">
            <v>1845</v>
          </cell>
          <cell r="Q404">
            <v>0</v>
          </cell>
          <cell r="R404">
            <v>1845</v>
          </cell>
          <cell r="S404">
            <v>1845</v>
          </cell>
        </row>
        <row r="405">
          <cell r="B405" t="str">
            <v>560</v>
          </cell>
          <cell r="C405" t="str">
            <v>LUMP SUM - MERIT</v>
          </cell>
          <cell r="D405">
            <v>0</v>
          </cell>
          <cell r="E405">
            <v>1186749</v>
          </cell>
          <cell r="F405">
            <v>9.3763366187004007E-3</v>
          </cell>
          <cell r="G405">
            <v>1186749</v>
          </cell>
          <cell r="H405">
            <v>595</v>
          </cell>
          <cell r="I405" t="str">
            <v>51</v>
          </cell>
          <cell r="J405" t="str">
            <v>CUSTOMER SERVICE</v>
          </cell>
          <cell r="K405" t="str">
            <v>NonBarg</v>
          </cell>
          <cell r="L405" t="str">
            <v>NonProd</v>
          </cell>
          <cell r="M405" t="str">
            <v>Yes</v>
          </cell>
          <cell r="N405" t="str">
            <v>Other</v>
          </cell>
          <cell r="O405">
            <v>0</v>
          </cell>
          <cell r="P405">
            <v>1186749</v>
          </cell>
          <cell r="Q405">
            <v>0</v>
          </cell>
          <cell r="R405">
            <v>1186749</v>
          </cell>
          <cell r="S405">
            <v>1186749</v>
          </cell>
        </row>
        <row r="406">
          <cell r="B406" t="str">
            <v>560</v>
          </cell>
          <cell r="C406" t="str">
            <v>LUMP SUM - MERIT</v>
          </cell>
          <cell r="D406">
            <v>0</v>
          </cell>
          <cell r="E406">
            <v>1229475</v>
          </cell>
          <cell r="F406">
            <v>9.7139087239817984E-3</v>
          </cell>
          <cell r="G406">
            <v>1229475</v>
          </cell>
          <cell r="H406">
            <v>708</v>
          </cell>
          <cell r="I406" t="str">
            <v>53</v>
          </cell>
          <cell r="J406" t="str">
            <v>POWER SYSTEMS</v>
          </cell>
          <cell r="K406" t="str">
            <v>NonBarg</v>
          </cell>
          <cell r="L406" t="str">
            <v>NonProd</v>
          </cell>
          <cell r="M406" t="str">
            <v>Yes</v>
          </cell>
          <cell r="N406" t="str">
            <v>Other</v>
          </cell>
          <cell r="O406">
            <v>0</v>
          </cell>
          <cell r="P406">
            <v>1229475</v>
          </cell>
          <cell r="Q406">
            <v>0</v>
          </cell>
          <cell r="R406">
            <v>1229475</v>
          </cell>
          <cell r="S406">
            <v>1229475</v>
          </cell>
        </row>
        <row r="407">
          <cell r="B407" t="str">
            <v>560</v>
          </cell>
          <cell r="C407" t="str">
            <v>LUMP SUM - MERIT</v>
          </cell>
          <cell r="D407">
            <v>0</v>
          </cell>
          <cell r="E407">
            <v>24550</v>
          </cell>
          <cell r="F407">
            <v>1.9396609054576395E-4</v>
          </cell>
          <cell r="G407">
            <v>24550</v>
          </cell>
          <cell r="H407">
            <v>818</v>
          </cell>
          <cell r="I407" t="str">
            <v>54</v>
          </cell>
          <cell r="J407" t="str">
            <v>RESOURCE PLANNING</v>
          </cell>
          <cell r="K407" t="str">
            <v>NonBarg</v>
          </cell>
          <cell r="L407" t="str">
            <v>NonProd</v>
          </cell>
          <cell r="M407" t="str">
            <v>Yes</v>
          </cell>
          <cell r="N407" t="str">
            <v>Other</v>
          </cell>
          <cell r="O407">
            <v>0</v>
          </cell>
          <cell r="P407">
            <v>24550</v>
          </cell>
          <cell r="Q407">
            <v>0</v>
          </cell>
          <cell r="R407">
            <v>24550</v>
          </cell>
          <cell r="S407">
            <v>24550</v>
          </cell>
        </row>
        <row r="408">
          <cell r="B408" t="str">
            <v>560</v>
          </cell>
          <cell r="C408" t="str">
            <v>LUMP SUM - MERIT</v>
          </cell>
          <cell r="D408">
            <v>0</v>
          </cell>
          <cell r="E408">
            <v>179067</v>
          </cell>
          <cell r="F408">
            <v>1.4147831338394425E-3</v>
          </cell>
          <cell r="G408">
            <v>179067</v>
          </cell>
          <cell r="H408">
            <v>883</v>
          </cell>
          <cell r="I408" t="str">
            <v>56</v>
          </cell>
          <cell r="J408" t="str">
            <v>POWER GENERATION</v>
          </cell>
          <cell r="K408" t="str">
            <v>NonBarg</v>
          </cell>
          <cell r="L408" t="str">
            <v>NonProd</v>
          </cell>
          <cell r="M408" t="str">
            <v>Yes</v>
          </cell>
          <cell r="N408" t="str">
            <v>Other</v>
          </cell>
          <cell r="O408">
            <v>0</v>
          </cell>
          <cell r="P408">
            <v>179067</v>
          </cell>
          <cell r="Q408">
            <v>0</v>
          </cell>
          <cell r="R408">
            <v>179067</v>
          </cell>
          <cell r="S408">
            <v>179067</v>
          </cell>
        </row>
        <row r="409">
          <cell r="B409" t="str">
            <v>560</v>
          </cell>
          <cell r="C409" t="str">
            <v>LUMP SUM - MERIT</v>
          </cell>
          <cell r="D409">
            <v>0</v>
          </cell>
          <cell r="E409">
            <v>424839</v>
          </cell>
          <cell r="F409">
            <v>3.3565930729683021E-3</v>
          </cell>
          <cell r="G409">
            <v>424839</v>
          </cell>
          <cell r="H409">
            <v>987</v>
          </cell>
          <cell r="I409" t="str">
            <v>58</v>
          </cell>
          <cell r="J409" t="str">
            <v>INFO MANAGEMENT</v>
          </cell>
          <cell r="K409" t="str">
            <v>NonBarg</v>
          </cell>
          <cell r="L409" t="str">
            <v>NonProd</v>
          </cell>
          <cell r="M409" t="str">
            <v>Yes</v>
          </cell>
          <cell r="N409" t="str">
            <v>Other</v>
          </cell>
          <cell r="O409">
            <v>0</v>
          </cell>
          <cell r="P409">
            <v>424839</v>
          </cell>
          <cell r="Q409">
            <v>0</v>
          </cell>
          <cell r="R409">
            <v>424839</v>
          </cell>
          <cell r="S409">
            <v>424839</v>
          </cell>
        </row>
        <row r="410">
          <cell r="B410" t="str">
            <v>560</v>
          </cell>
          <cell r="C410" t="str">
            <v>LUMP SUM - MERIT</v>
          </cell>
          <cell r="D410">
            <v>0</v>
          </cell>
          <cell r="E410">
            <v>2800</v>
          </cell>
          <cell r="F410">
            <v>2.212240543902807E-5</v>
          </cell>
          <cell r="G410">
            <v>2800</v>
          </cell>
          <cell r="H410">
            <v>1105</v>
          </cell>
          <cell r="I410" t="str">
            <v>62</v>
          </cell>
          <cell r="J410" t="str">
            <v>ENERGY MARKETING</v>
          </cell>
          <cell r="K410" t="str">
            <v>NonBarg</v>
          </cell>
          <cell r="L410" t="str">
            <v>NonProd</v>
          </cell>
          <cell r="M410" t="str">
            <v>Yes</v>
          </cell>
          <cell r="N410" t="str">
            <v>Other</v>
          </cell>
          <cell r="O410">
            <v>0</v>
          </cell>
          <cell r="P410">
            <v>2800</v>
          </cell>
          <cell r="Q410">
            <v>0</v>
          </cell>
          <cell r="R410">
            <v>2800</v>
          </cell>
          <cell r="S410">
            <v>2800</v>
          </cell>
        </row>
        <row r="411">
          <cell r="B411" t="str">
            <v>560</v>
          </cell>
          <cell r="C411" t="str">
            <v>LUMP SUM - MERIT</v>
          </cell>
          <cell r="D411">
            <v>0</v>
          </cell>
          <cell r="E411">
            <v>24281</v>
          </cell>
          <cell r="F411">
            <v>1.918407594518002E-4</v>
          </cell>
          <cell r="G411">
            <v>24281</v>
          </cell>
          <cell r="H411">
            <v>1167</v>
          </cell>
          <cell r="I411" t="str">
            <v>63</v>
          </cell>
          <cell r="J411" t="str">
            <v>REGULATORY AFFAIRS</v>
          </cell>
          <cell r="K411" t="str">
            <v>NonBarg</v>
          </cell>
          <cell r="L411" t="str">
            <v>NonProd</v>
          </cell>
          <cell r="M411" t="str">
            <v>Yes</v>
          </cell>
          <cell r="N411" t="str">
            <v>Other</v>
          </cell>
          <cell r="O411">
            <v>0</v>
          </cell>
          <cell r="P411">
            <v>24281</v>
          </cell>
          <cell r="Q411">
            <v>0</v>
          </cell>
          <cell r="R411">
            <v>24281</v>
          </cell>
          <cell r="S411">
            <v>24281</v>
          </cell>
        </row>
        <row r="412">
          <cell r="B412" t="str">
            <v>570</v>
          </cell>
          <cell r="C412" t="str">
            <v>LUMP SUM PAY</v>
          </cell>
          <cell r="D412">
            <v>0</v>
          </cell>
          <cell r="E412">
            <v>206250</v>
          </cell>
          <cell r="F412">
            <v>1.6295521863569783E-3</v>
          </cell>
          <cell r="G412">
            <v>206250</v>
          </cell>
          <cell r="H412">
            <v>29</v>
          </cell>
          <cell r="I412" t="str">
            <v>31</v>
          </cell>
          <cell r="J412" t="str">
            <v>NUCLEAR DIVISION</v>
          </cell>
          <cell r="K412" t="str">
            <v>Barg</v>
          </cell>
          <cell r="L412" t="str">
            <v>NonProd</v>
          </cell>
          <cell r="M412" t="str">
            <v>Yes</v>
          </cell>
          <cell r="N412" t="str">
            <v>Other</v>
          </cell>
          <cell r="O412">
            <v>0</v>
          </cell>
          <cell r="P412">
            <v>206250</v>
          </cell>
          <cell r="Q412">
            <v>206250</v>
          </cell>
          <cell r="R412">
            <v>0</v>
          </cell>
          <cell r="S412">
            <v>206250</v>
          </cell>
        </row>
        <row r="413">
          <cell r="B413" t="str">
            <v>570</v>
          </cell>
          <cell r="C413" t="str">
            <v>LUMP SUM PAY</v>
          </cell>
          <cell r="D413">
            <v>0</v>
          </cell>
          <cell r="E413">
            <v>5625</v>
          </cell>
          <cell r="F413">
            <v>4.4442332355190318E-5</v>
          </cell>
          <cell r="G413">
            <v>5625</v>
          </cell>
          <cell r="H413">
            <v>140</v>
          </cell>
          <cell r="I413" t="str">
            <v>34</v>
          </cell>
          <cell r="J413" t="str">
            <v>HUMAN RESRC &amp; CORP SVCS</v>
          </cell>
          <cell r="K413" t="str">
            <v>Barg</v>
          </cell>
          <cell r="L413" t="str">
            <v>NonProd</v>
          </cell>
          <cell r="M413" t="str">
            <v>Yes</v>
          </cell>
          <cell r="N413" t="str">
            <v>Other</v>
          </cell>
          <cell r="O413">
            <v>0</v>
          </cell>
          <cell r="P413">
            <v>5625</v>
          </cell>
          <cell r="Q413">
            <v>5625</v>
          </cell>
          <cell r="R413">
            <v>0</v>
          </cell>
          <cell r="S413">
            <v>5625</v>
          </cell>
        </row>
        <row r="414">
          <cell r="B414" t="str">
            <v>570</v>
          </cell>
          <cell r="C414" t="str">
            <v>LUMP SUM PAY</v>
          </cell>
          <cell r="D414">
            <v>0</v>
          </cell>
          <cell r="E414">
            <v>6000</v>
          </cell>
          <cell r="F414">
            <v>4.7405154512203004E-5</v>
          </cell>
          <cell r="G414">
            <v>6000</v>
          </cell>
          <cell r="H414">
            <v>192</v>
          </cell>
          <cell r="I414" t="str">
            <v>51</v>
          </cell>
          <cell r="J414" t="str">
            <v>CUSTOMER SERVICE</v>
          </cell>
          <cell r="K414" t="str">
            <v>Barg</v>
          </cell>
          <cell r="L414" t="str">
            <v>NonProd</v>
          </cell>
          <cell r="M414" t="str">
            <v>Yes</v>
          </cell>
          <cell r="N414" t="str">
            <v>Other</v>
          </cell>
          <cell r="O414">
            <v>0</v>
          </cell>
          <cell r="P414">
            <v>6000</v>
          </cell>
          <cell r="Q414">
            <v>6000</v>
          </cell>
          <cell r="R414">
            <v>0</v>
          </cell>
          <cell r="S414">
            <v>6000</v>
          </cell>
        </row>
        <row r="415">
          <cell r="B415" t="str">
            <v>570</v>
          </cell>
          <cell r="C415" t="str">
            <v>LUMP SUM PAY</v>
          </cell>
          <cell r="D415">
            <v>0</v>
          </cell>
          <cell r="E415">
            <v>829125</v>
          </cell>
          <cell r="F415">
            <v>6.5507997891550524E-3</v>
          </cell>
          <cell r="G415">
            <v>829125</v>
          </cell>
          <cell r="H415">
            <v>247</v>
          </cell>
          <cell r="I415" t="str">
            <v>53</v>
          </cell>
          <cell r="J415" t="str">
            <v>POWER SYSTEMS</v>
          </cell>
          <cell r="K415" t="str">
            <v>Barg</v>
          </cell>
          <cell r="L415" t="str">
            <v>NonProd</v>
          </cell>
          <cell r="M415" t="str">
            <v>Yes</v>
          </cell>
          <cell r="N415" t="str">
            <v>Other</v>
          </cell>
          <cell r="O415">
            <v>0</v>
          </cell>
          <cell r="P415">
            <v>829125</v>
          </cell>
          <cell r="Q415">
            <v>829125</v>
          </cell>
          <cell r="R415">
            <v>0</v>
          </cell>
          <cell r="S415">
            <v>829125</v>
          </cell>
        </row>
        <row r="416">
          <cell r="B416" t="str">
            <v>570</v>
          </cell>
          <cell r="C416" t="str">
            <v>LUMP SUM PAY</v>
          </cell>
          <cell r="D416">
            <v>0</v>
          </cell>
          <cell r="E416">
            <v>198750</v>
          </cell>
          <cell r="F416">
            <v>1.5702957432167245E-3</v>
          </cell>
          <cell r="G416">
            <v>198750</v>
          </cell>
          <cell r="H416">
            <v>374</v>
          </cell>
          <cell r="I416" t="str">
            <v>56</v>
          </cell>
          <cell r="J416" t="str">
            <v>POWER GENERATION</v>
          </cell>
          <cell r="K416" t="str">
            <v>Barg</v>
          </cell>
          <cell r="L416" t="str">
            <v>NonProd</v>
          </cell>
          <cell r="M416" t="str">
            <v>Yes</v>
          </cell>
          <cell r="N416" t="str">
            <v>Other</v>
          </cell>
          <cell r="O416">
            <v>0</v>
          </cell>
          <cell r="P416">
            <v>198750</v>
          </cell>
          <cell r="Q416">
            <v>198750</v>
          </cell>
          <cell r="R416">
            <v>0</v>
          </cell>
          <cell r="S416">
            <v>198750</v>
          </cell>
        </row>
        <row r="417">
          <cell r="B417" t="str">
            <v>570</v>
          </cell>
          <cell r="C417" t="str">
            <v>LUMP SUM PAY</v>
          </cell>
          <cell r="D417">
            <v>0</v>
          </cell>
          <cell r="E417">
            <v>6375</v>
          </cell>
          <cell r="F417">
            <v>5.0367976669215691E-5</v>
          </cell>
          <cell r="G417">
            <v>6375</v>
          </cell>
          <cell r="H417">
            <v>462</v>
          </cell>
          <cell r="I417" t="str">
            <v>58</v>
          </cell>
          <cell r="J417" t="str">
            <v>INFO MANAGEMENT</v>
          </cell>
          <cell r="K417" t="str">
            <v>Barg</v>
          </cell>
          <cell r="L417" t="str">
            <v>NonProd</v>
          </cell>
          <cell r="M417" t="str">
            <v>Yes</v>
          </cell>
          <cell r="N417" t="str">
            <v>Other</v>
          </cell>
          <cell r="O417">
            <v>0</v>
          </cell>
          <cell r="P417">
            <v>6375</v>
          </cell>
          <cell r="Q417">
            <v>6375</v>
          </cell>
          <cell r="R417">
            <v>0</v>
          </cell>
          <cell r="S417">
            <v>6375</v>
          </cell>
        </row>
        <row r="418">
          <cell r="B418" t="str">
            <v>570</v>
          </cell>
          <cell r="C418" t="str">
            <v>LUMP SUM PAY</v>
          </cell>
          <cell r="D418">
            <v>0</v>
          </cell>
          <cell r="E418">
            <v>1500</v>
          </cell>
          <cell r="F418">
            <v>1.1851288628050751E-5</v>
          </cell>
          <cell r="G418">
            <v>1500</v>
          </cell>
          <cell r="H418">
            <v>28</v>
          </cell>
          <cell r="I418" t="str">
            <v>31</v>
          </cell>
          <cell r="J418" t="str">
            <v>NUCLEAR DIVISION</v>
          </cell>
          <cell r="K418" t="str">
            <v>NonBarg</v>
          </cell>
          <cell r="L418" t="str">
            <v>NonProd</v>
          </cell>
          <cell r="M418" t="str">
            <v>Yes</v>
          </cell>
          <cell r="N418" t="str">
            <v>Other</v>
          </cell>
          <cell r="O418">
            <v>0</v>
          </cell>
          <cell r="P418">
            <v>1500</v>
          </cell>
          <cell r="Q418">
            <v>0</v>
          </cell>
          <cell r="R418">
            <v>1500</v>
          </cell>
          <cell r="S418">
            <v>1500</v>
          </cell>
        </row>
        <row r="419">
          <cell r="B419" t="str">
            <v>570</v>
          </cell>
          <cell r="C419" t="str">
            <v>LUMP SUM PAY</v>
          </cell>
          <cell r="D419">
            <v>0</v>
          </cell>
          <cell r="E419">
            <v>2625</v>
          </cell>
          <cell r="F419">
            <v>2.0739755099088816E-5</v>
          </cell>
          <cell r="G419">
            <v>2625</v>
          </cell>
          <cell r="H419">
            <v>709</v>
          </cell>
          <cell r="I419" t="str">
            <v>53</v>
          </cell>
          <cell r="J419" t="str">
            <v>POWER SYSTEMS</v>
          </cell>
          <cell r="K419" t="str">
            <v>NonBarg</v>
          </cell>
          <cell r="L419" t="str">
            <v>NonProd</v>
          </cell>
          <cell r="M419" t="str">
            <v>Yes</v>
          </cell>
          <cell r="N419" t="str">
            <v>Other</v>
          </cell>
          <cell r="O419">
            <v>0</v>
          </cell>
          <cell r="P419">
            <v>2625</v>
          </cell>
          <cell r="Q419">
            <v>0</v>
          </cell>
          <cell r="R419">
            <v>2625</v>
          </cell>
          <cell r="S419">
            <v>2625</v>
          </cell>
        </row>
        <row r="420">
          <cell r="B420" t="str">
            <v>570</v>
          </cell>
          <cell r="C420" t="str">
            <v>LUMP SUM PAY</v>
          </cell>
          <cell r="D420">
            <v>0</v>
          </cell>
          <cell r="E420">
            <v>1875</v>
          </cell>
          <cell r="F420">
            <v>1.4814110785063439E-5</v>
          </cell>
          <cell r="G420">
            <v>1875</v>
          </cell>
          <cell r="H420">
            <v>884</v>
          </cell>
          <cell r="I420" t="str">
            <v>56</v>
          </cell>
          <cell r="J420" t="str">
            <v>POWER GENERATION</v>
          </cell>
          <cell r="K420" t="str">
            <v>NonBarg</v>
          </cell>
          <cell r="L420" t="str">
            <v>NonProd</v>
          </cell>
          <cell r="M420" t="str">
            <v>Yes</v>
          </cell>
          <cell r="N420" t="str">
            <v>Other</v>
          </cell>
          <cell r="O420">
            <v>0</v>
          </cell>
          <cell r="P420">
            <v>1875</v>
          </cell>
          <cell r="Q420">
            <v>0</v>
          </cell>
          <cell r="R420">
            <v>1875</v>
          </cell>
          <cell r="S420">
            <v>1875</v>
          </cell>
        </row>
        <row r="421">
          <cell r="B421" t="str">
            <v>570</v>
          </cell>
          <cell r="C421" t="str">
            <v>LUMP SUM PAY</v>
          </cell>
          <cell r="D421">
            <v>0</v>
          </cell>
          <cell r="E421">
            <v>375</v>
          </cell>
          <cell r="F421">
            <v>2.9628221570126878E-6</v>
          </cell>
          <cell r="G421">
            <v>375</v>
          </cell>
          <cell r="H421">
            <v>988</v>
          </cell>
          <cell r="I421" t="str">
            <v>58</v>
          </cell>
          <cell r="J421" t="str">
            <v>INFO MANAGEMENT</v>
          </cell>
          <cell r="K421" t="str">
            <v>NonBarg</v>
          </cell>
          <cell r="L421" t="str">
            <v>NonProd</v>
          </cell>
          <cell r="M421" t="str">
            <v>Yes</v>
          </cell>
          <cell r="N421" t="str">
            <v>Other</v>
          </cell>
          <cell r="O421">
            <v>0</v>
          </cell>
          <cell r="P421">
            <v>375</v>
          </cell>
          <cell r="Q421">
            <v>0</v>
          </cell>
          <cell r="R421">
            <v>375</v>
          </cell>
          <cell r="S421">
            <v>375</v>
          </cell>
        </row>
        <row r="422">
          <cell r="B422" t="str">
            <v>580</v>
          </cell>
          <cell r="C422" t="str">
            <v>SICKNESS IN FAMILY</v>
          </cell>
          <cell r="D422">
            <v>0</v>
          </cell>
          <cell r="E422">
            <v>80</v>
          </cell>
          <cell r="F422">
            <v>6.3206872682937337E-7</v>
          </cell>
          <cell r="G422">
            <v>80</v>
          </cell>
          <cell r="H422">
            <v>30</v>
          </cell>
          <cell r="I422" t="str">
            <v>31</v>
          </cell>
          <cell r="J422" t="str">
            <v>NUCLEAR DIVISION</v>
          </cell>
          <cell r="K422" t="str">
            <v>Barg</v>
          </cell>
          <cell r="L422" t="str">
            <v>NonProd</v>
          </cell>
          <cell r="M422" t="str">
            <v>Yes</v>
          </cell>
          <cell r="N422" t="str">
            <v>Other</v>
          </cell>
          <cell r="O422">
            <v>8</v>
          </cell>
          <cell r="P422">
            <v>80</v>
          </cell>
          <cell r="Q422">
            <v>80</v>
          </cell>
          <cell r="R422">
            <v>0</v>
          </cell>
          <cell r="S422">
            <v>80</v>
          </cell>
        </row>
        <row r="423">
          <cell r="B423" t="str">
            <v>580</v>
          </cell>
          <cell r="C423" t="str">
            <v>SICKNESS IN FAMILY</v>
          </cell>
          <cell r="D423">
            <v>0</v>
          </cell>
          <cell r="E423">
            <v>111630.21</v>
          </cell>
          <cell r="F423">
            <v>8.8197455887994481E-4</v>
          </cell>
          <cell r="G423">
            <v>111630.21</v>
          </cell>
          <cell r="H423">
            <v>29</v>
          </cell>
          <cell r="I423" t="str">
            <v>31</v>
          </cell>
          <cell r="J423" t="str">
            <v>NUCLEAR DIVISION</v>
          </cell>
          <cell r="K423" t="str">
            <v>NonBarg</v>
          </cell>
          <cell r="L423" t="str">
            <v>NonProd</v>
          </cell>
          <cell r="M423" t="str">
            <v>Yes</v>
          </cell>
          <cell r="N423" t="str">
            <v>Other</v>
          </cell>
          <cell r="O423">
            <v>3577</v>
          </cell>
          <cell r="P423">
            <v>111630.21</v>
          </cell>
          <cell r="Q423">
            <v>0</v>
          </cell>
          <cell r="R423">
            <v>111630.21</v>
          </cell>
          <cell r="S423">
            <v>111630.21</v>
          </cell>
        </row>
        <row r="424">
          <cell r="B424" t="str">
            <v>580</v>
          </cell>
          <cell r="C424" t="str">
            <v>SICKNESS IN FAMILY</v>
          </cell>
          <cell r="D424">
            <v>0</v>
          </cell>
          <cell r="E424">
            <v>27693.35</v>
          </cell>
          <cell r="F424">
            <v>2.1880125595175284E-4</v>
          </cell>
          <cell r="G424">
            <v>27693.35</v>
          </cell>
          <cell r="H424">
            <v>146</v>
          </cell>
          <cell r="I424" t="str">
            <v>33</v>
          </cell>
          <cell r="J424" t="str">
            <v>FINANCIAL</v>
          </cell>
          <cell r="K424" t="str">
            <v>NonBarg</v>
          </cell>
          <cell r="L424" t="str">
            <v>NonProd</v>
          </cell>
          <cell r="M424" t="str">
            <v>Yes</v>
          </cell>
          <cell r="N424" t="str">
            <v>Other</v>
          </cell>
          <cell r="O424">
            <v>883.5</v>
          </cell>
          <cell r="P424">
            <v>27693.35</v>
          </cell>
          <cell r="Q424">
            <v>0</v>
          </cell>
          <cell r="R424">
            <v>27693.35</v>
          </cell>
          <cell r="S424">
            <v>27693.35</v>
          </cell>
        </row>
        <row r="425">
          <cell r="B425" t="str">
            <v>580</v>
          </cell>
          <cell r="C425" t="str">
            <v>SICKNESS IN FAMILY</v>
          </cell>
          <cell r="D425">
            <v>0</v>
          </cell>
          <cell r="E425">
            <v>74570.880000000005</v>
          </cell>
          <cell r="F425">
            <v>5.891740147518248E-4</v>
          </cell>
          <cell r="G425">
            <v>74570.880000000005</v>
          </cell>
          <cell r="H425">
            <v>256</v>
          </cell>
          <cell r="I425" t="str">
            <v>34</v>
          </cell>
          <cell r="J425" t="str">
            <v>HUMAN RESRC &amp; CORP SVCS</v>
          </cell>
          <cell r="K425" t="str">
            <v>NonBarg</v>
          </cell>
          <cell r="L425" t="str">
            <v>NonProd</v>
          </cell>
          <cell r="M425" t="str">
            <v>Yes</v>
          </cell>
          <cell r="N425" t="str">
            <v>Other</v>
          </cell>
          <cell r="O425">
            <v>3164.25</v>
          </cell>
          <cell r="P425">
            <v>74570.880000000005</v>
          </cell>
          <cell r="Q425">
            <v>0</v>
          </cell>
          <cell r="R425">
            <v>74570.880000000005</v>
          </cell>
          <cell r="S425">
            <v>74570.880000000005</v>
          </cell>
        </row>
        <row r="426">
          <cell r="B426" t="str">
            <v>580</v>
          </cell>
          <cell r="C426" t="str">
            <v>SICKNESS IN FAMILY</v>
          </cell>
          <cell r="D426">
            <v>0</v>
          </cell>
          <cell r="E426">
            <v>18313.13</v>
          </cell>
          <cell r="F426">
            <v>1.4468945954201003E-4</v>
          </cell>
          <cell r="G426">
            <v>18313.13</v>
          </cell>
          <cell r="H426">
            <v>367</v>
          </cell>
          <cell r="I426" t="str">
            <v>35</v>
          </cell>
          <cell r="J426" t="str">
            <v>GENERAL COUNSEL</v>
          </cell>
          <cell r="K426" t="str">
            <v>NonBarg</v>
          </cell>
          <cell r="L426" t="str">
            <v>NonProd</v>
          </cell>
          <cell r="M426" t="str">
            <v>Yes</v>
          </cell>
          <cell r="N426" t="str">
            <v>Other</v>
          </cell>
          <cell r="O426">
            <v>582.75</v>
          </cell>
          <cell r="P426">
            <v>18313.13</v>
          </cell>
          <cell r="Q426">
            <v>0</v>
          </cell>
          <cell r="R426">
            <v>18313.13</v>
          </cell>
          <cell r="S426">
            <v>18313.13</v>
          </cell>
        </row>
        <row r="427">
          <cell r="B427" t="str">
            <v>580</v>
          </cell>
          <cell r="C427" t="str">
            <v>SICKNESS IN FAMILY</v>
          </cell>
          <cell r="D427">
            <v>0</v>
          </cell>
          <cell r="E427">
            <v>13351.45</v>
          </cell>
          <cell r="F427">
            <v>1.0548792503532547E-4</v>
          </cell>
          <cell r="G427">
            <v>13351.45</v>
          </cell>
          <cell r="H427">
            <v>477</v>
          </cell>
          <cell r="I427" t="str">
            <v>37</v>
          </cell>
          <cell r="J427" t="str">
            <v>CORP COMMUNICATIONS</v>
          </cell>
          <cell r="K427" t="str">
            <v>NonBarg</v>
          </cell>
          <cell r="L427" t="str">
            <v>NonProd</v>
          </cell>
          <cell r="M427" t="str">
            <v>Yes</v>
          </cell>
          <cell r="N427" t="str">
            <v>Other</v>
          </cell>
          <cell r="O427">
            <v>480.5</v>
          </cell>
          <cell r="P427">
            <v>13351.45</v>
          </cell>
          <cell r="Q427">
            <v>0</v>
          </cell>
          <cell r="R427">
            <v>13351.45</v>
          </cell>
          <cell r="S427">
            <v>13351.45</v>
          </cell>
        </row>
        <row r="428">
          <cell r="B428" t="str">
            <v>580</v>
          </cell>
          <cell r="C428" t="str">
            <v>SICKNESS IN FAMILY</v>
          </cell>
          <cell r="D428">
            <v>0</v>
          </cell>
          <cell r="E428">
            <v>2367.69</v>
          </cell>
          <cell r="F428">
            <v>1.8706785047832988E-5</v>
          </cell>
          <cell r="G428">
            <v>2367.69</v>
          </cell>
          <cell r="H428">
            <v>529</v>
          </cell>
          <cell r="I428" t="str">
            <v>38</v>
          </cell>
          <cell r="J428" t="str">
            <v>INTERNAL AUDITING</v>
          </cell>
          <cell r="K428" t="str">
            <v>NonBarg</v>
          </cell>
          <cell r="L428" t="str">
            <v>NonProd</v>
          </cell>
          <cell r="M428" t="str">
            <v>Yes</v>
          </cell>
          <cell r="N428" t="str">
            <v>Other</v>
          </cell>
          <cell r="O428">
            <v>109</v>
          </cell>
          <cell r="P428">
            <v>2367.69</v>
          </cell>
          <cell r="Q428">
            <v>0</v>
          </cell>
          <cell r="R428">
            <v>2367.69</v>
          </cell>
          <cell r="S428">
            <v>2367.69</v>
          </cell>
        </row>
        <row r="429">
          <cell r="B429" t="str">
            <v>580</v>
          </cell>
          <cell r="C429" t="str">
            <v>SICKNESS IN FAMILY</v>
          </cell>
          <cell r="D429">
            <v>0</v>
          </cell>
          <cell r="E429">
            <v>228356.66</v>
          </cell>
          <cell r="F429">
            <v>1.8042137918651013E-3</v>
          </cell>
          <cell r="G429">
            <v>228356.66</v>
          </cell>
          <cell r="H429">
            <v>596</v>
          </cell>
          <cell r="I429" t="str">
            <v>51</v>
          </cell>
          <cell r="J429" t="str">
            <v>CUSTOMER SERVICE</v>
          </cell>
          <cell r="K429" t="str">
            <v>NonBarg</v>
          </cell>
          <cell r="L429" t="str">
            <v>NonProd</v>
          </cell>
          <cell r="M429" t="str">
            <v>Yes</v>
          </cell>
          <cell r="N429" t="str">
            <v>Other</v>
          </cell>
          <cell r="O429">
            <v>14171.5</v>
          </cell>
          <cell r="P429">
            <v>228356.66</v>
          </cell>
          <cell r="Q429">
            <v>0</v>
          </cell>
          <cell r="R429">
            <v>228356.66</v>
          </cell>
          <cell r="S429">
            <v>228356.66</v>
          </cell>
        </row>
        <row r="430">
          <cell r="B430" t="str">
            <v>580</v>
          </cell>
          <cell r="C430" t="str">
            <v>SICKNESS IN FAMILY</v>
          </cell>
          <cell r="D430">
            <v>0</v>
          </cell>
          <cell r="E430">
            <v>187423.41</v>
          </cell>
          <cell r="F430">
            <v>1.4808059517089957E-3</v>
          </cell>
          <cell r="G430">
            <v>187423.41</v>
          </cell>
          <cell r="H430">
            <v>710</v>
          </cell>
          <cell r="I430" t="str">
            <v>53</v>
          </cell>
          <cell r="J430" t="str">
            <v>POWER SYSTEMS</v>
          </cell>
          <cell r="K430" t="str">
            <v>NonBarg</v>
          </cell>
          <cell r="L430" t="str">
            <v>NonProd</v>
          </cell>
          <cell r="M430" t="str">
            <v>Yes</v>
          </cell>
          <cell r="N430" t="str">
            <v>Other</v>
          </cell>
          <cell r="O430">
            <v>6730.25</v>
          </cell>
          <cell r="P430">
            <v>187423.41</v>
          </cell>
          <cell r="Q430">
            <v>0</v>
          </cell>
          <cell r="R430">
            <v>187423.41</v>
          </cell>
          <cell r="S430">
            <v>187423.41</v>
          </cell>
        </row>
        <row r="431">
          <cell r="B431" t="str">
            <v>580</v>
          </cell>
          <cell r="C431" t="str">
            <v>SICKNESS IN FAMILY</v>
          </cell>
          <cell r="D431">
            <v>0</v>
          </cell>
          <cell r="E431">
            <v>3642.2</v>
          </cell>
          <cell r="F431">
            <v>2.8776508960724294E-5</v>
          </cell>
          <cell r="G431">
            <v>3642.2</v>
          </cell>
          <cell r="H431">
            <v>819</v>
          </cell>
          <cell r="I431" t="str">
            <v>54</v>
          </cell>
          <cell r="J431" t="str">
            <v>RESOURCE PLANNING</v>
          </cell>
          <cell r="K431" t="str">
            <v>NonBarg</v>
          </cell>
          <cell r="L431" t="str">
            <v>NonProd</v>
          </cell>
          <cell r="M431" t="str">
            <v>Yes</v>
          </cell>
          <cell r="N431" t="str">
            <v>Other</v>
          </cell>
          <cell r="O431">
            <v>132</v>
          </cell>
          <cell r="P431">
            <v>3642.2</v>
          </cell>
          <cell r="Q431">
            <v>0</v>
          </cell>
          <cell r="R431">
            <v>3642.2</v>
          </cell>
          <cell r="S431">
            <v>3642.2</v>
          </cell>
        </row>
        <row r="432">
          <cell r="B432" t="str">
            <v>580</v>
          </cell>
          <cell r="C432" t="str">
            <v>SICKNESS IN FAMILY</v>
          </cell>
          <cell r="D432">
            <v>0</v>
          </cell>
          <cell r="E432">
            <v>32998.230000000003</v>
          </cell>
          <cell r="F432">
            <v>2.6071436529653542E-4</v>
          </cell>
          <cell r="G432">
            <v>32998.230000000003</v>
          </cell>
          <cell r="H432">
            <v>885</v>
          </cell>
          <cell r="I432" t="str">
            <v>56</v>
          </cell>
          <cell r="J432" t="str">
            <v>POWER GENERATION</v>
          </cell>
          <cell r="K432" t="str">
            <v>NonBarg</v>
          </cell>
          <cell r="L432" t="str">
            <v>NonProd</v>
          </cell>
          <cell r="M432" t="str">
            <v>Yes</v>
          </cell>
          <cell r="N432" t="str">
            <v>Other</v>
          </cell>
          <cell r="O432">
            <v>1012.5</v>
          </cell>
          <cell r="P432">
            <v>32998.230000000003</v>
          </cell>
          <cell r="Q432">
            <v>0</v>
          </cell>
          <cell r="R432">
            <v>32998.230000000003</v>
          </cell>
          <cell r="S432">
            <v>32998.230000000003</v>
          </cell>
        </row>
        <row r="433">
          <cell r="B433" t="str">
            <v>580</v>
          </cell>
          <cell r="C433" t="str">
            <v>SICKNESS IN FAMILY</v>
          </cell>
          <cell r="D433">
            <v>0</v>
          </cell>
          <cell r="E433">
            <v>89659.199999999997</v>
          </cell>
          <cell r="F433">
            <v>7.0838470490675195E-4</v>
          </cell>
          <cell r="G433">
            <v>89659.199999999997</v>
          </cell>
          <cell r="H433">
            <v>989</v>
          </cell>
          <cell r="I433" t="str">
            <v>58</v>
          </cell>
          <cell r="J433" t="str">
            <v>INFO MANAGEMENT</v>
          </cell>
          <cell r="K433" t="str">
            <v>NonBarg</v>
          </cell>
          <cell r="L433" t="str">
            <v>NonProd</v>
          </cell>
          <cell r="M433" t="str">
            <v>Yes</v>
          </cell>
          <cell r="N433" t="str">
            <v>Other</v>
          </cell>
          <cell r="O433">
            <v>3103</v>
          </cell>
          <cell r="P433">
            <v>89659.199999999997</v>
          </cell>
          <cell r="Q433">
            <v>0</v>
          </cell>
          <cell r="R433">
            <v>89659.199999999997</v>
          </cell>
          <cell r="S433">
            <v>89659.199999999997</v>
          </cell>
        </row>
        <row r="434">
          <cell r="B434" t="str">
            <v>580</v>
          </cell>
          <cell r="C434" t="str">
            <v>SICKNESS IN FAMILY</v>
          </cell>
          <cell r="D434">
            <v>0</v>
          </cell>
          <cell r="E434">
            <v>5453.41</v>
          </cell>
          <cell r="F434">
            <v>4.3086623944732165E-5</v>
          </cell>
          <cell r="G434">
            <v>5453.41</v>
          </cell>
          <cell r="H434">
            <v>1106</v>
          </cell>
          <cell r="I434" t="str">
            <v>62</v>
          </cell>
          <cell r="J434" t="str">
            <v>ENERGY MARKETING</v>
          </cell>
          <cell r="K434" t="str">
            <v>NonBarg</v>
          </cell>
          <cell r="L434" t="str">
            <v>NonProd</v>
          </cell>
          <cell r="M434" t="str">
            <v>Yes</v>
          </cell>
          <cell r="N434" t="str">
            <v>Other</v>
          </cell>
          <cell r="O434">
            <v>143</v>
          </cell>
          <cell r="P434">
            <v>5453.41</v>
          </cell>
          <cell r="Q434">
            <v>0</v>
          </cell>
          <cell r="R434">
            <v>5453.41</v>
          </cell>
          <cell r="S434">
            <v>5453.41</v>
          </cell>
        </row>
        <row r="435">
          <cell r="B435" t="str">
            <v>580</v>
          </cell>
          <cell r="C435" t="str">
            <v>SICKNESS IN FAMILY</v>
          </cell>
          <cell r="D435">
            <v>0</v>
          </cell>
          <cell r="E435">
            <v>5692.2</v>
          </cell>
          <cell r="F435">
            <v>4.4973270085726988E-5</v>
          </cell>
          <cell r="G435">
            <v>5692.2</v>
          </cell>
          <cell r="H435">
            <v>1168</v>
          </cell>
          <cell r="I435" t="str">
            <v>63</v>
          </cell>
          <cell r="J435" t="str">
            <v>REGULATORY AFFAIRS</v>
          </cell>
          <cell r="K435" t="str">
            <v>NonBarg</v>
          </cell>
          <cell r="L435" t="str">
            <v>NonProd</v>
          </cell>
          <cell r="M435" t="str">
            <v>Yes</v>
          </cell>
          <cell r="N435" t="str">
            <v>Other</v>
          </cell>
          <cell r="O435">
            <v>196</v>
          </cell>
          <cell r="P435">
            <v>5692.2</v>
          </cell>
          <cell r="Q435">
            <v>0</v>
          </cell>
          <cell r="R435">
            <v>5692.2</v>
          </cell>
          <cell r="S435">
            <v>5692.2</v>
          </cell>
        </row>
        <row r="436">
          <cell r="B436" t="str">
            <v>700</v>
          </cell>
          <cell r="C436" t="str">
            <v>JOINT SAFETY ACTIV</v>
          </cell>
          <cell r="D436">
            <v>0</v>
          </cell>
          <cell r="E436">
            <v>33898.21</v>
          </cell>
          <cell r="F436">
            <v>2.6782498045618418E-4</v>
          </cell>
          <cell r="G436">
            <v>33898.21</v>
          </cell>
          <cell r="H436">
            <v>31</v>
          </cell>
          <cell r="I436" t="str">
            <v>31</v>
          </cell>
          <cell r="J436" t="str">
            <v>NUCLEAR DIVISION</v>
          </cell>
          <cell r="K436" t="str">
            <v>Barg</v>
          </cell>
          <cell r="L436" t="str">
            <v>NonProd</v>
          </cell>
          <cell r="M436" t="str">
            <v>Yes</v>
          </cell>
          <cell r="N436" t="str">
            <v>Other</v>
          </cell>
          <cell r="O436">
            <v>1265</v>
          </cell>
          <cell r="P436">
            <v>33898.21</v>
          </cell>
          <cell r="Q436">
            <v>33898.21</v>
          </cell>
          <cell r="R436">
            <v>0</v>
          </cell>
          <cell r="S436">
            <v>33898.21</v>
          </cell>
        </row>
        <row r="437">
          <cell r="B437" t="str">
            <v>700</v>
          </cell>
          <cell r="C437" t="str">
            <v>JOINT SAFETY ACTIV</v>
          </cell>
          <cell r="D437">
            <v>0</v>
          </cell>
          <cell r="E437">
            <v>184.16</v>
          </cell>
          <cell r="F437">
            <v>1.4550222091612175E-6</v>
          </cell>
          <cell r="G437">
            <v>184.16</v>
          </cell>
          <cell r="H437">
            <v>193</v>
          </cell>
          <cell r="I437" t="str">
            <v>51</v>
          </cell>
          <cell r="J437" t="str">
            <v>CUSTOMER SERVICE</v>
          </cell>
          <cell r="K437" t="str">
            <v>Barg</v>
          </cell>
          <cell r="L437" t="str">
            <v>NonProd</v>
          </cell>
          <cell r="M437" t="str">
            <v>Yes</v>
          </cell>
          <cell r="N437" t="str">
            <v>Other</v>
          </cell>
          <cell r="O437">
            <v>8</v>
          </cell>
          <cell r="P437">
            <v>184.16</v>
          </cell>
          <cell r="Q437">
            <v>184.16</v>
          </cell>
          <cell r="R437">
            <v>0</v>
          </cell>
          <cell r="S437">
            <v>184.16</v>
          </cell>
        </row>
        <row r="438">
          <cell r="B438" t="str">
            <v>700</v>
          </cell>
          <cell r="C438" t="str">
            <v>JOINT SAFETY ACTIV</v>
          </cell>
          <cell r="D438">
            <v>0</v>
          </cell>
          <cell r="E438">
            <v>15140.45</v>
          </cell>
          <cell r="F438">
            <v>1.1962256193904734E-4</v>
          </cell>
          <cell r="G438">
            <v>15140.45</v>
          </cell>
          <cell r="H438">
            <v>248</v>
          </cell>
          <cell r="I438" t="str">
            <v>53</v>
          </cell>
          <cell r="J438" t="str">
            <v>POWER SYSTEMS</v>
          </cell>
          <cell r="K438" t="str">
            <v>Barg</v>
          </cell>
          <cell r="L438" t="str">
            <v>NonProd</v>
          </cell>
          <cell r="M438" t="str">
            <v>Yes</v>
          </cell>
          <cell r="N438" t="str">
            <v>Other</v>
          </cell>
          <cell r="O438">
            <v>634.5</v>
          </cell>
          <cell r="P438">
            <v>15140.45</v>
          </cell>
          <cell r="Q438">
            <v>15140.45</v>
          </cell>
          <cell r="R438">
            <v>0</v>
          </cell>
          <cell r="S438">
            <v>15140.45</v>
          </cell>
        </row>
        <row r="439">
          <cell r="B439" t="str">
            <v>700</v>
          </cell>
          <cell r="C439" t="str">
            <v>JOINT SAFETY ACTIV</v>
          </cell>
          <cell r="D439">
            <v>0</v>
          </cell>
          <cell r="E439">
            <v>14408.29</v>
          </cell>
          <cell r="F439">
            <v>1.1383786895110491E-4</v>
          </cell>
          <cell r="G439">
            <v>14408.29</v>
          </cell>
          <cell r="H439">
            <v>375</v>
          </cell>
          <cell r="I439" t="str">
            <v>56</v>
          </cell>
          <cell r="J439" t="str">
            <v>POWER GENERATION</v>
          </cell>
          <cell r="K439" t="str">
            <v>Barg</v>
          </cell>
          <cell r="L439" t="str">
            <v>NonProd</v>
          </cell>
          <cell r="M439" t="str">
            <v>Yes</v>
          </cell>
          <cell r="N439" t="str">
            <v>Other</v>
          </cell>
          <cell r="O439">
            <v>572.5</v>
          </cell>
          <cell r="P439">
            <v>14408.29</v>
          </cell>
          <cell r="Q439">
            <v>14408.29</v>
          </cell>
          <cell r="R439">
            <v>0</v>
          </cell>
          <cell r="S439">
            <v>14408.29</v>
          </cell>
        </row>
        <row r="440">
          <cell r="B440" t="str">
            <v>700</v>
          </cell>
          <cell r="C440" t="str">
            <v>JOINT SAFETY ACTIV</v>
          </cell>
          <cell r="D440">
            <v>0</v>
          </cell>
          <cell r="E440">
            <v>157.19999999999999</v>
          </cell>
          <cell r="F440">
            <v>1.2420150482197185E-6</v>
          </cell>
          <cell r="G440">
            <v>157.19999999999999</v>
          </cell>
          <cell r="H440">
            <v>30</v>
          </cell>
          <cell r="I440" t="str">
            <v>31</v>
          </cell>
          <cell r="J440" t="str">
            <v>NUCLEAR DIVISION</v>
          </cell>
          <cell r="K440" t="str">
            <v>NonBarg</v>
          </cell>
          <cell r="L440" t="str">
            <v>NonProd</v>
          </cell>
          <cell r="M440" t="str">
            <v>Yes</v>
          </cell>
          <cell r="N440" t="str">
            <v>Other</v>
          </cell>
          <cell r="O440">
            <v>8</v>
          </cell>
          <cell r="P440">
            <v>157.19999999999999</v>
          </cell>
          <cell r="Q440">
            <v>0</v>
          </cell>
          <cell r="R440">
            <v>157.19999999999999</v>
          </cell>
          <cell r="S440">
            <v>157.19999999999999</v>
          </cell>
        </row>
        <row r="441">
          <cell r="B441" t="str">
            <v>700</v>
          </cell>
          <cell r="C441" t="str">
            <v>JOINT SAFETY ACTIV</v>
          </cell>
          <cell r="D441">
            <v>0</v>
          </cell>
          <cell r="E441">
            <v>1611.4</v>
          </cell>
          <cell r="F441">
            <v>1.2731444330160654E-5</v>
          </cell>
          <cell r="G441">
            <v>1611.4</v>
          </cell>
          <cell r="H441">
            <v>886</v>
          </cell>
          <cell r="I441" t="str">
            <v>56</v>
          </cell>
          <cell r="J441" t="str">
            <v>POWER GENERATION</v>
          </cell>
          <cell r="K441" t="str">
            <v>NonBarg</v>
          </cell>
          <cell r="L441" t="str">
            <v>NonProd</v>
          </cell>
          <cell r="M441" t="str">
            <v>Yes</v>
          </cell>
          <cell r="N441" t="str">
            <v>Other</v>
          </cell>
          <cell r="O441">
            <v>70</v>
          </cell>
          <cell r="P441">
            <v>1611.4</v>
          </cell>
          <cell r="Q441">
            <v>0</v>
          </cell>
          <cell r="R441">
            <v>1611.4</v>
          </cell>
          <cell r="S441">
            <v>1611.4</v>
          </cell>
        </row>
        <row r="442">
          <cell r="B442" t="str">
            <v>710</v>
          </cell>
          <cell r="C442" t="str">
            <v>DISPUTE RESOLUTION</v>
          </cell>
          <cell r="D442">
            <v>0</v>
          </cell>
          <cell r="E442">
            <v>53896</v>
          </cell>
          <cell r="F442">
            <v>4.2582470126494883E-4</v>
          </cell>
          <cell r="G442">
            <v>53896</v>
          </cell>
          <cell r="H442">
            <v>32</v>
          </cell>
          <cell r="I442" t="str">
            <v>31</v>
          </cell>
          <cell r="J442" t="str">
            <v>NUCLEAR DIVISION</v>
          </cell>
          <cell r="K442" t="str">
            <v>Barg</v>
          </cell>
          <cell r="L442" t="str">
            <v>NonProd</v>
          </cell>
          <cell r="M442" t="str">
            <v>Yes</v>
          </cell>
          <cell r="N442" t="str">
            <v>Other</v>
          </cell>
          <cell r="O442">
            <v>2196.25</v>
          </cell>
          <cell r="P442">
            <v>53896</v>
          </cell>
          <cell r="Q442">
            <v>53896</v>
          </cell>
          <cell r="R442">
            <v>0</v>
          </cell>
          <cell r="S442">
            <v>53896</v>
          </cell>
        </row>
        <row r="443">
          <cell r="B443" t="str">
            <v>710</v>
          </cell>
          <cell r="C443" t="str">
            <v>DISPUTE RESOLUTION</v>
          </cell>
          <cell r="D443">
            <v>0</v>
          </cell>
          <cell r="E443">
            <v>73572.460000000006</v>
          </cell>
          <cell r="F443">
            <v>5.8128563902381256E-4</v>
          </cell>
          <cell r="G443">
            <v>73572.460000000006</v>
          </cell>
          <cell r="H443">
            <v>249</v>
          </cell>
          <cell r="I443" t="str">
            <v>53</v>
          </cell>
          <cell r="J443" t="str">
            <v>POWER SYSTEMS</v>
          </cell>
          <cell r="K443" t="str">
            <v>Barg</v>
          </cell>
          <cell r="L443" t="str">
            <v>NonProd</v>
          </cell>
          <cell r="M443" t="str">
            <v>Yes</v>
          </cell>
          <cell r="N443" t="str">
            <v>Other</v>
          </cell>
          <cell r="O443">
            <v>2946.25</v>
          </cell>
          <cell r="P443">
            <v>73572.460000000006</v>
          </cell>
          <cell r="Q443">
            <v>73572.460000000006</v>
          </cell>
          <cell r="R443">
            <v>0</v>
          </cell>
          <cell r="S443">
            <v>73572.460000000006</v>
          </cell>
        </row>
        <row r="444">
          <cell r="B444" t="str">
            <v>710</v>
          </cell>
          <cell r="C444" t="str">
            <v>DISPUTE RESOLUTION</v>
          </cell>
          <cell r="D444">
            <v>0</v>
          </cell>
          <cell r="E444">
            <v>46277.36</v>
          </cell>
          <cell r="F444">
            <v>3.6563090020280713E-4</v>
          </cell>
          <cell r="G444">
            <v>46277.36</v>
          </cell>
          <cell r="H444">
            <v>376</v>
          </cell>
          <cell r="I444" t="str">
            <v>56</v>
          </cell>
          <cell r="J444" t="str">
            <v>POWER GENERATION</v>
          </cell>
          <cell r="K444" t="str">
            <v>Barg</v>
          </cell>
          <cell r="L444" t="str">
            <v>NonProd</v>
          </cell>
          <cell r="M444" t="str">
            <v>Yes</v>
          </cell>
          <cell r="N444" t="str">
            <v>Other</v>
          </cell>
          <cell r="O444">
            <v>1847</v>
          </cell>
          <cell r="P444">
            <v>46277.36</v>
          </cell>
          <cell r="Q444">
            <v>46277.36</v>
          </cell>
          <cell r="R444">
            <v>0</v>
          </cell>
          <cell r="S444">
            <v>46277.36</v>
          </cell>
        </row>
        <row r="445">
          <cell r="B445" t="str">
            <v>720</v>
          </cell>
          <cell r="C445" t="str">
            <v>JOINT TEAM INVOLVE</v>
          </cell>
          <cell r="D445">
            <v>0</v>
          </cell>
          <cell r="E445">
            <v>6010.65</v>
          </cell>
          <cell r="F445">
            <v>4.7489298661462158E-5</v>
          </cell>
          <cell r="G445">
            <v>6010.65</v>
          </cell>
          <cell r="H445">
            <v>33</v>
          </cell>
          <cell r="I445" t="str">
            <v>31</v>
          </cell>
          <cell r="J445" t="str">
            <v>NUCLEAR DIVISION</v>
          </cell>
          <cell r="K445" t="str">
            <v>Barg</v>
          </cell>
          <cell r="L445" t="str">
            <v>NonProd</v>
          </cell>
          <cell r="M445" t="str">
            <v>Yes</v>
          </cell>
          <cell r="N445" t="str">
            <v>Other</v>
          </cell>
          <cell r="O445">
            <v>221</v>
          </cell>
          <cell r="P445">
            <v>6010.65</v>
          </cell>
          <cell r="Q445">
            <v>6010.65</v>
          </cell>
          <cell r="R445">
            <v>0</v>
          </cell>
          <cell r="S445">
            <v>6010.65</v>
          </cell>
        </row>
        <row r="446">
          <cell r="B446" t="str">
            <v>720</v>
          </cell>
          <cell r="C446" t="str">
            <v>JOINT TEAM INVOLVE</v>
          </cell>
          <cell r="D446">
            <v>0</v>
          </cell>
          <cell r="E446">
            <v>161916.34</v>
          </cell>
          <cell r="F446">
            <v>1.2792781859583993E-3</v>
          </cell>
          <cell r="G446">
            <v>161916.34</v>
          </cell>
          <cell r="H446">
            <v>250</v>
          </cell>
          <cell r="I446" t="str">
            <v>53</v>
          </cell>
          <cell r="J446" t="str">
            <v>POWER SYSTEMS</v>
          </cell>
          <cell r="K446" t="str">
            <v>Barg</v>
          </cell>
          <cell r="L446" t="str">
            <v>NonProd</v>
          </cell>
          <cell r="M446" t="str">
            <v>Yes</v>
          </cell>
          <cell r="N446" t="str">
            <v>Other</v>
          </cell>
          <cell r="O446">
            <v>6553</v>
          </cell>
          <cell r="P446">
            <v>161916.34</v>
          </cell>
          <cell r="Q446">
            <v>161916.34</v>
          </cell>
          <cell r="R446">
            <v>0</v>
          </cell>
          <cell r="S446">
            <v>161916.34</v>
          </cell>
        </row>
        <row r="447">
          <cell r="B447" t="str">
            <v>720</v>
          </cell>
          <cell r="C447" t="str">
            <v>JOINT TEAM INVOLVE</v>
          </cell>
          <cell r="D447">
            <v>0</v>
          </cell>
          <cell r="E447">
            <v>1584.05</v>
          </cell>
          <cell r="F447">
            <v>1.251535583417586E-5</v>
          </cell>
          <cell r="G447">
            <v>1584.05</v>
          </cell>
          <cell r="H447">
            <v>377</v>
          </cell>
          <cell r="I447" t="str">
            <v>56</v>
          </cell>
          <cell r="J447" t="str">
            <v>POWER GENERATION</v>
          </cell>
          <cell r="K447" t="str">
            <v>Barg</v>
          </cell>
          <cell r="L447" t="str">
            <v>NonProd</v>
          </cell>
          <cell r="M447" t="str">
            <v>Yes</v>
          </cell>
          <cell r="N447" t="str">
            <v>Other</v>
          </cell>
          <cell r="O447">
            <v>65.5</v>
          </cell>
          <cell r="P447">
            <v>1584.05</v>
          </cell>
          <cell r="Q447">
            <v>1584.05</v>
          </cell>
          <cell r="R447">
            <v>0</v>
          </cell>
          <cell r="S447">
            <v>1584.05</v>
          </cell>
        </row>
        <row r="448">
          <cell r="B448" t="str">
            <v>730</v>
          </cell>
          <cell r="C448" t="str">
            <v>MGT REQUEST MEETING</v>
          </cell>
          <cell r="D448">
            <v>0</v>
          </cell>
          <cell r="E448">
            <v>11832.97</v>
          </cell>
          <cell r="F448">
            <v>9.3490628531377119E-5</v>
          </cell>
          <cell r="G448">
            <v>11832.97</v>
          </cell>
          <cell r="H448">
            <v>34</v>
          </cell>
          <cell r="I448" t="str">
            <v>31</v>
          </cell>
          <cell r="J448" t="str">
            <v>NUCLEAR DIVISION</v>
          </cell>
          <cell r="K448" t="str">
            <v>Barg</v>
          </cell>
          <cell r="L448" t="str">
            <v>NonProd</v>
          </cell>
          <cell r="M448" t="str">
            <v>Yes</v>
          </cell>
          <cell r="N448" t="str">
            <v>Other</v>
          </cell>
          <cell r="O448">
            <v>492</v>
          </cell>
          <cell r="P448">
            <v>11832.97</v>
          </cell>
          <cell r="Q448">
            <v>11832.97</v>
          </cell>
          <cell r="R448">
            <v>0</v>
          </cell>
          <cell r="S448">
            <v>11832.97</v>
          </cell>
        </row>
        <row r="449">
          <cell r="B449" t="str">
            <v>730</v>
          </cell>
          <cell r="C449" t="str">
            <v>MGT REQUEST MEETING</v>
          </cell>
          <cell r="D449">
            <v>0</v>
          </cell>
          <cell r="E449">
            <v>39399.449999999997</v>
          </cell>
          <cell r="F449">
            <v>3.1128950249096943E-4</v>
          </cell>
          <cell r="G449">
            <v>39399.449999999997</v>
          </cell>
          <cell r="H449">
            <v>251</v>
          </cell>
          <cell r="I449" t="str">
            <v>53</v>
          </cell>
          <cell r="J449" t="str">
            <v>POWER SYSTEMS</v>
          </cell>
          <cell r="K449" t="str">
            <v>Barg</v>
          </cell>
          <cell r="L449" t="str">
            <v>NonProd</v>
          </cell>
          <cell r="M449" t="str">
            <v>Yes</v>
          </cell>
          <cell r="N449" t="str">
            <v>Other</v>
          </cell>
          <cell r="O449">
            <v>1598.75</v>
          </cell>
          <cell r="P449">
            <v>39399.449999999997</v>
          </cell>
          <cell r="Q449">
            <v>39399.449999999997</v>
          </cell>
          <cell r="R449">
            <v>0</v>
          </cell>
          <cell r="S449">
            <v>39399.449999999997</v>
          </cell>
        </row>
        <row r="450">
          <cell r="B450" t="str">
            <v>730</v>
          </cell>
          <cell r="C450" t="str">
            <v>MGT REQUEST MEETING</v>
          </cell>
          <cell r="D450">
            <v>0</v>
          </cell>
          <cell r="E450">
            <v>11288.06</v>
          </cell>
          <cell r="F450">
            <v>8.9185371407169702E-5</v>
          </cell>
          <cell r="G450">
            <v>11288.06</v>
          </cell>
          <cell r="H450">
            <v>378</v>
          </cell>
          <cell r="I450" t="str">
            <v>56</v>
          </cell>
          <cell r="J450" t="str">
            <v>POWER GENERATION</v>
          </cell>
          <cell r="K450" t="str">
            <v>Barg</v>
          </cell>
          <cell r="L450" t="str">
            <v>NonProd</v>
          </cell>
          <cell r="M450" t="str">
            <v>Yes</v>
          </cell>
          <cell r="N450" t="str">
            <v>Other</v>
          </cell>
          <cell r="O450">
            <v>441.5</v>
          </cell>
          <cell r="P450">
            <v>11288.06</v>
          </cell>
          <cell r="Q450">
            <v>11288.06</v>
          </cell>
          <cell r="R450">
            <v>0</v>
          </cell>
          <cell r="S450">
            <v>11288.06</v>
          </cell>
        </row>
        <row r="451">
          <cell r="B451" t="str">
            <v>740</v>
          </cell>
          <cell r="C451" t="str">
            <v>NEGOTIATIONS</v>
          </cell>
          <cell r="D451">
            <v>0</v>
          </cell>
          <cell r="E451">
            <v>15779.56</v>
          </cell>
          <cell r="F451">
            <v>1.2467207998909634E-4</v>
          </cell>
          <cell r="G451">
            <v>15779.56</v>
          </cell>
          <cell r="H451">
            <v>35</v>
          </cell>
          <cell r="I451" t="str">
            <v>31</v>
          </cell>
          <cell r="J451" t="str">
            <v>NUCLEAR DIVISION</v>
          </cell>
          <cell r="K451" t="str">
            <v>Barg</v>
          </cell>
          <cell r="L451" t="str">
            <v>NonProd</v>
          </cell>
          <cell r="M451" t="str">
            <v>Yes</v>
          </cell>
          <cell r="N451" t="str">
            <v>Other</v>
          </cell>
          <cell r="O451">
            <v>663.5</v>
          </cell>
          <cell r="P451">
            <v>15779.56</v>
          </cell>
          <cell r="Q451">
            <v>15779.56</v>
          </cell>
          <cell r="R451">
            <v>0</v>
          </cell>
          <cell r="S451">
            <v>15779.56</v>
          </cell>
        </row>
        <row r="452">
          <cell r="B452" t="str">
            <v>740</v>
          </cell>
          <cell r="C452" t="str">
            <v>NEGOTIATIONS</v>
          </cell>
          <cell r="D452">
            <v>0</v>
          </cell>
          <cell r="E452">
            <v>19318.93</v>
          </cell>
          <cell r="F452">
            <v>1.5263614361007234E-4</v>
          </cell>
          <cell r="G452">
            <v>19318.93</v>
          </cell>
          <cell r="H452">
            <v>252</v>
          </cell>
          <cell r="I452" t="str">
            <v>53</v>
          </cell>
          <cell r="J452" t="str">
            <v>POWER SYSTEMS</v>
          </cell>
          <cell r="K452" t="str">
            <v>Barg</v>
          </cell>
          <cell r="L452" t="str">
            <v>NonProd</v>
          </cell>
          <cell r="M452" t="str">
            <v>Yes</v>
          </cell>
          <cell r="N452" t="str">
            <v>Other</v>
          </cell>
          <cell r="O452">
            <v>788.75</v>
          </cell>
          <cell r="P452">
            <v>19318.93</v>
          </cell>
          <cell r="Q452">
            <v>19318.93</v>
          </cell>
          <cell r="R452">
            <v>0</v>
          </cell>
          <cell r="S452">
            <v>19318.93</v>
          </cell>
        </row>
        <row r="453">
          <cell r="B453" t="str">
            <v>740</v>
          </cell>
          <cell r="C453" t="str">
            <v>NEGOTIATIONS</v>
          </cell>
          <cell r="D453">
            <v>0</v>
          </cell>
          <cell r="E453">
            <v>7989.6</v>
          </cell>
          <cell r="F453">
            <v>6.3124703748449517E-5</v>
          </cell>
          <cell r="G453">
            <v>7989.6</v>
          </cell>
          <cell r="H453">
            <v>379</v>
          </cell>
          <cell r="I453" t="str">
            <v>56</v>
          </cell>
          <cell r="J453" t="str">
            <v>POWER GENERATION</v>
          </cell>
          <cell r="K453" t="str">
            <v>Barg</v>
          </cell>
          <cell r="L453" t="str">
            <v>NonProd</v>
          </cell>
          <cell r="M453" t="str">
            <v>Yes</v>
          </cell>
          <cell r="N453" t="str">
            <v>Other</v>
          </cell>
          <cell r="O453">
            <v>312</v>
          </cell>
          <cell r="P453">
            <v>7989.6</v>
          </cell>
          <cell r="Q453">
            <v>7989.6</v>
          </cell>
          <cell r="R453">
            <v>0</v>
          </cell>
          <cell r="S453">
            <v>7989.6</v>
          </cell>
        </row>
        <row r="454">
          <cell r="B454" t="str">
            <v>740</v>
          </cell>
          <cell r="C454" t="str">
            <v>NEGOTIATIONS</v>
          </cell>
          <cell r="D454">
            <v>0</v>
          </cell>
          <cell r="E454">
            <v>0</v>
          </cell>
          <cell r="F454">
            <v>0</v>
          </cell>
          <cell r="G454">
            <v>0</v>
          </cell>
          <cell r="H454">
            <v>147</v>
          </cell>
          <cell r="I454" t="str">
            <v>33</v>
          </cell>
          <cell r="J454" t="str">
            <v>FINANCIAL</v>
          </cell>
          <cell r="K454" t="str">
            <v>NonBarg</v>
          </cell>
          <cell r="L454" t="str">
            <v>NonProd</v>
          </cell>
          <cell r="M454" t="str">
            <v>Yes</v>
          </cell>
          <cell r="N454" t="str">
            <v>Other</v>
          </cell>
          <cell r="O454">
            <v>0</v>
          </cell>
          <cell r="P454">
            <v>0</v>
          </cell>
          <cell r="Q454">
            <v>0</v>
          </cell>
          <cell r="R454">
            <v>0</v>
          </cell>
          <cell r="S454">
            <v>0</v>
          </cell>
        </row>
        <row r="455">
          <cell r="B455" t="str">
            <v>950</v>
          </cell>
          <cell r="C455" t="str">
            <v>ADOPTION ASSISTANCE</v>
          </cell>
          <cell r="D455">
            <v>0</v>
          </cell>
          <cell r="E455">
            <v>0</v>
          </cell>
          <cell r="F455">
            <v>0</v>
          </cell>
          <cell r="G455">
            <v>0</v>
          </cell>
          <cell r="H455">
            <v>257</v>
          </cell>
          <cell r="I455" t="str">
            <v>34</v>
          </cell>
          <cell r="J455" t="str">
            <v>HUMAN RESRC &amp; CORP SVCS</v>
          </cell>
          <cell r="K455" t="str">
            <v>NonBarg</v>
          </cell>
          <cell r="L455" t="str">
            <v>NonProd</v>
          </cell>
          <cell r="M455" t="str">
            <v>No</v>
          </cell>
          <cell r="N455" t="str">
            <v>Other</v>
          </cell>
          <cell r="O455">
            <v>0</v>
          </cell>
          <cell r="P455">
            <v>0</v>
          </cell>
          <cell r="Q455">
            <v>0</v>
          </cell>
          <cell r="R455">
            <v>0</v>
          </cell>
          <cell r="S455">
            <v>0</v>
          </cell>
        </row>
        <row r="456">
          <cell r="B456" t="str">
            <v>960</v>
          </cell>
          <cell r="C456" t="str">
            <v>PRETAX CHILD-CARE DEDUCTION</v>
          </cell>
          <cell r="D456">
            <v>0</v>
          </cell>
          <cell r="E456">
            <v>0</v>
          </cell>
          <cell r="F456">
            <v>0</v>
          </cell>
          <cell r="G456">
            <v>0</v>
          </cell>
          <cell r="H456">
            <v>36</v>
          </cell>
          <cell r="I456" t="str">
            <v>31</v>
          </cell>
          <cell r="J456" t="str">
            <v>NUCLEAR DIVISION</v>
          </cell>
          <cell r="K456" t="str">
            <v>Barg</v>
          </cell>
          <cell r="L456" t="str">
            <v>NonProd</v>
          </cell>
          <cell r="M456" t="str">
            <v>No</v>
          </cell>
          <cell r="N456" t="str">
            <v>Other</v>
          </cell>
          <cell r="O456">
            <v>0</v>
          </cell>
          <cell r="P456">
            <v>-34445.800000000003</v>
          </cell>
          <cell r="Q456">
            <v>0</v>
          </cell>
          <cell r="R456">
            <v>0</v>
          </cell>
          <cell r="S456">
            <v>0</v>
          </cell>
        </row>
        <row r="457">
          <cell r="B457" t="str">
            <v>960</v>
          </cell>
          <cell r="C457" t="str">
            <v>PRETAX CHILD-CARE DEDUCTION</v>
          </cell>
          <cell r="D457">
            <v>0</v>
          </cell>
          <cell r="E457">
            <v>0</v>
          </cell>
          <cell r="F457">
            <v>0</v>
          </cell>
          <cell r="G457">
            <v>0</v>
          </cell>
          <cell r="H457">
            <v>253</v>
          </cell>
          <cell r="I457" t="str">
            <v>53</v>
          </cell>
          <cell r="J457" t="str">
            <v>POWER SYSTEMS</v>
          </cell>
          <cell r="K457" t="str">
            <v>Barg</v>
          </cell>
          <cell r="L457" t="str">
            <v>NonProd</v>
          </cell>
          <cell r="M457" t="str">
            <v>No</v>
          </cell>
          <cell r="N457" t="str">
            <v>Other</v>
          </cell>
          <cell r="O457">
            <v>0</v>
          </cell>
          <cell r="P457">
            <v>-3380</v>
          </cell>
          <cell r="Q457">
            <v>0</v>
          </cell>
          <cell r="R457">
            <v>0</v>
          </cell>
          <cell r="S457">
            <v>0</v>
          </cell>
        </row>
        <row r="458">
          <cell r="B458" t="str">
            <v>960</v>
          </cell>
          <cell r="C458" t="str">
            <v>PRETAX CHILD-CARE DEDUCTION</v>
          </cell>
          <cell r="D458">
            <v>0</v>
          </cell>
          <cell r="E458">
            <v>0</v>
          </cell>
          <cell r="F458">
            <v>0</v>
          </cell>
          <cell r="G458">
            <v>0</v>
          </cell>
          <cell r="H458">
            <v>31</v>
          </cell>
          <cell r="I458" t="str">
            <v>31</v>
          </cell>
          <cell r="J458" t="str">
            <v>NUCLEAR DIVISION</v>
          </cell>
          <cell r="K458" t="str">
            <v>NonBarg</v>
          </cell>
          <cell r="L458" t="str">
            <v>NonProd</v>
          </cell>
          <cell r="M458" t="str">
            <v>No</v>
          </cell>
          <cell r="N458" t="str">
            <v>Other</v>
          </cell>
          <cell r="O458">
            <v>0</v>
          </cell>
          <cell r="P458">
            <v>-56801.2</v>
          </cell>
          <cell r="Q458">
            <v>0</v>
          </cell>
          <cell r="R458">
            <v>0</v>
          </cell>
          <cell r="S458">
            <v>0</v>
          </cell>
        </row>
        <row r="459">
          <cell r="B459" t="str">
            <v>960</v>
          </cell>
          <cell r="C459" t="str">
            <v>PRETAX CHILD-CARE DEDUCTION</v>
          </cell>
          <cell r="D459">
            <v>0</v>
          </cell>
          <cell r="E459">
            <v>0</v>
          </cell>
          <cell r="F459">
            <v>0</v>
          </cell>
          <cell r="G459">
            <v>0</v>
          </cell>
          <cell r="H459">
            <v>258</v>
          </cell>
          <cell r="I459" t="str">
            <v>34</v>
          </cell>
          <cell r="J459" t="str">
            <v>HUMAN RESRC &amp; CORP SVCS</v>
          </cell>
          <cell r="K459" t="str">
            <v>NonBarg</v>
          </cell>
          <cell r="L459" t="str">
            <v>NonProd</v>
          </cell>
          <cell r="M459" t="str">
            <v>No</v>
          </cell>
          <cell r="N459" t="str">
            <v>Other</v>
          </cell>
          <cell r="O459">
            <v>0</v>
          </cell>
          <cell r="P459">
            <v>-4340</v>
          </cell>
          <cell r="Q459">
            <v>0</v>
          </cell>
          <cell r="R459">
            <v>0</v>
          </cell>
          <cell r="S459">
            <v>0</v>
          </cell>
        </row>
        <row r="460">
          <cell r="B460" t="str">
            <v>970</v>
          </cell>
          <cell r="C460" t="str">
            <v>PRETAX MEDICAL</v>
          </cell>
          <cell r="D460">
            <v>0</v>
          </cell>
          <cell r="E460">
            <v>0</v>
          </cell>
          <cell r="F460">
            <v>0</v>
          </cell>
          <cell r="G460">
            <v>0</v>
          </cell>
          <cell r="H460">
            <v>37</v>
          </cell>
          <cell r="I460" t="str">
            <v>31</v>
          </cell>
          <cell r="J460" t="str">
            <v>NUCLEAR DIVISION</v>
          </cell>
          <cell r="K460" t="str">
            <v>Barg</v>
          </cell>
          <cell r="L460" t="str">
            <v>NonProd</v>
          </cell>
          <cell r="M460" t="str">
            <v>No</v>
          </cell>
          <cell r="N460" t="str">
            <v>Other</v>
          </cell>
          <cell r="O460">
            <v>0</v>
          </cell>
          <cell r="P460">
            <v>-490564.51</v>
          </cell>
          <cell r="Q460">
            <v>0</v>
          </cell>
          <cell r="R460">
            <v>0</v>
          </cell>
          <cell r="S460">
            <v>0</v>
          </cell>
        </row>
        <row r="461">
          <cell r="B461" t="str">
            <v>970</v>
          </cell>
          <cell r="C461" t="str">
            <v>PRETAX MEDICAL</v>
          </cell>
          <cell r="D461">
            <v>0</v>
          </cell>
          <cell r="E461">
            <v>0</v>
          </cell>
          <cell r="F461">
            <v>0</v>
          </cell>
          <cell r="G461">
            <v>0</v>
          </cell>
          <cell r="H461">
            <v>141</v>
          </cell>
          <cell r="I461" t="str">
            <v>34</v>
          </cell>
          <cell r="J461" t="str">
            <v>HUMAN RESRC &amp; CORP SVCS</v>
          </cell>
          <cell r="K461" t="str">
            <v>Barg</v>
          </cell>
          <cell r="L461" t="str">
            <v>NonProd</v>
          </cell>
          <cell r="M461" t="str">
            <v>No</v>
          </cell>
          <cell r="N461" t="str">
            <v>Other</v>
          </cell>
          <cell r="O461">
            <v>0</v>
          </cell>
          <cell r="P461">
            <v>-6136.96</v>
          </cell>
          <cell r="Q461">
            <v>0</v>
          </cell>
          <cell r="R461">
            <v>0</v>
          </cell>
          <cell r="S461">
            <v>0</v>
          </cell>
        </row>
        <row r="462">
          <cell r="B462" t="str">
            <v>970</v>
          </cell>
          <cell r="C462" t="str">
            <v>PRETAX MEDICAL</v>
          </cell>
          <cell r="D462">
            <v>0</v>
          </cell>
          <cell r="E462">
            <v>0</v>
          </cell>
          <cell r="F462">
            <v>0</v>
          </cell>
          <cell r="G462">
            <v>0</v>
          </cell>
          <cell r="H462">
            <v>194</v>
          </cell>
          <cell r="I462" t="str">
            <v>51</v>
          </cell>
          <cell r="J462" t="str">
            <v>CUSTOMER SERVICE</v>
          </cell>
          <cell r="K462" t="str">
            <v>Barg</v>
          </cell>
          <cell r="L462" t="str">
            <v>NonProd</v>
          </cell>
          <cell r="M462" t="str">
            <v>No</v>
          </cell>
          <cell r="N462" t="str">
            <v>Other</v>
          </cell>
          <cell r="O462">
            <v>0</v>
          </cell>
          <cell r="P462">
            <v>-9175.36</v>
          </cell>
          <cell r="Q462">
            <v>0</v>
          </cell>
          <cell r="R462">
            <v>0</v>
          </cell>
          <cell r="S462">
            <v>0</v>
          </cell>
        </row>
        <row r="463">
          <cell r="B463" t="str">
            <v>970</v>
          </cell>
          <cell r="C463" t="str">
            <v>PRETAX MEDICAL</v>
          </cell>
          <cell r="D463">
            <v>0</v>
          </cell>
          <cell r="E463">
            <v>0</v>
          </cell>
          <cell r="F463">
            <v>0</v>
          </cell>
          <cell r="G463">
            <v>0</v>
          </cell>
          <cell r="H463">
            <v>254</v>
          </cell>
          <cell r="I463" t="str">
            <v>53</v>
          </cell>
          <cell r="J463" t="str">
            <v>POWER SYSTEMS</v>
          </cell>
          <cell r="K463" t="str">
            <v>Barg</v>
          </cell>
          <cell r="L463" t="str">
            <v>NonProd</v>
          </cell>
          <cell r="M463" t="str">
            <v>No</v>
          </cell>
          <cell r="N463" t="str">
            <v>Other</v>
          </cell>
          <cell r="O463">
            <v>0</v>
          </cell>
          <cell r="P463">
            <v>-2010347.44</v>
          </cell>
          <cell r="Q463">
            <v>0</v>
          </cell>
          <cell r="R463">
            <v>0</v>
          </cell>
          <cell r="S463">
            <v>0</v>
          </cell>
        </row>
        <row r="464">
          <cell r="B464" t="str">
            <v>970</v>
          </cell>
          <cell r="C464" t="str">
            <v>PRETAX MEDICAL</v>
          </cell>
          <cell r="D464">
            <v>0</v>
          </cell>
          <cell r="E464">
            <v>0</v>
          </cell>
          <cell r="F464">
            <v>0</v>
          </cell>
          <cell r="G464">
            <v>0</v>
          </cell>
          <cell r="H464">
            <v>380</v>
          </cell>
          <cell r="I464" t="str">
            <v>56</v>
          </cell>
          <cell r="J464" t="str">
            <v>POWER GENERATION</v>
          </cell>
          <cell r="K464" t="str">
            <v>Barg</v>
          </cell>
          <cell r="L464" t="str">
            <v>NonProd</v>
          </cell>
          <cell r="M464" t="str">
            <v>No</v>
          </cell>
          <cell r="N464" t="str">
            <v>Other</v>
          </cell>
          <cell r="O464">
            <v>0</v>
          </cell>
          <cell r="P464">
            <v>-522979.04</v>
          </cell>
          <cell r="Q464">
            <v>0</v>
          </cell>
          <cell r="R464">
            <v>0</v>
          </cell>
          <cell r="S464">
            <v>0</v>
          </cell>
        </row>
        <row r="465">
          <cell r="B465" t="str">
            <v>970</v>
          </cell>
          <cell r="C465" t="str">
            <v>PRETAX MEDICAL</v>
          </cell>
          <cell r="D465">
            <v>0</v>
          </cell>
          <cell r="E465">
            <v>0</v>
          </cell>
          <cell r="F465">
            <v>0</v>
          </cell>
          <cell r="G465">
            <v>0</v>
          </cell>
          <cell r="H465">
            <v>463</v>
          </cell>
          <cell r="I465" t="str">
            <v>58</v>
          </cell>
          <cell r="J465" t="str">
            <v>INFO MANAGEMENT</v>
          </cell>
          <cell r="K465" t="str">
            <v>Barg</v>
          </cell>
          <cell r="L465" t="str">
            <v>NonProd</v>
          </cell>
          <cell r="M465" t="str">
            <v>No</v>
          </cell>
          <cell r="N465" t="str">
            <v>Other</v>
          </cell>
          <cell r="O465">
            <v>0</v>
          </cell>
          <cell r="P465">
            <v>-15085.44</v>
          </cell>
          <cell r="Q465">
            <v>0</v>
          </cell>
          <cell r="R465">
            <v>0</v>
          </cell>
          <cell r="S465">
            <v>0</v>
          </cell>
        </row>
        <row r="466">
          <cell r="B466" t="str">
            <v>970</v>
          </cell>
          <cell r="C466" t="str">
            <v>PRETAX MEDICAL</v>
          </cell>
          <cell r="D466">
            <v>0</v>
          </cell>
          <cell r="E466">
            <v>0</v>
          </cell>
          <cell r="F466">
            <v>0</v>
          </cell>
          <cell r="G466">
            <v>0</v>
          </cell>
          <cell r="H466">
            <v>32</v>
          </cell>
          <cell r="I466" t="str">
            <v>31</v>
          </cell>
          <cell r="J466" t="str">
            <v>NUCLEAR DIVISION</v>
          </cell>
          <cell r="K466" t="str">
            <v>NonBarg</v>
          </cell>
          <cell r="L466" t="str">
            <v>NonProd</v>
          </cell>
          <cell r="M466" t="str">
            <v>No</v>
          </cell>
          <cell r="N466" t="str">
            <v>Other</v>
          </cell>
          <cell r="O466">
            <v>0</v>
          </cell>
          <cell r="P466">
            <v>-3506755.16</v>
          </cell>
          <cell r="Q466">
            <v>0</v>
          </cell>
          <cell r="R466">
            <v>0</v>
          </cell>
          <cell r="S466">
            <v>0</v>
          </cell>
        </row>
        <row r="467">
          <cell r="B467" t="str">
            <v>970</v>
          </cell>
          <cell r="C467" t="str">
            <v>PRETAX MEDICAL</v>
          </cell>
          <cell r="D467">
            <v>0</v>
          </cell>
          <cell r="E467">
            <v>0</v>
          </cell>
          <cell r="F467">
            <v>0</v>
          </cell>
          <cell r="G467">
            <v>0</v>
          </cell>
          <cell r="H467">
            <v>148</v>
          </cell>
          <cell r="I467" t="str">
            <v>33</v>
          </cell>
          <cell r="J467" t="str">
            <v>FINANCIAL</v>
          </cell>
          <cell r="K467" t="str">
            <v>NonBarg</v>
          </cell>
          <cell r="L467" t="str">
            <v>NonProd</v>
          </cell>
          <cell r="M467" t="str">
            <v>No</v>
          </cell>
          <cell r="N467" t="str">
            <v>Other</v>
          </cell>
          <cell r="O467">
            <v>0</v>
          </cell>
          <cell r="P467">
            <v>-557127.31999999995</v>
          </cell>
          <cell r="Q467">
            <v>0</v>
          </cell>
          <cell r="R467">
            <v>0</v>
          </cell>
          <cell r="S467">
            <v>0</v>
          </cell>
        </row>
        <row r="468">
          <cell r="B468" t="str">
            <v>970</v>
          </cell>
          <cell r="C468" t="str">
            <v>PRETAX MEDICAL</v>
          </cell>
          <cell r="D468">
            <v>0</v>
          </cell>
          <cell r="E468">
            <v>0</v>
          </cell>
          <cell r="F468">
            <v>0</v>
          </cell>
          <cell r="G468">
            <v>0</v>
          </cell>
          <cell r="H468">
            <v>259</v>
          </cell>
          <cell r="I468" t="str">
            <v>34</v>
          </cell>
          <cell r="J468" t="str">
            <v>HUMAN RESRC &amp; CORP SVCS</v>
          </cell>
          <cell r="K468" t="str">
            <v>NonBarg</v>
          </cell>
          <cell r="L468" t="str">
            <v>NonProd</v>
          </cell>
          <cell r="M468" t="str">
            <v>No</v>
          </cell>
          <cell r="N468" t="str">
            <v>Other</v>
          </cell>
          <cell r="O468">
            <v>0</v>
          </cell>
          <cell r="P468">
            <v>-1897094.44</v>
          </cell>
          <cell r="Q468">
            <v>0</v>
          </cell>
          <cell r="R468">
            <v>0</v>
          </cell>
          <cell r="S468">
            <v>0</v>
          </cell>
        </row>
        <row r="469">
          <cell r="B469" t="str">
            <v>970</v>
          </cell>
          <cell r="C469" t="str">
            <v>PRETAX MEDICAL</v>
          </cell>
          <cell r="D469">
            <v>0</v>
          </cell>
          <cell r="E469">
            <v>0</v>
          </cell>
          <cell r="F469">
            <v>0</v>
          </cell>
          <cell r="G469">
            <v>0</v>
          </cell>
          <cell r="H469">
            <v>368</v>
          </cell>
          <cell r="I469" t="str">
            <v>35</v>
          </cell>
          <cell r="J469" t="str">
            <v>GENERAL COUNSEL</v>
          </cell>
          <cell r="K469" t="str">
            <v>NonBarg</v>
          </cell>
          <cell r="L469" t="str">
            <v>NonProd</v>
          </cell>
          <cell r="M469" t="str">
            <v>No</v>
          </cell>
          <cell r="N469" t="str">
            <v>Other</v>
          </cell>
          <cell r="O469">
            <v>0</v>
          </cell>
          <cell r="P469">
            <v>-284377.96000000002</v>
          </cell>
          <cell r="Q469">
            <v>0</v>
          </cell>
          <cell r="R469">
            <v>0</v>
          </cell>
          <cell r="S469">
            <v>0</v>
          </cell>
        </row>
        <row r="470">
          <cell r="B470" t="str">
            <v>970</v>
          </cell>
          <cell r="C470" t="str">
            <v>PRETAX MEDICAL</v>
          </cell>
          <cell r="D470">
            <v>0</v>
          </cell>
          <cell r="E470">
            <v>0</v>
          </cell>
          <cell r="F470">
            <v>0</v>
          </cell>
          <cell r="G470">
            <v>0</v>
          </cell>
          <cell r="H470">
            <v>434</v>
          </cell>
          <cell r="I470" t="str">
            <v>36</v>
          </cell>
          <cell r="J470" t="str">
            <v>GOVT AFFAIRS - FED</v>
          </cell>
          <cell r="K470" t="str">
            <v>NonBarg</v>
          </cell>
          <cell r="L470" t="str">
            <v>NonProd</v>
          </cell>
          <cell r="M470" t="str">
            <v>No</v>
          </cell>
          <cell r="N470" t="str">
            <v>Other</v>
          </cell>
          <cell r="O470">
            <v>0</v>
          </cell>
          <cell r="P470">
            <v>-11349.5</v>
          </cell>
          <cell r="Q470">
            <v>0</v>
          </cell>
          <cell r="R470">
            <v>0</v>
          </cell>
          <cell r="S470">
            <v>0</v>
          </cell>
        </row>
        <row r="471">
          <cell r="B471" t="str">
            <v>970</v>
          </cell>
          <cell r="C471" t="str">
            <v>PRETAX MEDICAL</v>
          </cell>
          <cell r="D471">
            <v>0</v>
          </cell>
          <cell r="E471">
            <v>0</v>
          </cell>
          <cell r="F471">
            <v>0</v>
          </cell>
          <cell r="G471">
            <v>0</v>
          </cell>
          <cell r="H471">
            <v>478</v>
          </cell>
          <cell r="I471" t="str">
            <v>37</v>
          </cell>
          <cell r="J471" t="str">
            <v>CORP COMMUNICATIONS</v>
          </cell>
          <cell r="K471" t="str">
            <v>NonBarg</v>
          </cell>
          <cell r="L471" t="str">
            <v>NonProd</v>
          </cell>
          <cell r="M471" t="str">
            <v>No</v>
          </cell>
          <cell r="N471" t="str">
            <v>Other</v>
          </cell>
          <cell r="O471">
            <v>0</v>
          </cell>
          <cell r="P471">
            <v>-213575</v>
          </cell>
          <cell r="Q471">
            <v>0</v>
          </cell>
          <cell r="R471">
            <v>0</v>
          </cell>
          <cell r="S471">
            <v>0</v>
          </cell>
        </row>
        <row r="472">
          <cell r="B472" t="str">
            <v>970</v>
          </cell>
          <cell r="C472" t="str">
            <v>PRETAX MEDICAL</v>
          </cell>
          <cell r="D472">
            <v>0</v>
          </cell>
          <cell r="E472">
            <v>0</v>
          </cell>
          <cell r="F472">
            <v>0</v>
          </cell>
          <cell r="G472">
            <v>0</v>
          </cell>
          <cell r="H472">
            <v>530</v>
          </cell>
          <cell r="I472" t="str">
            <v>38</v>
          </cell>
          <cell r="J472" t="str">
            <v>INTERNAL AUDITING</v>
          </cell>
          <cell r="K472" t="str">
            <v>NonBarg</v>
          </cell>
          <cell r="L472" t="str">
            <v>NonProd</v>
          </cell>
          <cell r="M472" t="str">
            <v>No</v>
          </cell>
          <cell r="N472" t="str">
            <v>Other</v>
          </cell>
          <cell r="O472">
            <v>0</v>
          </cell>
          <cell r="P472">
            <v>-68247</v>
          </cell>
          <cell r="Q472">
            <v>0</v>
          </cell>
          <cell r="R472">
            <v>0</v>
          </cell>
          <cell r="S472">
            <v>0</v>
          </cell>
        </row>
        <row r="473">
          <cell r="B473" t="str">
            <v>970</v>
          </cell>
          <cell r="C473" t="str">
            <v>PRETAX MEDICAL</v>
          </cell>
          <cell r="D473">
            <v>0</v>
          </cell>
          <cell r="E473">
            <v>0</v>
          </cell>
          <cell r="F473">
            <v>0</v>
          </cell>
          <cell r="G473">
            <v>0</v>
          </cell>
          <cell r="H473">
            <v>597</v>
          </cell>
          <cell r="I473" t="str">
            <v>51</v>
          </cell>
          <cell r="J473" t="str">
            <v>CUSTOMER SERVICE</v>
          </cell>
          <cell r="K473" t="str">
            <v>NonBarg</v>
          </cell>
          <cell r="L473" t="str">
            <v>NonProd</v>
          </cell>
          <cell r="M473" t="str">
            <v>No</v>
          </cell>
          <cell r="N473" t="str">
            <v>Other</v>
          </cell>
          <cell r="O473">
            <v>0</v>
          </cell>
          <cell r="P473">
            <v>-5893425.4800000004</v>
          </cell>
          <cell r="Q473">
            <v>0</v>
          </cell>
          <cell r="R473">
            <v>0</v>
          </cell>
          <cell r="S473">
            <v>0</v>
          </cell>
        </row>
        <row r="474">
          <cell r="B474" t="str">
            <v>970</v>
          </cell>
          <cell r="C474" t="str">
            <v>PRETAX MEDICAL</v>
          </cell>
          <cell r="D474">
            <v>0</v>
          </cell>
          <cell r="E474">
            <v>0</v>
          </cell>
          <cell r="F474">
            <v>0</v>
          </cell>
          <cell r="G474">
            <v>0</v>
          </cell>
          <cell r="H474">
            <v>711</v>
          </cell>
          <cell r="I474" t="str">
            <v>53</v>
          </cell>
          <cell r="J474" t="str">
            <v>POWER SYSTEMS</v>
          </cell>
          <cell r="K474" t="str">
            <v>NonBarg</v>
          </cell>
          <cell r="L474" t="str">
            <v>NonProd</v>
          </cell>
          <cell r="M474" t="str">
            <v>No</v>
          </cell>
          <cell r="N474" t="str">
            <v>Other</v>
          </cell>
          <cell r="O474">
            <v>0</v>
          </cell>
          <cell r="P474">
            <v>-5298632.0599999996</v>
          </cell>
          <cell r="Q474">
            <v>0</v>
          </cell>
          <cell r="R474">
            <v>0</v>
          </cell>
          <cell r="S474">
            <v>0</v>
          </cell>
        </row>
        <row r="475">
          <cell r="B475" t="str">
            <v>970</v>
          </cell>
          <cell r="C475" t="str">
            <v>PRETAX MEDICAL</v>
          </cell>
          <cell r="D475">
            <v>0</v>
          </cell>
          <cell r="E475">
            <v>0</v>
          </cell>
          <cell r="F475">
            <v>0</v>
          </cell>
          <cell r="G475">
            <v>0</v>
          </cell>
          <cell r="H475">
            <v>820</v>
          </cell>
          <cell r="I475" t="str">
            <v>54</v>
          </cell>
          <cell r="J475" t="str">
            <v>RESOURCE PLANNING</v>
          </cell>
          <cell r="K475" t="str">
            <v>NonBarg</v>
          </cell>
          <cell r="L475" t="str">
            <v>NonProd</v>
          </cell>
          <cell r="M475" t="str">
            <v>No</v>
          </cell>
          <cell r="N475" t="str">
            <v>Other</v>
          </cell>
          <cell r="O475">
            <v>0</v>
          </cell>
          <cell r="P475">
            <v>-90072</v>
          </cell>
          <cell r="Q475">
            <v>0</v>
          </cell>
          <cell r="R475">
            <v>0</v>
          </cell>
          <cell r="S475">
            <v>0</v>
          </cell>
        </row>
        <row r="476">
          <cell r="B476" t="str">
            <v>970</v>
          </cell>
          <cell r="C476" t="str">
            <v>PRETAX MEDICAL</v>
          </cell>
          <cell r="D476">
            <v>0</v>
          </cell>
          <cell r="E476">
            <v>0</v>
          </cell>
          <cell r="F476">
            <v>0</v>
          </cell>
          <cell r="G476">
            <v>0</v>
          </cell>
          <cell r="H476">
            <v>887</v>
          </cell>
          <cell r="I476" t="str">
            <v>56</v>
          </cell>
          <cell r="J476" t="str">
            <v>POWER GENERATION</v>
          </cell>
          <cell r="K476" t="str">
            <v>NonBarg</v>
          </cell>
          <cell r="L476" t="str">
            <v>NonProd</v>
          </cell>
          <cell r="M476" t="str">
            <v>No</v>
          </cell>
          <cell r="N476" t="str">
            <v>Other</v>
          </cell>
          <cell r="O476">
            <v>0</v>
          </cell>
          <cell r="P476">
            <v>-1293533.3999999999</v>
          </cell>
          <cell r="Q476">
            <v>0</v>
          </cell>
          <cell r="R476">
            <v>0</v>
          </cell>
          <cell r="S476">
            <v>0</v>
          </cell>
        </row>
        <row r="477">
          <cell r="B477" t="str">
            <v>970</v>
          </cell>
          <cell r="C477" t="str">
            <v>PRETAX MEDICAL</v>
          </cell>
          <cell r="D477">
            <v>0</v>
          </cell>
          <cell r="E477">
            <v>0</v>
          </cell>
          <cell r="F477">
            <v>0</v>
          </cell>
          <cell r="G477">
            <v>0</v>
          </cell>
          <cell r="H477">
            <v>990</v>
          </cell>
          <cell r="I477" t="str">
            <v>58</v>
          </cell>
          <cell r="J477" t="str">
            <v>INFO MANAGEMENT</v>
          </cell>
          <cell r="K477" t="str">
            <v>NonBarg</v>
          </cell>
          <cell r="L477" t="str">
            <v>NonProd</v>
          </cell>
          <cell r="M477" t="str">
            <v>No</v>
          </cell>
          <cell r="N477" t="str">
            <v>Other</v>
          </cell>
          <cell r="O477">
            <v>0</v>
          </cell>
          <cell r="P477">
            <v>-2194634.88</v>
          </cell>
          <cell r="Q477">
            <v>0</v>
          </cell>
          <cell r="R477">
            <v>0</v>
          </cell>
          <cell r="S477">
            <v>0</v>
          </cell>
        </row>
        <row r="478">
          <cell r="B478" t="str">
            <v>970</v>
          </cell>
          <cell r="C478" t="str">
            <v>PRETAX MEDICAL</v>
          </cell>
          <cell r="D478">
            <v>0</v>
          </cell>
          <cell r="E478">
            <v>0</v>
          </cell>
          <cell r="F478">
            <v>0</v>
          </cell>
          <cell r="G478">
            <v>0</v>
          </cell>
          <cell r="H478">
            <v>1072</v>
          </cell>
          <cell r="I478" t="str">
            <v>61</v>
          </cell>
          <cell r="J478" t="str">
            <v>GOVT AFFAIRS - STATE</v>
          </cell>
          <cell r="K478" t="str">
            <v>NonBarg</v>
          </cell>
          <cell r="L478" t="str">
            <v>NonProd</v>
          </cell>
          <cell r="M478" t="str">
            <v>No</v>
          </cell>
          <cell r="N478" t="str">
            <v>Other</v>
          </cell>
          <cell r="O478">
            <v>0</v>
          </cell>
          <cell r="P478">
            <v>-4752</v>
          </cell>
          <cell r="Q478">
            <v>0</v>
          </cell>
          <cell r="R478">
            <v>0</v>
          </cell>
          <cell r="S478">
            <v>0</v>
          </cell>
        </row>
        <row r="479">
          <cell r="B479" t="str">
            <v>970</v>
          </cell>
          <cell r="C479" t="str">
            <v>PRETAX MEDICAL</v>
          </cell>
          <cell r="D479">
            <v>0</v>
          </cell>
          <cell r="E479">
            <v>0</v>
          </cell>
          <cell r="F479">
            <v>0</v>
          </cell>
          <cell r="G479">
            <v>0</v>
          </cell>
          <cell r="H479">
            <v>1107</v>
          </cell>
          <cell r="I479" t="str">
            <v>62</v>
          </cell>
          <cell r="J479" t="str">
            <v>ENERGY MARKETING</v>
          </cell>
          <cell r="K479" t="str">
            <v>NonBarg</v>
          </cell>
          <cell r="L479" t="str">
            <v>NonProd</v>
          </cell>
          <cell r="M479" t="str">
            <v>No</v>
          </cell>
          <cell r="N479" t="str">
            <v>Other</v>
          </cell>
          <cell r="O479">
            <v>0</v>
          </cell>
          <cell r="P479">
            <v>-157339.5</v>
          </cell>
          <cell r="Q479">
            <v>0</v>
          </cell>
          <cell r="R479">
            <v>0</v>
          </cell>
          <cell r="S479">
            <v>0</v>
          </cell>
        </row>
        <row r="480">
          <cell r="B480" t="str">
            <v>970</v>
          </cell>
          <cell r="C480" t="str">
            <v>PRETAX MEDICAL</v>
          </cell>
          <cell r="D480">
            <v>0</v>
          </cell>
          <cell r="E480">
            <v>0</v>
          </cell>
          <cell r="F480">
            <v>0</v>
          </cell>
          <cell r="G480">
            <v>0</v>
          </cell>
          <cell r="H480">
            <v>1169</v>
          </cell>
          <cell r="I480" t="str">
            <v>63</v>
          </cell>
          <cell r="J480" t="str">
            <v>REGULATORY AFFAIRS</v>
          </cell>
          <cell r="K480" t="str">
            <v>NonBarg</v>
          </cell>
          <cell r="L480" t="str">
            <v>NonProd</v>
          </cell>
          <cell r="M480" t="str">
            <v>No</v>
          </cell>
          <cell r="N480" t="str">
            <v>Other</v>
          </cell>
          <cell r="O480">
            <v>0</v>
          </cell>
          <cell r="P480">
            <v>-133558</v>
          </cell>
          <cell r="Q480">
            <v>0</v>
          </cell>
          <cell r="R480">
            <v>0</v>
          </cell>
          <cell r="S480">
            <v>0</v>
          </cell>
        </row>
        <row r="481">
          <cell r="B481" t="str">
            <v>971</v>
          </cell>
          <cell r="C481" t="str">
            <v>MEDICAL BENEFIT $</v>
          </cell>
          <cell r="D481">
            <v>0</v>
          </cell>
          <cell r="E481">
            <v>0</v>
          </cell>
          <cell r="F481">
            <v>0</v>
          </cell>
          <cell r="G481">
            <v>0</v>
          </cell>
          <cell r="H481">
            <v>38</v>
          </cell>
          <cell r="I481" t="str">
            <v>31</v>
          </cell>
          <cell r="J481" t="str">
            <v>NUCLEAR DIVISION</v>
          </cell>
          <cell r="K481" t="str">
            <v>Barg</v>
          </cell>
          <cell r="L481" t="str">
            <v>NonProd</v>
          </cell>
          <cell r="M481" t="str">
            <v>No</v>
          </cell>
          <cell r="N481" t="str">
            <v>Other</v>
          </cell>
          <cell r="O481">
            <v>0</v>
          </cell>
          <cell r="P481">
            <v>2422</v>
          </cell>
          <cell r="Q481">
            <v>0</v>
          </cell>
          <cell r="R481">
            <v>0</v>
          </cell>
          <cell r="S481">
            <v>0</v>
          </cell>
        </row>
        <row r="482">
          <cell r="B482" t="str">
            <v>971</v>
          </cell>
          <cell r="C482" t="str">
            <v>MEDICAL BENEFIT $</v>
          </cell>
          <cell r="D482">
            <v>0</v>
          </cell>
          <cell r="E482">
            <v>0</v>
          </cell>
          <cell r="F482">
            <v>0</v>
          </cell>
          <cell r="G482">
            <v>0</v>
          </cell>
          <cell r="H482">
            <v>381</v>
          </cell>
          <cell r="I482" t="str">
            <v>56</v>
          </cell>
          <cell r="J482" t="str">
            <v>POWER GENERATION</v>
          </cell>
          <cell r="K482" t="str">
            <v>Barg</v>
          </cell>
          <cell r="L482" t="str">
            <v>NonProd</v>
          </cell>
          <cell r="M482" t="str">
            <v>No</v>
          </cell>
          <cell r="N482" t="str">
            <v>Other</v>
          </cell>
          <cell r="O482">
            <v>0</v>
          </cell>
          <cell r="P482">
            <v>592</v>
          </cell>
          <cell r="Q482">
            <v>0</v>
          </cell>
          <cell r="R482">
            <v>0</v>
          </cell>
          <cell r="S482">
            <v>0</v>
          </cell>
        </row>
        <row r="483">
          <cell r="B483" t="str">
            <v>971</v>
          </cell>
          <cell r="C483" t="str">
            <v>MEDICAL BENEFIT $</v>
          </cell>
          <cell r="D483">
            <v>0</v>
          </cell>
          <cell r="E483">
            <v>0</v>
          </cell>
          <cell r="F483">
            <v>0</v>
          </cell>
          <cell r="G483">
            <v>0</v>
          </cell>
          <cell r="H483">
            <v>33</v>
          </cell>
          <cell r="I483" t="str">
            <v>31</v>
          </cell>
          <cell r="J483" t="str">
            <v>NUCLEAR DIVISION</v>
          </cell>
          <cell r="K483" t="str">
            <v>NonBarg</v>
          </cell>
          <cell r="L483" t="str">
            <v>NonProd</v>
          </cell>
          <cell r="M483" t="str">
            <v>No</v>
          </cell>
          <cell r="N483" t="str">
            <v>Other</v>
          </cell>
          <cell r="O483">
            <v>0</v>
          </cell>
          <cell r="P483">
            <v>2742817</v>
          </cell>
          <cell r="Q483">
            <v>0</v>
          </cell>
          <cell r="R483">
            <v>0</v>
          </cell>
          <cell r="S483">
            <v>0</v>
          </cell>
        </row>
        <row r="484">
          <cell r="B484" t="str">
            <v>971</v>
          </cell>
          <cell r="C484" t="str">
            <v>MEDICAL BENEFIT $</v>
          </cell>
          <cell r="D484">
            <v>0</v>
          </cell>
          <cell r="E484">
            <v>0</v>
          </cell>
          <cell r="F484">
            <v>0</v>
          </cell>
          <cell r="G484">
            <v>0</v>
          </cell>
          <cell r="H484">
            <v>149</v>
          </cell>
          <cell r="I484" t="str">
            <v>33</v>
          </cell>
          <cell r="J484" t="str">
            <v>FINANCIAL</v>
          </cell>
          <cell r="K484" t="str">
            <v>NonBarg</v>
          </cell>
          <cell r="L484" t="str">
            <v>NonProd</v>
          </cell>
          <cell r="M484" t="str">
            <v>No</v>
          </cell>
          <cell r="N484" t="str">
            <v>Other</v>
          </cell>
          <cell r="O484">
            <v>0</v>
          </cell>
          <cell r="P484">
            <v>441183</v>
          </cell>
          <cell r="Q484">
            <v>0</v>
          </cell>
          <cell r="R484">
            <v>0</v>
          </cell>
          <cell r="S484">
            <v>0</v>
          </cell>
        </row>
        <row r="485">
          <cell r="B485" t="str">
            <v>971</v>
          </cell>
          <cell r="C485" t="str">
            <v>MEDICAL BENEFIT $</v>
          </cell>
          <cell r="D485">
            <v>0</v>
          </cell>
          <cell r="E485">
            <v>0</v>
          </cell>
          <cell r="F485">
            <v>0</v>
          </cell>
          <cell r="G485">
            <v>0</v>
          </cell>
          <cell r="H485">
            <v>260</v>
          </cell>
          <cell r="I485" t="str">
            <v>34</v>
          </cell>
          <cell r="J485" t="str">
            <v>HUMAN RESRC &amp; CORP SVCS</v>
          </cell>
          <cell r="K485" t="str">
            <v>NonBarg</v>
          </cell>
          <cell r="L485" t="str">
            <v>NonProd</v>
          </cell>
          <cell r="M485" t="str">
            <v>No</v>
          </cell>
          <cell r="N485" t="str">
            <v>Other</v>
          </cell>
          <cell r="O485">
            <v>0</v>
          </cell>
          <cell r="P485">
            <v>1508592</v>
          </cell>
          <cell r="Q485">
            <v>0</v>
          </cell>
          <cell r="R485">
            <v>0</v>
          </cell>
          <cell r="S485">
            <v>0</v>
          </cell>
        </row>
        <row r="486">
          <cell r="B486" t="str">
            <v>971</v>
          </cell>
          <cell r="C486" t="str">
            <v>MEDICAL BENEFIT $</v>
          </cell>
          <cell r="D486">
            <v>0</v>
          </cell>
          <cell r="E486">
            <v>0</v>
          </cell>
          <cell r="F486">
            <v>0</v>
          </cell>
          <cell r="G486">
            <v>0</v>
          </cell>
          <cell r="H486">
            <v>369</v>
          </cell>
          <cell r="I486" t="str">
            <v>35</v>
          </cell>
          <cell r="J486" t="str">
            <v>GENERAL COUNSEL</v>
          </cell>
          <cell r="K486" t="str">
            <v>NonBarg</v>
          </cell>
          <cell r="L486" t="str">
            <v>NonProd</v>
          </cell>
          <cell r="M486" t="str">
            <v>No</v>
          </cell>
          <cell r="N486" t="str">
            <v>Other</v>
          </cell>
          <cell r="O486">
            <v>0</v>
          </cell>
          <cell r="P486">
            <v>225568</v>
          </cell>
          <cell r="Q486">
            <v>0</v>
          </cell>
          <cell r="R486">
            <v>0</v>
          </cell>
          <cell r="S486">
            <v>0</v>
          </cell>
        </row>
        <row r="487">
          <cell r="B487" t="str">
            <v>971</v>
          </cell>
          <cell r="C487" t="str">
            <v>MEDICAL BENEFIT $</v>
          </cell>
          <cell r="D487">
            <v>0</v>
          </cell>
          <cell r="E487">
            <v>0</v>
          </cell>
          <cell r="F487">
            <v>0</v>
          </cell>
          <cell r="G487">
            <v>0</v>
          </cell>
          <cell r="H487">
            <v>435</v>
          </cell>
          <cell r="I487" t="str">
            <v>36</v>
          </cell>
          <cell r="J487" t="str">
            <v>GOVT AFFAIRS - FED</v>
          </cell>
          <cell r="K487" t="str">
            <v>NonBarg</v>
          </cell>
          <cell r="L487" t="str">
            <v>NonProd</v>
          </cell>
          <cell r="M487" t="str">
            <v>No</v>
          </cell>
          <cell r="N487" t="str">
            <v>Other</v>
          </cell>
          <cell r="O487">
            <v>0</v>
          </cell>
          <cell r="P487">
            <v>9777</v>
          </cell>
          <cell r="Q487">
            <v>0</v>
          </cell>
          <cell r="R487">
            <v>0</v>
          </cell>
          <cell r="S487">
            <v>0</v>
          </cell>
        </row>
        <row r="488">
          <cell r="B488" t="str">
            <v>971</v>
          </cell>
          <cell r="C488" t="str">
            <v>MEDICAL BENEFIT $</v>
          </cell>
          <cell r="D488">
            <v>0</v>
          </cell>
          <cell r="E488">
            <v>0</v>
          </cell>
          <cell r="F488">
            <v>0</v>
          </cell>
          <cell r="G488">
            <v>0</v>
          </cell>
          <cell r="H488">
            <v>479</v>
          </cell>
          <cell r="I488" t="str">
            <v>37</v>
          </cell>
          <cell r="J488" t="str">
            <v>CORP COMMUNICATIONS</v>
          </cell>
          <cell r="K488" t="str">
            <v>NonBarg</v>
          </cell>
          <cell r="L488" t="str">
            <v>NonProd</v>
          </cell>
          <cell r="M488" t="str">
            <v>No</v>
          </cell>
          <cell r="N488" t="str">
            <v>Other</v>
          </cell>
          <cell r="O488">
            <v>0</v>
          </cell>
          <cell r="P488">
            <v>173532</v>
          </cell>
          <cell r="Q488">
            <v>0</v>
          </cell>
          <cell r="R488">
            <v>0</v>
          </cell>
          <cell r="S488">
            <v>0</v>
          </cell>
        </row>
        <row r="489">
          <cell r="B489" t="str">
            <v>971</v>
          </cell>
          <cell r="C489" t="str">
            <v>MEDICAL BENEFIT $</v>
          </cell>
          <cell r="D489">
            <v>0</v>
          </cell>
          <cell r="E489">
            <v>0</v>
          </cell>
          <cell r="F489">
            <v>0</v>
          </cell>
          <cell r="G489">
            <v>0</v>
          </cell>
          <cell r="H489">
            <v>531</v>
          </cell>
          <cell r="I489" t="str">
            <v>38</v>
          </cell>
          <cell r="J489" t="str">
            <v>INTERNAL AUDITING</v>
          </cell>
          <cell r="K489" t="str">
            <v>NonBarg</v>
          </cell>
          <cell r="L489" t="str">
            <v>NonProd</v>
          </cell>
          <cell r="M489" t="str">
            <v>No</v>
          </cell>
          <cell r="N489" t="str">
            <v>Other</v>
          </cell>
          <cell r="O489">
            <v>0</v>
          </cell>
          <cell r="P489">
            <v>56598</v>
          </cell>
          <cell r="Q489">
            <v>0</v>
          </cell>
          <cell r="R489">
            <v>0</v>
          </cell>
          <cell r="S489">
            <v>0</v>
          </cell>
        </row>
        <row r="490">
          <cell r="B490" t="str">
            <v>971</v>
          </cell>
          <cell r="C490" t="str">
            <v>MEDICAL BENEFIT $</v>
          </cell>
          <cell r="D490">
            <v>0</v>
          </cell>
          <cell r="E490">
            <v>0</v>
          </cell>
          <cell r="F490">
            <v>0</v>
          </cell>
          <cell r="G490">
            <v>0</v>
          </cell>
          <cell r="H490">
            <v>598</v>
          </cell>
          <cell r="I490" t="str">
            <v>51</v>
          </cell>
          <cell r="J490" t="str">
            <v>CUSTOMER SERVICE</v>
          </cell>
          <cell r="K490" t="str">
            <v>NonBarg</v>
          </cell>
          <cell r="L490" t="str">
            <v>NonProd</v>
          </cell>
          <cell r="M490" t="str">
            <v>No</v>
          </cell>
          <cell r="N490" t="str">
            <v>Other</v>
          </cell>
          <cell r="O490">
            <v>0</v>
          </cell>
          <cell r="P490">
            <v>4698147</v>
          </cell>
          <cell r="Q490">
            <v>0</v>
          </cell>
          <cell r="R490">
            <v>0</v>
          </cell>
          <cell r="S490">
            <v>0</v>
          </cell>
        </row>
        <row r="491">
          <cell r="B491" t="str">
            <v>971</v>
          </cell>
          <cell r="C491" t="str">
            <v>MEDICAL BENEFIT $</v>
          </cell>
          <cell r="D491">
            <v>0</v>
          </cell>
          <cell r="E491">
            <v>0</v>
          </cell>
          <cell r="F491">
            <v>0</v>
          </cell>
          <cell r="G491">
            <v>0</v>
          </cell>
          <cell r="H491">
            <v>712</v>
          </cell>
          <cell r="I491" t="str">
            <v>53</v>
          </cell>
          <cell r="J491" t="str">
            <v>POWER SYSTEMS</v>
          </cell>
          <cell r="K491" t="str">
            <v>NonBarg</v>
          </cell>
          <cell r="L491" t="str">
            <v>NonProd</v>
          </cell>
          <cell r="M491" t="str">
            <v>No</v>
          </cell>
          <cell r="N491" t="str">
            <v>Other</v>
          </cell>
          <cell r="O491">
            <v>0</v>
          </cell>
          <cell r="P491">
            <v>4208118</v>
          </cell>
          <cell r="Q491">
            <v>0</v>
          </cell>
          <cell r="R491">
            <v>0</v>
          </cell>
          <cell r="S491">
            <v>0</v>
          </cell>
        </row>
        <row r="492">
          <cell r="B492" t="str">
            <v>971</v>
          </cell>
          <cell r="C492" t="str">
            <v>MEDICAL BENEFIT $</v>
          </cell>
          <cell r="D492">
            <v>0</v>
          </cell>
          <cell r="E492">
            <v>0</v>
          </cell>
          <cell r="F492">
            <v>0</v>
          </cell>
          <cell r="G492">
            <v>0</v>
          </cell>
          <cell r="H492">
            <v>821</v>
          </cell>
          <cell r="I492" t="str">
            <v>54</v>
          </cell>
          <cell r="J492" t="str">
            <v>RESOURCE PLANNING</v>
          </cell>
          <cell r="K492" t="str">
            <v>NonBarg</v>
          </cell>
          <cell r="L492" t="str">
            <v>NonProd</v>
          </cell>
          <cell r="M492" t="str">
            <v>No</v>
          </cell>
          <cell r="N492" t="str">
            <v>Other</v>
          </cell>
          <cell r="O492">
            <v>0</v>
          </cell>
          <cell r="P492">
            <v>71040</v>
          </cell>
          <cell r="Q492">
            <v>0</v>
          </cell>
          <cell r="R492">
            <v>0</v>
          </cell>
          <cell r="S492">
            <v>0</v>
          </cell>
        </row>
        <row r="493">
          <cell r="B493" t="str">
            <v>971</v>
          </cell>
          <cell r="C493" t="str">
            <v>MEDICAL BENEFIT $</v>
          </cell>
          <cell r="D493">
            <v>0</v>
          </cell>
          <cell r="E493">
            <v>0</v>
          </cell>
          <cell r="F493">
            <v>0</v>
          </cell>
          <cell r="G493">
            <v>0</v>
          </cell>
          <cell r="H493">
            <v>888</v>
          </cell>
          <cell r="I493" t="str">
            <v>56</v>
          </cell>
          <cell r="J493" t="str">
            <v>POWER GENERATION</v>
          </cell>
          <cell r="K493" t="str">
            <v>NonBarg</v>
          </cell>
          <cell r="L493" t="str">
            <v>NonProd</v>
          </cell>
          <cell r="M493" t="str">
            <v>No</v>
          </cell>
          <cell r="N493" t="str">
            <v>Other</v>
          </cell>
          <cell r="O493">
            <v>0</v>
          </cell>
          <cell r="P493">
            <v>1004793</v>
          </cell>
          <cell r="Q493">
            <v>0</v>
          </cell>
          <cell r="R493">
            <v>0</v>
          </cell>
          <cell r="S493">
            <v>0</v>
          </cell>
        </row>
        <row r="494">
          <cell r="B494" t="str">
            <v>971</v>
          </cell>
          <cell r="C494" t="str">
            <v>MEDICAL BENEFIT $</v>
          </cell>
          <cell r="D494">
            <v>0</v>
          </cell>
          <cell r="E494">
            <v>0</v>
          </cell>
          <cell r="F494">
            <v>0</v>
          </cell>
          <cell r="G494">
            <v>0</v>
          </cell>
          <cell r="H494">
            <v>991</v>
          </cell>
          <cell r="I494" t="str">
            <v>58</v>
          </cell>
          <cell r="J494" t="str">
            <v>INFO MANAGEMENT</v>
          </cell>
          <cell r="K494" t="str">
            <v>NonBarg</v>
          </cell>
          <cell r="L494" t="str">
            <v>NonProd</v>
          </cell>
          <cell r="M494" t="str">
            <v>No</v>
          </cell>
          <cell r="N494" t="str">
            <v>Other</v>
          </cell>
          <cell r="O494">
            <v>0</v>
          </cell>
          <cell r="P494">
            <v>1784760</v>
          </cell>
          <cell r="Q494">
            <v>0</v>
          </cell>
          <cell r="R494">
            <v>0</v>
          </cell>
          <cell r="S494">
            <v>0</v>
          </cell>
        </row>
        <row r="495">
          <cell r="B495" t="str">
            <v>971</v>
          </cell>
          <cell r="C495" t="str">
            <v>MEDICAL BENEFIT $</v>
          </cell>
          <cell r="D495">
            <v>0</v>
          </cell>
          <cell r="E495">
            <v>0</v>
          </cell>
          <cell r="F495">
            <v>0</v>
          </cell>
          <cell r="G495">
            <v>0</v>
          </cell>
          <cell r="H495">
            <v>1073</v>
          </cell>
          <cell r="I495" t="str">
            <v>61</v>
          </cell>
          <cell r="J495" t="str">
            <v>GOVT AFFAIRS - STATE</v>
          </cell>
          <cell r="K495" t="str">
            <v>NonBarg</v>
          </cell>
          <cell r="L495" t="str">
            <v>NonProd</v>
          </cell>
          <cell r="M495" t="str">
            <v>No</v>
          </cell>
          <cell r="N495" t="str">
            <v>Other</v>
          </cell>
          <cell r="O495">
            <v>0</v>
          </cell>
          <cell r="P495">
            <v>3552</v>
          </cell>
          <cell r="Q495">
            <v>0</v>
          </cell>
          <cell r="R495">
            <v>0</v>
          </cell>
          <cell r="S495">
            <v>0</v>
          </cell>
        </row>
        <row r="496">
          <cell r="B496" t="str">
            <v>971</v>
          </cell>
          <cell r="C496" t="str">
            <v>MEDICAL BENEFIT $</v>
          </cell>
          <cell r="D496">
            <v>0</v>
          </cell>
          <cell r="E496">
            <v>0</v>
          </cell>
          <cell r="F496">
            <v>0</v>
          </cell>
          <cell r="G496">
            <v>0</v>
          </cell>
          <cell r="H496">
            <v>1108</v>
          </cell>
          <cell r="I496" t="str">
            <v>62</v>
          </cell>
          <cell r="J496" t="str">
            <v>ENERGY MARKETING</v>
          </cell>
          <cell r="K496" t="str">
            <v>NonBarg</v>
          </cell>
          <cell r="L496" t="str">
            <v>NonProd</v>
          </cell>
          <cell r="M496" t="str">
            <v>No</v>
          </cell>
          <cell r="N496" t="str">
            <v>Other</v>
          </cell>
          <cell r="O496">
            <v>0</v>
          </cell>
          <cell r="P496">
            <v>125483</v>
          </cell>
          <cell r="Q496">
            <v>0</v>
          </cell>
          <cell r="R496">
            <v>0</v>
          </cell>
          <cell r="S496">
            <v>0</v>
          </cell>
        </row>
        <row r="497">
          <cell r="B497" t="str">
            <v>971</v>
          </cell>
          <cell r="C497" t="str">
            <v>MEDICAL BENEFIT $</v>
          </cell>
          <cell r="D497">
            <v>0</v>
          </cell>
          <cell r="E497">
            <v>0</v>
          </cell>
          <cell r="F497">
            <v>0</v>
          </cell>
          <cell r="G497">
            <v>0</v>
          </cell>
          <cell r="H497">
            <v>1170</v>
          </cell>
          <cell r="I497" t="str">
            <v>63</v>
          </cell>
          <cell r="J497" t="str">
            <v>REGULATORY AFFAIRS</v>
          </cell>
          <cell r="K497" t="str">
            <v>NonBarg</v>
          </cell>
          <cell r="L497" t="str">
            <v>NonProd</v>
          </cell>
          <cell r="M497" t="str">
            <v>No</v>
          </cell>
          <cell r="N497" t="str">
            <v>Other</v>
          </cell>
          <cell r="O497">
            <v>0</v>
          </cell>
          <cell r="P497">
            <v>105244</v>
          </cell>
          <cell r="Q497">
            <v>0</v>
          </cell>
          <cell r="R497">
            <v>0</v>
          </cell>
          <cell r="S497">
            <v>0</v>
          </cell>
        </row>
        <row r="498">
          <cell r="B498" t="str">
            <v>972</v>
          </cell>
          <cell r="C498" t="str">
            <v>PRETAX DENTAL</v>
          </cell>
          <cell r="D498">
            <v>0</v>
          </cell>
          <cell r="E498">
            <v>0</v>
          </cell>
          <cell r="F498">
            <v>0</v>
          </cell>
          <cell r="G498">
            <v>0</v>
          </cell>
          <cell r="H498">
            <v>39</v>
          </cell>
          <cell r="I498" t="str">
            <v>31</v>
          </cell>
          <cell r="J498" t="str">
            <v>NUCLEAR DIVISION</v>
          </cell>
          <cell r="K498" t="str">
            <v>Barg</v>
          </cell>
          <cell r="L498" t="str">
            <v>NonProd</v>
          </cell>
          <cell r="M498" t="str">
            <v>No</v>
          </cell>
          <cell r="N498" t="str">
            <v>Other</v>
          </cell>
          <cell r="O498">
            <v>0</v>
          </cell>
          <cell r="P498">
            <v>-57151.65</v>
          </cell>
          <cell r="Q498">
            <v>0</v>
          </cell>
          <cell r="R498">
            <v>0</v>
          </cell>
          <cell r="S498">
            <v>0</v>
          </cell>
        </row>
        <row r="499">
          <cell r="B499" t="str">
            <v>972</v>
          </cell>
          <cell r="C499" t="str">
            <v>PRETAX DENTAL</v>
          </cell>
          <cell r="D499">
            <v>0</v>
          </cell>
          <cell r="E499">
            <v>0</v>
          </cell>
          <cell r="F499">
            <v>0</v>
          </cell>
          <cell r="G499">
            <v>0</v>
          </cell>
          <cell r="H499">
            <v>142</v>
          </cell>
          <cell r="I499" t="str">
            <v>34</v>
          </cell>
          <cell r="J499" t="str">
            <v>HUMAN RESRC &amp; CORP SVCS</v>
          </cell>
          <cell r="K499" t="str">
            <v>Barg</v>
          </cell>
          <cell r="L499" t="str">
            <v>NonProd</v>
          </cell>
          <cell r="M499" t="str">
            <v>No</v>
          </cell>
          <cell r="N499" t="str">
            <v>Other</v>
          </cell>
          <cell r="O499">
            <v>0</v>
          </cell>
          <cell r="P499">
            <v>-632</v>
          </cell>
          <cell r="Q499">
            <v>0</v>
          </cell>
          <cell r="R499">
            <v>0</v>
          </cell>
          <cell r="S499">
            <v>0</v>
          </cell>
        </row>
        <row r="500">
          <cell r="B500" t="str">
            <v>972</v>
          </cell>
          <cell r="C500" t="str">
            <v>PRETAX DENTAL</v>
          </cell>
          <cell r="D500">
            <v>0</v>
          </cell>
          <cell r="E500">
            <v>0</v>
          </cell>
          <cell r="F500">
            <v>0</v>
          </cell>
          <cell r="G500">
            <v>0</v>
          </cell>
          <cell r="H500">
            <v>195</v>
          </cell>
          <cell r="I500" t="str">
            <v>51</v>
          </cell>
          <cell r="J500" t="str">
            <v>CUSTOMER SERVICE</v>
          </cell>
          <cell r="K500" t="str">
            <v>Barg</v>
          </cell>
          <cell r="L500" t="str">
            <v>NonProd</v>
          </cell>
          <cell r="M500" t="str">
            <v>No</v>
          </cell>
          <cell r="N500" t="str">
            <v>Other</v>
          </cell>
          <cell r="O500">
            <v>0</v>
          </cell>
          <cell r="P500">
            <v>-955.08</v>
          </cell>
          <cell r="Q500">
            <v>0</v>
          </cell>
          <cell r="R500">
            <v>0</v>
          </cell>
          <cell r="S500">
            <v>0</v>
          </cell>
        </row>
        <row r="501">
          <cell r="B501" t="str">
            <v>972</v>
          </cell>
          <cell r="C501" t="str">
            <v>PRETAX DENTAL</v>
          </cell>
          <cell r="D501">
            <v>0</v>
          </cell>
          <cell r="E501">
            <v>0</v>
          </cell>
          <cell r="F501">
            <v>0</v>
          </cell>
          <cell r="G501">
            <v>0</v>
          </cell>
          <cell r="H501">
            <v>255</v>
          </cell>
          <cell r="I501" t="str">
            <v>53</v>
          </cell>
          <cell r="J501" t="str">
            <v>POWER SYSTEMS</v>
          </cell>
          <cell r="K501" t="str">
            <v>Barg</v>
          </cell>
          <cell r="L501" t="str">
            <v>NonProd</v>
          </cell>
          <cell r="M501" t="str">
            <v>No</v>
          </cell>
          <cell r="N501" t="str">
            <v>Other</v>
          </cell>
          <cell r="O501">
            <v>0</v>
          </cell>
          <cell r="P501">
            <v>-225669.68</v>
          </cell>
          <cell r="Q501">
            <v>0</v>
          </cell>
          <cell r="R501">
            <v>0</v>
          </cell>
          <cell r="S501">
            <v>0</v>
          </cell>
        </row>
        <row r="502">
          <cell r="B502" t="str">
            <v>972</v>
          </cell>
          <cell r="C502" t="str">
            <v>PRETAX DENTAL</v>
          </cell>
          <cell r="D502">
            <v>0</v>
          </cell>
          <cell r="E502">
            <v>0</v>
          </cell>
          <cell r="F502">
            <v>0</v>
          </cell>
          <cell r="G502">
            <v>0</v>
          </cell>
          <cell r="H502">
            <v>382</v>
          </cell>
          <cell r="I502" t="str">
            <v>56</v>
          </cell>
          <cell r="J502" t="str">
            <v>POWER GENERATION</v>
          </cell>
          <cell r="K502" t="str">
            <v>Barg</v>
          </cell>
          <cell r="L502" t="str">
            <v>NonProd</v>
          </cell>
          <cell r="M502" t="str">
            <v>No</v>
          </cell>
          <cell r="N502" t="str">
            <v>Other</v>
          </cell>
          <cell r="O502">
            <v>0</v>
          </cell>
          <cell r="P502">
            <v>-57914.080000000002</v>
          </cell>
          <cell r="Q502">
            <v>0</v>
          </cell>
          <cell r="R502">
            <v>0</v>
          </cell>
          <cell r="S502">
            <v>0</v>
          </cell>
        </row>
        <row r="503">
          <cell r="B503" t="str">
            <v>972</v>
          </cell>
          <cell r="C503" t="str">
            <v>PRETAX DENTAL</v>
          </cell>
          <cell r="D503">
            <v>0</v>
          </cell>
          <cell r="E503">
            <v>0</v>
          </cell>
          <cell r="F503">
            <v>0</v>
          </cell>
          <cell r="G503">
            <v>0</v>
          </cell>
          <cell r="H503">
            <v>464</v>
          </cell>
          <cell r="I503" t="str">
            <v>58</v>
          </cell>
          <cell r="J503" t="str">
            <v>INFO MANAGEMENT</v>
          </cell>
          <cell r="K503" t="str">
            <v>Barg</v>
          </cell>
          <cell r="L503" t="str">
            <v>NonProd</v>
          </cell>
          <cell r="M503" t="str">
            <v>No</v>
          </cell>
          <cell r="N503" t="str">
            <v>Other</v>
          </cell>
          <cell r="O503">
            <v>0</v>
          </cell>
          <cell r="P503">
            <v>-1698.72</v>
          </cell>
          <cell r="Q503">
            <v>0</v>
          </cell>
          <cell r="R503">
            <v>0</v>
          </cell>
          <cell r="S503">
            <v>0</v>
          </cell>
        </row>
        <row r="504">
          <cell r="B504" t="str">
            <v>972</v>
          </cell>
          <cell r="C504" t="str">
            <v>PRETAX DENTAL</v>
          </cell>
          <cell r="D504">
            <v>0</v>
          </cell>
          <cell r="E504">
            <v>0</v>
          </cell>
          <cell r="F504">
            <v>0</v>
          </cell>
          <cell r="G504">
            <v>0</v>
          </cell>
          <cell r="H504">
            <v>34</v>
          </cell>
          <cell r="I504" t="str">
            <v>31</v>
          </cell>
          <cell r="J504" t="str">
            <v>NUCLEAR DIVISION</v>
          </cell>
          <cell r="K504" t="str">
            <v>NonBarg</v>
          </cell>
          <cell r="L504" t="str">
            <v>NonProd</v>
          </cell>
          <cell r="M504" t="str">
            <v>No</v>
          </cell>
          <cell r="N504" t="str">
            <v>Other</v>
          </cell>
          <cell r="O504">
            <v>0</v>
          </cell>
          <cell r="P504">
            <v>-183943.38</v>
          </cell>
          <cell r="Q504">
            <v>0</v>
          </cell>
          <cell r="R504">
            <v>0</v>
          </cell>
          <cell r="S504">
            <v>0</v>
          </cell>
        </row>
        <row r="505">
          <cell r="B505" t="str">
            <v>972</v>
          </cell>
          <cell r="C505" t="str">
            <v>PRETAX DENTAL</v>
          </cell>
          <cell r="D505">
            <v>0</v>
          </cell>
          <cell r="E505">
            <v>0</v>
          </cell>
          <cell r="F505">
            <v>0</v>
          </cell>
          <cell r="G505">
            <v>0</v>
          </cell>
          <cell r="H505">
            <v>150</v>
          </cell>
          <cell r="I505" t="str">
            <v>33</v>
          </cell>
          <cell r="J505" t="str">
            <v>FINANCIAL</v>
          </cell>
          <cell r="K505" t="str">
            <v>NonBarg</v>
          </cell>
          <cell r="L505" t="str">
            <v>NonProd</v>
          </cell>
          <cell r="M505" t="str">
            <v>No</v>
          </cell>
          <cell r="N505" t="str">
            <v>Other</v>
          </cell>
          <cell r="O505">
            <v>0</v>
          </cell>
          <cell r="P505">
            <v>-27801.41</v>
          </cell>
          <cell r="Q505">
            <v>0</v>
          </cell>
          <cell r="R505">
            <v>0</v>
          </cell>
          <cell r="S505">
            <v>0</v>
          </cell>
        </row>
        <row r="506">
          <cell r="B506" t="str">
            <v>972</v>
          </cell>
          <cell r="C506" t="str">
            <v>PRETAX DENTAL</v>
          </cell>
          <cell r="D506">
            <v>0</v>
          </cell>
          <cell r="E506">
            <v>0</v>
          </cell>
          <cell r="F506">
            <v>0</v>
          </cell>
          <cell r="G506">
            <v>0</v>
          </cell>
          <cell r="H506">
            <v>261</v>
          </cell>
          <cell r="I506" t="str">
            <v>34</v>
          </cell>
          <cell r="J506" t="str">
            <v>HUMAN RESRC &amp; CORP SVCS</v>
          </cell>
          <cell r="K506" t="str">
            <v>NonBarg</v>
          </cell>
          <cell r="L506" t="str">
            <v>NonProd</v>
          </cell>
          <cell r="M506" t="str">
            <v>No</v>
          </cell>
          <cell r="N506" t="str">
            <v>Other</v>
          </cell>
          <cell r="O506">
            <v>0</v>
          </cell>
          <cell r="P506">
            <v>-97878.78</v>
          </cell>
          <cell r="Q506">
            <v>0</v>
          </cell>
          <cell r="R506">
            <v>0</v>
          </cell>
          <cell r="S506">
            <v>0</v>
          </cell>
        </row>
        <row r="507">
          <cell r="B507" t="str">
            <v>972</v>
          </cell>
          <cell r="C507" t="str">
            <v>PRETAX DENTAL</v>
          </cell>
          <cell r="D507">
            <v>0</v>
          </cell>
          <cell r="E507">
            <v>0</v>
          </cell>
          <cell r="F507">
            <v>0</v>
          </cell>
          <cell r="G507">
            <v>0</v>
          </cell>
          <cell r="H507">
            <v>370</v>
          </cell>
          <cell r="I507" t="str">
            <v>35</v>
          </cell>
          <cell r="J507" t="str">
            <v>GENERAL COUNSEL</v>
          </cell>
          <cell r="K507" t="str">
            <v>NonBarg</v>
          </cell>
          <cell r="L507" t="str">
            <v>NonProd</v>
          </cell>
          <cell r="M507" t="str">
            <v>No</v>
          </cell>
          <cell r="N507" t="str">
            <v>Other</v>
          </cell>
          <cell r="O507">
            <v>0</v>
          </cell>
          <cell r="P507">
            <v>-15916.86</v>
          </cell>
          <cell r="Q507">
            <v>0</v>
          </cell>
          <cell r="R507">
            <v>0</v>
          </cell>
          <cell r="S507">
            <v>0</v>
          </cell>
        </row>
        <row r="508">
          <cell r="B508" t="str">
            <v>972</v>
          </cell>
          <cell r="C508" t="str">
            <v>PRETAX DENTAL</v>
          </cell>
          <cell r="D508">
            <v>0</v>
          </cell>
          <cell r="E508">
            <v>0</v>
          </cell>
          <cell r="F508">
            <v>0</v>
          </cell>
          <cell r="G508">
            <v>0</v>
          </cell>
          <cell r="H508">
            <v>436</v>
          </cell>
          <cell r="I508" t="str">
            <v>36</v>
          </cell>
          <cell r="J508" t="str">
            <v>GOVT AFFAIRS - FED</v>
          </cell>
          <cell r="K508" t="str">
            <v>NonBarg</v>
          </cell>
          <cell r="L508" t="str">
            <v>NonProd</v>
          </cell>
          <cell r="M508" t="str">
            <v>No</v>
          </cell>
          <cell r="N508" t="str">
            <v>Other</v>
          </cell>
          <cell r="O508">
            <v>0</v>
          </cell>
          <cell r="P508">
            <v>-675.75</v>
          </cell>
          <cell r="Q508">
            <v>0</v>
          </cell>
          <cell r="R508">
            <v>0</v>
          </cell>
          <cell r="S508">
            <v>0</v>
          </cell>
        </row>
        <row r="509">
          <cell r="B509" t="str">
            <v>972</v>
          </cell>
          <cell r="C509" t="str">
            <v>PRETAX DENTAL</v>
          </cell>
          <cell r="D509">
            <v>0</v>
          </cell>
          <cell r="E509">
            <v>0</v>
          </cell>
          <cell r="F509">
            <v>0</v>
          </cell>
          <cell r="G509">
            <v>0</v>
          </cell>
          <cell r="H509">
            <v>480</v>
          </cell>
          <cell r="I509" t="str">
            <v>37</v>
          </cell>
          <cell r="J509" t="str">
            <v>CORP COMMUNICATIONS</v>
          </cell>
          <cell r="K509" t="str">
            <v>NonBarg</v>
          </cell>
          <cell r="L509" t="str">
            <v>NonProd</v>
          </cell>
          <cell r="M509" t="str">
            <v>No</v>
          </cell>
          <cell r="N509" t="str">
            <v>Other</v>
          </cell>
          <cell r="O509">
            <v>0</v>
          </cell>
          <cell r="P509">
            <v>-11008</v>
          </cell>
          <cell r="Q509">
            <v>0</v>
          </cell>
          <cell r="R509">
            <v>0</v>
          </cell>
          <cell r="S509">
            <v>0</v>
          </cell>
        </row>
        <row r="510">
          <cell r="B510" t="str">
            <v>972</v>
          </cell>
          <cell r="C510" t="str">
            <v>PRETAX DENTAL</v>
          </cell>
          <cell r="D510">
            <v>0</v>
          </cell>
          <cell r="E510">
            <v>0</v>
          </cell>
          <cell r="F510">
            <v>0</v>
          </cell>
          <cell r="G510">
            <v>0</v>
          </cell>
          <cell r="H510">
            <v>532</v>
          </cell>
          <cell r="I510" t="str">
            <v>38</v>
          </cell>
          <cell r="J510" t="str">
            <v>INTERNAL AUDITING</v>
          </cell>
          <cell r="K510" t="str">
            <v>NonBarg</v>
          </cell>
          <cell r="L510" t="str">
            <v>NonProd</v>
          </cell>
          <cell r="M510" t="str">
            <v>No</v>
          </cell>
          <cell r="N510" t="str">
            <v>Other</v>
          </cell>
          <cell r="O510">
            <v>0</v>
          </cell>
          <cell r="P510">
            <v>-3259.53</v>
          </cell>
          <cell r="Q510">
            <v>0</v>
          </cell>
          <cell r="R510">
            <v>0</v>
          </cell>
          <cell r="S510">
            <v>0</v>
          </cell>
        </row>
        <row r="511">
          <cell r="B511" t="str">
            <v>972</v>
          </cell>
          <cell r="C511" t="str">
            <v>PRETAX DENTAL</v>
          </cell>
          <cell r="D511">
            <v>0</v>
          </cell>
          <cell r="E511">
            <v>0</v>
          </cell>
          <cell r="F511">
            <v>0</v>
          </cell>
          <cell r="G511">
            <v>0</v>
          </cell>
          <cell r="H511">
            <v>599</v>
          </cell>
          <cell r="I511" t="str">
            <v>51</v>
          </cell>
          <cell r="J511" t="str">
            <v>CUSTOMER SERVICE</v>
          </cell>
          <cell r="K511" t="str">
            <v>NonBarg</v>
          </cell>
          <cell r="L511" t="str">
            <v>NonProd</v>
          </cell>
          <cell r="M511" t="str">
            <v>No</v>
          </cell>
          <cell r="N511" t="str">
            <v>Other</v>
          </cell>
          <cell r="O511">
            <v>0</v>
          </cell>
          <cell r="P511">
            <v>-338768.74</v>
          </cell>
          <cell r="Q511">
            <v>0</v>
          </cell>
          <cell r="R511">
            <v>0</v>
          </cell>
          <cell r="S511">
            <v>0</v>
          </cell>
        </row>
        <row r="512">
          <cell r="B512" t="str">
            <v>972</v>
          </cell>
          <cell r="C512" t="str">
            <v>PRETAX DENTAL</v>
          </cell>
          <cell r="D512">
            <v>0</v>
          </cell>
          <cell r="E512">
            <v>0</v>
          </cell>
          <cell r="F512">
            <v>0</v>
          </cell>
          <cell r="G512">
            <v>0</v>
          </cell>
          <cell r="H512">
            <v>713</v>
          </cell>
          <cell r="I512" t="str">
            <v>53</v>
          </cell>
          <cell r="J512" t="str">
            <v>POWER SYSTEMS</v>
          </cell>
          <cell r="K512" t="str">
            <v>NonBarg</v>
          </cell>
          <cell r="L512" t="str">
            <v>NonProd</v>
          </cell>
          <cell r="M512" t="str">
            <v>No</v>
          </cell>
          <cell r="N512" t="str">
            <v>Other</v>
          </cell>
          <cell r="O512">
            <v>0</v>
          </cell>
          <cell r="P512">
            <v>-277736.75</v>
          </cell>
          <cell r="Q512">
            <v>0</v>
          </cell>
          <cell r="R512">
            <v>0</v>
          </cell>
          <cell r="S512">
            <v>0</v>
          </cell>
        </row>
        <row r="513">
          <cell r="B513" t="str">
            <v>972</v>
          </cell>
          <cell r="C513" t="str">
            <v>PRETAX DENTAL</v>
          </cell>
          <cell r="D513">
            <v>0</v>
          </cell>
          <cell r="E513">
            <v>0</v>
          </cell>
          <cell r="F513">
            <v>0</v>
          </cell>
          <cell r="G513">
            <v>0</v>
          </cell>
          <cell r="H513">
            <v>822</v>
          </cell>
          <cell r="I513" t="str">
            <v>54</v>
          </cell>
          <cell r="J513" t="str">
            <v>RESOURCE PLANNING</v>
          </cell>
          <cell r="K513" t="str">
            <v>NonBarg</v>
          </cell>
          <cell r="L513" t="str">
            <v>NonProd</v>
          </cell>
          <cell r="M513" t="str">
            <v>No</v>
          </cell>
          <cell r="N513" t="str">
            <v>Other</v>
          </cell>
          <cell r="O513">
            <v>0</v>
          </cell>
          <cell r="P513">
            <v>-4917.72</v>
          </cell>
          <cell r="Q513">
            <v>0</v>
          </cell>
          <cell r="R513">
            <v>0</v>
          </cell>
          <cell r="S513">
            <v>0</v>
          </cell>
        </row>
        <row r="514">
          <cell r="B514" t="str">
            <v>972</v>
          </cell>
          <cell r="C514" t="str">
            <v>PRETAX DENTAL</v>
          </cell>
          <cell r="D514">
            <v>0</v>
          </cell>
          <cell r="E514">
            <v>0</v>
          </cell>
          <cell r="F514">
            <v>0</v>
          </cell>
          <cell r="G514">
            <v>0</v>
          </cell>
          <cell r="H514">
            <v>889</v>
          </cell>
          <cell r="I514" t="str">
            <v>56</v>
          </cell>
          <cell r="J514" t="str">
            <v>POWER GENERATION</v>
          </cell>
          <cell r="K514" t="str">
            <v>NonBarg</v>
          </cell>
          <cell r="L514" t="str">
            <v>NonProd</v>
          </cell>
          <cell r="M514" t="str">
            <v>No</v>
          </cell>
          <cell r="N514" t="str">
            <v>Other</v>
          </cell>
          <cell r="O514">
            <v>0</v>
          </cell>
          <cell r="P514">
            <v>-68750.149999999994</v>
          </cell>
          <cell r="Q514">
            <v>0</v>
          </cell>
          <cell r="R514">
            <v>0</v>
          </cell>
          <cell r="S514">
            <v>0</v>
          </cell>
        </row>
        <row r="515">
          <cell r="B515" t="str">
            <v>972</v>
          </cell>
          <cell r="C515" t="str">
            <v>PRETAX DENTAL</v>
          </cell>
          <cell r="D515">
            <v>0</v>
          </cell>
          <cell r="E515">
            <v>0</v>
          </cell>
          <cell r="F515">
            <v>0</v>
          </cell>
          <cell r="G515">
            <v>0</v>
          </cell>
          <cell r="H515">
            <v>992</v>
          </cell>
          <cell r="I515" t="str">
            <v>58</v>
          </cell>
          <cell r="J515" t="str">
            <v>INFO MANAGEMENT</v>
          </cell>
          <cell r="K515" t="str">
            <v>NonBarg</v>
          </cell>
          <cell r="L515" t="str">
            <v>NonProd</v>
          </cell>
          <cell r="M515" t="str">
            <v>No</v>
          </cell>
          <cell r="N515" t="str">
            <v>Other</v>
          </cell>
          <cell r="O515">
            <v>0</v>
          </cell>
          <cell r="P515">
            <v>-115913.62</v>
          </cell>
          <cell r="Q515">
            <v>0</v>
          </cell>
          <cell r="R515">
            <v>0</v>
          </cell>
          <cell r="S515">
            <v>0</v>
          </cell>
        </row>
        <row r="516">
          <cell r="B516" t="str">
            <v>972</v>
          </cell>
          <cell r="C516" t="str">
            <v>PRETAX DENTAL</v>
          </cell>
          <cell r="D516">
            <v>0</v>
          </cell>
          <cell r="E516">
            <v>0</v>
          </cell>
          <cell r="F516">
            <v>0</v>
          </cell>
          <cell r="G516">
            <v>0</v>
          </cell>
          <cell r="H516">
            <v>1074</v>
          </cell>
          <cell r="I516" t="str">
            <v>61</v>
          </cell>
          <cell r="J516" t="str">
            <v>GOVT AFFAIRS - STATE</v>
          </cell>
          <cell r="K516" t="str">
            <v>NonBarg</v>
          </cell>
          <cell r="L516" t="str">
            <v>NonProd</v>
          </cell>
          <cell r="M516" t="str">
            <v>No</v>
          </cell>
          <cell r="N516" t="str">
            <v>Other</v>
          </cell>
          <cell r="O516">
            <v>0</v>
          </cell>
          <cell r="P516">
            <v>-258</v>
          </cell>
          <cell r="Q516">
            <v>0</v>
          </cell>
          <cell r="R516">
            <v>0</v>
          </cell>
          <cell r="S516">
            <v>0</v>
          </cell>
        </row>
        <row r="517">
          <cell r="B517" t="str">
            <v>972</v>
          </cell>
          <cell r="C517" t="str">
            <v>PRETAX DENTAL</v>
          </cell>
          <cell r="D517">
            <v>0</v>
          </cell>
          <cell r="E517">
            <v>0</v>
          </cell>
          <cell r="F517">
            <v>0</v>
          </cell>
          <cell r="G517">
            <v>0</v>
          </cell>
          <cell r="H517">
            <v>1109</v>
          </cell>
          <cell r="I517" t="str">
            <v>62</v>
          </cell>
          <cell r="J517" t="str">
            <v>ENERGY MARKETING</v>
          </cell>
          <cell r="K517" t="str">
            <v>NonBarg</v>
          </cell>
          <cell r="L517" t="str">
            <v>NonProd</v>
          </cell>
          <cell r="M517" t="str">
            <v>No</v>
          </cell>
          <cell r="N517" t="str">
            <v>Other</v>
          </cell>
          <cell r="O517">
            <v>0</v>
          </cell>
          <cell r="P517">
            <v>-7909.45</v>
          </cell>
          <cell r="Q517">
            <v>0</v>
          </cell>
          <cell r="R517">
            <v>0</v>
          </cell>
          <cell r="S517">
            <v>0</v>
          </cell>
        </row>
        <row r="518">
          <cell r="B518" t="str">
            <v>972</v>
          </cell>
          <cell r="C518" t="str">
            <v>PRETAX DENTAL</v>
          </cell>
          <cell r="D518">
            <v>0</v>
          </cell>
          <cell r="E518">
            <v>0</v>
          </cell>
          <cell r="F518">
            <v>0</v>
          </cell>
          <cell r="G518">
            <v>0</v>
          </cell>
          <cell r="H518">
            <v>1171</v>
          </cell>
          <cell r="I518" t="str">
            <v>63</v>
          </cell>
          <cell r="J518" t="str">
            <v>REGULATORY AFFAIRS</v>
          </cell>
          <cell r="K518" t="str">
            <v>NonBarg</v>
          </cell>
          <cell r="L518" t="str">
            <v>NonProd</v>
          </cell>
          <cell r="M518" t="str">
            <v>No</v>
          </cell>
          <cell r="N518" t="str">
            <v>Other</v>
          </cell>
          <cell r="O518">
            <v>0</v>
          </cell>
          <cell r="P518">
            <v>-6431.78</v>
          </cell>
          <cell r="Q518">
            <v>0</v>
          </cell>
          <cell r="R518">
            <v>0</v>
          </cell>
          <cell r="S518">
            <v>0</v>
          </cell>
        </row>
        <row r="519">
          <cell r="B519" t="str">
            <v>973</v>
          </cell>
          <cell r="C519" t="str">
            <v>DENTAL BENEFIT $</v>
          </cell>
          <cell r="D519">
            <v>0</v>
          </cell>
          <cell r="E519">
            <v>0</v>
          </cell>
          <cell r="F519">
            <v>0</v>
          </cell>
          <cell r="G519">
            <v>0</v>
          </cell>
          <cell r="H519">
            <v>40</v>
          </cell>
          <cell r="I519" t="str">
            <v>31</v>
          </cell>
          <cell r="J519" t="str">
            <v>NUCLEAR DIVISION</v>
          </cell>
          <cell r="K519" t="str">
            <v>Barg</v>
          </cell>
          <cell r="L519" t="str">
            <v>NonProd</v>
          </cell>
          <cell r="M519" t="str">
            <v>No</v>
          </cell>
          <cell r="N519" t="str">
            <v>Other</v>
          </cell>
          <cell r="O519">
            <v>0</v>
          </cell>
          <cell r="P519">
            <v>78</v>
          </cell>
          <cell r="Q519">
            <v>0</v>
          </cell>
          <cell r="R519">
            <v>0</v>
          </cell>
          <cell r="S519">
            <v>0</v>
          </cell>
        </row>
        <row r="520">
          <cell r="B520" t="str">
            <v>973</v>
          </cell>
          <cell r="C520" t="str">
            <v>DENTAL BENEFIT $</v>
          </cell>
          <cell r="D520">
            <v>0</v>
          </cell>
          <cell r="E520">
            <v>0</v>
          </cell>
          <cell r="F520">
            <v>0</v>
          </cell>
          <cell r="G520">
            <v>0</v>
          </cell>
          <cell r="H520">
            <v>383</v>
          </cell>
          <cell r="I520" t="str">
            <v>56</v>
          </cell>
          <cell r="J520" t="str">
            <v>POWER GENERATION</v>
          </cell>
          <cell r="K520" t="str">
            <v>Barg</v>
          </cell>
          <cell r="L520" t="str">
            <v>NonProd</v>
          </cell>
          <cell r="M520" t="str">
            <v>No</v>
          </cell>
          <cell r="N520" t="str">
            <v>Other</v>
          </cell>
          <cell r="O520">
            <v>0</v>
          </cell>
          <cell r="P520">
            <v>13</v>
          </cell>
          <cell r="Q520">
            <v>0</v>
          </cell>
          <cell r="R520">
            <v>0</v>
          </cell>
          <cell r="S520">
            <v>0</v>
          </cell>
        </row>
        <row r="521">
          <cell r="B521" t="str">
            <v>973</v>
          </cell>
          <cell r="C521" t="str">
            <v>DENTAL BENEFIT $</v>
          </cell>
          <cell r="D521">
            <v>0</v>
          </cell>
          <cell r="E521">
            <v>0</v>
          </cell>
          <cell r="F521">
            <v>0</v>
          </cell>
          <cell r="G521">
            <v>0</v>
          </cell>
          <cell r="H521">
            <v>35</v>
          </cell>
          <cell r="I521" t="str">
            <v>31</v>
          </cell>
          <cell r="J521" t="str">
            <v>NUCLEAR DIVISION</v>
          </cell>
          <cell r="K521" t="str">
            <v>NonBarg</v>
          </cell>
          <cell r="L521" t="str">
            <v>NonProd</v>
          </cell>
          <cell r="M521" t="str">
            <v>No</v>
          </cell>
          <cell r="N521" t="str">
            <v>Other</v>
          </cell>
          <cell r="O521">
            <v>0</v>
          </cell>
          <cell r="P521">
            <v>73242</v>
          </cell>
          <cell r="Q521">
            <v>0</v>
          </cell>
          <cell r="R521">
            <v>0</v>
          </cell>
          <cell r="S521">
            <v>0</v>
          </cell>
        </row>
        <row r="522">
          <cell r="B522" t="str">
            <v>973</v>
          </cell>
          <cell r="C522" t="str">
            <v>DENTAL BENEFIT $</v>
          </cell>
          <cell r="D522">
            <v>0</v>
          </cell>
          <cell r="E522">
            <v>0</v>
          </cell>
          <cell r="F522">
            <v>0</v>
          </cell>
          <cell r="G522">
            <v>0</v>
          </cell>
          <cell r="H522">
            <v>151</v>
          </cell>
          <cell r="I522" t="str">
            <v>33</v>
          </cell>
          <cell r="J522" t="str">
            <v>FINANCIAL</v>
          </cell>
          <cell r="K522" t="str">
            <v>NonBarg</v>
          </cell>
          <cell r="L522" t="str">
            <v>NonProd</v>
          </cell>
          <cell r="M522" t="str">
            <v>No</v>
          </cell>
          <cell r="N522" t="str">
            <v>Other</v>
          </cell>
          <cell r="O522">
            <v>0</v>
          </cell>
          <cell r="P522">
            <v>12512.5</v>
          </cell>
          <cell r="Q522">
            <v>0</v>
          </cell>
          <cell r="R522">
            <v>0</v>
          </cell>
          <cell r="S522">
            <v>0</v>
          </cell>
        </row>
        <row r="523">
          <cell r="B523" t="str">
            <v>973</v>
          </cell>
          <cell r="C523" t="str">
            <v>DENTAL BENEFIT $</v>
          </cell>
          <cell r="D523">
            <v>0</v>
          </cell>
          <cell r="E523">
            <v>0</v>
          </cell>
          <cell r="F523">
            <v>0</v>
          </cell>
          <cell r="G523">
            <v>0</v>
          </cell>
          <cell r="H523">
            <v>262</v>
          </cell>
          <cell r="I523" t="str">
            <v>34</v>
          </cell>
          <cell r="J523" t="str">
            <v>HUMAN RESRC &amp; CORP SVCS</v>
          </cell>
          <cell r="K523" t="str">
            <v>NonBarg</v>
          </cell>
          <cell r="L523" t="str">
            <v>NonProd</v>
          </cell>
          <cell r="M523" t="str">
            <v>No</v>
          </cell>
          <cell r="N523" t="str">
            <v>Other</v>
          </cell>
          <cell r="O523">
            <v>0</v>
          </cell>
          <cell r="P523">
            <v>42051.75</v>
          </cell>
          <cell r="Q523">
            <v>0</v>
          </cell>
          <cell r="R523">
            <v>0</v>
          </cell>
          <cell r="S523">
            <v>0</v>
          </cell>
        </row>
        <row r="524">
          <cell r="B524" t="str">
            <v>973</v>
          </cell>
          <cell r="C524" t="str">
            <v>DENTAL BENEFIT $</v>
          </cell>
          <cell r="D524">
            <v>0</v>
          </cell>
          <cell r="E524">
            <v>0</v>
          </cell>
          <cell r="F524">
            <v>0</v>
          </cell>
          <cell r="G524">
            <v>0</v>
          </cell>
          <cell r="H524">
            <v>371</v>
          </cell>
          <cell r="I524" t="str">
            <v>35</v>
          </cell>
          <cell r="J524" t="str">
            <v>GENERAL COUNSEL</v>
          </cell>
          <cell r="K524" t="str">
            <v>NonBarg</v>
          </cell>
          <cell r="L524" t="str">
            <v>NonProd</v>
          </cell>
          <cell r="M524" t="str">
            <v>No</v>
          </cell>
          <cell r="N524" t="str">
            <v>Other</v>
          </cell>
          <cell r="O524">
            <v>0</v>
          </cell>
          <cell r="P524">
            <v>6266</v>
          </cell>
          <cell r="Q524">
            <v>0</v>
          </cell>
          <cell r="R524">
            <v>0</v>
          </cell>
          <cell r="S524">
            <v>0</v>
          </cell>
        </row>
        <row r="525">
          <cell r="B525" t="str">
            <v>973</v>
          </cell>
          <cell r="C525" t="str">
            <v>DENTAL BENEFIT $</v>
          </cell>
          <cell r="D525">
            <v>0</v>
          </cell>
          <cell r="E525">
            <v>0</v>
          </cell>
          <cell r="F525">
            <v>0</v>
          </cell>
          <cell r="G525">
            <v>0</v>
          </cell>
          <cell r="H525">
            <v>437</v>
          </cell>
          <cell r="I525" t="str">
            <v>36</v>
          </cell>
          <cell r="J525" t="str">
            <v>GOVT AFFAIRS - FED</v>
          </cell>
          <cell r="K525" t="str">
            <v>NonBarg</v>
          </cell>
          <cell r="L525" t="str">
            <v>NonProd</v>
          </cell>
          <cell r="M525" t="str">
            <v>No</v>
          </cell>
          <cell r="N525" t="str">
            <v>Other</v>
          </cell>
          <cell r="O525">
            <v>0</v>
          </cell>
          <cell r="P525">
            <v>334.75</v>
          </cell>
          <cell r="Q525">
            <v>0</v>
          </cell>
          <cell r="R525">
            <v>0</v>
          </cell>
          <cell r="S525">
            <v>0</v>
          </cell>
        </row>
        <row r="526">
          <cell r="B526" t="str">
            <v>973</v>
          </cell>
          <cell r="C526" t="str">
            <v>DENTAL BENEFIT $</v>
          </cell>
          <cell r="D526">
            <v>0</v>
          </cell>
          <cell r="E526">
            <v>0</v>
          </cell>
          <cell r="F526">
            <v>0</v>
          </cell>
          <cell r="G526">
            <v>0</v>
          </cell>
          <cell r="H526">
            <v>481</v>
          </cell>
          <cell r="I526" t="str">
            <v>37</v>
          </cell>
          <cell r="J526" t="str">
            <v>CORP COMMUNICATIONS</v>
          </cell>
          <cell r="K526" t="str">
            <v>NonBarg</v>
          </cell>
          <cell r="L526" t="str">
            <v>NonProd</v>
          </cell>
          <cell r="M526" t="str">
            <v>No</v>
          </cell>
          <cell r="N526" t="str">
            <v>Other</v>
          </cell>
          <cell r="O526">
            <v>0</v>
          </cell>
          <cell r="P526">
            <v>5206.5</v>
          </cell>
          <cell r="Q526">
            <v>0</v>
          </cell>
          <cell r="R526">
            <v>0</v>
          </cell>
          <cell r="S526">
            <v>0</v>
          </cell>
        </row>
        <row r="527">
          <cell r="B527" t="str">
            <v>973</v>
          </cell>
          <cell r="C527" t="str">
            <v>DENTAL BENEFIT $</v>
          </cell>
          <cell r="D527">
            <v>0</v>
          </cell>
          <cell r="E527">
            <v>0</v>
          </cell>
          <cell r="F527">
            <v>0</v>
          </cell>
          <cell r="G527">
            <v>0</v>
          </cell>
          <cell r="H527">
            <v>533</v>
          </cell>
          <cell r="I527" t="str">
            <v>38</v>
          </cell>
          <cell r="J527" t="str">
            <v>INTERNAL AUDITING</v>
          </cell>
          <cell r="K527" t="str">
            <v>NonBarg</v>
          </cell>
          <cell r="L527" t="str">
            <v>NonProd</v>
          </cell>
          <cell r="M527" t="str">
            <v>No</v>
          </cell>
          <cell r="N527" t="str">
            <v>Other</v>
          </cell>
          <cell r="O527">
            <v>0</v>
          </cell>
          <cell r="P527">
            <v>1680.25</v>
          </cell>
          <cell r="Q527">
            <v>0</v>
          </cell>
          <cell r="R527">
            <v>0</v>
          </cell>
          <cell r="S527">
            <v>0</v>
          </cell>
        </row>
        <row r="528">
          <cell r="B528" t="str">
            <v>973</v>
          </cell>
          <cell r="C528" t="str">
            <v>DENTAL BENEFIT $</v>
          </cell>
          <cell r="D528">
            <v>0</v>
          </cell>
          <cell r="E528">
            <v>0</v>
          </cell>
          <cell r="F528">
            <v>0</v>
          </cell>
          <cell r="G528">
            <v>0</v>
          </cell>
          <cell r="H528">
            <v>600</v>
          </cell>
          <cell r="I528" t="str">
            <v>51</v>
          </cell>
          <cell r="J528" t="str">
            <v>CUSTOMER SERVICE</v>
          </cell>
          <cell r="K528" t="str">
            <v>NonBarg</v>
          </cell>
          <cell r="L528" t="str">
            <v>NonProd</v>
          </cell>
          <cell r="M528" t="str">
            <v>No</v>
          </cell>
          <cell r="N528" t="str">
            <v>Other</v>
          </cell>
          <cell r="O528">
            <v>0</v>
          </cell>
          <cell r="P528">
            <v>139724</v>
          </cell>
          <cell r="Q528">
            <v>0</v>
          </cell>
          <cell r="R528">
            <v>0</v>
          </cell>
          <cell r="S528">
            <v>0</v>
          </cell>
        </row>
        <row r="529">
          <cell r="B529" t="str">
            <v>973</v>
          </cell>
          <cell r="C529" t="str">
            <v>DENTAL BENEFIT $</v>
          </cell>
          <cell r="D529">
            <v>0</v>
          </cell>
          <cell r="E529">
            <v>0</v>
          </cell>
          <cell r="F529">
            <v>0</v>
          </cell>
          <cell r="G529">
            <v>0</v>
          </cell>
          <cell r="H529">
            <v>714</v>
          </cell>
          <cell r="I529" t="str">
            <v>53</v>
          </cell>
          <cell r="J529" t="str">
            <v>POWER SYSTEMS</v>
          </cell>
          <cell r="K529" t="str">
            <v>NonBarg</v>
          </cell>
          <cell r="L529" t="str">
            <v>NonProd</v>
          </cell>
          <cell r="M529" t="str">
            <v>No</v>
          </cell>
          <cell r="N529" t="str">
            <v>Other</v>
          </cell>
          <cell r="O529">
            <v>0</v>
          </cell>
          <cell r="P529">
            <v>117757.25</v>
          </cell>
          <cell r="Q529">
            <v>0</v>
          </cell>
          <cell r="R529">
            <v>0</v>
          </cell>
          <cell r="S529">
            <v>0</v>
          </cell>
        </row>
        <row r="530">
          <cell r="B530" t="str">
            <v>973</v>
          </cell>
          <cell r="C530" t="str">
            <v>DENTAL BENEFIT $</v>
          </cell>
          <cell r="D530">
            <v>0</v>
          </cell>
          <cell r="E530">
            <v>0</v>
          </cell>
          <cell r="F530">
            <v>0</v>
          </cell>
          <cell r="G530">
            <v>0</v>
          </cell>
          <cell r="H530">
            <v>823</v>
          </cell>
          <cell r="I530" t="str">
            <v>54</v>
          </cell>
          <cell r="J530" t="str">
            <v>RESOURCE PLANNING</v>
          </cell>
          <cell r="K530" t="str">
            <v>NonBarg</v>
          </cell>
          <cell r="L530" t="str">
            <v>NonProd</v>
          </cell>
          <cell r="M530" t="str">
            <v>No</v>
          </cell>
          <cell r="N530" t="str">
            <v>Other</v>
          </cell>
          <cell r="O530">
            <v>0</v>
          </cell>
          <cell r="P530">
            <v>1989</v>
          </cell>
          <cell r="Q530">
            <v>0</v>
          </cell>
          <cell r="R530">
            <v>0</v>
          </cell>
          <cell r="S530">
            <v>0</v>
          </cell>
        </row>
        <row r="531">
          <cell r="B531" t="str">
            <v>973</v>
          </cell>
          <cell r="C531" t="str">
            <v>DENTAL BENEFIT $</v>
          </cell>
          <cell r="D531">
            <v>0</v>
          </cell>
          <cell r="E531">
            <v>0</v>
          </cell>
          <cell r="F531">
            <v>0</v>
          </cell>
          <cell r="G531">
            <v>0</v>
          </cell>
          <cell r="H531">
            <v>890</v>
          </cell>
          <cell r="I531" t="str">
            <v>56</v>
          </cell>
          <cell r="J531" t="str">
            <v>POWER GENERATION</v>
          </cell>
          <cell r="K531" t="str">
            <v>NonBarg</v>
          </cell>
          <cell r="L531" t="str">
            <v>NonProd</v>
          </cell>
          <cell r="M531" t="str">
            <v>No</v>
          </cell>
          <cell r="N531" t="str">
            <v>Other</v>
          </cell>
          <cell r="O531">
            <v>0</v>
          </cell>
          <cell r="P531">
            <v>26695.5</v>
          </cell>
          <cell r="Q531">
            <v>0</v>
          </cell>
          <cell r="R531">
            <v>0</v>
          </cell>
          <cell r="S531">
            <v>0</v>
          </cell>
        </row>
        <row r="532">
          <cell r="B532" t="str">
            <v>973</v>
          </cell>
          <cell r="C532" t="str">
            <v>DENTAL BENEFIT $</v>
          </cell>
          <cell r="D532">
            <v>0</v>
          </cell>
          <cell r="E532">
            <v>0</v>
          </cell>
          <cell r="F532">
            <v>0</v>
          </cell>
          <cell r="G532">
            <v>0</v>
          </cell>
          <cell r="H532">
            <v>993</v>
          </cell>
          <cell r="I532" t="str">
            <v>58</v>
          </cell>
          <cell r="J532" t="str">
            <v>INFO MANAGEMENT</v>
          </cell>
          <cell r="K532" t="str">
            <v>NonBarg</v>
          </cell>
          <cell r="L532" t="str">
            <v>NonProd</v>
          </cell>
          <cell r="M532" t="str">
            <v>No</v>
          </cell>
          <cell r="N532" t="str">
            <v>Other</v>
          </cell>
          <cell r="O532">
            <v>0</v>
          </cell>
          <cell r="P532">
            <v>52266.5</v>
          </cell>
          <cell r="Q532">
            <v>0</v>
          </cell>
          <cell r="R532">
            <v>0</v>
          </cell>
          <cell r="S532">
            <v>0</v>
          </cell>
        </row>
        <row r="533">
          <cell r="B533" t="str">
            <v>973</v>
          </cell>
          <cell r="C533" t="str">
            <v>DENTAL BENEFIT $</v>
          </cell>
          <cell r="D533">
            <v>0</v>
          </cell>
          <cell r="E533">
            <v>0</v>
          </cell>
          <cell r="F533">
            <v>0</v>
          </cell>
          <cell r="G533">
            <v>0</v>
          </cell>
          <cell r="H533">
            <v>1075</v>
          </cell>
          <cell r="I533" t="str">
            <v>61</v>
          </cell>
          <cell r="J533" t="str">
            <v>GOVT AFFAIRS - STATE</v>
          </cell>
          <cell r="K533" t="str">
            <v>NonBarg</v>
          </cell>
          <cell r="L533" t="str">
            <v>NonProd</v>
          </cell>
          <cell r="M533" t="str">
            <v>No</v>
          </cell>
          <cell r="N533" t="str">
            <v>Other</v>
          </cell>
          <cell r="O533">
            <v>0</v>
          </cell>
          <cell r="P533">
            <v>78</v>
          </cell>
          <cell r="Q533">
            <v>0</v>
          </cell>
          <cell r="R533">
            <v>0</v>
          </cell>
          <cell r="S533">
            <v>0</v>
          </cell>
        </row>
        <row r="534">
          <cell r="B534" t="str">
            <v>973</v>
          </cell>
          <cell r="C534" t="str">
            <v>DENTAL BENEFIT $</v>
          </cell>
          <cell r="D534">
            <v>0</v>
          </cell>
          <cell r="E534">
            <v>0</v>
          </cell>
          <cell r="F534">
            <v>0</v>
          </cell>
          <cell r="G534">
            <v>0</v>
          </cell>
          <cell r="H534">
            <v>1110</v>
          </cell>
          <cell r="I534" t="str">
            <v>62</v>
          </cell>
          <cell r="J534" t="str">
            <v>ENERGY MARKETING</v>
          </cell>
          <cell r="K534" t="str">
            <v>NonBarg</v>
          </cell>
          <cell r="L534" t="str">
            <v>NonProd</v>
          </cell>
          <cell r="M534" t="str">
            <v>No</v>
          </cell>
          <cell r="N534" t="str">
            <v>Other</v>
          </cell>
          <cell r="O534">
            <v>0</v>
          </cell>
          <cell r="P534">
            <v>3484</v>
          </cell>
          <cell r="Q534">
            <v>0</v>
          </cell>
          <cell r="R534">
            <v>0</v>
          </cell>
          <cell r="S534">
            <v>0</v>
          </cell>
        </row>
        <row r="535">
          <cell r="B535" t="str">
            <v>973</v>
          </cell>
          <cell r="C535" t="str">
            <v>DENTAL BENEFIT $</v>
          </cell>
          <cell r="D535">
            <v>0</v>
          </cell>
          <cell r="E535">
            <v>0</v>
          </cell>
          <cell r="F535">
            <v>0</v>
          </cell>
          <cell r="G535">
            <v>0</v>
          </cell>
          <cell r="H535">
            <v>1172</v>
          </cell>
          <cell r="I535" t="str">
            <v>63</v>
          </cell>
          <cell r="J535" t="str">
            <v>REGULATORY AFFAIRS</v>
          </cell>
          <cell r="K535" t="str">
            <v>NonBarg</v>
          </cell>
          <cell r="L535" t="str">
            <v>NonProd</v>
          </cell>
          <cell r="M535" t="str">
            <v>No</v>
          </cell>
          <cell r="N535" t="str">
            <v>Other</v>
          </cell>
          <cell r="O535">
            <v>0</v>
          </cell>
          <cell r="P535">
            <v>2866.5</v>
          </cell>
          <cell r="Q535">
            <v>0</v>
          </cell>
          <cell r="R535">
            <v>0</v>
          </cell>
          <cell r="S535">
            <v>0</v>
          </cell>
        </row>
        <row r="536">
          <cell r="B536" t="str">
            <v>974</v>
          </cell>
          <cell r="C536" t="str">
            <v>PRETAX EMP LIFE INS</v>
          </cell>
          <cell r="D536">
            <v>0</v>
          </cell>
          <cell r="E536">
            <v>0</v>
          </cell>
          <cell r="F536">
            <v>0</v>
          </cell>
          <cell r="G536">
            <v>0</v>
          </cell>
          <cell r="H536">
            <v>41</v>
          </cell>
          <cell r="I536" t="str">
            <v>31</v>
          </cell>
          <cell r="J536" t="str">
            <v>NUCLEAR DIVISION</v>
          </cell>
          <cell r="K536" t="str">
            <v>Barg</v>
          </cell>
          <cell r="L536" t="str">
            <v>NonProd</v>
          </cell>
          <cell r="M536" t="str">
            <v>No</v>
          </cell>
          <cell r="N536" t="str">
            <v>Other</v>
          </cell>
          <cell r="O536">
            <v>0</v>
          </cell>
          <cell r="P536">
            <v>-181.42</v>
          </cell>
          <cell r="Q536">
            <v>0</v>
          </cell>
          <cell r="R536">
            <v>0</v>
          </cell>
          <cell r="S536">
            <v>0</v>
          </cell>
        </row>
        <row r="537">
          <cell r="B537" t="str">
            <v>974</v>
          </cell>
          <cell r="C537" t="str">
            <v>PRETAX EMP LIFE INS</v>
          </cell>
          <cell r="D537">
            <v>0</v>
          </cell>
          <cell r="E537">
            <v>0</v>
          </cell>
          <cell r="F537">
            <v>0</v>
          </cell>
          <cell r="G537">
            <v>0</v>
          </cell>
          <cell r="H537">
            <v>384</v>
          </cell>
          <cell r="I537" t="str">
            <v>56</v>
          </cell>
          <cell r="J537" t="str">
            <v>POWER GENERATION</v>
          </cell>
          <cell r="K537" t="str">
            <v>Barg</v>
          </cell>
          <cell r="L537" t="str">
            <v>NonProd</v>
          </cell>
          <cell r="M537" t="str">
            <v>No</v>
          </cell>
          <cell r="N537" t="str">
            <v>Other</v>
          </cell>
          <cell r="O537">
            <v>0</v>
          </cell>
          <cell r="P537">
            <v>-26.88</v>
          </cell>
          <cell r="Q537">
            <v>0</v>
          </cell>
          <cell r="R537">
            <v>0</v>
          </cell>
          <cell r="S537">
            <v>0</v>
          </cell>
        </row>
        <row r="538">
          <cell r="B538" t="str">
            <v>974</v>
          </cell>
          <cell r="C538" t="str">
            <v>PRETAX EMP LIFE INS</v>
          </cell>
          <cell r="D538">
            <v>0</v>
          </cell>
          <cell r="E538">
            <v>0</v>
          </cell>
          <cell r="F538">
            <v>0</v>
          </cell>
          <cell r="G538">
            <v>0</v>
          </cell>
          <cell r="H538">
            <v>36</v>
          </cell>
          <cell r="I538" t="str">
            <v>31</v>
          </cell>
          <cell r="J538" t="str">
            <v>NUCLEAR DIVISION</v>
          </cell>
          <cell r="K538" t="str">
            <v>NonBarg</v>
          </cell>
          <cell r="L538" t="str">
            <v>NonProd</v>
          </cell>
          <cell r="M538" t="str">
            <v>No</v>
          </cell>
          <cell r="N538" t="str">
            <v>Other</v>
          </cell>
          <cell r="O538">
            <v>0</v>
          </cell>
          <cell r="P538">
            <v>-400039.07</v>
          </cell>
          <cell r="Q538">
            <v>0</v>
          </cell>
          <cell r="R538">
            <v>0</v>
          </cell>
          <cell r="S538">
            <v>0</v>
          </cell>
        </row>
        <row r="539">
          <cell r="B539" t="str">
            <v>974</v>
          </cell>
          <cell r="C539" t="str">
            <v>PRETAX EMP LIFE INS</v>
          </cell>
          <cell r="D539">
            <v>0</v>
          </cell>
          <cell r="E539">
            <v>0</v>
          </cell>
          <cell r="F539">
            <v>0</v>
          </cell>
          <cell r="G539">
            <v>0</v>
          </cell>
          <cell r="H539">
            <v>152</v>
          </cell>
          <cell r="I539" t="str">
            <v>33</v>
          </cell>
          <cell r="J539" t="str">
            <v>FINANCIAL</v>
          </cell>
          <cell r="K539" t="str">
            <v>NonBarg</v>
          </cell>
          <cell r="L539" t="str">
            <v>NonProd</v>
          </cell>
          <cell r="M539" t="str">
            <v>No</v>
          </cell>
          <cell r="N539" t="str">
            <v>Other</v>
          </cell>
          <cell r="O539">
            <v>0</v>
          </cell>
          <cell r="P539">
            <v>-42038.62</v>
          </cell>
          <cell r="Q539">
            <v>0</v>
          </cell>
          <cell r="R539">
            <v>0</v>
          </cell>
          <cell r="S539">
            <v>0</v>
          </cell>
        </row>
        <row r="540">
          <cell r="B540" t="str">
            <v>974</v>
          </cell>
          <cell r="C540" t="str">
            <v>PRETAX EMP LIFE INS</v>
          </cell>
          <cell r="D540">
            <v>0</v>
          </cell>
          <cell r="E540">
            <v>0</v>
          </cell>
          <cell r="F540">
            <v>0</v>
          </cell>
          <cell r="G540">
            <v>0</v>
          </cell>
          <cell r="H540">
            <v>263</v>
          </cell>
          <cell r="I540" t="str">
            <v>34</v>
          </cell>
          <cell r="J540" t="str">
            <v>HUMAN RESRC &amp; CORP SVCS</v>
          </cell>
          <cell r="K540" t="str">
            <v>NonBarg</v>
          </cell>
          <cell r="L540" t="str">
            <v>NonProd</v>
          </cell>
          <cell r="M540" t="str">
            <v>No</v>
          </cell>
          <cell r="N540" t="str">
            <v>Other</v>
          </cell>
          <cell r="O540">
            <v>0</v>
          </cell>
          <cell r="P540">
            <v>-172566.68</v>
          </cell>
          <cell r="Q540">
            <v>0</v>
          </cell>
          <cell r="R540">
            <v>0</v>
          </cell>
          <cell r="S540">
            <v>0</v>
          </cell>
        </row>
        <row r="541">
          <cell r="B541" t="str">
            <v>974</v>
          </cell>
          <cell r="C541" t="str">
            <v>PRETAX EMP LIFE INS</v>
          </cell>
          <cell r="D541">
            <v>0</v>
          </cell>
          <cell r="E541">
            <v>0</v>
          </cell>
          <cell r="F541">
            <v>0</v>
          </cell>
          <cell r="G541">
            <v>0</v>
          </cell>
          <cell r="H541">
            <v>372</v>
          </cell>
          <cell r="I541" t="str">
            <v>35</v>
          </cell>
          <cell r="J541" t="str">
            <v>GENERAL COUNSEL</v>
          </cell>
          <cell r="K541" t="str">
            <v>NonBarg</v>
          </cell>
          <cell r="L541" t="str">
            <v>NonProd</v>
          </cell>
          <cell r="M541" t="str">
            <v>No</v>
          </cell>
          <cell r="N541" t="str">
            <v>Other</v>
          </cell>
          <cell r="O541">
            <v>0</v>
          </cell>
          <cell r="P541">
            <v>-25417.84</v>
          </cell>
          <cell r="Q541">
            <v>0</v>
          </cell>
          <cell r="R541">
            <v>0</v>
          </cell>
          <cell r="S541">
            <v>0</v>
          </cell>
        </row>
        <row r="542">
          <cell r="B542" t="str">
            <v>974</v>
          </cell>
          <cell r="C542" t="str">
            <v>PRETAX EMP LIFE INS</v>
          </cell>
          <cell r="D542">
            <v>0</v>
          </cell>
          <cell r="E542">
            <v>0</v>
          </cell>
          <cell r="F542">
            <v>0</v>
          </cell>
          <cell r="G542">
            <v>0</v>
          </cell>
          <cell r="H542">
            <v>438</v>
          </cell>
          <cell r="I542" t="str">
            <v>36</v>
          </cell>
          <cell r="J542" t="str">
            <v>GOVT AFFAIRS - FED</v>
          </cell>
          <cell r="K542" t="str">
            <v>NonBarg</v>
          </cell>
          <cell r="L542" t="str">
            <v>NonProd</v>
          </cell>
          <cell r="M542" t="str">
            <v>No</v>
          </cell>
          <cell r="N542" t="str">
            <v>Other</v>
          </cell>
          <cell r="O542">
            <v>0</v>
          </cell>
          <cell r="P542">
            <v>-899.91</v>
          </cell>
          <cell r="Q542">
            <v>0</v>
          </cell>
          <cell r="R542">
            <v>0</v>
          </cell>
          <cell r="S542">
            <v>0</v>
          </cell>
        </row>
        <row r="543">
          <cell r="B543" t="str">
            <v>974</v>
          </cell>
          <cell r="C543" t="str">
            <v>PRETAX EMP LIFE INS</v>
          </cell>
          <cell r="D543">
            <v>0</v>
          </cell>
          <cell r="E543">
            <v>0</v>
          </cell>
          <cell r="F543">
            <v>0</v>
          </cell>
          <cell r="G543">
            <v>0</v>
          </cell>
          <cell r="H543">
            <v>482</v>
          </cell>
          <cell r="I543" t="str">
            <v>37</v>
          </cell>
          <cell r="J543" t="str">
            <v>CORP COMMUNICATIONS</v>
          </cell>
          <cell r="K543" t="str">
            <v>NonBarg</v>
          </cell>
          <cell r="L543" t="str">
            <v>NonProd</v>
          </cell>
          <cell r="M543" t="str">
            <v>No</v>
          </cell>
          <cell r="N543" t="str">
            <v>Other</v>
          </cell>
          <cell r="O543">
            <v>0</v>
          </cell>
          <cell r="P543">
            <v>-26428.720000000001</v>
          </cell>
          <cell r="Q543">
            <v>0</v>
          </cell>
          <cell r="R543">
            <v>0</v>
          </cell>
          <cell r="S543">
            <v>0</v>
          </cell>
        </row>
        <row r="544">
          <cell r="B544" t="str">
            <v>974</v>
          </cell>
          <cell r="C544" t="str">
            <v>PRETAX EMP LIFE INS</v>
          </cell>
          <cell r="D544">
            <v>0</v>
          </cell>
          <cell r="E544">
            <v>0</v>
          </cell>
          <cell r="F544">
            <v>0</v>
          </cell>
          <cell r="G544">
            <v>0</v>
          </cell>
          <cell r="H544">
            <v>534</v>
          </cell>
          <cell r="I544" t="str">
            <v>38</v>
          </cell>
          <cell r="J544" t="str">
            <v>INTERNAL AUDITING</v>
          </cell>
          <cell r="K544" t="str">
            <v>NonBarg</v>
          </cell>
          <cell r="L544" t="str">
            <v>NonProd</v>
          </cell>
          <cell r="M544" t="str">
            <v>No</v>
          </cell>
          <cell r="N544" t="str">
            <v>Other</v>
          </cell>
          <cell r="O544">
            <v>0</v>
          </cell>
          <cell r="P544">
            <v>-3290.54</v>
          </cell>
          <cell r="Q544">
            <v>0</v>
          </cell>
          <cell r="R544">
            <v>0</v>
          </cell>
          <cell r="S544">
            <v>0</v>
          </cell>
        </row>
        <row r="545">
          <cell r="B545" t="str">
            <v>974</v>
          </cell>
          <cell r="C545" t="str">
            <v>PRETAX EMP LIFE INS</v>
          </cell>
          <cell r="D545">
            <v>0</v>
          </cell>
          <cell r="E545">
            <v>0</v>
          </cell>
          <cell r="F545">
            <v>0</v>
          </cell>
          <cell r="G545">
            <v>0</v>
          </cell>
          <cell r="H545">
            <v>601</v>
          </cell>
          <cell r="I545" t="str">
            <v>51</v>
          </cell>
          <cell r="J545" t="str">
            <v>CUSTOMER SERVICE</v>
          </cell>
          <cell r="K545" t="str">
            <v>NonBarg</v>
          </cell>
          <cell r="L545" t="str">
            <v>NonProd</v>
          </cell>
          <cell r="M545" t="str">
            <v>No</v>
          </cell>
          <cell r="N545" t="str">
            <v>Other</v>
          </cell>
          <cell r="O545">
            <v>0</v>
          </cell>
          <cell r="P545">
            <v>-278152.94</v>
          </cell>
          <cell r="Q545">
            <v>0</v>
          </cell>
          <cell r="R545">
            <v>0</v>
          </cell>
          <cell r="S545">
            <v>0</v>
          </cell>
        </row>
        <row r="546">
          <cell r="B546" t="str">
            <v>974</v>
          </cell>
          <cell r="C546" t="str">
            <v>PRETAX EMP LIFE INS</v>
          </cell>
          <cell r="D546">
            <v>0</v>
          </cell>
          <cell r="E546">
            <v>0</v>
          </cell>
          <cell r="F546">
            <v>0</v>
          </cell>
          <cell r="G546">
            <v>0</v>
          </cell>
          <cell r="H546">
            <v>715</v>
          </cell>
          <cell r="I546" t="str">
            <v>53</v>
          </cell>
          <cell r="J546" t="str">
            <v>POWER SYSTEMS</v>
          </cell>
          <cell r="K546" t="str">
            <v>NonBarg</v>
          </cell>
          <cell r="L546" t="str">
            <v>NonProd</v>
          </cell>
          <cell r="M546" t="str">
            <v>No</v>
          </cell>
          <cell r="N546" t="str">
            <v>Other</v>
          </cell>
          <cell r="O546">
            <v>0</v>
          </cell>
          <cell r="P546">
            <v>-488370.14</v>
          </cell>
          <cell r="Q546">
            <v>0</v>
          </cell>
          <cell r="R546">
            <v>0</v>
          </cell>
          <cell r="S546">
            <v>0</v>
          </cell>
        </row>
        <row r="547">
          <cell r="B547" t="str">
            <v>974</v>
          </cell>
          <cell r="C547" t="str">
            <v>PRETAX EMP LIFE INS</v>
          </cell>
          <cell r="D547">
            <v>0</v>
          </cell>
          <cell r="E547">
            <v>0</v>
          </cell>
          <cell r="F547">
            <v>0</v>
          </cell>
          <cell r="G547">
            <v>0</v>
          </cell>
          <cell r="H547">
            <v>824</v>
          </cell>
          <cell r="I547" t="str">
            <v>54</v>
          </cell>
          <cell r="J547" t="str">
            <v>RESOURCE PLANNING</v>
          </cell>
          <cell r="K547" t="str">
            <v>NonBarg</v>
          </cell>
          <cell r="L547" t="str">
            <v>NonProd</v>
          </cell>
          <cell r="M547" t="str">
            <v>No</v>
          </cell>
          <cell r="N547" t="str">
            <v>Other</v>
          </cell>
          <cell r="O547">
            <v>0</v>
          </cell>
          <cell r="P547">
            <v>-9275.8799999999992</v>
          </cell>
          <cell r="Q547">
            <v>0</v>
          </cell>
          <cell r="R547">
            <v>0</v>
          </cell>
          <cell r="S547">
            <v>0</v>
          </cell>
        </row>
        <row r="548">
          <cell r="B548" t="str">
            <v>974</v>
          </cell>
          <cell r="C548" t="str">
            <v>PRETAX EMP LIFE INS</v>
          </cell>
          <cell r="D548">
            <v>0</v>
          </cell>
          <cell r="E548">
            <v>0</v>
          </cell>
          <cell r="F548">
            <v>0</v>
          </cell>
          <cell r="G548">
            <v>0</v>
          </cell>
          <cell r="H548">
            <v>891</v>
          </cell>
          <cell r="I548" t="str">
            <v>56</v>
          </cell>
          <cell r="J548" t="str">
            <v>POWER GENERATION</v>
          </cell>
          <cell r="K548" t="str">
            <v>NonBarg</v>
          </cell>
          <cell r="L548" t="str">
            <v>NonProd</v>
          </cell>
          <cell r="M548" t="str">
            <v>No</v>
          </cell>
          <cell r="N548" t="str">
            <v>Other</v>
          </cell>
          <cell r="O548">
            <v>0</v>
          </cell>
          <cell r="P548">
            <v>-133432.47</v>
          </cell>
          <cell r="Q548">
            <v>0</v>
          </cell>
          <cell r="R548">
            <v>0</v>
          </cell>
          <cell r="S548">
            <v>0</v>
          </cell>
        </row>
        <row r="549">
          <cell r="B549" t="str">
            <v>974</v>
          </cell>
          <cell r="C549" t="str">
            <v>PRETAX EMP LIFE INS</v>
          </cell>
          <cell r="D549">
            <v>0</v>
          </cell>
          <cell r="E549">
            <v>0</v>
          </cell>
          <cell r="F549">
            <v>0</v>
          </cell>
          <cell r="G549">
            <v>0</v>
          </cell>
          <cell r="H549">
            <v>994</v>
          </cell>
          <cell r="I549" t="str">
            <v>58</v>
          </cell>
          <cell r="J549" t="str">
            <v>INFO MANAGEMENT</v>
          </cell>
          <cell r="K549" t="str">
            <v>NonBarg</v>
          </cell>
          <cell r="L549" t="str">
            <v>NonProd</v>
          </cell>
          <cell r="M549" t="str">
            <v>No</v>
          </cell>
          <cell r="N549" t="str">
            <v>Other</v>
          </cell>
          <cell r="O549">
            <v>0</v>
          </cell>
          <cell r="P549">
            <v>-161090.51999999999</v>
          </cell>
          <cell r="Q549">
            <v>0</v>
          </cell>
          <cell r="R549">
            <v>0</v>
          </cell>
          <cell r="S549">
            <v>0</v>
          </cell>
        </row>
        <row r="550">
          <cell r="B550" t="str">
            <v>974</v>
          </cell>
          <cell r="C550" t="str">
            <v>PRETAX EMP LIFE INS</v>
          </cell>
          <cell r="D550">
            <v>0</v>
          </cell>
          <cell r="E550">
            <v>0</v>
          </cell>
          <cell r="F550">
            <v>0</v>
          </cell>
          <cell r="G550">
            <v>0</v>
          </cell>
          <cell r="H550">
            <v>1076</v>
          </cell>
          <cell r="I550" t="str">
            <v>61</v>
          </cell>
          <cell r="J550" t="str">
            <v>GOVT AFFAIRS - STATE</v>
          </cell>
          <cell r="K550" t="str">
            <v>NonBarg</v>
          </cell>
          <cell r="L550" t="str">
            <v>NonProd</v>
          </cell>
          <cell r="M550" t="str">
            <v>No</v>
          </cell>
          <cell r="N550" t="str">
            <v>Other</v>
          </cell>
          <cell r="O550">
            <v>0</v>
          </cell>
          <cell r="P550">
            <v>-1835.52</v>
          </cell>
          <cell r="Q550">
            <v>0</v>
          </cell>
          <cell r="R550">
            <v>0</v>
          </cell>
          <cell r="S550">
            <v>0</v>
          </cell>
        </row>
        <row r="551">
          <cell r="B551" t="str">
            <v>974</v>
          </cell>
          <cell r="C551" t="str">
            <v>PRETAX EMP LIFE INS</v>
          </cell>
          <cell r="D551">
            <v>0</v>
          </cell>
          <cell r="E551">
            <v>0</v>
          </cell>
          <cell r="F551">
            <v>0</v>
          </cell>
          <cell r="G551">
            <v>0</v>
          </cell>
          <cell r="H551">
            <v>1111</v>
          </cell>
          <cell r="I551" t="str">
            <v>62</v>
          </cell>
          <cell r="J551" t="str">
            <v>ENERGY MARKETING</v>
          </cell>
          <cell r="K551" t="str">
            <v>NonBarg</v>
          </cell>
          <cell r="L551" t="str">
            <v>NonProd</v>
          </cell>
          <cell r="M551" t="str">
            <v>No</v>
          </cell>
          <cell r="N551" t="str">
            <v>Other</v>
          </cell>
          <cell r="O551">
            <v>0</v>
          </cell>
          <cell r="P551">
            <v>-13108.25</v>
          </cell>
          <cell r="Q551">
            <v>0</v>
          </cell>
          <cell r="R551">
            <v>0</v>
          </cell>
          <cell r="S551">
            <v>0</v>
          </cell>
        </row>
        <row r="552">
          <cell r="B552" t="str">
            <v>974</v>
          </cell>
          <cell r="C552" t="str">
            <v>PRETAX EMP LIFE INS</v>
          </cell>
          <cell r="D552">
            <v>0</v>
          </cell>
          <cell r="E552">
            <v>0</v>
          </cell>
          <cell r="F552">
            <v>0</v>
          </cell>
          <cell r="G552">
            <v>0</v>
          </cell>
          <cell r="H552">
            <v>1173</v>
          </cell>
          <cell r="I552" t="str">
            <v>63</v>
          </cell>
          <cell r="J552" t="str">
            <v>REGULATORY AFFAIRS</v>
          </cell>
          <cell r="K552" t="str">
            <v>NonBarg</v>
          </cell>
          <cell r="L552" t="str">
            <v>NonProd</v>
          </cell>
          <cell r="M552" t="str">
            <v>No</v>
          </cell>
          <cell r="N552" t="str">
            <v>Other</v>
          </cell>
          <cell r="O552">
            <v>0</v>
          </cell>
          <cell r="P552">
            <v>-12989.32</v>
          </cell>
          <cell r="Q552">
            <v>0</v>
          </cell>
          <cell r="R552">
            <v>0</v>
          </cell>
          <cell r="S552">
            <v>0</v>
          </cell>
        </row>
        <row r="553">
          <cell r="B553" t="str">
            <v>976</v>
          </cell>
          <cell r="C553" t="str">
            <v>LIFE INS BENEFIT $</v>
          </cell>
          <cell r="D553">
            <v>0</v>
          </cell>
          <cell r="E553">
            <v>0</v>
          </cell>
          <cell r="F553">
            <v>0</v>
          </cell>
          <cell r="G553">
            <v>0</v>
          </cell>
          <cell r="H553">
            <v>42</v>
          </cell>
          <cell r="I553" t="str">
            <v>31</v>
          </cell>
          <cell r="J553" t="str">
            <v>NUCLEAR DIVISION</v>
          </cell>
          <cell r="K553" t="str">
            <v>Barg</v>
          </cell>
          <cell r="L553" t="str">
            <v>NonProd</v>
          </cell>
          <cell r="M553" t="str">
            <v>No</v>
          </cell>
          <cell r="N553" t="str">
            <v>Other</v>
          </cell>
          <cell r="O553">
            <v>0</v>
          </cell>
          <cell r="P553">
            <v>27.24</v>
          </cell>
          <cell r="Q553">
            <v>0</v>
          </cell>
          <cell r="R553">
            <v>0</v>
          </cell>
          <cell r="S553">
            <v>0</v>
          </cell>
        </row>
        <row r="554">
          <cell r="B554" t="str">
            <v>976</v>
          </cell>
          <cell r="C554" t="str">
            <v>LIFE INS BENEFIT $</v>
          </cell>
          <cell r="D554">
            <v>0</v>
          </cell>
          <cell r="E554">
            <v>0</v>
          </cell>
          <cell r="F554">
            <v>0</v>
          </cell>
          <cell r="G554">
            <v>0</v>
          </cell>
          <cell r="H554">
            <v>385</v>
          </cell>
          <cell r="I554" t="str">
            <v>56</v>
          </cell>
          <cell r="J554" t="str">
            <v>POWER GENERATION</v>
          </cell>
          <cell r="K554" t="str">
            <v>Barg</v>
          </cell>
          <cell r="L554" t="str">
            <v>NonProd</v>
          </cell>
          <cell r="M554" t="str">
            <v>No</v>
          </cell>
          <cell r="N554" t="str">
            <v>Other</v>
          </cell>
          <cell r="O554">
            <v>0</v>
          </cell>
          <cell r="P554">
            <v>15.36</v>
          </cell>
          <cell r="Q554">
            <v>0</v>
          </cell>
          <cell r="R554">
            <v>0</v>
          </cell>
          <cell r="S554">
            <v>0</v>
          </cell>
        </row>
        <row r="555">
          <cell r="B555" t="str">
            <v>976</v>
          </cell>
          <cell r="C555" t="str">
            <v>LIFE INS BENEFIT $</v>
          </cell>
          <cell r="D555">
            <v>0</v>
          </cell>
          <cell r="E555">
            <v>0</v>
          </cell>
          <cell r="F555">
            <v>0</v>
          </cell>
          <cell r="G555">
            <v>0</v>
          </cell>
          <cell r="H555">
            <v>37</v>
          </cell>
          <cell r="I555" t="str">
            <v>31</v>
          </cell>
          <cell r="J555" t="str">
            <v>NUCLEAR DIVISION</v>
          </cell>
          <cell r="K555" t="str">
            <v>NonBarg</v>
          </cell>
          <cell r="L555" t="str">
            <v>NonProd</v>
          </cell>
          <cell r="M555" t="str">
            <v>No</v>
          </cell>
          <cell r="N555" t="str">
            <v>Other</v>
          </cell>
          <cell r="O555">
            <v>0</v>
          </cell>
          <cell r="P555">
            <v>96779.04</v>
          </cell>
          <cell r="Q555">
            <v>0</v>
          </cell>
          <cell r="R555">
            <v>0</v>
          </cell>
          <cell r="S555">
            <v>0</v>
          </cell>
        </row>
        <row r="556">
          <cell r="B556" t="str">
            <v>976</v>
          </cell>
          <cell r="C556" t="str">
            <v>LIFE INS BENEFIT $</v>
          </cell>
          <cell r="D556">
            <v>0</v>
          </cell>
          <cell r="E556">
            <v>0</v>
          </cell>
          <cell r="F556">
            <v>0</v>
          </cell>
          <cell r="G556">
            <v>0</v>
          </cell>
          <cell r="H556">
            <v>153</v>
          </cell>
          <cell r="I556" t="str">
            <v>33</v>
          </cell>
          <cell r="J556" t="str">
            <v>FINANCIAL</v>
          </cell>
          <cell r="K556" t="str">
            <v>NonBarg</v>
          </cell>
          <cell r="L556" t="str">
            <v>NonProd</v>
          </cell>
          <cell r="M556" t="str">
            <v>No</v>
          </cell>
          <cell r="N556" t="str">
            <v>Other</v>
          </cell>
          <cell r="O556">
            <v>0</v>
          </cell>
          <cell r="P556">
            <v>12758.04</v>
          </cell>
          <cell r="Q556">
            <v>0</v>
          </cell>
          <cell r="R556">
            <v>0</v>
          </cell>
          <cell r="S556">
            <v>0</v>
          </cell>
        </row>
        <row r="557">
          <cell r="B557" t="str">
            <v>976</v>
          </cell>
          <cell r="C557" t="str">
            <v>LIFE INS BENEFIT $</v>
          </cell>
          <cell r="D557">
            <v>0</v>
          </cell>
          <cell r="E557">
            <v>0</v>
          </cell>
          <cell r="F557">
            <v>0</v>
          </cell>
          <cell r="G557">
            <v>0</v>
          </cell>
          <cell r="H557">
            <v>264</v>
          </cell>
          <cell r="I557" t="str">
            <v>34</v>
          </cell>
          <cell r="J557" t="str">
            <v>HUMAN RESRC &amp; CORP SVCS</v>
          </cell>
          <cell r="K557" t="str">
            <v>NonBarg</v>
          </cell>
          <cell r="L557" t="str">
            <v>NonProd</v>
          </cell>
          <cell r="M557" t="str">
            <v>No</v>
          </cell>
          <cell r="N557" t="str">
            <v>Other</v>
          </cell>
          <cell r="O557">
            <v>0</v>
          </cell>
          <cell r="P557">
            <v>39678.14</v>
          </cell>
          <cell r="Q557">
            <v>0</v>
          </cell>
          <cell r="R557">
            <v>0</v>
          </cell>
          <cell r="S557">
            <v>0</v>
          </cell>
        </row>
        <row r="558">
          <cell r="B558" t="str">
            <v>976</v>
          </cell>
          <cell r="C558" t="str">
            <v>LIFE INS BENEFIT $</v>
          </cell>
          <cell r="D558">
            <v>0</v>
          </cell>
          <cell r="E558">
            <v>0</v>
          </cell>
          <cell r="F558">
            <v>0</v>
          </cell>
          <cell r="G558">
            <v>0</v>
          </cell>
          <cell r="H558">
            <v>373</v>
          </cell>
          <cell r="I558" t="str">
            <v>35</v>
          </cell>
          <cell r="J558" t="str">
            <v>GENERAL COUNSEL</v>
          </cell>
          <cell r="K558" t="str">
            <v>NonBarg</v>
          </cell>
          <cell r="L558" t="str">
            <v>NonProd</v>
          </cell>
          <cell r="M558" t="str">
            <v>No</v>
          </cell>
          <cell r="N558" t="str">
            <v>Other</v>
          </cell>
          <cell r="O558">
            <v>0</v>
          </cell>
          <cell r="P558">
            <v>7390.64</v>
          </cell>
          <cell r="Q558">
            <v>0</v>
          </cell>
          <cell r="R558">
            <v>0</v>
          </cell>
          <cell r="S558">
            <v>0</v>
          </cell>
        </row>
        <row r="559">
          <cell r="B559" t="str">
            <v>976</v>
          </cell>
          <cell r="C559" t="str">
            <v>LIFE INS BENEFIT $</v>
          </cell>
          <cell r="D559">
            <v>0</v>
          </cell>
          <cell r="E559">
            <v>0</v>
          </cell>
          <cell r="F559">
            <v>0</v>
          </cell>
          <cell r="G559">
            <v>0</v>
          </cell>
          <cell r="H559">
            <v>439</v>
          </cell>
          <cell r="I559" t="str">
            <v>36</v>
          </cell>
          <cell r="J559" t="str">
            <v>GOVT AFFAIRS - FED</v>
          </cell>
          <cell r="K559" t="str">
            <v>NonBarg</v>
          </cell>
          <cell r="L559" t="str">
            <v>NonProd</v>
          </cell>
          <cell r="M559" t="str">
            <v>No</v>
          </cell>
          <cell r="N559" t="str">
            <v>Other</v>
          </cell>
          <cell r="O559">
            <v>0</v>
          </cell>
          <cell r="P559">
            <v>360.63</v>
          </cell>
          <cell r="Q559">
            <v>0</v>
          </cell>
          <cell r="R559">
            <v>0</v>
          </cell>
          <cell r="S559">
            <v>0</v>
          </cell>
        </row>
        <row r="560">
          <cell r="B560" t="str">
            <v>976</v>
          </cell>
          <cell r="C560" t="str">
            <v>LIFE INS BENEFIT $</v>
          </cell>
          <cell r="D560">
            <v>0</v>
          </cell>
          <cell r="E560">
            <v>0</v>
          </cell>
          <cell r="F560">
            <v>0</v>
          </cell>
          <cell r="G560">
            <v>0</v>
          </cell>
          <cell r="H560">
            <v>483</v>
          </cell>
          <cell r="I560" t="str">
            <v>37</v>
          </cell>
          <cell r="J560" t="str">
            <v>CORP COMMUNICATIONS</v>
          </cell>
          <cell r="K560" t="str">
            <v>NonBarg</v>
          </cell>
          <cell r="L560" t="str">
            <v>NonProd</v>
          </cell>
          <cell r="M560" t="str">
            <v>No</v>
          </cell>
          <cell r="N560" t="str">
            <v>Other</v>
          </cell>
          <cell r="O560">
            <v>0</v>
          </cell>
          <cell r="P560">
            <v>6528.16</v>
          </cell>
          <cell r="Q560">
            <v>0</v>
          </cell>
          <cell r="R560">
            <v>0</v>
          </cell>
          <cell r="S560">
            <v>0</v>
          </cell>
        </row>
        <row r="561">
          <cell r="B561" t="str">
            <v>976</v>
          </cell>
          <cell r="C561" t="str">
            <v>LIFE INS BENEFIT $</v>
          </cell>
          <cell r="D561">
            <v>0</v>
          </cell>
          <cell r="E561">
            <v>0</v>
          </cell>
          <cell r="F561">
            <v>0</v>
          </cell>
          <cell r="G561">
            <v>0</v>
          </cell>
          <cell r="H561">
            <v>535</v>
          </cell>
          <cell r="I561" t="str">
            <v>38</v>
          </cell>
          <cell r="J561" t="str">
            <v>INTERNAL AUDITING</v>
          </cell>
          <cell r="K561" t="str">
            <v>NonBarg</v>
          </cell>
          <cell r="L561" t="str">
            <v>NonProd</v>
          </cell>
          <cell r="M561" t="str">
            <v>No</v>
          </cell>
          <cell r="N561" t="str">
            <v>Other</v>
          </cell>
          <cell r="O561">
            <v>0</v>
          </cell>
          <cell r="P561">
            <v>886.22</v>
          </cell>
          <cell r="Q561">
            <v>0</v>
          </cell>
          <cell r="R561">
            <v>0</v>
          </cell>
          <cell r="S561">
            <v>0</v>
          </cell>
        </row>
        <row r="562">
          <cell r="B562" t="str">
            <v>976</v>
          </cell>
          <cell r="C562" t="str">
            <v>LIFE INS BENEFIT $</v>
          </cell>
          <cell r="D562">
            <v>0</v>
          </cell>
          <cell r="E562">
            <v>0</v>
          </cell>
          <cell r="F562">
            <v>0</v>
          </cell>
          <cell r="G562">
            <v>0</v>
          </cell>
          <cell r="H562">
            <v>602</v>
          </cell>
          <cell r="I562" t="str">
            <v>51</v>
          </cell>
          <cell r="J562" t="str">
            <v>CUSTOMER SERVICE</v>
          </cell>
          <cell r="K562" t="str">
            <v>NonBarg</v>
          </cell>
          <cell r="L562" t="str">
            <v>NonProd</v>
          </cell>
          <cell r="M562" t="str">
            <v>No</v>
          </cell>
          <cell r="N562" t="str">
            <v>Other</v>
          </cell>
          <cell r="O562">
            <v>0</v>
          </cell>
          <cell r="P562">
            <v>64844.09</v>
          </cell>
          <cell r="Q562">
            <v>0</v>
          </cell>
          <cell r="R562">
            <v>0</v>
          </cell>
          <cell r="S562">
            <v>0</v>
          </cell>
        </row>
        <row r="563">
          <cell r="B563" t="str">
            <v>976</v>
          </cell>
          <cell r="C563" t="str">
            <v>LIFE INS BENEFIT $</v>
          </cell>
          <cell r="D563">
            <v>0</v>
          </cell>
          <cell r="E563">
            <v>0</v>
          </cell>
          <cell r="F563">
            <v>0</v>
          </cell>
          <cell r="G563">
            <v>0</v>
          </cell>
          <cell r="H563">
            <v>716</v>
          </cell>
          <cell r="I563" t="str">
            <v>53</v>
          </cell>
          <cell r="J563" t="str">
            <v>POWER SYSTEMS</v>
          </cell>
          <cell r="K563" t="str">
            <v>NonBarg</v>
          </cell>
          <cell r="L563" t="str">
            <v>NonProd</v>
          </cell>
          <cell r="M563" t="str">
            <v>No</v>
          </cell>
          <cell r="N563" t="str">
            <v>Other</v>
          </cell>
          <cell r="O563">
            <v>0</v>
          </cell>
          <cell r="P563">
            <v>121341.85</v>
          </cell>
          <cell r="Q563">
            <v>0</v>
          </cell>
          <cell r="R563">
            <v>0</v>
          </cell>
          <cell r="S563">
            <v>0</v>
          </cell>
        </row>
        <row r="564">
          <cell r="B564" t="str">
            <v>976</v>
          </cell>
          <cell r="C564" t="str">
            <v>LIFE INS BENEFIT $</v>
          </cell>
          <cell r="D564">
            <v>0</v>
          </cell>
          <cell r="E564">
            <v>0</v>
          </cell>
          <cell r="F564">
            <v>0</v>
          </cell>
          <cell r="G564">
            <v>0</v>
          </cell>
          <cell r="H564">
            <v>825</v>
          </cell>
          <cell r="I564" t="str">
            <v>54</v>
          </cell>
          <cell r="J564" t="str">
            <v>RESOURCE PLANNING</v>
          </cell>
          <cell r="K564" t="str">
            <v>NonBarg</v>
          </cell>
          <cell r="L564" t="str">
            <v>NonProd</v>
          </cell>
          <cell r="M564" t="str">
            <v>No</v>
          </cell>
          <cell r="N564" t="str">
            <v>Other</v>
          </cell>
          <cell r="O564">
            <v>0</v>
          </cell>
          <cell r="P564">
            <v>2318.4</v>
          </cell>
          <cell r="Q564">
            <v>0</v>
          </cell>
          <cell r="R564">
            <v>0</v>
          </cell>
          <cell r="S564">
            <v>0</v>
          </cell>
        </row>
        <row r="565">
          <cell r="B565" t="str">
            <v>976</v>
          </cell>
          <cell r="C565" t="str">
            <v>LIFE INS BENEFIT $</v>
          </cell>
          <cell r="D565">
            <v>0</v>
          </cell>
          <cell r="E565">
            <v>0</v>
          </cell>
          <cell r="F565">
            <v>0</v>
          </cell>
          <cell r="G565">
            <v>0</v>
          </cell>
          <cell r="H565">
            <v>892</v>
          </cell>
          <cell r="I565" t="str">
            <v>56</v>
          </cell>
          <cell r="J565" t="str">
            <v>POWER GENERATION</v>
          </cell>
          <cell r="K565" t="str">
            <v>NonBarg</v>
          </cell>
          <cell r="L565" t="str">
            <v>NonProd</v>
          </cell>
          <cell r="M565" t="str">
            <v>No</v>
          </cell>
          <cell r="N565" t="str">
            <v>Other</v>
          </cell>
          <cell r="O565">
            <v>0</v>
          </cell>
          <cell r="P565">
            <v>32490.639999999999</v>
          </cell>
          <cell r="Q565">
            <v>0</v>
          </cell>
          <cell r="R565">
            <v>0</v>
          </cell>
          <cell r="S565">
            <v>0</v>
          </cell>
        </row>
        <row r="566">
          <cell r="B566" t="str">
            <v>976</v>
          </cell>
          <cell r="C566" t="str">
            <v>LIFE INS BENEFIT $</v>
          </cell>
          <cell r="D566">
            <v>0</v>
          </cell>
          <cell r="E566">
            <v>0</v>
          </cell>
          <cell r="F566">
            <v>0</v>
          </cell>
          <cell r="G566">
            <v>0</v>
          </cell>
          <cell r="H566">
            <v>995</v>
          </cell>
          <cell r="I566" t="str">
            <v>58</v>
          </cell>
          <cell r="J566" t="str">
            <v>INFO MANAGEMENT</v>
          </cell>
          <cell r="K566" t="str">
            <v>NonBarg</v>
          </cell>
          <cell r="L566" t="str">
            <v>NonProd</v>
          </cell>
          <cell r="M566" t="str">
            <v>No</v>
          </cell>
          <cell r="N566" t="str">
            <v>Other</v>
          </cell>
          <cell r="O566">
            <v>0</v>
          </cell>
          <cell r="P566">
            <v>41578.29</v>
          </cell>
          <cell r="Q566">
            <v>0</v>
          </cell>
          <cell r="R566">
            <v>0</v>
          </cell>
          <cell r="S566">
            <v>0</v>
          </cell>
        </row>
        <row r="567">
          <cell r="B567" t="str">
            <v>976</v>
          </cell>
          <cell r="C567" t="str">
            <v>LIFE INS BENEFIT $</v>
          </cell>
          <cell r="D567">
            <v>0</v>
          </cell>
          <cell r="E567">
            <v>0</v>
          </cell>
          <cell r="F567">
            <v>0</v>
          </cell>
          <cell r="G567">
            <v>0</v>
          </cell>
          <cell r="H567">
            <v>1077</v>
          </cell>
          <cell r="I567" t="str">
            <v>61</v>
          </cell>
          <cell r="J567" t="str">
            <v>GOVT AFFAIRS - STATE</v>
          </cell>
          <cell r="K567" t="str">
            <v>NonBarg</v>
          </cell>
          <cell r="L567" t="str">
            <v>NonProd</v>
          </cell>
          <cell r="M567" t="str">
            <v>No</v>
          </cell>
          <cell r="N567" t="str">
            <v>Other</v>
          </cell>
          <cell r="O567">
            <v>0</v>
          </cell>
          <cell r="P567">
            <v>264.95999999999998</v>
          </cell>
          <cell r="Q567">
            <v>0</v>
          </cell>
          <cell r="R567">
            <v>0</v>
          </cell>
          <cell r="S567">
            <v>0</v>
          </cell>
        </row>
        <row r="568">
          <cell r="B568" t="str">
            <v>976</v>
          </cell>
          <cell r="C568" t="str">
            <v>LIFE INS BENEFIT $</v>
          </cell>
          <cell r="D568">
            <v>0</v>
          </cell>
          <cell r="E568">
            <v>0</v>
          </cell>
          <cell r="F568">
            <v>0</v>
          </cell>
          <cell r="G568">
            <v>0</v>
          </cell>
          <cell r="H568">
            <v>1112</v>
          </cell>
          <cell r="I568" t="str">
            <v>62</v>
          </cell>
          <cell r="J568" t="str">
            <v>ENERGY MARKETING</v>
          </cell>
          <cell r="K568" t="str">
            <v>NonBarg</v>
          </cell>
          <cell r="L568" t="str">
            <v>NonProd</v>
          </cell>
          <cell r="M568" t="str">
            <v>No</v>
          </cell>
          <cell r="N568" t="str">
            <v>Other</v>
          </cell>
          <cell r="O568">
            <v>0</v>
          </cell>
          <cell r="P568">
            <v>3186.69</v>
          </cell>
          <cell r="Q568">
            <v>0</v>
          </cell>
          <cell r="R568">
            <v>0</v>
          </cell>
          <cell r="S568">
            <v>0</v>
          </cell>
        </row>
        <row r="569">
          <cell r="B569" t="str">
            <v>976</v>
          </cell>
          <cell r="C569" t="str">
            <v>LIFE INS BENEFIT $</v>
          </cell>
          <cell r="D569">
            <v>0</v>
          </cell>
          <cell r="E569">
            <v>0</v>
          </cell>
          <cell r="F569">
            <v>0</v>
          </cell>
          <cell r="G569">
            <v>0</v>
          </cell>
          <cell r="H569">
            <v>1174</v>
          </cell>
          <cell r="I569" t="str">
            <v>63</v>
          </cell>
          <cell r="J569" t="str">
            <v>REGULATORY AFFAIRS</v>
          </cell>
          <cell r="K569" t="str">
            <v>NonBarg</v>
          </cell>
          <cell r="L569" t="str">
            <v>NonProd</v>
          </cell>
          <cell r="M569" t="str">
            <v>No</v>
          </cell>
          <cell r="N569" t="str">
            <v>Other</v>
          </cell>
          <cell r="O569">
            <v>0</v>
          </cell>
          <cell r="P569">
            <v>2986.24</v>
          </cell>
          <cell r="Q569">
            <v>0</v>
          </cell>
          <cell r="R569">
            <v>0</v>
          </cell>
          <cell r="S569">
            <v>0</v>
          </cell>
        </row>
        <row r="570">
          <cell r="B570" t="str">
            <v>977</v>
          </cell>
          <cell r="C570" t="str">
            <v>PRETAX LTD</v>
          </cell>
          <cell r="D570">
            <v>0</v>
          </cell>
          <cell r="E570">
            <v>0</v>
          </cell>
          <cell r="F570">
            <v>0</v>
          </cell>
          <cell r="G570">
            <v>0</v>
          </cell>
          <cell r="H570">
            <v>43</v>
          </cell>
          <cell r="I570" t="str">
            <v>31</v>
          </cell>
          <cell r="J570" t="str">
            <v>NUCLEAR DIVISION</v>
          </cell>
          <cell r="K570" t="str">
            <v>Barg</v>
          </cell>
          <cell r="L570" t="str">
            <v>NonProd</v>
          </cell>
          <cell r="M570" t="str">
            <v>No</v>
          </cell>
          <cell r="N570" t="str">
            <v>Other</v>
          </cell>
          <cell r="O570">
            <v>0</v>
          </cell>
          <cell r="P570">
            <v>-181.22</v>
          </cell>
          <cell r="Q570">
            <v>0</v>
          </cell>
          <cell r="R570">
            <v>0</v>
          </cell>
          <cell r="S570">
            <v>0</v>
          </cell>
        </row>
        <row r="571">
          <cell r="B571" t="str">
            <v>977</v>
          </cell>
          <cell r="C571" t="str">
            <v>PRETAX LTD</v>
          </cell>
          <cell r="D571">
            <v>0</v>
          </cell>
          <cell r="E571">
            <v>0</v>
          </cell>
          <cell r="F571">
            <v>0</v>
          </cell>
          <cell r="G571">
            <v>0</v>
          </cell>
          <cell r="H571">
            <v>386</v>
          </cell>
          <cell r="I571" t="str">
            <v>56</v>
          </cell>
          <cell r="J571" t="str">
            <v>POWER GENERATION</v>
          </cell>
          <cell r="K571" t="str">
            <v>Barg</v>
          </cell>
          <cell r="L571" t="str">
            <v>NonProd</v>
          </cell>
          <cell r="M571" t="str">
            <v>No</v>
          </cell>
          <cell r="N571" t="str">
            <v>Other</v>
          </cell>
          <cell r="O571">
            <v>0</v>
          </cell>
          <cell r="P571">
            <v>-139.65</v>
          </cell>
          <cell r="Q571">
            <v>0</v>
          </cell>
          <cell r="R571">
            <v>0</v>
          </cell>
          <cell r="S571">
            <v>0</v>
          </cell>
        </row>
        <row r="572">
          <cell r="B572" t="str">
            <v>977</v>
          </cell>
          <cell r="C572" t="str">
            <v>PRETAX LTD</v>
          </cell>
          <cell r="D572">
            <v>0</v>
          </cell>
          <cell r="E572">
            <v>0</v>
          </cell>
          <cell r="F572">
            <v>0</v>
          </cell>
          <cell r="G572">
            <v>0</v>
          </cell>
          <cell r="H572">
            <v>38</v>
          </cell>
          <cell r="I572" t="str">
            <v>31</v>
          </cell>
          <cell r="J572" t="str">
            <v>NUCLEAR DIVISION</v>
          </cell>
          <cell r="K572" t="str">
            <v>NonBarg</v>
          </cell>
          <cell r="L572" t="str">
            <v>NonProd</v>
          </cell>
          <cell r="M572" t="str">
            <v>No</v>
          </cell>
          <cell r="N572" t="str">
            <v>Other</v>
          </cell>
          <cell r="O572">
            <v>0</v>
          </cell>
          <cell r="P572">
            <v>-481306.14</v>
          </cell>
          <cell r="Q572">
            <v>0</v>
          </cell>
          <cell r="R572">
            <v>0</v>
          </cell>
          <cell r="S572">
            <v>0</v>
          </cell>
        </row>
        <row r="573">
          <cell r="B573" t="str">
            <v>977</v>
          </cell>
          <cell r="C573" t="str">
            <v>PRETAX LTD</v>
          </cell>
          <cell r="D573">
            <v>0</v>
          </cell>
          <cell r="E573">
            <v>0</v>
          </cell>
          <cell r="F573">
            <v>0</v>
          </cell>
          <cell r="G573">
            <v>0</v>
          </cell>
          <cell r="H573">
            <v>154</v>
          </cell>
          <cell r="I573" t="str">
            <v>33</v>
          </cell>
          <cell r="J573" t="str">
            <v>FINANCIAL</v>
          </cell>
          <cell r="K573" t="str">
            <v>NonBarg</v>
          </cell>
          <cell r="L573" t="str">
            <v>NonProd</v>
          </cell>
          <cell r="M573" t="str">
            <v>No</v>
          </cell>
          <cell r="N573" t="str">
            <v>Other</v>
          </cell>
          <cell r="O573">
            <v>0</v>
          </cell>
          <cell r="P573">
            <v>-87646.48</v>
          </cell>
          <cell r="Q573">
            <v>0</v>
          </cell>
          <cell r="R573">
            <v>0</v>
          </cell>
          <cell r="S573">
            <v>0</v>
          </cell>
        </row>
        <row r="574">
          <cell r="B574" t="str">
            <v>977</v>
          </cell>
          <cell r="C574" t="str">
            <v>PRETAX LTD</v>
          </cell>
          <cell r="D574">
            <v>0</v>
          </cell>
          <cell r="E574">
            <v>0</v>
          </cell>
          <cell r="F574">
            <v>0</v>
          </cell>
          <cell r="G574">
            <v>0</v>
          </cell>
          <cell r="H574">
            <v>265</v>
          </cell>
          <cell r="I574" t="str">
            <v>34</v>
          </cell>
          <cell r="J574" t="str">
            <v>HUMAN RESRC &amp; CORP SVCS</v>
          </cell>
          <cell r="K574" t="str">
            <v>NonBarg</v>
          </cell>
          <cell r="L574" t="str">
            <v>NonProd</v>
          </cell>
          <cell r="M574" t="str">
            <v>No</v>
          </cell>
          <cell r="N574" t="str">
            <v>Other</v>
          </cell>
          <cell r="O574">
            <v>0</v>
          </cell>
          <cell r="P574">
            <v>-197369.92</v>
          </cell>
          <cell r="Q574">
            <v>0</v>
          </cell>
          <cell r="R574">
            <v>0</v>
          </cell>
          <cell r="S574">
            <v>0</v>
          </cell>
        </row>
        <row r="575">
          <cell r="B575" t="str">
            <v>977</v>
          </cell>
          <cell r="C575" t="str">
            <v>PRETAX LTD</v>
          </cell>
          <cell r="D575">
            <v>0</v>
          </cell>
          <cell r="E575">
            <v>0</v>
          </cell>
          <cell r="F575">
            <v>0</v>
          </cell>
          <cell r="G575">
            <v>0</v>
          </cell>
          <cell r="H575">
            <v>374</v>
          </cell>
          <cell r="I575" t="str">
            <v>35</v>
          </cell>
          <cell r="J575" t="str">
            <v>GENERAL COUNSEL</v>
          </cell>
          <cell r="K575" t="str">
            <v>NonBarg</v>
          </cell>
          <cell r="L575" t="str">
            <v>NonProd</v>
          </cell>
          <cell r="M575" t="str">
            <v>No</v>
          </cell>
          <cell r="N575" t="str">
            <v>Other</v>
          </cell>
          <cell r="O575">
            <v>0</v>
          </cell>
          <cell r="P575">
            <v>-37127.74</v>
          </cell>
          <cell r="Q575">
            <v>0</v>
          </cell>
          <cell r="R575">
            <v>0</v>
          </cell>
          <cell r="S575">
            <v>0</v>
          </cell>
        </row>
        <row r="576">
          <cell r="B576" t="str">
            <v>977</v>
          </cell>
          <cell r="C576" t="str">
            <v>PRETAX LTD</v>
          </cell>
          <cell r="D576">
            <v>0</v>
          </cell>
          <cell r="E576">
            <v>0</v>
          </cell>
          <cell r="F576">
            <v>0</v>
          </cell>
          <cell r="G576">
            <v>0</v>
          </cell>
          <cell r="H576">
            <v>440</v>
          </cell>
          <cell r="I576" t="str">
            <v>36</v>
          </cell>
          <cell r="J576" t="str">
            <v>GOVT AFFAIRS - FED</v>
          </cell>
          <cell r="K576" t="str">
            <v>NonBarg</v>
          </cell>
          <cell r="L576" t="str">
            <v>NonProd</v>
          </cell>
          <cell r="M576" t="str">
            <v>No</v>
          </cell>
          <cell r="N576" t="str">
            <v>Other</v>
          </cell>
          <cell r="O576">
            <v>0</v>
          </cell>
          <cell r="P576">
            <v>-1641.68</v>
          </cell>
          <cell r="Q576">
            <v>0</v>
          </cell>
          <cell r="R576">
            <v>0</v>
          </cell>
          <cell r="S576">
            <v>0</v>
          </cell>
        </row>
        <row r="577">
          <cell r="B577" t="str">
            <v>977</v>
          </cell>
          <cell r="C577" t="str">
            <v>PRETAX LTD</v>
          </cell>
          <cell r="D577">
            <v>0</v>
          </cell>
          <cell r="E577">
            <v>0</v>
          </cell>
          <cell r="F577">
            <v>0</v>
          </cell>
          <cell r="G577">
            <v>0</v>
          </cell>
          <cell r="H577">
            <v>484</v>
          </cell>
          <cell r="I577" t="str">
            <v>37</v>
          </cell>
          <cell r="J577" t="str">
            <v>CORP COMMUNICATIONS</v>
          </cell>
          <cell r="K577" t="str">
            <v>NonBarg</v>
          </cell>
          <cell r="L577" t="str">
            <v>NonProd</v>
          </cell>
          <cell r="M577" t="str">
            <v>No</v>
          </cell>
          <cell r="N577" t="str">
            <v>Other</v>
          </cell>
          <cell r="O577">
            <v>0</v>
          </cell>
          <cell r="P577">
            <v>-28638.82</v>
          </cell>
          <cell r="Q577">
            <v>0</v>
          </cell>
          <cell r="R577">
            <v>0</v>
          </cell>
          <cell r="S577">
            <v>0</v>
          </cell>
        </row>
        <row r="578">
          <cell r="B578" t="str">
            <v>977</v>
          </cell>
          <cell r="C578" t="str">
            <v>PRETAX LTD</v>
          </cell>
          <cell r="D578">
            <v>0</v>
          </cell>
          <cell r="E578">
            <v>0</v>
          </cell>
          <cell r="F578">
            <v>0</v>
          </cell>
          <cell r="G578">
            <v>0</v>
          </cell>
          <cell r="H578">
            <v>536</v>
          </cell>
          <cell r="I578" t="str">
            <v>38</v>
          </cell>
          <cell r="J578" t="str">
            <v>INTERNAL AUDITING</v>
          </cell>
          <cell r="K578" t="str">
            <v>NonBarg</v>
          </cell>
          <cell r="L578" t="str">
            <v>NonProd</v>
          </cell>
          <cell r="M578" t="str">
            <v>No</v>
          </cell>
          <cell r="N578" t="str">
            <v>Other</v>
          </cell>
          <cell r="O578">
            <v>0</v>
          </cell>
          <cell r="P578">
            <v>-5176.33</v>
          </cell>
          <cell r="Q578">
            <v>0</v>
          </cell>
          <cell r="R578">
            <v>0</v>
          </cell>
          <cell r="S578">
            <v>0</v>
          </cell>
        </row>
        <row r="579">
          <cell r="B579" t="str">
            <v>977</v>
          </cell>
          <cell r="C579" t="str">
            <v>PRETAX LTD</v>
          </cell>
          <cell r="D579">
            <v>0</v>
          </cell>
          <cell r="E579">
            <v>0</v>
          </cell>
          <cell r="F579">
            <v>0</v>
          </cell>
          <cell r="G579">
            <v>0</v>
          </cell>
          <cell r="H579">
            <v>603</v>
          </cell>
          <cell r="I579" t="str">
            <v>51</v>
          </cell>
          <cell r="J579" t="str">
            <v>CUSTOMER SERVICE</v>
          </cell>
          <cell r="K579" t="str">
            <v>NonBarg</v>
          </cell>
          <cell r="L579" t="str">
            <v>NonProd</v>
          </cell>
          <cell r="M579" t="str">
            <v>No</v>
          </cell>
          <cell r="N579" t="str">
            <v>Other</v>
          </cell>
          <cell r="O579">
            <v>0</v>
          </cell>
          <cell r="P579">
            <v>-325914.86</v>
          </cell>
          <cell r="Q579">
            <v>0</v>
          </cell>
          <cell r="R579">
            <v>0</v>
          </cell>
          <cell r="S579">
            <v>0</v>
          </cell>
        </row>
        <row r="580">
          <cell r="B580" t="str">
            <v>977</v>
          </cell>
          <cell r="C580" t="str">
            <v>PRETAX LTD</v>
          </cell>
          <cell r="D580">
            <v>0</v>
          </cell>
          <cell r="E580">
            <v>0</v>
          </cell>
          <cell r="F580">
            <v>0</v>
          </cell>
          <cell r="G580">
            <v>0</v>
          </cell>
          <cell r="H580">
            <v>717</v>
          </cell>
          <cell r="I580" t="str">
            <v>53</v>
          </cell>
          <cell r="J580" t="str">
            <v>POWER SYSTEMS</v>
          </cell>
          <cell r="K580" t="str">
            <v>NonBarg</v>
          </cell>
          <cell r="L580" t="str">
            <v>NonProd</v>
          </cell>
          <cell r="M580" t="str">
            <v>No</v>
          </cell>
          <cell r="N580" t="str">
            <v>Other</v>
          </cell>
          <cell r="O580">
            <v>0</v>
          </cell>
          <cell r="P580">
            <v>-582579.03</v>
          </cell>
          <cell r="Q580">
            <v>0</v>
          </cell>
          <cell r="R580">
            <v>0</v>
          </cell>
          <cell r="S580">
            <v>0</v>
          </cell>
        </row>
        <row r="581">
          <cell r="B581" t="str">
            <v>977</v>
          </cell>
          <cell r="C581" t="str">
            <v>PRETAX LTD</v>
          </cell>
          <cell r="D581">
            <v>0</v>
          </cell>
          <cell r="E581">
            <v>0</v>
          </cell>
          <cell r="F581">
            <v>0</v>
          </cell>
          <cell r="G581">
            <v>0</v>
          </cell>
          <cell r="H581">
            <v>826</v>
          </cell>
          <cell r="I581" t="str">
            <v>54</v>
          </cell>
          <cell r="J581" t="str">
            <v>RESOURCE PLANNING</v>
          </cell>
          <cell r="K581" t="str">
            <v>NonBarg</v>
          </cell>
          <cell r="L581" t="str">
            <v>NonProd</v>
          </cell>
          <cell r="M581" t="str">
            <v>No</v>
          </cell>
          <cell r="N581" t="str">
            <v>Other</v>
          </cell>
          <cell r="O581">
            <v>0</v>
          </cell>
          <cell r="P581">
            <v>-12503.28</v>
          </cell>
          <cell r="Q581">
            <v>0</v>
          </cell>
          <cell r="R581">
            <v>0</v>
          </cell>
          <cell r="S581">
            <v>0</v>
          </cell>
        </row>
        <row r="582">
          <cell r="B582" t="str">
            <v>977</v>
          </cell>
          <cell r="C582" t="str">
            <v>PRETAX LTD</v>
          </cell>
          <cell r="D582">
            <v>0</v>
          </cell>
          <cell r="E582">
            <v>0</v>
          </cell>
          <cell r="F582">
            <v>0</v>
          </cell>
          <cell r="G582">
            <v>0</v>
          </cell>
          <cell r="H582">
            <v>893</v>
          </cell>
          <cell r="I582" t="str">
            <v>56</v>
          </cell>
          <cell r="J582" t="str">
            <v>POWER GENERATION</v>
          </cell>
          <cell r="K582" t="str">
            <v>NonBarg</v>
          </cell>
          <cell r="L582" t="str">
            <v>NonProd</v>
          </cell>
          <cell r="M582" t="str">
            <v>No</v>
          </cell>
          <cell r="N582" t="str">
            <v>Other</v>
          </cell>
          <cell r="O582">
            <v>0</v>
          </cell>
          <cell r="P582">
            <v>-162740.49</v>
          </cell>
          <cell r="Q582">
            <v>0</v>
          </cell>
          <cell r="R582">
            <v>0</v>
          </cell>
          <cell r="S582">
            <v>0</v>
          </cell>
        </row>
        <row r="583">
          <cell r="B583" t="str">
            <v>977</v>
          </cell>
          <cell r="C583" t="str">
            <v>PRETAX LTD</v>
          </cell>
          <cell r="D583">
            <v>0</v>
          </cell>
          <cell r="E583">
            <v>0</v>
          </cell>
          <cell r="F583">
            <v>0</v>
          </cell>
          <cell r="G583">
            <v>0</v>
          </cell>
          <cell r="H583">
            <v>996</v>
          </cell>
          <cell r="I583" t="str">
            <v>58</v>
          </cell>
          <cell r="J583" t="str">
            <v>INFO MANAGEMENT</v>
          </cell>
          <cell r="K583" t="str">
            <v>NonBarg</v>
          </cell>
          <cell r="L583" t="str">
            <v>NonProd</v>
          </cell>
          <cell r="M583" t="str">
            <v>No</v>
          </cell>
          <cell r="N583" t="str">
            <v>Other</v>
          </cell>
          <cell r="O583">
            <v>0</v>
          </cell>
          <cell r="P583">
            <v>-205246.41</v>
          </cell>
          <cell r="Q583">
            <v>0</v>
          </cell>
          <cell r="R583">
            <v>0</v>
          </cell>
          <cell r="S583">
            <v>0</v>
          </cell>
        </row>
        <row r="584">
          <cell r="B584" t="str">
            <v>977</v>
          </cell>
          <cell r="C584" t="str">
            <v>PRETAX LTD</v>
          </cell>
          <cell r="D584">
            <v>0</v>
          </cell>
          <cell r="E584">
            <v>0</v>
          </cell>
          <cell r="F584">
            <v>0</v>
          </cell>
          <cell r="G584">
            <v>0</v>
          </cell>
          <cell r="H584">
            <v>1078</v>
          </cell>
          <cell r="I584" t="str">
            <v>61</v>
          </cell>
          <cell r="J584" t="str">
            <v>GOVT AFFAIRS - STATE</v>
          </cell>
          <cell r="K584" t="str">
            <v>NonBarg</v>
          </cell>
          <cell r="L584" t="str">
            <v>NonProd</v>
          </cell>
          <cell r="M584" t="str">
            <v>No</v>
          </cell>
          <cell r="N584" t="str">
            <v>Other</v>
          </cell>
          <cell r="O584">
            <v>0</v>
          </cell>
          <cell r="P584">
            <v>-1501.44</v>
          </cell>
          <cell r="Q584">
            <v>0</v>
          </cell>
          <cell r="R584">
            <v>0</v>
          </cell>
          <cell r="S584">
            <v>0</v>
          </cell>
        </row>
        <row r="585">
          <cell r="B585" t="str">
            <v>977</v>
          </cell>
          <cell r="C585" t="str">
            <v>PRETAX LTD</v>
          </cell>
          <cell r="D585">
            <v>0</v>
          </cell>
          <cell r="E585">
            <v>0</v>
          </cell>
          <cell r="F585">
            <v>0</v>
          </cell>
          <cell r="G585">
            <v>0</v>
          </cell>
          <cell r="H585">
            <v>1113</v>
          </cell>
          <cell r="I585" t="str">
            <v>62</v>
          </cell>
          <cell r="J585" t="str">
            <v>ENERGY MARKETING</v>
          </cell>
          <cell r="K585" t="str">
            <v>NonBarg</v>
          </cell>
          <cell r="L585" t="str">
            <v>NonProd</v>
          </cell>
          <cell r="M585" t="str">
            <v>No</v>
          </cell>
          <cell r="N585" t="str">
            <v>Other</v>
          </cell>
          <cell r="O585">
            <v>0</v>
          </cell>
          <cell r="P585">
            <v>-18483.29</v>
          </cell>
          <cell r="Q585">
            <v>0</v>
          </cell>
          <cell r="R585">
            <v>0</v>
          </cell>
          <cell r="S585">
            <v>0</v>
          </cell>
        </row>
        <row r="586">
          <cell r="B586" t="str">
            <v>977</v>
          </cell>
          <cell r="C586" t="str">
            <v>PRETAX LTD</v>
          </cell>
          <cell r="D586">
            <v>0</v>
          </cell>
          <cell r="E586">
            <v>0</v>
          </cell>
          <cell r="F586">
            <v>0</v>
          </cell>
          <cell r="G586">
            <v>0</v>
          </cell>
          <cell r="H586">
            <v>1175</v>
          </cell>
          <cell r="I586" t="str">
            <v>63</v>
          </cell>
          <cell r="J586" t="str">
            <v>REGULATORY AFFAIRS</v>
          </cell>
          <cell r="K586" t="str">
            <v>NonBarg</v>
          </cell>
          <cell r="L586" t="str">
            <v>NonProd</v>
          </cell>
          <cell r="M586" t="str">
            <v>No</v>
          </cell>
          <cell r="N586" t="str">
            <v>Other</v>
          </cell>
          <cell r="O586">
            <v>0</v>
          </cell>
          <cell r="P586">
            <v>-16914.96</v>
          </cell>
          <cell r="Q586">
            <v>0</v>
          </cell>
          <cell r="R586">
            <v>0</v>
          </cell>
          <cell r="S586">
            <v>0</v>
          </cell>
        </row>
        <row r="587">
          <cell r="B587" t="str">
            <v>978</v>
          </cell>
          <cell r="C587" t="str">
            <v>LTD BENEFIT $</v>
          </cell>
          <cell r="D587">
            <v>0</v>
          </cell>
          <cell r="E587">
            <v>0</v>
          </cell>
          <cell r="F587">
            <v>0</v>
          </cell>
          <cell r="G587">
            <v>0</v>
          </cell>
          <cell r="H587">
            <v>44</v>
          </cell>
          <cell r="I587" t="str">
            <v>31</v>
          </cell>
          <cell r="J587" t="str">
            <v>NUCLEAR DIVISION</v>
          </cell>
          <cell r="K587" t="str">
            <v>Barg</v>
          </cell>
          <cell r="L587" t="str">
            <v>NonProd</v>
          </cell>
          <cell r="M587" t="str">
            <v>No</v>
          </cell>
          <cell r="N587" t="str">
            <v>Other</v>
          </cell>
          <cell r="O587">
            <v>0</v>
          </cell>
          <cell r="P587">
            <v>182.66</v>
          </cell>
          <cell r="Q587">
            <v>0</v>
          </cell>
          <cell r="R587">
            <v>0</v>
          </cell>
          <cell r="S587">
            <v>0</v>
          </cell>
        </row>
        <row r="588">
          <cell r="B588" t="str">
            <v>978</v>
          </cell>
          <cell r="C588" t="str">
            <v>LTD BENEFIT $</v>
          </cell>
          <cell r="D588">
            <v>0</v>
          </cell>
          <cell r="E588">
            <v>0</v>
          </cell>
          <cell r="F588">
            <v>0</v>
          </cell>
          <cell r="G588">
            <v>0</v>
          </cell>
          <cell r="H588">
            <v>387</v>
          </cell>
          <cell r="I588" t="str">
            <v>56</v>
          </cell>
          <cell r="J588" t="str">
            <v>POWER GENERATION</v>
          </cell>
          <cell r="K588" t="str">
            <v>Barg</v>
          </cell>
          <cell r="L588" t="str">
            <v>NonProd</v>
          </cell>
          <cell r="M588" t="str">
            <v>No</v>
          </cell>
          <cell r="N588" t="str">
            <v>Other</v>
          </cell>
          <cell r="O588">
            <v>0</v>
          </cell>
          <cell r="P588">
            <v>79.8</v>
          </cell>
          <cell r="Q588">
            <v>0</v>
          </cell>
          <cell r="R588">
            <v>0</v>
          </cell>
          <cell r="S588">
            <v>0</v>
          </cell>
        </row>
        <row r="589">
          <cell r="B589" t="str">
            <v>978</v>
          </cell>
          <cell r="C589" t="str">
            <v>LTD BENEFIT $</v>
          </cell>
          <cell r="D589">
            <v>0</v>
          </cell>
          <cell r="E589">
            <v>0</v>
          </cell>
          <cell r="F589">
            <v>0</v>
          </cell>
          <cell r="G589">
            <v>0</v>
          </cell>
          <cell r="H589">
            <v>39</v>
          </cell>
          <cell r="I589" t="str">
            <v>31</v>
          </cell>
          <cell r="J589" t="str">
            <v>NUCLEAR DIVISION</v>
          </cell>
          <cell r="K589" t="str">
            <v>NonBarg</v>
          </cell>
          <cell r="L589" t="str">
            <v>NonProd</v>
          </cell>
          <cell r="M589" t="str">
            <v>No</v>
          </cell>
          <cell r="N589" t="str">
            <v>Other</v>
          </cell>
          <cell r="O589">
            <v>0</v>
          </cell>
          <cell r="P589">
            <v>451520.43</v>
          </cell>
          <cell r="Q589">
            <v>0</v>
          </cell>
          <cell r="R589">
            <v>0</v>
          </cell>
          <cell r="S589">
            <v>0</v>
          </cell>
        </row>
        <row r="590">
          <cell r="B590" t="str">
            <v>978</v>
          </cell>
          <cell r="C590" t="str">
            <v>LTD BENEFIT $</v>
          </cell>
          <cell r="D590">
            <v>0</v>
          </cell>
          <cell r="E590">
            <v>0</v>
          </cell>
          <cell r="F590">
            <v>0</v>
          </cell>
          <cell r="G590">
            <v>0</v>
          </cell>
          <cell r="H590">
            <v>155</v>
          </cell>
          <cell r="I590" t="str">
            <v>33</v>
          </cell>
          <cell r="J590" t="str">
            <v>FINANCIAL</v>
          </cell>
          <cell r="K590" t="str">
            <v>NonBarg</v>
          </cell>
          <cell r="L590" t="str">
            <v>NonProd</v>
          </cell>
          <cell r="M590" t="str">
            <v>No</v>
          </cell>
          <cell r="N590" t="str">
            <v>Other</v>
          </cell>
          <cell r="O590">
            <v>0</v>
          </cell>
          <cell r="P590">
            <v>81579.8</v>
          </cell>
          <cell r="Q590">
            <v>0</v>
          </cell>
          <cell r="R590">
            <v>0</v>
          </cell>
          <cell r="S590">
            <v>0</v>
          </cell>
        </row>
        <row r="591">
          <cell r="B591" t="str">
            <v>978</v>
          </cell>
          <cell r="C591" t="str">
            <v>LTD BENEFIT $</v>
          </cell>
          <cell r="D591">
            <v>0</v>
          </cell>
          <cell r="E591">
            <v>0</v>
          </cell>
          <cell r="F591">
            <v>0</v>
          </cell>
          <cell r="G591">
            <v>0</v>
          </cell>
          <cell r="H591">
            <v>266</v>
          </cell>
          <cell r="I591" t="str">
            <v>34</v>
          </cell>
          <cell r="J591" t="str">
            <v>HUMAN RESRC &amp; CORP SVCS</v>
          </cell>
          <cell r="K591" t="str">
            <v>NonBarg</v>
          </cell>
          <cell r="L591" t="str">
            <v>NonProd</v>
          </cell>
          <cell r="M591" t="str">
            <v>No</v>
          </cell>
          <cell r="N591" t="str">
            <v>Other</v>
          </cell>
          <cell r="O591">
            <v>0</v>
          </cell>
          <cell r="P591">
            <v>183776.39</v>
          </cell>
          <cell r="Q591">
            <v>0</v>
          </cell>
          <cell r="R591">
            <v>0</v>
          </cell>
          <cell r="S591">
            <v>0</v>
          </cell>
        </row>
        <row r="592">
          <cell r="B592" t="str">
            <v>978</v>
          </cell>
          <cell r="C592" t="str">
            <v>LTD BENEFIT $</v>
          </cell>
          <cell r="D592">
            <v>0</v>
          </cell>
          <cell r="E592">
            <v>0</v>
          </cell>
          <cell r="F592">
            <v>0</v>
          </cell>
          <cell r="G592">
            <v>0</v>
          </cell>
          <cell r="H592">
            <v>375</v>
          </cell>
          <cell r="I592" t="str">
            <v>35</v>
          </cell>
          <cell r="J592" t="str">
            <v>GENERAL COUNSEL</v>
          </cell>
          <cell r="K592" t="str">
            <v>NonBarg</v>
          </cell>
          <cell r="L592" t="str">
            <v>NonProd</v>
          </cell>
          <cell r="M592" t="str">
            <v>No</v>
          </cell>
          <cell r="N592" t="str">
            <v>Other</v>
          </cell>
          <cell r="O592">
            <v>0</v>
          </cell>
          <cell r="P592">
            <v>35110.800000000003</v>
          </cell>
          <cell r="Q592">
            <v>0</v>
          </cell>
          <cell r="R592">
            <v>0</v>
          </cell>
          <cell r="S592">
            <v>0</v>
          </cell>
        </row>
        <row r="593">
          <cell r="B593" t="str">
            <v>978</v>
          </cell>
          <cell r="C593" t="str">
            <v>LTD BENEFIT $</v>
          </cell>
          <cell r="D593">
            <v>0</v>
          </cell>
          <cell r="E593">
            <v>0</v>
          </cell>
          <cell r="F593">
            <v>0</v>
          </cell>
          <cell r="G593">
            <v>0</v>
          </cell>
          <cell r="H593">
            <v>441</v>
          </cell>
          <cell r="I593" t="str">
            <v>36</v>
          </cell>
          <cell r="J593" t="str">
            <v>GOVT AFFAIRS - FED</v>
          </cell>
          <cell r="K593" t="str">
            <v>NonBarg</v>
          </cell>
          <cell r="L593" t="str">
            <v>NonProd</v>
          </cell>
          <cell r="M593" t="str">
            <v>No</v>
          </cell>
          <cell r="N593" t="str">
            <v>Other</v>
          </cell>
          <cell r="O593">
            <v>0</v>
          </cell>
          <cell r="P593">
            <v>1472.69</v>
          </cell>
          <cell r="Q593">
            <v>0</v>
          </cell>
          <cell r="R593">
            <v>0</v>
          </cell>
          <cell r="S593">
            <v>0</v>
          </cell>
        </row>
        <row r="594">
          <cell r="B594" t="str">
            <v>978</v>
          </cell>
          <cell r="C594" t="str">
            <v>LTD BENEFIT $</v>
          </cell>
          <cell r="D594">
            <v>0</v>
          </cell>
          <cell r="E594">
            <v>0</v>
          </cell>
          <cell r="F594">
            <v>0</v>
          </cell>
          <cell r="G594">
            <v>0</v>
          </cell>
          <cell r="H594">
            <v>485</v>
          </cell>
          <cell r="I594" t="str">
            <v>37</v>
          </cell>
          <cell r="J594" t="str">
            <v>CORP COMMUNICATIONS</v>
          </cell>
          <cell r="K594" t="str">
            <v>NonBarg</v>
          </cell>
          <cell r="L594" t="str">
            <v>NonProd</v>
          </cell>
          <cell r="M594" t="str">
            <v>No</v>
          </cell>
          <cell r="N594" t="str">
            <v>Other</v>
          </cell>
          <cell r="O594">
            <v>0</v>
          </cell>
          <cell r="P594">
            <v>27520.9</v>
          </cell>
          <cell r="Q594">
            <v>0</v>
          </cell>
          <cell r="R594">
            <v>0</v>
          </cell>
          <cell r="S594">
            <v>0</v>
          </cell>
        </row>
        <row r="595">
          <cell r="B595" t="str">
            <v>978</v>
          </cell>
          <cell r="C595" t="str">
            <v>LTD BENEFIT $</v>
          </cell>
          <cell r="D595">
            <v>0</v>
          </cell>
          <cell r="E595">
            <v>0</v>
          </cell>
          <cell r="F595">
            <v>0</v>
          </cell>
          <cell r="G595">
            <v>0</v>
          </cell>
          <cell r="H595">
            <v>537</v>
          </cell>
          <cell r="I595" t="str">
            <v>38</v>
          </cell>
          <cell r="J595" t="str">
            <v>INTERNAL AUDITING</v>
          </cell>
          <cell r="K595" t="str">
            <v>NonBarg</v>
          </cell>
          <cell r="L595" t="str">
            <v>NonProd</v>
          </cell>
          <cell r="M595" t="str">
            <v>No</v>
          </cell>
          <cell r="N595" t="str">
            <v>Other</v>
          </cell>
          <cell r="O595">
            <v>0</v>
          </cell>
          <cell r="P595">
            <v>4741.51</v>
          </cell>
          <cell r="Q595">
            <v>0</v>
          </cell>
          <cell r="R595">
            <v>0</v>
          </cell>
          <cell r="S595">
            <v>0</v>
          </cell>
        </row>
        <row r="596">
          <cell r="B596" t="str">
            <v>978</v>
          </cell>
          <cell r="C596" t="str">
            <v>LTD BENEFIT $</v>
          </cell>
          <cell r="D596">
            <v>0</v>
          </cell>
          <cell r="E596">
            <v>0</v>
          </cell>
          <cell r="F596">
            <v>0</v>
          </cell>
          <cell r="G596">
            <v>0</v>
          </cell>
          <cell r="H596">
            <v>604</v>
          </cell>
          <cell r="I596" t="str">
            <v>51</v>
          </cell>
          <cell r="J596" t="str">
            <v>CUSTOMER SERVICE</v>
          </cell>
          <cell r="K596" t="str">
            <v>NonBarg</v>
          </cell>
          <cell r="L596" t="str">
            <v>NonProd</v>
          </cell>
          <cell r="M596" t="str">
            <v>No</v>
          </cell>
          <cell r="N596" t="str">
            <v>Other</v>
          </cell>
          <cell r="O596">
            <v>0</v>
          </cell>
          <cell r="P596">
            <v>304800.19</v>
          </cell>
          <cell r="Q596">
            <v>0</v>
          </cell>
          <cell r="R596">
            <v>0</v>
          </cell>
          <cell r="S596">
            <v>0</v>
          </cell>
        </row>
        <row r="597">
          <cell r="B597" t="str">
            <v>978</v>
          </cell>
          <cell r="C597" t="str">
            <v>LTD BENEFIT $</v>
          </cell>
          <cell r="D597">
            <v>0</v>
          </cell>
          <cell r="E597">
            <v>0</v>
          </cell>
          <cell r="F597">
            <v>0</v>
          </cell>
          <cell r="G597">
            <v>0</v>
          </cell>
          <cell r="H597">
            <v>718</v>
          </cell>
          <cell r="I597" t="str">
            <v>53</v>
          </cell>
          <cell r="J597" t="str">
            <v>POWER SYSTEMS</v>
          </cell>
          <cell r="K597" t="str">
            <v>NonBarg</v>
          </cell>
          <cell r="L597" t="str">
            <v>NonProd</v>
          </cell>
          <cell r="M597" t="str">
            <v>No</v>
          </cell>
          <cell r="N597" t="str">
            <v>Other</v>
          </cell>
          <cell r="O597">
            <v>0</v>
          </cell>
          <cell r="P597">
            <v>547595.02</v>
          </cell>
          <cell r="Q597">
            <v>0</v>
          </cell>
          <cell r="R597">
            <v>0</v>
          </cell>
          <cell r="S597">
            <v>0</v>
          </cell>
        </row>
        <row r="598">
          <cell r="B598" t="str">
            <v>978</v>
          </cell>
          <cell r="C598" t="str">
            <v>LTD BENEFIT $</v>
          </cell>
          <cell r="D598">
            <v>0</v>
          </cell>
          <cell r="E598">
            <v>0</v>
          </cell>
          <cell r="F598">
            <v>0</v>
          </cell>
          <cell r="G598">
            <v>0</v>
          </cell>
          <cell r="H598">
            <v>827</v>
          </cell>
          <cell r="I598" t="str">
            <v>54</v>
          </cell>
          <cell r="J598" t="str">
            <v>RESOURCE PLANNING</v>
          </cell>
          <cell r="K598" t="str">
            <v>NonBarg</v>
          </cell>
          <cell r="L598" t="str">
            <v>NonProd</v>
          </cell>
          <cell r="M598" t="str">
            <v>No</v>
          </cell>
          <cell r="N598" t="str">
            <v>Other</v>
          </cell>
          <cell r="O598">
            <v>0</v>
          </cell>
          <cell r="P598">
            <v>11772.6</v>
          </cell>
          <cell r="Q598">
            <v>0</v>
          </cell>
          <cell r="R598">
            <v>0</v>
          </cell>
          <cell r="S598">
            <v>0</v>
          </cell>
        </row>
        <row r="599">
          <cell r="B599" t="str">
            <v>978</v>
          </cell>
          <cell r="C599" t="str">
            <v>LTD BENEFIT $</v>
          </cell>
          <cell r="D599">
            <v>0</v>
          </cell>
          <cell r="E599">
            <v>0</v>
          </cell>
          <cell r="F599">
            <v>0</v>
          </cell>
          <cell r="G599">
            <v>0</v>
          </cell>
          <cell r="H599">
            <v>894</v>
          </cell>
          <cell r="I599" t="str">
            <v>56</v>
          </cell>
          <cell r="J599" t="str">
            <v>POWER GENERATION</v>
          </cell>
          <cell r="K599" t="str">
            <v>NonBarg</v>
          </cell>
          <cell r="L599" t="str">
            <v>NonProd</v>
          </cell>
          <cell r="M599" t="str">
            <v>No</v>
          </cell>
          <cell r="N599" t="str">
            <v>Other</v>
          </cell>
          <cell r="O599">
            <v>0</v>
          </cell>
          <cell r="P599">
            <v>153511.03</v>
          </cell>
          <cell r="Q599">
            <v>0</v>
          </cell>
          <cell r="R599">
            <v>0</v>
          </cell>
          <cell r="S599">
            <v>0</v>
          </cell>
        </row>
        <row r="600">
          <cell r="B600" t="str">
            <v>978</v>
          </cell>
          <cell r="C600" t="str">
            <v>LTD BENEFIT $</v>
          </cell>
          <cell r="D600">
            <v>0</v>
          </cell>
          <cell r="E600">
            <v>0</v>
          </cell>
          <cell r="F600">
            <v>0</v>
          </cell>
          <cell r="G600">
            <v>0</v>
          </cell>
          <cell r="H600">
            <v>997</v>
          </cell>
          <cell r="I600" t="str">
            <v>58</v>
          </cell>
          <cell r="J600" t="str">
            <v>INFO MANAGEMENT</v>
          </cell>
          <cell r="K600" t="str">
            <v>NonBarg</v>
          </cell>
          <cell r="L600" t="str">
            <v>NonProd</v>
          </cell>
          <cell r="M600" t="str">
            <v>No</v>
          </cell>
          <cell r="N600" t="str">
            <v>Other</v>
          </cell>
          <cell r="O600">
            <v>0</v>
          </cell>
          <cell r="P600">
            <v>192701.66</v>
          </cell>
          <cell r="Q600">
            <v>0</v>
          </cell>
          <cell r="R600">
            <v>0</v>
          </cell>
          <cell r="S600">
            <v>0</v>
          </cell>
        </row>
        <row r="601">
          <cell r="B601" t="str">
            <v>978</v>
          </cell>
          <cell r="C601" t="str">
            <v>LTD BENEFIT $</v>
          </cell>
          <cell r="D601">
            <v>0</v>
          </cell>
          <cell r="E601">
            <v>0</v>
          </cell>
          <cell r="F601">
            <v>0</v>
          </cell>
          <cell r="G601">
            <v>0</v>
          </cell>
          <cell r="H601">
            <v>1079</v>
          </cell>
          <cell r="I601" t="str">
            <v>61</v>
          </cell>
          <cell r="J601" t="str">
            <v>GOVT AFFAIRS - STATE</v>
          </cell>
          <cell r="K601" t="str">
            <v>NonBarg</v>
          </cell>
          <cell r="L601" t="str">
            <v>NonProd</v>
          </cell>
          <cell r="M601" t="str">
            <v>No</v>
          </cell>
          <cell r="N601" t="str">
            <v>Other</v>
          </cell>
          <cell r="O601">
            <v>0</v>
          </cell>
          <cell r="P601">
            <v>1364.88</v>
          </cell>
          <cell r="Q601">
            <v>0</v>
          </cell>
          <cell r="R601">
            <v>0</v>
          </cell>
          <cell r="S601">
            <v>0</v>
          </cell>
        </row>
        <row r="602">
          <cell r="B602" t="str">
            <v>978</v>
          </cell>
          <cell r="C602" t="str">
            <v>LTD BENEFIT $</v>
          </cell>
          <cell r="D602">
            <v>0</v>
          </cell>
          <cell r="E602">
            <v>0</v>
          </cell>
          <cell r="F602">
            <v>0</v>
          </cell>
          <cell r="G602">
            <v>0</v>
          </cell>
          <cell r="H602">
            <v>1114</v>
          </cell>
          <cell r="I602" t="str">
            <v>62</v>
          </cell>
          <cell r="J602" t="str">
            <v>ENERGY MARKETING</v>
          </cell>
          <cell r="K602" t="str">
            <v>NonBarg</v>
          </cell>
          <cell r="L602" t="str">
            <v>NonProd</v>
          </cell>
          <cell r="M602" t="str">
            <v>No</v>
          </cell>
          <cell r="N602" t="str">
            <v>Other</v>
          </cell>
          <cell r="O602">
            <v>0</v>
          </cell>
          <cell r="P602">
            <v>17604.009999999998</v>
          </cell>
          <cell r="Q602">
            <v>0</v>
          </cell>
          <cell r="R602">
            <v>0</v>
          </cell>
          <cell r="S602">
            <v>0</v>
          </cell>
        </row>
        <row r="603">
          <cell r="B603" t="str">
            <v>978</v>
          </cell>
          <cell r="C603" t="str">
            <v>LTD BENEFIT $</v>
          </cell>
          <cell r="D603">
            <v>0</v>
          </cell>
          <cell r="E603">
            <v>0</v>
          </cell>
          <cell r="F603">
            <v>0</v>
          </cell>
          <cell r="G603">
            <v>0</v>
          </cell>
          <cell r="H603">
            <v>1176</v>
          </cell>
          <cell r="I603" t="str">
            <v>63</v>
          </cell>
          <cell r="J603" t="str">
            <v>REGULATORY AFFAIRS</v>
          </cell>
          <cell r="K603" t="str">
            <v>NonBarg</v>
          </cell>
          <cell r="L603" t="str">
            <v>NonProd</v>
          </cell>
          <cell r="M603" t="str">
            <v>No</v>
          </cell>
          <cell r="N603" t="str">
            <v>Other</v>
          </cell>
          <cell r="O603">
            <v>0</v>
          </cell>
          <cell r="P603">
            <v>15497.62</v>
          </cell>
          <cell r="Q603">
            <v>0</v>
          </cell>
          <cell r="R603">
            <v>0</v>
          </cell>
          <cell r="S603">
            <v>0</v>
          </cell>
        </row>
        <row r="604">
          <cell r="B604" t="str">
            <v>979</v>
          </cell>
          <cell r="C604" t="str">
            <v>VACATION BUY</v>
          </cell>
          <cell r="D604">
            <v>0</v>
          </cell>
          <cell r="E604">
            <v>0</v>
          </cell>
          <cell r="F604">
            <v>0</v>
          </cell>
          <cell r="G604">
            <v>0</v>
          </cell>
          <cell r="H604">
            <v>45</v>
          </cell>
          <cell r="I604" t="str">
            <v>31</v>
          </cell>
          <cell r="J604" t="str">
            <v>NUCLEAR DIVISION</v>
          </cell>
          <cell r="K604" t="str">
            <v>Barg</v>
          </cell>
          <cell r="L604" t="str">
            <v>NonProd</v>
          </cell>
          <cell r="M604" t="str">
            <v>No</v>
          </cell>
          <cell r="N604" t="str">
            <v>Other</v>
          </cell>
          <cell r="O604">
            <v>0</v>
          </cell>
          <cell r="P604">
            <v>0</v>
          </cell>
          <cell r="Q604">
            <v>0</v>
          </cell>
          <cell r="R604">
            <v>0</v>
          </cell>
          <cell r="S604">
            <v>0</v>
          </cell>
        </row>
        <row r="605">
          <cell r="B605" t="str">
            <v>979</v>
          </cell>
          <cell r="C605" t="str">
            <v>VACATION BUY</v>
          </cell>
          <cell r="D605">
            <v>0</v>
          </cell>
          <cell r="E605">
            <v>0</v>
          </cell>
          <cell r="F605">
            <v>0</v>
          </cell>
          <cell r="G605">
            <v>0</v>
          </cell>
          <cell r="H605">
            <v>40</v>
          </cell>
          <cell r="I605" t="str">
            <v>31</v>
          </cell>
          <cell r="J605" t="str">
            <v>NUCLEAR DIVISION</v>
          </cell>
          <cell r="K605" t="str">
            <v>NonBarg</v>
          </cell>
          <cell r="L605" t="str">
            <v>NonProd</v>
          </cell>
          <cell r="M605" t="str">
            <v>No</v>
          </cell>
          <cell r="N605" t="str">
            <v>Other</v>
          </cell>
          <cell r="O605">
            <v>0</v>
          </cell>
          <cell r="P605">
            <v>-358272.15</v>
          </cell>
          <cell r="Q605">
            <v>0</v>
          </cell>
          <cell r="R605">
            <v>0</v>
          </cell>
          <cell r="S605">
            <v>0</v>
          </cell>
        </row>
        <row r="606">
          <cell r="B606" t="str">
            <v>979</v>
          </cell>
          <cell r="C606" t="str">
            <v>VACATION BUY</v>
          </cell>
          <cell r="D606">
            <v>0</v>
          </cell>
          <cell r="E606">
            <v>0</v>
          </cell>
          <cell r="F606">
            <v>0</v>
          </cell>
          <cell r="G606">
            <v>0</v>
          </cell>
          <cell r="H606">
            <v>156</v>
          </cell>
          <cell r="I606" t="str">
            <v>33</v>
          </cell>
          <cell r="J606" t="str">
            <v>FINANCIAL</v>
          </cell>
          <cell r="K606" t="str">
            <v>NonBarg</v>
          </cell>
          <cell r="L606" t="str">
            <v>NonProd</v>
          </cell>
          <cell r="M606" t="str">
            <v>No</v>
          </cell>
          <cell r="N606" t="str">
            <v>Other</v>
          </cell>
          <cell r="O606">
            <v>0</v>
          </cell>
          <cell r="P606">
            <v>-51445.96</v>
          </cell>
          <cell r="Q606">
            <v>0</v>
          </cell>
          <cell r="R606">
            <v>0</v>
          </cell>
          <cell r="S606">
            <v>0</v>
          </cell>
        </row>
        <row r="607">
          <cell r="B607" t="str">
            <v>979</v>
          </cell>
          <cell r="C607" t="str">
            <v>VACATION BUY</v>
          </cell>
          <cell r="D607">
            <v>0</v>
          </cell>
          <cell r="E607">
            <v>0</v>
          </cell>
          <cell r="F607">
            <v>0</v>
          </cell>
          <cell r="G607">
            <v>0</v>
          </cell>
          <cell r="H607">
            <v>267</v>
          </cell>
          <cell r="I607" t="str">
            <v>34</v>
          </cell>
          <cell r="J607" t="str">
            <v>HUMAN RESRC &amp; CORP SVCS</v>
          </cell>
          <cell r="K607" t="str">
            <v>NonBarg</v>
          </cell>
          <cell r="L607" t="str">
            <v>NonProd</v>
          </cell>
          <cell r="M607" t="str">
            <v>No</v>
          </cell>
          <cell r="N607" t="str">
            <v>Other</v>
          </cell>
          <cell r="O607">
            <v>0</v>
          </cell>
          <cell r="P607">
            <v>-128738.22</v>
          </cell>
          <cell r="Q607">
            <v>0</v>
          </cell>
          <cell r="R607">
            <v>0</v>
          </cell>
          <cell r="S607">
            <v>0</v>
          </cell>
        </row>
        <row r="608">
          <cell r="B608" t="str">
            <v>979</v>
          </cell>
          <cell r="C608" t="str">
            <v>VACATION BUY</v>
          </cell>
          <cell r="D608">
            <v>0</v>
          </cell>
          <cell r="E608">
            <v>0</v>
          </cell>
          <cell r="F608">
            <v>0</v>
          </cell>
          <cell r="G608">
            <v>0</v>
          </cell>
          <cell r="H608">
            <v>376</v>
          </cell>
          <cell r="I608" t="str">
            <v>35</v>
          </cell>
          <cell r="J608" t="str">
            <v>GENERAL COUNSEL</v>
          </cell>
          <cell r="K608" t="str">
            <v>NonBarg</v>
          </cell>
          <cell r="L608" t="str">
            <v>NonProd</v>
          </cell>
          <cell r="M608" t="str">
            <v>No</v>
          </cell>
          <cell r="N608" t="str">
            <v>Other</v>
          </cell>
          <cell r="O608">
            <v>0</v>
          </cell>
          <cell r="P608">
            <v>-36143.53</v>
          </cell>
          <cell r="Q608">
            <v>0</v>
          </cell>
          <cell r="R608">
            <v>0</v>
          </cell>
          <cell r="S608">
            <v>0</v>
          </cell>
        </row>
        <row r="609">
          <cell r="B609" t="str">
            <v>979</v>
          </cell>
          <cell r="C609" t="str">
            <v>VACATION BUY</v>
          </cell>
          <cell r="D609">
            <v>0</v>
          </cell>
          <cell r="E609">
            <v>0</v>
          </cell>
          <cell r="F609">
            <v>0</v>
          </cell>
          <cell r="G609">
            <v>0</v>
          </cell>
          <cell r="H609">
            <v>486</v>
          </cell>
          <cell r="I609" t="str">
            <v>37</v>
          </cell>
          <cell r="J609" t="str">
            <v>CORP COMMUNICATIONS</v>
          </cell>
          <cell r="K609" t="str">
            <v>NonBarg</v>
          </cell>
          <cell r="L609" t="str">
            <v>NonProd</v>
          </cell>
          <cell r="M609" t="str">
            <v>No</v>
          </cell>
          <cell r="N609" t="str">
            <v>Other</v>
          </cell>
          <cell r="O609">
            <v>0</v>
          </cell>
          <cell r="P609">
            <v>-11557.2</v>
          </cell>
          <cell r="Q609">
            <v>0</v>
          </cell>
          <cell r="R609">
            <v>0</v>
          </cell>
          <cell r="S609">
            <v>0</v>
          </cell>
        </row>
        <row r="610">
          <cell r="B610" t="str">
            <v>979</v>
          </cell>
          <cell r="C610" t="str">
            <v>VACATION BUY</v>
          </cell>
          <cell r="D610">
            <v>0</v>
          </cell>
          <cell r="E610">
            <v>0</v>
          </cell>
          <cell r="F610">
            <v>0</v>
          </cell>
          <cell r="G610">
            <v>0</v>
          </cell>
          <cell r="H610">
            <v>538</v>
          </cell>
          <cell r="I610" t="str">
            <v>38</v>
          </cell>
          <cell r="J610" t="str">
            <v>INTERNAL AUDITING</v>
          </cell>
          <cell r="K610" t="str">
            <v>NonBarg</v>
          </cell>
          <cell r="L610" t="str">
            <v>NonProd</v>
          </cell>
          <cell r="M610" t="str">
            <v>No</v>
          </cell>
          <cell r="N610" t="str">
            <v>Other</v>
          </cell>
          <cell r="O610">
            <v>0</v>
          </cell>
          <cell r="P610">
            <v>-8933.24</v>
          </cell>
          <cell r="Q610">
            <v>0</v>
          </cell>
          <cell r="R610">
            <v>0</v>
          </cell>
          <cell r="S610">
            <v>0</v>
          </cell>
        </row>
        <row r="611">
          <cell r="B611" t="str">
            <v>979</v>
          </cell>
          <cell r="C611" t="str">
            <v>VACATION BUY</v>
          </cell>
          <cell r="D611">
            <v>0</v>
          </cell>
          <cell r="E611">
            <v>0</v>
          </cell>
          <cell r="F611">
            <v>0</v>
          </cell>
          <cell r="G611">
            <v>0</v>
          </cell>
          <cell r="H611">
            <v>605</v>
          </cell>
          <cell r="I611" t="str">
            <v>51</v>
          </cell>
          <cell r="J611" t="str">
            <v>CUSTOMER SERVICE</v>
          </cell>
          <cell r="K611" t="str">
            <v>NonBarg</v>
          </cell>
          <cell r="L611" t="str">
            <v>NonProd</v>
          </cell>
          <cell r="M611" t="str">
            <v>No</v>
          </cell>
          <cell r="N611" t="str">
            <v>Other</v>
          </cell>
          <cell r="O611">
            <v>0</v>
          </cell>
          <cell r="P611">
            <v>-429870.73</v>
          </cell>
          <cell r="Q611">
            <v>0</v>
          </cell>
          <cell r="R611">
            <v>0</v>
          </cell>
          <cell r="S611">
            <v>0</v>
          </cell>
        </row>
        <row r="612">
          <cell r="B612" t="str">
            <v>979</v>
          </cell>
          <cell r="C612" t="str">
            <v>VACATION BUY</v>
          </cell>
          <cell r="D612">
            <v>0</v>
          </cell>
          <cell r="E612">
            <v>0</v>
          </cell>
          <cell r="F612">
            <v>0</v>
          </cell>
          <cell r="G612">
            <v>0</v>
          </cell>
          <cell r="H612">
            <v>719</v>
          </cell>
          <cell r="I612" t="str">
            <v>53</v>
          </cell>
          <cell r="J612" t="str">
            <v>POWER SYSTEMS</v>
          </cell>
          <cell r="K612" t="str">
            <v>NonBarg</v>
          </cell>
          <cell r="L612" t="str">
            <v>NonProd</v>
          </cell>
          <cell r="M612" t="str">
            <v>No</v>
          </cell>
          <cell r="N612" t="str">
            <v>Other</v>
          </cell>
          <cell r="O612">
            <v>0</v>
          </cell>
          <cell r="P612">
            <v>-323779.56</v>
          </cell>
          <cell r="Q612">
            <v>0</v>
          </cell>
          <cell r="R612">
            <v>0</v>
          </cell>
          <cell r="S612">
            <v>0</v>
          </cell>
        </row>
        <row r="613">
          <cell r="B613" t="str">
            <v>979</v>
          </cell>
          <cell r="C613" t="str">
            <v>VACATION BUY</v>
          </cell>
          <cell r="D613">
            <v>0</v>
          </cell>
          <cell r="E613">
            <v>0</v>
          </cell>
          <cell r="F613">
            <v>0</v>
          </cell>
          <cell r="G613">
            <v>0</v>
          </cell>
          <cell r="H613">
            <v>828</v>
          </cell>
          <cell r="I613" t="str">
            <v>54</v>
          </cell>
          <cell r="J613" t="str">
            <v>RESOURCE PLANNING</v>
          </cell>
          <cell r="K613" t="str">
            <v>NonBarg</v>
          </cell>
          <cell r="L613" t="str">
            <v>NonProd</v>
          </cell>
          <cell r="M613" t="str">
            <v>No</v>
          </cell>
          <cell r="N613" t="str">
            <v>Other</v>
          </cell>
          <cell r="O613">
            <v>0</v>
          </cell>
          <cell r="P613">
            <v>-10363.200000000001</v>
          </cell>
          <cell r="Q613">
            <v>0</v>
          </cell>
          <cell r="R613">
            <v>0</v>
          </cell>
          <cell r="S613">
            <v>0</v>
          </cell>
        </row>
        <row r="614">
          <cell r="B614" t="str">
            <v>979</v>
          </cell>
          <cell r="C614" t="str">
            <v>VACATION BUY</v>
          </cell>
          <cell r="D614">
            <v>0</v>
          </cell>
          <cell r="E614">
            <v>0</v>
          </cell>
          <cell r="F614">
            <v>0</v>
          </cell>
          <cell r="G614">
            <v>0</v>
          </cell>
          <cell r="H614">
            <v>895</v>
          </cell>
          <cell r="I614" t="str">
            <v>56</v>
          </cell>
          <cell r="J614" t="str">
            <v>POWER GENERATION</v>
          </cell>
          <cell r="K614" t="str">
            <v>NonBarg</v>
          </cell>
          <cell r="L614" t="str">
            <v>NonProd</v>
          </cell>
          <cell r="M614" t="str">
            <v>No</v>
          </cell>
          <cell r="N614" t="str">
            <v>Other</v>
          </cell>
          <cell r="O614">
            <v>0</v>
          </cell>
          <cell r="P614">
            <v>-65843.600000000006</v>
          </cell>
          <cell r="Q614">
            <v>0</v>
          </cell>
          <cell r="R614">
            <v>0</v>
          </cell>
          <cell r="S614">
            <v>0</v>
          </cell>
        </row>
        <row r="615">
          <cell r="B615" t="str">
            <v>979</v>
          </cell>
          <cell r="C615" t="str">
            <v>VACATION BUY</v>
          </cell>
          <cell r="D615">
            <v>0</v>
          </cell>
          <cell r="E615">
            <v>0</v>
          </cell>
          <cell r="F615">
            <v>0</v>
          </cell>
          <cell r="G615">
            <v>0</v>
          </cell>
          <cell r="H615">
            <v>998</v>
          </cell>
          <cell r="I615" t="str">
            <v>58</v>
          </cell>
          <cell r="J615" t="str">
            <v>INFO MANAGEMENT</v>
          </cell>
          <cell r="K615" t="str">
            <v>NonBarg</v>
          </cell>
          <cell r="L615" t="str">
            <v>NonProd</v>
          </cell>
          <cell r="M615" t="str">
            <v>No</v>
          </cell>
          <cell r="N615" t="str">
            <v>Other</v>
          </cell>
          <cell r="O615">
            <v>0</v>
          </cell>
          <cell r="P615">
            <v>-207697.5</v>
          </cell>
          <cell r="Q615">
            <v>0</v>
          </cell>
          <cell r="R615">
            <v>0</v>
          </cell>
          <cell r="S615">
            <v>0</v>
          </cell>
        </row>
        <row r="616">
          <cell r="B616" t="str">
            <v>979</v>
          </cell>
          <cell r="C616" t="str">
            <v>VACATION BUY</v>
          </cell>
          <cell r="D616">
            <v>0</v>
          </cell>
          <cell r="E616">
            <v>0</v>
          </cell>
          <cell r="F616">
            <v>0</v>
          </cell>
          <cell r="G616">
            <v>0</v>
          </cell>
          <cell r="H616">
            <v>1115</v>
          </cell>
          <cell r="I616" t="str">
            <v>62</v>
          </cell>
          <cell r="J616" t="str">
            <v>ENERGY MARKETING</v>
          </cell>
          <cell r="K616" t="str">
            <v>NonBarg</v>
          </cell>
          <cell r="L616" t="str">
            <v>NonProd</v>
          </cell>
          <cell r="M616" t="str">
            <v>No</v>
          </cell>
          <cell r="N616" t="str">
            <v>Other</v>
          </cell>
          <cell r="O616">
            <v>0</v>
          </cell>
          <cell r="P616">
            <v>-16006.09</v>
          </cell>
          <cell r="Q616">
            <v>0</v>
          </cell>
          <cell r="R616">
            <v>0</v>
          </cell>
          <cell r="S616">
            <v>0</v>
          </cell>
        </row>
        <row r="617">
          <cell r="B617" t="str">
            <v>979</v>
          </cell>
          <cell r="C617" t="str">
            <v>VACATION BUY</v>
          </cell>
          <cell r="D617">
            <v>0</v>
          </cell>
          <cell r="E617">
            <v>0</v>
          </cell>
          <cell r="F617">
            <v>0</v>
          </cell>
          <cell r="G617">
            <v>0</v>
          </cell>
          <cell r="H617">
            <v>1177</v>
          </cell>
          <cell r="I617" t="str">
            <v>63</v>
          </cell>
          <cell r="J617" t="str">
            <v>REGULATORY AFFAIRS</v>
          </cell>
          <cell r="K617" t="str">
            <v>NonBarg</v>
          </cell>
          <cell r="L617" t="str">
            <v>NonProd</v>
          </cell>
          <cell r="M617" t="str">
            <v>No</v>
          </cell>
          <cell r="N617" t="str">
            <v>Other</v>
          </cell>
          <cell r="O617">
            <v>0</v>
          </cell>
          <cell r="P617">
            <v>-7608.24</v>
          </cell>
          <cell r="Q617">
            <v>0</v>
          </cell>
          <cell r="R617">
            <v>0</v>
          </cell>
          <cell r="S617">
            <v>0</v>
          </cell>
        </row>
        <row r="618">
          <cell r="B618" t="str">
            <v>981</v>
          </cell>
          <cell r="C618" t="str">
            <v>PRETAX HLTH CARE</v>
          </cell>
          <cell r="D618">
            <v>0</v>
          </cell>
          <cell r="E618">
            <v>0</v>
          </cell>
          <cell r="F618">
            <v>0</v>
          </cell>
          <cell r="G618">
            <v>0</v>
          </cell>
          <cell r="H618">
            <v>41</v>
          </cell>
          <cell r="I618" t="str">
            <v>31</v>
          </cell>
          <cell r="J618" t="str">
            <v>NUCLEAR DIVISION</v>
          </cell>
          <cell r="K618" t="str">
            <v>NonBarg</v>
          </cell>
          <cell r="L618" t="str">
            <v>NonProd</v>
          </cell>
          <cell r="M618" t="str">
            <v>No</v>
          </cell>
          <cell r="N618" t="str">
            <v>Other</v>
          </cell>
          <cell r="O618">
            <v>0</v>
          </cell>
          <cell r="P618">
            <v>-312720.68</v>
          </cell>
          <cell r="Q618">
            <v>0</v>
          </cell>
          <cell r="R618">
            <v>0</v>
          </cell>
          <cell r="S618">
            <v>0</v>
          </cell>
        </row>
        <row r="619">
          <cell r="B619" t="str">
            <v>981</v>
          </cell>
          <cell r="C619" t="str">
            <v>PRETAX HLTH CARE</v>
          </cell>
          <cell r="D619">
            <v>0</v>
          </cell>
          <cell r="E619">
            <v>0</v>
          </cell>
          <cell r="F619">
            <v>0</v>
          </cell>
          <cell r="G619">
            <v>0</v>
          </cell>
          <cell r="H619">
            <v>157</v>
          </cell>
          <cell r="I619" t="str">
            <v>33</v>
          </cell>
          <cell r="J619" t="str">
            <v>FINANCIAL</v>
          </cell>
          <cell r="K619" t="str">
            <v>NonBarg</v>
          </cell>
          <cell r="L619" t="str">
            <v>NonProd</v>
          </cell>
          <cell r="M619" t="str">
            <v>No</v>
          </cell>
          <cell r="N619" t="str">
            <v>Other</v>
          </cell>
          <cell r="O619">
            <v>0</v>
          </cell>
          <cell r="P619">
            <v>-62478.92</v>
          </cell>
          <cell r="Q619">
            <v>0</v>
          </cell>
          <cell r="R619">
            <v>0</v>
          </cell>
          <cell r="S619">
            <v>0</v>
          </cell>
        </row>
        <row r="620">
          <cell r="B620" t="str">
            <v>981</v>
          </cell>
          <cell r="C620" t="str">
            <v>PRETAX HLTH CARE</v>
          </cell>
          <cell r="D620">
            <v>0</v>
          </cell>
          <cell r="E620">
            <v>0</v>
          </cell>
          <cell r="F620">
            <v>0</v>
          </cell>
          <cell r="G620">
            <v>0</v>
          </cell>
          <cell r="H620">
            <v>268</v>
          </cell>
          <cell r="I620" t="str">
            <v>34</v>
          </cell>
          <cell r="J620" t="str">
            <v>HUMAN RESRC &amp; CORP SVCS</v>
          </cell>
          <cell r="K620" t="str">
            <v>NonBarg</v>
          </cell>
          <cell r="L620" t="str">
            <v>NonProd</v>
          </cell>
          <cell r="M620" t="str">
            <v>No</v>
          </cell>
          <cell r="N620" t="str">
            <v>Other</v>
          </cell>
          <cell r="O620">
            <v>0</v>
          </cell>
          <cell r="P620">
            <v>-98215.24</v>
          </cell>
          <cell r="Q620">
            <v>0</v>
          </cell>
          <cell r="R620">
            <v>0</v>
          </cell>
          <cell r="S620">
            <v>0</v>
          </cell>
        </row>
        <row r="621">
          <cell r="B621" t="str">
            <v>981</v>
          </cell>
          <cell r="C621" t="str">
            <v>PRETAX HLTH CARE</v>
          </cell>
          <cell r="D621">
            <v>0</v>
          </cell>
          <cell r="E621">
            <v>0</v>
          </cell>
          <cell r="F621">
            <v>0</v>
          </cell>
          <cell r="G621">
            <v>0</v>
          </cell>
          <cell r="H621">
            <v>377</v>
          </cell>
          <cell r="I621" t="str">
            <v>35</v>
          </cell>
          <cell r="J621" t="str">
            <v>GENERAL COUNSEL</v>
          </cell>
          <cell r="K621" t="str">
            <v>NonBarg</v>
          </cell>
          <cell r="L621" t="str">
            <v>NonProd</v>
          </cell>
          <cell r="M621" t="str">
            <v>No</v>
          </cell>
          <cell r="N621" t="str">
            <v>Other</v>
          </cell>
          <cell r="O621">
            <v>0</v>
          </cell>
          <cell r="P621">
            <v>-32137.84</v>
          </cell>
          <cell r="Q621">
            <v>0</v>
          </cell>
          <cell r="R621">
            <v>0</v>
          </cell>
          <cell r="S621">
            <v>0</v>
          </cell>
        </row>
        <row r="622">
          <cell r="B622" t="str">
            <v>981</v>
          </cell>
          <cell r="C622" t="str">
            <v>PRETAX HLTH CARE</v>
          </cell>
          <cell r="D622">
            <v>0</v>
          </cell>
          <cell r="E622">
            <v>0</v>
          </cell>
          <cell r="F622">
            <v>0</v>
          </cell>
          <cell r="G622">
            <v>0</v>
          </cell>
          <cell r="H622">
            <v>442</v>
          </cell>
          <cell r="I622" t="str">
            <v>36</v>
          </cell>
          <cell r="J622" t="str">
            <v>GOVT AFFAIRS - FED</v>
          </cell>
          <cell r="K622" t="str">
            <v>NonBarg</v>
          </cell>
          <cell r="L622" t="str">
            <v>NonProd</v>
          </cell>
          <cell r="M622" t="str">
            <v>No</v>
          </cell>
          <cell r="N622" t="str">
            <v>Other</v>
          </cell>
          <cell r="O622">
            <v>0</v>
          </cell>
          <cell r="P622">
            <v>-975</v>
          </cell>
          <cell r="Q622">
            <v>0</v>
          </cell>
          <cell r="R622">
            <v>0</v>
          </cell>
          <cell r="S622">
            <v>0</v>
          </cell>
        </row>
        <row r="623">
          <cell r="B623" t="str">
            <v>981</v>
          </cell>
          <cell r="C623" t="str">
            <v>PRETAX HLTH CARE</v>
          </cell>
          <cell r="D623">
            <v>0</v>
          </cell>
          <cell r="E623">
            <v>0</v>
          </cell>
          <cell r="F623">
            <v>0</v>
          </cell>
          <cell r="G623">
            <v>0</v>
          </cell>
          <cell r="H623">
            <v>487</v>
          </cell>
          <cell r="I623" t="str">
            <v>37</v>
          </cell>
          <cell r="J623" t="str">
            <v>CORP COMMUNICATIONS</v>
          </cell>
          <cell r="K623" t="str">
            <v>NonBarg</v>
          </cell>
          <cell r="L623" t="str">
            <v>NonProd</v>
          </cell>
          <cell r="M623" t="str">
            <v>No</v>
          </cell>
          <cell r="N623" t="str">
            <v>Other</v>
          </cell>
          <cell r="O623">
            <v>0</v>
          </cell>
          <cell r="P623">
            <v>-13644.48</v>
          </cell>
          <cell r="Q623">
            <v>0</v>
          </cell>
          <cell r="R623">
            <v>0</v>
          </cell>
          <cell r="S623">
            <v>0</v>
          </cell>
        </row>
        <row r="624">
          <cell r="B624" t="str">
            <v>981</v>
          </cell>
          <cell r="C624" t="str">
            <v>PRETAX HLTH CARE</v>
          </cell>
          <cell r="D624">
            <v>0</v>
          </cell>
          <cell r="E624">
            <v>0</v>
          </cell>
          <cell r="F624">
            <v>0</v>
          </cell>
          <cell r="G624">
            <v>0</v>
          </cell>
          <cell r="H624">
            <v>539</v>
          </cell>
          <cell r="I624" t="str">
            <v>38</v>
          </cell>
          <cell r="J624" t="str">
            <v>INTERNAL AUDITING</v>
          </cell>
          <cell r="K624" t="str">
            <v>NonBarg</v>
          </cell>
          <cell r="L624" t="str">
            <v>NonProd</v>
          </cell>
          <cell r="M624" t="str">
            <v>No</v>
          </cell>
          <cell r="N624" t="str">
            <v>Other</v>
          </cell>
          <cell r="O624">
            <v>0</v>
          </cell>
          <cell r="P624">
            <v>-4999.92</v>
          </cell>
          <cell r="Q624">
            <v>0</v>
          </cell>
          <cell r="R624">
            <v>0</v>
          </cell>
          <cell r="S624">
            <v>0</v>
          </cell>
        </row>
        <row r="625">
          <cell r="B625" t="str">
            <v>981</v>
          </cell>
          <cell r="C625" t="str">
            <v>PRETAX HLTH CARE</v>
          </cell>
          <cell r="D625">
            <v>0</v>
          </cell>
          <cell r="E625">
            <v>0</v>
          </cell>
          <cell r="F625">
            <v>0</v>
          </cell>
          <cell r="G625">
            <v>0</v>
          </cell>
          <cell r="H625">
            <v>606</v>
          </cell>
          <cell r="I625" t="str">
            <v>51</v>
          </cell>
          <cell r="J625" t="str">
            <v>CUSTOMER SERVICE</v>
          </cell>
          <cell r="K625" t="str">
            <v>NonBarg</v>
          </cell>
          <cell r="L625" t="str">
            <v>NonProd</v>
          </cell>
          <cell r="M625" t="str">
            <v>No</v>
          </cell>
          <cell r="N625" t="str">
            <v>Other</v>
          </cell>
          <cell r="O625">
            <v>0</v>
          </cell>
          <cell r="P625">
            <v>-121633.64</v>
          </cell>
          <cell r="Q625">
            <v>0</v>
          </cell>
          <cell r="R625">
            <v>0</v>
          </cell>
          <cell r="S625">
            <v>0</v>
          </cell>
        </row>
        <row r="626">
          <cell r="B626" t="str">
            <v>981</v>
          </cell>
          <cell r="C626" t="str">
            <v>PRETAX HLTH CARE</v>
          </cell>
          <cell r="D626">
            <v>0</v>
          </cell>
          <cell r="E626">
            <v>0</v>
          </cell>
          <cell r="F626">
            <v>0</v>
          </cell>
          <cell r="G626">
            <v>0</v>
          </cell>
          <cell r="H626">
            <v>720</v>
          </cell>
          <cell r="I626" t="str">
            <v>53</v>
          </cell>
          <cell r="J626" t="str">
            <v>POWER SYSTEMS</v>
          </cell>
          <cell r="K626" t="str">
            <v>NonBarg</v>
          </cell>
          <cell r="L626" t="str">
            <v>NonProd</v>
          </cell>
          <cell r="M626" t="str">
            <v>No</v>
          </cell>
          <cell r="N626" t="str">
            <v>Other</v>
          </cell>
          <cell r="O626">
            <v>0</v>
          </cell>
          <cell r="P626">
            <v>-271072.32</v>
          </cell>
          <cell r="Q626">
            <v>0</v>
          </cell>
          <cell r="R626">
            <v>0</v>
          </cell>
          <cell r="S626">
            <v>0</v>
          </cell>
        </row>
        <row r="627">
          <cell r="B627" t="str">
            <v>981</v>
          </cell>
          <cell r="C627" t="str">
            <v>PRETAX HLTH CARE</v>
          </cell>
          <cell r="D627">
            <v>0</v>
          </cell>
          <cell r="E627">
            <v>0</v>
          </cell>
          <cell r="F627">
            <v>0</v>
          </cell>
          <cell r="G627">
            <v>0</v>
          </cell>
          <cell r="H627">
            <v>829</v>
          </cell>
          <cell r="I627" t="str">
            <v>54</v>
          </cell>
          <cell r="J627" t="str">
            <v>RESOURCE PLANNING</v>
          </cell>
          <cell r="K627" t="str">
            <v>NonBarg</v>
          </cell>
          <cell r="L627" t="str">
            <v>NonProd</v>
          </cell>
          <cell r="M627" t="str">
            <v>No</v>
          </cell>
          <cell r="N627" t="str">
            <v>Other</v>
          </cell>
          <cell r="O627">
            <v>0</v>
          </cell>
          <cell r="P627">
            <v>-10188</v>
          </cell>
          <cell r="Q627">
            <v>0</v>
          </cell>
          <cell r="R627">
            <v>0</v>
          </cell>
          <cell r="S627">
            <v>0</v>
          </cell>
        </row>
        <row r="628">
          <cell r="B628" t="str">
            <v>981</v>
          </cell>
          <cell r="C628" t="str">
            <v>PRETAX HLTH CARE</v>
          </cell>
          <cell r="D628">
            <v>0</v>
          </cell>
          <cell r="E628">
            <v>0</v>
          </cell>
          <cell r="F628">
            <v>0</v>
          </cell>
          <cell r="G628">
            <v>0</v>
          </cell>
          <cell r="H628">
            <v>896</v>
          </cell>
          <cell r="I628" t="str">
            <v>56</v>
          </cell>
          <cell r="J628" t="str">
            <v>POWER GENERATION</v>
          </cell>
          <cell r="K628" t="str">
            <v>NonBarg</v>
          </cell>
          <cell r="L628" t="str">
            <v>NonProd</v>
          </cell>
          <cell r="M628" t="str">
            <v>No</v>
          </cell>
          <cell r="N628" t="str">
            <v>Other</v>
          </cell>
          <cell r="O628">
            <v>0</v>
          </cell>
          <cell r="P628">
            <v>-86508.84</v>
          </cell>
          <cell r="Q628">
            <v>0</v>
          </cell>
          <cell r="R628">
            <v>0</v>
          </cell>
          <cell r="S628">
            <v>0</v>
          </cell>
        </row>
        <row r="629">
          <cell r="B629" t="str">
            <v>981</v>
          </cell>
          <cell r="C629" t="str">
            <v>PRETAX HLTH CARE</v>
          </cell>
          <cell r="D629">
            <v>0</v>
          </cell>
          <cell r="E629">
            <v>0</v>
          </cell>
          <cell r="F629">
            <v>0</v>
          </cell>
          <cell r="G629">
            <v>0</v>
          </cell>
          <cell r="H629">
            <v>999</v>
          </cell>
          <cell r="I629" t="str">
            <v>58</v>
          </cell>
          <cell r="J629" t="str">
            <v>INFO MANAGEMENT</v>
          </cell>
          <cell r="K629" t="str">
            <v>NonBarg</v>
          </cell>
          <cell r="L629" t="str">
            <v>NonProd</v>
          </cell>
          <cell r="M629" t="str">
            <v>No</v>
          </cell>
          <cell r="N629" t="str">
            <v>Other</v>
          </cell>
          <cell r="O629">
            <v>0</v>
          </cell>
          <cell r="P629">
            <v>-118207.24</v>
          </cell>
          <cell r="Q629">
            <v>0</v>
          </cell>
          <cell r="R629">
            <v>0</v>
          </cell>
          <cell r="S629">
            <v>0</v>
          </cell>
        </row>
        <row r="630">
          <cell r="B630" t="str">
            <v>981</v>
          </cell>
          <cell r="C630" t="str">
            <v>PRETAX HLTH CARE</v>
          </cell>
          <cell r="D630">
            <v>0</v>
          </cell>
          <cell r="E630">
            <v>0</v>
          </cell>
          <cell r="F630">
            <v>0</v>
          </cell>
          <cell r="G630">
            <v>0</v>
          </cell>
          <cell r="H630">
            <v>1116</v>
          </cell>
          <cell r="I630" t="str">
            <v>62</v>
          </cell>
          <cell r="J630" t="str">
            <v>ENERGY MARKETING</v>
          </cell>
          <cell r="K630" t="str">
            <v>NonBarg</v>
          </cell>
          <cell r="L630" t="str">
            <v>NonProd</v>
          </cell>
          <cell r="M630" t="str">
            <v>No</v>
          </cell>
          <cell r="N630" t="str">
            <v>Other</v>
          </cell>
          <cell r="O630">
            <v>0</v>
          </cell>
          <cell r="P630">
            <v>-16938.080000000002</v>
          </cell>
          <cell r="Q630">
            <v>0</v>
          </cell>
          <cell r="R630">
            <v>0</v>
          </cell>
          <cell r="S630">
            <v>0</v>
          </cell>
        </row>
        <row r="631">
          <cell r="B631" t="str">
            <v>981</v>
          </cell>
          <cell r="C631" t="str">
            <v>PRETAX HLTH CARE</v>
          </cell>
          <cell r="D631">
            <v>0</v>
          </cell>
          <cell r="E631">
            <v>0</v>
          </cell>
          <cell r="F631">
            <v>0</v>
          </cell>
          <cell r="G631">
            <v>0</v>
          </cell>
          <cell r="H631">
            <v>1178</v>
          </cell>
          <cell r="I631" t="str">
            <v>63</v>
          </cell>
          <cell r="J631" t="str">
            <v>REGULATORY AFFAIRS</v>
          </cell>
          <cell r="K631" t="str">
            <v>NonBarg</v>
          </cell>
          <cell r="L631" t="str">
            <v>NonProd</v>
          </cell>
          <cell r="M631" t="str">
            <v>No</v>
          </cell>
          <cell r="N631" t="str">
            <v>Other</v>
          </cell>
          <cell r="O631">
            <v>0</v>
          </cell>
          <cell r="P631">
            <v>-8740</v>
          </cell>
          <cell r="Q631">
            <v>0</v>
          </cell>
          <cell r="R631">
            <v>0</v>
          </cell>
          <cell r="S631">
            <v>0</v>
          </cell>
        </row>
        <row r="632">
          <cell r="B632" t="str">
            <v>983</v>
          </cell>
          <cell r="C632" t="str">
            <v>PRETAX DEP CARE</v>
          </cell>
          <cell r="D632">
            <v>0</v>
          </cell>
          <cell r="E632">
            <v>0</v>
          </cell>
          <cell r="F632">
            <v>0</v>
          </cell>
          <cell r="G632">
            <v>0</v>
          </cell>
          <cell r="H632">
            <v>42</v>
          </cell>
          <cell r="I632" t="str">
            <v>31</v>
          </cell>
          <cell r="J632" t="str">
            <v>NUCLEAR DIVISION</v>
          </cell>
          <cell r="K632" t="str">
            <v>NonBarg</v>
          </cell>
          <cell r="L632" t="str">
            <v>NonProd</v>
          </cell>
          <cell r="M632" t="str">
            <v>No</v>
          </cell>
          <cell r="N632" t="str">
            <v>Other</v>
          </cell>
          <cell r="O632">
            <v>0</v>
          </cell>
          <cell r="P632">
            <v>-52335.6</v>
          </cell>
          <cell r="Q632">
            <v>0</v>
          </cell>
          <cell r="R632">
            <v>0</v>
          </cell>
          <cell r="S632">
            <v>0</v>
          </cell>
        </row>
        <row r="633">
          <cell r="B633" t="str">
            <v>983</v>
          </cell>
          <cell r="C633" t="str">
            <v>PRETAX DEP CARE</v>
          </cell>
          <cell r="D633">
            <v>0</v>
          </cell>
          <cell r="E633">
            <v>0</v>
          </cell>
          <cell r="F633">
            <v>0</v>
          </cell>
          <cell r="G633">
            <v>0</v>
          </cell>
          <cell r="H633">
            <v>158</v>
          </cell>
          <cell r="I633" t="str">
            <v>33</v>
          </cell>
          <cell r="J633" t="str">
            <v>FINANCIAL</v>
          </cell>
          <cell r="K633" t="str">
            <v>NonBarg</v>
          </cell>
          <cell r="L633" t="str">
            <v>NonProd</v>
          </cell>
          <cell r="M633" t="str">
            <v>No</v>
          </cell>
          <cell r="N633" t="str">
            <v>Other</v>
          </cell>
          <cell r="O633">
            <v>0</v>
          </cell>
          <cell r="P633">
            <v>-49291.519999999997</v>
          </cell>
          <cell r="Q633">
            <v>0</v>
          </cell>
          <cell r="R633">
            <v>0</v>
          </cell>
          <cell r="S633">
            <v>0</v>
          </cell>
        </row>
        <row r="634">
          <cell r="B634" t="str">
            <v>983</v>
          </cell>
          <cell r="C634" t="str">
            <v>PRETAX DEP CARE</v>
          </cell>
          <cell r="D634">
            <v>0</v>
          </cell>
          <cell r="E634">
            <v>0</v>
          </cell>
          <cell r="F634">
            <v>0</v>
          </cell>
          <cell r="G634">
            <v>0</v>
          </cell>
          <cell r="H634">
            <v>269</v>
          </cell>
          <cell r="I634" t="str">
            <v>34</v>
          </cell>
          <cell r="J634" t="str">
            <v>HUMAN RESRC &amp; CORP SVCS</v>
          </cell>
          <cell r="K634" t="str">
            <v>NonBarg</v>
          </cell>
          <cell r="L634" t="str">
            <v>NonProd</v>
          </cell>
          <cell r="M634" t="str">
            <v>No</v>
          </cell>
          <cell r="N634" t="str">
            <v>Other</v>
          </cell>
          <cell r="O634">
            <v>0</v>
          </cell>
          <cell r="P634">
            <v>-24819.919999999998</v>
          </cell>
          <cell r="Q634">
            <v>0</v>
          </cell>
          <cell r="R634">
            <v>0</v>
          </cell>
          <cell r="S634">
            <v>0</v>
          </cell>
        </row>
        <row r="635">
          <cell r="B635" t="str">
            <v>983</v>
          </cell>
          <cell r="C635" t="str">
            <v>PRETAX DEP CARE</v>
          </cell>
          <cell r="D635">
            <v>0</v>
          </cell>
          <cell r="E635">
            <v>0</v>
          </cell>
          <cell r="F635">
            <v>0</v>
          </cell>
          <cell r="G635">
            <v>0</v>
          </cell>
          <cell r="H635">
            <v>378</v>
          </cell>
          <cell r="I635" t="str">
            <v>35</v>
          </cell>
          <cell r="J635" t="str">
            <v>GENERAL COUNSEL</v>
          </cell>
          <cell r="K635" t="str">
            <v>NonBarg</v>
          </cell>
          <cell r="L635" t="str">
            <v>NonProd</v>
          </cell>
          <cell r="M635" t="str">
            <v>No</v>
          </cell>
          <cell r="N635" t="str">
            <v>Other</v>
          </cell>
          <cell r="O635">
            <v>0</v>
          </cell>
          <cell r="P635">
            <v>-16353.92</v>
          </cell>
          <cell r="Q635">
            <v>0</v>
          </cell>
          <cell r="R635">
            <v>0</v>
          </cell>
          <cell r="S635">
            <v>0</v>
          </cell>
        </row>
        <row r="636">
          <cell r="B636" t="str">
            <v>983</v>
          </cell>
          <cell r="C636" t="str">
            <v>PRETAX DEP CARE</v>
          </cell>
          <cell r="D636">
            <v>0</v>
          </cell>
          <cell r="E636">
            <v>0</v>
          </cell>
          <cell r="F636">
            <v>0</v>
          </cell>
          <cell r="G636">
            <v>0</v>
          </cell>
          <cell r="H636">
            <v>443</v>
          </cell>
          <cell r="I636" t="str">
            <v>36</v>
          </cell>
          <cell r="J636" t="str">
            <v>GOVT AFFAIRS - FED</v>
          </cell>
          <cell r="K636" t="str">
            <v>NonBarg</v>
          </cell>
          <cell r="L636" t="str">
            <v>NonProd</v>
          </cell>
          <cell r="M636" t="str">
            <v>No</v>
          </cell>
          <cell r="N636" t="str">
            <v>Other</v>
          </cell>
          <cell r="O636">
            <v>0</v>
          </cell>
          <cell r="P636">
            <v>-1260</v>
          </cell>
          <cell r="Q636">
            <v>0</v>
          </cell>
          <cell r="R636">
            <v>0</v>
          </cell>
          <cell r="S636">
            <v>0</v>
          </cell>
        </row>
        <row r="637">
          <cell r="B637" t="str">
            <v>983</v>
          </cell>
          <cell r="C637" t="str">
            <v>PRETAX DEP CARE</v>
          </cell>
          <cell r="D637">
            <v>0</v>
          </cell>
          <cell r="E637">
            <v>0</v>
          </cell>
          <cell r="F637">
            <v>0</v>
          </cell>
          <cell r="G637">
            <v>0</v>
          </cell>
          <cell r="H637">
            <v>488</v>
          </cell>
          <cell r="I637" t="str">
            <v>37</v>
          </cell>
          <cell r="J637" t="str">
            <v>CORP COMMUNICATIONS</v>
          </cell>
          <cell r="K637" t="str">
            <v>NonBarg</v>
          </cell>
          <cell r="L637" t="str">
            <v>NonProd</v>
          </cell>
          <cell r="M637" t="str">
            <v>No</v>
          </cell>
          <cell r="N637" t="str">
            <v>Other</v>
          </cell>
          <cell r="O637">
            <v>0</v>
          </cell>
          <cell r="P637">
            <v>-7759.92</v>
          </cell>
          <cell r="Q637">
            <v>0</v>
          </cell>
          <cell r="R637">
            <v>0</v>
          </cell>
          <cell r="S637">
            <v>0</v>
          </cell>
        </row>
        <row r="638">
          <cell r="B638" t="str">
            <v>983</v>
          </cell>
          <cell r="C638" t="str">
            <v>PRETAX DEP CARE</v>
          </cell>
          <cell r="D638">
            <v>0</v>
          </cell>
          <cell r="E638">
            <v>0</v>
          </cell>
          <cell r="F638">
            <v>0</v>
          </cell>
          <cell r="G638">
            <v>0</v>
          </cell>
          <cell r="H638">
            <v>540</v>
          </cell>
          <cell r="I638" t="str">
            <v>38</v>
          </cell>
          <cell r="J638" t="str">
            <v>INTERNAL AUDITING</v>
          </cell>
          <cell r="K638" t="str">
            <v>NonBarg</v>
          </cell>
          <cell r="L638" t="str">
            <v>NonProd</v>
          </cell>
          <cell r="M638" t="str">
            <v>No</v>
          </cell>
          <cell r="N638" t="str">
            <v>Other</v>
          </cell>
          <cell r="O638">
            <v>0</v>
          </cell>
          <cell r="P638">
            <v>-13844.79</v>
          </cell>
          <cell r="Q638">
            <v>0</v>
          </cell>
          <cell r="R638">
            <v>0</v>
          </cell>
          <cell r="S638">
            <v>0</v>
          </cell>
        </row>
        <row r="639">
          <cell r="B639" t="str">
            <v>983</v>
          </cell>
          <cell r="C639" t="str">
            <v>PRETAX DEP CARE</v>
          </cell>
          <cell r="D639">
            <v>0</v>
          </cell>
          <cell r="E639">
            <v>0</v>
          </cell>
          <cell r="F639">
            <v>0</v>
          </cell>
          <cell r="G639">
            <v>0</v>
          </cell>
          <cell r="H639">
            <v>607</v>
          </cell>
          <cell r="I639" t="str">
            <v>51</v>
          </cell>
          <cell r="J639" t="str">
            <v>CUSTOMER SERVICE</v>
          </cell>
          <cell r="K639" t="str">
            <v>NonBarg</v>
          </cell>
          <cell r="L639" t="str">
            <v>NonProd</v>
          </cell>
          <cell r="M639" t="str">
            <v>No</v>
          </cell>
          <cell r="N639" t="str">
            <v>Other</v>
          </cell>
          <cell r="O639">
            <v>0</v>
          </cell>
          <cell r="P639">
            <v>-58841.75</v>
          </cell>
          <cell r="Q639">
            <v>0</v>
          </cell>
          <cell r="R639">
            <v>0</v>
          </cell>
          <cell r="S639">
            <v>0</v>
          </cell>
        </row>
        <row r="640">
          <cell r="B640" t="str">
            <v>983</v>
          </cell>
          <cell r="C640" t="str">
            <v>PRETAX DEP CARE</v>
          </cell>
          <cell r="D640">
            <v>0</v>
          </cell>
          <cell r="E640">
            <v>0</v>
          </cell>
          <cell r="F640">
            <v>0</v>
          </cell>
          <cell r="G640">
            <v>0</v>
          </cell>
          <cell r="H640">
            <v>721</v>
          </cell>
          <cell r="I640" t="str">
            <v>53</v>
          </cell>
          <cell r="J640" t="str">
            <v>POWER SYSTEMS</v>
          </cell>
          <cell r="K640" t="str">
            <v>NonBarg</v>
          </cell>
          <cell r="L640" t="str">
            <v>NonProd</v>
          </cell>
          <cell r="M640" t="str">
            <v>No</v>
          </cell>
          <cell r="N640" t="str">
            <v>Other</v>
          </cell>
          <cell r="O640">
            <v>0</v>
          </cell>
          <cell r="P640">
            <v>-109642.12</v>
          </cell>
          <cell r="Q640">
            <v>0</v>
          </cell>
          <cell r="R640">
            <v>0</v>
          </cell>
          <cell r="S640">
            <v>0</v>
          </cell>
        </row>
        <row r="641">
          <cell r="B641" t="str">
            <v>983</v>
          </cell>
          <cell r="C641" t="str">
            <v>PRETAX DEP CARE</v>
          </cell>
          <cell r="D641">
            <v>0</v>
          </cell>
          <cell r="E641">
            <v>0</v>
          </cell>
          <cell r="F641">
            <v>0</v>
          </cell>
          <cell r="G641">
            <v>0</v>
          </cell>
          <cell r="H641">
            <v>830</v>
          </cell>
          <cell r="I641" t="str">
            <v>54</v>
          </cell>
          <cell r="J641" t="str">
            <v>RESOURCE PLANNING</v>
          </cell>
          <cell r="K641" t="str">
            <v>NonBarg</v>
          </cell>
          <cell r="L641" t="str">
            <v>NonProd</v>
          </cell>
          <cell r="M641" t="str">
            <v>No</v>
          </cell>
          <cell r="N641" t="str">
            <v>Other</v>
          </cell>
          <cell r="O641">
            <v>0</v>
          </cell>
          <cell r="P641">
            <v>-8880</v>
          </cell>
          <cell r="Q641">
            <v>0</v>
          </cell>
          <cell r="R641">
            <v>0</v>
          </cell>
          <cell r="S641">
            <v>0</v>
          </cell>
        </row>
        <row r="642">
          <cell r="B642" t="str">
            <v>983</v>
          </cell>
          <cell r="C642" t="str">
            <v>PRETAX DEP CARE</v>
          </cell>
          <cell r="D642">
            <v>0</v>
          </cell>
          <cell r="E642">
            <v>0</v>
          </cell>
          <cell r="F642">
            <v>0</v>
          </cell>
          <cell r="G642">
            <v>0</v>
          </cell>
          <cell r="H642">
            <v>897</v>
          </cell>
          <cell r="I642" t="str">
            <v>56</v>
          </cell>
          <cell r="J642" t="str">
            <v>POWER GENERATION</v>
          </cell>
          <cell r="K642" t="str">
            <v>NonBarg</v>
          </cell>
          <cell r="L642" t="str">
            <v>NonProd</v>
          </cell>
          <cell r="M642" t="str">
            <v>No</v>
          </cell>
          <cell r="N642" t="str">
            <v>Other</v>
          </cell>
          <cell r="O642">
            <v>0</v>
          </cell>
          <cell r="P642">
            <v>-17633.18</v>
          </cell>
          <cell r="Q642">
            <v>0</v>
          </cell>
          <cell r="R642">
            <v>0</v>
          </cell>
          <cell r="S642">
            <v>0</v>
          </cell>
        </row>
        <row r="643">
          <cell r="B643" t="str">
            <v>983</v>
          </cell>
          <cell r="C643" t="str">
            <v>PRETAX DEP CARE</v>
          </cell>
          <cell r="D643">
            <v>0</v>
          </cell>
          <cell r="E643">
            <v>0</v>
          </cell>
          <cell r="F643">
            <v>0</v>
          </cell>
          <cell r="G643">
            <v>0</v>
          </cell>
          <cell r="H643">
            <v>1000</v>
          </cell>
          <cell r="I643" t="str">
            <v>58</v>
          </cell>
          <cell r="J643" t="str">
            <v>INFO MANAGEMENT</v>
          </cell>
          <cell r="K643" t="str">
            <v>NonBarg</v>
          </cell>
          <cell r="L643" t="str">
            <v>NonProd</v>
          </cell>
          <cell r="M643" t="str">
            <v>No</v>
          </cell>
          <cell r="N643" t="str">
            <v>Other</v>
          </cell>
          <cell r="O643">
            <v>0</v>
          </cell>
          <cell r="P643">
            <v>-107216.96000000001</v>
          </cell>
          <cell r="Q643">
            <v>0</v>
          </cell>
          <cell r="R643">
            <v>0</v>
          </cell>
          <cell r="S643">
            <v>0</v>
          </cell>
        </row>
        <row r="644">
          <cell r="B644" t="str">
            <v>983</v>
          </cell>
          <cell r="C644" t="str">
            <v>PRETAX DEP CARE</v>
          </cell>
          <cell r="D644">
            <v>0</v>
          </cell>
          <cell r="E644">
            <v>0</v>
          </cell>
          <cell r="F644">
            <v>0</v>
          </cell>
          <cell r="G644">
            <v>0</v>
          </cell>
          <cell r="H644">
            <v>1179</v>
          </cell>
          <cell r="I644" t="str">
            <v>63</v>
          </cell>
          <cell r="J644" t="str">
            <v>REGULATORY AFFAIRS</v>
          </cell>
          <cell r="K644" t="str">
            <v>NonBarg</v>
          </cell>
          <cell r="L644" t="str">
            <v>NonProd</v>
          </cell>
          <cell r="M644" t="str">
            <v>No</v>
          </cell>
          <cell r="N644" t="str">
            <v>Other</v>
          </cell>
          <cell r="O644">
            <v>0</v>
          </cell>
          <cell r="P644">
            <v>-1608</v>
          </cell>
          <cell r="Q644">
            <v>0</v>
          </cell>
          <cell r="R644">
            <v>0</v>
          </cell>
          <cell r="S644">
            <v>0</v>
          </cell>
        </row>
        <row r="645">
          <cell r="B645" t="str">
            <v>984</v>
          </cell>
          <cell r="C645" t="str">
            <v>VISION - PRE-TAX DED</v>
          </cell>
          <cell r="D645">
            <v>0</v>
          </cell>
          <cell r="E645">
            <v>0</v>
          </cell>
          <cell r="F645">
            <v>0</v>
          </cell>
          <cell r="G645">
            <v>0</v>
          </cell>
          <cell r="H645">
            <v>46</v>
          </cell>
          <cell r="I645" t="str">
            <v>31</v>
          </cell>
          <cell r="J645" t="str">
            <v>NUCLEAR DIVISION</v>
          </cell>
          <cell r="K645" t="str">
            <v>Barg</v>
          </cell>
          <cell r="L645" t="str">
            <v>NonProd</v>
          </cell>
          <cell r="M645" t="str">
            <v>No</v>
          </cell>
          <cell r="N645" t="str">
            <v>Other</v>
          </cell>
          <cell r="O645">
            <v>0</v>
          </cell>
          <cell r="P645">
            <v>-20.04</v>
          </cell>
          <cell r="Q645">
            <v>0</v>
          </cell>
          <cell r="R645">
            <v>0</v>
          </cell>
          <cell r="S645">
            <v>0</v>
          </cell>
        </row>
        <row r="646">
          <cell r="B646" t="str">
            <v>984</v>
          </cell>
          <cell r="C646" t="str">
            <v>VISION - PRE-TAX DED</v>
          </cell>
          <cell r="D646">
            <v>0</v>
          </cell>
          <cell r="E646">
            <v>0</v>
          </cell>
          <cell r="F646">
            <v>0</v>
          </cell>
          <cell r="G646">
            <v>0</v>
          </cell>
          <cell r="H646">
            <v>43</v>
          </cell>
          <cell r="I646" t="str">
            <v>31</v>
          </cell>
          <cell r="J646" t="str">
            <v>NUCLEAR DIVISION</v>
          </cell>
          <cell r="K646" t="str">
            <v>NonBarg</v>
          </cell>
          <cell r="L646" t="str">
            <v>NonProd</v>
          </cell>
          <cell r="M646" t="str">
            <v>No</v>
          </cell>
          <cell r="N646" t="str">
            <v>Other</v>
          </cell>
          <cell r="O646">
            <v>0</v>
          </cell>
          <cell r="P646">
            <v>-77140.12</v>
          </cell>
          <cell r="Q646">
            <v>0</v>
          </cell>
          <cell r="R646">
            <v>0</v>
          </cell>
          <cell r="S646">
            <v>0</v>
          </cell>
        </row>
        <row r="647">
          <cell r="B647" t="str">
            <v>984</v>
          </cell>
          <cell r="C647" t="str">
            <v>VISION - PRE-TAX DED</v>
          </cell>
          <cell r="D647">
            <v>0</v>
          </cell>
          <cell r="E647">
            <v>0</v>
          </cell>
          <cell r="F647">
            <v>0</v>
          </cell>
          <cell r="G647">
            <v>0</v>
          </cell>
          <cell r="H647">
            <v>159</v>
          </cell>
          <cell r="I647" t="str">
            <v>33</v>
          </cell>
          <cell r="J647" t="str">
            <v>FINANCIAL</v>
          </cell>
          <cell r="K647" t="str">
            <v>NonBarg</v>
          </cell>
          <cell r="L647" t="str">
            <v>NonProd</v>
          </cell>
          <cell r="M647" t="str">
            <v>No</v>
          </cell>
          <cell r="N647" t="str">
            <v>Other</v>
          </cell>
          <cell r="O647">
            <v>0</v>
          </cell>
          <cell r="P647">
            <v>-11546.42</v>
          </cell>
          <cell r="Q647">
            <v>0</v>
          </cell>
          <cell r="R647">
            <v>0</v>
          </cell>
          <cell r="S647">
            <v>0</v>
          </cell>
        </row>
        <row r="648">
          <cell r="B648" t="str">
            <v>984</v>
          </cell>
          <cell r="C648" t="str">
            <v>VISION - PRE-TAX DED</v>
          </cell>
          <cell r="D648">
            <v>0</v>
          </cell>
          <cell r="E648">
            <v>0</v>
          </cell>
          <cell r="F648">
            <v>0</v>
          </cell>
          <cell r="G648">
            <v>0</v>
          </cell>
          <cell r="H648">
            <v>270</v>
          </cell>
          <cell r="I648" t="str">
            <v>34</v>
          </cell>
          <cell r="J648" t="str">
            <v>HUMAN RESRC &amp; CORP SVCS</v>
          </cell>
          <cell r="K648" t="str">
            <v>NonBarg</v>
          </cell>
          <cell r="L648" t="str">
            <v>NonProd</v>
          </cell>
          <cell r="M648" t="str">
            <v>No</v>
          </cell>
          <cell r="N648" t="str">
            <v>Other</v>
          </cell>
          <cell r="O648">
            <v>0</v>
          </cell>
          <cell r="P648">
            <v>-42605.37</v>
          </cell>
          <cell r="Q648">
            <v>0</v>
          </cell>
          <cell r="R648">
            <v>0</v>
          </cell>
          <cell r="S648">
            <v>0</v>
          </cell>
        </row>
        <row r="649">
          <cell r="B649" t="str">
            <v>984</v>
          </cell>
          <cell r="C649" t="str">
            <v>VISION - PRE-TAX DED</v>
          </cell>
          <cell r="D649">
            <v>0</v>
          </cell>
          <cell r="E649">
            <v>0</v>
          </cell>
          <cell r="F649">
            <v>0</v>
          </cell>
          <cell r="G649">
            <v>0</v>
          </cell>
          <cell r="H649">
            <v>379</v>
          </cell>
          <cell r="I649" t="str">
            <v>35</v>
          </cell>
          <cell r="J649" t="str">
            <v>GENERAL COUNSEL</v>
          </cell>
          <cell r="K649" t="str">
            <v>NonBarg</v>
          </cell>
          <cell r="L649" t="str">
            <v>NonProd</v>
          </cell>
          <cell r="M649" t="str">
            <v>No</v>
          </cell>
          <cell r="N649" t="str">
            <v>Other</v>
          </cell>
          <cell r="O649">
            <v>0</v>
          </cell>
          <cell r="P649">
            <v>-6392.46</v>
          </cell>
          <cell r="Q649">
            <v>0</v>
          </cell>
          <cell r="R649">
            <v>0</v>
          </cell>
          <cell r="S649">
            <v>0</v>
          </cell>
        </row>
        <row r="650">
          <cell r="B650" t="str">
            <v>984</v>
          </cell>
          <cell r="C650" t="str">
            <v>VISION - PRE-TAX DED</v>
          </cell>
          <cell r="D650">
            <v>0</v>
          </cell>
          <cell r="E650">
            <v>0</v>
          </cell>
          <cell r="F650">
            <v>0</v>
          </cell>
          <cell r="G650">
            <v>0</v>
          </cell>
          <cell r="H650">
            <v>444</v>
          </cell>
          <cell r="I650" t="str">
            <v>36</v>
          </cell>
          <cell r="J650" t="str">
            <v>GOVT AFFAIRS - FED</v>
          </cell>
          <cell r="K650" t="str">
            <v>NonBarg</v>
          </cell>
          <cell r="L650" t="str">
            <v>NonProd</v>
          </cell>
          <cell r="M650" t="str">
            <v>No</v>
          </cell>
          <cell r="N650" t="str">
            <v>Other</v>
          </cell>
          <cell r="O650">
            <v>0</v>
          </cell>
          <cell r="P650">
            <v>-99.18</v>
          </cell>
          <cell r="Q650">
            <v>0</v>
          </cell>
          <cell r="R650">
            <v>0</v>
          </cell>
          <cell r="S650">
            <v>0</v>
          </cell>
        </row>
        <row r="651">
          <cell r="B651" t="str">
            <v>984</v>
          </cell>
          <cell r="C651" t="str">
            <v>VISION - PRE-TAX DED</v>
          </cell>
          <cell r="D651">
            <v>0</v>
          </cell>
          <cell r="E651">
            <v>0</v>
          </cell>
          <cell r="F651">
            <v>0</v>
          </cell>
          <cell r="G651">
            <v>0</v>
          </cell>
          <cell r="H651">
            <v>489</v>
          </cell>
          <cell r="I651" t="str">
            <v>37</v>
          </cell>
          <cell r="J651" t="str">
            <v>CORP COMMUNICATIONS</v>
          </cell>
          <cell r="K651" t="str">
            <v>NonBarg</v>
          </cell>
          <cell r="L651" t="str">
            <v>NonProd</v>
          </cell>
          <cell r="M651" t="str">
            <v>No</v>
          </cell>
          <cell r="N651" t="str">
            <v>Other</v>
          </cell>
          <cell r="O651">
            <v>0</v>
          </cell>
          <cell r="P651">
            <v>-4644.12</v>
          </cell>
          <cell r="Q651">
            <v>0</v>
          </cell>
          <cell r="R651">
            <v>0</v>
          </cell>
          <cell r="S651">
            <v>0</v>
          </cell>
        </row>
        <row r="652">
          <cell r="B652" t="str">
            <v>984</v>
          </cell>
          <cell r="C652" t="str">
            <v>VISION - PRE-TAX DED</v>
          </cell>
          <cell r="D652">
            <v>0</v>
          </cell>
          <cell r="E652">
            <v>0</v>
          </cell>
          <cell r="F652">
            <v>0</v>
          </cell>
          <cell r="G652">
            <v>0</v>
          </cell>
          <cell r="H652">
            <v>541</v>
          </cell>
          <cell r="I652" t="str">
            <v>38</v>
          </cell>
          <cell r="J652" t="str">
            <v>INTERNAL AUDITING</v>
          </cell>
          <cell r="K652" t="str">
            <v>NonBarg</v>
          </cell>
          <cell r="L652" t="str">
            <v>NonProd</v>
          </cell>
          <cell r="M652" t="str">
            <v>No</v>
          </cell>
          <cell r="N652" t="str">
            <v>Other</v>
          </cell>
          <cell r="O652">
            <v>0</v>
          </cell>
          <cell r="P652">
            <v>-885.22</v>
          </cell>
          <cell r="Q652">
            <v>0</v>
          </cell>
          <cell r="R652">
            <v>0</v>
          </cell>
          <cell r="S652">
            <v>0</v>
          </cell>
        </row>
        <row r="653">
          <cell r="B653" t="str">
            <v>984</v>
          </cell>
          <cell r="C653" t="str">
            <v>VISION - PRE-TAX DED</v>
          </cell>
          <cell r="D653">
            <v>0</v>
          </cell>
          <cell r="E653">
            <v>0</v>
          </cell>
          <cell r="F653">
            <v>0</v>
          </cell>
          <cell r="G653">
            <v>0</v>
          </cell>
          <cell r="H653">
            <v>608</v>
          </cell>
          <cell r="I653" t="str">
            <v>51</v>
          </cell>
          <cell r="J653" t="str">
            <v>CUSTOMER SERVICE</v>
          </cell>
          <cell r="K653" t="str">
            <v>NonBarg</v>
          </cell>
          <cell r="L653" t="str">
            <v>NonProd</v>
          </cell>
          <cell r="M653" t="str">
            <v>No</v>
          </cell>
          <cell r="N653" t="str">
            <v>Other</v>
          </cell>
          <cell r="O653">
            <v>0</v>
          </cell>
          <cell r="P653">
            <v>-137866.63</v>
          </cell>
          <cell r="Q653">
            <v>0</v>
          </cell>
          <cell r="R653">
            <v>0</v>
          </cell>
          <cell r="S653">
            <v>0</v>
          </cell>
        </row>
        <row r="654">
          <cell r="B654" t="str">
            <v>984</v>
          </cell>
          <cell r="C654" t="str">
            <v>VISION - PRE-TAX DED</v>
          </cell>
          <cell r="D654">
            <v>0</v>
          </cell>
          <cell r="E654">
            <v>0</v>
          </cell>
          <cell r="F654">
            <v>0</v>
          </cell>
          <cell r="G654">
            <v>0</v>
          </cell>
          <cell r="H654">
            <v>722</v>
          </cell>
          <cell r="I654" t="str">
            <v>53</v>
          </cell>
          <cell r="J654" t="str">
            <v>POWER SYSTEMS</v>
          </cell>
          <cell r="K654" t="str">
            <v>NonBarg</v>
          </cell>
          <cell r="L654" t="str">
            <v>NonProd</v>
          </cell>
          <cell r="M654" t="str">
            <v>No</v>
          </cell>
          <cell r="N654" t="str">
            <v>Other</v>
          </cell>
          <cell r="O654">
            <v>0</v>
          </cell>
          <cell r="P654">
            <v>-118016.56</v>
          </cell>
          <cell r="Q654">
            <v>0</v>
          </cell>
          <cell r="R654">
            <v>0</v>
          </cell>
          <cell r="S654">
            <v>0</v>
          </cell>
        </row>
        <row r="655">
          <cell r="B655" t="str">
            <v>984</v>
          </cell>
          <cell r="C655" t="str">
            <v>VISION - PRE-TAX DED</v>
          </cell>
          <cell r="D655">
            <v>0</v>
          </cell>
          <cell r="E655">
            <v>0</v>
          </cell>
          <cell r="F655">
            <v>0</v>
          </cell>
          <cell r="G655">
            <v>0</v>
          </cell>
          <cell r="H655">
            <v>831</v>
          </cell>
          <cell r="I655" t="str">
            <v>54</v>
          </cell>
          <cell r="J655" t="str">
            <v>RESOURCE PLANNING</v>
          </cell>
          <cell r="K655" t="str">
            <v>NonBarg</v>
          </cell>
          <cell r="L655" t="str">
            <v>NonProd</v>
          </cell>
          <cell r="M655" t="str">
            <v>No</v>
          </cell>
          <cell r="N655" t="str">
            <v>Other</v>
          </cell>
          <cell r="O655">
            <v>0</v>
          </cell>
          <cell r="P655">
            <v>-2587.92</v>
          </cell>
          <cell r="Q655">
            <v>0</v>
          </cell>
          <cell r="R655">
            <v>0</v>
          </cell>
          <cell r="S655">
            <v>0</v>
          </cell>
        </row>
        <row r="656">
          <cell r="B656" t="str">
            <v>984</v>
          </cell>
          <cell r="C656" t="str">
            <v>VISION - PRE-TAX DED</v>
          </cell>
          <cell r="D656">
            <v>0</v>
          </cell>
          <cell r="E656">
            <v>0</v>
          </cell>
          <cell r="F656">
            <v>0</v>
          </cell>
          <cell r="G656">
            <v>0</v>
          </cell>
          <cell r="H656">
            <v>898</v>
          </cell>
          <cell r="I656" t="str">
            <v>56</v>
          </cell>
          <cell r="J656" t="str">
            <v>POWER GENERATION</v>
          </cell>
          <cell r="K656" t="str">
            <v>NonBarg</v>
          </cell>
          <cell r="L656" t="str">
            <v>NonProd</v>
          </cell>
          <cell r="M656" t="str">
            <v>No</v>
          </cell>
          <cell r="N656" t="str">
            <v>Other</v>
          </cell>
          <cell r="O656">
            <v>0</v>
          </cell>
          <cell r="P656">
            <v>-27800.61</v>
          </cell>
          <cell r="Q656">
            <v>0</v>
          </cell>
          <cell r="R656">
            <v>0</v>
          </cell>
          <cell r="S656">
            <v>0</v>
          </cell>
        </row>
        <row r="657">
          <cell r="B657" t="str">
            <v>984</v>
          </cell>
          <cell r="C657" t="str">
            <v>VISION - PRE-TAX DED</v>
          </cell>
          <cell r="D657">
            <v>0</v>
          </cell>
          <cell r="E657">
            <v>0</v>
          </cell>
          <cell r="F657">
            <v>0</v>
          </cell>
          <cell r="G657">
            <v>0</v>
          </cell>
          <cell r="H657">
            <v>1001</v>
          </cell>
          <cell r="I657" t="str">
            <v>58</v>
          </cell>
          <cell r="J657" t="str">
            <v>INFO MANAGEMENT</v>
          </cell>
          <cell r="K657" t="str">
            <v>NonBarg</v>
          </cell>
          <cell r="L657" t="str">
            <v>NonProd</v>
          </cell>
          <cell r="M657" t="str">
            <v>No</v>
          </cell>
          <cell r="N657" t="str">
            <v>Other</v>
          </cell>
          <cell r="O657">
            <v>0</v>
          </cell>
          <cell r="P657">
            <v>-49043.23</v>
          </cell>
          <cell r="Q657">
            <v>0</v>
          </cell>
          <cell r="R657">
            <v>0</v>
          </cell>
          <cell r="S657">
            <v>0</v>
          </cell>
        </row>
        <row r="658">
          <cell r="B658" t="str">
            <v>984</v>
          </cell>
          <cell r="C658" t="str">
            <v>VISION - PRE-TAX DED</v>
          </cell>
          <cell r="D658">
            <v>0</v>
          </cell>
          <cell r="E658">
            <v>0</v>
          </cell>
          <cell r="F658">
            <v>0</v>
          </cell>
          <cell r="G658">
            <v>0</v>
          </cell>
          <cell r="H658">
            <v>1117</v>
          </cell>
          <cell r="I658" t="str">
            <v>62</v>
          </cell>
          <cell r="J658" t="str">
            <v>ENERGY MARKETING</v>
          </cell>
          <cell r="K658" t="str">
            <v>NonBarg</v>
          </cell>
          <cell r="L658" t="str">
            <v>NonProd</v>
          </cell>
          <cell r="M658" t="str">
            <v>No</v>
          </cell>
          <cell r="N658" t="str">
            <v>Other</v>
          </cell>
          <cell r="O658">
            <v>0</v>
          </cell>
          <cell r="P658">
            <v>-2796</v>
          </cell>
          <cell r="Q658">
            <v>0</v>
          </cell>
          <cell r="R658">
            <v>0</v>
          </cell>
          <cell r="S658">
            <v>0</v>
          </cell>
        </row>
        <row r="659">
          <cell r="B659" t="str">
            <v>984</v>
          </cell>
          <cell r="C659" t="str">
            <v>VISION - PRE-TAX DED</v>
          </cell>
          <cell r="D659">
            <v>0</v>
          </cell>
          <cell r="E659">
            <v>0</v>
          </cell>
          <cell r="F659">
            <v>0</v>
          </cell>
          <cell r="G659">
            <v>0</v>
          </cell>
          <cell r="H659">
            <v>1180</v>
          </cell>
          <cell r="I659" t="str">
            <v>63</v>
          </cell>
          <cell r="J659" t="str">
            <v>REGULATORY AFFAIRS</v>
          </cell>
          <cell r="K659" t="str">
            <v>NonBarg</v>
          </cell>
          <cell r="L659" t="str">
            <v>NonProd</v>
          </cell>
          <cell r="M659" t="str">
            <v>No</v>
          </cell>
          <cell r="N659" t="str">
            <v>Other</v>
          </cell>
          <cell r="O659">
            <v>0</v>
          </cell>
          <cell r="P659">
            <v>-3178.68</v>
          </cell>
          <cell r="Q659">
            <v>0</v>
          </cell>
          <cell r="R659">
            <v>0</v>
          </cell>
          <cell r="S659">
            <v>0</v>
          </cell>
        </row>
        <row r="660">
          <cell r="B660" t="str">
            <v>985</v>
          </cell>
          <cell r="C660" t="str">
            <v>VACATION BUY</v>
          </cell>
          <cell r="D660">
            <v>0</v>
          </cell>
          <cell r="E660">
            <v>0</v>
          </cell>
          <cell r="F660">
            <v>0</v>
          </cell>
          <cell r="G660">
            <v>0</v>
          </cell>
          <cell r="H660">
            <v>44</v>
          </cell>
          <cell r="I660" t="str">
            <v>31</v>
          </cell>
          <cell r="J660" t="str">
            <v>NUCLEAR DIVISION</v>
          </cell>
          <cell r="K660" t="str">
            <v>NonBarg</v>
          </cell>
          <cell r="L660" t="str">
            <v>NonProd</v>
          </cell>
          <cell r="M660" t="str">
            <v>No</v>
          </cell>
          <cell r="N660" t="str">
            <v>Other</v>
          </cell>
          <cell r="O660">
            <v>0</v>
          </cell>
          <cell r="P660">
            <v>-5108.32</v>
          </cell>
          <cell r="Q660">
            <v>0</v>
          </cell>
          <cell r="R660">
            <v>0</v>
          </cell>
          <cell r="S660">
            <v>0</v>
          </cell>
        </row>
        <row r="661">
          <cell r="B661" t="str">
            <v>985</v>
          </cell>
          <cell r="C661" t="str">
            <v>VACATION BUY</v>
          </cell>
          <cell r="D661">
            <v>0</v>
          </cell>
          <cell r="E661">
            <v>0</v>
          </cell>
          <cell r="F661">
            <v>0</v>
          </cell>
          <cell r="G661">
            <v>0</v>
          </cell>
          <cell r="H661">
            <v>160</v>
          </cell>
          <cell r="I661" t="str">
            <v>33</v>
          </cell>
          <cell r="J661" t="str">
            <v>FINANCIAL</v>
          </cell>
          <cell r="K661" t="str">
            <v>NonBarg</v>
          </cell>
          <cell r="L661" t="str">
            <v>NonProd</v>
          </cell>
          <cell r="M661" t="str">
            <v>No</v>
          </cell>
          <cell r="N661" t="str">
            <v>Other</v>
          </cell>
          <cell r="O661">
            <v>0</v>
          </cell>
          <cell r="P661">
            <v>-665.6</v>
          </cell>
          <cell r="Q661">
            <v>0</v>
          </cell>
          <cell r="R661">
            <v>0</v>
          </cell>
          <cell r="S661">
            <v>0</v>
          </cell>
        </row>
        <row r="662">
          <cell r="B662" t="str">
            <v>985</v>
          </cell>
          <cell r="C662" t="str">
            <v>VACATION BUY</v>
          </cell>
          <cell r="D662">
            <v>0</v>
          </cell>
          <cell r="E662">
            <v>0</v>
          </cell>
          <cell r="F662">
            <v>0</v>
          </cell>
          <cell r="G662">
            <v>0</v>
          </cell>
          <cell r="H662">
            <v>271</v>
          </cell>
          <cell r="I662" t="str">
            <v>34</v>
          </cell>
          <cell r="J662" t="str">
            <v>HUMAN RESRC &amp; CORP SVCS</v>
          </cell>
          <cell r="K662" t="str">
            <v>NonBarg</v>
          </cell>
          <cell r="L662" t="str">
            <v>NonProd</v>
          </cell>
          <cell r="M662" t="str">
            <v>No</v>
          </cell>
          <cell r="N662" t="str">
            <v>Other</v>
          </cell>
          <cell r="O662">
            <v>0</v>
          </cell>
          <cell r="P662">
            <v>-669.82</v>
          </cell>
          <cell r="Q662">
            <v>0</v>
          </cell>
          <cell r="R662">
            <v>0</v>
          </cell>
          <cell r="S662">
            <v>0</v>
          </cell>
        </row>
        <row r="663">
          <cell r="B663" t="str">
            <v>985</v>
          </cell>
          <cell r="C663" t="str">
            <v>VACATION BUY</v>
          </cell>
          <cell r="D663">
            <v>0</v>
          </cell>
          <cell r="E663">
            <v>0</v>
          </cell>
          <cell r="F663">
            <v>0</v>
          </cell>
          <cell r="G663">
            <v>0</v>
          </cell>
          <cell r="H663">
            <v>380</v>
          </cell>
          <cell r="I663" t="str">
            <v>35</v>
          </cell>
          <cell r="J663" t="str">
            <v>GENERAL COUNSEL</v>
          </cell>
          <cell r="K663" t="str">
            <v>NonBarg</v>
          </cell>
          <cell r="L663" t="str">
            <v>NonProd</v>
          </cell>
          <cell r="M663" t="str">
            <v>No</v>
          </cell>
          <cell r="N663" t="str">
            <v>Other</v>
          </cell>
          <cell r="O663">
            <v>0</v>
          </cell>
          <cell r="P663">
            <v>-399.95</v>
          </cell>
          <cell r="Q663">
            <v>0</v>
          </cell>
          <cell r="R663">
            <v>0</v>
          </cell>
          <cell r="S663">
            <v>0</v>
          </cell>
        </row>
        <row r="664">
          <cell r="B664" t="str">
            <v>985</v>
          </cell>
          <cell r="C664" t="str">
            <v>VACATION BUY</v>
          </cell>
          <cell r="D664">
            <v>0</v>
          </cell>
          <cell r="E664">
            <v>0</v>
          </cell>
          <cell r="F664">
            <v>0</v>
          </cell>
          <cell r="G664">
            <v>0</v>
          </cell>
          <cell r="H664">
            <v>542</v>
          </cell>
          <cell r="I664" t="str">
            <v>38</v>
          </cell>
          <cell r="J664" t="str">
            <v>INTERNAL AUDITING</v>
          </cell>
          <cell r="K664" t="str">
            <v>NonBarg</v>
          </cell>
          <cell r="L664" t="str">
            <v>NonProd</v>
          </cell>
          <cell r="M664" t="str">
            <v>No</v>
          </cell>
          <cell r="N664" t="str">
            <v>Other</v>
          </cell>
          <cell r="O664">
            <v>0</v>
          </cell>
          <cell r="P664">
            <v>-289</v>
          </cell>
          <cell r="Q664">
            <v>0</v>
          </cell>
          <cell r="R664">
            <v>0</v>
          </cell>
          <cell r="S664">
            <v>0</v>
          </cell>
        </row>
        <row r="665">
          <cell r="B665" t="str">
            <v>985</v>
          </cell>
          <cell r="C665" t="str">
            <v>VACATION BUY</v>
          </cell>
          <cell r="D665">
            <v>0</v>
          </cell>
          <cell r="E665">
            <v>0</v>
          </cell>
          <cell r="F665">
            <v>0</v>
          </cell>
          <cell r="G665">
            <v>0</v>
          </cell>
          <cell r="H665">
            <v>609</v>
          </cell>
          <cell r="I665" t="str">
            <v>51</v>
          </cell>
          <cell r="J665" t="str">
            <v>CUSTOMER SERVICE</v>
          </cell>
          <cell r="K665" t="str">
            <v>NonBarg</v>
          </cell>
          <cell r="L665" t="str">
            <v>NonProd</v>
          </cell>
          <cell r="M665" t="str">
            <v>No</v>
          </cell>
          <cell r="N665" t="str">
            <v>Other</v>
          </cell>
          <cell r="O665">
            <v>0</v>
          </cell>
          <cell r="P665">
            <v>-5111.13</v>
          </cell>
          <cell r="Q665">
            <v>0</v>
          </cell>
          <cell r="R665">
            <v>0</v>
          </cell>
          <cell r="S665">
            <v>0</v>
          </cell>
        </row>
        <row r="666">
          <cell r="B666" t="str">
            <v>985</v>
          </cell>
          <cell r="C666" t="str">
            <v>VACATION BUY</v>
          </cell>
          <cell r="D666">
            <v>0</v>
          </cell>
          <cell r="E666">
            <v>0</v>
          </cell>
          <cell r="F666">
            <v>0</v>
          </cell>
          <cell r="G666">
            <v>0</v>
          </cell>
          <cell r="H666">
            <v>723</v>
          </cell>
          <cell r="I666" t="str">
            <v>53</v>
          </cell>
          <cell r="J666" t="str">
            <v>POWER SYSTEMS</v>
          </cell>
          <cell r="K666" t="str">
            <v>NonBarg</v>
          </cell>
          <cell r="L666" t="str">
            <v>NonProd</v>
          </cell>
          <cell r="M666" t="str">
            <v>No</v>
          </cell>
          <cell r="N666" t="str">
            <v>Other</v>
          </cell>
          <cell r="O666">
            <v>0</v>
          </cell>
          <cell r="P666">
            <v>-2023.34</v>
          </cell>
          <cell r="Q666">
            <v>0</v>
          </cell>
          <cell r="R666">
            <v>0</v>
          </cell>
          <cell r="S666">
            <v>0</v>
          </cell>
        </row>
        <row r="667">
          <cell r="B667" t="str">
            <v>985</v>
          </cell>
          <cell r="C667" t="str">
            <v>VACATION BUY</v>
          </cell>
          <cell r="D667">
            <v>0</v>
          </cell>
          <cell r="E667">
            <v>0</v>
          </cell>
          <cell r="F667">
            <v>0</v>
          </cell>
          <cell r="G667">
            <v>0</v>
          </cell>
          <cell r="H667">
            <v>899</v>
          </cell>
          <cell r="I667" t="str">
            <v>56</v>
          </cell>
          <cell r="J667" t="str">
            <v>POWER GENERATION</v>
          </cell>
          <cell r="K667" t="str">
            <v>NonBarg</v>
          </cell>
          <cell r="L667" t="str">
            <v>NonProd</v>
          </cell>
          <cell r="M667" t="str">
            <v>No</v>
          </cell>
          <cell r="N667" t="str">
            <v>Other</v>
          </cell>
          <cell r="O667">
            <v>0</v>
          </cell>
          <cell r="P667">
            <v>-723.42</v>
          </cell>
          <cell r="Q667">
            <v>0</v>
          </cell>
          <cell r="R667">
            <v>0</v>
          </cell>
          <cell r="S667">
            <v>0</v>
          </cell>
        </row>
        <row r="668">
          <cell r="B668" t="str">
            <v>985</v>
          </cell>
          <cell r="C668" t="str">
            <v>VACATION BUY</v>
          </cell>
          <cell r="D668">
            <v>0</v>
          </cell>
          <cell r="E668">
            <v>0</v>
          </cell>
          <cell r="F668">
            <v>0</v>
          </cell>
          <cell r="G668">
            <v>0</v>
          </cell>
          <cell r="H668">
            <v>1002</v>
          </cell>
          <cell r="I668" t="str">
            <v>58</v>
          </cell>
          <cell r="J668" t="str">
            <v>INFO MANAGEMENT</v>
          </cell>
          <cell r="K668" t="str">
            <v>NonBarg</v>
          </cell>
          <cell r="L668" t="str">
            <v>NonProd</v>
          </cell>
          <cell r="M668" t="str">
            <v>No</v>
          </cell>
          <cell r="N668" t="str">
            <v>Other</v>
          </cell>
          <cell r="O668">
            <v>0</v>
          </cell>
          <cell r="P668">
            <v>-2444.9699999999998</v>
          </cell>
          <cell r="Q668">
            <v>0</v>
          </cell>
          <cell r="R668">
            <v>0</v>
          </cell>
          <cell r="S668">
            <v>0</v>
          </cell>
        </row>
        <row r="669">
          <cell r="B669" t="str">
            <v>985</v>
          </cell>
          <cell r="C669" t="str">
            <v>VACATION BUY</v>
          </cell>
          <cell r="D669">
            <v>0</v>
          </cell>
          <cell r="E669">
            <v>0</v>
          </cell>
          <cell r="F669">
            <v>0</v>
          </cell>
          <cell r="G669">
            <v>0</v>
          </cell>
          <cell r="H669">
            <v>1118</v>
          </cell>
          <cell r="I669" t="str">
            <v>62</v>
          </cell>
          <cell r="J669" t="str">
            <v>ENERGY MARKETING</v>
          </cell>
          <cell r="K669" t="str">
            <v>NonBarg</v>
          </cell>
          <cell r="L669" t="str">
            <v>NonProd</v>
          </cell>
          <cell r="M669" t="str">
            <v>No</v>
          </cell>
          <cell r="N669" t="str">
            <v>Other</v>
          </cell>
          <cell r="O669">
            <v>0</v>
          </cell>
          <cell r="P669">
            <v>-1090.29</v>
          </cell>
          <cell r="Q669">
            <v>0</v>
          </cell>
          <cell r="R669">
            <v>0</v>
          </cell>
          <cell r="S669">
            <v>0</v>
          </cell>
        </row>
        <row r="670">
          <cell r="B670" t="str">
            <v>993</v>
          </cell>
          <cell r="C670" t="str">
            <v>EX BASIC THRFT(STP)</v>
          </cell>
          <cell r="D670">
            <v>0</v>
          </cell>
          <cell r="E670">
            <v>0</v>
          </cell>
          <cell r="F670">
            <v>0</v>
          </cell>
          <cell r="G670">
            <v>0</v>
          </cell>
          <cell r="H670">
            <v>161</v>
          </cell>
          <cell r="I670" t="str">
            <v>33</v>
          </cell>
          <cell r="J670" t="str">
            <v>FINANCIAL</v>
          </cell>
          <cell r="K670" t="str">
            <v>NonBarg</v>
          </cell>
          <cell r="L670" t="str">
            <v>NonProd</v>
          </cell>
          <cell r="M670" t="str">
            <v>No</v>
          </cell>
          <cell r="N670" t="str">
            <v>Other</v>
          </cell>
          <cell r="O670">
            <v>0</v>
          </cell>
          <cell r="P670">
            <v>-175955.75</v>
          </cell>
          <cell r="Q670">
            <v>0</v>
          </cell>
          <cell r="R670">
            <v>0</v>
          </cell>
          <cell r="S670">
            <v>0</v>
          </cell>
        </row>
        <row r="671">
          <cell r="B671" t="str">
            <v>993</v>
          </cell>
          <cell r="C671" t="str">
            <v>EX BASIC THRFT(STP)</v>
          </cell>
          <cell r="D671">
            <v>0</v>
          </cell>
          <cell r="E671">
            <v>0</v>
          </cell>
          <cell r="F671">
            <v>0</v>
          </cell>
          <cell r="G671">
            <v>0</v>
          </cell>
          <cell r="H671">
            <v>272</v>
          </cell>
          <cell r="I671" t="str">
            <v>34</v>
          </cell>
          <cell r="J671" t="str">
            <v>HUMAN RESRC &amp; CORP SVCS</v>
          </cell>
          <cell r="K671" t="str">
            <v>NonBarg</v>
          </cell>
          <cell r="L671" t="str">
            <v>NonProd</v>
          </cell>
          <cell r="M671" t="str">
            <v>No</v>
          </cell>
          <cell r="N671" t="str">
            <v>Other</v>
          </cell>
          <cell r="O671">
            <v>0</v>
          </cell>
          <cell r="P671">
            <v>-20269.330000000002</v>
          </cell>
          <cell r="Q671">
            <v>0</v>
          </cell>
          <cell r="R671">
            <v>0</v>
          </cell>
          <cell r="S671">
            <v>0</v>
          </cell>
        </row>
        <row r="672">
          <cell r="B672" t="str">
            <v>993</v>
          </cell>
          <cell r="C672" t="str">
            <v>EX BASIC THRFT(STP)</v>
          </cell>
          <cell r="D672">
            <v>0</v>
          </cell>
          <cell r="E672">
            <v>0</v>
          </cell>
          <cell r="F672">
            <v>0</v>
          </cell>
          <cell r="G672">
            <v>0</v>
          </cell>
          <cell r="H672">
            <v>1003</v>
          </cell>
          <cell r="I672" t="str">
            <v>58</v>
          </cell>
          <cell r="J672" t="str">
            <v>INFO MANAGEMENT</v>
          </cell>
          <cell r="K672" t="str">
            <v>NonBarg</v>
          </cell>
          <cell r="L672" t="str">
            <v>NonProd</v>
          </cell>
          <cell r="M672" t="str">
            <v>No</v>
          </cell>
          <cell r="N672" t="str">
            <v>Other</v>
          </cell>
          <cell r="O672">
            <v>0</v>
          </cell>
          <cell r="P672">
            <v>-12979.28</v>
          </cell>
          <cell r="Q672">
            <v>0</v>
          </cell>
          <cell r="R672">
            <v>0</v>
          </cell>
          <cell r="S672">
            <v>0</v>
          </cell>
        </row>
        <row r="673">
          <cell r="B673" t="str">
            <v>994</v>
          </cell>
          <cell r="C673" t="str">
            <v>EX SUPP THRFT(STP)</v>
          </cell>
          <cell r="D673">
            <v>0</v>
          </cell>
          <cell r="E673">
            <v>0</v>
          </cell>
          <cell r="F673">
            <v>0</v>
          </cell>
          <cell r="G673">
            <v>0</v>
          </cell>
          <cell r="H673">
            <v>1004</v>
          </cell>
          <cell r="I673" t="str">
            <v>58</v>
          </cell>
          <cell r="J673" t="str">
            <v>INFO MANAGEMENT</v>
          </cell>
          <cell r="K673" t="str">
            <v>NonBarg</v>
          </cell>
          <cell r="L673" t="str">
            <v>NonProd</v>
          </cell>
          <cell r="M673" t="str">
            <v>No</v>
          </cell>
          <cell r="N673" t="str">
            <v>Other</v>
          </cell>
          <cell r="O673">
            <v>0</v>
          </cell>
          <cell r="P673">
            <v>-2942.3</v>
          </cell>
          <cell r="Q673">
            <v>0</v>
          </cell>
          <cell r="R673">
            <v>0</v>
          </cell>
          <cell r="S673">
            <v>0</v>
          </cell>
        </row>
        <row r="674">
          <cell r="B674" t="str">
            <v>995</v>
          </cell>
          <cell r="C674" t="str">
            <v>THRIFT DIV RECONTRIB</v>
          </cell>
          <cell r="D674">
            <v>0</v>
          </cell>
          <cell r="E674">
            <v>0</v>
          </cell>
          <cell r="F674">
            <v>0</v>
          </cell>
          <cell r="G674">
            <v>0</v>
          </cell>
          <cell r="H674">
            <v>47</v>
          </cell>
          <cell r="I674" t="str">
            <v>31</v>
          </cell>
          <cell r="J674" t="str">
            <v>NUCLEAR DIVISION</v>
          </cell>
          <cell r="K674" t="str">
            <v>Barg</v>
          </cell>
          <cell r="L674" t="str">
            <v>NonProd</v>
          </cell>
          <cell r="M674" t="str">
            <v>No</v>
          </cell>
          <cell r="N674" t="str">
            <v>Other</v>
          </cell>
          <cell r="O674">
            <v>0</v>
          </cell>
          <cell r="P674">
            <v>-55803.4</v>
          </cell>
          <cell r="Q674">
            <v>0</v>
          </cell>
          <cell r="R674">
            <v>0</v>
          </cell>
          <cell r="S674">
            <v>0</v>
          </cell>
        </row>
        <row r="675">
          <cell r="B675" t="str">
            <v>995</v>
          </cell>
          <cell r="C675" t="str">
            <v>THRIFT DIV RECONTRIB</v>
          </cell>
          <cell r="D675">
            <v>0</v>
          </cell>
          <cell r="E675">
            <v>0</v>
          </cell>
          <cell r="F675">
            <v>0</v>
          </cell>
          <cell r="G675">
            <v>0</v>
          </cell>
          <cell r="H675">
            <v>143</v>
          </cell>
          <cell r="I675" t="str">
            <v>34</v>
          </cell>
          <cell r="J675" t="str">
            <v>HUMAN RESRC &amp; CORP SVCS</v>
          </cell>
          <cell r="K675" t="str">
            <v>Barg</v>
          </cell>
          <cell r="L675" t="str">
            <v>NonProd</v>
          </cell>
          <cell r="M675" t="str">
            <v>No</v>
          </cell>
          <cell r="N675" t="str">
            <v>Other</v>
          </cell>
          <cell r="O675">
            <v>0</v>
          </cell>
          <cell r="P675">
            <v>-4464.2299999999996</v>
          </cell>
          <cell r="Q675">
            <v>0</v>
          </cell>
          <cell r="R675">
            <v>0</v>
          </cell>
          <cell r="S675">
            <v>0</v>
          </cell>
        </row>
        <row r="676">
          <cell r="B676" t="str">
            <v>995</v>
          </cell>
          <cell r="C676" t="str">
            <v>THRIFT DIV RECONTRIB</v>
          </cell>
          <cell r="D676">
            <v>0</v>
          </cell>
          <cell r="E676">
            <v>0</v>
          </cell>
          <cell r="F676">
            <v>0</v>
          </cell>
          <cell r="G676">
            <v>0</v>
          </cell>
          <cell r="H676">
            <v>196</v>
          </cell>
          <cell r="I676" t="str">
            <v>51</v>
          </cell>
          <cell r="J676" t="str">
            <v>CUSTOMER SERVICE</v>
          </cell>
          <cell r="K676" t="str">
            <v>Barg</v>
          </cell>
          <cell r="L676" t="str">
            <v>NonProd</v>
          </cell>
          <cell r="M676" t="str">
            <v>No</v>
          </cell>
          <cell r="N676" t="str">
            <v>Other</v>
          </cell>
          <cell r="O676">
            <v>0</v>
          </cell>
          <cell r="P676">
            <v>-3223.34</v>
          </cell>
          <cell r="Q676">
            <v>0</v>
          </cell>
          <cell r="R676">
            <v>0</v>
          </cell>
          <cell r="S676">
            <v>0</v>
          </cell>
        </row>
        <row r="677">
          <cell r="B677" t="str">
            <v>995</v>
          </cell>
          <cell r="C677" t="str">
            <v>THRIFT DIV RECONTRIB</v>
          </cell>
          <cell r="D677">
            <v>0</v>
          </cell>
          <cell r="E677">
            <v>0</v>
          </cell>
          <cell r="F677">
            <v>0</v>
          </cell>
          <cell r="G677">
            <v>0</v>
          </cell>
          <cell r="H677">
            <v>256</v>
          </cell>
          <cell r="I677" t="str">
            <v>53</v>
          </cell>
          <cell r="J677" t="str">
            <v>POWER SYSTEMS</v>
          </cell>
          <cell r="K677" t="str">
            <v>Barg</v>
          </cell>
          <cell r="L677" t="str">
            <v>NonProd</v>
          </cell>
          <cell r="M677" t="str">
            <v>No</v>
          </cell>
          <cell r="N677" t="str">
            <v>Other</v>
          </cell>
          <cell r="O677">
            <v>0</v>
          </cell>
          <cell r="P677">
            <v>-200695.58</v>
          </cell>
          <cell r="Q677">
            <v>0</v>
          </cell>
          <cell r="R677">
            <v>0</v>
          </cell>
          <cell r="S677">
            <v>0</v>
          </cell>
        </row>
        <row r="678">
          <cell r="B678" t="str">
            <v>995</v>
          </cell>
          <cell r="C678" t="str">
            <v>THRIFT DIV RECONTRIB</v>
          </cell>
          <cell r="D678">
            <v>0</v>
          </cell>
          <cell r="E678">
            <v>0</v>
          </cell>
          <cell r="F678">
            <v>0</v>
          </cell>
          <cell r="G678">
            <v>0</v>
          </cell>
          <cell r="H678">
            <v>388</v>
          </cell>
          <cell r="I678" t="str">
            <v>56</v>
          </cell>
          <cell r="J678" t="str">
            <v>POWER GENERATION</v>
          </cell>
          <cell r="K678" t="str">
            <v>Barg</v>
          </cell>
          <cell r="L678" t="str">
            <v>NonProd</v>
          </cell>
          <cell r="M678" t="str">
            <v>No</v>
          </cell>
          <cell r="N678" t="str">
            <v>Other</v>
          </cell>
          <cell r="O678">
            <v>0</v>
          </cell>
          <cell r="P678">
            <v>-55215.64</v>
          </cell>
          <cell r="Q678">
            <v>0</v>
          </cell>
          <cell r="R678">
            <v>0</v>
          </cell>
          <cell r="S678">
            <v>0</v>
          </cell>
        </row>
        <row r="679">
          <cell r="B679" t="str">
            <v>995</v>
          </cell>
          <cell r="C679" t="str">
            <v>THRIFT DIV RECONTRIB</v>
          </cell>
          <cell r="D679">
            <v>0</v>
          </cell>
          <cell r="E679">
            <v>0</v>
          </cell>
          <cell r="F679">
            <v>0</v>
          </cell>
          <cell r="G679">
            <v>0</v>
          </cell>
          <cell r="H679">
            <v>465</v>
          </cell>
          <cell r="I679" t="str">
            <v>58</v>
          </cell>
          <cell r="J679" t="str">
            <v>INFO MANAGEMENT</v>
          </cell>
          <cell r="K679" t="str">
            <v>Barg</v>
          </cell>
          <cell r="L679" t="str">
            <v>NonProd</v>
          </cell>
          <cell r="M679" t="str">
            <v>No</v>
          </cell>
          <cell r="N679" t="str">
            <v>Other</v>
          </cell>
          <cell r="O679">
            <v>0</v>
          </cell>
          <cell r="P679">
            <v>-1549.48</v>
          </cell>
          <cell r="Q679">
            <v>0</v>
          </cell>
          <cell r="R679">
            <v>0</v>
          </cell>
          <cell r="S679">
            <v>0</v>
          </cell>
        </row>
        <row r="680">
          <cell r="B680" t="str">
            <v>995</v>
          </cell>
          <cell r="C680" t="str">
            <v>THRIFT DIV RECONTRIB</v>
          </cell>
          <cell r="D680">
            <v>0</v>
          </cell>
          <cell r="E680">
            <v>0</v>
          </cell>
          <cell r="F680">
            <v>0</v>
          </cell>
          <cell r="G680">
            <v>0</v>
          </cell>
          <cell r="H680">
            <v>45</v>
          </cell>
          <cell r="I680" t="str">
            <v>31</v>
          </cell>
          <cell r="J680" t="str">
            <v>NUCLEAR DIVISION</v>
          </cell>
          <cell r="K680" t="str">
            <v>NonBarg</v>
          </cell>
          <cell r="L680" t="str">
            <v>NonProd</v>
          </cell>
          <cell r="M680" t="str">
            <v>No</v>
          </cell>
          <cell r="N680" t="str">
            <v>Other</v>
          </cell>
          <cell r="O680">
            <v>0</v>
          </cell>
          <cell r="P680">
            <v>-141024.91</v>
          </cell>
          <cell r="Q680">
            <v>0</v>
          </cell>
          <cell r="R680">
            <v>0</v>
          </cell>
          <cell r="S680">
            <v>0</v>
          </cell>
        </row>
        <row r="681">
          <cell r="B681" t="str">
            <v>995</v>
          </cell>
          <cell r="C681" t="str">
            <v>THRIFT DIV RECONTRIB</v>
          </cell>
          <cell r="D681">
            <v>0</v>
          </cell>
          <cell r="E681">
            <v>0</v>
          </cell>
          <cell r="F681">
            <v>0</v>
          </cell>
          <cell r="G681">
            <v>0</v>
          </cell>
          <cell r="H681">
            <v>162</v>
          </cell>
          <cell r="I681" t="str">
            <v>33</v>
          </cell>
          <cell r="J681" t="str">
            <v>FINANCIAL</v>
          </cell>
          <cell r="K681" t="str">
            <v>NonBarg</v>
          </cell>
          <cell r="L681" t="str">
            <v>NonProd</v>
          </cell>
          <cell r="M681" t="str">
            <v>No</v>
          </cell>
          <cell r="N681" t="str">
            <v>Other</v>
          </cell>
          <cell r="O681">
            <v>0</v>
          </cell>
          <cell r="P681">
            <v>-32390.51</v>
          </cell>
          <cell r="Q681">
            <v>0</v>
          </cell>
          <cell r="R681">
            <v>0</v>
          </cell>
          <cell r="S681">
            <v>0</v>
          </cell>
        </row>
        <row r="682">
          <cell r="B682" t="str">
            <v>995</v>
          </cell>
          <cell r="C682" t="str">
            <v>THRIFT DIV RECONTRIB</v>
          </cell>
          <cell r="D682">
            <v>0</v>
          </cell>
          <cell r="E682">
            <v>0</v>
          </cell>
          <cell r="F682">
            <v>0</v>
          </cell>
          <cell r="G682">
            <v>0</v>
          </cell>
          <cell r="H682">
            <v>273</v>
          </cell>
          <cell r="I682" t="str">
            <v>34</v>
          </cell>
          <cell r="J682" t="str">
            <v>HUMAN RESRC &amp; CORP SVCS</v>
          </cell>
          <cell r="K682" t="str">
            <v>NonBarg</v>
          </cell>
          <cell r="L682" t="str">
            <v>NonProd</v>
          </cell>
          <cell r="M682" t="str">
            <v>No</v>
          </cell>
          <cell r="N682" t="str">
            <v>Other</v>
          </cell>
          <cell r="O682">
            <v>0</v>
          </cell>
          <cell r="P682">
            <v>-60090.87</v>
          </cell>
          <cell r="Q682">
            <v>0</v>
          </cell>
          <cell r="R682">
            <v>0</v>
          </cell>
          <cell r="S682">
            <v>0</v>
          </cell>
        </row>
        <row r="683">
          <cell r="B683" t="str">
            <v>995</v>
          </cell>
          <cell r="C683" t="str">
            <v>THRIFT DIV RECONTRIB</v>
          </cell>
          <cell r="D683">
            <v>0</v>
          </cell>
          <cell r="E683">
            <v>0</v>
          </cell>
          <cell r="F683">
            <v>0</v>
          </cell>
          <cell r="G683">
            <v>0</v>
          </cell>
          <cell r="H683">
            <v>381</v>
          </cell>
          <cell r="I683" t="str">
            <v>35</v>
          </cell>
          <cell r="J683" t="str">
            <v>GENERAL COUNSEL</v>
          </cell>
          <cell r="K683" t="str">
            <v>NonBarg</v>
          </cell>
          <cell r="L683" t="str">
            <v>NonProd</v>
          </cell>
          <cell r="M683" t="str">
            <v>No</v>
          </cell>
          <cell r="N683" t="str">
            <v>Other</v>
          </cell>
          <cell r="O683">
            <v>0</v>
          </cell>
          <cell r="P683">
            <v>-11959.79</v>
          </cell>
          <cell r="Q683">
            <v>0</v>
          </cell>
          <cell r="R683">
            <v>0</v>
          </cell>
          <cell r="S683">
            <v>0</v>
          </cell>
        </row>
        <row r="684">
          <cell r="B684" t="str">
            <v>995</v>
          </cell>
          <cell r="C684" t="str">
            <v>THRIFT DIV RECONTRIB</v>
          </cell>
          <cell r="D684">
            <v>0</v>
          </cell>
          <cell r="E684">
            <v>0</v>
          </cell>
          <cell r="F684">
            <v>0</v>
          </cell>
          <cell r="G684">
            <v>0</v>
          </cell>
          <cell r="H684">
            <v>445</v>
          </cell>
          <cell r="I684" t="str">
            <v>36</v>
          </cell>
          <cell r="J684" t="str">
            <v>GOVT AFFAIRS - FED</v>
          </cell>
          <cell r="K684" t="str">
            <v>NonBarg</v>
          </cell>
          <cell r="L684" t="str">
            <v>NonProd</v>
          </cell>
          <cell r="M684" t="str">
            <v>No</v>
          </cell>
          <cell r="N684" t="str">
            <v>Other</v>
          </cell>
          <cell r="O684">
            <v>0</v>
          </cell>
          <cell r="P684">
            <v>-365.97</v>
          </cell>
          <cell r="Q684">
            <v>0</v>
          </cell>
          <cell r="R684">
            <v>0</v>
          </cell>
          <cell r="S684">
            <v>0</v>
          </cell>
        </row>
        <row r="685">
          <cell r="B685" t="str">
            <v>995</v>
          </cell>
          <cell r="C685" t="str">
            <v>THRIFT DIV RECONTRIB</v>
          </cell>
          <cell r="D685">
            <v>0</v>
          </cell>
          <cell r="E685">
            <v>0</v>
          </cell>
          <cell r="F685">
            <v>0</v>
          </cell>
          <cell r="G685">
            <v>0</v>
          </cell>
          <cell r="H685">
            <v>490</v>
          </cell>
          <cell r="I685" t="str">
            <v>37</v>
          </cell>
          <cell r="J685" t="str">
            <v>CORP COMMUNICATIONS</v>
          </cell>
          <cell r="K685" t="str">
            <v>NonBarg</v>
          </cell>
          <cell r="L685" t="str">
            <v>NonProd</v>
          </cell>
          <cell r="M685" t="str">
            <v>No</v>
          </cell>
          <cell r="N685" t="str">
            <v>Other</v>
          </cell>
          <cell r="O685">
            <v>0</v>
          </cell>
          <cell r="P685">
            <v>-5155.32</v>
          </cell>
          <cell r="Q685">
            <v>0</v>
          </cell>
          <cell r="R685">
            <v>0</v>
          </cell>
          <cell r="S685">
            <v>0</v>
          </cell>
        </row>
        <row r="686">
          <cell r="B686" t="str">
            <v>995</v>
          </cell>
          <cell r="C686" t="str">
            <v>THRIFT DIV RECONTRIB</v>
          </cell>
          <cell r="D686">
            <v>0</v>
          </cell>
          <cell r="E686">
            <v>0</v>
          </cell>
          <cell r="F686">
            <v>0</v>
          </cell>
          <cell r="G686">
            <v>0</v>
          </cell>
          <cell r="H686">
            <v>543</v>
          </cell>
          <cell r="I686" t="str">
            <v>38</v>
          </cell>
          <cell r="J686" t="str">
            <v>INTERNAL AUDITING</v>
          </cell>
          <cell r="K686" t="str">
            <v>NonBarg</v>
          </cell>
          <cell r="L686" t="str">
            <v>NonProd</v>
          </cell>
          <cell r="M686" t="str">
            <v>No</v>
          </cell>
          <cell r="N686" t="str">
            <v>Other</v>
          </cell>
          <cell r="O686">
            <v>0</v>
          </cell>
          <cell r="P686">
            <v>-2047.7</v>
          </cell>
          <cell r="Q686">
            <v>0</v>
          </cell>
          <cell r="R686">
            <v>0</v>
          </cell>
          <cell r="S686">
            <v>0</v>
          </cell>
        </row>
        <row r="687">
          <cell r="B687" t="str">
            <v>995</v>
          </cell>
          <cell r="C687" t="str">
            <v>THRIFT DIV RECONTRIB</v>
          </cell>
          <cell r="D687">
            <v>0</v>
          </cell>
          <cell r="E687">
            <v>0</v>
          </cell>
          <cell r="F687">
            <v>0</v>
          </cell>
          <cell r="G687">
            <v>0</v>
          </cell>
          <cell r="H687">
            <v>610</v>
          </cell>
          <cell r="I687" t="str">
            <v>51</v>
          </cell>
          <cell r="J687" t="str">
            <v>CUSTOMER SERVICE</v>
          </cell>
          <cell r="K687" t="str">
            <v>NonBarg</v>
          </cell>
          <cell r="L687" t="str">
            <v>NonProd</v>
          </cell>
          <cell r="M687" t="str">
            <v>No</v>
          </cell>
          <cell r="N687" t="str">
            <v>Other</v>
          </cell>
          <cell r="O687">
            <v>0</v>
          </cell>
          <cell r="P687">
            <v>-154040.4</v>
          </cell>
          <cell r="Q687">
            <v>0</v>
          </cell>
          <cell r="R687">
            <v>0</v>
          </cell>
          <cell r="S687">
            <v>0</v>
          </cell>
        </row>
        <row r="688">
          <cell r="B688" t="str">
            <v>995</v>
          </cell>
          <cell r="C688" t="str">
            <v>THRIFT DIV RECONTRIB</v>
          </cell>
          <cell r="D688">
            <v>0</v>
          </cell>
          <cell r="E688">
            <v>0</v>
          </cell>
          <cell r="F688">
            <v>0</v>
          </cell>
          <cell r="G688">
            <v>0</v>
          </cell>
          <cell r="H688">
            <v>724</v>
          </cell>
          <cell r="I688" t="str">
            <v>53</v>
          </cell>
          <cell r="J688" t="str">
            <v>POWER SYSTEMS</v>
          </cell>
          <cell r="K688" t="str">
            <v>NonBarg</v>
          </cell>
          <cell r="L688" t="str">
            <v>NonProd</v>
          </cell>
          <cell r="M688" t="str">
            <v>No</v>
          </cell>
          <cell r="N688" t="str">
            <v>Other</v>
          </cell>
          <cell r="O688">
            <v>0</v>
          </cell>
          <cell r="P688">
            <v>-225216.99</v>
          </cell>
          <cell r="Q688">
            <v>0</v>
          </cell>
          <cell r="R688">
            <v>0</v>
          </cell>
          <cell r="S688">
            <v>0</v>
          </cell>
        </row>
        <row r="689">
          <cell r="B689" t="str">
            <v>995</v>
          </cell>
          <cell r="C689" t="str">
            <v>THRIFT DIV RECONTRIB</v>
          </cell>
          <cell r="D689">
            <v>0</v>
          </cell>
          <cell r="E689">
            <v>0</v>
          </cell>
          <cell r="F689">
            <v>0</v>
          </cell>
          <cell r="G689">
            <v>0</v>
          </cell>
          <cell r="H689">
            <v>832</v>
          </cell>
          <cell r="I689" t="str">
            <v>54</v>
          </cell>
          <cell r="J689" t="str">
            <v>RESOURCE PLANNING</v>
          </cell>
          <cell r="K689" t="str">
            <v>NonBarg</v>
          </cell>
          <cell r="L689" t="str">
            <v>NonProd</v>
          </cell>
          <cell r="M689" t="str">
            <v>No</v>
          </cell>
          <cell r="N689" t="str">
            <v>Other</v>
          </cell>
          <cell r="O689">
            <v>0</v>
          </cell>
          <cell r="P689">
            <v>-10938.07</v>
          </cell>
          <cell r="Q689">
            <v>0</v>
          </cell>
          <cell r="R689">
            <v>0</v>
          </cell>
          <cell r="S689">
            <v>0</v>
          </cell>
        </row>
        <row r="690">
          <cell r="B690" t="str">
            <v>995</v>
          </cell>
          <cell r="C690" t="str">
            <v>THRIFT DIV RECONTRIB</v>
          </cell>
          <cell r="D690">
            <v>0</v>
          </cell>
          <cell r="E690">
            <v>0</v>
          </cell>
          <cell r="F690">
            <v>0</v>
          </cell>
          <cell r="G690">
            <v>0</v>
          </cell>
          <cell r="H690">
            <v>900</v>
          </cell>
          <cell r="I690" t="str">
            <v>56</v>
          </cell>
          <cell r="J690" t="str">
            <v>POWER GENERATION</v>
          </cell>
          <cell r="K690" t="str">
            <v>NonBarg</v>
          </cell>
          <cell r="L690" t="str">
            <v>NonProd</v>
          </cell>
          <cell r="M690" t="str">
            <v>No</v>
          </cell>
          <cell r="N690" t="str">
            <v>Other</v>
          </cell>
          <cell r="O690">
            <v>0</v>
          </cell>
          <cell r="P690">
            <v>-61519.46</v>
          </cell>
          <cell r="Q690">
            <v>0</v>
          </cell>
          <cell r="R690">
            <v>0</v>
          </cell>
          <cell r="S690">
            <v>0</v>
          </cell>
        </row>
        <row r="691">
          <cell r="B691" t="str">
            <v>995</v>
          </cell>
          <cell r="C691" t="str">
            <v>THRIFT DIV RECONTRIB</v>
          </cell>
          <cell r="D691">
            <v>0</v>
          </cell>
          <cell r="E691">
            <v>0</v>
          </cell>
          <cell r="F691">
            <v>0</v>
          </cell>
          <cell r="G691">
            <v>0</v>
          </cell>
          <cell r="H691">
            <v>1005</v>
          </cell>
          <cell r="I691" t="str">
            <v>58</v>
          </cell>
          <cell r="J691" t="str">
            <v>INFO MANAGEMENT</v>
          </cell>
          <cell r="K691" t="str">
            <v>NonBarg</v>
          </cell>
          <cell r="L691" t="str">
            <v>NonProd</v>
          </cell>
          <cell r="M691" t="str">
            <v>No</v>
          </cell>
          <cell r="N691" t="str">
            <v>Other</v>
          </cell>
          <cell r="O691">
            <v>0</v>
          </cell>
          <cell r="P691">
            <v>-65802.11</v>
          </cell>
          <cell r="Q691">
            <v>0</v>
          </cell>
          <cell r="R691">
            <v>0</v>
          </cell>
          <cell r="S691">
            <v>0</v>
          </cell>
        </row>
        <row r="692">
          <cell r="B692" t="str">
            <v>995</v>
          </cell>
          <cell r="C692" t="str">
            <v>THRIFT DIV RECONTRIB</v>
          </cell>
          <cell r="D692">
            <v>0</v>
          </cell>
          <cell r="E692">
            <v>0</v>
          </cell>
          <cell r="F692">
            <v>0</v>
          </cell>
          <cell r="G692">
            <v>0</v>
          </cell>
          <cell r="H692">
            <v>1119</v>
          </cell>
          <cell r="I692" t="str">
            <v>62</v>
          </cell>
          <cell r="J692" t="str">
            <v>ENERGY MARKETING</v>
          </cell>
          <cell r="K692" t="str">
            <v>NonBarg</v>
          </cell>
          <cell r="L692" t="str">
            <v>NonProd</v>
          </cell>
          <cell r="M692" t="str">
            <v>No</v>
          </cell>
          <cell r="N692" t="str">
            <v>Other</v>
          </cell>
          <cell r="O692">
            <v>0</v>
          </cell>
          <cell r="P692">
            <v>-2020.91</v>
          </cell>
          <cell r="Q692">
            <v>0</v>
          </cell>
          <cell r="R692">
            <v>0</v>
          </cell>
          <cell r="S692">
            <v>0</v>
          </cell>
        </row>
        <row r="693">
          <cell r="B693" t="str">
            <v>995</v>
          </cell>
          <cell r="C693" t="str">
            <v>THRIFT DIV RECONTRIB</v>
          </cell>
          <cell r="D693">
            <v>0</v>
          </cell>
          <cell r="E693">
            <v>0</v>
          </cell>
          <cell r="F693">
            <v>0</v>
          </cell>
          <cell r="G693">
            <v>0</v>
          </cell>
          <cell r="H693">
            <v>1181</v>
          </cell>
          <cell r="I693" t="str">
            <v>63</v>
          </cell>
          <cell r="J693" t="str">
            <v>REGULATORY AFFAIRS</v>
          </cell>
          <cell r="K693" t="str">
            <v>NonBarg</v>
          </cell>
          <cell r="L693" t="str">
            <v>NonProd</v>
          </cell>
          <cell r="M693" t="str">
            <v>No</v>
          </cell>
          <cell r="N693" t="str">
            <v>Other</v>
          </cell>
          <cell r="O693">
            <v>0</v>
          </cell>
          <cell r="P693">
            <v>-10286.799999999999</v>
          </cell>
          <cell r="Q693">
            <v>0</v>
          </cell>
          <cell r="R693">
            <v>0</v>
          </cell>
          <cell r="S693">
            <v>0</v>
          </cell>
        </row>
        <row r="694">
          <cell r="B694" t="str">
            <v>998</v>
          </cell>
          <cell r="C694" t="str">
            <v>BA THRFT STP AT CAP</v>
          </cell>
          <cell r="D694">
            <v>0</v>
          </cell>
          <cell r="E694">
            <v>0</v>
          </cell>
          <cell r="F694">
            <v>0</v>
          </cell>
          <cell r="G694">
            <v>0</v>
          </cell>
          <cell r="H694">
            <v>48</v>
          </cell>
          <cell r="I694" t="str">
            <v>31</v>
          </cell>
          <cell r="J694" t="str">
            <v>NUCLEAR DIVISION</v>
          </cell>
          <cell r="K694" t="str">
            <v>Barg</v>
          </cell>
          <cell r="L694" t="str">
            <v>NonProd</v>
          </cell>
          <cell r="M694" t="str">
            <v>No</v>
          </cell>
          <cell r="N694" t="str">
            <v>Other</v>
          </cell>
          <cell r="O694">
            <v>0</v>
          </cell>
          <cell r="P694">
            <v>-1519519.46</v>
          </cell>
          <cell r="Q694">
            <v>0</v>
          </cell>
          <cell r="R694">
            <v>0</v>
          </cell>
          <cell r="S694">
            <v>0</v>
          </cell>
        </row>
        <row r="695">
          <cell r="B695" t="str">
            <v>998</v>
          </cell>
          <cell r="C695" t="str">
            <v>BA THRFT STP AT CAP</v>
          </cell>
          <cell r="D695">
            <v>0</v>
          </cell>
          <cell r="E695">
            <v>0</v>
          </cell>
          <cell r="F695">
            <v>0</v>
          </cell>
          <cell r="G695">
            <v>0</v>
          </cell>
          <cell r="H695">
            <v>144</v>
          </cell>
          <cell r="I695" t="str">
            <v>34</v>
          </cell>
          <cell r="J695" t="str">
            <v>HUMAN RESRC &amp; CORP SVCS</v>
          </cell>
          <cell r="K695" t="str">
            <v>Barg</v>
          </cell>
          <cell r="L695" t="str">
            <v>NonProd</v>
          </cell>
          <cell r="M695" t="str">
            <v>No</v>
          </cell>
          <cell r="N695" t="str">
            <v>Other</v>
          </cell>
          <cell r="O695">
            <v>0</v>
          </cell>
          <cell r="P695">
            <v>-20488.650000000001</v>
          </cell>
          <cell r="Q695">
            <v>0</v>
          </cell>
          <cell r="R695">
            <v>0</v>
          </cell>
          <cell r="S695">
            <v>0</v>
          </cell>
        </row>
        <row r="696">
          <cell r="B696" t="str">
            <v>998</v>
          </cell>
          <cell r="C696" t="str">
            <v>BA THRFT STP AT CAP</v>
          </cell>
          <cell r="D696">
            <v>0</v>
          </cell>
          <cell r="E696">
            <v>0</v>
          </cell>
          <cell r="F696">
            <v>0</v>
          </cell>
          <cell r="G696">
            <v>0</v>
          </cell>
          <cell r="H696">
            <v>197</v>
          </cell>
          <cell r="I696" t="str">
            <v>51</v>
          </cell>
          <cell r="J696" t="str">
            <v>CUSTOMER SERVICE</v>
          </cell>
          <cell r="K696" t="str">
            <v>Barg</v>
          </cell>
          <cell r="L696" t="str">
            <v>NonProd</v>
          </cell>
          <cell r="M696" t="str">
            <v>No</v>
          </cell>
          <cell r="N696" t="str">
            <v>Other</v>
          </cell>
          <cell r="O696">
            <v>0</v>
          </cell>
          <cell r="P696">
            <v>-28307.68</v>
          </cell>
          <cell r="Q696">
            <v>0</v>
          </cell>
          <cell r="R696">
            <v>0</v>
          </cell>
          <cell r="S696">
            <v>0</v>
          </cell>
        </row>
        <row r="697">
          <cell r="B697" t="str">
            <v>998</v>
          </cell>
          <cell r="C697" t="str">
            <v>BA THRFT STP AT CAP</v>
          </cell>
          <cell r="D697">
            <v>0</v>
          </cell>
          <cell r="E697">
            <v>0</v>
          </cell>
          <cell r="F697">
            <v>0</v>
          </cell>
          <cell r="G697">
            <v>0</v>
          </cell>
          <cell r="H697">
            <v>257</v>
          </cell>
          <cell r="I697" t="str">
            <v>53</v>
          </cell>
          <cell r="J697" t="str">
            <v>POWER SYSTEMS</v>
          </cell>
          <cell r="K697" t="str">
            <v>Barg</v>
          </cell>
          <cell r="L697" t="str">
            <v>NonProd</v>
          </cell>
          <cell r="M697" t="str">
            <v>No</v>
          </cell>
          <cell r="N697" t="str">
            <v>Other</v>
          </cell>
          <cell r="O697">
            <v>0</v>
          </cell>
          <cell r="P697">
            <v>-5392873</v>
          </cell>
          <cell r="Q697">
            <v>0</v>
          </cell>
          <cell r="R697">
            <v>0</v>
          </cell>
          <cell r="S697">
            <v>0</v>
          </cell>
        </row>
        <row r="698">
          <cell r="B698" t="str">
            <v>998</v>
          </cell>
          <cell r="C698" t="str">
            <v>BA THRFT STP AT CAP</v>
          </cell>
          <cell r="D698">
            <v>0</v>
          </cell>
          <cell r="E698">
            <v>0</v>
          </cell>
          <cell r="F698">
            <v>0</v>
          </cell>
          <cell r="G698">
            <v>0</v>
          </cell>
          <cell r="H698">
            <v>389</v>
          </cell>
          <cell r="I698" t="str">
            <v>56</v>
          </cell>
          <cell r="J698" t="str">
            <v>POWER GENERATION</v>
          </cell>
          <cell r="K698" t="str">
            <v>Barg</v>
          </cell>
          <cell r="L698" t="str">
            <v>NonProd</v>
          </cell>
          <cell r="M698" t="str">
            <v>No</v>
          </cell>
          <cell r="N698" t="str">
            <v>Other</v>
          </cell>
          <cell r="O698">
            <v>0</v>
          </cell>
          <cell r="P698">
            <v>-1282320.24</v>
          </cell>
          <cell r="Q698">
            <v>0</v>
          </cell>
          <cell r="R698">
            <v>0</v>
          </cell>
          <cell r="S698">
            <v>0</v>
          </cell>
        </row>
        <row r="699">
          <cell r="B699" t="str">
            <v>998</v>
          </cell>
          <cell r="C699" t="str">
            <v>BA THRFT STP AT CAP</v>
          </cell>
          <cell r="D699">
            <v>0</v>
          </cell>
          <cell r="E699">
            <v>0</v>
          </cell>
          <cell r="F699">
            <v>0</v>
          </cell>
          <cell r="G699">
            <v>0</v>
          </cell>
          <cell r="H699">
            <v>466</v>
          </cell>
          <cell r="I699" t="str">
            <v>58</v>
          </cell>
          <cell r="J699" t="str">
            <v>INFO MANAGEMENT</v>
          </cell>
          <cell r="K699" t="str">
            <v>Barg</v>
          </cell>
          <cell r="L699" t="str">
            <v>NonProd</v>
          </cell>
          <cell r="M699" t="str">
            <v>No</v>
          </cell>
          <cell r="N699" t="str">
            <v>Other</v>
          </cell>
          <cell r="O699">
            <v>0</v>
          </cell>
          <cell r="P699">
            <v>-41354.19</v>
          </cell>
          <cell r="Q699">
            <v>0</v>
          </cell>
          <cell r="R699">
            <v>0</v>
          </cell>
          <cell r="S699">
            <v>0</v>
          </cell>
        </row>
        <row r="700">
          <cell r="B700" t="str">
            <v>998</v>
          </cell>
          <cell r="C700" t="str">
            <v>BA THRFT STP AT CAP</v>
          </cell>
          <cell r="D700">
            <v>0</v>
          </cell>
          <cell r="E700">
            <v>0</v>
          </cell>
          <cell r="F700">
            <v>0</v>
          </cell>
          <cell r="G700">
            <v>0</v>
          </cell>
          <cell r="H700">
            <v>46</v>
          </cell>
          <cell r="I700" t="str">
            <v>31</v>
          </cell>
          <cell r="J700" t="str">
            <v>NUCLEAR DIVISION</v>
          </cell>
          <cell r="K700" t="str">
            <v>NonBarg</v>
          </cell>
          <cell r="L700" t="str">
            <v>NonProd</v>
          </cell>
          <cell r="M700" t="str">
            <v>No</v>
          </cell>
          <cell r="N700" t="str">
            <v>Other</v>
          </cell>
          <cell r="O700">
            <v>0</v>
          </cell>
          <cell r="P700">
            <v>-4025470.02</v>
          </cell>
          <cell r="Q700">
            <v>0</v>
          </cell>
          <cell r="R700">
            <v>0</v>
          </cell>
          <cell r="S700">
            <v>0</v>
          </cell>
        </row>
        <row r="701">
          <cell r="B701" t="str">
            <v>998</v>
          </cell>
          <cell r="C701" t="str">
            <v>BA THRFT STP AT CAP</v>
          </cell>
          <cell r="D701">
            <v>0</v>
          </cell>
          <cell r="E701">
            <v>0</v>
          </cell>
          <cell r="F701">
            <v>0</v>
          </cell>
          <cell r="G701">
            <v>0</v>
          </cell>
          <cell r="H701">
            <v>163</v>
          </cell>
          <cell r="I701" t="str">
            <v>33</v>
          </cell>
          <cell r="J701" t="str">
            <v>FINANCIAL</v>
          </cell>
          <cell r="K701" t="str">
            <v>NonBarg</v>
          </cell>
          <cell r="L701" t="str">
            <v>NonProd</v>
          </cell>
          <cell r="M701" t="str">
            <v>No</v>
          </cell>
          <cell r="N701" t="str">
            <v>Other</v>
          </cell>
          <cell r="O701">
            <v>0</v>
          </cell>
          <cell r="P701">
            <v>-539637.43999999994</v>
          </cell>
          <cell r="Q701">
            <v>0</v>
          </cell>
          <cell r="R701">
            <v>0</v>
          </cell>
          <cell r="S701">
            <v>0</v>
          </cell>
        </row>
        <row r="702">
          <cell r="B702" t="str">
            <v>998</v>
          </cell>
          <cell r="C702" t="str">
            <v>BA THRFT STP AT CAP</v>
          </cell>
          <cell r="D702">
            <v>0</v>
          </cell>
          <cell r="E702">
            <v>0</v>
          </cell>
          <cell r="F702">
            <v>0</v>
          </cell>
          <cell r="G702">
            <v>0</v>
          </cell>
          <cell r="H702">
            <v>274</v>
          </cell>
          <cell r="I702" t="str">
            <v>34</v>
          </cell>
          <cell r="J702" t="str">
            <v>HUMAN RESRC &amp; CORP SVCS</v>
          </cell>
          <cell r="K702" t="str">
            <v>NonBarg</v>
          </cell>
          <cell r="L702" t="str">
            <v>NonProd</v>
          </cell>
          <cell r="M702" t="str">
            <v>No</v>
          </cell>
          <cell r="N702" t="str">
            <v>Other</v>
          </cell>
          <cell r="O702">
            <v>0</v>
          </cell>
          <cell r="P702">
            <v>-1660974.86</v>
          </cell>
          <cell r="Q702">
            <v>0</v>
          </cell>
          <cell r="R702">
            <v>0</v>
          </cell>
          <cell r="S702">
            <v>0</v>
          </cell>
        </row>
        <row r="703">
          <cell r="B703" t="str">
            <v>998</v>
          </cell>
          <cell r="C703" t="str">
            <v>BA THRFT STP AT CAP</v>
          </cell>
          <cell r="D703">
            <v>0</v>
          </cell>
          <cell r="E703">
            <v>0</v>
          </cell>
          <cell r="F703">
            <v>0</v>
          </cell>
          <cell r="G703">
            <v>0</v>
          </cell>
          <cell r="H703">
            <v>382</v>
          </cell>
          <cell r="I703" t="str">
            <v>35</v>
          </cell>
          <cell r="J703" t="str">
            <v>GENERAL COUNSEL</v>
          </cell>
          <cell r="K703" t="str">
            <v>NonBarg</v>
          </cell>
          <cell r="L703" t="str">
            <v>NonProd</v>
          </cell>
          <cell r="M703" t="str">
            <v>No</v>
          </cell>
          <cell r="N703" t="str">
            <v>Other</v>
          </cell>
          <cell r="O703">
            <v>0</v>
          </cell>
          <cell r="P703">
            <v>-340941.85</v>
          </cell>
          <cell r="Q703">
            <v>0</v>
          </cell>
          <cell r="R703">
            <v>0</v>
          </cell>
          <cell r="S703">
            <v>0</v>
          </cell>
        </row>
        <row r="704">
          <cell r="B704" t="str">
            <v>998</v>
          </cell>
          <cell r="C704" t="str">
            <v>BA THRFT STP AT CAP</v>
          </cell>
          <cell r="D704">
            <v>0</v>
          </cell>
          <cell r="E704">
            <v>0</v>
          </cell>
          <cell r="F704">
            <v>0</v>
          </cell>
          <cell r="G704">
            <v>0</v>
          </cell>
          <cell r="H704">
            <v>446</v>
          </cell>
          <cell r="I704" t="str">
            <v>36</v>
          </cell>
          <cell r="J704" t="str">
            <v>GOVT AFFAIRS - FED</v>
          </cell>
          <cell r="K704" t="str">
            <v>NonBarg</v>
          </cell>
          <cell r="L704" t="str">
            <v>NonProd</v>
          </cell>
          <cell r="M704" t="str">
            <v>No</v>
          </cell>
          <cell r="N704" t="str">
            <v>Other</v>
          </cell>
          <cell r="O704">
            <v>0</v>
          </cell>
          <cell r="P704">
            <v>-13054.38</v>
          </cell>
          <cell r="Q704">
            <v>0</v>
          </cell>
          <cell r="R704">
            <v>0</v>
          </cell>
          <cell r="S704">
            <v>0</v>
          </cell>
        </row>
        <row r="705">
          <cell r="B705" t="str">
            <v>998</v>
          </cell>
          <cell r="C705" t="str">
            <v>BA THRFT STP AT CAP</v>
          </cell>
          <cell r="D705">
            <v>0</v>
          </cell>
          <cell r="E705">
            <v>0</v>
          </cell>
          <cell r="F705">
            <v>0</v>
          </cell>
          <cell r="G705">
            <v>0</v>
          </cell>
          <cell r="H705">
            <v>491</v>
          </cell>
          <cell r="I705" t="str">
            <v>37</v>
          </cell>
          <cell r="J705" t="str">
            <v>CORP COMMUNICATIONS</v>
          </cell>
          <cell r="K705" t="str">
            <v>NonBarg</v>
          </cell>
          <cell r="L705" t="str">
            <v>NonProd</v>
          </cell>
          <cell r="M705" t="str">
            <v>No</v>
          </cell>
          <cell r="N705" t="str">
            <v>Other</v>
          </cell>
          <cell r="O705">
            <v>0</v>
          </cell>
          <cell r="P705">
            <v>-223790.55</v>
          </cell>
          <cell r="Q705">
            <v>0</v>
          </cell>
          <cell r="R705">
            <v>0</v>
          </cell>
          <cell r="S705">
            <v>0</v>
          </cell>
        </row>
        <row r="706">
          <cell r="B706" t="str">
            <v>998</v>
          </cell>
          <cell r="C706" t="str">
            <v>BA THRFT STP AT CAP</v>
          </cell>
          <cell r="D706">
            <v>0</v>
          </cell>
          <cell r="E706">
            <v>0</v>
          </cell>
          <cell r="F706">
            <v>0</v>
          </cell>
          <cell r="G706">
            <v>0</v>
          </cell>
          <cell r="H706">
            <v>544</v>
          </cell>
          <cell r="I706" t="str">
            <v>38</v>
          </cell>
          <cell r="J706" t="str">
            <v>INTERNAL AUDITING</v>
          </cell>
          <cell r="K706" t="str">
            <v>NonBarg</v>
          </cell>
          <cell r="L706" t="str">
            <v>NonProd</v>
          </cell>
          <cell r="M706" t="str">
            <v>No</v>
          </cell>
          <cell r="N706" t="str">
            <v>Other</v>
          </cell>
          <cell r="O706">
            <v>0</v>
          </cell>
          <cell r="P706">
            <v>-79530.12</v>
          </cell>
          <cell r="Q706">
            <v>0</v>
          </cell>
          <cell r="R706">
            <v>0</v>
          </cell>
          <cell r="S706">
            <v>0</v>
          </cell>
        </row>
        <row r="707">
          <cell r="B707" t="str">
            <v>998</v>
          </cell>
          <cell r="C707" t="str">
            <v>BA THRFT STP AT CAP</v>
          </cell>
          <cell r="D707">
            <v>0</v>
          </cell>
          <cell r="E707">
            <v>0</v>
          </cell>
          <cell r="F707">
            <v>0</v>
          </cell>
          <cell r="G707">
            <v>0</v>
          </cell>
          <cell r="H707">
            <v>611</v>
          </cell>
          <cell r="I707" t="str">
            <v>51</v>
          </cell>
          <cell r="J707" t="str">
            <v>CUSTOMER SERVICE</v>
          </cell>
          <cell r="K707" t="str">
            <v>NonBarg</v>
          </cell>
          <cell r="L707" t="str">
            <v>NonProd</v>
          </cell>
          <cell r="M707" t="str">
            <v>No</v>
          </cell>
          <cell r="N707" t="str">
            <v>Other</v>
          </cell>
          <cell r="O707">
            <v>0</v>
          </cell>
          <cell r="P707">
            <v>-2878119.66</v>
          </cell>
          <cell r="Q707">
            <v>0</v>
          </cell>
          <cell r="R707">
            <v>0</v>
          </cell>
          <cell r="S707">
            <v>0</v>
          </cell>
        </row>
        <row r="708">
          <cell r="B708" t="str">
            <v>998</v>
          </cell>
          <cell r="C708" t="str">
            <v>BA THRFT STP AT CAP</v>
          </cell>
          <cell r="D708">
            <v>0</v>
          </cell>
          <cell r="E708">
            <v>0</v>
          </cell>
          <cell r="F708">
            <v>0</v>
          </cell>
          <cell r="G708">
            <v>0</v>
          </cell>
          <cell r="H708">
            <v>725</v>
          </cell>
          <cell r="I708" t="str">
            <v>53</v>
          </cell>
          <cell r="J708" t="str">
            <v>POWER SYSTEMS</v>
          </cell>
          <cell r="K708" t="str">
            <v>NonBarg</v>
          </cell>
          <cell r="L708" t="str">
            <v>NonProd</v>
          </cell>
          <cell r="M708" t="str">
            <v>No</v>
          </cell>
          <cell r="N708" t="str">
            <v>Other</v>
          </cell>
          <cell r="O708">
            <v>0</v>
          </cell>
          <cell r="P708">
            <v>-5273114.32</v>
          </cell>
          <cell r="Q708">
            <v>0</v>
          </cell>
          <cell r="R708">
            <v>0</v>
          </cell>
          <cell r="S708">
            <v>0</v>
          </cell>
        </row>
        <row r="709">
          <cell r="B709" t="str">
            <v>998</v>
          </cell>
          <cell r="C709" t="str">
            <v>BA THRFT STP AT CAP</v>
          </cell>
          <cell r="D709">
            <v>0</v>
          </cell>
          <cell r="E709">
            <v>0</v>
          </cell>
          <cell r="F709">
            <v>0</v>
          </cell>
          <cell r="G709">
            <v>0</v>
          </cell>
          <cell r="H709">
            <v>833</v>
          </cell>
          <cell r="I709" t="str">
            <v>54</v>
          </cell>
          <cell r="J709" t="str">
            <v>RESOURCE PLANNING</v>
          </cell>
          <cell r="K709" t="str">
            <v>NonBarg</v>
          </cell>
          <cell r="L709" t="str">
            <v>NonProd</v>
          </cell>
          <cell r="M709" t="str">
            <v>No</v>
          </cell>
          <cell r="N709" t="str">
            <v>Other</v>
          </cell>
          <cell r="O709">
            <v>0</v>
          </cell>
          <cell r="P709">
            <v>-96488.2</v>
          </cell>
          <cell r="Q709">
            <v>0</v>
          </cell>
          <cell r="R709">
            <v>0</v>
          </cell>
          <cell r="S709">
            <v>0</v>
          </cell>
        </row>
        <row r="710">
          <cell r="B710" t="str">
            <v>998</v>
          </cell>
          <cell r="C710" t="str">
            <v>BA THRFT STP AT CAP</v>
          </cell>
          <cell r="D710">
            <v>0</v>
          </cell>
          <cell r="E710">
            <v>0</v>
          </cell>
          <cell r="F710">
            <v>0</v>
          </cell>
          <cell r="G710">
            <v>0</v>
          </cell>
          <cell r="H710">
            <v>901</v>
          </cell>
          <cell r="I710" t="str">
            <v>56</v>
          </cell>
          <cell r="J710" t="str">
            <v>POWER GENERATION</v>
          </cell>
          <cell r="K710" t="str">
            <v>NonBarg</v>
          </cell>
          <cell r="L710" t="str">
            <v>NonProd</v>
          </cell>
          <cell r="M710" t="str">
            <v>No</v>
          </cell>
          <cell r="N710" t="str">
            <v>Other</v>
          </cell>
          <cell r="O710">
            <v>0</v>
          </cell>
          <cell r="P710">
            <v>-1382095.73</v>
          </cell>
          <cell r="Q710">
            <v>0</v>
          </cell>
          <cell r="R710">
            <v>0</v>
          </cell>
          <cell r="S710">
            <v>0</v>
          </cell>
        </row>
        <row r="711">
          <cell r="B711" t="str">
            <v>998</v>
          </cell>
          <cell r="C711" t="str">
            <v>BA THRFT STP AT CAP</v>
          </cell>
          <cell r="D711">
            <v>0</v>
          </cell>
          <cell r="E711">
            <v>0</v>
          </cell>
          <cell r="F711">
            <v>0</v>
          </cell>
          <cell r="G711">
            <v>0</v>
          </cell>
          <cell r="H711">
            <v>1006</v>
          </cell>
          <cell r="I711" t="str">
            <v>58</v>
          </cell>
          <cell r="J711" t="str">
            <v>INFO MANAGEMENT</v>
          </cell>
          <cell r="K711" t="str">
            <v>NonBarg</v>
          </cell>
          <cell r="L711" t="str">
            <v>NonProd</v>
          </cell>
          <cell r="M711" t="str">
            <v>No</v>
          </cell>
          <cell r="N711" t="str">
            <v>Other</v>
          </cell>
          <cell r="O711">
            <v>0</v>
          </cell>
          <cell r="P711">
            <v>-2210819.7599999998</v>
          </cell>
          <cell r="Q711">
            <v>0</v>
          </cell>
          <cell r="R711">
            <v>0</v>
          </cell>
          <cell r="S711">
            <v>0</v>
          </cell>
        </row>
        <row r="712">
          <cell r="B712" t="str">
            <v>998</v>
          </cell>
          <cell r="C712" t="str">
            <v>BA THRFT STP AT CAP</v>
          </cell>
          <cell r="D712">
            <v>0</v>
          </cell>
          <cell r="E712">
            <v>0</v>
          </cell>
          <cell r="F712">
            <v>0</v>
          </cell>
          <cell r="G712">
            <v>0</v>
          </cell>
          <cell r="H712">
            <v>1080</v>
          </cell>
          <cell r="I712" t="str">
            <v>61</v>
          </cell>
          <cell r="J712" t="str">
            <v>GOVT AFFAIRS - STATE</v>
          </cell>
          <cell r="K712" t="str">
            <v>NonBarg</v>
          </cell>
          <cell r="L712" t="str">
            <v>NonProd</v>
          </cell>
          <cell r="M712" t="str">
            <v>No</v>
          </cell>
          <cell r="N712" t="str">
            <v>Other</v>
          </cell>
          <cell r="O712">
            <v>0</v>
          </cell>
          <cell r="P712">
            <v>-8201.3799999999992</v>
          </cell>
          <cell r="Q712">
            <v>0</v>
          </cell>
          <cell r="R712">
            <v>0</v>
          </cell>
          <cell r="S712">
            <v>0</v>
          </cell>
        </row>
        <row r="713">
          <cell r="B713" t="str">
            <v>998</v>
          </cell>
          <cell r="C713" t="str">
            <v>BA THRFT STP AT CAP</v>
          </cell>
          <cell r="D713">
            <v>0</v>
          </cell>
          <cell r="E713">
            <v>0</v>
          </cell>
          <cell r="F713">
            <v>0</v>
          </cell>
          <cell r="G713">
            <v>0</v>
          </cell>
          <cell r="H713">
            <v>1120</v>
          </cell>
          <cell r="I713" t="str">
            <v>62</v>
          </cell>
          <cell r="J713" t="str">
            <v>ENERGY MARKETING</v>
          </cell>
          <cell r="K713" t="str">
            <v>NonBarg</v>
          </cell>
          <cell r="L713" t="str">
            <v>NonProd</v>
          </cell>
          <cell r="M713" t="str">
            <v>No</v>
          </cell>
          <cell r="N713" t="str">
            <v>Other</v>
          </cell>
          <cell r="O713">
            <v>0</v>
          </cell>
          <cell r="P713">
            <v>-161273.4</v>
          </cell>
          <cell r="Q713">
            <v>0</v>
          </cell>
          <cell r="R713">
            <v>0</v>
          </cell>
          <cell r="S713">
            <v>0</v>
          </cell>
        </row>
        <row r="714">
          <cell r="B714" t="str">
            <v>998</v>
          </cell>
          <cell r="C714" t="str">
            <v>BA THRFT STP AT CAP</v>
          </cell>
          <cell r="D714">
            <v>0</v>
          </cell>
          <cell r="E714">
            <v>0</v>
          </cell>
          <cell r="F714">
            <v>0</v>
          </cell>
          <cell r="G714">
            <v>0</v>
          </cell>
          <cell r="H714">
            <v>1182</v>
          </cell>
          <cell r="I714" t="str">
            <v>63</v>
          </cell>
          <cell r="J714" t="str">
            <v>REGULATORY AFFAIRS</v>
          </cell>
          <cell r="K714" t="str">
            <v>NonBarg</v>
          </cell>
          <cell r="L714" t="str">
            <v>NonProd</v>
          </cell>
          <cell r="M714" t="str">
            <v>No</v>
          </cell>
          <cell r="N714" t="str">
            <v>Other</v>
          </cell>
          <cell r="O714">
            <v>0</v>
          </cell>
          <cell r="P714">
            <v>-140331.45000000001</v>
          </cell>
          <cell r="Q714">
            <v>0</v>
          </cell>
          <cell r="R714">
            <v>0</v>
          </cell>
          <cell r="S714">
            <v>0</v>
          </cell>
        </row>
        <row r="715">
          <cell r="B715" t="str">
            <v>999</v>
          </cell>
          <cell r="C715" t="str">
            <v>SUP THRFT STP AT CAP</v>
          </cell>
          <cell r="D715">
            <v>0</v>
          </cell>
          <cell r="E715">
            <v>0</v>
          </cell>
          <cell r="F715">
            <v>0</v>
          </cell>
          <cell r="G715">
            <v>0</v>
          </cell>
          <cell r="H715">
            <v>49</v>
          </cell>
          <cell r="I715" t="str">
            <v>31</v>
          </cell>
          <cell r="J715" t="str">
            <v>NUCLEAR DIVISION</v>
          </cell>
          <cell r="K715" t="str">
            <v>Barg</v>
          </cell>
          <cell r="L715" t="str">
            <v>NonProd</v>
          </cell>
          <cell r="M715" t="str">
            <v>No</v>
          </cell>
          <cell r="N715" t="str">
            <v>Other</v>
          </cell>
          <cell r="O715">
            <v>0</v>
          </cell>
          <cell r="P715">
            <v>-904350.51</v>
          </cell>
          <cell r="Q715">
            <v>0</v>
          </cell>
          <cell r="R715">
            <v>0</v>
          </cell>
          <cell r="S715">
            <v>0</v>
          </cell>
        </row>
        <row r="716">
          <cell r="B716" t="str">
            <v>999</v>
          </cell>
          <cell r="C716" t="str">
            <v>SUP THRFT STP AT CAP</v>
          </cell>
          <cell r="D716">
            <v>0</v>
          </cell>
          <cell r="E716">
            <v>0</v>
          </cell>
          <cell r="F716">
            <v>0</v>
          </cell>
          <cell r="G716">
            <v>0</v>
          </cell>
          <cell r="H716">
            <v>145</v>
          </cell>
          <cell r="I716" t="str">
            <v>34</v>
          </cell>
          <cell r="J716" t="str">
            <v>HUMAN RESRC &amp; CORP SVCS</v>
          </cell>
          <cell r="K716" t="str">
            <v>Barg</v>
          </cell>
          <cell r="L716" t="str">
            <v>NonProd</v>
          </cell>
          <cell r="M716" t="str">
            <v>No</v>
          </cell>
          <cell r="N716" t="str">
            <v>Other</v>
          </cell>
          <cell r="O716">
            <v>0</v>
          </cell>
          <cell r="P716">
            <v>-17089.07</v>
          </cell>
          <cell r="Q716">
            <v>0</v>
          </cell>
          <cell r="R716">
            <v>0</v>
          </cell>
          <cell r="S716">
            <v>0</v>
          </cell>
        </row>
        <row r="717">
          <cell r="B717" t="str">
            <v>999</v>
          </cell>
          <cell r="C717" t="str">
            <v>SUP THRFT STP AT CAP</v>
          </cell>
          <cell r="D717">
            <v>0</v>
          </cell>
          <cell r="E717">
            <v>0</v>
          </cell>
          <cell r="F717">
            <v>0</v>
          </cell>
          <cell r="G717">
            <v>0</v>
          </cell>
          <cell r="H717">
            <v>198</v>
          </cell>
          <cell r="I717" t="str">
            <v>51</v>
          </cell>
          <cell r="J717" t="str">
            <v>CUSTOMER SERVICE</v>
          </cell>
          <cell r="K717" t="str">
            <v>Barg</v>
          </cell>
          <cell r="L717" t="str">
            <v>NonProd</v>
          </cell>
          <cell r="M717" t="str">
            <v>No</v>
          </cell>
          <cell r="N717" t="str">
            <v>Other</v>
          </cell>
          <cell r="O717">
            <v>0</v>
          </cell>
          <cell r="P717">
            <v>-15980.33</v>
          </cell>
          <cell r="Q717">
            <v>0</v>
          </cell>
          <cell r="R717">
            <v>0</v>
          </cell>
          <cell r="S717">
            <v>0</v>
          </cell>
        </row>
        <row r="718">
          <cell r="B718" t="str">
            <v>999</v>
          </cell>
          <cell r="C718" t="str">
            <v>SUP THRFT STP AT CAP</v>
          </cell>
          <cell r="D718">
            <v>0</v>
          </cell>
          <cell r="E718">
            <v>0</v>
          </cell>
          <cell r="F718">
            <v>0</v>
          </cell>
          <cell r="G718">
            <v>0</v>
          </cell>
          <cell r="H718">
            <v>258</v>
          </cell>
          <cell r="I718" t="str">
            <v>53</v>
          </cell>
          <cell r="J718" t="str">
            <v>POWER SYSTEMS</v>
          </cell>
          <cell r="K718" t="str">
            <v>Barg</v>
          </cell>
          <cell r="L718" t="str">
            <v>NonProd</v>
          </cell>
          <cell r="M718" t="str">
            <v>No</v>
          </cell>
          <cell r="N718" t="str">
            <v>Other</v>
          </cell>
          <cell r="O718">
            <v>0</v>
          </cell>
          <cell r="P718">
            <v>-3670060.43</v>
          </cell>
          <cell r="Q718">
            <v>0</v>
          </cell>
          <cell r="R718">
            <v>0</v>
          </cell>
          <cell r="S718">
            <v>0</v>
          </cell>
        </row>
        <row r="719">
          <cell r="B719" t="str">
            <v>999</v>
          </cell>
          <cell r="C719" t="str">
            <v>SUP THRFT STP AT CAP</v>
          </cell>
          <cell r="D719">
            <v>0</v>
          </cell>
          <cell r="E719">
            <v>0</v>
          </cell>
          <cell r="F719">
            <v>0</v>
          </cell>
          <cell r="G719">
            <v>0</v>
          </cell>
          <cell r="H719">
            <v>390</v>
          </cell>
          <cell r="I719" t="str">
            <v>56</v>
          </cell>
          <cell r="J719" t="str">
            <v>POWER GENERATION</v>
          </cell>
          <cell r="K719" t="str">
            <v>Barg</v>
          </cell>
          <cell r="L719" t="str">
            <v>NonProd</v>
          </cell>
          <cell r="M719" t="str">
            <v>No</v>
          </cell>
          <cell r="N719" t="str">
            <v>Other</v>
          </cell>
          <cell r="O719">
            <v>0</v>
          </cell>
          <cell r="P719">
            <v>-776047.76</v>
          </cell>
          <cell r="Q719">
            <v>0</v>
          </cell>
          <cell r="R719">
            <v>0</v>
          </cell>
          <cell r="S719">
            <v>0</v>
          </cell>
        </row>
        <row r="720">
          <cell r="B720" t="str">
            <v>999</v>
          </cell>
          <cell r="C720" t="str">
            <v>SUP THRFT STP AT CAP</v>
          </cell>
          <cell r="D720">
            <v>0</v>
          </cell>
          <cell r="E720">
            <v>0</v>
          </cell>
          <cell r="F720">
            <v>0</v>
          </cell>
          <cell r="G720">
            <v>0</v>
          </cell>
          <cell r="H720">
            <v>467</v>
          </cell>
          <cell r="I720" t="str">
            <v>58</v>
          </cell>
          <cell r="J720" t="str">
            <v>INFO MANAGEMENT</v>
          </cell>
          <cell r="K720" t="str">
            <v>Barg</v>
          </cell>
          <cell r="L720" t="str">
            <v>NonProd</v>
          </cell>
          <cell r="M720" t="str">
            <v>No</v>
          </cell>
          <cell r="N720" t="str">
            <v>Other</v>
          </cell>
          <cell r="O720">
            <v>0</v>
          </cell>
          <cell r="P720">
            <v>-30148</v>
          </cell>
          <cell r="Q720">
            <v>0</v>
          </cell>
          <cell r="R720">
            <v>0</v>
          </cell>
          <cell r="S720">
            <v>0</v>
          </cell>
        </row>
        <row r="721">
          <cell r="B721" t="str">
            <v>999</v>
          </cell>
          <cell r="C721" t="str">
            <v>SUP THRFT STP AT CAP</v>
          </cell>
          <cell r="D721">
            <v>0</v>
          </cell>
          <cell r="E721">
            <v>0</v>
          </cell>
          <cell r="F721">
            <v>0</v>
          </cell>
          <cell r="G721">
            <v>0</v>
          </cell>
          <cell r="H721">
            <v>47</v>
          </cell>
          <cell r="I721" t="str">
            <v>31</v>
          </cell>
          <cell r="J721" t="str">
            <v>NUCLEAR DIVISION</v>
          </cell>
          <cell r="K721" t="str">
            <v>NonBarg</v>
          </cell>
          <cell r="L721" t="str">
            <v>NonProd</v>
          </cell>
          <cell r="M721" t="str">
            <v>No</v>
          </cell>
          <cell r="N721" t="str">
            <v>Other</v>
          </cell>
          <cell r="O721">
            <v>0</v>
          </cell>
          <cell r="P721">
            <v>-2065830.26</v>
          </cell>
          <cell r="Q721">
            <v>0</v>
          </cell>
          <cell r="R721">
            <v>0</v>
          </cell>
          <cell r="S721">
            <v>0</v>
          </cell>
        </row>
        <row r="722">
          <cell r="B722" t="str">
            <v>999</v>
          </cell>
          <cell r="C722" t="str">
            <v>SUP THRFT STP AT CAP</v>
          </cell>
          <cell r="D722">
            <v>0</v>
          </cell>
          <cell r="E722">
            <v>0</v>
          </cell>
          <cell r="F722">
            <v>0</v>
          </cell>
          <cell r="G722">
            <v>0</v>
          </cell>
          <cell r="H722">
            <v>164</v>
          </cell>
          <cell r="I722" t="str">
            <v>33</v>
          </cell>
          <cell r="J722" t="str">
            <v>FINANCIAL</v>
          </cell>
          <cell r="K722" t="str">
            <v>NonBarg</v>
          </cell>
          <cell r="L722" t="str">
            <v>NonProd</v>
          </cell>
          <cell r="M722" t="str">
            <v>No</v>
          </cell>
          <cell r="N722" t="str">
            <v>Other</v>
          </cell>
          <cell r="O722">
            <v>0</v>
          </cell>
          <cell r="P722">
            <v>-279630.05</v>
          </cell>
          <cell r="Q722">
            <v>0</v>
          </cell>
          <cell r="R722">
            <v>0</v>
          </cell>
          <cell r="S722">
            <v>0</v>
          </cell>
        </row>
        <row r="723">
          <cell r="B723" t="str">
            <v>999</v>
          </cell>
          <cell r="C723" t="str">
            <v>SUP THRFT STP AT CAP</v>
          </cell>
          <cell r="D723">
            <v>0</v>
          </cell>
          <cell r="E723">
            <v>0</v>
          </cell>
          <cell r="F723">
            <v>0</v>
          </cell>
          <cell r="G723">
            <v>0</v>
          </cell>
          <cell r="H723">
            <v>275</v>
          </cell>
          <cell r="I723" t="str">
            <v>34</v>
          </cell>
          <cell r="J723" t="str">
            <v>HUMAN RESRC &amp; CORP SVCS</v>
          </cell>
          <cell r="K723" t="str">
            <v>NonBarg</v>
          </cell>
          <cell r="L723" t="str">
            <v>NonProd</v>
          </cell>
          <cell r="M723" t="str">
            <v>No</v>
          </cell>
          <cell r="N723" t="str">
            <v>Other</v>
          </cell>
          <cell r="O723">
            <v>0</v>
          </cell>
          <cell r="P723">
            <v>-845014.06</v>
          </cell>
          <cell r="Q723">
            <v>0</v>
          </cell>
          <cell r="R723">
            <v>0</v>
          </cell>
          <cell r="S723">
            <v>0</v>
          </cell>
        </row>
        <row r="724">
          <cell r="B724" t="str">
            <v>999</v>
          </cell>
          <cell r="C724" t="str">
            <v>SUP THRFT STP AT CAP</v>
          </cell>
          <cell r="D724">
            <v>0</v>
          </cell>
          <cell r="E724">
            <v>0</v>
          </cell>
          <cell r="F724">
            <v>0</v>
          </cell>
          <cell r="G724">
            <v>0</v>
          </cell>
          <cell r="H724">
            <v>383</v>
          </cell>
          <cell r="I724" t="str">
            <v>35</v>
          </cell>
          <cell r="J724" t="str">
            <v>GENERAL COUNSEL</v>
          </cell>
          <cell r="K724" t="str">
            <v>NonBarg</v>
          </cell>
          <cell r="L724" t="str">
            <v>NonProd</v>
          </cell>
          <cell r="M724" t="str">
            <v>No</v>
          </cell>
          <cell r="N724" t="str">
            <v>Other</v>
          </cell>
          <cell r="O724">
            <v>0</v>
          </cell>
          <cell r="P724">
            <v>-149959.09</v>
          </cell>
          <cell r="Q724">
            <v>0</v>
          </cell>
          <cell r="R724">
            <v>0</v>
          </cell>
          <cell r="S724">
            <v>0</v>
          </cell>
        </row>
        <row r="725">
          <cell r="B725" t="str">
            <v>999</v>
          </cell>
          <cell r="C725" t="str">
            <v>SUP THRFT STP AT CAP</v>
          </cell>
          <cell r="D725">
            <v>0</v>
          </cell>
          <cell r="E725">
            <v>0</v>
          </cell>
          <cell r="F725">
            <v>0</v>
          </cell>
          <cell r="G725">
            <v>0</v>
          </cell>
          <cell r="H725">
            <v>447</v>
          </cell>
          <cell r="I725" t="str">
            <v>36</v>
          </cell>
          <cell r="J725" t="str">
            <v>GOVT AFFAIRS - FED</v>
          </cell>
          <cell r="K725" t="str">
            <v>NonBarg</v>
          </cell>
          <cell r="L725" t="str">
            <v>NonProd</v>
          </cell>
          <cell r="M725" t="str">
            <v>No</v>
          </cell>
          <cell r="N725" t="str">
            <v>Other</v>
          </cell>
          <cell r="O725">
            <v>0</v>
          </cell>
          <cell r="P725">
            <v>-7643.74</v>
          </cell>
          <cell r="Q725">
            <v>0</v>
          </cell>
          <cell r="R725">
            <v>0</v>
          </cell>
          <cell r="S725">
            <v>0</v>
          </cell>
        </row>
        <row r="726">
          <cell r="B726" t="str">
            <v>999</v>
          </cell>
          <cell r="C726" t="str">
            <v>SUP THRFT STP AT CAP</v>
          </cell>
          <cell r="D726">
            <v>0</v>
          </cell>
          <cell r="E726">
            <v>0</v>
          </cell>
          <cell r="F726">
            <v>0</v>
          </cell>
          <cell r="G726">
            <v>0</v>
          </cell>
          <cell r="H726">
            <v>492</v>
          </cell>
          <cell r="I726" t="str">
            <v>37</v>
          </cell>
          <cell r="J726" t="str">
            <v>CORP COMMUNICATIONS</v>
          </cell>
          <cell r="K726" t="str">
            <v>NonBarg</v>
          </cell>
          <cell r="L726" t="str">
            <v>NonProd</v>
          </cell>
          <cell r="M726" t="str">
            <v>No</v>
          </cell>
          <cell r="N726" t="str">
            <v>Other</v>
          </cell>
          <cell r="O726">
            <v>0</v>
          </cell>
          <cell r="P726">
            <v>-106288.43</v>
          </cell>
          <cell r="Q726">
            <v>0</v>
          </cell>
          <cell r="R726">
            <v>0</v>
          </cell>
          <cell r="S726">
            <v>0</v>
          </cell>
        </row>
        <row r="727">
          <cell r="B727" t="str">
            <v>999</v>
          </cell>
          <cell r="C727" t="str">
            <v>SUP THRFT STP AT CAP</v>
          </cell>
          <cell r="D727">
            <v>0</v>
          </cell>
          <cell r="E727">
            <v>0</v>
          </cell>
          <cell r="F727">
            <v>0</v>
          </cell>
          <cell r="G727">
            <v>0</v>
          </cell>
          <cell r="H727">
            <v>545</v>
          </cell>
          <cell r="I727" t="str">
            <v>38</v>
          </cell>
          <cell r="J727" t="str">
            <v>INTERNAL AUDITING</v>
          </cell>
          <cell r="K727" t="str">
            <v>NonBarg</v>
          </cell>
          <cell r="L727" t="str">
            <v>NonProd</v>
          </cell>
          <cell r="M727" t="str">
            <v>No</v>
          </cell>
          <cell r="N727" t="str">
            <v>Other</v>
          </cell>
          <cell r="O727">
            <v>0</v>
          </cell>
          <cell r="P727">
            <v>-36991.919999999998</v>
          </cell>
          <cell r="Q727">
            <v>0</v>
          </cell>
          <cell r="R727">
            <v>0</v>
          </cell>
          <cell r="S727">
            <v>0</v>
          </cell>
        </row>
        <row r="728">
          <cell r="B728" t="str">
            <v>999</v>
          </cell>
          <cell r="C728" t="str">
            <v>SUP THRFT STP AT CAP</v>
          </cell>
          <cell r="D728">
            <v>0</v>
          </cell>
          <cell r="E728">
            <v>0</v>
          </cell>
          <cell r="F728">
            <v>0</v>
          </cell>
          <cell r="G728">
            <v>0</v>
          </cell>
          <cell r="H728">
            <v>612</v>
          </cell>
          <cell r="I728" t="str">
            <v>51</v>
          </cell>
          <cell r="J728" t="str">
            <v>CUSTOMER SERVICE</v>
          </cell>
          <cell r="K728" t="str">
            <v>NonBarg</v>
          </cell>
          <cell r="L728" t="str">
            <v>NonProd</v>
          </cell>
          <cell r="M728" t="str">
            <v>No</v>
          </cell>
          <cell r="N728" t="str">
            <v>Other</v>
          </cell>
          <cell r="O728">
            <v>0</v>
          </cell>
          <cell r="P728">
            <v>-1186554.27</v>
          </cell>
          <cell r="Q728">
            <v>0</v>
          </cell>
          <cell r="R728">
            <v>0</v>
          </cell>
          <cell r="S728">
            <v>0</v>
          </cell>
        </row>
        <row r="729">
          <cell r="B729" t="str">
            <v>999</v>
          </cell>
          <cell r="C729" t="str">
            <v>SUP THRFT STP AT CAP</v>
          </cell>
          <cell r="D729">
            <v>0</v>
          </cell>
          <cell r="E729">
            <v>0</v>
          </cell>
          <cell r="F729">
            <v>0</v>
          </cell>
          <cell r="G729">
            <v>0</v>
          </cell>
          <cell r="H729">
            <v>726</v>
          </cell>
          <cell r="I729" t="str">
            <v>53</v>
          </cell>
          <cell r="J729" t="str">
            <v>POWER SYSTEMS</v>
          </cell>
          <cell r="K729" t="str">
            <v>NonBarg</v>
          </cell>
          <cell r="L729" t="str">
            <v>NonProd</v>
          </cell>
          <cell r="M729" t="str">
            <v>No</v>
          </cell>
          <cell r="N729" t="str">
            <v>Other</v>
          </cell>
          <cell r="O729">
            <v>0</v>
          </cell>
          <cell r="P729">
            <v>-2897753.47</v>
          </cell>
          <cell r="Q729">
            <v>0</v>
          </cell>
          <cell r="R729">
            <v>0</v>
          </cell>
          <cell r="S729">
            <v>0</v>
          </cell>
        </row>
        <row r="730">
          <cell r="B730" t="str">
            <v>999</v>
          </cell>
          <cell r="C730" t="str">
            <v>SUP THRFT STP AT CAP</v>
          </cell>
          <cell r="D730">
            <v>0</v>
          </cell>
          <cell r="E730">
            <v>0</v>
          </cell>
          <cell r="F730">
            <v>0</v>
          </cell>
          <cell r="G730">
            <v>0</v>
          </cell>
          <cell r="H730">
            <v>834</v>
          </cell>
          <cell r="I730" t="str">
            <v>54</v>
          </cell>
          <cell r="J730" t="str">
            <v>RESOURCE PLANNING</v>
          </cell>
          <cell r="K730" t="str">
            <v>NonBarg</v>
          </cell>
          <cell r="L730" t="str">
            <v>NonProd</v>
          </cell>
          <cell r="M730" t="str">
            <v>No</v>
          </cell>
          <cell r="N730" t="str">
            <v>Other</v>
          </cell>
          <cell r="O730">
            <v>0</v>
          </cell>
          <cell r="P730">
            <v>-44966.87</v>
          </cell>
          <cell r="Q730">
            <v>0</v>
          </cell>
          <cell r="R730">
            <v>0</v>
          </cell>
          <cell r="S730">
            <v>0</v>
          </cell>
        </row>
        <row r="731">
          <cell r="B731" t="str">
            <v>999</v>
          </cell>
          <cell r="C731" t="str">
            <v>SUP THRFT STP AT CAP</v>
          </cell>
          <cell r="D731">
            <v>0</v>
          </cell>
          <cell r="E731">
            <v>0</v>
          </cell>
          <cell r="F731">
            <v>0</v>
          </cell>
          <cell r="G731">
            <v>0</v>
          </cell>
          <cell r="H731">
            <v>902</v>
          </cell>
          <cell r="I731" t="str">
            <v>56</v>
          </cell>
          <cell r="J731" t="str">
            <v>POWER GENERATION</v>
          </cell>
          <cell r="K731" t="str">
            <v>NonBarg</v>
          </cell>
          <cell r="L731" t="str">
            <v>NonProd</v>
          </cell>
          <cell r="M731" t="str">
            <v>No</v>
          </cell>
          <cell r="N731" t="str">
            <v>Other</v>
          </cell>
          <cell r="O731">
            <v>0</v>
          </cell>
          <cell r="P731">
            <v>-682768.47</v>
          </cell>
          <cell r="Q731">
            <v>0</v>
          </cell>
          <cell r="R731">
            <v>0</v>
          </cell>
          <cell r="S731">
            <v>0</v>
          </cell>
        </row>
        <row r="732">
          <cell r="B732" t="str">
            <v>999</v>
          </cell>
          <cell r="C732" t="str">
            <v>SUP THRFT STP AT CAP</v>
          </cell>
          <cell r="D732">
            <v>0</v>
          </cell>
          <cell r="E732">
            <v>0</v>
          </cell>
          <cell r="F732">
            <v>0</v>
          </cell>
          <cell r="G732">
            <v>0</v>
          </cell>
          <cell r="H732">
            <v>1007</v>
          </cell>
          <cell r="I732" t="str">
            <v>58</v>
          </cell>
          <cell r="J732" t="str">
            <v>INFO MANAGEMENT</v>
          </cell>
          <cell r="K732" t="str">
            <v>NonBarg</v>
          </cell>
          <cell r="L732" t="str">
            <v>NonProd</v>
          </cell>
          <cell r="M732" t="str">
            <v>No</v>
          </cell>
          <cell r="N732" t="str">
            <v>Other</v>
          </cell>
          <cell r="O732">
            <v>0</v>
          </cell>
          <cell r="P732">
            <v>-989762.85</v>
          </cell>
          <cell r="Q732">
            <v>0</v>
          </cell>
          <cell r="R732">
            <v>0</v>
          </cell>
          <cell r="S732">
            <v>0</v>
          </cell>
        </row>
        <row r="733">
          <cell r="B733" t="str">
            <v>999</v>
          </cell>
          <cell r="C733" t="str">
            <v>SUP THRFT STP AT CAP</v>
          </cell>
          <cell r="D733">
            <v>0</v>
          </cell>
          <cell r="E733">
            <v>0</v>
          </cell>
          <cell r="F733">
            <v>0</v>
          </cell>
          <cell r="G733">
            <v>0</v>
          </cell>
          <cell r="H733">
            <v>1081</v>
          </cell>
          <cell r="I733" t="str">
            <v>61</v>
          </cell>
          <cell r="J733" t="str">
            <v>GOVT AFFAIRS - STATE</v>
          </cell>
          <cell r="K733" t="str">
            <v>NonBarg</v>
          </cell>
          <cell r="L733" t="str">
            <v>NonProd</v>
          </cell>
          <cell r="M733" t="str">
            <v>No</v>
          </cell>
          <cell r="N733" t="str">
            <v>Other</v>
          </cell>
          <cell r="O733">
            <v>0</v>
          </cell>
          <cell r="P733">
            <v>-2298.62</v>
          </cell>
          <cell r="Q733">
            <v>0</v>
          </cell>
          <cell r="R733">
            <v>0</v>
          </cell>
          <cell r="S733">
            <v>0</v>
          </cell>
        </row>
        <row r="734">
          <cell r="B734" t="str">
            <v>999</v>
          </cell>
          <cell r="C734" t="str">
            <v>SUP THRFT STP AT CAP</v>
          </cell>
          <cell r="D734">
            <v>0</v>
          </cell>
          <cell r="E734">
            <v>0</v>
          </cell>
          <cell r="F734">
            <v>0</v>
          </cell>
          <cell r="G734">
            <v>0</v>
          </cell>
          <cell r="H734">
            <v>1121</v>
          </cell>
          <cell r="I734" t="str">
            <v>62</v>
          </cell>
          <cell r="J734" t="str">
            <v>ENERGY MARKETING</v>
          </cell>
          <cell r="K734" t="str">
            <v>NonBarg</v>
          </cell>
          <cell r="L734" t="str">
            <v>NonProd</v>
          </cell>
          <cell r="M734" t="str">
            <v>No</v>
          </cell>
          <cell r="N734" t="str">
            <v>Other</v>
          </cell>
          <cell r="O734">
            <v>0</v>
          </cell>
          <cell r="P734">
            <v>-58869.85</v>
          </cell>
          <cell r="Q734">
            <v>0</v>
          </cell>
          <cell r="R734">
            <v>0</v>
          </cell>
          <cell r="S734">
            <v>0</v>
          </cell>
        </row>
        <row r="735">
          <cell r="B735" t="str">
            <v>999</v>
          </cell>
          <cell r="C735" t="str">
            <v>SUP THRFT STP AT CAP</v>
          </cell>
          <cell r="D735">
            <v>0</v>
          </cell>
          <cell r="E735">
            <v>0</v>
          </cell>
          <cell r="F735">
            <v>0</v>
          </cell>
          <cell r="G735">
            <v>0</v>
          </cell>
          <cell r="H735">
            <v>1183</v>
          </cell>
          <cell r="I735" t="str">
            <v>63</v>
          </cell>
          <cell r="J735" t="str">
            <v>REGULATORY AFFAIRS</v>
          </cell>
          <cell r="K735" t="str">
            <v>NonBarg</v>
          </cell>
          <cell r="L735" t="str">
            <v>NonProd</v>
          </cell>
          <cell r="M735" t="str">
            <v>No</v>
          </cell>
          <cell r="N735" t="str">
            <v>Other</v>
          </cell>
          <cell r="O735">
            <v>0</v>
          </cell>
          <cell r="P735">
            <v>-49460.63</v>
          </cell>
          <cell r="Q735">
            <v>0</v>
          </cell>
          <cell r="R735">
            <v>0</v>
          </cell>
          <cell r="S735">
            <v>0</v>
          </cell>
        </row>
        <row r="736">
          <cell r="B736" t="str">
            <v>C01</v>
          </cell>
          <cell r="C736" t="str">
            <v>PENSION SUPPLEMENT</v>
          </cell>
          <cell r="D736">
            <v>0</v>
          </cell>
          <cell r="E736">
            <v>0</v>
          </cell>
          <cell r="F736">
            <v>0</v>
          </cell>
          <cell r="G736">
            <v>0</v>
          </cell>
          <cell r="H736">
            <v>165</v>
          </cell>
          <cell r="I736" t="str">
            <v>33</v>
          </cell>
          <cell r="J736" t="str">
            <v>FINANCIAL</v>
          </cell>
          <cell r="K736" t="str">
            <v>NonBarg</v>
          </cell>
          <cell r="L736" t="str">
            <v>NonProd</v>
          </cell>
          <cell r="M736" t="str">
            <v>No</v>
          </cell>
          <cell r="N736" t="str">
            <v>Other</v>
          </cell>
          <cell r="O736">
            <v>0</v>
          </cell>
          <cell r="P736">
            <v>104031.64</v>
          </cell>
          <cell r="Q736">
            <v>0</v>
          </cell>
          <cell r="R736">
            <v>0</v>
          </cell>
          <cell r="S736">
            <v>0</v>
          </cell>
        </row>
        <row r="737">
          <cell r="B737" t="str">
            <v>C03</v>
          </cell>
          <cell r="C737" t="str">
            <v>PENSION SUPPLEMENT</v>
          </cell>
          <cell r="D737">
            <v>0</v>
          </cell>
          <cell r="E737">
            <v>0</v>
          </cell>
          <cell r="F737">
            <v>0</v>
          </cell>
          <cell r="G737">
            <v>0</v>
          </cell>
          <cell r="H737">
            <v>166</v>
          </cell>
          <cell r="I737" t="str">
            <v>33</v>
          </cell>
          <cell r="J737" t="str">
            <v>FINANCIAL</v>
          </cell>
          <cell r="K737" t="str">
            <v>NonBarg</v>
          </cell>
          <cell r="L737" t="str">
            <v>NonProd</v>
          </cell>
          <cell r="M737" t="str">
            <v>No</v>
          </cell>
          <cell r="N737" t="str">
            <v>Other</v>
          </cell>
          <cell r="O737">
            <v>0</v>
          </cell>
          <cell r="P737">
            <v>506629.76</v>
          </cell>
          <cell r="Q737">
            <v>0</v>
          </cell>
          <cell r="R737">
            <v>0</v>
          </cell>
          <cell r="S737">
            <v>0</v>
          </cell>
        </row>
        <row r="738">
          <cell r="B738" t="str">
            <v>C04</v>
          </cell>
          <cell r="C738" t="str">
            <v>OUT OF STATE DFRNTL</v>
          </cell>
          <cell r="D738">
            <v>0</v>
          </cell>
          <cell r="E738">
            <v>0</v>
          </cell>
          <cell r="F738">
            <v>0</v>
          </cell>
          <cell r="G738">
            <v>0</v>
          </cell>
          <cell r="H738">
            <v>48</v>
          </cell>
          <cell r="I738" t="str">
            <v>31</v>
          </cell>
          <cell r="J738" t="str">
            <v>NUCLEAR DIVISION</v>
          </cell>
          <cell r="K738" t="str">
            <v>NonBarg</v>
          </cell>
          <cell r="L738" t="str">
            <v>NonProd</v>
          </cell>
          <cell r="M738" t="str">
            <v>No</v>
          </cell>
          <cell r="N738" t="str">
            <v>Other</v>
          </cell>
          <cell r="O738">
            <v>0</v>
          </cell>
          <cell r="P738">
            <v>6875</v>
          </cell>
          <cell r="Q738">
            <v>0</v>
          </cell>
          <cell r="R738">
            <v>0</v>
          </cell>
          <cell r="S738">
            <v>0</v>
          </cell>
        </row>
        <row r="739">
          <cell r="B739" t="str">
            <v>C04</v>
          </cell>
          <cell r="C739" t="str">
            <v>OUT OF STATE DFRNTL</v>
          </cell>
          <cell r="D739">
            <v>0</v>
          </cell>
          <cell r="E739">
            <v>0</v>
          </cell>
          <cell r="F739">
            <v>0</v>
          </cell>
          <cell r="G739">
            <v>0</v>
          </cell>
          <cell r="H739">
            <v>448</v>
          </cell>
          <cell r="I739" t="str">
            <v>36</v>
          </cell>
          <cell r="J739" t="str">
            <v>GOVT AFFAIRS - FED</v>
          </cell>
          <cell r="K739" t="str">
            <v>NonBarg</v>
          </cell>
          <cell r="L739" t="str">
            <v>NonProd</v>
          </cell>
          <cell r="M739" t="str">
            <v>No</v>
          </cell>
          <cell r="N739" t="str">
            <v>Other</v>
          </cell>
          <cell r="O739">
            <v>0</v>
          </cell>
          <cell r="P739">
            <v>3900</v>
          </cell>
          <cell r="Q739">
            <v>0</v>
          </cell>
          <cell r="R739">
            <v>0</v>
          </cell>
          <cell r="S739">
            <v>0</v>
          </cell>
        </row>
        <row r="740">
          <cell r="B740" t="str">
            <v>C04</v>
          </cell>
          <cell r="C740" t="str">
            <v>OUT OF STATE DFRNTL</v>
          </cell>
          <cell r="D740">
            <v>0</v>
          </cell>
          <cell r="E740">
            <v>0</v>
          </cell>
          <cell r="F740">
            <v>0</v>
          </cell>
          <cell r="G740">
            <v>0</v>
          </cell>
          <cell r="H740">
            <v>903</v>
          </cell>
          <cell r="I740" t="str">
            <v>56</v>
          </cell>
          <cell r="J740" t="str">
            <v>POWER GENERATION</v>
          </cell>
          <cell r="K740" t="str">
            <v>NonBarg</v>
          </cell>
          <cell r="L740" t="str">
            <v>NonProd</v>
          </cell>
          <cell r="M740" t="str">
            <v>No</v>
          </cell>
          <cell r="N740" t="str">
            <v>Other</v>
          </cell>
          <cell r="O740">
            <v>0</v>
          </cell>
          <cell r="P740">
            <v>6760</v>
          </cell>
          <cell r="Q740">
            <v>0</v>
          </cell>
          <cell r="R740">
            <v>0</v>
          </cell>
          <cell r="S740">
            <v>0</v>
          </cell>
        </row>
        <row r="741">
          <cell r="B741" t="str">
            <v>C09</v>
          </cell>
          <cell r="C741" t="str">
            <v>SEVERANCE PAY</v>
          </cell>
          <cell r="D741">
            <v>0</v>
          </cell>
          <cell r="E741">
            <v>0</v>
          </cell>
          <cell r="F741">
            <v>0</v>
          </cell>
          <cell r="G741">
            <v>0</v>
          </cell>
          <cell r="H741">
            <v>49</v>
          </cell>
          <cell r="I741" t="str">
            <v>31</v>
          </cell>
          <cell r="J741" t="str">
            <v>NUCLEAR DIVISION</v>
          </cell>
          <cell r="K741" t="str">
            <v>NonBarg</v>
          </cell>
          <cell r="L741" t="str">
            <v>NonProd</v>
          </cell>
          <cell r="M741" t="str">
            <v>No</v>
          </cell>
          <cell r="N741" t="str">
            <v>Other</v>
          </cell>
          <cell r="O741">
            <v>0</v>
          </cell>
          <cell r="P741">
            <v>2052661.25</v>
          </cell>
          <cell r="Q741">
            <v>0</v>
          </cell>
          <cell r="R741">
            <v>0</v>
          </cell>
          <cell r="S741">
            <v>0</v>
          </cell>
        </row>
        <row r="742">
          <cell r="B742" t="str">
            <v>C09</v>
          </cell>
          <cell r="C742" t="str">
            <v>SEVERANCE PAY</v>
          </cell>
          <cell r="D742">
            <v>0</v>
          </cell>
          <cell r="E742">
            <v>0</v>
          </cell>
          <cell r="F742">
            <v>0</v>
          </cell>
          <cell r="G742">
            <v>0</v>
          </cell>
          <cell r="H742">
            <v>167</v>
          </cell>
          <cell r="I742" t="str">
            <v>33</v>
          </cell>
          <cell r="J742" t="str">
            <v>FINANCIAL</v>
          </cell>
          <cell r="K742" t="str">
            <v>NonBarg</v>
          </cell>
          <cell r="L742" t="str">
            <v>NonProd</v>
          </cell>
          <cell r="M742" t="str">
            <v>No</v>
          </cell>
          <cell r="N742" t="str">
            <v>Other</v>
          </cell>
          <cell r="O742">
            <v>0</v>
          </cell>
          <cell r="P742">
            <v>1025450.1</v>
          </cell>
          <cell r="Q742">
            <v>0</v>
          </cell>
          <cell r="R742">
            <v>0</v>
          </cell>
          <cell r="S742">
            <v>0</v>
          </cell>
        </row>
        <row r="743">
          <cell r="B743" t="str">
            <v>C09</v>
          </cell>
          <cell r="C743" t="str">
            <v>SEVERANCE PAY</v>
          </cell>
          <cell r="D743">
            <v>0</v>
          </cell>
          <cell r="E743">
            <v>0</v>
          </cell>
          <cell r="F743">
            <v>0</v>
          </cell>
          <cell r="G743">
            <v>0</v>
          </cell>
          <cell r="H743">
            <v>276</v>
          </cell>
          <cell r="I743" t="str">
            <v>34</v>
          </cell>
          <cell r="J743" t="str">
            <v>HUMAN RESRC &amp; CORP SVCS</v>
          </cell>
          <cell r="K743" t="str">
            <v>NonBarg</v>
          </cell>
          <cell r="L743" t="str">
            <v>NonProd</v>
          </cell>
          <cell r="M743" t="str">
            <v>No</v>
          </cell>
          <cell r="N743" t="str">
            <v>Other</v>
          </cell>
          <cell r="O743">
            <v>0</v>
          </cell>
          <cell r="P743">
            <v>422146.5</v>
          </cell>
          <cell r="Q743">
            <v>0</v>
          </cell>
          <cell r="R743">
            <v>0</v>
          </cell>
          <cell r="S743">
            <v>0</v>
          </cell>
        </row>
        <row r="744">
          <cell r="B744" t="str">
            <v>C09</v>
          </cell>
          <cell r="C744" t="str">
            <v>SEVERANCE PAY</v>
          </cell>
          <cell r="D744">
            <v>0</v>
          </cell>
          <cell r="E744">
            <v>0</v>
          </cell>
          <cell r="F744">
            <v>0</v>
          </cell>
          <cell r="G744">
            <v>0</v>
          </cell>
          <cell r="H744">
            <v>384</v>
          </cell>
          <cell r="I744" t="str">
            <v>35</v>
          </cell>
          <cell r="J744" t="str">
            <v>GENERAL COUNSEL</v>
          </cell>
          <cell r="K744" t="str">
            <v>NonBarg</v>
          </cell>
          <cell r="L744" t="str">
            <v>NonProd</v>
          </cell>
          <cell r="M744" t="str">
            <v>No</v>
          </cell>
          <cell r="N744" t="str">
            <v>Other</v>
          </cell>
          <cell r="O744">
            <v>0</v>
          </cell>
          <cell r="P744">
            <v>35956.25</v>
          </cell>
          <cell r="Q744">
            <v>0</v>
          </cell>
          <cell r="R744">
            <v>0</v>
          </cell>
          <cell r="S744">
            <v>0</v>
          </cell>
        </row>
        <row r="745">
          <cell r="B745" t="str">
            <v>C09</v>
          </cell>
          <cell r="C745" t="str">
            <v>SEVERANCE PAY</v>
          </cell>
          <cell r="D745">
            <v>0</v>
          </cell>
          <cell r="E745">
            <v>0</v>
          </cell>
          <cell r="F745">
            <v>0</v>
          </cell>
          <cell r="G745">
            <v>0</v>
          </cell>
          <cell r="H745">
            <v>727</v>
          </cell>
          <cell r="I745" t="str">
            <v>53</v>
          </cell>
          <cell r="J745" t="str">
            <v>POWER SYSTEMS</v>
          </cell>
          <cell r="K745" t="str">
            <v>NonBarg</v>
          </cell>
          <cell r="L745" t="str">
            <v>NonProd</v>
          </cell>
          <cell r="M745" t="str">
            <v>No</v>
          </cell>
          <cell r="N745" t="str">
            <v>Other</v>
          </cell>
          <cell r="O745">
            <v>0</v>
          </cell>
          <cell r="P745">
            <v>228041</v>
          </cell>
          <cell r="Q745">
            <v>0</v>
          </cell>
          <cell r="R745">
            <v>0</v>
          </cell>
          <cell r="S745">
            <v>0</v>
          </cell>
        </row>
        <row r="746">
          <cell r="B746" t="str">
            <v>C09</v>
          </cell>
          <cell r="C746" t="str">
            <v>SEVERANCE PAY</v>
          </cell>
          <cell r="D746">
            <v>0</v>
          </cell>
          <cell r="E746">
            <v>0</v>
          </cell>
          <cell r="F746">
            <v>0</v>
          </cell>
          <cell r="G746">
            <v>0</v>
          </cell>
          <cell r="H746">
            <v>904</v>
          </cell>
          <cell r="I746" t="str">
            <v>56</v>
          </cell>
          <cell r="J746" t="str">
            <v>POWER GENERATION</v>
          </cell>
          <cell r="K746" t="str">
            <v>NonBarg</v>
          </cell>
          <cell r="L746" t="str">
            <v>NonProd</v>
          </cell>
          <cell r="M746" t="str">
            <v>No</v>
          </cell>
          <cell r="N746" t="str">
            <v>Other</v>
          </cell>
          <cell r="O746">
            <v>0</v>
          </cell>
          <cell r="P746">
            <v>171521</v>
          </cell>
          <cell r="Q746">
            <v>0</v>
          </cell>
          <cell r="R746">
            <v>0</v>
          </cell>
          <cell r="S746">
            <v>0</v>
          </cell>
        </row>
        <row r="747">
          <cell r="B747" t="str">
            <v>C09</v>
          </cell>
          <cell r="C747" t="str">
            <v>SEVERANCE PAY</v>
          </cell>
          <cell r="D747">
            <v>0</v>
          </cell>
          <cell r="E747">
            <v>0</v>
          </cell>
          <cell r="F747">
            <v>0</v>
          </cell>
          <cell r="G747">
            <v>0</v>
          </cell>
          <cell r="H747">
            <v>1008</v>
          </cell>
          <cell r="I747" t="str">
            <v>58</v>
          </cell>
          <cell r="J747" t="str">
            <v>INFO MANAGEMENT</v>
          </cell>
          <cell r="K747" t="str">
            <v>NonBarg</v>
          </cell>
          <cell r="L747" t="str">
            <v>NonProd</v>
          </cell>
          <cell r="M747" t="str">
            <v>No</v>
          </cell>
          <cell r="N747" t="str">
            <v>Other</v>
          </cell>
          <cell r="O747">
            <v>0</v>
          </cell>
          <cell r="P747">
            <v>35139</v>
          </cell>
          <cell r="Q747">
            <v>0</v>
          </cell>
          <cell r="R747">
            <v>0</v>
          </cell>
          <cell r="S747">
            <v>0</v>
          </cell>
        </row>
        <row r="748">
          <cell r="B748" t="str">
            <v>C09</v>
          </cell>
          <cell r="C748" t="str">
            <v>SEVERANCE PAY</v>
          </cell>
          <cell r="D748">
            <v>0</v>
          </cell>
          <cell r="E748">
            <v>0</v>
          </cell>
          <cell r="F748">
            <v>0</v>
          </cell>
          <cell r="G748">
            <v>0</v>
          </cell>
          <cell r="H748">
            <v>1184</v>
          </cell>
          <cell r="I748" t="str">
            <v>63</v>
          </cell>
          <cell r="J748" t="str">
            <v>REGULATORY AFFAIRS</v>
          </cell>
          <cell r="K748" t="str">
            <v>NonBarg</v>
          </cell>
          <cell r="L748" t="str">
            <v>NonProd</v>
          </cell>
          <cell r="M748" t="str">
            <v>No</v>
          </cell>
          <cell r="N748" t="str">
            <v>Other</v>
          </cell>
          <cell r="O748">
            <v>0</v>
          </cell>
          <cell r="P748">
            <v>34043</v>
          </cell>
          <cell r="Q748">
            <v>0</v>
          </cell>
          <cell r="R748">
            <v>0</v>
          </cell>
          <cell r="S748">
            <v>0</v>
          </cell>
        </row>
        <row r="749">
          <cell r="B749" t="str">
            <v>C11</v>
          </cell>
          <cell r="C749" t="str">
            <v>GEOGRAPHIC DIFFERENTIAL</v>
          </cell>
          <cell r="D749">
            <v>0</v>
          </cell>
          <cell r="E749">
            <v>0</v>
          </cell>
          <cell r="F749">
            <v>0</v>
          </cell>
          <cell r="G749">
            <v>0</v>
          </cell>
          <cell r="H749">
            <v>50</v>
          </cell>
          <cell r="I749" t="str">
            <v>31</v>
          </cell>
          <cell r="J749" t="str">
            <v>NUCLEAR DIVISION</v>
          </cell>
          <cell r="K749" t="str">
            <v>NonBarg</v>
          </cell>
          <cell r="L749" t="str">
            <v>NonProd</v>
          </cell>
          <cell r="M749" t="str">
            <v>No</v>
          </cell>
          <cell r="N749" t="str">
            <v>Other</v>
          </cell>
          <cell r="O749">
            <v>0</v>
          </cell>
          <cell r="P749">
            <v>746617.82</v>
          </cell>
          <cell r="Q749">
            <v>0</v>
          </cell>
          <cell r="R749">
            <v>0</v>
          </cell>
          <cell r="S749">
            <v>0</v>
          </cell>
        </row>
        <row r="750">
          <cell r="B750" t="str">
            <v>C11</v>
          </cell>
          <cell r="C750" t="str">
            <v>GEOGRAPHIC DIFFERENTIAL</v>
          </cell>
          <cell r="D750">
            <v>0</v>
          </cell>
          <cell r="E750">
            <v>0</v>
          </cell>
          <cell r="F750">
            <v>0</v>
          </cell>
          <cell r="G750">
            <v>0</v>
          </cell>
          <cell r="H750">
            <v>168</v>
          </cell>
          <cell r="I750" t="str">
            <v>33</v>
          </cell>
          <cell r="J750" t="str">
            <v>FINANCIAL</v>
          </cell>
          <cell r="K750" t="str">
            <v>NonBarg</v>
          </cell>
          <cell r="L750" t="str">
            <v>NonProd</v>
          </cell>
          <cell r="M750" t="str">
            <v>No</v>
          </cell>
          <cell r="N750" t="str">
            <v>Other</v>
          </cell>
          <cell r="O750">
            <v>0</v>
          </cell>
          <cell r="P750">
            <v>25147.14</v>
          </cell>
          <cell r="Q750">
            <v>0</v>
          </cell>
          <cell r="R750">
            <v>0</v>
          </cell>
          <cell r="S750">
            <v>0</v>
          </cell>
        </row>
        <row r="751">
          <cell r="B751" t="str">
            <v>C11</v>
          </cell>
          <cell r="C751" t="str">
            <v>GEOGRAPHIC DIFFERENTIAL</v>
          </cell>
          <cell r="D751">
            <v>0</v>
          </cell>
          <cell r="E751">
            <v>0</v>
          </cell>
          <cell r="F751">
            <v>0</v>
          </cell>
          <cell r="G751">
            <v>0</v>
          </cell>
          <cell r="H751">
            <v>277</v>
          </cell>
          <cell r="I751" t="str">
            <v>34</v>
          </cell>
          <cell r="J751" t="str">
            <v>HUMAN RESRC &amp; CORP SVCS</v>
          </cell>
          <cell r="K751" t="str">
            <v>NonBarg</v>
          </cell>
          <cell r="L751" t="str">
            <v>NonProd</v>
          </cell>
          <cell r="M751" t="str">
            <v>No</v>
          </cell>
          <cell r="N751" t="str">
            <v>Other</v>
          </cell>
          <cell r="O751">
            <v>0</v>
          </cell>
          <cell r="P751">
            <v>25764.97</v>
          </cell>
          <cell r="Q751">
            <v>0</v>
          </cell>
          <cell r="R751">
            <v>0</v>
          </cell>
          <cell r="S751">
            <v>0</v>
          </cell>
        </row>
        <row r="752">
          <cell r="B752" t="str">
            <v>C11</v>
          </cell>
          <cell r="C752" t="str">
            <v>GEOGRAPHIC DIFFERENTIAL</v>
          </cell>
          <cell r="D752">
            <v>0</v>
          </cell>
          <cell r="E752">
            <v>0</v>
          </cell>
          <cell r="F752">
            <v>0</v>
          </cell>
          <cell r="G752">
            <v>0</v>
          </cell>
          <cell r="H752">
            <v>385</v>
          </cell>
          <cell r="I752" t="str">
            <v>35</v>
          </cell>
          <cell r="J752" t="str">
            <v>GENERAL COUNSEL</v>
          </cell>
          <cell r="K752" t="str">
            <v>NonBarg</v>
          </cell>
          <cell r="L752" t="str">
            <v>NonProd</v>
          </cell>
          <cell r="M752" t="str">
            <v>No</v>
          </cell>
          <cell r="N752" t="str">
            <v>Other</v>
          </cell>
          <cell r="O752">
            <v>0</v>
          </cell>
          <cell r="P752">
            <v>1106</v>
          </cell>
          <cell r="Q752">
            <v>0</v>
          </cell>
          <cell r="R752">
            <v>0</v>
          </cell>
          <cell r="S752">
            <v>0</v>
          </cell>
        </row>
        <row r="753">
          <cell r="B753" t="str">
            <v>C11</v>
          </cell>
          <cell r="C753" t="str">
            <v>GEOGRAPHIC DIFFERENTIAL</v>
          </cell>
          <cell r="D753">
            <v>0</v>
          </cell>
          <cell r="E753">
            <v>0</v>
          </cell>
          <cell r="F753">
            <v>0</v>
          </cell>
          <cell r="G753">
            <v>0</v>
          </cell>
          <cell r="H753">
            <v>1009</v>
          </cell>
          <cell r="I753" t="str">
            <v>58</v>
          </cell>
          <cell r="J753" t="str">
            <v>INFO MANAGEMENT</v>
          </cell>
          <cell r="K753" t="str">
            <v>NonBarg</v>
          </cell>
          <cell r="L753" t="str">
            <v>NonProd</v>
          </cell>
          <cell r="M753" t="str">
            <v>No</v>
          </cell>
          <cell r="N753" t="str">
            <v>Other</v>
          </cell>
          <cell r="O753">
            <v>0</v>
          </cell>
          <cell r="P753">
            <v>19997.3</v>
          </cell>
          <cell r="Q753">
            <v>0</v>
          </cell>
          <cell r="R753">
            <v>0</v>
          </cell>
          <cell r="S753">
            <v>0</v>
          </cell>
        </row>
        <row r="754">
          <cell r="B754" t="str">
            <v>C25</v>
          </cell>
          <cell r="C754" t="str">
            <v>CALL OUT LIST OT</v>
          </cell>
          <cell r="D754">
            <v>0</v>
          </cell>
          <cell r="E754">
            <v>0</v>
          </cell>
          <cell r="F754">
            <v>0</v>
          </cell>
          <cell r="G754">
            <v>0</v>
          </cell>
          <cell r="H754">
            <v>259</v>
          </cell>
          <cell r="I754" t="str">
            <v>53</v>
          </cell>
          <cell r="J754" t="str">
            <v>POWER SYSTEMS</v>
          </cell>
          <cell r="K754" t="str">
            <v>Barg</v>
          </cell>
          <cell r="L754" t="str">
            <v>NonProd</v>
          </cell>
          <cell r="M754" t="str">
            <v>No</v>
          </cell>
          <cell r="N754" t="str">
            <v>Other</v>
          </cell>
          <cell r="O754">
            <v>2197</v>
          </cell>
          <cell r="P754">
            <v>128283.19</v>
          </cell>
          <cell r="Q754">
            <v>0</v>
          </cell>
          <cell r="R754">
            <v>0</v>
          </cell>
          <cell r="S754">
            <v>0</v>
          </cell>
        </row>
        <row r="755">
          <cell r="B755" t="str">
            <v>C30</v>
          </cell>
          <cell r="C755" t="str">
            <v>RECOGNITION OF EXCELLENCE</v>
          </cell>
          <cell r="D755">
            <v>0</v>
          </cell>
          <cell r="E755">
            <v>0</v>
          </cell>
          <cell r="F755">
            <v>0</v>
          </cell>
          <cell r="G755">
            <v>0</v>
          </cell>
          <cell r="H755">
            <v>50</v>
          </cell>
          <cell r="I755" t="str">
            <v>31</v>
          </cell>
          <cell r="J755" t="str">
            <v>NUCLEAR DIVISION</v>
          </cell>
          <cell r="K755" t="str">
            <v>Barg</v>
          </cell>
          <cell r="L755" t="str">
            <v>NonProd</v>
          </cell>
          <cell r="M755" t="str">
            <v>No</v>
          </cell>
          <cell r="N755" t="str">
            <v>Other</v>
          </cell>
          <cell r="O755">
            <v>0</v>
          </cell>
          <cell r="P755">
            <v>827.58</v>
          </cell>
          <cell r="Q755">
            <v>0</v>
          </cell>
          <cell r="R755">
            <v>0</v>
          </cell>
          <cell r="S755">
            <v>0</v>
          </cell>
        </row>
        <row r="756">
          <cell r="B756" t="str">
            <v>C30</v>
          </cell>
          <cell r="C756" t="str">
            <v>RECOGNITION OF EXCELLENCE</v>
          </cell>
          <cell r="D756">
            <v>0</v>
          </cell>
          <cell r="E756">
            <v>0</v>
          </cell>
          <cell r="F756">
            <v>0</v>
          </cell>
          <cell r="G756">
            <v>0</v>
          </cell>
          <cell r="H756">
            <v>260</v>
          </cell>
          <cell r="I756" t="str">
            <v>53</v>
          </cell>
          <cell r="J756" t="str">
            <v>POWER SYSTEMS</v>
          </cell>
          <cell r="K756" t="str">
            <v>Barg</v>
          </cell>
          <cell r="L756" t="str">
            <v>NonProd</v>
          </cell>
          <cell r="M756" t="str">
            <v>No</v>
          </cell>
          <cell r="N756" t="str">
            <v>Other</v>
          </cell>
          <cell r="O756">
            <v>0</v>
          </cell>
          <cell r="P756">
            <v>1931.02</v>
          </cell>
          <cell r="Q756">
            <v>0</v>
          </cell>
          <cell r="R756">
            <v>0</v>
          </cell>
          <cell r="S756">
            <v>0</v>
          </cell>
        </row>
        <row r="757">
          <cell r="B757" t="str">
            <v>C30</v>
          </cell>
          <cell r="C757" t="str">
            <v>RECOGNITION OF EXCELLENCE</v>
          </cell>
          <cell r="D757">
            <v>0</v>
          </cell>
          <cell r="E757">
            <v>0</v>
          </cell>
          <cell r="F757">
            <v>0</v>
          </cell>
          <cell r="G757">
            <v>0</v>
          </cell>
          <cell r="H757">
            <v>391</v>
          </cell>
          <cell r="I757" t="str">
            <v>56</v>
          </cell>
          <cell r="J757" t="str">
            <v>POWER GENERATION</v>
          </cell>
          <cell r="K757" t="str">
            <v>Barg</v>
          </cell>
          <cell r="L757" t="str">
            <v>NonProd</v>
          </cell>
          <cell r="M757" t="str">
            <v>No</v>
          </cell>
          <cell r="N757" t="str">
            <v>Other</v>
          </cell>
          <cell r="O757">
            <v>0</v>
          </cell>
          <cell r="P757">
            <v>1103.44</v>
          </cell>
          <cell r="Q757">
            <v>0</v>
          </cell>
          <cell r="R757">
            <v>0</v>
          </cell>
          <cell r="S757">
            <v>0</v>
          </cell>
        </row>
        <row r="758">
          <cell r="B758" t="str">
            <v>C30</v>
          </cell>
          <cell r="C758" t="str">
            <v>RECOGNITION OF EXCELLENCE</v>
          </cell>
          <cell r="D758">
            <v>0</v>
          </cell>
          <cell r="E758">
            <v>0</v>
          </cell>
          <cell r="F758">
            <v>0</v>
          </cell>
          <cell r="G758">
            <v>0</v>
          </cell>
          <cell r="H758">
            <v>51</v>
          </cell>
          <cell r="I758" t="str">
            <v>31</v>
          </cell>
          <cell r="J758" t="str">
            <v>NUCLEAR DIVISION</v>
          </cell>
          <cell r="K758" t="str">
            <v>NonBarg</v>
          </cell>
          <cell r="L758" t="str">
            <v>NonProd</v>
          </cell>
          <cell r="M758" t="str">
            <v>No</v>
          </cell>
          <cell r="N758" t="str">
            <v>Other</v>
          </cell>
          <cell r="O758">
            <v>0</v>
          </cell>
          <cell r="P758">
            <v>3034.46</v>
          </cell>
          <cell r="Q758">
            <v>0</v>
          </cell>
          <cell r="R758">
            <v>0</v>
          </cell>
          <cell r="S758">
            <v>0</v>
          </cell>
        </row>
        <row r="759">
          <cell r="B759" t="str">
            <v>C30</v>
          </cell>
          <cell r="C759" t="str">
            <v>RECOGNITION OF EXCELLENCE</v>
          </cell>
          <cell r="D759">
            <v>0</v>
          </cell>
          <cell r="E759">
            <v>0</v>
          </cell>
          <cell r="F759">
            <v>0</v>
          </cell>
          <cell r="G759">
            <v>0</v>
          </cell>
          <cell r="H759">
            <v>278</v>
          </cell>
          <cell r="I759" t="str">
            <v>34</v>
          </cell>
          <cell r="J759" t="str">
            <v>HUMAN RESRC &amp; CORP SVCS</v>
          </cell>
          <cell r="K759" t="str">
            <v>NonBarg</v>
          </cell>
          <cell r="L759" t="str">
            <v>NonProd</v>
          </cell>
          <cell r="M759" t="str">
            <v>No</v>
          </cell>
          <cell r="N759" t="str">
            <v>Other</v>
          </cell>
          <cell r="O759">
            <v>0</v>
          </cell>
          <cell r="P759">
            <v>2206.88</v>
          </cell>
          <cell r="Q759">
            <v>0</v>
          </cell>
          <cell r="R759">
            <v>0</v>
          </cell>
          <cell r="S759">
            <v>0</v>
          </cell>
        </row>
        <row r="760">
          <cell r="B760" t="str">
            <v>C30</v>
          </cell>
          <cell r="C760" t="str">
            <v>RECOGNITION OF EXCELLENCE</v>
          </cell>
          <cell r="D760">
            <v>0</v>
          </cell>
          <cell r="E760">
            <v>0</v>
          </cell>
          <cell r="F760">
            <v>0</v>
          </cell>
          <cell r="G760">
            <v>0</v>
          </cell>
          <cell r="H760">
            <v>386</v>
          </cell>
          <cell r="I760" t="str">
            <v>35</v>
          </cell>
          <cell r="J760" t="str">
            <v>GENERAL COUNSEL</v>
          </cell>
          <cell r="K760" t="str">
            <v>NonBarg</v>
          </cell>
          <cell r="L760" t="str">
            <v>NonProd</v>
          </cell>
          <cell r="M760" t="str">
            <v>No</v>
          </cell>
          <cell r="N760" t="str">
            <v>Other</v>
          </cell>
          <cell r="O760">
            <v>0</v>
          </cell>
          <cell r="P760">
            <v>551.72</v>
          </cell>
          <cell r="Q760">
            <v>0</v>
          </cell>
          <cell r="R760">
            <v>0</v>
          </cell>
          <cell r="S760">
            <v>0</v>
          </cell>
        </row>
        <row r="761">
          <cell r="B761" t="str">
            <v>C30</v>
          </cell>
          <cell r="C761" t="str">
            <v>RECOGNITION OF EXCELLENCE</v>
          </cell>
          <cell r="D761">
            <v>0</v>
          </cell>
          <cell r="E761">
            <v>0</v>
          </cell>
          <cell r="F761">
            <v>0</v>
          </cell>
          <cell r="G761">
            <v>0</v>
          </cell>
          <cell r="H761">
            <v>613</v>
          </cell>
          <cell r="I761" t="str">
            <v>51</v>
          </cell>
          <cell r="J761" t="str">
            <v>CUSTOMER SERVICE</v>
          </cell>
          <cell r="K761" t="str">
            <v>NonBarg</v>
          </cell>
          <cell r="L761" t="str">
            <v>NonProd</v>
          </cell>
          <cell r="M761" t="str">
            <v>No</v>
          </cell>
          <cell r="N761" t="str">
            <v>Other</v>
          </cell>
          <cell r="O761">
            <v>0</v>
          </cell>
          <cell r="P761">
            <v>7388.57</v>
          </cell>
          <cell r="Q761">
            <v>0</v>
          </cell>
          <cell r="R761">
            <v>0</v>
          </cell>
          <cell r="S761">
            <v>0</v>
          </cell>
        </row>
        <row r="762">
          <cell r="B762" t="str">
            <v>C30</v>
          </cell>
          <cell r="C762" t="str">
            <v>RECOGNITION OF EXCELLENCE</v>
          </cell>
          <cell r="D762">
            <v>0</v>
          </cell>
          <cell r="E762">
            <v>0</v>
          </cell>
          <cell r="F762">
            <v>0</v>
          </cell>
          <cell r="G762">
            <v>0</v>
          </cell>
          <cell r="H762">
            <v>728</v>
          </cell>
          <cell r="I762" t="str">
            <v>53</v>
          </cell>
          <cell r="J762" t="str">
            <v>POWER SYSTEMS</v>
          </cell>
          <cell r="K762" t="str">
            <v>NonBarg</v>
          </cell>
          <cell r="L762" t="str">
            <v>NonProd</v>
          </cell>
          <cell r="M762" t="str">
            <v>No</v>
          </cell>
          <cell r="N762" t="str">
            <v>Other</v>
          </cell>
          <cell r="O762">
            <v>0</v>
          </cell>
          <cell r="P762">
            <v>1103.44</v>
          </cell>
          <cell r="Q762">
            <v>0</v>
          </cell>
          <cell r="R762">
            <v>0</v>
          </cell>
          <cell r="S762">
            <v>0</v>
          </cell>
        </row>
        <row r="763">
          <cell r="B763" t="str">
            <v>C30</v>
          </cell>
          <cell r="C763" t="str">
            <v>RECOGNITION OF EXCELLENCE</v>
          </cell>
          <cell r="D763">
            <v>0</v>
          </cell>
          <cell r="E763">
            <v>0</v>
          </cell>
          <cell r="F763">
            <v>0</v>
          </cell>
          <cell r="G763">
            <v>0</v>
          </cell>
          <cell r="H763">
            <v>905</v>
          </cell>
          <cell r="I763" t="str">
            <v>56</v>
          </cell>
          <cell r="J763" t="str">
            <v>POWER GENERATION</v>
          </cell>
          <cell r="K763" t="str">
            <v>NonBarg</v>
          </cell>
          <cell r="L763" t="str">
            <v>NonProd</v>
          </cell>
          <cell r="M763" t="str">
            <v>No</v>
          </cell>
          <cell r="N763" t="str">
            <v>Other</v>
          </cell>
          <cell r="O763">
            <v>0</v>
          </cell>
          <cell r="P763">
            <v>6068.92</v>
          </cell>
          <cell r="Q763">
            <v>0</v>
          </cell>
          <cell r="R763">
            <v>0</v>
          </cell>
          <cell r="S763">
            <v>0</v>
          </cell>
        </row>
        <row r="764">
          <cell r="B764" t="str">
            <v>C30</v>
          </cell>
          <cell r="C764" t="str">
            <v>RECOGNITION OF EXCELLENCE</v>
          </cell>
          <cell r="D764">
            <v>0</v>
          </cell>
          <cell r="E764">
            <v>0</v>
          </cell>
          <cell r="F764">
            <v>0</v>
          </cell>
          <cell r="G764">
            <v>0</v>
          </cell>
          <cell r="H764">
            <v>1010</v>
          </cell>
          <cell r="I764" t="str">
            <v>58</v>
          </cell>
          <cell r="J764" t="str">
            <v>INFO MANAGEMENT</v>
          </cell>
          <cell r="K764" t="str">
            <v>NonBarg</v>
          </cell>
          <cell r="L764" t="str">
            <v>NonProd</v>
          </cell>
          <cell r="M764" t="str">
            <v>No</v>
          </cell>
          <cell r="N764" t="str">
            <v>Other</v>
          </cell>
          <cell r="O764">
            <v>0</v>
          </cell>
          <cell r="P764">
            <v>1379.3</v>
          </cell>
          <cell r="Q764">
            <v>0</v>
          </cell>
          <cell r="R764">
            <v>0</v>
          </cell>
          <cell r="S764">
            <v>0</v>
          </cell>
        </row>
        <row r="765">
          <cell r="B765" t="str">
            <v>C36</v>
          </cell>
          <cell r="C765" t="str">
            <v>CAR ALLOWANCE</v>
          </cell>
          <cell r="D765">
            <v>0</v>
          </cell>
          <cell r="E765">
            <v>0</v>
          </cell>
          <cell r="F765">
            <v>0</v>
          </cell>
          <cell r="G765">
            <v>0</v>
          </cell>
          <cell r="H765">
            <v>279</v>
          </cell>
          <cell r="I765" t="str">
            <v>34</v>
          </cell>
          <cell r="J765" t="str">
            <v>HUMAN RESRC &amp; CORP SVCS</v>
          </cell>
          <cell r="K765" t="str">
            <v>NonBarg</v>
          </cell>
          <cell r="L765" t="str">
            <v>NonProd</v>
          </cell>
          <cell r="M765" t="str">
            <v>No</v>
          </cell>
          <cell r="N765" t="str">
            <v>Other</v>
          </cell>
          <cell r="O765">
            <v>0</v>
          </cell>
          <cell r="P765">
            <v>7800</v>
          </cell>
          <cell r="Q765">
            <v>0</v>
          </cell>
          <cell r="R765">
            <v>0</v>
          </cell>
          <cell r="S765">
            <v>0</v>
          </cell>
        </row>
        <row r="766">
          <cell r="B766" t="str">
            <v>C37</v>
          </cell>
          <cell r="C766" t="str">
            <v>UNUSED VACATION PAY</v>
          </cell>
          <cell r="D766">
            <v>0</v>
          </cell>
          <cell r="E766">
            <v>0</v>
          </cell>
          <cell r="F766">
            <v>0</v>
          </cell>
          <cell r="G766">
            <v>0</v>
          </cell>
          <cell r="H766">
            <v>51</v>
          </cell>
          <cell r="I766" t="str">
            <v>31</v>
          </cell>
          <cell r="J766" t="str">
            <v>NUCLEAR DIVISION</v>
          </cell>
          <cell r="K766" t="str">
            <v>Barg</v>
          </cell>
          <cell r="L766" t="str">
            <v>NonProd</v>
          </cell>
          <cell r="M766" t="str">
            <v>No</v>
          </cell>
          <cell r="N766" t="str">
            <v>Other</v>
          </cell>
          <cell r="O766">
            <v>0</v>
          </cell>
          <cell r="P766">
            <v>950.8</v>
          </cell>
          <cell r="Q766">
            <v>0</v>
          </cell>
          <cell r="R766">
            <v>0</v>
          </cell>
          <cell r="S766">
            <v>0</v>
          </cell>
        </row>
        <row r="767">
          <cell r="B767" t="str">
            <v>C37</v>
          </cell>
          <cell r="C767" t="str">
            <v>UNUSED VACATION PAY</v>
          </cell>
          <cell r="D767">
            <v>0</v>
          </cell>
          <cell r="E767">
            <v>0</v>
          </cell>
          <cell r="F767">
            <v>0</v>
          </cell>
          <cell r="G767">
            <v>0</v>
          </cell>
          <cell r="H767">
            <v>146</v>
          </cell>
          <cell r="I767" t="str">
            <v>34</v>
          </cell>
          <cell r="J767" t="str">
            <v>HUMAN RESRC &amp; CORP SVCS</v>
          </cell>
          <cell r="K767" t="str">
            <v>Barg</v>
          </cell>
          <cell r="L767" t="str">
            <v>NonProd</v>
          </cell>
          <cell r="M767" t="str">
            <v>No</v>
          </cell>
          <cell r="N767" t="str">
            <v>Other</v>
          </cell>
          <cell r="O767">
            <v>0</v>
          </cell>
          <cell r="P767">
            <v>4087.16</v>
          </cell>
          <cell r="Q767">
            <v>0</v>
          </cell>
          <cell r="R767">
            <v>0</v>
          </cell>
          <cell r="S767">
            <v>0</v>
          </cell>
        </row>
        <row r="768">
          <cell r="B768" t="str">
            <v>C37</v>
          </cell>
          <cell r="C768" t="str">
            <v>UNUSED VACATION PAY</v>
          </cell>
          <cell r="D768">
            <v>0</v>
          </cell>
          <cell r="E768">
            <v>0</v>
          </cell>
          <cell r="F768">
            <v>0</v>
          </cell>
          <cell r="G768">
            <v>0</v>
          </cell>
          <cell r="H768">
            <v>199</v>
          </cell>
          <cell r="I768" t="str">
            <v>51</v>
          </cell>
          <cell r="J768" t="str">
            <v>CUSTOMER SERVICE</v>
          </cell>
          <cell r="K768" t="str">
            <v>Barg</v>
          </cell>
          <cell r="L768" t="str">
            <v>NonProd</v>
          </cell>
          <cell r="M768" t="str">
            <v>No</v>
          </cell>
          <cell r="N768" t="str">
            <v>Other</v>
          </cell>
          <cell r="O768">
            <v>0</v>
          </cell>
          <cell r="P768">
            <v>2357.7600000000002</v>
          </cell>
          <cell r="Q768">
            <v>0</v>
          </cell>
          <cell r="R768">
            <v>0</v>
          </cell>
          <cell r="S768">
            <v>0</v>
          </cell>
        </row>
        <row r="769">
          <cell r="B769" t="str">
            <v>C37</v>
          </cell>
          <cell r="C769" t="str">
            <v>UNUSED VACATION PAY</v>
          </cell>
          <cell r="D769">
            <v>0</v>
          </cell>
          <cell r="E769">
            <v>0</v>
          </cell>
          <cell r="F769">
            <v>0</v>
          </cell>
          <cell r="G769">
            <v>0</v>
          </cell>
          <cell r="H769">
            <v>261</v>
          </cell>
          <cell r="I769" t="str">
            <v>53</v>
          </cell>
          <cell r="J769" t="str">
            <v>POWER SYSTEMS</v>
          </cell>
          <cell r="K769" t="str">
            <v>Barg</v>
          </cell>
          <cell r="L769" t="str">
            <v>NonProd</v>
          </cell>
          <cell r="M769" t="str">
            <v>No</v>
          </cell>
          <cell r="N769" t="str">
            <v>Other</v>
          </cell>
          <cell r="O769">
            <v>0</v>
          </cell>
          <cell r="P769">
            <v>34797.57</v>
          </cell>
          <cell r="Q769">
            <v>0</v>
          </cell>
          <cell r="R769">
            <v>0</v>
          </cell>
          <cell r="S769">
            <v>0</v>
          </cell>
        </row>
        <row r="770">
          <cell r="B770" t="str">
            <v>C37</v>
          </cell>
          <cell r="C770" t="str">
            <v>UNUSED VACATION PAY</v>
          </cell>
          <cell r="D770">
            <v>0</v>
          </cell>
          <cell r="E770">
            <v>0</v>
          </cell>
          <cell r="F770">
            <v>0</v>
          </cell>
          <cell r="G770">
            <v>0</v>
          </cell>
          <cell r="H770">
            <v>392</v>
          </cell>
          <cell r="I770" t="str">
            <v>56</v>
          </cell>
          <cell r="J770" t="str">
            <v>POWER GENERATION</v>
          </cell>
          <cell r="K770" t="str">
            <v>Barg</v>
          </cell>
          <cell r="L770" t="str">
            <v>NonProd</v>
          </cell>
          <cell r="M770" t="str">
            <v>No</v>
          </cell>
          <cell r="N770" t="str">
            <v>Other</v>
          </cell>
          <cell r="O770">
            <v>0</v>
          </cell>
          <cell r="P770">
            <v>2026.79</v>
          </cell>
          <cell r="Q770">
            <v>0</v>
          </cell>
          <cell r="R770">
            <v>0</v>
          </cell>
          <cell r="S770">
            <v>0</v>
          </cell>
        </row>
        <row r="771">
          <cell r="B771" t="str">
            <v>C37</v>
          </cell>
          <cell r="C771" t="str">
            <v>UNUSED VACATION PAY</v>
          </cell>
          <cell r="D771">
            <v>0</v>
          </cell>
          <cell r="E771">
            <v>0</v>
          </cell>
          <cell r="F771">
            <v>0</v>
          </cell>
          <cell r="G771">
            <v>0</v>
          </cell>
          <cell r="H771">
            <v>468</v>
          </cell>
          <cell r="I771" t="str">
            <v>58</v>
          </cell>
          <cell r="J771" t="str">
            <v>INFO MANAGEMENT</v>
          </cell>
          <cell r="K771" t="str">
            <v>Barg</v>
          </cell>
          <cell r="L771" t="str">
            <v>NonProd</v>
          </cell>
          <cell r="M771" t="str">
            <v>No</v>
          </cell>
          <cell r="N771" t="str">
            <v>Other</v>
          </cell>
          <cell r="O771">
            <v>0</v>
          </cell>
          <cell r="P771">
            <v>1008.8</v>
          </cell>
          <cell r="Q771">
            <v>0</v>
          </cell>
          <cell r="R771">
            <v>0</v>
          </cell>
          <cell r="S771">
            <v>0</v>
          </cell>
        </row>
        <row r="772">
          <cell r="B772" t="str">
            <v>C37</v>
          </cell>
          <cell r="C772" t="str">
            <v>UNUSED VACATION PAY</v>
          </cell>
          <cell r="D772">
            <v>0</v>
          </cell>
          <cell r="E772">
            <v>0</v>
          </cell>
          <cell r="F772">
            <v>0</v>
          </cell>
          <cell r="G772">
            <v>0</v>
          </cell>
          <cell r="H772">
            <v>52</v>
          </cell>
          <cell r="I772" t="str">
            <v>31</v>
          </cell>
          <cell r="J772" t="str">
            <v>NUCLEAR DIVISION</v>
          </cell>
          <cell r="K772" t="str">
            <v>NonBarg</v>
          </cell>
          <cell r="L772" t="str">
            <v>NonProd</v>
          </cell>
          <cell r="M772" t="str">
            <v>No</v>
          </cell>
          <cell r="N772" t="str">
            <v>Other</v>
          </cell>
          <cell r="O772">
            <v>0</v>
          </cell>
          <cell r="P772">
            <v>693.12</v>
          </cell>
          <cell r="Q772">
            <v>0</v>
          </cell>
          <cell r="R772">
            <v>0</v>
          </cell>
          <cell r="S772">
            <v>0</v>
          </cell>
        </row>
        <row r="773">
          <cell r="B773" t="str">
            <v>C37</v>
          </cell>
          <cell r="C773" t="str">
            <v>UNUSED VACATION PAY</v>
          </cell>
          <cell r="D773">
            <v>0</v>
          </cell>
          <cell r="E773">
            <v>0</v>
          </cell>
          <cell r="F773">
            <v>0</v>
          </cell>
          <cell r="G773">
            <v>0</v>
          </cell>
          <cell r="H773">
            <v>614</v>
          </cell>
          <cell r="I773" t="str">
            <v>51</v>
          </cell>
          <cell r="J773" t="str">
            <v>CUSTOMER SERVICE</v>
          </cell>
          <cell r="K773" t="str">
            <v>NonBarg</v>
          </cell>
          <cell r="L773" t="str">
            <v>NonProd</v>
          </cell>
          <cell r="M773" t="str">
            <v>No</v>
          </cell>
          <cell r="N773" t="str">
            <v>Other</v>
          </cell>
          <cell r="O773">
            <v>0</v>
          </cell>
          <cell r="P773">
            <v>1773.36</v>
          </cell>
          <cell r="Q773">
            <v>0</v>
          </cell>
          <cell r="R773">
            <v>0</v>
          </cell>
          <cell r="S773">
            <v>0</v>
          </cell>
        </row>
        <row r="774">
          <cell r="B774" t="str">
            <v>C37</v>
          </cell>
          <cell r="C774" t="str">
            <v>UNUSED VACATION PAY</v>
          </cell>
          <cell r="D774">
            <v>0</v>
          </cell>
          <cell r="E774">
            <v>0</v>
          </cell>
          <cell r="F774">
            <v>0</v>
          </cell>
          <cell r="G774">
            <v>0</v>
          </cell>
          <cell r="H774">
            <v>729</v>
          </cell>
          <cell r="I774" t="str">
            <v>53</v>
          </cell>
          <cell r="J774" t="str">
            <v>POWER SYSTEMS</v>
          </cell>
          <cell r="K774" t="str">
            <v>NonBarg</v>
          </cell>
          <cell r="L774" t="str">
            <v>NonProd</v>
          </cell>
          <cell r="M774" t="str">
            <v>No</v>
          </cell>
          <cell r="N774" t="str">
            <v>Other</v>
          </cell>
          <cell r="O774">
            <v>0</v>
          </cell>
          <cell r="P774">
            <v>1639.12</v>
          </cell>
          <cell r="Q774">
            <v>0</v>
          </cell>
          <cell r="R774">
            <v>0</v>
          </cell>
          <cell r="S774">
            <v>0</v>
          </cell>
        </row>
        <row r="775">
          <cell r="B775" t="str">
            <v>C40</v>
          </cell>
          <cell r="C775" t="str">
            <v>ADOPTION ASSISTANCE</v>
          </cell>
          <cell r="D775">
            <v>0</v>
          </cell>
          <cell r="E775">
            <v>0</v>
          </cell>
          <cell r="F775">
            <v>0</v>
          </cell>
          <cell r="G775">
            <v>0</v>
          </cell>
          <cell r="H775">
            <v>262</v>
          </cell>
          <cell r="I775" t="str">
            <v>53</v>
          </cell>
          <cell r="J775" t="str">
            <v>POWER SYSTEMS</v>
          </cell>
          <cell r="K775" t="str">
            <v>Barg</v>
          </cell>
          <cell r="L775" t="str">
            <v>NonProd</v>
          </cell>
          <cell r="M775" t="str">
            <v>No</v>
          </cell>
          <cell r="N775" t="str">
            <v>Other</v>
          </cell>
          <cell r="O775">
            <v>0</v>
          </cell>
          <cell r="P775">
            <v>2500</v>
          </cell>
          <cell r="Q775">
            <v>0</v>
          </cell>
          <cell r="R775">
            <v>0</v>
          </cell>
          <cell r="S775">
            <v>0</v>
          </cell>
        </row>
        <row r="776">
          <cell r="B776" t="str">
            <v>C40</v>
          </cell>
          <cell r="C776" t="str">
            <v>ADOPTION ASSISTANCE</v>
          </cell>
          <cell r="D776">
            <v>0</v>
          </cell>
          <cell r="E776">
            <v>0</v>
          </cell>
          <cell r="F776">
            <v>0</v>
          </cell>
          <cell r="G776">
            <v>0</v>
          </cell>
          <cell r="H776">
            <v>53</v>
          </cell>
          <cell r="I776" t="str">
            <v>31</v>
          </cell>
          <cell r="J776" t="str">
            <v>NUCLEAR DIVISION</v>
          </cell>
          <cell r="K776" t="str">
            <v>NonBarg</v>
          </cell>
          <cell r="L776" t="str">
            <v>NonProd</v>
          </cell>
          <cell r="M776" t="str">
            <v>No</v>
          </cell>
          <cell r="N776" t="str">
            <v>Other</v>
          </cell>
          <cell r="O776">
            <v>0</v>
          </cell>
          <cell r="P776">
            <v>8000</v>
          </cell>
          <cell r="Q776">
            <v>0</v>
          </cell>
          <cell r="R776">
            <v>0</v>
          </cell>
          <cell r="S776">
            <v>0</v>
          </cell>
        </row>
        <row r="777">
          <cell r="B777" t="str">
            <v>C40</v>
          </cell>
          <cell r="C777" t="str">
            <v>ADOPTION ASSISTANCE</v>
          </cell>
          <cell r="D777">
            <v>0</v>
          </cell>
          <cell r="E777">
            <v>0</v>
          </cell>
          <cell r="F777">
            <v>0</v>
          </cell>
          <cell r="G777">
            <v>0</v>
          </cell>
          <cell r="H777">
            <v>280</v>
          </cell>
          <cell r="I777" t="str">
            <v>34</v>
          </cell>
          <cell r="J777" t="str">
            <v>HUMAN RESRC &amp; CORP SVCS</v>
          </cell>
          <cell r="K777" t="str">
            <v>NonBarg</v>
          </cell>
          <cell r="L777" t="str">
            <v>NonProd</v>
          </cell>
          <cell r="M777" t="str">
            <v>No</v>
          </cell>
          <cell r="N777" t="str">
            <v>Other</v>
          </cell>
          <cell r="O777">
            <v>0</v>
          </cell>
          <cell r="P777">
            <v>375</v>
          </cell>
          <cell r="Q777">
            <v>0</v>
          </cell>
          <cell r="R777">
            <v>0</v>
          </cell>
          <cell r="S777">
            <v>0</v>
          </cell>
        </row>
        <row r="778">
          <cell r="B778" t="str">
            <v>C40</v>
          </cell>
          <cell r="C778" t="str">
            <v>ADOPTION ASSISTANCE</v>
          </cell>
          <cell r="D778">
            <v>0</v>
          </cell>
          <cell r="E778">
            <v>0</v>
          </cell>
          <cell r="F778">
            <v>0</v>
          </cell>
          <cell r="G778">
            <v>0</v>
          </cell>
          <cell r="H778">
            <v>730</v>
          </cell>
          <cell r="I778" t="str">
            <v>53</v>
          </cell>
          <cell r="J778" t="str">
            <v>POWER SYSTEMS</v>
          </cell>
          <cell r="K778" t="str">
            <v>NonBarg</v>
          </cell>
          <cell r="L778" t="str">
            <v>NonProd</v>
          </cell>
          <cell r="M778" t="str">
            <v>No</v>
          </cell>
          <cell r="N778" t="str">
            <v>Other</v>
          </cell>
          <cell r="O778">
            <v>0</v>
          </cell>
          <cell r="P778">
            <v>6500</v>
          </cell>
          <cell r="Q778">
            <v>0</v>
          </cell>
          <cell r="R778">
            <v>0</v>
          </cell>
          <cell r="S778">
            <v>0</v>
          </cell>
        </row>
        <row r="779">
          <cell r="B779" t="str">
            <v>C40</v>
          </cell>
          <cell r="C779" t="str">
            <v>ADOPTION ASSISTANCE</v>
          </cell>
          <cell r="D779">
            <v>0</v>
          </cell>
          <cell r="E779">
            <v>0</v>
          </cell>
          <cell r="F779">
            <v>0</v>
          </cell>
          <cell r="G779">
            <v>0</v>
          </cell>
          <cell r="H779">
            <v>1011</v>
          </cell>
          <cell r="I779" t="str">
            <v>58</v>
          </cell>
          <cell r="J779" t="str">
            <v>INFO MANAGEMENT</v>
          </cell>
          <cell r="K779" t="str">
            <v>NonBarg</v>
          </cell>
          <cell r="L779" t="str">
            <v>NonProd</v>
          </cell>
          <cell r="M779" t="str">
            <v>No</v>
          </cell>
          <cell r="N779" t="str">
            <v>Other</v>
          </cell>
          <cell r="O779">
            <v>0</v>
          </cell>
          <cell r="P779">
            <v>8000</v>
          </cell>
          <cell r="Q779">
            <v>0</v>
          </cell>
          <cell r="R779">
            <v>0</v>
          </cell>
          <cell r="S779">
            <v>0</v>
          </cell>
        </row>
        <row r="780">
          <cell r="B780" t="str">
            <v>C56</v>
          </cell>
          <cell r="C780" t="str">
            <v>EXCELLENCE AWD NUC</v>
          </cell>
          <cell r="D780">
            <v>0</v>
          </cell>
          <cell r="E780">
            <v>0</v>
          </cell>
          <cell r="F780">
            <v>0</v>
          </cell>
          <cell r="G780">
            <v>0</v>
          </cell>
          <cell r="H780">
            <v>52</v>
          </cell>
          <cell r="I780" t="str">
            <v>31</v>
          </cell>
          <cell r="J780" t="str">
            <v>NUCLEAR DIVISION</v>
          </cell>
          <cell r="K780" t="str">
            <v>Barg</v>
          </cell>
          <cell r="L780" t="str">
            <v>NonProd</v>
          </cell>
          <cell r="M780" t="str">
            <v>No</v>
          </cell>
          <cell r="N780" t="str">
            <v>Other</v>
          </cell>
          <cell r="O780">
            <v>0</v>
          </cell>
          <cell r="P780">
            <v>275</v>
          </cell>
          <cell r="Q780">
            <v>0</v>
          </cell>
          <cell r="R780">
            <v>0</v>
          </cell>
          <cell r="S780">
            <v>0</v>
          </cell>
        </row>
        <row r="781">
          <cell r="B781" t="str">
            <v>C56</v>
          </cell>
          <cell r="C781" t="str">
            <v>EXCELLENCE AWD NUC</v>
          </cell>
          <cell r="D781">
            <v>0</v>
          </cell>
          <cell r="E781">
            <v>0</v>
          </cell>
          <cell r="F781">
            <v>0</v>
          </cell>
          <cell r="G781">
            <v>0</v>
          </cell>
          <cell r="H781">
            <v>54</v>
          </cell>
          <cell r="I781" t="str">
            <v>31</v>
          </cell>
          <cell r="J781" t="str">
            <v>NUCLEAR DIVISION</v>
          </cell>
          <cell r="K781" t="str">
            <v>NonBarg</v>
          </cell>
          <cell r="L781" t="str">
            <v>NonProd</v>
          </cell>
          <cell r="M781" t="str">
            <v>No</v>
          </cell>
          <cell r="N781" t="str">
            <v>Other</v>
          </cell>
          <cell r="O781">
            <v>0</v>
          </cell>
          <cell r="P781">
            <v>4259</v>
          </cell>
          <cell r="Q781">
            <v>0</v>
          </cell>
          <cell r="R781">
            <v>0</v>
          </cell>
          <cell r="S781">
            <v>0</v>
          </cell>
        </row>
        <row r="782">
          <cell r="B782" t="str">
            <v>C65</v>
          </cell>
          <cell r="C782" t="str">
            <v>INSTR PAY-CET</v>
          </cell>
          <cell r="D782">
            <v>0</v>
          </cell>
          <cell r="E782">
            <v>0</v>
          </cell>
          <cell r="F782">
            <v>0</v>
          </cell>
          <cell r="G782">
            <v>0</v>
          </cell>
          <cell r="H782">
            <v>55</v>
          </cell>
          <cell r="I782" t="str">
            <v>31</v>
          </cell>
          <cell r="J782" t="str">
            <v>NUCLEAR DIVISION</v>
          </cell>
          <cell r="K782" t="str">
            <v>NonBarg</v>
          </cell>
          <cell r="L782" t="str">
            <v>NonProd</v>
          </cell>
          <cell r="M782" t="str">
            <v>No</v>
          </cell>
          <cell r="N782" t="str">
            <v>Other</v>
          </cell>
          <cell r="O782">
            <v>0</v>
          </cell>
          <cell r="P782">
            <v>450</v>
          </cell>
          <cell r="Q782">
            <v>0</v>
          </cell>
          <cell r="R782">
            <v>0</v>
          </cell>
          <cell r="S782">
            <v>0</v>
          </cell>
        </row>
        <row r="783">
          <cell r="B783" t="str">
            <v>C65</v>
          </cell>
          <cell r="C783" t="str">
            <v>INSTR PAY-CET</v>
          </cell>
          <cell r="D783">
            <v>0</v>
          </cell>
          <cell r="E783">
            <v>0</v>
          </cell>
          <cell r="F783">
            <v>0</v>
          </cell>
          <cell r="G783">
            <v>0</v>
          </cell>
          <cell r="H783">
            <v>281</v>
          </cell>
          <cell r="I783" t="str">
            <v>34</v>
          </cell>
          <cell r="J783" t="str">
            <v>HUMAN RESRC &amp; CORP SVCS</v>
          </cell>
          <cell r="K783" t="str">
            <v>NonBarg</v>
          </cell>
          <cell r="L783" t="str">
            <v>NonProd</v>
          </cell>
          <cell r="M783" t="str">
            <v>No</v>
          </cell>
          <cell r="N783" t="str">
            <v>Other</v>
          </cell>
          <cell r="O783">
            <v>0</v>
          </cell>
          <cell r="P783">
            <v>2700</v>
          </cell>
          <cell r="Q783">
            <v>0</v>
          </cell>
          <cell r="R783">
            <v>0</v>
          </cell>
          <cell r="S783">
            <v>0</v>
          </cell>
        </row>
        <row r="784">
          <cell r="B784" t="str">
            <v>C65</v>
          </cell>
          <cell r="C784" t="str">
            <v>INSTR PAY-CET</v>
          </cell>
          <cell r="D784">
            <v>0</v>
          </cell>
          <cell r="E784">
            <v>0</v>
          </cell>
          <cell r="F784">
            <v>0</v>
          </cell>
          <cell r="G784">
            <v>0</v>
          </cell>
          <cell r="H784">
            <v>1185</v>
          </cell>
          <cell r="I784" t="str">
            <v>63</v>
          </cell>
          <cell r="J784" t="str">
            <v>REGULATORY AFFAIRS</v>
          </cell>
          <cell r="K784" t="str">
            <v>NonBarg</v>
          </cell>
          <cell r="L784" t="str">
            <v>NonProd</v>
          </cell>
          <cell r="M784" t="str">
            <v>No</v>
          </cell>
          <cell r="N784" t="str">
            <v>Other</v>
          </cell>
          <cell r="O784">
            <v>0</v>
          </cell>
          <cell r="P784">
            <v>4050</v>
          </cell>
          <cell r="Q784">
            <v>0</v>
          </cell>
          <cell r="R784">
            <v>0</v>
          </cell>
          <cell r="S784">
            <v>0</v>
          </cell>
        </row>
        <row r="785">
          <cell r="B785" t="str">
            <v>C76</v>
          </cell>
          <cell r="C785" t="str">
            <v>INSTRUCT PAY GENERAL</v>
          </cell>
          <cell r="D785">
            <v>0</v>
          </cell>
          <cell r="E785">
            <v>0</v>
          </cell>
          <cell r="F785">
            <v>0</v>
          </cell>
          <cell r="G785">
            <v>0</v>
          </cell>
          <cell r="H785">
            <v>263</v>
          </cell>
          <cell r="I785" t="str">
            <v>53</v>
          </cell>
          <cell r="J785" t="str">
            <v>POWER SYSTEMS</v>
          </cell>
          <cell r="K785" t="str">
            <v>Barg</v>
          </cell>
          <cell r="L785" t="str">
            <v>NonProd</v>
          </cell>
          <cell r="M785" t="str">
            <v>No</v>
          </cell>
          <cell r="N785" t="str">
            <v>Other</v>
          </cell>
          <cell r="O785">
            <v>0</v>
          </cell>
          <cell r="P785">
            <v>62418.82</v>
          </cell>
          <cell r="Q785">
            <v>0</v>
          </cell>
          <cell r="R785">
            <v>0</v>
          </cell>
          <cell r="S785">
            <v>0</v>
          </cell>
        </row>
        <row r="786">
          <cell r="B786" t="str">
            <v>C76</v>
          </cell>
          <cell r="C786" t="str">
            <v>INSTRUCT PAY GENERAL</v>
          </cell>
          <cell r="D786">
            <v>0</v>
          </cell>
          <cell r="E786">
            <v>0</v>
          </cell>
          <cell r="F786">
            <v>0</v>
          </cell>
          <cell r="G786">
            <v>0</v>
          </cell>
          <cell r="H786">
            <v>393</v>
          </cell>
          <cell r="I786" t="str">
            <v>56</v>
          </cell>
          <cell r="J786" t="str">
            <v>POWER GENERATION</v>
          </cell>
          <cell r="K786" t="str">
            <v>Barg</v>
          </cell>
          <cell r="L786" t="str">
            <v>NonProd</v>
          </cell>
          <cell r="M786" t="str">
            <v>No</v>
          </cell>
          <cell r="N786" t="str">
            <v>Other</v>
          </cell>
          <cell r="O786">
            <v>0</v>
          </cell>
          <cell r="P786">
            <v>265.89</v>
          </cell>
          <cell r="Q786">
            <v>0</v>
          </cell>
          <cell r="R786">
            <v>0</v>
          </cell>
          <cell r="S786">
            <v>0</v>
          </cell>
        </row>
        <row r="787">
          <cell r="B787" t="str">
            <v>D20</v>
          </cell>
          <cell r="C787" t="str">
            <v>S A R STOCK VALUE</v>
          </cell>
          <cell r="D787">
            <v>0</v>
          </cell>
          <cell r="E787">
            <v>0</v>
          </cell>
          <cell r="F787">
            <v>0</v>
          </cell>
          <cell r="G787">
            <v>0</v>
          </cell>
          <cell r="H787">
            <v>169</v>
          </cell>
          <cell r="I787" t="str">
            <v>33</v>
          </cell>
          <cell r="J787" t="str">
            <v>FINANCIAL</v>
          </cell>
          <cell r="K787" t="str">
            <v>NonBarg</v>
          </cell>
          <cell r="L787" t="str">
            <v>NonProd</v>
          </cell>
          <cell r="M787" t="str">
            <v>No</v>
          </cell>
          <cell r="N787" t="str">
            <v>Other</v>
          </cell>
          <cell r="O787">
            <v>0</v>
          </cell>
          <cell r="P787">
            <v>40323.919999999998</v>
          </cell>
          <cell r="Q787">
            <v>0</v>
          </cell>
          <cell r="R787">
            <v>0</v>
          </cell>
          <cell r="S787">
            <v>0</v>
          </cell>
        </row>
        <row r="788">
          <cell r="B788" t="str">
            <v>D20</v>
          </cell>
          <cell r="C788" t="str">
            <v>S A R STOCK VALUE</v>
          </cell>
          <cell r="D788">
            <v>0</v>
          </cell>
          <cell r="E788">
            <v>0</v>
          </cell>
          <cell r="F788">
            <v>0</v>
          </cell>
          <cell r="G788">
            <v>0</v>
          </cell>
          <cell r="H788">
            <v>1122</v>
          </cell>
          <cell r="I788" t="str">
            <v>62</v>
          </cell>
          <cell r="J788" t="str">
            <v>ENERGY MARKETING</v>
          </cell>
          <cell r="K788" t="str">
            <v>NonBarg</v>
          </cell>
          <cell r="L788" t="str">
            <v>NonProd</v>
          </cell>
          <cell r="M788" t="str">
            <v>No</v>
          </cell>
          <cell r="N788" t="str">
            <v>Other</v>
          </cell>
          <cell r="O788">
            <v>0</v>
          </cell>
          <cell r="P788">
            <v>77273.98</v>
          </cell>
          <cell r="Q788">
            <v>0</v>
          </cell>
          <cell r="R788">
            <v>0</v>
          </cell>
          <cell r="S788">
            <v>0</v>
          </cell>
        </row>
        <row r="789">
          <cell r="B789" t="str">
            <v>D21</v>
          </cell>
          <cell r="C789" t="str">
            <v>S A R CASH VALUE</v>
          </cell>
          <cell r="D789">
            <v>0</v>
          </cell>
          <cell r="E789">
            <v>0</v>
          </cell>
          <cell r="F789">
            <v>0</v>
          </cell>
          <cell r="G789">
            <v>0</v>
          </cell>
          <cell r="H789">
            <v>170</v>
          </cell>
          <cell r="I789" t="str">
            <v>33</v>
          </cell>
          <cell r="J789" t="str">
            <v>FINANCIAL</v>
          </cell>
          <cell r="K789" t="str">
            <v>NonBarg</v>
          </cell>
          <cell r="L789" t="str">
            <v>NonProd</v>
          </cell>
          <cell r="M789" t="str">
            <v>No</v>
          </cell>
          <cell r="N789" t="str">
            <v>Other</v>
          </cell>
          <cell r="O789">
            <v>0</v>
          </cell>
          <cell r="P789">
            <v>42761.08</v>
          </cell>
          <cell r="Q789">
            <v>0</v>
          </cell>
          <cell r="R789">
            <v>0</v>
          </cell>
          <cell r="S789">
            <v>0</v>
          </cell>
        </row>
        <row r="790">
          <cell r="B790" t="str">
            <v>D21</v>
          </cell>
          <cell r="C790" t="str">
            <v>S A R CASH VALUE</v>
          </cell>
          <cell r="D790">
            <v>0</v>
          </cell>
          <cell r="E790">
            <v>0</v>
          </cell>
          <cell r="F790">
            <v>0</v>
          </cell>
          <cell r="G790">
            <v>0</v>
          </cell>
          <cell r="H790">
            <v>1123</v>
          </cell>
          <cell r="I790" t="str">
            <v>62</v>
          </cell>
          <cell r="J790" t="str">
            <v>ENERGY MARKETING</v>
          </cell>
          <cell r="K790" t="str">
            <v>NonBarg</v>
          </cell>
          <cell r="L790" t="str">
            <v>NonProd</v>
          </cell>
          <cell r="M790" t="str">
            <v>No</v>
          </cell>
          <cell r="N790" t="str">
            <v>Other</v>
          </cell>
          <cell r="O790">
            <v>0</v>
          </cell>
          <cell r="P790">
            <v>31486.02</v>
          </cell>
          <cell r="Q790">
            <v>0</v>
          </cell>
          <cell r="R790">
            <v>0</v>
          </cell>
          <cell r="S790">
            <v>0</v>
          </cell>
        </row>
        <row r="791">
          <cell r="B791" t="str">
            <v>D24</v>
          </cell>
          <cell r="C791" t="str">
            <v>RSA DIV - IMP</v>
          </cell>
          <cell r="D791">
            <v>0</v>
          </cell>
          <cell r="E791">
            <v>0</v>
          </cell>
          <cell r="F791">
            <v>0</v>
          </cell>
          <cell r="G791">
            <v>0</v>
          </cell>
          <cell r="H791">
            <v>56</v>
          </cell>
          <cell r="I791" t="str">
            <v>31</v>
          </cell>
          <cell r="J791" t="str">
            <v>NUCLEAR DIVISION</v>
          </cell>
          <cell r="K791" t="str">
            <v>NonBarg</v>
          </cell>
          <cell r="L791" t="str">
            <v>NonProd</v>
          </cell>
          <cell r="M791" t="str">
            <v>No</v>
          </cell>
          <cell r="N791" t="str">
            <v>Other</v>
          </cell>
          <cell r="O791">
            <v>0</v>
          </cell>
          <cell r="P791">
            <v>24360</v>
          </cell>
          <cell r="Q791">
            <v>0</v>
          </cell>
          <cell r="R791">
            <v>0</v>
          </cell>
          <cell r="S791">
            <v>0</v>
          </cell>
        </row>
        <row r="792">
          <cell r="B792" t="str">
            <v>D24</v>
          </cell>
          <cell r="C792" t="str">
            <v>RSA DIV - IMP</v>
          </cell>
          <cell r="D792">
            <v>0</v>
          </cell>
          <cell r="E792">
            <v>0</v>
          </cell>
          <cell r="F792">
            <v>0</v>
          </cell>
          <cell r="G792">
            <v>0</v>
          </cell>
          <cell r="H792">
            <v>171</v>
          </cell>
          <cell r="I792" t="str">
            <v>33</v>
          </cell>
          <cell r="J792" t="str">
            <v>FINANCIAL</v>
          </cell>
          <cell r="K792" t="str">
            <v>NonBarg</v>
          </cell>
          <cell r="L792" t="str">
            <v>NonProd</v>
          </cell>
          <cell r="M792" t="str">
            <v>No</v>
          </cell>
          <cell r="N792" t="str">
            <v>Other</v>
          </cell>
          <cell r="O792">
            <v>0</v>
          </cell>
          <cell r="P792">
            <v>143920</v>
          </cell>
          <cell r="Q792">
            <v>0</v>
          </cell>
          <cell r="R792">
            <v>0</v>
          </cell>
          <cell r="S792">
            <v>0</v>
          </cell>
        </row>
        <row r="793">
          <cell r="B793" t="str">
            <v>D24</v>
          </cell>
          <cell r="C793" t="str">
            <v>RSA DIV - IMP</v>
          </cell>
          <cell r="D793">
            <v>0</v>
          </cell>
          <cell r="E793">
            <v>0</v>
          </cell>
          <cell r="F793">
            <v>0</v>
          </cell>
          <cell r="G793">
            <v>0</v>
          </cell>
          <cell r="H793">
            <v>282</v>
          </cell>
          <cell r="I793" t="str">
            <v>34</v>
          </cell>
          <cell r="J793" t="str">
            <v>HUMAN RESRC &amp; CORP SVCS</v>
          </cell>
          <cell r="K793" t="str">
            <v>NonBarg</v>
          </cell>
          <cell r="L793" t="str">
            <v>NonProd</v>
          </cell>
          <cell r="M793" t="str">
            <v>No</v>
          </cell>
          <cell r="N793" t="str">
            <v>Other</v>
          </cell>
          <cell r="O793">
            <v>0</v>
          </cell>
          <cell r="P793">
            <v>49000</v>
          </cell>
          <cell r="Q793">
            <v>0</v>
          </cell>
          <cell r="R793">
            <v>0</v>
          </cell>
          <cell r="S793">
            <v>0</v>
          </cell>
        </row>
        <row r="794">
          <cell r="B794" t="str">
            <v>D24</v>
          </cell>
          <cell r="C794" t="str">
            <v>RSA DIV - IMP</v>
          </cell>
          <cell r="D794">
            <v>0</v>
          </cell>
          <cell r="E794">
            <v>0</v>
          </cell>
          <cell r="F794">
            <v>0</v>
          </cell>
          <cell r="G794">
            <v>0</v>
          </cell>
          <cell r="H794">
            <v>731</v>
          </cell>
          <cell r="I794" t="str">
            <v>53</v>
          </cell>
          <cell r="J794" t="str">
            <v>POWER SYSTEMS</v>
          </cell>
          <cell r="K794" t="str">
            <v>NonBarg</v>
          </cell>
          <cell r="L794" t="str">
            <v>NonProd</v>
          </cell>
          <cell r="M794" t="str">
            <v>No</v>
          </cell>
          <cell r="N794" t="str">
            <v>Other</v>
          </cell>
          <cell r="O794">
            <v>0</v>
          </cell>
          <cell r="P794">
            <v>35616</v>
          </cell>
          <cell r="Q794">
            <v>0</v>
          </cell>
          <cell r="R794">
            <v>0</v>
          </cell>
          <cell r="S794">
            <v>0</v>
          </cell>
        </row>
        <row r="795">
          <cell r="B795" t="str">
            <v>D24</v>
          </cell>
          <cell r="C795" t="str">
            <v>RSA DIV - IMP</v>
          </cell>
          <cell r="D795">
            <v>0</v>
          </cell>
          <cell r="E795">
            <v>0</v>
          </cell>
          <cell r="F795">
            <v>0</v>
          </cell>
          <cell r="G795">
            <v>0</v>
          </cell>
          <cell r="H795">
            <v>1012</v>
          </cell>
          <cell r="I795" t="str">
            <v>58</v>
          </cell>
          <cell r="J795" t="str">
            <v>INFO MANAGEMENT</v>
          </cell>
          <cell r="K795" t="str">
            <v>NonBarg</v>
          </cell>
          <cell r="L795" t="str">
            <v>NonProd</v>
          </cell>
          <cell r="M795" t="str">
            <v>No</v>
          </cell>
          <cell r="N795" t="str">
            <v>Other</v>
          </cell>
          <cell r="O795">
            <v>0</v>
          </cell>
          <cell r="P795">
            <v>2702</v>
          </cell>
          <cell r="Q795">
            <v>0</v>
          </cell>
          <cell r="R795">
            <v>0</v>
          </cell>
          <cell r="S795">
            <v>0</v>
          </cell>
        </row>
        <row r="796">
          <cell r="B796" t="str">
            <v>D24</v>
          </cell>
          <cell r="C796" t="str">
            <v>RSA DIV - IMP</v>
          </cell>
          <cell r="D796">
            <v>0</v>
          </cell>
          <cell r="E796">
            <v>0</v>
          </cell>
          <cell r="F796">
            <v>0</v>
          </cell>
          <cell r="G796">
            <v>0</v>
          </cell>
          <cell r="H796">
            <v>1124</v>
          </cell>
          <cell r="I796" t="str">
            <v>62</v>
          </cell>
          <cell r="J796" t="str">
            <v>ENERGY MARKETING</v>
          </cell>
          <cell r="K796" t="str">
            <v>NonBarg</v>
          </cell>
          <cell r="L796" t="str">
            <v>NonProd</v>
          </cell>
          <cell r="M796" t="str">
            <v>No</v>
          </cell>
          <cell r="N796" t="str">
            <v>Other</v>
          </cell>
          <cell r="O796">
            <v>0</v>
          </cell>
          <cell r="P796">
            <v>2240</v>
          </cell>
          <cell r="Q796">
            <v>0</v>
          </cell>
          <cell r="R796">
            <v>0</v>
          </cell>
          <cell r="S796">
            <v>0</v>
          </cell>
        </row>
        <row r="797">
          <cell r="B797" t="str">
            <v>D26</v>
          </cell>
          <cell r="C797" t="str">
            <v>PERS LIABILITY INS</v>
          </cell>
          <cell r="D797">
            <v>0</v>
          </cell>
          <cell r="E797">
            <v>0</v>
          </cell>
          <cell r="F797">
            <v>0</v>
          </cell>
          <cell r="G797">
            <v>0</v>
          </cell>
          <cell r="H797">
            <v>172</v>
          </cell>
          <cell r="I797" t="str">
            <v>33</v>
          </cell>
          <cell r="J797" t="str">
            <v>FINANCIAL</v>
          </cell>
          <cell r="K797" t="str">
            <v>NonBarg</v>
          </cell>
          <cell r="L797" t="str">
            <v>NonProd</v>
          </cell>
          <cell r="M797" t="str">
            <v>No</v>
          </cell>
          <cell r="N797" t="str">
            <v>Other</v>
          </cell>
          <cell r="O797">
            <v>0</v>
          </cell>
          <cell r="P797">
            <v>10614.54</v>
          </cell>
          <cell r="Q797">
            <v>0</v>
          </cell>
          <cell r="R797">
            <v>0</v>
          </cell>
          <cell r="S797">
            <v>0</v>
          </cell>
        </row>
        <row r="798">
          <cell r="B798" t="str">
            <v>D26</v>
          </cell>
          <cell r="C798" t="str">
            <v>PERS LIABILITY INS</v>
          </cell>
          <cell r="D798">
            <v>0</v>
          </cell>
          <cell r="E798">
            <v>0</v>
          </cell>
          <cell r="F798">
            <v>0</v>
          </cell>
          <cell r="G798">
            <v>0</v>
          </cell>
          <cell r="H798">
            <v>283</v>
          </cell>
          <cell r="I798" t="str">
            <v>34</v>
          </cell>
          <cell r="J798" t="str">
            <v>HUMAN RESRC &amp; CORP SVCS</v>
          </cell>
          <cell r="K798" t="str">
            <v>NonBarg</v>
          </cell>
          <cell r="L798" t="str">
            <v>NonProd</v>
          </cell>
          <cell r="M798" t="str">
            <v>No</v>
          </cell>
          <cell r="N798" t="str">
            <v>Other</v>
          </cell>
          <cell r="O798">
            <v>0</v>
          </cell>
          <cell r="P798">
            <v>663.39</v>
          </cell>
          <cell r="Q798">
            <v>0</v>
          </cell>
          <cell r="R798">
            <v>0</v>
          </cell>
          <cell r="S798">
            <v>0</v>
          </cell>
        </row>
        <row r="799">
          <cell r="B799" t="str">
            <v>D27</v>
          </cell>
          <cell r="C799" t="str">
            <v>IMP INC VEH LEASE</v>
          </cell>
          <cell r="D799">
            <v>0</v>
          </cell>
          <cell r="E799">
            <v>0</v>
          </cell>
          <cell r="F799">
            <v>0</v>
          </cell>
          <cell r="G799">
            <v>0</v>
          </cell>
          <cell r="H799">
            <v>57</v>
          </cell>
          <cell r="I799" t="str">
            <v>31</v>
          </cell>
          <cell r="J799" t="str">
            <v>NUCLEAR DIVISION</v>
          </cell>
          <cell r="K799" t="str">
            <v>NonBarg</v>
          </cell>
          <cell r="L799" t="str">
            <v>NonProd</v>
          </cell>
          <cell r="M799" t="str">
            <v>No</v>
          </cell>
          <cell r="N799" t="str">
            <v>Other</v>
          </cell>
          <cell r="O799">
            <v>0</v>
          </cell>
          <cell r="P799">
            <v>9644.36</v>
          </cell>
          <cell r="Q799">
            <v>0</v>
          </cell>
          <cell r="R799">
            <v>0</v>
          </cell>
          <cell r="S799">
            <v>0</v>
          </cell>
        </row>
        <row r="800">
          <cell r="B800" t="str">
            <v>D27</v>
          </cell>
          <cell r="C800" t="str">
            <v>IMP INC VEH LEASE</v>
          </cell>
          <cell r="D800">
            <v>0</v>
          </cell>
          <cell r="E800">
            <v>0</v>
          </cell>
          <cell r="F800">
            <v>0</v>
          </cell>
          <cell r="G800">
            <v>0</v>
          </cell>
          <cell r="H800">
            <v>173</v>
          </cell>
          <cell r="I800" t="str">
            <v>33</v>
          </cell>
          <cell r="J800" t="str">
            <v>FINANCIAL</v>
          </cell>
          <cell r="K800" t="str">
            <v>NonBarg</v>
          </cell>
          <cell r="L800" t="str">
            <v>NonProd</v>
          </cell>
          <cell r="M800" t="str">
            <v>No</v>
          </cell>
          <cell r="N800" t="str">
            <v>Other</v>
          </cell>
          <cell r="O800">
            <v>0</v>
          </cell>
          <cell r="P800">
            <v>197985.05</v>
          </cell>
          <cell r="Q800">
            <v>0</v>
          </cell>
          <cell r="R800">
            <v>0</v>
          </cell>
          <cell r="S800">
            <v>0</v>
          </cell>
        </row>
        <row r="801">
          <cell r="B801" t="str">
            <v>D27</v>
          </cell>
          <cell r="C801" t="str">
            <v>IMP INC VEH LEASE</v>
          </cell>
          <cell r="D801">
            <v>0</v>
          </cell>
          <cell r="E801">
            <v>0</v>
          </cell>
          <cell r="F801">
            <v>0</v>
          </cell>
          <cell r="G801">
            <v>0</v>
          </cell>
          <cell r="H801">
            <v>284</v>
          </cell>
          <cell r="I801" t="str">
            <v>34</v>
          </cell>
          <cell r="J801" t="str">
            <v>HUMAN RESRC &amp; CORP SVCS</v>
          </cell>
          <cell r="K801" t="str">
            <v>NonBarg</v>
          </cell>
          <cell r="L801" t="str">
            <v>NonProd</v>
          </cell>
          <cell r="M801" t="str">
            <v>No</v>
          </cell>
          <cell r="N801" t="str">
            <v>Other</v>
          </cell>
          <cell r="O801">
            <v>0</v>
          </cell>
          <cell r="P801">
            <v>10269.040000000001</v>
          </cell>
          <cell r="Q801">
            <v>0</v>
          </cell>
          <cell r="R801">
            <v>0</v>
          </cell>
          <cell r="S801">
            <v>0</v>
          </cell>
        </row>
        <row r="802">
          <cell r="B802" t="str">
            <v>D30</v>
          </cell>
          <cell r="C802" t="str">
            <v>IMP STOCK OPTION</v>
          </cell>
          <cell r="D802">
            <v>0</v>
          </cell>
          <cell r="E802">
            <v>0</v>
          </cell>
          <cell r="F802">
            <v>0</v>
          </cell>
          <cell r="G802">
            <v>0</v>
          </cell>
          <cell r="H802">
            <v>58</v>
          </cell>
          <cell r="I802" t="str">
            <v>31</v>
          </cell>
          <cell r="J802" t="str">
            <v>NUCLEAR DIVISION</v>
          </cell>
          <cell r="K802" t="str">
            <v>NonBarg</v>
          </cell>
          <cell r="L802" t="str">
            <v>NonProd</v>
          </cell>
          <cell r="M802" t="str">
            <v>No</v>
          </cell>
          <cell r="N802" t="str">
            <v>Other</v>
          </cell>
          <cell r="O802">
            <v>0</v>
          </cell>
          <cell r="P802">
            <v>814303.13</v>
          </cell>
          <cell r="Q802">
            <v>0</v>
          </cell>
          <cell r="R802">
            <v>0</v>
          </cell>
          <cell r="S802">
            <v>0</v>
          </cell>
        </row>
        <row r="803">
          <cell r="B803" t="str">
            <v>D30</v>
          </cell>
          <cell r="C803" t="str">
            <v>IMP STOCK OPTION</v>
          </cell>
          <cell r="D803">
            <v>0</v>
          </cell>
          <cell r="E803">
            <v>0</v>
          </cell>
          <cell r="F803">
            <v>0</v>
          </cell>
          <cell r="G803">
            <v>0</v>
          </cell>
          <cell r="H803">
            <v>174</v>
          </cell>
          <cell r="I803" t="str">
            <v>33</v>
          </cell>
          <cell r="J803" t="str">
            <v>FINANCIAL</v>
          </cell>
          <cell r="K803" t="str">
            <v>NonBarg</v>
          </cell>
          <cell r="L803" t="str">
            <v>NonProd</v>
          </cell>
          <cell r="M803" t="str">
            <v>No</v>
          </cell>
          <cell r="N803" t="str">
            <v>Other</v>
          </cell>
          <cell r="O803">
            <v>0</v>
          </cell>
          <cell r="P803">
            <v>119606.88</v>
          </cell>
          <cell r="Q803">
            <v>0</v>
          </cell>
          <cell r="R803">
            <v>0</v>
          </cell>
          <cell r="S803">
            <v>0</v>
          </cell>
        </row>
        <row r="804">
          <cell r="B804" t="str">
            <v>D30</v>
          </cell>
          <cell r="C804" t="str">
            <v>IMP STOCK OPTION</v>
          </cell>
          <cell r="D804">
            <v>0</v>
          </cell>
          <cell r="E804">
            <v>0</v>
          </cell>
          <cell r="F804">
            <v>0</v>
          </cell>
          <cell r="G804">
            <v>0</v>
          </cell>
          <cell r="H804">
            <v>285</v>
          </cell>
          <cell r="I804" t="str">
            <v>34</v>
          </cell>
          <cell r="J804" t="str">
            <v>HUMAN RESRC &amp; CORP SVCS</v>
          </cell>
          <cell r="K804" t="str">
            <v>NonBarg</v>
          </cell>
          <cell r="L804" t="str">
            <v>NonProd</v>
          </cell>
          <cell r="M804" t="str">
            <v>No</v>
          </cell>
          <cell r="N804" t="str">
            <v>Other</v>
          </cell>
          <cell r="O804">
            <v>0</v>
          </cell>
          <cell r="P804">
            <v>324590.43</v>
          </cell>
          <cell r="Q804">
            <v>0</v>
          </cell>
          <cell r="R804">
            <v>0</v>
          </cell>
          <cell r="S804">
            <v>0</v>
          </cell>
        </row>
        <row r="805">
          <cell r="B805" t="str">
            <v>D30</v>
          </cell>
          <cell r="C805" t="str">
            <v>IMP STOCK OPTION</v>
          </cell>
          <cell r="D805">
            <v>0</v>
          </cell>
          <cell r="E805">
            <v>0</v>
          </cell>
          <cell r="F805">
            <v>0</v>
          </cell>
          <cell r="G805">
            <v>0</v>
          </cell>
          <cell r="H805">
            <v>387</v>
          </cell>
          <cell r="I805" t="str">
            <v>35</v>
          </cell>
          <cell r="J805" t="str">
            <v>GENERAL COUNSEL</v>
          </cell>
          <cell r="K805" t="str">
            <v>NonBarg</v>
          </cell>
          <cell r="L805" t="str">
            <v>NonProd</v>
          </cell>
          <cell r="M805" t="str">
            <v>No</v>
          </cell>
          <cell r="N805" t="str">
            <v>Other</v>
          </cell>
          <cell r="O805">
            <v>0</v>
          </cell>
          <cell r="P805">
            <v>13187.5</v>
          </cell>
          <cell r="Q805">
            <v>0</v>
          </cell>
          <cell r="R805">
            <v>0</v>
          </cell>
          <cell r="S805">
            <v>0</v>
          </cell>
        </row>
        <row r="806">
          <cell r="B806" t="str">
            <v>D30</v>
          </cell>
          <cell r="C806" t="str">
            <v>IMP STOCK OPTION</v>
          </cell>
          <cell r="D806">
            <v>0</v>
          </cell>
          <cell r="E806">
            <v>0</v>
          </cell>
          <cell r="F806">
            <v>0</v>
          </cell>
          <cell r="G806">
            <v>0</v>
          </cell>
          <cell r="H806">
            <v>449</v>
          </cell>
          <cell r="I806" t="str">
            <v>36</v>
          </cell>
          <cell r="J806" t="str">
            <v>GOVT AFFAIRS - FED</v>
          </cell>
          <cell r="K806" t="str">
            <v>NonBarg</v>
          </cell>
          <cell r="L806" t="str">
            <v>NonProd</v>
          </cell>
          <cell r="M806" t="str">
            <v>No</v>
          </cell>
          <cell r="N806" t="str">
            <v>Other</v>
          </cell>
          <cell r="O806">
            <v>0</v>
          </cell>
          <cell r="P806">
            <v>29102.5</v>
          </cell>
          <cell r="Q806">
            <v>0</v>
          </cell>
          <cell r="R806">
            <v>0</v>
          </cell>
          <cell r="S806">
            <v>0</v>
          </cell>
        </row>
        <row r="807">
          <cell r="B807" t="str">
            <v>D30</v>
          </cell>
          <cell r="C807" t="str">
            <v>IMP STOCK OPTION</v>
          </cell>
          <cell r="D807">
            <v>0</v>
          </cell>
          <cell r="E807">
            <v>0</v>
          </cell>
          <cell r="F807">
            <v>0</v>
          </cell>
          <cell r="G807">
            <v>0</v>
          </cell>
          <cell r="H807">
            <v>615</v>
          </cell>
          <cell r="I807" t="str">
            <v>51</v>
          </cell>
          <cell r="J807" t="str">
            <v>CUSTOMER SERVICE</v>
          </cell>
          <cell r="K807" t="str">
            <v>NonBarg</v>
          </cell>
          <cell r="L807" t="str">
            <v>NonProd</v>
          </cell>
          <cell r="M807" t="str">
            <v>No</v>
          </cell>
          <cell r="N807" t="str">
            <v>Other</v>
          </cell>
          <cell r="O807">
            <v>0</v>
          </cell>
          <cell r="P807">
            <v>370921</v>
          </cell>
          <cell r="Q807">
            <v>0</v>
          </cell>
          <cell r="R807">
            <v>0</v>
          </cell>
          <cell r="S807">
            <v>0</v>
          </cell>
        </row>
        <row r="808">
          <cell r="B808" t="str">
            <v>D30</v>
          </cell>
          <cell r="C808" t="str">
            <v>IMP STOCK OPTION</v>
          </cell>
          <cell r="D808">
            <v>0</v>
          </cell>
          <cell r="E808">
            <v>0</v>
          </cell>
          <cell r="F808">
            <v>0</v>
          </cell>
          <cell r="G808">
            <v>0</v>
          </cell>
          <cell r="H808">
            <v>732</v>
          </cell>
          <cell r="I808" t="str">
            <v>53</v>
          </cell>
          <cell r="J808" t="str">
            <v>POWER SYSTEMS</v>
          </cell>
          <cell r="K808" t="str">
            <v>NonBarg</v>
          </cell>
          <cell r="L808" t="str">
            <v>NonProd</v>
          </cell>
          <cell r="M808" t="str">
            <v>No</v>
          </cell>
          <cell r="N808" t="str">
            <v>Other</v>
          </cell>
          <cell r="O808">
            <v>0</v>
          </cell>
          <cell r="P808">
            <v>492426.13</v>
          </cell>
          <cell r="Q808">
            <v>0</v>
          </cell>
          <cell r="R808">
            <v>0</v>
          </cell>
          <cell r="S808">
            <v>0</v>
          </cell>
        </row>
        <row r="809">
          <cell r="B809" t="str">
            <v>D30</v>
          </cell>
          <cell r="C809" t="str">
            <v>IMP STOCK OPTION</v>
          </cell>
          <cell r="D809">
            <v>0</v>
          </cell>
          <cell r="E809">
            <v>0</v>
          </cell>
          <cell r="F809">
            <v>0</v>
          </cell>
          <cell r="G809">
            <v>0</v>
          </cell>
          <cell r="H809">
            <v>835</v>
          </cell>
          <cell r="I809" t="str">
            <v>54</v>
          </cell>
          <cell r="J809" t="str">
            <v>RESOURCE PLANNING</v>
          </cell>
          <cell r="K809" t="str">
            <v>NonBarg</v>
          </cell>
          <cell r="L809" t="str">
            <v>NonProd</v>
          </cell>
          <cell r="M809" t="str">
            <v>No</v>
          </cell>
          <cell r="N809" t="str">
            <v>Other</v>
          </cell>
          <cell r="O809">
            <v>0</v>
          </cell>
          <cell r="P809">
            <v>98250</v>
          </cell>
          <cell r="Q809">
            <v>0</v>
          </cell>
          <cell r="R809">
            <v>0</v>
          </cell>
          <cell r="S809">
            <v>0</v>
          </cell>
        </row>
        <row r="810">
          <cell r="B810" t="str">
            <v>D30</v>
          </cell>
          <cell r="C810" t="str">
            <v>IMP STOCK OPTION</v>
          </cell>
          <cell r="D810">
            <v>0</v>
          </cell>
          <cell r="E810">
            <v>0</v>
          </cell>
          <cell r="F810">
            <v>0</v>
          </cell>
          <cell r="G810">
            <v>0</v>
          </cell>
          <cell r="H810">
            <v>906</v>
          </cell>
          <cell r="I810" t="str">
            <v>56</v>
          </cell>
          <cell r="J810" t="str">
            <v>POWER GENERATION</v>
          </cell>
          <cell r="K810" t="str">
            <v>NonBarg</v>
          </cell>
          <cell r="L810" t="str">
            <v>NonProd</v>
          </cell>
          <cell r="M810" t="str">
            <v>No</v>
          </cell>
          <cell r="N810" t="str">
            <v>Other</v>
          </cell>
          <cell r="O810">
            <v>0</v>
          </cell>
          <cell r="P810">
            <v>109762.5</v>
          </cell>
          <cell r="Q810">
            <v>0</v>
          </cell>
          <cell r="R810">
            <v>0</v>
          </cell>
          <cell r="S810">
            <v>0</v>
          </cell>
        </row>
        <row r="811">
          <cell r="B811" t="str">
            <v>D30</v>
          </cell>
          <cell r="C811" t="str">
            <v>IMP STOCK OPTION</v>
          </cell>
          <cell r="D811">
            <v>0</v>
          </cell>
          <cell r="E811">
            <v>0</v>
          </cell>
          <cell r="F811">
            <v>0</v>
          </cell>
          <cell r="G811">
            <v>0</v>
          </cell>
          <cell r="H811">
            <v>1013</v>
          </cell>
          <cell r="I811" t="str">
            <v>58</v>
          </cell>
          <cell r="J811" t="str">
            <v>INFO MANAGEMENT</v>
          </cell>
          <cell r="K811" t="str">
            <v>NonBarg</v>
          </cell>
          <cell r="L811" t="str">
            <v>NonProd</v>
          </cell>
          <cell r="M811" t="str">
            <v>No</v>
          </cell>
          <cell r="N811" t="str">
            <v>Other</v>
          </cell>
          <cell r="O811">
            <v>0</v>
          </cell>
          <cell r="P811">
            <v>185771</v>
          </cell>
          <cell r="Q811">
            <v>0</v>
          </cell>
          <cell r="R811">
            <v>0</v>
          </cell>
          <cell r="S811">
            <v>0</v>
          </cell>
        </row>
        <row r="812">
          <cell r="B812" t="str">
            <v>D30</v>
          </cell>
          <cell r="C812" t="str">
            <v>IMP STOCK OPTION</v>
          </cell>
          <cell r="D812">
            <v>0</v>
          </cell>
          <cell r="E812">
            <v>0</v>
          </cell>
          <cell r="F812">
            <v>0</v>
          </cell>
          <cell r="G812">
            <v>0</v>
          </cell>
          <cell r="H812">
            <v>1125</v>
          </cell>
          <cell r="I812" t="str">
            <v>62</v>
          </cell>
          <cell r="J812" t="str">
            <v>ENERGY MARKETING</v>
          </cell>
          <cell r="K812" t="str">
            <v>NonBarg</v>
          </cell>
          <cell r="L812" t="str">
            <v>NonProd</v>
          </cell>
          <cell r="M812" t="str">
            <v>No</v>
          </cell>
          <cell r="N812" t="str">
            <v>Other</v>
          </cell>
          <cell r="O812">
            <v>0</v>
          </cell>
          <cell r="P812">
            <v>61474.25</v>
          </cell>
          <cell r="Q812">
            <v>0</v>
          </cell>
          <cell r="R812">
            <v>0</v>
          </cell>
          <cell r="S812">
            <v>0</v>
          </cell>
        </row>
        <row r="813">
          <cell r="B813" t="str">
            <v>D30</v>
          </cell>
          <cell r="C813" t="str">
            <v>IMP STOCK OPTION</v>
          </cell>
          <cell r="D813">
            <v>0</v>
          </cell>
          <cell r="E813">
            <v>0</v>
          </cell>
          <cell r="F813">
            <v>0</v>
          </cell>
          <cell r="G813">
            <v>0</v>
          </cell>
          <cell r="H813">
            <v>1186</v>
          </cell>
          <cell r="I813" t="str">
            <v>63</v>
          </cell>
          <cell r="J813" t="str">
            <v>REGULATORY AFFAIRS</v>
          </cell>
          <cell r="K813" t="str">
            <v>NonBarg</v>
          </cell>
          <cell r="L813" t="str">
            <v>NonProd</v>
          </cell>
          <cell r="M813" t="str">
            <v>No</v>
          </cell>
          <cell r="N813" t="str">
            <v>Other</v>
          </cell>
          <cell r="O813">
            <v>0</v>
          </cell>
          <cell r="P813">
            <v>79209.5</v>
          </cell>
          <cell r="Q813">
            <v>0</v>
          </cell>
          <cell r="R813">
            <v>0</v>
          </cell>
          <cell r="S813">
            <v>0</v>
          </cell>
        </row>
        <row r="814">
          <cell r="B814" t="str">
            <v>G01</v>
          </cell>
          <cell r="C814" t="str">
            <v>SIGNING BONUS</v>
          </cell>
          <cell r="D814">
            <v>0</v>
          </cell>
          <cell r="E814">
            <v>0</v>
          </cell>
          <cell r="F814">
            <v>0</v>
          </cell>
          <cell r="G814">
            <v>0</v>
          </cell>
          <cell r="H814">
            <v>264</v>
          </cell>
          <cell r="I814" t="str">
            <v>53</v>
          </cell>
          <cell r="J814" t="str">
            <v>POWER SYSTEMS</v>
          </cell>
          <cell r="K814" t="str">
            <v>Barg</v>
          </cell>
          <cell r="L814" t="str">
            <v>NonProd</v>
          </cell>
          <cell r="M814" t="str">
            <v>No</v>
          </cell>
          <cell r="N814" t="str">
            <v>Other</v>
          </cell>
          <cell r="O814">
            <v>0</v>
          </cell>
          <cell r="P814">
            <v>260000</v>
          </cell>
          <cell r="Q814">
            <v>0</v>
          </cell>
          <cell r="R814">
            <v>0</v>
          </cell>
          <cell r="S814">
            <v>0</v>
          </cell>
        </row>
        <row r="815">
          <cell r="B815" t="str">
            <v>G01</v>
          </cell>
          <cell r="C815" t="str">
            <v>SIGNING BONUS</v>
          </cell>
          <cell r="D815">
            <v>0</v>
          </cell>
          <cell r="E815">
            <v>0</v>
          </cell>
          <cell r="F815">
            <v>0</v>
          </cell>
          <cell r="G815">
            <v>0</v>
          </cell>
          <cell r="H815">
            <v>59</v>
          </cell>
          <cell r="I815" t="str">
            <v>31</v>
          </cell>
          <cell r="J815" t="str">
            <v>NUCLEAR DIVISION</v>
          </cell>
          <cell r="K815" t="str">
            <v>NonBarg</v>
          </cell>
          <cell r="L815" t="str">
            <v>NonProd</v>
          </cell>
          <cell r="M815" t="str">
            <v>No</v>
          </cell>
          <cell r="N815" t="str">
            <v>Other</v>
          </cell>
          <cell r="O815">
            <v>0</v>
          </cell>
          <cell r="P815">
            <v>52500</v>
          </cell>
          <cell r="Q815">
            <v>0</v>
          </cell>
          <cell r="R815">
            <v>0</v>
          </cell>
          <cell r="S815">
            <v>0</v>
          </cell>
        </row>
        <row r="816">
          <cell r="B816" t="str">
            <v>G01</v>
          </cell>
          <cell r="C816" t="str">
            <v>SIGNING BONUS</v>
          </cell>
          <cell r="D816">
            <v>0</v>
          </cell>
          <cell r="E816">
            <v>0</v>
          </cell>
          <cell r="F816">
            <v>0</v>
          </cell>
          <cell r="G816">
            <v>0</v>
          </cell>
          <cell r="H816">
            <v>175</v>
          </cell>
          <cell r="I816" t="str">
            <v>33</v>
          </cell>
          <cell r="J816" t="str">
            <v>FINANCIAL</v>
          </cell>
          <cell r="K816" t="str">
            <v>NonBarg</v>
          </cell>
          <cell r="L816" t="str">
            <v>NonProd</v>
          </cell>
          <cell r="M816" t="str">
            <v>No</v>
          </cell>
          <cell r="N816" t="str">
            <v>Other</v>
          </cell>
          <cell r="O816">
            <v>0</v>
          </cell>
          <cell r="P816">
            <v>45500</v>
          </cell>
          <cell r="Q816">
            <v>0</v>
          </cell>
          <cell r="R816">
            <v>0</v>
          </cell>
          <cell r="S816">
            <v>0</v>
          </cell>
        </row>
        <row r="817">
          <cell r="B817" t="str">
            <v>G01</v>
          </cell>
          <cell r="C817" t="str">
            <v>SIGNING BONUS</v>
          </cell>
          <cell r="D817">
            <v>0</v>
          </cell>
          <cell r="E817">
            <v>0</v>
          </cell>
          <cell r="F817">
            <v>0</v>
          </cell>
          <cell r="G817">
            <v>0</v>
          </cell>
          <cell r="H817">
            <v>286</v>
          </cell>
          <cell r="I817" t="str">
            <v>34</v>
          </cell>
          <cell r="J817" t="str">
            <v>HUMAN RESRC &amp; CORP SVCS</v>
          </cell>
          <cell r="K817" t="str">
            <v>NonBarg</v>
          </cell>
          <cell r="L817" t="str">
            <v>NonProd</v>
          </cell>
          <cell r="M817" t="str">
            <v>No</v>
          </cell>
          <cell r="N817" t="str">
            <v>Other</v>
          </cell>
          <cell r="O817">
            <v>0</v>
          </cell>
          <cell r="P817">
            <v>83000</v>
          </cell>
          <cell r="Q817">
            <v>0</v>
          </cell>
          <cell r="R817">
            <v>0</v>
          </cell>
          <cell r="S817">
            <v>0</v>
          </cell>
        </row>
        <row r="818">
          <cell r="B818" t="str">
            <v>G01</v>
          </cell>
          <cell r="C818" t="str">
            <v>SIGNING BONUS</v>
          </cell>
          <cell r="D818">
            <v>0</v>
          </cell>
          <cell r="E818">
            <v>0</v>
          </cell>
          <cell r="F818">
            <v>0</v>
          </cell>
          <cell r="G818">
            <v>0</v>
          </cell>
          <cell r="H818">
            <v>388</v>
          </cell>
          <cell r="I818" t="str">
            <v>35</v>
          </cell>
          <cell r="J818" t="str">
            <v>GENERAL COUNSEL</v>
          </cell>
          <cell r="K818" t="str">
            <v>NonBarg</v>
          </cell>
          <cell r="L818" t="str">
            <v>NonProd</v>
          </cell>
          <cell r="M818" t="str">
            <v>No</v>
          </cell>
          <cell r="N818" t="str">
            <v>Other</v>
          </cell>
          <cell r="O818">
            <v>0</v>
          </cell>
          <cell r="P818">
            <v>21500</v>
          </cell>
          <cell r="Q818">
            <v>0</v>
          </cell>
          <cell r="R818">
            <v>0</v>
          </cell>
          <cell r="S818">
            <v>0</v>
          </cell>
        </row>
        <row r="819">
          <cell r="B819" t="str">
            <v>G01</v>
          </cell>
          <cell r="C819" t="str">
            <v>SIGNING BONUS</v>
          </cell>
          <cell r="D819">
            <v>0</v>
          </cell>
          <cell r="E819">
            <v>0</v>
          </cell>
          <cell r="F819">
            <v>0</v>
          </cell>
          <cell r="G819">
            <v>0</v>
          </cell>
          <cell r="H819">
            <v>493</v>
          </cell>
          <cell r="I819" t="str">
            <v>37</v>
          </cell>
          <cell r="J819" t="str">
            <v>CORP COMMUNICATIONS</v>
          </cell>
          <cell r="K819" t="str">
            <v>NonBarg</v>
          </cell>
          <cell r="L819" t="str">
            <v>NonProd</v>
          </cell>
          <cell r="M819" t="str">
            <v>No</v>
          </cell>
          <cell r="N819" t="str">
            <v>Other</v>
          </cell>
          <cell r="O819">
            <v>0</v>
          </cell>
          <cell r="P819">
            <v>2500</v>
          </cell>
          <cell r="Q819">
            <v>0</v>
          </cell>
          <cell r="R819">
            <v>0</v>
          </cell>
          <cell r="S819">
            <v>0</v>
          </cell>
        </row>
        <row r="820">
          <cell r="B820" t="str">
            <v>G01</v>
          </cell>
          <cell r="C820" t="str">
            <v>SIGNING BONUS</v>
          </cell>
          <cell r="D820">
            <v>0</v>
          </cell>
          <cell r="E820">
            <v>0</v>
          </cell>
          <cell r="F820">
            <v>0</v>
          </cell>
          <cell r="G820">
            <v>0</v>
          </cell>
          <cell r="H820">
            <v>546</v>
          </cell>
          <cell r="I820" t="str">
            <v>38</v>
          </cell>
          <cell r="J820" t="str">
            <v>INTERNAL AUDITING</v>
          </cell>
          <cell r="K820" t="str">
            <v>NonBarg</v>
          </cell>
          <cell r="L820" t="str">
            <v>NonProd</v>
          </cell>
          <cell r="M820" t="str">
            <v>No</v>
          </cell>
          <cell r="N820" t="str">
            <v>Other</v>
          </cell>
          <cell r="O820">
            <v>0</v>
          </cell>
          <cell r="P820">
            <v>61000</v>
          </cell>
          <cell r="Q820">
            <v>0</v>
          </cell>
          <cell r="R820">
            <v>0</v>
          </cell>
          <cell r="S820">
            <v>0</v>
          </cell>
        </row>
        <row r="821">
          <cell r="B821" t="str">
            <v>G01</v>
          </cell>
          <cell r="C821" t="str">
            <v>SIGNING BONUS</v>
          </cell>
          <cell r="D821">
            <v>0</v>
          </cell>
          <cell r="E821">
            <v>0</v>
          </cell>
          <cell r="F821">
            <v>0</v>
          </cell>
          <cell r="G821">
            <v>0</v>
          </cell>
          <cell r="H821">
            <v>616</v>
          </cell>
          <cell r="I821" t="str">
            <v>51</v>
          </cell>
          <cell r="J821" t="str">
            <v>CUSTOMER SERVICE</v>
          </cell>
          <cell r="K821" t="str">
            <v>NonBarg</v>
          </cell>
          <cell r="L821" t="str">
            <v>NonProd</v>
          </cell>
          <cell r="M821" t="str">
            <v>No</v>
          </cell>
          <cell r="N821" t="str">
            <v>Other</v>
          </cell>
          <cell r="O821">
            <v>0</v>
          </cell>
          <cell r="P821">
            <v>22000</v>
          </cell>
          <cell r="Q821">
            <v>0</v>
          </cell>
          <cell r="R821">
            <v>0</v>
          </cell>
          <cell r="S821">
            <v>0</v>
          </cell>
        </row>
        <row r="822">
          <cell r="B822" t="str">
            <v>G01</v>
          </cell>
          <cell r="C822" t="str">
            <v>SIGNING BONUS</v>
          </cell>
          <cell r="D822">
            <v>0</v>
          </cell>
          <cell r="E822">
            <v>0</v>
          </cell>
          <cell r="F822">
            <v>0</v>
          </cell>
          <cell r="G822">
            <v>0</v>
          </cell>
          <cell r="H822">
            <v>733</v>
          </cell>
          <cell r="I822" t="str">
            <v>53</v>
          </cell>
          <cell r="J822" t="str">
            <v>POWER SYSTEMS</v>
          </cell>
          <cell r="K822" t="str">
            <v>NonBarg</v>
          </cell>
          <cell r="L822" t="str">
            <v>NonProd</v>
          </cell>
          <cell r="M822" t="str">
            <v>No</v>
          </cell>
          <cell r="N822" t="str">
            <v>Other</v>
          </cell>
          <cell r="O822">
            <v>0</v>
          </cell>
          <cell r="P822">
            <v>119500</v>
          </cell>
          <cell r="Q822">
            <v>0</v>
          </cell>
          <cell r="R822">
            <v>0</v>
          </cell>
          <cell r="S822">
            <v>0</v>
          </cell>
        </row>
        <row r="823">
          <cell r="B823" t="str">
            <v>G01</v>
          </cell>
          <cell r="C823" t="str">
            <v>SIGNING BONUS</v>
          </cell>
          <cell r="D823">
            <v>0</v>
          </cell>
          <cell r="E823">
            <v>0</v>
          </cell>
          <cell r="F823">
            <v>0</v>
          </cell>
          <cell r="G823">
            <v>0</v>
          </cell>
          <cell r="H823">
            <v>907</v>
          </cell>
          <cell r="I823" t="str">
            <v>56</v>
          </cell>
          <cell r="J823" t="str">
            <v>POWER GENERATION</v>
          </cell>
          <cell r="K823" t="str">
            <v>NonBarg</v>
          </cell>
          <cell r="L823" t="str">
            <v>NonProd</v>
          </cell>
          <cell r="M823" t="str">
            <v>No</v>
          </cell>
          <cell r="N823" t="str">
            <v>Other</v>
          </cell>
          <cell r="O823">
            <v>0</v>
          </cell>
          <cell r="P823">
            <v>127500</v>
          </cell>
          <cell r="Q823">
            <v>0</v>
          </cell>
          <cell r="R823">
            <v>0</v>
          </cell>
          <cell r="S823">
            <v>0</v>
          </cell>
        </row>
        <row r="824">
          <cell r="B824" t="str">
            <v>G01</v>
          </cell>
          <cell r="C824" t="str">
            <v>SIGNING BONUS</v>
          </cell>
          <cell r="D824">
            <v>0</v>
          </cell>
          <cell r="E824">
            <v>0</v>
          </cell>
          <cell r="F824">
            <v>0</v>
          </cell>
          <cell r="G824">
            <v>0</v>
          </cell>
          <cell r="H824">
            <v>1014</v>
          </cell>
          <cell r="I824" t="str">
            <v>58</v>
          </cell>
          <cell r="J824" t="str">
            <v>INFO MANAGEMENT</v>
          </cell>
          <cell r="K824" t="str">
            <v>NonBarg</v>
          </cell>
          <cell r="L824" t="str">
            <v>NonProd</v>
          </cell>
          <cell r="M824" t="str">
            <v>No</v>
          </cell>
          <cell r="N824" t="str">
            <v>Other</v>
          </cell>
          <cell r="O824">
            <v>0</v>
          </cell>
          <cell r="P824">
            <v>273500</v>
          </cell>
          <cell r="Q824">
            <v>0</v>
          </cell>
          <cell r="R824">
            <v>0</v>
          </cell>
          <cell r="S824">
            <v>0</v>
          </cell>
        </row>
        <row r="825">
          <cell r="B825" t="str">
            <v>G01</v>
          </cell>
          <cell r="C825" t="str">
            <v>SIGNING BONUS</v>
          </cell>
          <cell r="D825">
            <v>0</v>
          </cell>
          <cell r="E825">
            <v>0</v>
          </cell>
          <cell r="F825">
            <v>0</v>
          </cell>
          <cell r="G825">
            <v>0</v>
          </cell>
          <cell r="H825">
            <v>1126</v>
          </cell>
          <cell r="I825" t="str">
            <v>62</v>
          </cell>
          <cell r="J825" t="str">
            <v>ENERGY MARKETING</v>
          </cell>
          <cell r="K825" t="str">
            <v>NonBarg</v>
          </cell>
          <cell r="L825" t="str">
            <v>NonProd</v>
          </cell>
          <cell r="M825" t="str">
            <v>No</v>
          </cell>
          <cell r="N825" t="str">
            <v>Other</v>
          </cell>
          <cell r="O825">
            <v>0</v>
          </cell>
          <cell r="P825">
            <v>125250</v>
          </cell>
          <cell r="Q825">
            <v>0</v>
          </cell>
          <cell r="R825">
            <v>0</v>
          </cell>
          <cell r="S825">
            <v>0</v>
          </cell>
        </row>
        <row r="826">
          <cell r="B826" t="str">
            <v>G01</v>
          </cell>
          <cell r="C826" t="str">
            <v>SIGNING BONUS</v>
          </cell>
          <cell r="D826">
            <v>0</v>
          </cell>
          <cell r="E826">
            <v>0</v>
          </cell>
          <cell r="F826">
            <v>0</v>
          </cell>
          <cell r="G826">
            <v>0</v>
          </cell>
          <cell r="H826">
            <v>1187</v>
          </cell>
          <cell r="I826" t="str">
            <v>63</v>
          </cell>
          <cell r="J826" t="str">
            <v>REGULATORY AFFAIRS</v>
          </cell>
          <cell r="K826" t="str">
            <v>NonBarg</v>
          </cell>
          <cell r="L826" t="str">
            <v>NonProd</v>
          </cell>
          <cell r="M826" t="str">
            <v>No</v>
          </cell>
          <cell r="N826" t="str">
            <v>Other</v>
          </cell>
          <cell r="O826">
            <v>0</v>
          </cell>
          <cell r="P826">
            <v>15000</v>
          </cell>
          <cell r="Q826">
            <v>0</v>
          </cell>
          <cell r="R826">
            <v>0</v>
          </cell>
          <cell r="S826">
            <v>0</v>
          </cell>
        </row>
        <row r="827">
          <cell r="B827" t="str">
            <v>G03</v>
          </cell>
          <cell r="C827" t="str">
            <v>IMP RECOGNITION AWARD</v>
          </cell>
          <cell r="D827">
            <v>0</v>
          </cell>
          <cell r="E827">
            <v>0</v>
          </cell>
          <cell r="F827">
            <v>0</v>
          </cell>
          <cell r="G827">
            <v>0</v>
          </cell>
          <cell r="H827">
            <v>53</v>
          </cell>
          <cell r="I827" t="str">
            <v>31</v>
          </cell>
          <cell r="J827" t="str">
            <v>NUCLEAR DIVISION</v>
          </cell>
          <cell r="K827" t="str">
            <v>Barg</v>
          </cell>
          <cell r="L827" t="str">
            <v>NonProd</v>
          </cell>
          <cell r="M827" t="str">
            <v>No</v>
          </cell>
          <cell r="N827" t="str">
            <v>Other</v>
          </cell>
          <cell r="O827">
            <v>0</v>
          </cell>
          <cell r="P827">
            <v>663.85</v>
          </cell>
          <cell r="Q827">
            <v>0</v>
          </cell>
          <cell r="R827">
            <v>0</v>
          </cell>
          <cell r="S827">
            <v>0</v>
          </cell>
        </row>
        <row r="828">
          <cell r="B828" t="str">
            <v>G03</v>
          </cell>
          <cell r="C828" t="str">
            <v>IMP RECOGNITION AWARD</v>
          </cell>
          <cell r="D828">
            <v>0</v>
          </cell>
          <cell r="E828">
            <v>0</v>
          </cell>
          <cell r="F828">
            <v>0</v>
          </cell>
          <cell r="G828">
            <v>0</v>
          </cell>
          <cell r="H828">
            <v>60</v>
          </cell>
          <cell r="I828" t="str">
            <v>31</v>
          </cell>
          <cell r="J828" t="str">
            <v>NUCLEAR DIVISION</v>
          </cell>
          <cell r="K828" t="str">
            <v>NonBarg</v>
          </cell>
          <cell r="L828" t="str">
            <v>NonProd</v>
          </cell>
          <cell r="M828" t="str">
            <v>No</v>
          </cell>
          <cell r="N828" t="str">
            <v>Other</v>
          </cell>
          <cell r="O828">
            <v>0</v>
          </cell>
          <cell r="P828">
            <v>3427</v>
          </cell>
          <cell r="Q828">
            <v>0</v>
          </cell>
          <cell r="R828">
            <v>0</v>
          </cell>
          <cell r="S828">
            <v>0</v>
          </cell>
        </row>
        <row r="829">
          <cell r="B829" t="str">
            <v>G03</v>
          </cell>
          <cell r="C829" t="str">
            <v>IMP RECOGNITION AWARD</v>
          </cell>
          <cell r="D829">
            <v>0</v>
          </cell>
          <cell r="E829">
            <v>0</v>
          </cell>
          <cell r="F829">
            <v>0</v>
          </cell>
          <cell r="G829">
            <v>0</v>
          </cell>
          <cell r="H829">
            <v>287</v>
          </cell>
          <cell r="I829" t="str">
            <v>34</v>
          </cell>
          <cell r="J829" t="str">
            <v>HUMAN RESRC &amp; CORP SVCS</v>
          </cell>
          <cell r="K829" t="str">
            <v>NonBarg</v>
          </cell>
          <cell r="L829" t="str">
            <v>NonProd</v>
          </cell>
          <cell r="M829" t="str">
            <v>No</v>
          </cell>
          <cell r="N829" t="str">
            <v>Other</v>
          </cell>
          <cell r="O829">
            <v>0</v>
          </cell>
          <cell r="P829">
            <v>10740</v>
          </cell>
          <cell r="Q829">
            <v>0</v>
          </cell>
          <cell r="R829">
            <v>0</v>
          </cell>
          <cell r="S829">
            <v>0</v>
          </cell>
        </row>
        <row r="830">
          <cell r="B830" t="str">
            <v>G03</v>
          </cell>
          <cell r="C830" t="str">
            <v>IMP RECOGNITION AWARD</v>
          </cell>
          <cell r="D830">
            <v>0</v>
          </cell>
          <cell r="E830">
            <v>0</v>
          </cell>
          <cell r="F830">
            <v>0</v>
          </cell>
          <cell r="G830">
            <v>0</v>
          </cell>
          <cell r="H830">
            <v>617</v>
          </cell>
          <cell r="I830" t="str">
            <v>51</v>
          </cell>
          <cell r="J830" t="str">
            <v>CUSTOMER SERVICE</v>
          </cell>
          <cell r="K830" t="str">
            <v>NonBarg</v>
          </cell>
          <cell r="L830" t="str">
            <v>NonProd</v>
          </cell>
          <cell r="M830" t="str">
            <v>No</v>
          </cell>
          <cell r="N830" t="str">
            <v>Other</v>
          </cell>
          <cell r="O830">
            <v>0</v>
          </cell>
          <cell r="P830">
            <v>15908</v>
          </cell>
          <cell r="Q830">
            <v>0</v>
          </cell>
          <cell r="R830">
            <v>0</v>
          </cell>
          <cell r="S830">
            <v>0</v>
          </cell>
        </row>
        <row r="831">
          <cell r="B831" t="str">
            <v>G03</v>
          </cell>
          <cell r="C831" t="str">
            <v>IMP RECOGNITION AWARD</v>
          </cell>
          <cell r="D831">
            <v>0</v>
          </cell>
          <cell r="E831">
            <v>0</v>
          </cell>
          <cell r="F831">
            <v>0</v>
          </cell>
          <cell r="G831">
            <v>0</v>
          </cell>
          <cell r="H831">
            <v>734</v>
          </cell>
          <cell r="I831" t="str">
            <v>53</v>
          </cell>
          <cell r="J831" t="str">
            <v>POWER SYSTEMS</v>
          </cell>
          <cell r="K831" t="str">
            <v>NonBarg</v>
          </cell>
          <cell r="L831" t="str">
            <v>NonProd</v>
          </cell>
          <cell r="M831" t="str">
            <v>No</v>
          </cell>
          <cell r="N831" t="str">
            <v>Other</v>
          </cell>
          <cell r="O831">
            <v>0</v>
          </cell>
          <cell r="P831">
            <v>11636</v>
          </cell>
          <cell r="Q831">
            <v>0</v>
          </cell>
          <cell r="R831">
            <v>0</v>
          </cell>
          <cell r="S831">
            <v>0</v>
          </cell>
        </row>
        <row r="832">
          <cell r="B832" t="str">
            <v>G03</v>
          </cell>
          <cell r="C832" t="str">
            <v>IMP RECOGNITION AWARD</v>
          </cell>
          <cell r="D832">
            <v>0</v>
          </cell>
          <cell r="E832">
            <v>0</v>
          </cell>
          <cell r="F832">
            <v>0</v>
          </cell>
          <cell r="G832">
            <v>0</v>
          </cell>
          <cell r="H832">
            <v>836</v>
          </cell>
          <cell r="I832" t="str">
            <v>54</v>
          </cell>
          <cell r="J832" t="str">
            <v>RESOURCE PLANNING</v>
          </cell>
          <cell r="K832" t="str">
            <v>NonBarg</v>
          </cell>
          <cell r="L832" t="str">
            <v>NonProd</v>
          </cell>
          <cell r="M832" t="str">
            <v>No</v>
          </cell>
          <cell r="N832" t="str">
            <v>Other</v>
          </cell>
          <cell r="O832">
            <v>0</v>
          </cell>
          <cell r="P832">
            <v>50</v>
          </cell>
          <cell r="Q832">
            <v>0</v>
          </cell>
          <cell r="R832">
            <v>0</v>
          </cell>
          <cell r="S832">
            <v>0</v>
          </cell>
        </row>
        <row r="833">
          <cell r="B833" t="str">
            <v>G03</v>
          </cell>
          <cell r="C833" t="str">
            <v>IMP RECOGNITION AWARD</v>
          </cell>
          <cell r="D833">
            <v>0</v>
          </cell>
          <cell r="E833">
            <v>0</v>
          </cell>
          <cell r="F833">
            <v>0</v>
          </cell>
          <cell r="G833">
            <v>0</v>
          </cell>
          <cell r="H833">
            <v>908</v>
          </cell>
          <cell r="I833" t="str">
            <v>56</v>
          </cell>
          <cell r="J833" t="str">
            <v>POWER GENERATION</v>
          </cell>
          <cell r="K833" t="str">
            <v>NonBarg</v>
          </cell>
          <cell r="L833" t="str">
            <v>NonProd</v>
          </cell>
          <cell r="M833" t="str">
            <v>No</v>
          </cell>
          <cell r="N833" t="str">
            <v>Other</v>
          </cell>
          <cell r="O833">
            <v>0</v>
          </cell>
          <cell r="P833">
            <v>140</v>
          </cell>
          <cell r="Q833">
            <v>0</v>
          </cell>
          <cell r="R833">
            <v>0</v>
          </cell>
          <cell r="S833">
            <v>0</v>
          </cell>
        </row>
        <row r="834">
          <cell r="B834" t="str">
            <v>G03</v>
          </cell>
          <cell r="C834" t="str">
            <v>IMP RECOGNITION AWARD</v>
          </cell>
          <cell r="D834">
            <v>0</v>
          </cell>
          <cell r="E834">
            <v>0</v>
          </cell>
          <cell r="F834">
            <v>0</v>
          </cell>
          <cell r="G834">
            <v>0</v>
          </cell>
          <cell r="H834">
            <v>1015</v>
          </cell>
          <cell r="I834" t="str">
            <v>58</v>
          </cell>
          <cell r="J834" t="str">
            <v>INFO MANAGEMENT</v>
          </cell>
          <cell r="K834" t="str">
            <v>NonBarg</v>
          </cell>
          <cell r="L834" t="str">
            <v>NonProd</v>
          </cell>
          <cell r="M834" t="str">
            <v>No</v>
          </cell>
          <cell r="N834" t="str">
            <v>Other</v>
          </cell>
          <cell r="O834">
            <v>0</v>
          </cell>
          <cell r="P834">
            <v>3600</v>
          </cell>
          <cell r="Q834">
            <v>0</v>
          </cell>
          <cell r="R834">
            <v>0</v>
          </cell>
          <cell r="S834">
            <v>0</v>
          </cell>
        </row>
        <row r="835">
          <cell r="B835" t="str">
            <v>G03</v>
          </cell>
          <cell r="C835" t="str">
            <v>IMP RECOGNITION AWARD</v>
          </cell>
          <cell r="D835">
            <v>0</v>
          </cell>
          <cell r="E835">
            <v>0</v>
          </cell>
          <cell r="F835">
            <v>0</v>
          </cell>
          <cell r="G835">
            <v>0</v>
          </cell>
          <cell r="H835">
            <v>1127</v>
          </cell>
          <cell r="I835" t="str">
            <v>62</v>
          </cell>
          <cell r="J835" t="str">
            <v>ENERGY MARKETING</v>
          </cell>
          <cell r="K835" t="str">
            <v>NonBarg</v>
          </cell>
          <cell r="L835" t="str">
            <v>NonProd</v>
          </cell>
          <cell r="M835" t="str">
            <v>No</v>
          </cell>
          <cell r="N835" t="str">
            <v>Other</v>
          </cell>
          <cell r="O835">
            <v>0</v>
          </cell>
          <cell r="P835">
            <v>100</v>
          </cell>
          <cell r="Q835">
            <v>0</v>
          </cell>
          <cell r="R835">
            <v>0</v>
          </cell>
          <cell r="S835">
            <v>0</v>
          </cell>
        </row>
        <row r="836">
          <cell r="B836" t="str">
            <v>G03</v>
          </cell>
          <cell r="C836" t="str">
            <v>IMP RECOGNITION AWARD</v>
          </cell>
          <cell r="D836">
            <v>0</v>
          </cell>
          <cell r="E836">
            <v>0</v>
          </cell>
          <cell r="F836">
            <v>0</v>
          </cell>
          <cell r="G836">
            <v>0</v>
          </cell>
          <cell r="H836">
            <v>1188</v>
          </cell>
          <cell r="I836" t="str">
            <v>63</v>
          </cell>
          <cell r="J836" t="str">
            <v>REGULATORY AFFAIRS</v>
          </cell>
          <cell r="K836" t="str">
            <v>NonBarg</v>
          </cell>
          <cell r="L836" t="str">
            <v>NonProd</v>
          </cell>
          <cell r="M836" t="str">
            <v>No</v>
          </cell>
          <cell r="N836" t="str">
            <v>Other</v>
          </cell>
          <cell r="O836">
            <v>0</v>
          </cell>
          <cell r="P836">
            <v>75</v>
          </cell>
          <cell r="Q836">
            <v>0</v>
          </cell>
          <cell r="R836">
            <v>0</v>
          </cell>
          <cell r="S836">
            <v>0</v>
          </cell>
        </row>
        <row r="837">
          <cell r="B837" t="str">
            <v>G04</v>
          </cell>
          <cell r="C837" t="str">
            <v>GROSSUP</v>
          </cell>
          <cell r="D837">
            <v>0</v>
          </cell>
          <cell r="E837">
            <v>0</v>
          </cell>
          <cell r="F837">
            <v>0</v>
          </cell>
          <cell r="G837">
            <v>0</v>
          </cell>
          <cell r="H837">
            <v>54</v>
          </cell>
          <cell r="I837" t="str">
            <v>31</v>
          </cell>
          <cell r="J837" t="str">
            <v>NUCLEAR DIVISION</v>
          </cell>
          <cell r="K837" t="str">
            <v>Barg</v>
          </cell>
          <cell r="L837" t="str">
            <v>NonProd</v>
          </cell>
          <cell r="M837" t="str">
            <v>No</v>
          </cell>
          <cell r="N837" t="str">
            <v>Other</v>
          </cell>
          <cell r="O837">
            <v>0</v>
          </cell>
          <cell r="P837">
            <v>749.1</v>
          </cell>
          <cell r="Q837">
            <v>0</v>
          </cell>
          <cell r="R837">
            <v>0</v>
          </cell>
          <cell r="S837">
            <v>0</v>
          </cell>
        </row>
        <row r="838">
          <cell r="B838" t="str">
            <v>G04</v>
          </cell>
          <cell r="C838" t="str">
            <v>GROSSUP</v>
          </cell>
          <cell r="D838">
            <v>0</v>
          </cell>
          <cell r="E838">
            <v>0</v>
          </cell>
          <cell r="F838">
            <v>0</v>
          </cell>
          <cell r="G838">
            <v>0</v>
          </cell>
          <cell r="H838">
            <v>265</v>
          </cell>
          <cell r="I838" t="str">
            <v>53</v>
          </cell>
          <cell r="J838" t="str">
            <v>POWER SYSTEMS</v>
          </cell>
          <cell r="K838" t="str">
            <v>Barg</v>
          </cell>
          <cell r="L838" t="str">
            <v>NonProd</v>
          </cell>
          <cell r="M838" t="str">
            <v>No</v>
          </cell>
          <cell r="N838" t="str">
            <v>Other</v>
          </cell>
          <cell r="O838">
            <v>0</v>
          </cell>
          <cell r="P838">
            <v>9342.08</v>
          </cell>
          <cell r="Q838">
            <v>0</v>
          </cell>
          <cell r="R838">
            <v>0</v>
          </cell>
          <cell r="S838">
            <v>0</v>
          </cell>
        </row>
        <row r="839">
          <cell r="B839" t="str">
            <v>G04</v>
          </cell>
          <cell r="C839" t="str">
            <v>GROSSUP</v>
          </cell>
          <cell r="D839">
            <v>0</v>
          </cell>
          <cell r="E839">
            <v>0</v>
          </cell>
          <cell r="F839">
            <v>0</v>
          </cell>
          <cell r="G839">
            <v>0</v>
          </cell>
          <cell r="H839">
            <v>61</v>
          </cell>
          <cell r="I839" t="str">
            <v>31</v>
          </cell>
          <cell r="J839" t="str">
            <v>NUCLEAR DIVISION</v>
          </cell>
          <cell r="K839" t="str">
            <v>NonBarg</v>
          </cell>
          <cell r="L839" t="str">
            <v>NonProd</v>
          </cell>
          <cell r="M839" t="str">
            <v>No</v>
          </cell>
          <cell r="N839" t="str">
            <v>Other</v>
          </cell>
          <cell r="O839">
            <v>0</v>
          </cell>
          <cell r="P839">
            <v>9633.73</v>
          </cell>
          <cell r="Q839">
            <v>0</v>
          </cell>
          <cell r="R839">
            <v>0</v>
          </cell>
          <cell r="S839">
            <v>0</v>
          </cell>
        </row>
        <row r="840">
          <cell r="B840" t="str">
            <v>G04</v>
          </cell>
          <cell r="C840" t="str">
            <v>GROSSUP</v>
          </cell>
          <cell r="D840">
            <v>0</v>
          </cell>
          <cell r="E840">
            <v>0</v>
          </cell>
          <cell r="F840">
            <v>0</v>
          </cell>
          <cell r="G840">
            <v>0</v>
          </cell>
          <cell r="H840">
            <v>288</v>
          </cell>
          <cell r="I840" t="str">
            <v>34</v>
          </cell>
          <cell r="J840" t="str">
            <v>HUMAN RESRC &amp; CORP SVCS</v>
          </cell>
          <cell r="K840" t="str">
            <v>NonBarg</v>
          </cell>
          <cell r="L840" t="str">
            <v>NonProd</v>
          </cell>
          <cell r="M840" t="str">
            <v>No</v>
          </cell>
          <cell r="N840" t="str">
            <v>Other</v>
          </cell>
          <cell r="O840">
            <v>0</v>
          </cell>
          <cell r="P840">
            <v>665.79</v>
          </cell>
          <cell r="Q840">
            <v>0</v>
          </cell>
          <cell r="R840">
            <v>0</v>
          </cell>
          <cell r="S840">
            <v>0</v>
          </cell>
        </row>
        <row r="841">
          <cell r="B841" t="str">
            <v>G04</v>
          </cell>
          <cell r="C841" t="str">
            <v>GROSSUP</v>
          </cell>
          <cell r="D841">
            <v>0</v>
          </cell>
          <cell r="E841">
            <v>0</v>
          </cell>
          <cell r="F841">
            <v>0</v>
          </cell>
          <cell r="G841">
            <v>0</v>
          </cell>
          <cell r="H841">
            <v>618</v>
          </cell>
          <cell r="I841" t="str">
            <v>51</v>
          </cell>
          <cell r="J841" t="str">
            <v>CUSTOMER SERVICE</v>
          </cell>
          <cell r="K841" t="str">
            <v>NonBarg</v>
          </cell>
          <cell r="L841" t="str">
            <v>NonProd</v>
          </cell>
          <cell r="M841" t="str">
            <v>No</v>
          </cell>
          <cell r="N841" t="str">
            <v>Other</v>
          </cell>
          <cell r="O841">
            <v>0</v>
          </cell>
          <cell r="P841">
            <v>21644.89</v>
          </cell>
          <cell r="Q841">
            <v>0</v>
          </cell>
          <cell r="R841">
            <v>0</v>
          </cell>
          <cell r="S841">
            <v>0</v>
          </cell>
        </row>
        <row r="842">
          <cell r="B842" t="str">
            <v>G04</v>
          </cell>
          <cell r="C842" t="str">
            <v>GROSSUP</v>
          </cell>
          <cell r="D842">
            <v>0</v>
          </cell>
          <cell r="E842">
            <v>0</v>
          </cell>
          <cell r="F842">
            <v>0</v>
          </cell>
          <cell r="G842">
            <v>0</v>
          </cell>
          <cell r="H842">
            <v>735</v>
          </cell>
          <cell r="I842" t="str">
            <v>53</v>
          </cell>
          <cell r="J842" t="str">
            <v>POWER SYSTEMS</v>
          </cell>
          <cell r="K842" t="str">
            <v>NonBarg</v>
          </cell>
          <cell r="L842" t="str">
            <v>NonProd</v>
          </cell>
          <cell r="M842" t="str">
            <v>No</v>
          </cell>
          <cell r="N842" t="str">
            <v>Other</v>
          </cell>
          <cell r="O842">
            <v>0</v>
          </cell>
          <cell r="P842">
            <v>295.44</v>
          </cell>
          <cell r="Q842">
            <v>0</v>
          </cell>
          <cell r="R842">
            <v>0</v>
          </cell>
          <cell r="S842">
            <v>0</v>
          </cell>
        </row>
        <row r="843">
          <cell r="B843" t="str">
            <v>G04</v>
          </cell>
          <cell r="C843" t="str">
            <v>GROSSUP</v>
          </cell>
          <cell r="D843">
            <v>0</v>
          </cell>
          <cell r="E843">
            <v>0</v>
          </cell>
          <cell r="F843">
            <v>0</v>
          </cell>
          <cell r="G843">
            <v>0</v>
          </cell>
          <cell r="H843">
            <v>837</v>
          </cell>
          <cell r="I843" t="str">
            <v>54</v>
          </cell>
          <cell r="J843" t="str">
            <v>RESOURCE PLANNING</v>
          </cell>
          <cell r="K843" t="str">
            <v>NonBarg</v>
          </cell>
          <cell r="L843" t="str">
            <v>NonProd</v>
          </cell>
          <cell r="M843" t="str">
            <v>No</v>
          </cell>
          <cell r="N843" t="str">
            <v>Other</v>
          </cell>
          <cell r="O843">
            <v>0</v>
          </cell>
          <cell r="P843">
            <v>18.97</v>
          </cell>
          <cell r="Q843">
            <v>0</v>
          </cell>
          <cell r="R843">
            <v>0</v>
          </cell>
          <cell r="S843">
            <v>0</v>
          </cell>
        </row>
        <row r="844">
          <cell r="B844" t="str">
            <v>G04</v>
          </cell>
          <cell r="C844" t="str">
            <v>GROSSUP</v>
          </cell>
          <cell r="D844">
            <v>0</v>
          </cell>
          <cell r="E844">
            <v>0</v>
          </cell>
          <cell r="F844">
            <v>0</v>
          </cell>
          <cell r="G844">
            <v>0</v>
          </cell>
          <cell r="H844">
            <v>909</v>
          </cell>
          <cell r="I844" t="str">
            <v>56</v>
          </cell>
          <cell r="J844" t="str">
            <v>POWER GENERATION</v>
          </cell>
          <cell r="K844" t="str">
            <v>NonBarg</v>
          </cell>
          <cell r="L844" t="str">
            <v>NonProd</v>
          </cell>
          <cell r="M844" t="str">
            <v>No</v>
          </cell>
          <cell r="N844" t="str">
            <v>Other</v>
          </cell>
          <cell r="O844">
            <v>0</v>
          </cell>
          <cell r="P844">
            <v>43.63</v>
          </cell>
          <cell r="Q844">
            <v>0</v>
          </cell>
          <cell r="R844">
            <v>0</v>
          </cell>
          <cell r="S844">
            <v>0</v>
          </cell>
        </row>
        <row r="845">
          <cell r="B845" t="str">
            <v>G04</v>
          </cell>
          <cell r="C845" t="str">
            <v>GROSSUP</v>
          </cell>
          <cell r="D845">
            <v>0</v>
          </cell>
          <cell r="E845">
            <v>0</v>
          </cell>
          <cell r="F845">
            <v>0</v>
          </cell>
          <cell r="G845">
            <v>0</v>
          </cell>
          <cell r="H845">
            <v>1016</v>
          </cell>
          <cell r="I845" t="str">
            <v>58</v>
          </cell>
          <cell r="J845" t="str">
            <v>INFO MANAGEMENT</v>
          </cell>
          <cell r="K845" t="str">
            <v>NonBarg</v>
          </cell>
          <cell r="L845" t="str">
            <v>NonProd</v>
          </cell>
          <cell r="M845" t="str">
            <v>No</v>
          </cell>
          <cell r="N845" t="str">
            <v>Other</v>
          </cell>
          <cell r="O845">
            <v>0</v>
          </cell>
          <cell r="P845">
            <v>145.61000000000001</v>
          </cell>
          <cell r="Q845">
            <v>0</v>
          </cell>
          <cell r="R845">
            <v>0</v>
          </cell>
          <cell r="S845">
            <v>0</v>
          </cell>
        </row>
        <row r="846">
          <cell r="B846" t="str">
            <v>G04</v>
          </cell>
          <cell r="C846" t="str">
            <v>GROSSUP</v>
          </cell>
          <cell r="D846">
            <v>0</v>
          </cell>
          <cell r="E846">
            <v>0</v>
          </cell>
          <cell r="F846">
            <v>0</v>
          </cell>
          <cell r="G846">
            <v>0</v>
          </cell>
          <cell r="H846">
            <v>1189</v>
          </cell>
          <cell r="I846" t="str">
            <v>63</v>
          </cell>
          <cell r="J846" t="str">
            <v>REGULATORY AFFAIRS</v>
          </cell>
          <cell r="K846" t="str">
            <v>NonBarg</v>
          </cell>
          <cell r="L846" t="str">
            <v>NonProd</v>
          </cell>
          <cell r="M846" t="str">
            <v>No</v>
          </cell>
          <cell r="N846" t="str">
            <v>Other</v>
          </cell>
          <cell r="O846">
            <v>0</v>
          </cell>
          <cell r="P846">
            <v>9.48</v>
          </cell>
          <cell r="Q846">
            <v>0</v>
          </cell>
          <cell r="R846">
            <v>0</v>
          </cell>
          <cell r="S846">
            <v>0</v>
          </cell>
        </row>
        <row r="847">
          <cell r="B847" t="str">
            <v>G09</v>
          </cell>
          <cell r="C847" t="str">
            <v>WELLNESS REFUND</v>
          </cell>
          <cell r="D847">
            <v>0</v>
          </cell>
          <cell r="E847">
            <v>0</v>
          </cell>
          <cell r="F847">
            <v>0</v>
          </cell>
          <cell r="G847">
            <v>0</v>
          </cell>
          <cell r="H847">
            <v>55</v>
          </cell>
          <cell r="I847" t="str">
            <v>31</v>
          </cell>
          <cell r="J847" t="str">
            <v>NUCLEAR DIVISION</v>
          </cell>
          <cell r="K847" t="str">
            <v>Barg</v>
          </cell>
          <cell r="L847" t="str">
            <v>NonProd</v>
          </cell>
          <cell r="M847" t="str">
            <v>No</v>
          </cell>
          <cell r="N847" t="str">
            <v>Other</v>
          </cell>
          <cell r="O847">
            <v>0</v>
          </cell>
          <cell r="P847">
            <v>1282.05</v>
          </cell>
          <cell r="Q847">
            <v>0</v>
          </cell>
          <cell r="R847">
            <v>0</v>
          </cell>
          <cell r="S847">
            <v>0</v>
          </cell>
        </row>
        <row r="848">
          <cell r="B848" t="str">
            <v>G09</v>
          </cell>
          <cell r="C848" t="str">
            <v>WELLNESS REFUND</v>
          </cell>
          <cell r="D848">
            <v>0</v>
          </cell>
          <cell r="E848">
            <v>0</v>
          </cell>
          <cell r="F848">
            <v>0</v>
          </cell>
          <cell r="G848">
            <v>0</v>
          </cell>
          <cell r="H848">
            <v>266</v>
          </cell>
          <cell r="I848" t="str">
            <v>53</v>
          </cell>
          <cell r="J848" t="str">
            <v>POWER SYSTEMS</v>
          </cell>
          <cell r="K848" t="str">
            <v>Barg</v>
          </cell>
          <cell r="L848" t="str">
            <v>NonProd</v>
          </cell>
          <cell r="M848" t="str">
            <v>No</v>
          </cell>
          <cell r="N848" t="str">
            <v>Other</v>
          </cell>
          <cell r="O848">
            <v>0</v>
          </cell>
          <cell r="P848">
            <v>11982.39</v>
          </cell>
          <cell r="Q848">
            <v>0</v>
          </cell>
          <cell r="R848">
            <v>0</v>
          </cell>
          <cell r="S848">
            <v>0</v>
          </cell>
        </row>
        <row r="849">
          <cell r="B849" t="str">
            <v>G09</v>
          </cell>
          <cell r="C849" t="str">
            <v>WELLNESS REFUND</v>
          </cell>
          <cell r="D849">
            <v>0</v>
          </cell>
          <cell r="E849">
            <v>0</v>
          </cell>
          <cell r="F849">
            <v>0</v>
          </cell>
          <cell r="G849">
            <v>0</v>
          </cell>
          <cell r="H849">
            <v>394</v>
          </cell>
          <cell r="I849" t="str">
            <v>56</v>
          </cell>
          <cell r="J849" t="str">
            <v>POWER GENERATION</v>
          </cell>
          <cell r="K849" t="str">
            <v>Barg</v>
          </cell>
          <cell r="L849" t="str">
            <v>NonProd</v>
          </cell>
          <cell r="M849" t="str">
            <v>No</v>
          </cell>
          <cell r="N849" t="str">
            <v>Other</v>
          </cell>
          <cell r="O849">
            <v>0</v>
          </cell>
          <cell r="P849">
            <v>953.53</v>
          </cell>
          <cell r="Q849">
            <v>0</v>
          </cell>
          <cell r="R849">
            <v>0</v>
          </cell>
          <cell r="S849">
            <v>0</v>
          </cell>
        </row>
        <row r="850">
          <cell r="B850" t="str">
            <v>G09</v>
          </cell>
          <cell r="C850" t="str">
            <v>WELLNESS REFUND</v>
          </cell>
          <cell r="D850">
            <v>0</v>
          </cell>
          <cell r="E850">
            <v>0</v>
          </cell>
          <cell r="F850">
            <v>0</v>
          </cell>
          <cell r="G850">
            <v>0</v>
          </cell>
          <cell r="H850">
            <v>469</v>
          </cell>
          <cell r="I850" t="str">
            <v>58</v>
          </cell>
          <cell r="J850" t="str">
            <v>INFO MANAGEMENT</v>
          </cell>
          <cell r="K850" t="str">
            <v>Barg</v>
          </cell>
          <cell r="L850" t="str">
            <v>NonProd</v>
          </cell>
          <cell r="M850" t="str">
            <v>No</v>
          </cell>
          <cell r="N850" t="str">
            <v>Other</v>
          </cell>
          <cell r="O850">
            <v>0</v>
          </cell>
          <cell r="P850">
            <v>233.1</v>
          </cell>
          <cell r="Q850">
            <v>0</v>
          </cell>
          <cell r="R850">
            <v>0</v>
          </cell>
          <cell r="S850">
            <v>0</v>
          </cell>
        </row>
        <row r="851">
          <cell r="B851" t="str">
            <v>G09</v>
          </cell>
          <cell r="C851" t="str">
            <v>WELLNESS REFUND</v>
          </cell>
          <cell r="D851">
            <v>0</v>
          </cell>
          <cell r="E851">
            <v>0</v>
          </cell>
          <cell r="F851">
            <v>0</v>
          </cell>
          <cell r="G851">
            <v>0</v>
          </cell>
          <cell r="H851">
            <v>62</v>
          </cell>
          <cell r="I851" t="str">
            <v>31</v>
          </cell>
          <cell r="J851" t="str">
            <v>NUCLEAR DIVISION</v>
          </cell>
          <cell r="K851" t="str">
            <v>NonBarg</v>
          </cell>
          <cell r="L851" t="str">
            <v>NonProd</v>
          </cell>
          <cell r="M851" t="str">
            <v>No</v>
          </cell>
          <cell r="N851" t="str">
            <v>Other</v>
          </cell>
          <cell r="O851">
            <v>0</v>
          </cell>
          <cell r="P851">
            <v>6880.52</v>
          </cell>
          <cell r="Q851">
            <v>0</v>
          </cell>
          <cell r="R851">
            <v>0</v>
          </cell>
          <cell r="S851">
            <v>0</v>
          </cell>
        </row>
        <row r="852">
          <cell r="B852" t="str">
            <v>G09</v>
          </cell>
          <cell r="C852" t="str">
            <v>WELLNESS REFUND</v>
          </cell>
          <cell r="D852">
            <v>0</v>
          </cell>
          <cell r="E852">
            <v>0</v>
          </cell>
          <cell r="F852">
            <v>0</v>
          </cell>
          <cell r="G852">
            <v>0</v>
          </cell>
          <cell r="H852">
            <v>176</v>
          </cell>
          <cell r="I852" t="str">
            <v>33</v>
          </cell>
          <cell r="J852" t="str">
            <v>FINANCIAL</v>
          </cell>
          <cell r="K852" t="str">
            <v>NonBarg</v>
          </cell>
          <cell r="L852" t="str">
            <v>NonProd</v>
          </cell>
          <cell r="M852" t="str">
            <v>No</v>
          </cell>
          <cell r="N852" t="str">
            <v>Other</v>
          </cell>
          <cell r="O852">
            <v>0</v>
          </cell>
          <cell r="P852">
            <v>466.2</v>
          </cell>
          <cell r="Q852">
            <v>0</v>
          </cell>
          <cell r="R852">
            <v>0</v>
          </cell>
          <cell r="S852">
            <v>0</v>
          </cell>
        </row>
        <row r="853">
          <cell r="B853" t="str">
            <v>G09</v>
          </cell>
          <cell r="C853" t="str">
            <v>WELLNESS REFUND</v>
          </cell>
          <cell r="D853">
            <v>0</v>
          </cell>
          <cell r="E853">
            <v>0</v>
          </cell>
          <cell r="F853">
            <v>0</v>
          </cell>
          <cell r="G853">
            <v>0</v>
          </cell>
          <cell r="H853">
            <v>289</v>
          </cell>
          <cell r="I853" t="str">
            <v>34</v>
          </cell>
          <cell r="J853" t="str">
            <v>HUMAN RESRC &amp; CORP SVCS</v>
          </cell>
          <cell r="K853" t="str">
            <v>NonBarg</v>
          </cell>
          <cell r="L853" t="str">
            <v>NonProd</v>
          </cell>
          <cell r="M853" t="str">
            <v>No</v>
          </cell>
          <cell r="N853" t="str">
            <v>Other</v>
          </cell>
          <cell r="O853">
            <v>0</v>
          </cell>
          <cell r="P853">
            <v>2331</v>
          </cell>
          <cell r="Q853">
            <v>0</v>
          </cell>
          <cell r="R853">
            <v>0</v>
          </cell>
          <cell r="S853">
            <v>0</v>
          </cell>
        </row>
        <row r="854">
          <cell r="B854" t="str">
            <v>G09</v>
          </cell>
          <cell r="C854" t="str">
            <v>WELLNESS REFUND</v>
          </cell>
          <cell r="D854">
            <v>0</v>
          </cell>
          <cell r="E854">
            <v>0</v>
          </cell>
          <cell r="F854">
            <v>0</v>
          </cell>
          <cell r="G854">
            <v>0</v>
          </cell>
          <cell r="H854">
            <v>389</v>
          </cell>
          <cell r="I854" t="str">
            <v>35</v>
          </cell>
          <cell r="J854" t="str">
            <v>GENERAL COUNSEL</v>
          </cell>
          <cell r="K854" t="str">
            <v>NonBarg</v>
          </cell>
          <cell r="L854" t="str">
            <v>NonProd</v>
          </cell>
          <cell r="M854" t="str">
            <v>No</v>
          </cell>
          <cell r="N854" t="str">
            <v>Other</v>
          </cell>
          <cell r="O854">
            <v>0</v>
          </cell>
          <cell r="P854">
            <v>581.20000000000005</v>
          </cell>
          <cell r="Q854">
            <v>0</v>
          </cell>
          <cell r="R854">
            <v>0</v>
          </cell>
          <cell r="S854">
            <v>0</v>
          </cell>
        </row>
        <row r="855">
          <cell r="B855" t="str">
            <v>G09</v>
          </cell>
          <cell r="C855" t="str">
            <v>WELLNESS REFUND</v>
          </cell>
          <cell r="D855">
            <v>0</v>
          </cell>
          <cell r="E855">
            <v>0</v>
          </cell>
          <cell r="F855">
            <v>0</v>
          </cell>
          <cell r="G855">
            <v>0</v>
          </cell>
          <cell r="H855">
            <v>494</v>
          </cell>
          <cell r="I855" t="str">
            <v>37</v>
          </cell>
          <cell r="J855" t="str">
            <v>CORP COMMUNICATIONS</v>
          </cell>
          <cell r="K855" t="str">
            <v>NonBarg</v>
          </cell>
          <cell r="L855" t="str">
            <v>NonProd</v>
          </cell>
          <cell r="M855" t="str">
            <v>No</v>
          </cell>
          <cell r="N855" t="str">
            <v>Other</v>
          </cell>
          <cell r="O855">
            <v>0</v>
          </cell>
          <cell r="P855">
            <v>423.08</v>
          </cell>
          <cell r="Q855">
            <v>0</v>
          </cell>
          <cell r="R855">
            <v>0</v>
          </cell>
          <cell r="S855">
            <v>0</v>
          </cell>
        </row>
        <row r="856">
          <cell r="B856" t="str">
            <v>G09</v>
          </cell>
          <cell r="C856" t="str">
            <v>WELLNESS REFUND</v>
          </cell>
          <cell r="D856">
            <v>0</v>
          </cell>
          <cell r="E856">
            <v>0</v>
          </cell>
          <cell r="F856">
            <v>0</v>
          </cell>
          <cell r="G856">
            <v>0</v>
          </cell>
          <cell r="H856">
            <v>547</v>
          </cell>
          <cell r="I856" t="str">
            <v>38</v>
          </cell>
          <cell r="J856" t="str">
            <v>INTERNAL AUDITING</v>
          </cell>
          <cell r="K856" t="str">
            <v>NonBarg</v>
          </cell>
          <cell r="L856" t="str">
            <v>NonProd</v>
          </cell>
          <cell r="M856" t="str">
            <v>No</v>
          </cell>
          <cell r="N856" t="str">
            <v>Other</v>
          </cell>
          <cell r="O856">
            <v>0</v>
          </cell>
          <cell r="P856">
            <v>32.93</v>
          </cell>
          <cell r="Q856">
            <v>0</v>
          </cell>
          <cell r="R856">
            <v>0</v>
          </cell>
          <cell r="S856">
            <v>0</v>
          </cell>
        </row>
        <row r="857">
          <cell r="B857" t="str">
            <v>G09</v>
          </cell>
          <cell r="C857" t="str">
            <v>WELLNESS REFUND</v>
          </cell>
          <cell r="D857">
            <v>0</v>
          </cell>
          <cell r="E857">
            <v>0</v>
          </cell>
          <cell r="F857">
            <v>0</v>
          </cell>
          <cell r="G857">
            <v>0</v>
          </cell>
          <cell r="H857">
            <v>619</v>
          </cell>
          <cell r="I857" t="str">
            <v>51</v>
          </cell>
          <cell r="J857" t="str">
            <v>CUSTOMER SERVICE</v>
          </cell>
          <cell r="K857" t="str">
            <v>NonBarg</v>
          </cell>
          <cell r="L857" t="str">
            <v>NonProd</v>
          </cell>
          <cell r="M857" t="str">
            <v>No</v>
          </cell>
          <cell r="N857" t="str">
            <v>Other</v>
          </cell>
          <cell r="O857">
            <v>0</v>
          </cell>
          <cell r="P857">
            <v>7149.36</v>
          </cell>
          <cell r="Q857">
            <v>0</v>
          </cell>
          <cell r="R857">
            <v>0</v>
          </cell>
          <cell r="S857">
            <v>0</v>
          </cell>
        </row>
        <row r="858">
          <cell r="B858" t="str">
            <v>G09</v>
          </cell>
          <cell r="C858" t="str">
            <v>WELLNESS REFUND</v>
          </cell>
          <cell r="D858">
            <v>0</v>
          </cell>
          <cell r="E858">
            <v>0</v>
          </cell>
          <cell r="F858">
            <v>0</v>
          </cell>
          <cell r="G858">
            <v>0</v>
          </cell>
          <cell r="H858">
            <v>736</v>
          </cell>
          <cell r="I858" t="str">
            <v>53</v>
          </cell>
          <cell r="J858" t="str">
            <v>POWER SYSTEMS</v>
          </cell>
          <cell r="K858" t="str">
            <v>NonBarg</v>
          </cell>
          <cell r="L858" t="str">
            <v>NonProd</v>
          </cell>
          <cell r="M858" t="str">
            <v>No</v>
          </cell>
          <cell r="N858" t="str">
            <v>Other</v>
          </cell>
          <cell r="O858">
            <v>0</v>
          </cell>
          <cell r="P858">
            <v>11471.28</v>
          </cell>
          <cell r="Q858">
            <v>0</v>
          </cell>
          <cell r="R858">
            <v>0</v>
          </cell>
          <cell r="S858">
            <v>0</v>
          </cell>
        </row>
        <row r="859">
          <cell r="B859" t="str">
            <v>G09</v>
          </cell>
          <cell r="C859" t="str">
            <v>WELLNESS REFUND</v>
          </cell>
          <cell r="D859">
            <v>0</v>
          </cell>
          <cell r="E859">
            <v>0</v>
          </cell>
          <cell r="F859">
            <v>0</v>
          </cell>
          <cell r="G859">
            <v>0</v>
          </cell>
          <cell r="H859">
            <v>838</v>
          </cell>
          <cell r="I859" t="str">
            <v>54</v>
          </cell>
          <cell r="J859" t="str">
            <v>RESOURCE PLANNING</v>
          </cell>
          <cell r="K859" t="str">
            <v>NonBarg</v>
          </cell>
          <cell r="L859" t="str">
            <v>NonProd</v>
          </cell>
          <cell r="M859" t="str">
            <v>No</v>
          </cell>
          <cell r="N859" t="str">
            <v>Other</v>
          </cell>
          <cell r="O859">
            <v>0</v>
          </cell>
          <cell r="P859">
            <v>116.55</v>
          </cell>
          <cell r="Q859">
            <v>0</v>
          </cell>
          <cell r="R859">
            <v>0</v>
          </cell>
          <cell r="S859">
            <v>0</v>
          </cell>
        </row>
        <row r="860">
          <cell r="B860" t="str">
            <v>G09</v>
          </cell>
          <cell r="C860" t="str">
            <v>WELLNESS REFUND</v>
          </cell>
          <cell r="D860">
            <v>0</v>
          </cell>
          <cell r="E860">
            <v>0</v>
          </cell>
          <cell r="F860">
            <v>0</v>
          </cell>
          <cell r="G860">
            <v>0</v>
          </cell>
          <cell r="H860">
            <v>910</v>
          </cell>
          <cell r="I860" t="str">
            <v>56</v>
          </cell>
          <cell r="J860" t="str">
            <v>POWER GENERATION</v>
          </cell>
          <cell r="K860" t="str">
            <v>NonBarg</v>
          </cell>
          <cell r="L860" t="str">
            <v>NonProd</v>
          </cell>
          <cell r="M860" t="str">
            <v>No</v>
          </cell>
          <cell r="N860" t="str">
            <v>Other</v>
          </cell>
          <cell r="O860">
            <v>0</v>
          </cell>
          <cell r="P860">
            <v>897.36</v>
          </cell>
          <cell r="Q860">
            <v>0</v>
          </cell>
          <cell r="R860">
            <v>0</v>
          </cell>
          <cell r="S860">
            <v>0</v>
          </cell>
        </row>
        <row r="861">
          <cell r="B861" t="str">
            <v>G09</v>
          </cell>
          <cell r="C861" t="str">
            <v>WELLNESS REFUND</v>
          </cell>
          <cell r="D861">
            <v>0</v>
          </cell>
          <cell r="E861">
            <v>0</v>
          </cell>
          <cell r="F861">
            <v>0</v>
          </cell>
          <cell r="G861">
            <v>0</v>
          </cell>
          <cell r="H861">
            <v>1017</v>
          </cell>
          <cell r="I861" t="str">
            <v>58</v>
          </cell>
          <cell r="J861" t="str">
            <v>INFO MANAGEMENT</v>
          </cell>
          <cell r="K861" t="str">
            <v>NonBarg</v>
          </cell>
          <cell r="L861" t="str">
            <v>NonProd</v>
          </cell>
          <cell r="M861" t="str">
            <v>No</v>
          </cell>
          <cell r="N861" t="str">
            <v>Other</v>
          </cell>
          <cell r="O861">
            <v>0</v>
          </cell>
          <cell r="P861">
            <v>3041.88</v>
          </cell>
          <cell r="Q861">
            <v>0</v>
          </cell>
          <cell r="R861">
            <v>0</v>
          </cell>
          <cell r="S861">
            <v>0</v>
          </cell>
        </row>
        <row r="862">
          <cell r="B862" t="str">
            <v>G09</v>
          </cell>
          <cell r="C862" t="str">
            <v>WELLNESS REFUND</v>
          </cell>
          <cell r="D862">
            <v>0</v>
          </cell>
          <cell r="E862">
            <v>0</v>
          </cell>
          <cell r="F862">
            <v>0</v>
          </cell>
          <cell r="G862">
            <v>0</v>
          </cell>
          <cell r="H862">
            <v>1190</v>
          </cell>
          <cell r="I862" t="str">
            <v>63</v>
          </cell>
          <cell r="J862" t="str">
            <v>REGULATORY AFFAIRS</v>
          </cell>
          <cell r="K862" t="str">
            <v>NonBarg</v>
          </cell>
          <cell r="L862" t="str">
            <v>NonProd</v>
          </cell>
          <cell r="M862" t="str">
            <v>No</v>
          </cell>
          <cell r="N862" t="str">
            <v>Other</v>
          </cell>
          <cell r="O862">
            <v>0</v>
          </cell>
          <cell r="P862">
            <v>116.55</v>
          </cell>
          <cell r="Q862">
            <v>0</v>
          </cell>
          <cell r="R862">
            <v>0</v>
          </cell>
          <cell r="S862">
            <v>0</v>
          </cell>
        </row>
        <row r="863">
          <cell r="B863" t="str">
            <v>G20</v>
          </cell>
          <cell r="C863" t="str">
            <v>MOV EXP-TXBL</v>
          </cell>
          <cell r="D863">
            <v>0</v>
          </cell>
          <cell r="E863">
            <v>0</v>
          </cell>
          <cell r="F863">
            <v>0</v>
          </cell>
          <cell r="G863">
            <v>0</v>
          </cell>
          <cell r="H863">
            <v>56</v>
          </cell>
          <cell r="I863" t="str">
            <v>31</v>
          </cell>
          <cell r="J863" t="str">
            <v>NUCLEAR DIVISION</v>
          </cell>
          <cell r="K863" t="str">
            <v>Barg</v>
          </cell>
          <cell r="L863" t="str">
            <v>NonProd</v>
          </cell>
          <cell r="M863" t="str">
            <v>No</v>
          </cell>
          <cell r="N863" t="str">
            <v>Other</v>
          </cell>
          <cell r="O863">
            <v>0</v>
          </cell>
          <cell r="P863">
            <v>5995</v>
          </cell>
          <cell r="Q863">
            <v>0</v>
          </cell>
          <cell r="R863">
            <v>0</v>
          </cell>
          <cell r="S863">
            <v>0</v>
          </cell>
        </row>
        <row r="864">
          <cell r="B864" t="str">
            <v>G20</v>
          </cell>
          <cell r="C864" t="str">
            <v>MOV EXP-TXBL</v>
          </cell>
          <cell r="D864">
            <v>0</v>
          </cell>
          <cell r="E864">
            <v>0</v>
          </cell>
          <cell r="F864">
            <v>0</v>
          </cell>
          <cell r="G864">
            <v>0</v>
          </cell>
          <cell r="H864">
            <v>267</v>
          </cell>
          <cell r="I864" t="str">
            <v>53</v>
          </cell>
          <cell r="J864" t="str">
            <v>POWER SYSTEMS</v>
          </cell>
          <cell r="K864" t="str">
            <v>Barg</v>
          </cell>
          <cell r="L864" t="str">
            <v>NonProd</v>
          </cell>
          <cell r="M864" t="str">
            <v>No</v>
          </cell>
          <cell r="N864" t="str">
            <v>Other</v>
          </cell>
          <cell r="O864">
            <v>0</v>
          </cell>
          <cell r="P864">
            <v>52686.94</v>
          </cell>
          <cell r="Q864">
            <v>0</v>
          </cell>
          <cell r="R864">
            <v>0</v>
          </cell>
          <cell r="S864">
            <v>0</v>
          </cell>
        </row>
        <row r="865">
          <cell r="B865" t="str">
            <v>G20</v>
          </cell>
          <cell r="C865" t="str">
            <v>MOV EXP-TXBL</v>
          </cell>
          <cell r="D865">
            <v>0</v>
          </cell>
          <cell r="E865">
            <v>0</v>
          </cell>
          <cell r="F865">
            <v>0</v>
          </cell>
          <cell r="G865">
            <v>0</v>
          </cell>
          <cell r="H865">
            <v>395</v>
          </cell>
          <cell r="I865" t="str">
            <v>56</v>
          </cell>
          <cell r="J865" t="str">
            <v>POWER GENERATION</v>
          </cell>
          <cell r="K865" t="str">
            <v>Barg</v>
          </cell>
          <cell r="L865" t="str">
            <v>NonProd</v>
          </cell>
          <cell r="M865" t="str">
            <v>No</v>
          </cell>
          <cell r="N865" t="str">
            <v>Other</v>
          </cell>
          <cell r="O865">
            <v>0</v>
          </cell>
          <cell r="P865">
            <v>11538.48</v>
          </cell>
          <cell r="Q865">
            <v>0</v>
          </cell>
          <cell r="R865">
            <v>0</v>
          </cell>
          <cell r="S865">
            <v>0</v>
          </cell>
        </row>
        <row r="866">
          <cell r="B866" t="str">
            <v>G20</v>
          </cell>
          <cell r="C866" t="str">
            <v>MOV EXP-TXBL</v>
          </cell>
          <cell r="D866">
            <v>0</v>
          </cell>
          <cell r="E866">
            <v>0</v>
          </cell>
          <cell r="F866">
            <v>0</v>
          </cell>
          <cell r="G866">
            <v>0</v>
          </cell>
          <cell r="H866">
            <v>63</v>
          </cell>
          <cell r="I866" t="str">
            <v>31</v>
          </cell>
          <cell r="J866" t="str">
            <v>NUCLEAR DIVISION</v>
          </cell>
          <cell r="K866" t="str">
            <v>NonBarg</v>
          </cell>
          <cell r="L866" t="str">
            <v>NonProd</v>
          </cell>
          <cell r="M866" t="str">
            <v>No</v>
          </cell>
          <cell r="N866" t="str">
            <v>Other</v>
          </cell>
          <cell r="O866">
            <v>0</v>
          </cell>
          <cell r="P866">
            <v>196839.81</v>
          </cell>
          <cell r="Q866">
            <v>0</v>
          </cell>
          <cell r="R866">
            <v>0</v>
          </cell>
          <cell r="S866">
            <v>0</v>
          </cell>
        </row>
        <row r="867">
          <cell r="B867" t="str">
            <v>G20</v>
          </cell>
          <cell r="C867" t="str">
            <v>MOV EXP-TXBL</v>
          </cell>
          <cell r="D867">
            <v>0</v>
          </cell>
          <cell r="E867">
            <v>0</v>
          </cell>
          <cell r="F867">
            <v>0</v>
          </cell>
          <cell r="G867">
            <v>0</v>
          </cell>
          <cell r="H867">
            <v>177</v>
          </cell>
          <cell r="I867" t="str">
            <v>33</v>
          </cell>
          <cell r="J867" t="str">
            <v>FINANCIAL</v>
          </cell>
          <cell r="K867" t="str">
            <v>NonBarg</v>
          </cell>
          <cell r="L867" t="str">
            <v>NonProd</v>
          </cell>
          <cell r="M867" t="str">
            <v>No</v>
          </cell>
          <cell r="N867" t="str">
            <v>Other</v>
          </cell>
          <cell r="O867">
            <v>0</v>
          </cell>
          <cell r="P867">
            <v>35691.949999999997</v>
          </cell>
          <cell r="Q867">
            <v>0</v>
          </cell>
          <cell r="R867">
            <v>0</v>
          </cell>
          <cell r="S867">
            <v>0</v>
          </cell>
        </row>
        <row r="868">
          <cell r="B868" t="str">
            <v>G20</v>
          </cell>
          <cell r="C868" t="str">
            <v>MOV EXP-TXBL</v>
          </cell>
          <cell r="D868">
            <v>0</v>
          </cell>
          <cell r="E868">
            <v>0</v>
          </cell>
          <cell r="F868">
            <v>0</v>
          </cell>
          <cell r="G868">
            <v>0</v>
          </cell>
          <cell r="H868">
            <v>290</v>
          </cell>
          <cell r="I868" t="str">
            <v>34</v>
          </cell>
          <cell r="J868" t="str">
            <v>HUMAN RESRC &amp; CORP SVCS</v>
          </cell>
          <cell r="K868" t="str">
            <v>NonBarg</v>
          </cell>
          <cell r="L868" t="str">
            <v>NonProd</v>
          </cell>
          <cell r="M868" t="str">
            <v>No</v>
          </cell>
          <cell r="N868" t="str">
            <v>Other</v>
          </cell>
          <cell r="O868">
            <v>0</v>
          </cell>
          <cell r="P868">
            <v>148892.64000000001</v>
          </cell>
          <cell r="Q868">
            <v>0</v>
          </cell>
          <cell r="R868">
            <v>0</v>
          </cell>
          <cell r="S868">
            <v>0</v>
          </cell>
        </row>
        <row r="869">
          <cell r="B869" t="str">
            <v>G20</v>
          </cell>
          <cell r="C869" t="str">
            <v>MOV EXP-TXBL</v>
          </cell>
          <cell r="D869">
            <v>0</v>
          </cell>
          <cell r="E869">
            <v>0</v>
          </cell>
          <cell r="F869">
            <v>0</v>
          </cell>
          <cell r="G869">
            <v>0</v>
          </cell>
          <cell r="H869">
            <v>390</v>
          </cell>
          <cell r="I869" t="str">
            <v>35</v>
          </cell>
          <cell r="J869" t="str">
            <v>GENERAL COUNSEL</v>
          </cell>
          <cell r="K869" t="str">
            <v>NonBarg</v>
          </cell>
          <cell r="L869" t="str">
            <v>NonProd</v>
          </cell>
          <cell r="M869" t="str">
            <v>No</v>
          </cell>
          <cell r="N869" t="str">
            <v>Other</v>
          </cell>
          <cell r="O869">
            <v>0</v>
          </cell>
          <cell r="P869">
            <v>42817.760000000002</v>
          </cell>
          <cell r="Q869">
            <v>0</v>
          </cell>
          <cell r="R869">
            <v>0</v>
          </cell>
          <cell r="S869">
            <v>0</v>
          </cell>
        </row>
        <row r="870">
          <cell r="B870" t="str">
            <v>G20</v>
          </cell>
          <cell r="C870" t="str">
            <v>MOV EXP-TXBL</v>
          </cell>
          <cell r="D870">
            <v>0</v>
          </cell>
          <cell r="E870">
            <v>0</v>
          </cell>
          <cell r="F870">
            <v>0</v>
          </cell>
          <cell r="G870">
            <v>0</v>
          </cell>
          <cell r="H870">
            <v>548</v>
          </cell>
          <cell r="I870" t="str">
            <v>38</v>
          </cell>
          <cell r="J870" t="str">
            <v>INTERNAL AUDITING</v>
          </cell>
          <cell r="K870" t="str">
            <v>NonBarg</v>
          </cell>
          <cell r="L870" t="str">
            <v>NonProd</v>
          </cell>
          <cell r="M870" t="str">
            <v>No</v>
          </cell>
          <cell r="N870" t="str">
            <v>Other</v>
          </cell>
          <cell r="O870">
            <v>0</v>
          </cell>
          <cell r="P870">
            <v>23149.59</v>
          </cell>
          <cell r="Q870">
            <v>0</v>
          </cell>
          <cell r="R870">
            <v>0</v>
          </cell>
          <cell r="S870">
            <v>0</v>
          </cell>
        </row>
        <row r="871">
          <cell r="B871" t="str">
            <v>G20</v>
          </cell>
          <cell r="C871" t="str">
            <v>MOV EXP-TXBL</v>
          </cell>
          <cell r="D871">
            <v>0</v>
          </cell>
          <cell r="E871">
            <v>0</v>
          </cell>
          <cell r="F871">
            <v>0</v>
          </cell>
          <cell r="G871">
            <v>0</v>
          </cell>
          <cell r="H871">
            <v>620</v>
          </cell>
          <cell r="I871" t="str">
            <v>51</v>
          </cell>
          <cell r="J871" t="str">
            <v>CUSTOMER SERVICE</v>
          </cell>
          <cell r="K871" t="str">
            <v>NonBarg</v>
          </cell>
          <cell r="L871" t="str">
            <v>NonProd</v>
          </cell>
          <cell r="M871" t="str">
            <v>No</v>
          </cell>
          <cell r="N871" t="str">
            <v>Other</v>
          </cell>
          <cell r="O871">
            <v>0</v>
          </cell>
          <cell r="P871">
            <v>55208.28</v>
          </cell>
          <cell r="Q871">
            <v>0</v>
          </cell>
          <cell r="R871">
            <v>0</v>
          </cell>
          <cell r="S871">
            <v>0</v>
          </cell>
        </row>
        <row r="872">
          <cell r="B872" t="str">
            <v>G20</v>
          </cell>
          <cell r="C872" t="str">
            <v>MOV EXP-TXBL</v>
          </cell>
          <cell r="D872">
            <v>0</v>
          </cell>
          <cell r="E872">
            <v>0</v>
          </cell>
          <cell r="F872">
            <v>0</v>
          </cell>
          <cell r="G872">
            <v>0</v>
          </cell>
          <cell r="H872">
            <v>737</v>
          </cell>
          <cell r="I872" t="str">
            <v>53</v>
          </cell>
          <cell r="J872" t="str">
            <v>POWER SYSTEMS</v>
          </cell>
          <cell r="K872" t="str">
            <v>NonBarg</v>
          </cell>
          <cell r="L872" t="str">
            <v>NonProd</v>
          </cell>
          <cell r="M872" t="str">
            <v>No</v>
          </cell>
          <cell r="N872" t="str">
            <v>Other</v>
          </cell>
          <cell r="O872">
            <v>0</v>
          </cell>
          <cell r="P872">
            <v>238414.57</v>
          </cell>
          <cell r="Q872">
            <v>0</v>
          </cell>
          <cell r="R872">
            <v>0</v>
          </cell>
          <cell r="S872">
            <v>0</v>
          </cell>
        </row>
        <row r="873">
          <cell r="B873" t="str">
            <v>G20</v>
          </cell>
          <cell r="C873" t="str">
            <v>MOV EXP-TXBL</v>
          </cell>
          <cell r="D873">
            <v>0</v>
          </cell>
          <cell r="E873">
            <v>0</v>
          </cell>
          <cell r="F873">
            <v>0</v>
          </cell>
          <cell r="G873">
            <v>0</v>
          </cell>
          <cell r="H873">
            <v>839</v>
          </cell>
          <cell r="I873" t="str">
            <v>54</v>
          </cell>
          <cell r="J873" t="str">
            <v>RESOURCE PLANNING</v>
          </cell>
          <cell r="K873" t="str">
            <v>NonBarg</v>
          </cell>
          <cell r="L873" t="str">
            <v>NonProd</v>
          </cell>
          <cell r="M873" t="str">
            <v>No</v>
          </cell>
          <cell r="N873" t="str">
            <v>Other</v>
          </cell>
          <cell r="O873">
            <v>0</v>
          </cell>
          <cell r="P873">
            <v>14910.88</v>
          </cell>
          <cell r="Q873">
            <v>0</v>
          </cell>
          <cell r="R873">
            <v>0</v>
          </cell>
          <cell r="S873">
            <v>0</v>
          </cell>
        </row>
        <row r="874">
          <cell r="B874" t="str">
            <v>G20</v>
          </cell>
          <cell r="C874" t="str">
            <v>MOV EXP-TXBL</v>
          </cell>
          <cell r="D874">
            <v>0</v>
          </cell>
          <cell r="E874">
            <v>0</v>
          </cell>
          <cell r="F874">
            <v>0</v>
          </cell>
          <cell r="G874">
            <v>0</v>
          </cell>
          <cell r="H874">
            <v>911</v>
          </cell>
          <cell r="I874" t="str">
            <v>56</v>
          </cell>
          <cell r="J874" t="str">
            <v>POWER GENERATION</v>
          </cell>
          <cell r="K874" t="str">
            <v>NonBarg</v>
          </cell>
          <cell r="L874" t="str">
            <v>NonProd</v>
          </cell>
          <cell r="M874" t="str">
            <v>No</v>
          </cell>
          <cell r="N874" t="str">
            <v>Other</v>
          </cell>
          <cell r="O874">
            <v>0</v>
          </cell>
          <cell r="P874">
            <v>143063.23000000001</v>
          </cell>
          <cell r="Q874">
            <v>0</v>
          </cell>
          <cell r="R874">
            <v>0</v>
          </cell>
          <cell r="S874">
            <v>0</v>
          </cell>
        </row>
        <row r="875">
          <cell r="B875" t="str">
            <v>G20</v>
          </cell>
          <cell r="C875" t="str">
            <v>MOV EXP-TXBL</v>
          </cell>
          <cell r="D875">
            <v>0</v>
          </cell>
          <cell r="E875">
            <v>0</v>
          </cell>
          <cell r="F875">
            <v>0</v>
          </cell>
          <cell r="G875">
            <v>0</v>
          </cell>
          <cell r="H875">
            <v>1018</v>
          </cell>
          <cell r="I875" t="str">
            <v>58</v>
          </cell>
          <cell r="J875" t="str">
            <v>INFO MANAGEMENT</v>
          </cell>
          <cell r="K875" t="str">
            <v>NonBarg</v>
          </cell>
          <cell r="L875" t="str">
            <v>NonProd</v>
          </cell>
          <cell r="M875" t="str">
            <v>No</v>
          </cell>
          <cell r="N875" t="str">
            <v>Other</v>
          </cell>
          <cell r="O875">
            <v>0</v>
          </cell>
          <cell r="P875">
            <v>93028.01</v>
          </cell>
          <cell r="Q875">
            <v>0</v>
          </cell>
          <cell r="R875">
            <v>0</v>
          </cell>
          <cell r="S875">
            <v>0</v>
          </cell>
        </row>
        <row r="876">
          <cell r="B876" t="str">
            <v>G20</v>
          </cell>
          <cell r="C876" t="str">
            <v>MOV EXP-TXBL</v>
          </cell>
          <cell r="D876">
            <v>0</v>
          </cell>
          <cell r="E876">
            <v>0</v>
          </cell>
          <cell r="F876">
            <v>0</v>
          </cell>
          <cell r="G876">
            <v>0</v>
          </cell>
          <cell r="H876">
            <v>1128</v>
          </cell>
          <cell r="I876" t="str">
            <v>62</v>
          </cell>
          <cell r="J876" t="str">
            <v>ENERGY MARKETING</v>
          </cell>
          <cell r="K876" t="str">
            <v>NonBarg</v>
          </cell>
          <cell r="L876" t="str">
            <v>NonProd</v>
          </cell>
          <cell r="M876" t="str">
            <v>No</v>
          </cell>
          <cell r="N876" t="str">
            <v>Other</v>
          </cell>
          <cell r="O876">
            <v>0</v>
          </cell>
          <cell r="P876">
            <v>84787.45</v>
          </cell>
          <cell r="Q876">
            <v>0</v>
          </cell>
          <cell r="R876">
            <v>0</v>
          </cell>
          <cell r="S876">
            <v>0</v>
          </cell>
        </row>
        <row r="877">
          <cell r="B877" t="str">
            <v>G20</v>
          </cell>
          <cell r="C877" t="str">
            <v>MOV EXP-TXBL</v>
          </cell>
          <cell r="D877">
            <v>0</v>
          </cell>
          <cell r="E877">
            <v>0</v>
          </cell>
          <cell r="F877">
            <v>0</v>
          </cell>
          <cell r="G877">
            <v>0</v>
          </cell>
          <cell r="H877">
            <v>1191</v>
          </cell>
          <cell r="I877" t="str">
            <v>63</v>
          </cell>
          <cell r="J877" t="str">
            <v>REGULATORY AFFAIRS</v>
          </cell>
          <cell r="K877" t="str">
            <v>NonBarg</v>
          </cell>
          <cell r="L877" t="str">
            <v>NonProd</v>
          </cell>
          <cell r="M877" t="str">
            <v>No</v>
          </cell>
          <cell r="N877" t="str">
            <v>Other</v>
          </cell>
          <cell r="O877">
            <v>0</v>
          </cell>
          <cell r="P877">
            <v>11448.14</v>
          </cell>
          <cell r="Q877">
            <v>0</v>
          </cell>
          <cell r="R877">
            <v>0</v>
          </cell>
          <cell r="S877">
            <v>0</v>
          </cell>
        </row>
        <row r="878">
          <cell r="B878" t="str">
            <v>G25</v>
          </cell>
          <cell r="C878" t="str">
            <v>MOV EXP GROSSUP</v>
          </cell>
          <cell r="D878">
            <v>0</v>
          </cell>
          <cell r="E878">
            <v>0</v>
          </cell>
          <cell r="F878">
            <v>0</v>
          </cell>
          <cell r="G878">
            <v>0</v>
          </cell>
          <cell r="H878">
            <v>57</v>
          </cell>
          <cell r="I878" t="str">
            <v>31</v>
          </cell>
          <cell r="J878" t="str">
            <v>NUCLEAR DIVISION</v>
          </cell>
          <cell r="K878" t="str">
            <v>Barg</v>
          </cell>
          <cell r="L878" t="str">
            <v>NonProd</v>
          </cell>
          <cell r="M878" t="str">
            <v>No</v>
          </cell>
          <cell r="N878" t="str">
            <v>Other</v>
          </cell>
          <cell r="O878">
            <v>0</v>
          </cell>
          <cell r="P878">
            <v>1057.94</v>
          </cell>
          <cell r="Q878">
            <v>0</v>
          </cell>
          <cell r="R878">
            <v>0</v>
          </cell>
          <cell r="S878">
            <v>0</v>
          </cell>
        </row>
        <row r="879">
          <cell r="B879" t="str">
            <v>G25</v>
          </cell>
          <cell r="C879" t="str">
            <v>MOV EXP GROSSUP</v>
          </cell>
          <cell r="D879">
            <v>0</v>
          </cell>
          <cell r="E879">
            <v>0</v>
          </cell>
          <cell r="F879">
            <v>0</v>
          </cell>
          <cell r="G879">
            <v>0</v>
          </cell>
          <cell r="H879">
            <v>268</v>
          </cell>
          <cell r="I879" t="str">
            <v>53</v>
          </cell>
          <cell r="J879" t="str">
            <v>POWER SYSTEMS</v>
          </cell>
          <cell r="K879" t="str">
            <v>Barg</v>
          </cell>
          <cell r="L879" t="str">
            <v>NonProd</v>
          </cell>
          <cell r="M879" t="str">
            <v>No</v>
          </cell>
          <cell r="N879" t="str">
            <v>Other</v>
          </cell>
          <cell r="O879">
            <v>0</v>
          </cell>
          <cell r="P879">
            <v>7702.21</v>
          </cell>
          <cell r="Q879">
            <v>0</v>
          </cell>
          <cell r="R879">
            <v>0</v>
          </cell>
          <cell r="S879">
            <v>0</v>
          </cell>
        </row>
        <row r="880">
          <cell r="B880" t="str">
            <v>G25</v>
          </cell>
          <cell r="C880" t="str">
            <v>MOV EXP GROSSUP</v>
          </cell>
          <cell r="D880">
            <v>0</v>
          </cell>
          <cell r="E880">
            <v>0</v>
          </cell>
          <cell r="F880">
            <v>0</v>
          </cell>
          <cell r="G880">
            <v>0</v>
          </cell>
          <cell r="H880">
            <v>396</v>
          </cell>
          <cell r="I880" t="str">
            <v>56</v>
          </cell>
          <cell r="J880" t="str">
            <v>POWER GENERATION</v>
          </cell>
          <cell r="K880" t="str">
            <v>Barg</v>
          </cell>
          <cell r="L880" t="str">
            <v>NonProd</v>
          </cell>
          <cell r="M880" t="str">
            <v>No</v>
          </cell>
          <cell r="N880" t="str">
            <v>Other</v>
          </cell>
          <cell r="O880">
            <v>0</v>
          </cell>
          <cell r="P880">
            <v>2158.6799999999998</v>
          </cell>
          <cell r="Q880">
            <v>0</v>
          </cell>
          <cell r="R880">
            <v>0</v>
          </cell>
          <cell r="S880">
            <v>0</v>
          </cell>
        </row>
        <row r="881">
          <cell r="B881" t="str">
            <v>G25</v>
          </cell>
          <cell r="C881" t="str">
            <v>MOV EXP GROSSUP</v>
          </cell>
          <cell r="D881">
            <v>0</v>
          </cell>
          <cell r="E881">
            <v>0</v>
          </cell>
          <cell r="F881">
            <v>0</v>
          </cell>
          <cell r="G881">
            <v>0</v>
          </cell>
          <cell r="H881">
            <v>64</v>
          </cell>
          <cell r="I881" t="str">
            <v>31</v>
          </cell>
          <cell r="J881" t="str">
            <v>NUCLEAR DIVISION</v>
          </cell>
          <cell r="K881" t="str">
            <v>NonBarg</v>
          </cell>
          <cell r="L881" t="str">
            <v>NonProd</v>
          </cell>
          <cell r="M881" t="str">
            <v>No</v>
          </cell>
          <cell r="N881" t="str">
            <v>Other</v>
          </cell>
          <cell r="O881">
            <v>0</v>
          </cell>
          <cell r="P881">
            <v>78031.16</v>
          </cell>
          <cell r="Q881">
            <v>0</v>
          </cell>
          <cell r="R881">
            <v>0</v>
          </cell>
          <cell r="S881">
            <v>0</v>
          </cell>
        </row>
        <row r="882">
          <cell r="B882" t="str">
            <v>G25</v>
          </cell>
          <cell r="C882" t="str">
            <v>MOV EXP GROSSUP</v>
          </cell>
          <cell r="D882">
            <v>0</v>
          </cell>
          <cell r="E882">
            <v>0</v>
          </cell>
          <cell r="F882">
            <v>0</v>
          </cell>
          <cell r="G882">
            <v>0</v>
          </cell>
          <cell r="H882">
            <v>178</v>
          </cell>
          <cell r="I882" t="str">
            <v>33</v>
          </cell>
          <cell r="J882" t="str">
            <v>FINANCIAL</v>
          </cell>
          <cell r="K882" t="str">
            <v>NonBarg</v>
          </cell>
          <cell r="L882" t="str">
            <v>NonProd</v>
          </cell>
          <cell r="M882" t="str">
            <v>No</v>
          </cell>
          <cell r="N882" t="str">
            <v>Other</v>
          </cell>
          <cell r="O882">
            <v>0</v>
          </cell>
          <cell r="P882">
            <v>19146.650000000001</v>
          </cell>
          <cell r="Q882">
            <v>0</v>
          </cell>
          <cell r="R882">
            <v>0</v>
          </cell>
          <cell r="S882">
            <v>0</v>
          </cell>
        </row>
        <row r="883">
          <cell r="B883" t="str">
            <v>G25</v>
          </cell>
          <cell r="C883" t="str">
            <v>MOV EXP GROSSUP</v>
          </cell>
          <cell r="D883">
            <v>0</v>
          </cell>
          <cell r="E883">
            <v>0</v>
          </cell>
          <cell r="F883">
            <v>0</v>
          </cell>
          <cell r="G883">
            <v>0</v>
          </cell>
          <cell r="H883">
            <v>291</v>
          </cell>
          <cell r="I883" t="str">
            <v>34</v>
          </cell>
          <cell r="J883" t="str">
            <v>HUMAN RESRC &amp; CORP SVCS</v>
          </cell>
          <cell r="K883" t="str">
            <v>NonBarg</v>
          </cell>
          <cell r="L883" t="str">
            <v>NonProd</v>
          </cell>
          <cell r="M883" t="str">
            <v>No</v>
          </cell>
          <cell r="N883" t="str">
            <v>Other</v>
          </cell>
          <cell r="O883">
            <v>0</v>
          </cell>
          <cell r="P883">
            <v>52574.65</v>
          </cell>
          <cell r="Q883">
            <v>0</v>
          </cell>
          <cell r="R883">
            <v>0</v>
          </cell>
          <cell r="S883">
            <v>0</v>
          </cell>
        </row>
        <row r="884">
          <cell r="B884" t="str">
            <v>G25</v>
          </cell>
          <cell r="C884" t="str">
            <v>MOV EXP GROSSUP</v>
          </cell>
          <cell r="D884">
            <v>0</v>
          </cell>
          <cell r="E884">
            <v>0</v>
          </cell>
          <cell r="F884">
            <v>0</v>
          </cell>
          <cell r="G884">
            <v>0</v>
          </cell>
          <cell r="H884">
            <v>391</v>
          </cell>
          <cell r="I884" t="str">
            <v>35</v>
          </cell>
          <cell r="J884" t="str">
            <v>GENERAL COUNSEL</v>
          </cell>
          <cell r="K884" t="str">
            <v>NonBarg</v>
          </cell>
          <cell r="L884" t="str">
            <v>NonProd</v>
          </cell>
          <cell r="M884" t="str">
            <v>No</v>
          </cell>
          <cell r="N884" t="str">
            <v>Other</v>
          </cell>
          <cell r="O884">
            <v>0</v>
          </cell>
          <cell r="P884">
            <v>19944.080000000002</v>
          </cell>
          <cell r="Q884">
            <v>0</v>
          </cell>
          <cell r="R884">
            <v>0</v>
          </cell>
          <cell r="S884">
            <v>0</v>
          </cell>
        </row>
        <row r="885">
          <cell r="B885" t="str">
            <v>G25</v>
          </cell>
          <cell r="C885" t="str">
            <v>MOV EXP GROSSUP</v>
          </cell>
          <cell r="D885">
            <v>0</v>
          </cell>
          <cell r="E885">
            <v>0</v>
          </cell>
          <cell r="F885">
            <v>0</v>
          </cell>
          <cell r="G885">
            <v>0</v>
          </cell>
          <cell r="H885">
            <v>549</v>
          </cell>
          <cell r="I885" t="str">
            <v>38</v>
          </cell>
          <cell r="J885" t="str">
            <v>INTERNAL AUDITING</v>
          </cell>
          <cell r="K885" t="str">
            <v>NonBarg</v>
          </cell>
          <cell r="L885" t="str">
            <v>NonProd</v>
          </cell>
          <cell r="M885" t="str">
            <v>No</v>
          </cell>
          <cell r="N885" t="str">
            <v>Other</v>
          </cell>
          <cell r="O885">
            <v>0</v>
          </cell>
          <cell r="P885">
            <v>8647.06</v>
          </cell>
          <cell r="Q885">
            <v>0</v>
          </cell>
          <cell r="R885">
            <v>0</v>
          </cell>
          <cell r="S885">
            <v>0</v>
          </cell>
        </row>
        <row r="886">
          <cell r="B886" t="str">
            <v>G25</v>
          </cell>
          <cell r="C886" t="str">
            <v>MOV EXP GROSSUP</v>
          </cell>
          <cell r="D886">
            <v>0</v>
          </cell>
          <cell r="E886">
            <v>0</v>
          </cell>
          <cell r="F886">
            <v>0</v>
          </cell>
          <cell r="G886">
            <v>0</v>
          </cell>
          <cell r="H886">
            <v>621</v>
          </cell>
          <cell r="I886" t="str">
            <v>51</v>
          </cell>
          <cell r="J886" t="str">
            <v>CUSTOMER SERVICE</v>
          </cell>
          <cell r="K886" t="str">
            <v>NonBarg</v>
          </cell>
          <cell r="L886" t="str">
            <v>NonProd</v>
          </cell>
          <cell r="M886" t="str">
            <v>No</v>
          </cell>
          <cell r="N886" t="str">
            <v>Other</v>
          </cell>
          <cell r="O886">
            <v>0</v>
          </cell>
          <cell r="P886">
            <v>20735.32</v>
          </cell>
          <cell r="Q886">
            <v>0</v>
          </cell>
          <cell r="R886">
            <v>0</v>
          </cell>
          <cell r="S886">
            <v>0</v>
          </cell>
        </row>
        <row r="887">
          <cell r="B887" t="str">
            <v>G25</v>
          </cell>
          <cell r="C887" t="str">
            <v>MOV EXP GROSSUP</v>
          </cell>
          <cell r="D887">
            <v>0</v>
          </cell>
          <cell r="E887">
            <v>0</v>
          </cell>
          <cell r="F887">
            <v>0</v>
          </cell>
          <cell r="G887">
            <v>0</v>
          </cell>
          <cell r="H887">
            <v>738</v>
          </cell>
          <cell r="I887" t="str">
            <v>53</v>
          </cell>
          <cell r="J887" t="str">
            <v>POWER SYSTEMS</v>
          </cell>
          <cell r="K887" t="str">
            <v>NonBarg</v>
          </cell>
          <cell r="L887" t="str">
            <v>NonProd</v>
          </cell>
          <cell r="M887" t="str">
            <v>No</v>
          </cell>
          <cell r="N887" t="str">
            <v>Other</v>
          </cell>
          <cell r="O887">
            <v>0</v>
          </cell>
          <cell r="P887">
            <v>85590.8</v>
          </cell>
          <cell r="Q887">
            <v>0</v>
          </cell>
          <cell r="R887">
            <v>0</v>
          </cell>
          <cell r="S887">
            <v>0</v>
          </cell>
        </row>
        <row r="888">
          <cell r="B888" t="str">
            <v>G25</v>
          </cell>
          <cell r="C888" t="str">
            <v>MOV EXP GROSSUP</v>
          </cell>
          <cell r="D888">
            <v>0</v>
          </cell>
          <cell r="E888">
            <v>0</v>
          </cell>
          <cell r="F888">
            <v>0</v>
          </cell>
          <cell r="G888">
            <v>0</v>
          </cell>
          <cell r="H888">
            <v>840</v>
          </cell>
          <cell r="I888" t="str">
            <v>54</v>
          </cell>
          <cell r="J888" t="str">
            <v>RESOURCE PLANNING</v>
          </cell>
          <cell r="K888" t="str">
            <v>NonBarg</v>
          </cell>
          <cell r="L888" t="str">
            <v>NonProd</v>
          </cell>
          <cell r="M888" t="str">
            <v>No</v>
          </cell>
          <cell r="N888" t="str">
            <v>Other</v>
          </cell>
          <cell r="O888">
            <v>0</v>
          </cell>
          <cell r="P888">
            <v>5405.18</v>
          </cell>
          <cell r="Q888">
            <v>0</v>
          </cell>
          <cell r="R888">
            <v>0</v>
          </cell>
          <cell r="S888">
            <v>0</v>
          </cell>
        </row>
        <row r="889">
          <cell r="B889" t="str">
            <v>G25</v>
          </cell>
          <cell r="C889" t="str">
            <v>MOV EXP GROSSUP</v>
          </cell>
          <cell r="D889">
            <v>0</v>
          </cell>
          <cell r="E889">
            <v>0</v>
          </cell>
          <cell r="F889">
            <v>0</v>
          </cell>
          <cell r="G889">
            <v>0</v>
          </cell>
          <cell r="H889">
            <v>912</v>
          </cell>
          <cell r="I889" t="str">
            <v>56</v>
          </cell>
          <cell r="J889" t="str">
            <v>POWER GENERATION</v>
          </cell>
          <cell r="K889" t="str">
            <v>NonBarg</v>
          </cell>
          <cell r="L889" t="str">
            <v>NonProd</v>
          </cell>
          <cell r="M889" t="str">
            <v>No</v>
          </cell>
          <cell r="N889" t="str">
            <v>Other</v>
          </cell>
          <cell r="O889">
            <v>0</v>
          </cell>
          <cell r="P889">
            <v>52054.29</v>
          </cell>
          <cell r="Q889">
            <v>0</v>
          </cell>
          <cell r="R889">
            <v>0</v>
          </cell>
          <cell r="S889">
            <v>0</v>
          </cell>
        </row>
        <row r="890">
          <cell r="B890" t="str">
            <v>G25</v>
          </cell>
          <cell r="C890" t="str">
            <v>MOV EXP GROSSUP</v>
          </cell>
          <cell r="D890">
            <v>0</v>
          </cell>
          <cell r="E890">
            <v>0</v>
          </cell>
          <cell r="F890">
            <v>0</v>
          </cell>
          <cell r="G890">
            <v>0</v>
          </cell>
          <cell r="H890">
            <v>1019</v>
          </cell>
          <cell r="I890" t="str">
            <v>58</v>
          </cell>
          <cell r="J890" t="str">
            <v>INFO MANAGEMENT</v>
          </cell>
          <cell r="K890" t="str">
            <v>NonBarg</v>
          </cell>
          <cell r="L890" t="str">
            <v>NonProd</v>
          </cell>
          <cell r="M890" t="str">
            <v>No</v>
          </cell>
          <cell r="N890" t="str">
            <v>Other</v>
          </cell>
          <cell r="O890">
            <v>0</v>
          </cell>
          <cell r="P890">
            <v>32196.93</v>
          </cell>
          <cell r="Q890">
            <v>0</v>
          </cell>
          <cell r="R890">
            <v>0</v>
          </cell>
          <cell r="S890">
            <v>0</v>
          </cell>
        </row>
        <row r="891">
          <cell r="B891" t="str">
            <v>G25</v>
          </cell>
          <cell r="C891" t="str">
            <v>MOV EXP GROSSUP</v>
          </cell>
          <cell r="D891">
            <v>0</v>
          </cell>
          <cell r="E891">
            <v>0</v>
          </cell>
          <cell r="F891">
            <v>0</v>
          </cell>
          <cell r="G891">
            <v>0</v>
          </cell>
          <cell r="H891">
            <v>1129</v>
          </cell>
          <cell r="I891" t="str">
            <v>62</v>
          </cell>
          <cell r="J891" t="str">
            <v>ENERGY MARKETING</v>
          </cell>
          <cell r="K891" t="str">
            <v>NonBarg</v>
          </cell>
          <cell r="L891" t="str">
            <v>NonProd</v>
          </cell>
          <cell r="M891" t="str">
            <v>No</v>
          </cell>
          <cell r="N891" t="str">
            <v>Other</v>
          </cell>
          <cell r="O891">
            <v>0</v>
          </cell>
          <cell r="P891">
            <v>31128.959999999999</v>
          </cell>
          <cell r="Q891">
            <v>0</v>
          </cell>
          <cell r="R891">
            <v>0</v>
          </cell>
          <cell r="S891">
            <v>0</v>
          </cell>
        </row>
        <row r="892">
          <cell r="B892" t="str">
            <v>G25</v>
          </cell>
          <cell r="C892" t="str">
            <v>MOV EXP GROSSUP</v>
          </cell>
          <cell r="D892">
            <v>0</v>
          </cell>
          <cell r="E892">
            <v>0</v>
          </cell>
          <cell r="F892">
            <v>0</v>
          </cell>
          <cell r="G892">
            <v>0</v>
          </cell>
          <cell r="H892">
            <v>1192</v>
          </cell>
          <cell r="I892" t="str">
            <v>63</v>
          </cell>
          <cell r="J892" t="str">
            <v>REGULATORY AFFAIRS</v>
          </cell>
          <cell r="K892" t="str">
            <v>NonBarg</v>
          </cell>
          <cell r="L892" t="str">
            <v>NonProd</v>
          </cell>
          <cell r="M892" t="str">
            <v>No</v>
          </cell>
          <cell r="N892" t="str">
            <v>Other</v>
          </cell>
          <cell r="O892">
            <v>0</v>
          </cell>
          <cell r="P892">
            <v>4452.05</v>
          </cell>
          <cell r="Q892">
            <v>0</v>
          </cell>
          <cell r="R892">
            <v>0</v>
          </cell>
          <cell r="S892">
            <v>0</v>
          </cell>
        </row>
        <row r="893">
          <cell r="B893" t="str">
            <v>G30</v>
          </cell>
          <cell r="C893" t="str">
            <v>MOV EXP INCENT TXBL</v>
          </cell>
          <cell r="D893">
            <v>0</v>
          </cell>
          <cell r="E893">
            <v>0</v>
          </cell>
          <cell r="F893">
            <v>0</v>
          </cell>
          <cell r="G893">
            <v>0</v>
          </cell>
          <cell r="H893">
            <v>65</v>
          </cell>
          <cell r="I893" t="str">
            <v>31</v>
          </cell>
          <cell r="J893" t="str">
            <v>NUCLEAR DIVISION</v>
          </cell>
          <cell r="K893" t="str">
            <v>NonBarg</v>
          </cell>
          <cell r="L893" t="str">
            <v>NonProd</v>
          </cell>
          <cell r="M893" t="str">
            <v>No</v>
          </cell>
          <cell r="N893" t="str">
            <v>Other</v>
          </cell>
          <cell r="O893">
            <v>0</v>
          </cell>
          <cell r="P893">
            <v>18356</v>
          </cell>
          <cell r="Q893">
            <v>0</v>
          </cell>
          <cell r="R893">
            <v>0</v>
          </cell>
          <cell r="S893">
            <v>0</v>
          </cell>
        </row>
        <row r="894">
          <cell r="B894" t="str">
            <v>G30</v>
          </cell>
          <cell r="C894" t="str">
            <v>MOV EXP INCENT TXBL</v>
          </cell>
          <cell r="D894">
            <v>0</v>
          </cell>
          <cell r="E894">
            <v>0</v>
          </cell>
          <cell r="F894">
            <v>0</v>
          </cell>
          <cell r="G894">
            <v>0</v>
          </cell>
          <cell r="H894">
            <v>179</v>
          </cell>
          <cell r="I894" t="str">
            <v>33</v>
          </cell>
          <cell r="J894" t="str">
            <v>FINANCIAL</v>
          </cell>
          <cell r="K894" t="str">
            <v>NonBarg</v>
          </cell>
          <cell r="L894" t="str">
            <v>NonProd</v>
          </cell>
          <cell r="M894" t="str">
            <v>No</v>
          </cell>
          <cell r="N894" t="str">
            <v>Other</v>
          </cell>
          <cell r="O894">
            <v>0</v>
          </cell>
          <cell r="P894">
            <v>5180</v>
          </cell>
          <cell r="Q894">
            <v>0</v>
          </cell>
          <cell r="R894">
            <v>0</v>
          </cell>
          <cell r="S894">
            <v>0</v>
          </cell>
        </row>
        <row r="895">
          <cell r="B895" t="str">
            <v>G30</v>
          </cell>
          <cell r="C895" t="str">
            <v>MOV EXP INCENT TXBL</v>
          </cell>
          <cell r="D895">
            <v>0</v>
          </cell>
          <cell r="E895">
            <v>0</v>
          </cell>
          <cell r="F895">
            <v>0</v>
          </cell>
          <cell r="G895">
            <v>0</v>
          </cell>
          <cell r="H895">
            <v>292</v>
          </cell>
          <cell r="I895" t="str">
            <v>34</v>
          </cell>
          <cell r="J895" t="str">
            <v>HUMAN RESRC &amp; CORP SVCS</v>
          </cell>
          <cell r="K895" t="str">
            <v>NonBarg</v>
          </cell>
          <cell r="L895" t="str">
            <v>NonProd</v>
          </cell>
          <cell r="M895" t="str">
            <v>No</v>
          </cell>
          <cell r="N895" t="str">
            <v>Other</v>
          </cell>
          <cell r="O895">
            <v>0</v>
          </cell>
          <cell r="P895">
            <v>26754</v>
          </cell>
          <cell r="Q895">
            <v>0</v>
          </cell>
          <cell r="R895">
            <v>0</v>
          </cell>
          <cell r="S895">
            <v>0</v>
          </cell>
        </row>
        <row r="896">
          <cell r="B896" t="str">
            <v>G30</v>
          </cell>
          <cell r="C896" t="str">
            <v>MOV EXP INCENT TXBL</v>
          </cell>
          <cell r="D896">
            <v>0</v>
          </cell>
          <cell r="E896">
            <v>0</v>
          </cell>
          <cell r="F896">
            <v>0</v>
          </cell>
          <cell r="G896">
            <v>0</v>
          </cell>
          <cell r="H896">
            <v>392</v>
          </cell>
          <cell r="I896" t="str">
            <v>35</v>
          </cell>
          <cell r="J896" t="str">
            <v>GENERAL COUNSEL</v>
          </cell>
          <cell r="K896" t="str">
            <v>NonBarg</v>
          </cell>
          <cell r="L896" t="str">
            <v>NonProd</v>
          </cell>
          <cell r="M896" t="str">
            <v>No</v>
          </cell>
          <cell r="N896" t="str">
            <v>Other</v>
          </cell>
          <cell r="O896">
            <v>0</v>
          </cell>
          <cell r="P896">
            <v>10980</v>
          </cell>
          <cell r="Q896">
            <v>0</v>
          </cell>
          <cell r="R896">
            <v>0</v>
          </cell>
          <cell r="S896">
            <v>0</v>
          </cell>
        </row>
        <row r="897">
          <cell r="B897" t="str">
            <v>G30</v>
          </cell>
          <cell r="C897" t="str">
            <v>MOV EXP INCENT TXBL</v>
          </cell>
          <cell r="D897">
            <v>0</v>
          </cell>
          <cell r="E897">
            <v>0</v>
          </cell>
          <cell r="F897">
            <v>0</v>
          </cell>
          <cell r="G897">
            <v>0</v>
          </cell>
          <cell r="H897">
            <v>622</v>
          </cell>
          <cell r="I897" t="str">
            <v>51</v>
          </cell>
          <cell r="J897" t="str">
            <v>CUSTOMER SERVICE</v>
          </cell>
          <cell r="K897" t="str">
            <v>NonBarg</v>
          </cell>
          <cell r="L897" t="str">
            <v>NonProd</v>
          </cell>
          <cell r="M897" t="str">
            <v>No</v>
          </cell>
          <cell r="N897" t="str">
            <v>Other</v>
          </cell>
          <cell r="O897">
            <v>0</v>
          </cell>
          <cell r="P897">
            <v>8910</v>
          </cell>
          <cell r="Q897">
            <v>0</v>
          </cell>
          <cell r="R897">
            <v>0</v>
          </cell>
          <cell r="S897">
            <v>0</v>
          </cell>
        </row>
        <row r="898">
          <cell r="B898" t="str">
            <v>G30</v>
          </cell>
          <cell r="C898" t="str">
            <v>MOV EXP INCENT TXBL</v>
          </cell>
          <cell r="D898">
            <v>0</v>
          </cell>
          <cell r="E898">
            <v>0</v>
          </cell>
          <cell r="F898">
            <v>0</v>
          </cell>
          <cell r="G898">
            <v>0</v>
          </cell>
          <cell r="H898">
            <v>739</v>
          </cell>
          <cell r="I898" t="str">
            <v>53</v>
          </cell>
          <cell r="J898" t="str">
            <v>POWER SYSTEMS</v>
          </cell>
          <cell r="K898" t="str">
            <v>NonBarg</v>
          </cell>
          <cell r="L898" t="str">
            <v>NonProd</v>
          </cell>
          <cell r="M898" t="str">
            <v>No</v>
          </cell>
          <cell r="N898" t="str">
            <v>Other</v>
          </cell>
          <cell r="O898">
            <v>0</v>
          </cell>
          <cell r="P898">
            <v>30480</v>
          </cell>
          <cell r="Q898">
            <v>0</v>
          </cell>
          <cell r="R898">
            <v>0</v>
          </cell>
          <cell r="S898">
            <v>0</v>
          </cell>
        </row>
        <row r="899">
          <cell r="B899" t="str">
            <v>G30</v>
          </cell>
          <cell r="C899" t="str">
            <v>MOV EXP INCENT TXBL</v>
          </cell>
          <cell r="D899">
            <v>0</v>
          </cell>
          <cell r="E899">
            <v>0</v>
          </cell>
          <cell r="F899">
            <v>0</v>
          </cell>
          <cell r="G899">
            <v>0</v>
          </cell>
          <cell r="H899">
            <v>913</v>
          </cell>
          <cell r="I899" t="str">
            <v>56</v>
          </cell>
          <cell r="J899" t="str">
            <v>POWER GENERATION</v>
          </cell>
          <cell r="K899" t="str">
            <v>NonBarg</v>
          </cell>
          <cell r="L899" t="str">
            <v>NonProd</v>
          </cell>
          <cell r="M899" t="str">
            <v>No</v>
          </cell>
          <cell r="N899" t="str">
            <v>Other</v>
          </cell>
          <cell r="O899">
            <v>0</v>
          </cell>
          <cell r="P899">
            <v>34078</v>
          </cell>
          <cell r="Q899">
            <v>0</v>
          </cell>
          <cell r="R899">
            <v>0</v>
          </cell>
          <cell r="S899">
            <v>0</v>
          </cell>
        </row>
        <row r="900">
          <cell r="B900" t="str">
            <v>G30</v>
          </cell>
          <cell r="C900" t="str">
            <v>MOV EXP INCENT TXBL</v>
          </cell>
          <cell r="D900">
            <v>0</v>
          </cell>
          <cell r="E900">
            <v>0</v>
          </cell>
          <cell r="F900">
            <v>0</v>
          </cell>
          <cell r="G900">
            <v>0</v>
          </cell>
          <cell r="H900">
            <v>1020</v>
          </cell>
          <cell r="I900" t="str">
            <v>58</v>
          </cell>
          <cell r="J900" t="str">
            <v>INFO MANAGEMENT</v>
          </cell>
          <cell r="K900" t="str">
            <v>NonBarg</v>
          </cell>
          <cell r="L900" t="str">
            <v>NonProd</v>
          </cell>
          <cell r="M900" t="str">
            <v>No</v>
          </cell>
          <cell r="N900" t="str">
            <v>Other</v>
          </cell>
          <cell r="O900">
            <v>0</v>
          </cell>
          <cell r="P900">
            <v>11612</v>
          </cell>
          <cell r="Q900">
            <v>0</v>
          </cell>
          <cell r="R900">
            <v>0</v>
          </cell>
          <cell r="S900">
            <v>0</v>
          </cell>
        </row>
        <row r="901">
          <cell r="B901" t="str">
            <v>G30</v>
          </cell>
          <cell r="C901" t="str">
            <v>MOV EXP INCENT TXBL</v>
          </cell>
          <cell r="D901">
            <v>0</v>
          </cell>
          <cell r="E901">
            <v>0</v>
          </cell>
          <cell r="F901">
            <v>0</v>
          </cell>
          <cell r="G901">
            <v>0</v>
          </cell>
          <cell r="H901">
            <v>1130</v>
          </cell>
          <cell r="I901" t="str">
            <v>62</v>
          </cell>
          <cell r="J901" t="str">
            <v>ENERGY MARKETING</v>
          </cell>
          <cell r="K901" t="str">
            <v>NonBarg</v>
          </cell>
          <cell r="L901" t="str">
            <v>NonProd</v>
          </cell>
          <cell r="M901" t="str">
            <v>No</v>
          </cell>
          <cell r="N901" t="str">
            <v>Other</v>
          </cell>
          <cell r="O901">
            <v>0</v>
          </cell>
          <cell r="P901">
            <v>23720</v>
          </cell>
          <cell r="Q901">
            <v>0</v>
          </cell>
          <cell r="R901">
            <v>0</v>
          </cell>
          <cell r="S901">
            <v>0</v>
          </cell>
        </row>
        <row r="902">
          <cell r="B902" t="str">
            <v>G30</v>
          </cell>
          <cell r="C902" t="str">
            <v>MOV EXP INCENT TXBL</v>
          </cell>
          <cell r="D902">
            <v>0</v>
          </cell>
          <cell r="E902">
            <v>0</v>
          </cell>
          <cell r="F902">
            <v>0</v>
          </cell>
          <cell r="G902">
            <v>0</v>
          </cell>
          <cell r="H902">
            <v>1193</v>
          </cell>
          <cell r="I902" t="str">
            <v>63</v>
          </cell>
          <cell r="J902" t="str">
            <v>REGULATORY AFFAIRS</v>
          </cell>
          <cell r="K902" t="str">
            <v>NonBarg</v>
          </cell>
          <cell r="L902" t="str">
            <v>NonProd</v>
          </cell>
          <cell r="M902" t="str">
            <v>No</v>
          </cell>
          <cell r="N902" t="str">
            <v>Other</v>
          </cell>
          <cell r="O902">
            <v>0</v>
          </cell>
          <cell r="P902">
            <v>6500</v>
          </cell>
          <cell r="Q902">
            <v>0</v>
          </cell>
          <cell r="R902">
            <v>0</v>
          </cell>
          <cell r="S902">
            <v>0</v>
          </cell>
        </row>
        <row r="903">
          <cell r="B903" t="str">
            <v>G48</v>
          </cell>
          <cell r="C903" t="str">
            <v>GROSS UP</v>
          </cell>
          <cell r="D903">
            <v>0</v>
          </cell>
          <cell r="E903">
            <v>0</v>
          </cell>
          <cell r="F903">
            <v>0</v>
          </cell>
          <cell r="G903">
            <v>0</v>
          </cell>
          <cell r="H903">
            <v>66</v>
          </cell>
          <cell r="I903" t="str">
            <v>31</v>
          </cell>
          <cell r="J903" t="str">
            <v>NUCLEAR DIVISION</v>
          </cell>
          <cell r="K903" t="str">
            <v>NonBarg</v>
          </cell>
          <cell r="L903" t="str">
            <v>NonProd</v>
          </cell>
          <cell r="M903" t="str">
            <v>No</v>
          </cell>
          <cell r="N903" t="str">
            <v>Other</v>
          </cell>
          <cell r="O903">
            <v>0</v>
          </cell>
          <cell r="P903">
            <v>6442.98</v>
          </cell>
          <cell r="Q903">
            <v>0</v>
          </cell>
          <cell r="R903">
            <v>0</v>
          </cell>
          <cell r="S903">
            <v>0</v>
          </cell>
        </row>
        <row r="904">
          <cell r="B904" t="str">
            <v>G48</v>
          </cell>
          <cell r="C904" t="str">
            <v>GROSS UP</v>
          </cell>
          <cell r="D904">
            <v>0</v>
          </cell>
          <cell r="E904">
            <v>0</v>
          </cell>
          <cell r="F904">
            <v>0</v>
          </cell>
          <cell r="G904">
            <v>0</v>
          </cell>
          <cell r="H904">
            <v>180</v>
          </cell>
          <cell r="I904" t="str">
            <v>33</v>
          </cell>
          <cell r="J904" t="str">
            <v>FINANCIAL</v>
          </cell>
          <cell r="K904" t="str">
            <v>NonBarg</v>
          </cell>
          <cell r="L904" t="str">
            <v>NonProd</v>
          </cell>
          <cell r="M904" t="str">
            <v>No</v>
          </cell>
          <cell r="N904" t="str">
            <v>Other</v>
          </cell>
          <cell r="O904">
            <v>0</v>
          </cell>
          <cell r="P904">
            <v>191502.2</v>
          </cell>
          <cell r="Q904">
            <v>0</v>
          </cell>
          <cell r="R904">
            <v>0</v>
          </cell>
          <cell r="S904">
            <v>0</v>
          </cell>
        </row>
        <row r="905">
          <cell r="B905" t="str">
            <v>G48</v>
          </cell>
          <cell r="C905" t="str">
            <v>GROSS UP</v>
          </cell>
          <cell r="D905">
            <v>0</v>
          </cell>
          <cell r="E905">
            <v>0</v>
          </cell>
          <cell r="F905">
            <v>0</v>
          </cell>
          <cell r="G905">
            <v>0</v>
          </cell>
          <cell r="H905">
            <v>293</v>
          </cell>
          <cell r="I905" t="str">
            <v>34</v>
          </cell>
          <cell r="J905" t="str">
            <v>HUMAN RESRC &amp; CORP SVCS</v>
          </cell>
          <cell r="K905" t="str">
            <v>NonBarg</v>
          </cell>
          <cell r="L905" t="str">
            <v>NonProd</v>
          </cell>
          <cell r="M905" t="str">
            <v>No</v>
          </cell>
          <cell r="N905" t="str">
            <v>Other</v>
          </cell>
          <cell r="O905">
            <v>0</v>
          </cell>
          <cell r="P905">
            <v>14946.55</v>
          </cell>
          <cell r="Q905">
            <v>0</v>
          </cell>
          <cell r="R905">
            <v>0</v>
          </cell>
          <cell r="S905">
            <v>0</v>
          </cell>
        </row>
        <row r="906">
          <cell r="B906" t="str">
            <v>G49</v>
          </cell>
          <cell r="C906" t="str">
            <v>GROSSUP</v>
          </cell>
          <cell r="D906">
            <v>0</v>
          </cell>
          <cell r="E906">
            <v>0</v>
          </cell>
          <cell r="F906">
            <v>0</v>
          </cell>
          <cell r="G906">
            <v>0</v>
          </cell>
          <cell r="H906">
            <v>181</v>
          </cell>
          <cell r="I906" t="str">
            <v>33</v>
          </cell>
          <cell r="J906" t="str">
            <v>FINANCIAL</v>
          </cell>
          <cell r="K906" t="str">
            <v>NonBarg</v>
          </cell>
          <cell r="L906" t="str">
            <v>NonProd</v>
          </cell>
          <cell r="M906" t="str">
            <v>No</v>
          </cell>
          <cell r="N906" t="str">
            <v>Other</v>
          </cell>
          <cell r="O906">
            <v>0</v>
          </cell>
          <cell r="P906">
            <v>20738.93</v>
          </cell>
          <cell r="Q906">
            <v>0</v>
          </cell>
          <cell r="R906">
            <v>0</v>
          </cell>
          <cell r="S906">
            <v>0</v>
          </cell>
        </row>
        <row r="907">
          <cell r="B907" t="str">
            <v>H10</v>
          </cell>
          <cell r="C907" t="str">
            <v>RENTENTION PAYOUT</v>
          </cell>
          <cell r="D907">
            <v>0</v>
          </cell>
          <cell r="E907">
            <v>0</v>
          </cell>
          <cell r="F907">
            <v>0</v>
          </cell>
          <cell r="G907">
            <v>0</v>
          </cell>
          <cell r="H907">
            <v>67</v>
          </cell>
          <cell r="I907" t="str">
            <v>31</v>
          </cell>
          <cell r="J907" t="str">
            <v>NUCLEAR DIVISION</v>
          </cell>
          <cell r="K907" t="str">
            <v>NonBarg</v>
          </cell>
          <cell r="L907" t="str">
            <v>NonProd</v>
          </cell>
          <cell r="M907" t="str">
            <v>No</v>
          </cell>
          <cell r="N907" t="str">
            <v>Other</v>
          </cell>
          <cell r="O907">
            <v>0</v>
          </cell>
          <cell r="P907">
            <v>93887</v>
          </cell>
          <cell r="Q907">
            <v>0</v>
          </cell>
          <cell r="R907">
            <v>0</v>
          </cell>
          <cell r="S907">
            <v>0</v>
          </cell>
        </row>
        <row r="908">
          <cell r="B908" t="str">
            <v>H10</v>
          </cell>
          <cell r="C908" t="str">
            <v>RENTENTION PAYOUT</v>
          </cell>
          <cell r="D908">
            <v>0</v>
          </cell>
          <cell r="E908">
            <v>0</v>
          </cell>
          <cell r="F908">
            <v>0</v>
          </cell>
          <cell r="G908">
            <v>0</v>
          </cell>
          <cell r="H908">
            <v>182</v>
          </cell>
          <cell r="I908" t="str">
            <v>33</v>
          </cell>
          <cell r="J908" t="str">
            <v>FINANCIAL</v>
          </cell>
          <cell r="K908" t="str">
            <v>NonBarg</v>
          </cell>
          <cell r="L908" t="str">
            <v>NonProd</v>
          </cell>
          <cell r="M908" t="str">
            <v>No</v>
          </cell>
          <cell r="N908" t="str">
            <v>Other</v>
          </cell>
          <cell r="O908">
            <v>0</v>
          </cell>
          <cell r="P908">
            <v>940327</v>
          </cell>
          <cell r="Q908">
            <v>0</v>
          </cell>
          <cell r="R908">
            <v>0</v>
          </cell>
          <cell r="S908">
            <v>0</v>
          </cell>
        </row>
        <row r="909">
          <cell r="B909" t="str">
            <v>H10</v>
          </cell>
          <cell r="C909" t="str">
            <v>RENTENTION PAYOUT</v>
          </cell>
          <cell r="D909">
            <v>0</v>
          </cell>
          <cell r="E909">
            <v>0</v>
          </cell>
          <cell r="F909">
            <v>0</v>
          </cell>
          <cell r="G909">
            <v>0</v>
          </cell>
          <cell r="H909">
            <v>294</v>
          </cell>
          <cell r="I909" t="str">
            <v>34</v>
          </cell>
          <cell r="J909" t="str">
            <v>HUMAN RESRC &amp; CORP SVCS</v>
          </cell>
          <cell r="K909" t="str">
            <v>NonBarg</v>
          </cell>
          <cell r="L909" t="str">
            <v>NonProd</v>
          </cell>
          <cell r="M909" t="str">
            <v>No</v>
          </cell>
          <cell r="N909" t="str">
            <v>Other</v>
          </cell>
          <cell r="O909">
            <v>0</v>
          </cell>
          <cell r="P909">
            <v>493098</v>
          </cell>
          <cell r="Q909">
            <v>0</v>
          </cell>
          <cell r="R909">
            <v>0</v>
          </cell>
          <cell r="S909">
            <v>0</v>
          </cell>
        </row>
        <row r="910">
          <cell r="B910" t="str">
            <v>H10</v>
          </cell>
          <cell r="C910" t="str">
            <v>RENTENTION PAYOUT</v>
          </cell>
          <cell r="D910">
            <v>0</v>
          </cell>
          <cell r="E910">
            <v>0</v>
          </cell>
          <cell r="F910">
            <v>0</v>
          </cell>
          <cell r="G910">
            <v>0</v>
          </cell>
          <cell r="H910">
            <v>393</v>
          </cell>
          <cell r="I910" t="str">
            <v>35</v>
          </cell>
          <cell r="J910" t="str">
            <v>GENERAL COUNSEL</v>
          </cell>
          <cell r="K910" t="str">
            <v>NonBarg</v>
          </cell>
          <cell r="L910" t="str">
            <v>NonProd</v>
          </cell>
          <cell r="M910" t="str">
            <v>No</v>
          </cell>
          <cell r="N910" t="str">
            <v>Other</v>
          </cell>
          <cell r="O910">
            <v>0</v>
          </cell>
          <cell r="P910">
            <v>233601</v>
          </cell>
          <cell r="Q910">
            <v>0</v>
          </cell>
          <cell r="R910">
            <v>0</v>
          </cell>
          <cell r="S910">
            <v>0</v>
          </cell>
        </row>
        <row r="911">
          <cell r="B911" t="str">
            <v>H10</v>
          </cell>
          <cell r="C911" t="str">
            <v>RENTENTION PAYOUT</v>
          </cell>
          <cell r="D911">
            <v>0</v>
          </cell>
          <cell r="E911">
            <v>0</v>
          </cell>
          <cell r="F911">
            <v>0</v>
          </cell>
          <cell r="G911">
            <v>0</v>
          </cell>
          <cell r="H911">
            <v>450</v>
          </cell>
          <cell r="I911" t="str">
            <v>36</v>
          </cell>
          <cell r="J911" t="str">
            <v>GOVT AFFAIRS - FED</v>
          </cell>
          <cell r="K911" t="str">
            <v>NonBarg</v>
          </cell>
          <cell r="L911" t="str">
            <v>NonProd</v>
          </cell>
          <cell r="M911" t="str">
            <v>No</v>
          </cell>
          <cell r="N911" t="str">
            <v>Other</v>
          </cell>
          <cell r="O911">
            <v>0</v>
          </cell>
          <cell r="P911">
            <v>26000</v>
          </cell>
          <cell r="Q911">
            <v>0</v>
          </cell>
          <cell r="R911">
            <v>0</v>
          </cell>
          <cell r="S911">
            <v>0</v>
          </cell>
        </row>
        <row r="912">
          <cell r="B912" t="str">
            <v>H10</v>
          </cell>
          <cell r="C912" t="str">
            <v>RENTENTION PAYOUT</v>
          </cell>
          <cell r="D912">
            <v>0</v>
          </cell>
          <cell r="E912">
            <v>0</v>
          </cell>
          <cell r="F912">
            <v>0</v>
          </cell>
          <cell r="G912">
            <v>0</v>
          </cell>
          <cell r="H912">
            <v>495</v>
          </cell>
          <cell r="I912" t="str">
            <v>37</v>
          </cell>
          <cell r="J912" t="str">
            <v>CORP COMMUNICATIONS</v>
          </cell>
          <cell r="K912" t="str">
            <v>NonBarg</v>
          </cell>
          <cell r="L912" t="str">
            <v>NonProd</v>
          </cell>
          <cell r="M912" t="str">
            <v>No</v>
          </cell>
          <cell r="N912" t="str">
            <v>Other</v>
          </cell>
          <cell r="O912">
            <v>0</v>
          </cell>
          <cell r="P912">
            <v>31746</v>
          </cell>
          <cell r="Q912">
            <v>0</v>
          </cell>
          <cell r="R912">
            <v>0</v>
          </cell>
          <cell r="S912">
            <v>0</v>
          </cell>
        </row>
        <row r="913">
          <cell r="B913" t="str">
            <v>H10</v>
          </cell>
          <cell r="C913" t="str">
            <v>RENTENTION PAYOUT</v>
          </cell>
          <cell r="D913">
            <v>0</v>
          </cell>
          <cell r="E913">
            <v>0</v>
          </cell>
          <cell r="F913">
            <v>0</v>
          </cell>
          <cell r="G913">
            <v>0</v>
          </cell>
          <cell r="H913">
            <v>550</v>
          </cell>
          <cell r="I913" t="str">
            <v>38</v>
          </cell>
          <cell r="J913" t="str">
            <v>INTERNAL AUDITING</v>
          </cell>
          <cell r="K913" t="str">
            <v>NonBarg</v>
          </cell>
          <cell r="L913" t="str">
            <v>NonProd</v>
          </cell>
          <cell r="M913" t="str">
            <v>No</v>
          </cell>
          <cell r="N913" t="str">
            <v>Other</v>
          </cell>
          <cell r="O913">
            <v>0</v>
          </cell>
          <cell r="P913">
            <v>49596</v>
          </cell>
          <cell r="Q913">
            <v>0</v>
          </cell>
          <cell r="R913">
            <v>0</v>
          </cell>
          <cell r="S913">
            <v>0</v>
          </cell>
        </row>
        <row r="914">
          <cell r="B914" t="str">
            <v>H10</v>
          </cell>
          <cell r="C914" t="str">
            <v>RENTENTION PAYOUT</v>
          </cell>
          <cell r="D914">
            <v>0</v>
          </cell>
          <cell r="E914">
            <v>0</v>
          </cell>
          <cell r="F914">
            <v>0</v>
          </cell>
          <cell r="G914">
            <v>0</v>
          </cell>
          <cell r="H914">
            <v>623</v>
          </cell>
          <cell r="I914" t="str">
            <v>51</v>
          </cell>
          <cell r="J914" t="str">
            <v>CUSTOMER SERVICE</v>
          </cell>
          <cell r="K914" t="str">
            <v>NonBarg</v>
          </cell>
          <cell r="L914" t="str">
            <v>NonProd</v>
          </cell>
          <cell r="M914" t="str">
            <v>No</v>
          </cell>
          <cell r="N914" t="str">
            <v>Other</v>
          </cell>
          <cell r="O914">
            <v>0</v>
          </cell>
          <cell r="P914">
            <v>134057</v>
          </cell>
          <cell r="Q914">
            <v>0</v>
          </cell>
          <cell r="R914">
            <v>0</v>
          </cell>
          <cell r="S914">
            <v>0</v>
          </cell>
        </row>
        <row r="915">
          <cell r="B915" t="str">
            <v>H10</v>
          </cell>
          <cell r="C915" t="str">
            <v>RENTENTION PAYOUT</v>
          </cell>
          <cell r="D915">
            <v>0</v>
          </cell>
          <cell r="E915">
            <v>0</v>
          </cell>
          <cell r="F915">
            <v>0</v>
          </cell>
          <cell r="G915">
            <v>0</v>
          </cell>
          <cell r="H915">
            <v>740</v>
          </cell>
          <cell r="I915" t="str">
            <v>53</v>
          </cell>
          <cell r="J915" t="str">
            <v>POWER SYSTEMS</v>
          </cell>
          <cell r="K915" t="str">
            <v>NonBarg</v>
          </cell>
          <cell r="L915" t="str">
            <v>NonProd</v>
          </cell>
          <cell r="M915" t="str">
            <v>No</v>
          </cell>
          <cell r="N915" t="str">
            <v>Other</v>
          </cell>
          <cell r="O915">
            <v>0</v>
          </cell>
          <cell r="P915">
            <v>159332</v>
          </cell>
          <cell r="Q915">
            <v>0</v>
          </cell>
          <cell r="R915">
            <v>0</v>
          </cell>
          <cell r="S915">
            <v>0</v>
          </cell>
        </row>
        <row r="916">
          <cell r="B916" t="str">
            <v>H10</v>
          </cell>
          <cell r="C916" t="str">
            <v>RENTENTION PAYOUT</v>
          </cell>
          <cell r="D916">
            <v>0</v>
          </cell>
          <cell r="E916">
            <v>0</v>
          </cell>
          <cell r="F916">
            <v>0</v>
          </cell>
          <cell r="G916">
            <v>0</v>
          </cell>
          <cell r="H916">
            <v>841</v>
          </cell>
          <cell r="I916" t="str">
            <v>54</v>
          </cell>
          <cell r="J916" t="str">
            <v>RESOURCE PLANNING</v>
          </cell>
          <cell r="K916" t="str">
            <v>NonBarg</v>
          </cell>
          <cell r="L916" t="str">
            <v>NonProd</v>
          </cell>
          <cell r="M916" t="str">
            <v>No</v>
          </cell>
          <cell r="N916" t="str">
            <v>Other</v>
          </cell>
          <cell r="O916">
            <v>0</v>
          </cell>
          <cell r="P916">
            <v>31577</v>
          </cell>
          <cell r="Q916">
            <v>0</v>
          </cell>
          <cell r="R916">
            <v>0</v>
          </cell>
          <cell r="S916">
            <v>0</v>
          </cell>
        </row>
        <row r="917">
          <cell r="B917" t="str">
            <v>H10</v>
          </cell>
          <cell r="C917" t="str">
            <v>RENTENTION PAYOUT</v>
          </cell>
          <cell r="D917">
            <v>0</v>
          </cell>
          <cell r="E917">
            <v>0</v>
          </cell>
          <cell r="F917">
            <v>0</v>
          </cell>
          <cell r="G917">
            <v>0</v>
          </cell>
          <cell r="H917">
            <v>914</v>
          </cell>
          <cell r="I917" t="str">
            <v>56</v>
          </cell>
          <cell r="J917" t="str">
            <v>POWER GENERATION</v>
          </cell>
          <cell r="K917" t="str">
            <v>NonBarg</v>
          </cell>
          <cell r="L917" t="str">
            <v>NonProd</v>
          </cell>
          <cell r="M917" t="str">
            <v>No</v>
          </cell>
          <cell r="N917" t="str">
            <v>Other</v>
          </cell>
          <cell r="O917">
            <v>0</v>
          </cell>
          <cell r="P917">
            <v>107254</v>
          </cell>
          <cell r="Q917">
            <v>0</v>
          </cell>
          <cell r="R917">
            <v>0</v>
          </cell>
          <cell r="S917">
            <v>0</v>
          </cell>
        </row>
        <row r="918">
          <cell r="B918" t="str">
            <v>H10</v>
          </cell>
          <cell r="C918" t="str">
            <v>RENTENTION PAYOUT</v>
          </cell>
          <cell r="D918">
            <v>0</v>
          </cell>
          <cell r="E918">
            <v>0</v>
          </cell>
          <cell r="F918">
            <v>0</v>
          </cell>
          <cell r="G918">
            <v>0</v>
          </cell>
          <cell r="H918">
            <v>1021</v>
          </cell>
          <cell r="I918" t="str">
            <v>58</v>
          </cell>
          <cell r="J918" t="str">
            <v>INFO MANAGEMENT</v>
          </cell>
          <cell r="K918" t="str">
            <v>NonBarg</v>
          </cell>
          <cell r="L918" t="str">
            <v>NonProd</v>
          </cell>
          <cell r="M918" t="str">
            <v>No</v>
          </cell>
          <cell r="N918" t="str">
            <v>Other</v>
          </cell>
          <cell r="O918">
            <v>0</v>
          </cell>
          <cell r="P918">
            <v>128859</v>
          </cell>
          <cell r="Q918">
            <v>0</v>
          </cell>
          <cell r="R918">
            <v>0</v>
          </cell>
          <cell r="S918">
            <v>0</v>
          </cell>
        </row>
        <row r="919">
          <cell r="B919" t="str">
            <v>H10</v>
          </cell>
          <cell r="C919" t="str">
            <v>RENTENTION PAYOUT</v>
          </cell>
          <cell r="D919">
            <v>0</v>
          </cell>
          <cell r="E919">
            <v>0</v>
          </cell>
          <cell r="F919">
            <v>0</v>
          </cell>
          <cell r="G919">
            <v>0</v>
          </cell>
          <cell r="H919">
            <v>1082</v>
          </cell>
          <cell r="I919" t="str">
            <v>61</v>
          </cell>
          <cell r="J919" t="str">
            <v>GOVT AFFAIRS - STATE</v>
          </cell>
          <cell r="K919" t="str">
            <v>NonBarg</v>
          </cell>
          <cell r="L919" t="str">
            <v>NonProd</v>
          </cell>
          <cell r="M919" t="str">
            <v>No</v>
          </cell>
          <cell r="N919" t="str">
            <v>Other</v>
          </cell>
          <cell r="O919">
            <v>0</v>
          </cell>
          <cell r="P919">
            <v>3583</v>
          </cell>
          <cell r="Q919">
            <v>0</v>
          </cell>
          <cell r="R919">
            <v>0</v>
          </cell>
          <cell r="S919">
            <v>0</v>
          </cell>
        </row>
        <row r="920">
          <cell r="B920" t="str">
            <v>H10</v>
          </cell>
          <cell r="C920" t="str">
            <v>RENTENTION PAYOUT</v>
          </cell>
          <cell r="D920">
            <v>0</v>
          </cell>
          <cell r="E920">
            <v>0</v>
          </cell>
          <cell r="F920">
            <v>0</v>
          </cell>
          <cell r="G920">
            <v>0</v>
          </cell>
          <cell r="H920">
            <v>1131</v>
          </cell>
          <cell r="I920" t="str">
            <v>62</v>
          </cell>
          <cell r="J920" t="str">
            <v>ENERGY MARKETING</v>
          </cell>
          <cell r="K920" t="str">
            <v>NonBarg</v>
          </cell>
          <cell r="L920" t="str">
            <v>NonProd</v>
          </cell>
          <cell r="M920" t="str">
            <v>No</v>
          </cell>
          <cell r="N920" t="str">
            <v>Other</v>
          </cell>
          <cell r="O920">
            <v>0</v>
          </cell>
          <cell r="P920">
            <v>168361</v>
          </cell>
          <cell r="Q920">
            <v>0</v>
          </cell>
          <cell r="R920">
            <v>0</v>
          </cell>
          <cell r="S920">
            <v>0</v>
          </cell>
        </row>
        <row r="921">
          <cell r="B921" t="str">
            <v>H20</v>
          </cell>
          <cell r="C921" t="str">
            <v>SJRPP SUPP</v>
          </cell>
          <cell r="D921">
            <v>0</v>
          </cell>
          <cell r="E921">
            <v>0</v>
          </cell>
          <cell r="F921">
            <v>0</v>
          </cell>
          <cell r="G921">
            <v>0</v>
          </cell>
          <cell r="H921">
            <v>183</v>
          </cell>
          <cell r="I921" t="str">
            <v>33</v>
          </cell>
          <cell r="J921" t="str">
            <v>FINANCIAL</v>
          </cell>
          <cell r="K921" t="str">
            <v>NonBarg</v>
          </cell>
          <cell r="L921" t="str">
            <v>NonProd</v>
          </cell>
          <cell r="M921" t="str">
            <v>No</v>
          </cell>
          <cell r="N921" t="str">
            <v>Other</v>
          </cell>
          <cell r="O921">
            <v>0</v>
          </cell>
          <cell r="P921">
            <v>11760.06</v>
          </cell>
          <cell r="Q921">
            <v>0</v>
          </cell>
          <cell r="R921">
            <v>0</v>
          </cell>
          <cell r="S921">
            <v>0</v>
          </cell>
        </row>
        <row r="922">
          <cell r="B922" t="str">
            <v>H21</v>
          </cell>
          <cell r="C922" t="str">
            <v>SJRPP LIABILITY</v>
          </cell>
          <cell r="D922">
            <v>0</v>
          </cell>
          <cell r="E922">
            <v>0</v>
          </cell>
          <cell r="F922">
            <v>0</v>
          </cell>
          <cell r="G922">
            <v>0</v>
          </cell>
          <cell r="H922">
            <v>184</v>
          </cell>
          <cell r="I922" t="str">
            <v>33</v>
          </cell>
          <cell r="J922" t="str">
            <v>FINANCIAL</v>
          </cell>
          <cell r="K922" t="str">
            <v>NonBarg</v>
          </cell>
          <cell r="L922" t="str">
            <v>NonProd</v>
          </cell>
          <cell r="M922" t="str">
            <v>No</v>
          </cell>
          <cell r="N922" t="str">
            <v>Other</v>
          </cell>
          <cell r="O922">
            <v>0</v>
          </cell>
          <cell r="P922">
            <v>2351.96</v>
          </cell>
          <cell r="Q922">
            <v>0</v>
          </cell>
          <cell r="R922">
            <v>0</v>
          </cell>
          <cell r="S922">
            <v>0</v>
          </cell>
        </row>
        <row r="923">
          <cell r="B923" t="str">
            <v>H22</v>
          </cell>
          <cell r="C923" t="str">
            <v>SJRPP OWNERSHIP EXP</v>
          </cell>
          <cell r="D923">
            <v>0</v>
          </cell>
          <cell r="E923">
            <v>0</v>
          </cell>
          <cell r="F923">
            <v>0</v>
          </cell>
          <cell r="G923">
            <v>0</v>
          </cell>
          <cell r="H923">
            <v>185</v>
          </cell>
          <cell r="I923" t="str">
            <v>33</v>
          </cell>
          <cell r="J923" t="str">
            <v>FINANCIAL</v>
          </cell>
          <cell r="K923" t="str">
            <v>NonBarg</v>
          </cell>
          <cell r="L923" t="str">
            <v>NonProd</v>
          </cell>
          <cell r="M923" t="str">
            <v>No</v>
          </cell>
          <cell r="N923" t="str">
            <v>Other</v>
          </cell>
          <cell r="O923">
            <v>0</v>
          </cell>
          <cell r="P923">
            <v>-2351.96</v>
          </cell>
          <cell r="Q923">
            <v>0</v>
          </cell>
          <cell r="R923">
            <v>0</v>
          </cell>
          <cell r="S923">
            <v>0</v>
          </cell>
        </row>
        <row r="924">
          <cell r="B924" t="str">
            <v>H26</v>
          </cell>
          <cell r="C924" t="str">
            <v>STARS</v>
          </cell>
          <cell r="D924">
            <v>0</v>
          </cell>
          <cell r="E924">
            <v>41387.82</v>
          </cell>
          <cell r="F924">
            <v>3.2699933367054098E-4</v>
          </cell>
          <cell r="G924">
            <v>41387.82</v>
          </cell>
          <cell r="H924">
            <v>269</v>
          </cell>
          <cell r="I924" t="str">
            <v>53</v>
          </cell>
          <cell r="J924" t="str">
            <v>POWER SYSTEMS</v>
          </cell>
          <cell r="K924" t="str">
            <v>Barg</v>
          </cell>
          <cell r="L924" t="str">
            <v>NonProd</v>
          </cell>
          <cell r="M924" t="str">
            <v>Yes</v>
          </cell>
          <cell r="N924" t="str">
            <v>Other</v>
          </cell>
          <cell r="O924">
            <v>0</v>
          </cell>
          <cell r="P924">
            <v>41387.82</v>
          </cell>
          <cell r="Q924">
            <v>41387.82</v>
          </cell>
          <cell r="R924">
            <v>0</v>
          </cell>
          <cell r="S924">
            <v>41387.82</v>
          </cell>
        </row>
        <row r="925">
          <cell r="B925" t="str">
            <v>H26</v>
          </cell>
          <cell r="C925" t="str">
            <v>STARS</v>
          </cell>
          <cell r="D925">
            <v>0</v>
          </cell>
          <cell r="E925">
            <v>555.54</v>
          </cell>
          <cell r="F925">
            <v>4.3892432562848754E-6</v>
          </cell>
          <cell r="G925">
            <v>555.54</v>
          </cell>
          <cell r="H925">
            <v>624</v>
          </cell>
          <cell r="I925" t="str">
            <v>51</v>
          </cell>
          <cell r="J925" t="str">
            <v>CUSTOMER SERVICE</v>
          </cell>
          <cell r="K925" t="str">
            <v>NonBarg</v>
          </cell>
          <cell r="L925" t="str">
            <v>NonProd</v>
          </cell>
          <cell r="M925" t="str">
            <v>Yes</v>
          </cell>
          <cell r="N925" t="str">
            <v>Other</v>
          </cell>
          <cell r="O925">
            <v>0</v>
          </cell>
          <cell r="P925">
            <v>555.54</v>
          </cell>
          <cell r="Q925">
            <v>0</v>
          </cell>
          <cell r="R925">
            <v>555.54</v>
          </cell>
          <cell r="S925">
            <v>555.54</v>
          </cell>
        </row>
        <row r="926">
          <cell r="B926" t="str">
            <v>H26</v>
          </cell>
          <cell r="C926" t="str">
            <v>STARS</v>
          </cell>
          <cell r="D926">
            <v>0</v>
          </cell>
          <cell r="E926">
            <v>13263.62</v>
          </cell>
          <cell r="F926">
            <v>1.0479399258185767E-4</v>
          </cell>
          <cell r="G926">
            <v>13263.62</v>
          </cell>
          <cell r="H926">
            <v>741</v>
          </cell>
          <cell r="I926" t="str">
            <v>53</v>
          </cell>
          <cell r="J926" t="str">
            <v>POWER SYSTEMS</v>
          </cell>
          <cell r="K926" t="str">
            <v>NonBarg</v>
          </cell>
          <cell r="L926" t="str">
            <v>NonProd</v>
          </cell>
          <cell r="M926" t="str">
            <v>Yes</v>
          </cell>
          <cell r="N926" t="str">
            <v>Other</v>
          </cell>
          <cell r="O926">
            <v>0</v>
          </cell>
          <cell r="P926">
            <v>13263.62</v>
          </cell>
          <cell r="Q926">
            <v>0</v>
          </cell>
          <cell r="R926">
            <v>13263.62</v>
          </cell>
          <cell r="S926">
            <v>13263.62</v>
          </cell>
        </row>
        <row r="927">
          <cell r="B927" t="str">
            <v>H30</v>
          </cell>
          <cell r="C927" t="str">
            <v>PERF EXC REWARD</v>
          </cell>
          <cell r="D927">
            <v>0</v>
          </cell>
          <cell r="E927">
            <v>4769054</v>
          </cell>
          <cell r="F927">
            <v>3.7679623624506629E-2</v>
          </cell>
          <cell r="G927">
            <v>4769054</v>
          </cell>
          <cell r="H927">
            <v>68</v>
          </cell>
          <cell r="I927" t="str">
            <v>31</v>
          </cell>
          <cell r="J927" t="str">
            <v>NUCLEAR DIVISION</v>
          </cell>
          <cell r="K927" t="str">
            <v>NonBarg</v>
          </cell>
          <cell r="L927" t="str">
            <v>NonProd</v>
          </cell>
          <cell r="M927" t="str">
            <v>Yes</v>
          </cell>
          <cell r="N927" t="str">
            <v>Other</v>
          </cell>
          <cell r="O927">
            <v>0</v>
          </cell>
          <cell r="P927">
            <v>4769054</v>
          </cell>
          <cell r="Q927">
            <v>0</v>
          </cell>
          <cell r="R927">
            <v>4769054</v>
          </cell>
          <cell r="S927">
            <v>4769054</v>
          </cell>
        </row>
        <row r="928">
          <cell r="B928" t="str">
            <v>H30</v>
          </cell>
          <cell r="C928" t="str">
            <v>PERF EXC REWARD</v>
          </cell>
          <cell r="D928">
            <v>0</v>
          </cell>
          <cell r="E928">
            <v>660112</v>
          </cell>
          <cell r="F928">
            <v>5.2154518925598917E-3</v>
          </cell>
          <cell r="G928">
            <v>660112</v>
          </cell>
          <cell r="H928">
            <v>186</v>
          </cell>
          <cell r="I928" t="str">
            <v>33</v>
          </cell>
          <cell r="J928" t="str">
            <v>FINANCIAL</v>
          </cell>
          <cell r="K928" t="str">
            <v>NonBarg</v>
          </cell>
          <cell r="L928" t="str">
            <v>NonProd</v>
          </cell>
          <cell r="M928" t="str">
            <v>Yes</v>
          </cell>
          <cell r="N928" t="str">
            <v>Other</v>
          </cell>
          <cell r="O928">
            <v>0</v>
          </cell>
          <cell r="P928">
            <v>660112</v>
          </cell>
          <cell r="Q928">
            <v>0</v>
          </cell>
          <cell r="R928">
            <v>660112</v>
          </cell>
          <cell r="S928">
            <v>660112</v>
          </cell>
        </row>
        <row r="929">
          <cell r="B929" t="str">
            <v>H30</v>
          </cell>
          <cell r="C929" t="str">
            <v>PERF EXC REWARD</v>
          </cell>
          <cell r="D929">
            <v>0</v>
          </cell>
          <cell r="E929">
            <v>1479815</v>
          </cell>
          <cell r="F929">
            <v>1.1691809787412615E-2</v>
          </cell>
          <cell r="G929">
            <v>1479815</v>
          </cell>
          <cell r="H929">
            <v>295</v>
          </cell>
          <cell r="I929" t="str">
            <v>34</v>
          </cell>
          <cell r="J929" t="str">
            <v>HUMAN RESRC &amp; CORP SVCS</v>
          </cell>
          <cell r="K929" t="str">
            <v>NonBarg</v>
          </cell>
          <cell r="L929" t="str">
            <v>NonProd</v>
          </cell>
          <cell r="M929" t="str">
            <v>Yes</v>
          </cell>
          <cell r="N929" t="str">
            <v>Other</v>
          </cell>
          <cell r="O929">
            <v>0</v>
          </cell>
          <cell r="P929">
            <v>1479815</v>
          </cell>
          <cell r="Q929">
            <v>0</v>
          </cell>
          <cell r="R929">
            <v>1479815</v>
          </cell>
          <cell r="S929">
            <v>1479815</v>
          </cell>
        </row>
        <row r="930">
          <cell r="B930" t="str">
            <v>H30</v>
          </cell>
          <cell r="C930" t="str">
            <v>PERF EXC REWARD</v>
          </cell>
          <cell r="D930">
            <v>0</v>
          </cell>
          <cell r="E930">
            <v>439193</v>
          </cell>
          <cell r="F930">
            <v>3.4700020042796624E-3</v>
          </cell>
          <cell r="G930">
            <v>439193</v>
          </cell>
          <cell r="H930">
            <v>394</v>
          </cell>
          <cell r="I930" t="str">
            <v>35</v>
          </cell>
          <cell r="J930" t="str">
            <v>GENERAL COUNSEL</v>
          </cell>
          <cell r="K930" t="str">
            <v>NonBarg</v>
          </cell>
          <cell r="L930" t="str">
            <v>NonProd</v>
          </cell>
          <cell r="M930" t="str">
            <v>Yes</v>
          </cell>
          <cell r="N930" t="str">
            <v>Other</v>
          </cell>
          <cell r="O930">
            <v>0</v>
          </cell>
          <cell r="P930">
            <v>439193</v>
          </cell>
          <cell r="Q930">
            <v>0</v>
          </cell>
          <cell r="R930">
            <v>439193</v>
          </cell>
          <cell r="S930">
            <v>439193</v>
          </cell>
        </row>
        <row r="931">
          <cell r="B931" t="str">
            <v>H30</v>
          </cell>
          <cell r="C931" t="str">
            <v>PERF EXC REWARD</v>
          </cell>
          <cell r="D931">
            <v>0</v>
          </cell>
          <cell r="E931">
            <v>17805</v>
          </cell>
          <cell r="F931">
            <v>1.4067479601496242E-4</v>
          </cell>
          <cell r="G931">
            <v>17805</v>
          </cell>
          <cell r="H931">
            <v>451</v>
          </cell>
          <cell r="I931" t="str">
            <v>36</v>
          </cell>
          <cell r="J931" t="str">
            <v>GOVT AFFAIRS - FED</v>
          </cell>
          <cell r="K931" t="str">
            <v>NonBarg</v>
          </cell>
          <cell r="L931" t="str">
            <v>NonProd</v>
          </cell>
          <cell r="M931" t="str">
            <v>Yes</v>
          </cell>
          <cell r="N931" t="str">
            <v>Other</v>
          </cell>
          <cell r="O931">
            <v>0</v>
          </cell>
          <cell r="P931">
            <v>17805</v>
          </cell>
          <cell r="Q931">
            <v>0</v>
          </cell>
          <cell r="R931">
            <v>17805</v>
          </cell>
          <cell r="S931">
            <v>17805</v>
          </cell>
        </row>
        <row r="932">
          <cell r="B932" t="str">
            <v>H30</v>
          </cell>
          <cell r="C932" t="str">
            <v>PERF EXC REWARD</v>
          </cell>
          <cell r="D932">
            <v>0</v>
          </cell>
          <cell r="E932">
            <v>229117</v>
          </cell>
          <cell r="F932">
            <v>1.8102211310620693E-3</v>
          </cell>
          <cell r="G932">
            <v>229117</v>
          </cell>
          <cell r="H932">
            <v>496</v>
          </cell>
          <cell r="I932" t="str">
            <v>37</v>
          </cell>
          <cell r="J932" t="str">
            <v>CORP COMMUNICATIONS</v>
          </cell>
          <cell r="K932" t="str">
            <v>NonBarg</v>
          </cell>
          <cell r="L932" t="str">
            <v>NonProd</v>
          </cell>
          <cell r="M932" t="str">
            <v>Yes</v>
          </cell>
          <cell r="N932" t="str">
            <v>Other</v>
          </cell>
          <cell r="O932">
            <v>0</v>
          </cell>
          <cell r="P932">
            <v>229117</v>
          </cell>
          <cell r="Q932">
            <v>0</v>
          </cell>
          <cell r="R932">
            <v>229117</v>
          </cell>
          <cell r="S932">
            <v>229117</v>
          </cell>
        </row>
        <row r="933">
          <cell r="B933" t="str">
            <v>H30</v>
          </cell>
          <cell r="C933" t="str">
            <v>PERF EXC REWARD</v>
          </cell>
          <cell r="D933">
            <v>0</v>
          </cell>
          <cell r="E933">
            <v>89412</v>
          </cell>
          <cell r="F933">
            <v>7.0643161254084919E-4</v>
          </cell>
          <cell r="G933">
            <v>89412</v>
          </cell>
          <cell r="H933">
            <v>551</v>
          </cell>
          <cell r="I933" t="str">
            <v>38</v>
          </cell>
          <cell r="J933" t="str">
            <v>INTERNAL AUDITING</v>
          </cell>
          <cell r="K933" t="str">
            <v>NonBarg</v>
          </cell>
          <cell r="L933" t="str">
            <v>NonProd</v>
          </cell>
          <cell r="M933" t="str">
            <v>Yes</v>
          </cell>
          <cell r="N933" t="str">
            <v>Other</v>
          </cell>
          <cell r="O933">
            <v>0</v>
          </cell>
          <cell r="P933">
            <v>89412</v>
          </cell>
          <cell r="Q933">
            <v>0</v>
          </cell>
          <cell r="R933">
            <v>89412</v>
          </cell>
          <cell r="S933">
            <v>89412</v>
          </cell>
        </row>
        <row r="934">
          <cell r="B934" t="str">
            <v>H30</v>
          </cell>
          <cell r="C934" t="str">
            <v>PERF EXC REWARD</v>
          </cell>
          <cell r="D934">
            <v>0</v>
          </cell>
          <cell r="E934">
            <v>1114273</v>
          </cell>
          <cell r="F934">
            <v>8.8037139556293303E-3</v>
          </cell>
          <cell r="G934">
            <v>1114273</v>
          </cell>
          <cell r="H934">
            <v>625</v>
          </cell>
          <cell r="I934" t="str">
            <v>51</v>
          </cell>
          <cell r="J934" t="str">
            <v>CUSTOMER SERVICE</v>
          </cell>
          <cell r="K934" t="str">
            <v>NonBarg</v>
          </cell>
          <cell r="L934" t="str">
            <v>NonProd</v>
          </cell>
          <cell r="M934" t="str">
            <v>Yes</v>
          </cell>
          <cell r="N934" t="str">
            <v>Other</v>
          </cell>
          <cell r="O934">
            <v>0</v>
          </cell>
          <cell r="P934">
            <v>1114273</v>
          </cell>
          <cell r="Q934">
            <v>0</v>
          </cell>
          <cell r="R934">
            <v>1114273</v>
          </cell>
          <cell r="S934">
            <v>1114273</v>
          </cell>
        </row>
        <row r="935">
          <cell r="B935" t="str">
            <v>H30</v>
          </cell>
          <cell r="C935" t="str">
            <v>PERF EXC REWARD</v>
          </cell>
          <cell r="D935">
            <v>0</v>
          </cell>
          <cell r="E935">
            <v>4733601</v>
          </cell>
          <cell r="F935">
            <v>3.7399514467353109E-2</v>
          </cell>
          <cell r="G935">
            <v>4733601</v>
          </cell>
          <cell r="H935">
            <v>742</v>
          </cell>
          <cell r="I935" t="str">
            <v>53</v>
          </cell>
          <cell r="J935" t="str">
            <v>POWER SYSTEMS</v>
          </cell>
          <cell r="K935" t="str">
            <v>NonBarg</v>
          </cell>
          <cell r="L935" t="str">
            <v>NonProd</v>
          </cell>
          <cell r="M935" t="str">
            <v>Yes</v>
          </cell>
          <cell r="N935" t="str">
            <v>Other</v>
          </cell>
          <cell r="O935">
            <v>0</v>
          </cell>
          <cell r="P935">
            <v>4733601</v>
          </cell>
          <cell r="Q935">
            <v>0</v>
          </cell>
          <cell r="R935">
            <v>4733601</v>
          </cell>
          <cell r="S935">
            <v>4733601</v>
          </cell>
        </row>
        <row r="936">
          <cell r="B936" t="str">
            <v>H30</v>
          </cell>
          <cell r="C936" t="str">
            <v>PERF EXC REWARD</v>
          </cell>
          <cell r="D936">
            <v>0</v>
          </cell>
          <cell r="E936">
            <v>151559</v>
          </cell>
          <cell r="F936">
            <v>1.1974463021191626E-3</v>
          </cell>
          <cell r="G936">
            <v>151559</v>
          </cell>
          <cell r="H936">
            <v>842</v>
          </cell>
          <cell r="I936" t="str">
            <v>54</v>
          </cell>
          <cell r="J936" t="str">
            <v>RESOURCE PLANNING</v>
          </cell>
          <cell r="K936" t="str">
            <v>NonBarg</v>
          </cell>
          <cell r="L936" t="str">
            <v>NonProd</v>
          </cell>
          <cell r="M936" t="str">
            <v>Yes</v>
          </cell>
          <cell r="N936" t="str">
            <v>Other</v>
          </cell>
          <cell r="O936">
            <v>0</v>
          </cell>
          <cell r="P936">
            <v>151559</v>
          </cell>
          <cell r="Q936">
            <v>0</v>
          </cell>
          <cell r="R936">
            <v>151559</v>
          </cell>
          <cell r="S936">
            <v>151559</v>
          </cell>
        </row>
        <row r="937">
          <cell r="B937" t="str">
            <v>H30</v>
          </cell>
          <cell r="C937" t="str">
            <v>PERF EXC REWARD</v>
          </cell>
          <cell r="D937">
            <v>0</v>
          </cell>
          <cell r="E937">
            <v>1918641</v>
          </cell>
          <cell r="F937">
            <v>1.5158912176407947E-2</v>
          </cell>
          <cell r="G937">
            <v>1918641</v>
          </cell>
          <cell r="H937">
            <v>915</v>
          </cell>
          <cell r="I937" t="str">
            <v>56</v>
          </cell>
          <cell r="J937" t="str">
            <v>POWER GENERATION</v>
          </cell>
          <cell r="K937" t="str">
            <v>NonBarg</v>
          </cell>
          <cell r="L937" t="str">
            <v>NonProd</v>
          </cell>
          <cell r="M937" t="str">
            <v>Yes</v>
          </cell>
          <cell r="N937" t="str">
            <v>Other</v>
          </cell>
          <cell r="O937">
            <v>0</v>
          </cell>
          <cell r="P937">
            <v>1918641</v>
          </cell>
          <cell r="Q937">
            <v>0</v>
          </cell>
          <cell r="R937">
            <v>1918641</v>
          </cell>
          <cell r="S937">
            <v>1918641</v>
          </cell>
        </row>
        <row r="938">
          <cell r="B938" t="str">
            <v>H30</v>
          </cell>
          <cell r="C938" t="str">
            <v>PERF EXC REWARD</v>
          </cell>
          <cell r="D938">
            <v>0</v>
          </cell>
          <cell r="E938">
            <v>2082568</v>
          </cell>
          <cell r="F938">
            <v>1.6454076303694932E-2</v>
          </cell>
          <cell r="G938">
            <v>2082568</v>
          </cell>
          <cell r="H938">
            <v>1022</v>
          </cell>
          <cell r="I938" t="str">
            <v>58</v>
          </cell>
          <cell r="J938" t="str">
            <v>INFO MANAGEMENT</v>
          </cell>
          <cell r="K938" t="str">
            <v>NonBarg</v>
          </cell>
          <cell r="L938" t="str">
            <v>NonProd</v>
          </cell>
          <cell r="M938" t="str">
            <v>Yes</v>
          </cell>
          <cell r="N938" t="str">
            <v>Other</v>
          </cell>
          <cell r="O938">
            <v>0</v>
          </cell>
          <cell r="P938">
            <v>2082568</v>
          </cell>
          <cell r="Q938">
            <v>0</v>
          </cell>
          <cell r="R938">
            <v>2082568</v>
          </cell>
          <cell r="S938">
            <v>2082568</v>
          </cell>
        </row>
        <row r="939">
          <cell r="B939" t="str">
            <v>H30</v>
          </cell>
          <cell r="C939" t="str">
            <v>PERF EXC REWARD</v>
          </cell>
          <cell r="D939">
            <v>0</v>
          </cell>
          <cell r="E939">
            <v>43540</v>
          </cell>
          <cell r="F939">
            <v>3.4400340457688648E-4</v>
          </cell>
          <cell r="G939">
            <v>43540</v>
          </cell>
          <cell r="H939">
            <v>1083</v>
          </cell>
          <cell r="I939" t="str">
            <v>61</v>
          </cell>
          <cell r="J939" t="str">
            <v>GOVT AFFAIRS - STATE</v>
          </cell>
          <cell r="K939" t="str">
            <v>NonBarg</v>
          </cell>
          <cell r="L939" t="str">
            <v>NonProd</v>
          </cell>
          <cell r="M939" t="str">
            <v>Yes</v>
          </cell>
          <cell r="N939" t="str">
            <v>Other</v>
          </cell>
          <cell r="O939">
            <v>0</v>
          </cell>
          <cell r="P939">
            <v>43540</v>
          </cell>
          <cell r="Q939">
            <v>0</v>
          </cell>
          <cell r="R939">
            <v>43540</v>
          </cell>
          <cell r="S939">
            <v>43540</v>
          </cell>
        </row>
        <row r="940">
          <cell r="B940" t="str">
            <v>H30</v>
          </cell>
          <cell r="C940" t="str">
            <v>PERF EXC REWARD</v>
          </cell>
          <cell r="D940">
            <v>0</v>
          </cell>
          <cell r="E940">
            <v>52059</v>
          </cell>
          <cell r="F940">
            <v>4.1131082312512938E-4</v>
          </cell>
          <cell r="G940">
            <v>52059</v>
          </cell>
          <cell r="H940">
            <v>1132</v>
          </cell>
          <cell r="I940" t="str">
            <v>62</v>
          </cell>
          <cell r="J940" t="str">
            <v>ENERGY MARKETING</v>
          </cell>
          <cell r="K940" t="str">
            <v>NonBarg</v>
          </cell>
          <cell r="L940" t="str">
            <v>NonProd</v>
          </cell>
          <cell r="M940" t="str">
            <v>Yes</v>
          </cell>
          <cell r="N940" t="str">
            <v>Other</v>
          </cell>
          <cell r="O940">
            <v>0</v>
          </cell>
          <cell r="P940">
            <v>52059</v>
          </cell>
          <cell r="Q940">
            <v>0</v>
          </cell>
          <cell r="R940">
            <v>52059</v>
          </cell>
          <cell r="S940">
            <v>52059</v>
          </cell>
        </row>
        <row r="941">
          <cell r="B941" t="str">
            <v>H30</v>
          </cell>
          <cell r="C941" t="str">
            <v>PERF EXC REWARD</v>
          </cell>
          <cell r="D941">
            <v>0</v>
          </cell>
          <cell r="E941">
            <v>204228</v>
          </cell>
          <cell r="F941">
            <v>1.6135766492863658E-3</v>
          </cell>
          <cell r="G941">
            <v>204228</v>
          </cell>
          <cell r="H941">
            <v>1194</v>
          </cell>
          <cell r="I941" t="str">
            <v>63</v>
          </cell>
          <cell r="J941" t="str">
            <v>REGULATORY AFFAIRS</v>
          </cell>
          <cell r="K941" t="str">
            <v>NonBarg</v>
          </cell>
          <cell r="L941" t="str">
            <v>NonProd</v>
          </cell>
          <cell r="M941" t="str">
            <v>Yes</v>
          </cell>
          <cell r="N941" t="str">
            <v>Other</v>
          </cell>
          <cell r="O941">
            <v>0</v>
          </cell>
          <cell r="P941">
            <v>204228</v>
          </cell>
          <cell r="Q941">
            <v>0</v>
          </cell>
          <cell r="R941">
            <v>204228</v>
          </cell>
          <cell r="S941">
            <v>204228</v>
          </cell>
        </row>
        <row r="942">
          <cell r="B942" t="str">
            <v>H33</v>
          </cell>
          <cell r="C942" t="str">
            <v>CERT WELDERS PAY</v>
          </cell>
          <cell r="D942">
            <v>0</v>
          </cell>
          <cell r="E942">
            <v>18000</v>
          </cell>
          <cell r="F942">
            <v>1.4221546353660901E-4</v>
          </cell>
          <cell r="G942">
            <v>18000</v>
          </cell>
          <cell r="H942">
            <v>397</v>
          </cell>
          <cell r="I942" t="str">
            <v>56</v>
          </cell>
          <cell r="J942" t="str">
            <v>POWER GENERATION</v>
          </cell>
          <cell r="K942" t="str">
            <v>Barg</v>
          </cell>
          <cell r="L942" t="str">
            <v>NonProd</v>
          </cell>
          <cell r="M942" t="str">
            <v>Yes</v>
          </cell>
          <cell r="N942" t="str">
            <v>Other</v>
          </cell>
          <cell r="O942">
            <v>0</v>
          </cell>
          <cell r="P942">
            <v>18000</v>
          </cell>
          <cell r="Q942">
            <v>18000</v>
          </cell>
          <cell r="R942">
            <v>0</v>
          </cell>
          <cell r="S942">
            <v>18000</v>
          </cell>
        </row>
        <row r="943">
          <cell r="B943" t="str">
            <v>H35</v>
          </cell>
          <cell r="C943" t="str">
            <v>INCENTIVE</v>
          </cell>
          <cell r="D943">
            <v>0</v>
          </cell>
          <cell r="E943">
            <v>0</v>
          </cell>
          <cell r="F943">
            <v>0</v>
          </cell>
          <cell r="G943">
            <v>0</v>
          </cell>
          <cell r="H943">
            <v>187</v>
          </cell>
          <cell r="I943" t="str">
            <v>33</v>
          </cell>
          <cell r="J943" t="str">
            <v>FINANCIAL</v>
          </cell>
          <cell r="K943" t="str">
            <v>NonBarg</v>
          </cell>
          <cell r="L943" t="str">
            <v>NonProd</v>
          </cell>
          <cell r="M943" t="str">
            <v>No</v>
          </cell>
          <cell r="N943" t="str">
            <v>Other</v>
          </cell>
          <cell r="O943">
            <v>0</v>
          </cell>
          <cell r="P943">
            <v>11600</v>
          </cell>
          <cell r="Q943">
            <v>0</v>
          </cell>
          <cell r="R943">
            <v>0</v>
          </cell>
          <cell r="S943">
            <v>0</v>
          </cell>
        </row>
        <row r="944">
          <cell r="B944" t="str">
            <v>H35</v>
          </cell>
          <cell r="C944" t="str">
            <v>INCENTIVE</v>
          </cell>
          <cell r="D944">
            <v>0</v>
          </cell>
          <cell r="E944">
            <v>0</v>
          </cell>
          <cell r="F944">
            <v>0</v>
          </cell>
          <cell r="G944">
            <v>0</v>
          </cell>
          <cell r="H944">
            <v>296</v>
          </cell>
          <cell r="I944" t="str">
            <v>34</v>
          </cell>
          <cell r="J944" t="str">
            <v>HUMAN RESRC &amp; CORP SVCS</v>
          </cell>
          <cell r="K944" t="str">
            <v>NonBarg</v>
          </cell>
          <cell r="L944" t="str">
            <v>NonProd</v>
          </cell>
          <cell r="M944" t="str">
            <v>No</v>
          </cell>
          <cell r="N944" t="str">
            <v>Other</v>
          </cell>
          <cell r="O944">
            <v>0</v>
          </cell>
          <cell r="P944">
            <v>17383</v>
          </cell>
          <cell r="Q944">
            <v>0</v>
          </cell>
          <cell r="R944">
            <v>0</v>
          </cell>
          <cell r="S944">
            <v>0</v>
          </cell>
        </row>
        <row r="945">
          <cell r="B945" t="str">
            <v>H35</v>
          </cell>
          <cell r="C945" t="str">
            <v>INCENTIVE</v>
          </cell>
          <cell r="D945">
            <v>0</v>
          </cell>
          <cell r="E945">
            <v>0</v>
          </cell>
          <cell r="F945">
            <v>0</v>
          </cell>
          <cell r="G945">
            <v>0</v>
          </cell>
          <cell r="H945">
            <v>395</v>
          </cell>
          <cell r="I945" t="str">
            <v>35</v>
          </cell>
          <cell r="J945" t="str">
            <v>GENERAL COUNSEL</v>
          </cell>
          <cell r="K945" t="str">
            <v>NonBarg</v>
          </cell>
          <cell r="L945" t="str">
            <v>NonProd</v>
          </cell>
          <cell r="M945" t="str">
            <v>No</v>
          </cell>
          <cell r="N945" t="str">
            <v>Other</v>
          </cell>
          <cell r="O945">
            <v>0</v>
          </cell>
          <cell r="P945">
            <v>35000</v>
          </cell>
          <cell r="Q945">
            <v>0</v>
          </cell>
          <cell r="R945">
            <v>0</v>
          </cell>
          <cell r="S945">
            <v>0</v>
          </cell>
        </row>
        <row r="946">
          <cell r="B946" t="str">
            <v>H35</v>
          </cell>
          <cell r="C946" t="str">
            <v>INCENTIVE</v>
          </cell>
          <cell r="D946">
            <v>0</v>
          </cell>
          <cell r="E946">
            <v>0</v>
          </cell>
          <cell r="F946">
            <v>0</v>
          </cell>
          <cell r="G946">
            <v>0</v>
          </cell>
          <cell r="H946">
            <v>843</v>
          </cell>
          <cell r="I946" t="str">
            <v>54</v>
          </cell>
          <cell r="J946" t="str">
            <v>RESOURCE PLANNING</v>
          </cell>
          <cell r="K946" t="str">
            <v>NonBarg</v>
          </cell>
          <cell r="L946" t="str">
            <v>NonProd</v>
          </cell>
          <cell r="M946" t="str">
            <v>No</v>
          </cell>
          <cell r="N946" t="str">
            <v>Other</v>
          </cell>
          <cell r="O946">
            <v>0</v>
          </cell>
          <cell r="P946">
            <v>16000</v>
          </cell>
          <cell r="Q946">
            <v>0</v>
          </cell>
          <cell r="R946">
            <v>0</v>
          </cell>
          <cell r="S946">
            <v>0</v>
          </cell>
        </row>
        <row r="947">
          <cell r="B947" t="str">
            <v>H35</v>
          </cell>
          <cell r="C947" t="str">
            <v>INCENTIVE</v>
          </cell>
          <cell r="D947">
            <v>0</v>
          </cell>
          <cell r="E947">
            <v>0</v>
          </cell>
          <cell r="F947">
            <v>0</v>
          </cell>
          <cell r="G947">
            <v>0</v>
          </cell>
          <cell r="H947">
            <v>916</v>
          </cell>
          <cell r="I947" t="str">
            <v>56</v>
          </cell>
          <cell r="J947" t="str">
            <v>POWER GENERATION</v>
          </cell>
          <cell r="K947" t="str">
            <v>NonBarg</v>
          </cell>
          <cell r="L947" t="str">
            <v>NonProd</v>
          </cell>
          <cell r="M947" t="str">
            <v>No</v>
          </cell>
          <cell r="N947" t="str">
            <v>Other</v>
          </cell>
          <cell r="O947">
            <v>0</v>
          </cell>
          <cell r="P947">
            <v>7750</v>
          </cell>
          <cell r="Q947">
            <v>0</v>
          </cell>
          <cell r="R947">
            <v>0</v>
          </cell>
          <cell r="S947">
            <v>0</v>
          </cell>
        </row>
        <row r="948">
          <cell r="B948" t="str">
            <v>H35</v>
          </cell>
          <cell r="C948" t="str">
            <v>INCENTIVE</v>
          </cell>
          <cell r="D948">
            <v>0</v>
          </cell>
          <cell r="E948">
            <v>0</v>
          </cell>
          <cell r="F948">
            <v>0</v>
          </cell>
          <cell r="G948">
            <v>0</v>
          </cell>
          <cell r="H948">
            <v>1133</v>
          </cell>
          <cell r="I948" t="str">
            <v>62</v>
          </cell>
          <cell r="J948" t="str">
            <v>ENERGY MARKETING</v>
          </cell>
          <cell r="K948" t="str">
            <v>NonBarg</v>
          </cell>
          <cell r="L948" t="str">
            <v>NonProd</v>
          </cell>
          <cell r="M948" t="str">
            <v>No</v>
          </cell>
          <cell r="N948" t="str">
            <v>Other</v>
          </cell>
          <cell r="O948">
            <v>0</v>
          </cell>
          <cell r="P948">
            <v>619850</v>
          </cell>
          <cell r="Q948">
            <v>0</v>
          </cell>
          <cell r="R948">
            <v>0</v>
          </cell>
          <cell r="S948">
            <v>0</v>
          </cell>
        </row>
        <row r="949">
          <cell r="B949" t="str">
            <v>H36</v>
          </cell>
          <cell r="C949" t="str">
            <v>EX INCENTIVE AWD</v>
          </cell>
          <cell r="D949">
            <v>0</v>
          </cell>
          <cell r="E949">
            <v>524400</v>
          </cell>
          <cell r="F949">
            <v>4.1432105043665429E-3</v>
          </cell>
          <cell r="G949">
            <v>524400</v>
          </cell>
          <cell r="H949">
            <v>188</v>
          </cell>
          <cell r="I949" t="str">
            <v>33</v>
          </cell>
          <cell r="J949" t="str">
            <v>FINANCIAL</v>
          </cell>
          <cell r="K949" t="str">
            <v>NonBarg</v>
          </cell>
          <cell r="L949" t="str">
            <v>NonProd</v>
          </cell>
          <cell r="M949" t="str">
            <v>Yes</v>
          </cell>
          <cell r="N949" t="str">
            <v>Other</v>
          </cell>
          <cell r="O949">
            <v>0</v>
          </cell>
          <cell r="P949">
            <v>524400</v>
          </cell>
          <cell r="Q949">
            <v>0</v>
          </cell>
          <cell r="R949">
            <v>524400</v>
          </cell>
          <cell r="S949">
            <v>524400</v>
          </cell>
        </row>
        <row r="950">
          <cell r="B950" t="str">
            <v>H37</v>
          </cell>
          <cell r="C950" t="str">
            <v>EX INCENTIVE AWD</v>
          </cell>
          <cell r="D950">
            <v>0</v>
          </cell>
          <cell r="E950">
            <v>1539000</v>
          </cell>
          <cell r="F950">
            <v>1.215942213238007E-2</v>
          </cell>
          <cell r="G950">
            <v>1539000</v>
          </cell>
          <cell r="H950">
            <v>189</v>
          </cell>
          <cell r="I950" t="str">
            <v>33</v>
          </cell>
          <cell r="J950" t="str">
            <v>FINANCIAL</v>
          </cell>
          <cell r="K950" t="str">
            <v>NonBarg</v>
          </cell>
          <cell r="L950" t="str">
            <v>NonProd</v>
          </cell>
          <cell r="M950" t="str">
            <v>Yes</v>
          </cell>
          <cell r="N950" t="str">
            <v>Other</v>
          </cell>
          <cell r="O950">
            <v>0</v>
          </cell>
          <cell r="P950">
            <v>1539000</v>
          </cell>
          <cell r="Q950">
            <v>0</v>
          </cell>
          <cell r="R950">
            <v>1539000</v>
          </cell>
          <cell r="S950">
            <v>1539000</v>
          </cell>
        </row>
        <row r="951">
          <cell r="B951" t="str">
            <v>H37</v>
          </cell>
          <cell r="C951" t="str">
            <v>EX INCENTIVE AWD</v>
          </cell>
          <cell r="D951">
            <v>0</v>
          </cell>
          <cell r="E951">
            <v>243000</v>
          </cell>
          <cell r="F951">
            <v>1.9199087577442217E-3</v>
          </cell>
          <cell r="G951">
            <v>243000</v>
          </cell>
          <cell r="H951">
            <v>297</v>
          </cell>
          <cell r="I951" t="str">
            <v>34</v>
          </cell>
          <cell r="J951" t="str">
            <v>HUMAN RESRC &amp; CORP SVCS</v>
          </cell>
          <cell r="K951" t="str">
            <v>NonBarg</v>
          </cell>
          <cell r="L951" t="str">
            <v>NonProd</v>
          </cell>
          <cell r="M951" t="str">
            <v>Yes</v>
          </cell>
          <cell r="N951" t="str">
            <v>Other</v>
          </cell>
          <cell r="O951">
            <v>0</v>
          </cell>
          <cell r="P951">
            <v>243000</v>
          </cell>
          <cell r="Q951">
            <v>0</v>
          </cell>
          <cell r="R951">
            <v>243000</v>
          </cell>
          <cell r="S951">
            <v>243000</v>
          </cell>
        </row>
        <row r="952">
          <cell r="B952" t="str">
            <v>J05</v>
          </cell>
          <cell r="C952" t="str">
            <v>SITE ALLOW 50M +</v>
          </cell>
          <cell r="D952">
            <v>0</v>
          </cell>
          <cell r="E952">
            <v>0</v>
          </cell>
          <cell r="F952">
            <v>0</v>
          </cell>
          <cell r="G952">
            <v>0</v>
          </cell>
          <cell r="H952">
            <v>270</v>
          </cell>
          <cell r="I952" t="str">
            <v>53</v>
          </cell>
          <cell r="J952" t="str">
            <v>POWER SYSTEMS</v>
          </cell>
          <cell r="K952" t="str">
            <v>Barg</v>
          </cell>
          <cell r="L952" t="str">
            <v>NonProd</v>
          </cell>
          <cell r="M952" t="str">
            <v>No</v>
          </cell>
          <cell r="N952" t="str">
            <v>Other</v>
          </cell>
          <cell r="O952">
            <v>0</v>
          </cell>
          <cell r="P952">
            <v>1280</v>
          </cell>
          <cell r="Q952">
            <v>0</v>
          </cell>
          <cell r="R952">
            <v>0</v>
          </cell>
          <cell r="S952">
            <v>0</v>
          </cell>
        </row>
        <row r="953">
          <cell r="B953" t="str">
            <v>J05</v>
          </cell>
          <cell r="C953" t="str">
            <v>SITE ALLOW 50M +</v>
          </cell>
          <cell r="D953">
            <v>0</v>
          </cell>
          <cell r="E953">
            <v>0</v>
          </cell>
          <cell r="F953">
            <v>0</v>
          </cell>
          <cell r="G953">
            <v>0</v>
          </cell>
          <cell r="H953">
            <v>398</v>
          </cell>
          <cell r="I953" t="str">
            <v>56</v>
          </cell>
          <cell r="J953" t="str">
            <v>POWER GENERATION</v>
          </cell>
          <cell r="K953" t="str">
            <v>Barg</v>
          </cell>
          <cell r="L953" t="str">
            <v>NonProd</v>
          </cell>
          <cell r="M953" t="str">
            <v>No</v>
          </cell>
          <cell r="N953" t="str">
            <v>Other</v>
          </cell>
          <cell r="O953">
            <v>0</v>
          </cell>
          <cell r="P953">
            <v>44203</v>
          </cell>
          <cell r="Q953">
            <v>0</v>
          </cell>
          <cell r="R953">
            <v>0</v>
          </cell>
          <cell r="S953">
            <v>0</v>
          </cell>
        </row>
        <row r="954">
          <cell r="B954" t="str">
            <v>J10</v>
          </cell>
          <cell r="C954" t="str">
            <v>O.T. MEALS NON-XM</v>
          </cell>
          <cell r="D954">
            <v>0</v>
          </cell>
          <cell r="E954">
            <v>0</v>
          </cell>
          <cell r="F954">
            <v>0</v>
          </cell>
          <cell r="G954">
            <v>0</v>
          </cell>
          <cell r="H954">
            <v>58</v>
          </cell>
          <cell r="I954" t="str">
            <v>31</v>
          </cell>
          <cell r="J954" t="str">
            <v>NUCLEAR DIVISION</v>
          </cell>
          <cell r="K954" t="str">
            <v>Barg</v>
          </cell>
          <cell r="L954" t="str">
            <v>NonProd</v>
          </cell>
          <cell r="M954" t="str">
            <v>No</v>
          </cell>
          <cell r="N954" t="str">
            <v>Other</v>
          </cell>
          <cell r="O954">
            <v>43797</v>
          </cell>
          <cell r="P954">
            <v>481767</v>
          </cell>
          <cell r="Q954">
            <v>0</v>
          </cell>
          <cell r="R954">
            <v>0</v>
          </cell>
          <cell r="S954">
            <v>0</v>
          </cell>
        </row>
        <row r="955">
          <cell r="B955" t="str">
            <v>J10</v>
          </cell>
          <cell r="C955" t="str">
            <v>O.T. MEALS NON-XM</v>
          </cell>
          <cell r="D955">
            <v>0</v>
          </cell>
          <cell r="E955">
            <v>0</v>
          </cell>
          <cell r="F955">
            <v>0</v>
          </cell>
          <cell r="G955">
            <v>0</v>
          </cell>
          <cell r="H955">
            <v>147</v>
          </cell>
          <cell r="I955" t="str">
            <v>34</v>
          </cell>
          <cell r="J955" t="str">
            <v>HUMAN RESRC &amp; CORP SVCS</v>
          </cell>
          <cell r="K955" t="str">
            <v>Barg</v>
          </cell>
          <cell r="L955" t="str">
            <v>NonProd</v>
          </cell>
          <cell r="M955" t="str">
            <v>No</v>
          </cell>
          <cell r="N955" t="str">
            <v>Other</v>
          </cell>
          <cell r="O955">
            <v>103</v>
          </cell>
          <cell r="P955">
            <v>1133</v>
          </cell>
          <cell r="Q955">
            <v>0</v>
          </cell>
          <cell r="R955">
            <v>0</v>
          </cell>
          <cell r="S955">
            <v>0</v>
          </cell>
        </row>
        <row r="956">
          <cell r="B956" t="str">
            <v>J10</v>
          </cell>
          <cell r="C956" t="str">
            <v>O.T. MEALS NON-XM</v>
          </cell>
          <cell r="D956">
            <v>0</v>
          </cell>
          <cell r="E956">
            <v>0</v>
          </cell>
          <cell r="F956">
            <v>0</v>
          </cell>
          <cell r="G956">
            <v>0</v>
          </cell>
          <cell r="H956">
            <v>200</v>
          </cell>
          <cell r="I956" t="str">
            <v>51</v>
          </cell>
          <cell r="J956" t="str">
            <v>CUSTOMER SERVICE</v>
          </cell>
          <cell r="K956" t="str">
            <v>Barg</v>
          </cell>
          <cell r="L956" t="str">
            <v>NonProd</v>
          </cell>
          <cell r="M956" t="str">
            <v>No</v>
          </cell>
          <cell r="N956" t="str">
            <v>Other</v>
          </cell>
          <cell r="O956">
            <v>164</v>
          </cell>
          <cell r="P956">
            <v>1804</v>
          </cell>
          <cell r="Q956">
            <v>0</v>
          </cell>
          <cell r="R956">
            <v>0</v>
          </cell>
          <cell r="S956">
            <v>0</v>
          </cell>
        </row>
        <row r="957">
          <cell r="B957" t="str">
            <v>J10</v>
          </cell>
          <cell r="C957" t="str">
            <v>O.T. MEALS NON-XM</v>
          </cell>
          <cell r="D957">
            <v>0</v>
          </cell>
          <cell r="E957">
            <v>0</v>
          </cell>
          <cell r="F957">
            <v>0</v>
          </cell>
          <cell r="G957">
            <v>0</v>
          </cell>
          <cell r="H957">
            <v>271</v>
          </cell>
          <cell r="I957" t="str">
            <v>53</v>
          </cell>
          <cell r="J957" t="str">
            <v>POWER SYSTEMS</v>
          </cell>
          <cell r="K957" t="str">
            <v>Barg</v>
          </cell>
          <cell r="L957" t="str">
            <v>NonProd</v>
          </cell>
          <cell r="M957" t="str">
            <v>No</v>
          </cell>
          <cell r="N957" t="str">
            <v>Other</v>
          </cell>
          <cell r="O957">
            <v>273044</v>
          </cell>
          <cell r="P957">
            <v>3007125.88</v>
          </cell>
          <cell r="Q957">
            <v>0</v>
          </cell>
          <cell r="R957">
            <v>0</v>
          </cell>
          <cell r="S957">
            <v>0</v>
          </cell>
        </row>
        <row r="958">
          <cell r="B958" t="str">
            <v>J10</v>
          </cell>
          <cell r="C958" t="str">
            <v>O.T. MEALS NON-XM</v>
          </cell>
          <cell r="D958">
            <v>0</v>
          </cell>
          <cell r="E958">
            <v>0</v>
          </cell>
          <cell r="F958">
            <v>0</v>
          </cell>
          <cell r="G958">
            <v>0</v>
          </cell>
          <cell r="H958">
            <v>399</v>
          </cell>
          <cell r="I958" t="str">
            <v>56</v>
          </cell>
          <cell r="J958" t="str">
            <v>POWER GENERATION</v>
          </cell>
          <cell r="K958" t="str">
            <v>Barg</v>
          </cell>
          <cell r="L958" t="str">
            <v>NonProd</v>
          </cell>
          <cell r="M958" t="str">
            <v>No</v>
          </cell>
          <cell r="N958" t="str">
            <v>Other</v>
          </cell>
          <cell r="O958">
            <v>24732</v>
          </cell>
          <cell r="P958">
            <v>272052</v>
          </cell>
          <cell r="Q958">
            <v>0</v>
          </cell>
          <cell r="R958">
            <v>0</v>
          </cell>
          <cell r="S958">
            <v>0</v>
          </cell>
        </row>
        <row r="959">
          <cell r="B959" t="str">
            <v>J10</v>
          </cell>
          <cell r="C959" t="str">
            <v>O.T. MEALS NON-XM</v>
          </cell>
          <cell r="D959">
            <v>0</v>
          </cell>
          <cell r="E959">
            <v>0</v>
          </cell>
          <cell r="F959">
            <v>0</v>
          </cell>
          <cell r="G959">
            <v>0</v>
          </cell>
          <cell r="H959">
            <v>470</v>
          </cell>
          <cell r="I959" t="str">
            <v>58</v>
          </cell>
          <cell r="J959" t="str">
            <v>INFO MANAGEMENT</v>
          </cell>
          <cell r="K959" t="str">
            <v>Barg</v>
          </cell>
          <cell r="L959" t="str">
            <v>NonProd</v>
          </cell>
          <cell r="M959" t="str">
            <v>No</v>
          </cell>
          <cell r="N959" t="str">
            <v>Other</v>
          </cell>
          <cell r="O959">
            <v>1419</v>
          </cell>
          <cell r="P959">
            <v>15609</v>
          </cell>
          <cell r="Q959">
            <v>0</v>
          </cell>
          <cell r="R959">
            <v>0</v>
          </cell>
          <cell r="S959">
            <v>0</v>
          </cell>
        </row>
        <row r="960">
          <cell r="B960" t="str">
            <v>J10</v>
          </cell>
          <cell r="C960" t="str">
            <v>O.T. MEALS NON-XM</v>
          </cell>
          <cell r="D960">
            <v>0</v>
          </cell>
          <cell r="E960">
            <v>0</v>
          </cell>
          <cell r="F960">
            <v>0</v>
          </cell>
          <cell r="G960">
            <v>0</v>
          </cell>
          <cell r="H960">
            <v>69</v>
          </cell>
          <cell r="I960" t="str">
            <v>31</v>
          </cell>
          <cell r="J960" t="str">
            <v>NUCLEAR DIVISION</v>
          </cell>
          <cell r="K960" t="str">
            <v>NonBarg</v>
          </cell>
          <cell r="L960" t="str">
            <v>NonProd</v>
          </cell>
          <cell r="M960" t="str">
            <v>No</v>
          </cell>
          <cell r="N960" t="str">
            <v>Other</v>
          </cell>
          <cell r="O960">
            <v>1794</v>
          </cell>
          <cell r="P960">
            <v>19734</v>
          </cell>
          <cell r="Q960">
            <v>0</v>
          </cell>
          <cell r="R960">
            <v>0</v>
          </cell>
          <cell r="S960">
            <v>0</v>
          </cell>
        </row>
        <row r="961">
          <cell r="B961" t="str">
            <v>J10</v>
          </cell>
          <cell r="C961" t="str">
            <v>O.T. MEALS NON-XM</v>
          </cell>
          <cell r="D961">
            <v>0</v>
          </cell>
          <cell r="E961">
            <v>0</v>
          </cell>
          <cell r="F961">
            <v>0</v>
          </cell>
          <cell r="G961">
            <v>0</v>
          </cell>
          <cell r="H961">
            <v>190</v>
          </cell>
          <cell r="I961" t="str">
            <v>33</v>
          </cell>
          <cell r="J961" t="str">
            <v>FINANCIAL</v>
          </cell>
          <cell r="K961" t="str">
            <v>NonBarg</v>
          </cell>
          <cell r="L961" t="str">
            <v>NonProd</v>
          </cell>
          <cell r="M961" t="str">
            <v>No</v>
          </cell>
          <cell r="N961" t="str">
            <v>Other</v>
          </cell>
          <cell r="O961">
            <v>235</v>
          </cell>
          <cell r="P961">
            <v>2585</v>
          </cell>
          <cell r="Q961">
            <v>0</v>
          </cell>
          <cell r="R961">
            <v>0</v>
          </cell>
          <cell r="S961">
            <v>0</v>
          </cell>
        </row>
        <row r="962">
          <cell r="B962" t="str">
            <v>J10</v>
          </cell>
          <cell r="C962" t="str">
            <v>O.T. MEALS NON-XM</v>
          </cell>
          <cell r="D962">
            <v>0</v>
          </cell>
          <cell r="E962">
            <v>0</v>
          </cell>
          <cell r="F962">
            <v>0</v>
          </cell>
          <cell r="G962">
            <v>0</v>
          </cell>
          <cell r="H962">
            <v>298</v>
          </cell>
          <cell r="I962" t="str">
            <v>34</v>
          </cell>
          <cell r="J962" t="str">
            <v>HUMAN RESRC &amp; CORP SVCS</v>
          </cell>
          <cell r="K962" t="str">
            <v>NonBarg</v>
          </cell>
          <cell r="L962" t="str">
            <v>NonProd</v>
          </cell>
          <cell r="M962" t="str">
            <v>No</v>
          </cell>
          <cell r="N962" t="str">
            <v>Other</v>
          </cell>
          <cell r="O962">
            <v>2893</v>
          </cell>
          <cell r="P962">
            <v>31823</v>
          </cell>
          <cell r="Q962">
            <v>0</v>
          </cell>
          <cell r="R962">
            <v>0</v>
          </cell>
          <cell r="S962">
            <v>0</v>
          </cell>
        </row>
        <row r="963">
          <cell r="B963" t="str">
            <v>J10</v>
          </cell>
          <cell r="C963" t="str">
            <v>O.T. MEALS NON-XM</v>
          </cell>
          <cell r="D963">
            <v>0</v>
          </cell>
          <cell r="E963">
            <v>0</v>
          </cell>
          <cell r="F963">
            <v>0</v>
          </cell>
          <cell r="G963">
            <v>0</v>
          </cell>
          <cell r="H963">
            <v>396</v>
          </cell>
          <cell r="I963" t="str">
            <v>35</v>
          </cell>
          <cell r="J963" t="str">
            <v>GENERAL COUNSEL</v>
          </cell>
          <cell r="K963" t="str">
            <v>NonBarg</v>
          </cell>
          <cell r="L963" t="str">
            <v>NonProd</v>
          </cell>
          <cell r="M963" t="str">
            <v>No</v>
          </cell>
          <cell r="N963" t="str">
            <v>Other</v>
          </cell>
          <cell r="O963">
            <v>34</v>
          </cell>
          <cell r="P963">
            <v>374</v>
          </cell>
          <cell r="Q963">
            <v>0</v>
          </cell>
          <cell r="R963">
            <v>0</v>
          </cell>
          <cell r="S963">
            <v>0</v>
          </cell>
        </row>
        <row r="964">
          <cell r="B964" t="str">
            <v>J10</v>
          </cell>
          <cell r="C964" t="str">
            <v>O.T. MEALS NON-XM</v>
          </cell>
          <cell r="D964">
            <v>0</v>
          </cell>
          <cell r="E964">
            <v>0</v>
          </cell>
          <cell r="F964">
            <v>0</v>
          </cell>
          <cell r="G964">
            <v>0</v>
          </cell>
          <cell r="H964">
            <v>497</v>
          </cell>
          <cell r="I964" t="str">
            <v>37</v>
          </cell>
          <cell r="J964" t="str">
            <v>CORP COMMUNICATIONS</v>
          </cell>
          <cell r="K964" t="str">
            <v>NonBarg</v>
          </cell>
          <cell r="L964" t="str">
            <v>NonProd</v>
          </cell>
          <cell r="M964" t="str">
            <v>No</v>
          </cell>
          <cell r="N964" t="str">
            <v>Other</v>
          </cell>
          <cell r="O964">
            <v>525</v>
          </cell>
          <cell r="P964">
            <v>5775</v>
          </cell>
          <cell r="Q964">
            <v>0</v>
          </cell>
          <cell r="R964">
            <v>0</v>
          </cell>
          <cell r="S964">
            <v>0</v>
          </cell>
        </row>
        <row r="965">
          <cell r="B965" t="str">
            <v>J10</v>
          </cell>
          <cell r="C965" t="str">
            <v>O.T. MEALS NON-XM</v>
          </cell>
          <cell r="D965">
            <v>0</v>
          </cell>
          <cell r="E965">
            <v>0</v>
          </cell>
          <cell r="F965">
            <v>0</v>
          </cell>
          <cell r="G965">
            <v>0</v>
          </cell>
          <cell r="H965">
            <v>552</v>
          </cell>
          <cell r="I965" t="str">
            <v>38</v>
          </cell>
          <cell r="J965" t="str">
            <v>INTERNAL AUDITING</v>
          </cell>
          <cell r="K965" t="str">
            <v>NonBarg</v>
          </cell>
          <cell r="L965" t="str">
            <v>NonProd</v>
          </cell>
          <cell r="M965" t="str">
            <v>No</v>
          </cell>
          <cell r="N965" t="str">
            <v>Other</v>
          </cell>
          <cell r="O965">
            <v>14</v>
          </cell>
          <cell r="P965">
            <v>154</v>
          </cell>
          <cell r="Q965">
            <v>0</v>
          </cell>
          <cell r="R965">
            <v>0</v>
          </cell>
          <cell r="S965">
            <v>0</v>
          </cell>
        </row>
        <row r="966">
          <cell r="B966" t="str">
            <v>J10</v>
          </cell>
          <cell r="C966" t="str">
            <v>O.T. MEALS NON-XM</v>
          </cell>
          <cell r="D966">
            <v>0</v>
          </cell>
          <cell r="E966">
            <v>0</v>
          </cell>
          <cell r="F966">
            <v>0</v>
          </cell>
          <cell r="G966">
            <v>0</v>
          </cell>
          <cell r="H966">
            <v>626</v>
          </cell>
          <cell r="I966" t="str">
            <v>51</v>
          </cell>
          <cell r="J966" t="str">
            <v>CUSTOMER SERVICE</v>
          </cell>
          <cell r="K966" t="str">
            <v>NonBarg</v>
          </cell>
          <cell r="L966" t="str">
            <v>NonProd</v>
          </cell>
          <cell r="M966" t="str">
            <v>No</v>
          </cell>
          <cell r="N966" t="str">
            <v>Other</v>
          </cell>
          <cell r="O966">
            <v>6368</v>
          </cell>
          <cell r="P966">
            <v>70048</v>
          </cell>
          <cell r="Q966">
            <v>0</v>
          </cell>
          <cell r="R966">
            <v>0</v>
          </cell>
          <cell r="S966">
            <v>0</v>
          </cell>
        </row>
        <row r="967">
          <cell r="B967" t="str">
            <v>J10</v>
          </cell>
          <cell r="C967" t="str">
            <v>O.T. MEALS NON-XM</v>
          </cell>
          <cell r="D967">
            <v>0</v>
          </cell>
          <cell r="E967">
            <v>0</v>
          </cell>
          <cell r="F967">
            <v>0</v>
          </cell>
          <cell r="G967">
            <v>0</v>
          </cell>
          <cell r="H967">
            <v>743</v>
          </cell>
          <cell r="I967" t="str">
            <v>53</v>
          </cell>
          <cell r="J967" t="str">
            <v>POWER SYSTEMS</v>
          </cell>
          <cell r="K967" t="str">
            <v>NonBarg</v>
          </cell>
          <cell r="L967" t="str">
            <v>NonProd</v>
          </cell>
          <cell r="M967" t="str">
            <v>No</v>
          </cell>
          <cell r="N967" t="str">
            <v>Other</v>
          </cell>
          <cell r="O967">
            <v>3526</v>
          </cell>
          <cell r="P967">
            <v>38786</v>
          </cell>
          <cell r="Q967">
            <v>0</v>
          </cell>
          <cell r="R967">
            <v>0</v>
          </cell>
          <cell r="S967">
            <v>0</v>
          </cell>
        </row>
        <row r="968">
          <cell r="B968" t="str">
            <v>J10</v>
          </cell>
          <cell r="C968" t="str">
            <v>O.T. MEALS NON-XM</v>
          </cell>
          <cell r="D968">
            <v>0</v>
          </cell>
          <cell r="E968">
            <v>0</v>
          </cell>
          <cell r="F968">
            <v>0</v>
          </cell>
          <cell r="G968">
            <v>0</v>
          </cell>
          <cell r="H968">
            <v>917</v>
          </cell>
          <cell r="I968" t="str">
            <v>56</v>
          </cell>
          <cell r="J968" t="str">
            <v>POWER GENERATION</v>
          </cell>
          <cell r="K968" t="str">
            <v>NonBarg</v>
          </cell>
          <cell r="L968" t="str">
            <v>NonProd</v>
          </cell>
          <cell r="M968" t="str">
            <v>No</v>
          </cell>
          <cell r="N968" t="str">
            <v>Other</v>
          </cell>
          <cell r="O968">
            <v>999</v>
          </cell>
          <cell r="P968">
            <v>10989</v>
          </cell>
          <cell r="Q968">
            <v>0</v>
          </cell>
          <cell r="R968">
            <v>0</v>
          </cell>
          <cell r="S968">
            <v>0</v>
          </cell>
        </row>
        <row r="969">
          <cell r="B969" t="str">
            <v>J10</v>
          </cell>
          <cell r="C969" t="str">
            <v>O.T. MEALS NON-XM</v>
          </cell>
          <cell r="D969">
            <v>0</v>
          </cell>
          <cell r="E969">
            <v>0</v>
          </cell>
          <cell r="F969">
            <v>0</v>
          </cell>
          <cell r="G969">
            <v>0</v>
          </cell>
          <cell r="H969">
            <v>1023</v>
          </cell>
          <cell r="I969" t="str">
            <v>58</v>
          </cell>
          <cell r="J969" t="str">
            <v>INFO MANAGEMENT</v>
          </cell>
          <cell r="K969" t="str">
            <v>NonBarg</v>
          </cell>
          <cell r="L969" t="str">
            <v>NonProd</v>
          </cell>
          <cell r="M969" t="str">
            <v>No</v>
          </cell>
          <cell r="N969" t="str">
            <v>Other</v>
          </cell>
          <cell r="O969">
            <v>682</v>
          </cell>
          <cell r="P969">
            <v>7502</v>
          </cell>
          <cell r="Q969">
            <v>0</v>
          </cell>
          <cell r="R969">
            <v>0</v>
          </cell>
          <cell r="S969">
            <v>0</v>
          </cell>
        </row>
        <row r="970">
          <cell r="B970" t="str">
            <v>J10</v>
          </cell>
          <cell r="C970" t="str">
            <v>O.T. MEALS NON-XM</v>
          </cell>
          <cell r="D970">
            <v>0</v>
          </cell>
          <cell r="E970">
            <v>0</v>
          </cell>
          <cell r="F970">
            <v>0</v>
          </cell>
          <cell r="G970">
            <v>0</v>
          </cell>
          <cell r="H970">
            <v>1134</v>
          </cell>
          <cell r="I970" t="str">
            <v>62</v>
          </cell>
          <cell r="J970" t="str">
            <v>ENERGY MARKETING</v>
          </cell>
          <cell r="K970" t="str">
            <v>NonBarg</v>
          </cell>
          <cell r="L970" t="str">
            <v>NonProd</v>
          </cell>
          <cell r="M970" t="str">
            <v>No</v>
          </cell>
          <cell r="N970" t="str">
            <v>Other</v>
          </cell>
          <cell r="O970">
            <v>27</v>
          </cell>
          <cell r="P970">
            <v>297</v>
          </cell>
          <cell r="Q970">
            <v>0</v>
          </cell>
          <cell r="R970">
            <v>0</v>
          </cell>
          <cell r="S970">
            <v>0</v>
          </cell>
        </row>
        <row r="971">
          <cell r="B971" t="str">
            <v>J10</v>
          </cell>
          <cell r="C971" t="str">
            <v>O.T. MEALS NON-XM</v>
          </cell>
          <cell r="D971">
            <v>0</v>
          </cell>
          <cell r="E971">
            <v>0</v>
          </cell>
          <cell r="F971">
            <v>0</v>
          </cell>
          <cell r="G971">
            <v>0</v>
          </cell>
          <cell r="H971">
            <v>1195</v>
          </cell>
          <cell r="I971" t="str">
            <v>63</v>
          </cell>
          <cell r="J971" t="str">
            <v>REGULATORY AFFAIRS</v>
          </cell>
          <cell r="K971" t="str">
            <v>NonBarg</v>
          </cell>
          <cell r="L971" t="str">
            <v>NonProd</v>
          </cell>
          <cell r="M971" t="str">
            <v>No</v>
          </cell>
          <cell r="N971" t="str">
            <v>Other</v>
          </cell>
          <cell r="O971">
            <v>328</v>
          </cell>
          <cell r="P971">
            <v>3608</v>
          </cell>
          <cell r="Q971">
            <v>0</v>
          </cell>
          <cell r="R971">
            <v>0</v>
          </cell>
          <cell r="S971">
            <v>0</v>
          </cell>
        </row>
        <row r="972">
          <cell r="B972" t="str">
            <v>J20</v>
          </cell>
          <cell r="C972" t="str">
            <v>IMP INC EXCESS LIF T</v>
          </cell>
          <cell r="D972">
            <v>0</v>
          </cell>
          <cell r="E972">
            <v>0</v>
          </cell>
          <cell r="F972">
            <v>0</v>
          </cell>
          <cell r="G972">
            <v>0</v>
          </cell>
          <cell r="H972">
            <v>59</v>
          </cell>
          <cell r="I972" t="str">
            <v>31</v>
          </cell>
          <cell r="J972" t="str">
            <v>NUCLEAR DIVISION</v>
          </cell>
          <cell r="K972" t="str">
            <v>Barg</v>
          </cell>
          <cell r="L972" t="str">
            <v>NonProd</v>
          </cell>
          <cell r="M972" t="str">
            <v>No</v>
          </cell>
          <cell r="N972" t="str">
            <v>Other</v>
          </cell>
          <cell r="O972">
            <v>0</v>
          </cell>
          <cell r="P972">
            <v>4603.3</v>
          </cell>
          <cell r="Q972">
            <v>0</v>
          </cell>
          <cell r="R972">
            <v>0</v>
          </cell>
          <cell r="S972">
            <v>0</v>
          </cell>
        </row>
        <row r="973">
          <cell r="B973" t="str">
            <v>J20</v>
          </cell>
          <cell r="C973" t="str">
            <v>IMP INC EXCESS LIF T</v>
          </cell>
          <cell r="D973">
            <v>0</v>
          </cell>
          <cell r="E973">
            <v>0</v>
          </cell>
          <cell r="F973">
            <v>0</v>
          </cell>
          <cell r="G973">
            <v>0</v>
          </cell>
          <cell r="H973">
            <v>148</v>
          </cell>
          <cell r="I973" t="str">
            <v>34</v>
          </cell>
          <cell r="J973" t="str">
            <v>HUMAN RESRC &amp; CORP SVCS</v>
          </cell>
          <cell r="K973" t="str">
            <v>Barg</v>
          </cell>
          <cell r="L973" t="str">
            <v>NonProd</v>
          </cell>
          <cell r="M973" t="str">
            <v>No</v>
          </cell>
          <cell r="N973" t="str">
            <v>Other</v>
          </cell>
          <cell r="O973">
            <v>0</v>
          </cell>
          <cell r="P973">
            <v>237.66</v>
          </cell>
          <cell r="Q973">
            <v>0</v>
          </cell>
          <cell r="R973">
            <v>0</v>
          </cell>
          <cell r="S973">
            <v>0</v>
          </cell>
        </row>
        <row r="974">
          <cell r="B974" t="str">
            <v>J20</v>
          </cell>
          <cell r="C974" t="str">
            <v>IMP INC EXCESS LIF T</v>
          </cell>
          <cell r="D974">
            <v>0</v>
          </cell>
          <cell r="E974">
            <v>0</v>
          </cell>
          <cell r="F974">
            <v>0</v>
          </cell>
          <cell r="G974">
            <v>0</v>
          </cell>
          <cell r="H974">
            <v>201</v>
          </cell>
          <cell r="I974" t="str">
            <v>51</v>
          </cell>
          <cell r="J974" t="str">
            <v>CUSTOMER SERVICE</v>
          </cell>
          <cell r="K974" t="str">
            <v>Barg</v>
          </cell>
          <cell r="L974" t="str">
            <v>NonProd</v>
          </cell>
          <cell r="M974" t="str">
            <v>No</v>
          </cell>
          <cell r="N974" t="str">
            <v>Other</v>
          </cell>
          <cell r="O974">
            <v>0</v>
          </cell>
          <cell r="P974">
            <v>123.14</v>
          </cell>
          <cell r="Q974">
            <v>0</v>
          </cell>
          <cell r="R974">
            <v>0</v>
          </cell>
          <cell r="S974">
            <v>0</v>
          </cell>
        </row>
        <row r="975">
          <cell r="B975" t="str">
            <v>J20</v>
          </cell>
          <cell r="C975" t="str">
            <v>IMP INC EXCESS LIF T</v>
          </cell>
          <cell r="D975">
            <v>0</v>
          </cell>
          <cell r="E975">
            <v>0</v>
          </cell>
          <cell r="F975">
            <v>0</v>
          </cell>
          <cell r="G975">
            <v>0</v>
          </cell>
          <cell r="H975">
            <v>272</v>
          </cell>
          <cell r="I975" t="str">
            <v>53</v>
          </cell>
          <cell r="J975" t="str">
            <v>POWER SYSTEMS</v>
          </cell>
          <cell r="K975" t="str">
            <v>Barg</v>
          </cell>
          <cell r="L975" t="str">
            <v>NonProd</v>
          </cell>
          <cell r="M975" t="str">
            <v>No</v>
          </cell>
          <cell r="N975" t="str">
            <v>Other</v>
          </cell>
          <cell r="O975">
            <v>0</v>
          </cell>
          <cell r="P975">
            <v>20732.02</v>
          </cell>
          <cell r="Q975">
            <v>0</v>
          </cell>
          <cell r="R975">
            <v>0</v>
          </cell>
          <cell r="S975">
            <v>0</v>
          </cell>
        </row>
        <row r="976">
          <cell r="B976" t="str">
            <v>J20</v>
          </cell>
          <cell r="C976" t="str">
            <v>IMP INC EXCESS LIF T</v>
          </cell>
          <cell r="D976">
            <v>0</v>
          </cell>
          <cell r="E976">
            <v>0</v>
          </cell>
          <cell r="F976">
            <v>0</v>
          </cell>
          <cell r="G976">
            <v>0</v>
          </cell>
          <cell r="H976">
            <v>400</v>
          </cell>
          <cell r="I976" t="str">
            <v>56</v>
          </cell>
          <cell r="J976" t="str">
            <v>POWER GENERATION</v>
          </cell>
          <cell r="K976" t="str">
            <v>Barg</v>
          </cell>
          <cell r="L976" t="str">
            <v>NonProd</v>
          </cell>
          <cell r="M976" t="str">
            <v>No</v>
          </cell>
          <cell r="N976" t="str">
            <v>Other</v>
          </cell>
          <cell r="O976">
            <v>0</v>
          </cell>
          <cell r="P976">
            <v>6190.04</v>
          </cell>
          <cell r="Q976">
            <v>0</v>
          </cell>
          <cell r="R976">
            <v>0</v>
          </cell>
          <cell r="S976">
            <v>0</v>
          </cell>
        </row>
        <row r="977">
          <cell r="B977" t="str">
            <v>J20</v>
          </cell>
          <cell r="C977" t="str">
            <v>IMP INC EXCESS LIF T</v>
          </cell>
          <cell r="D977">
            <v>0</v>
          </cell>
          <cell r="E977">
            <v>0</v>
          </cell>
          <cell r="F977">
            <v>0</v>
          </cell>
          <cell r="G977">
            <v>0</v>
          </cell>
          <cell r="H977">
            <v>471</v>
          </cell>
          <cell r="I977" t="str">
            <v>58</v>
          </cell>
          <cell r="J977" t="str">
            <v>INFO MANAGEMENT</v>
          </cell>
          <cell r="K977" t="str">
            <v>Barg</v>
          </cell>
          <cell r="L977" t="str">
            <v>NonProd</v>
          </cell>
          <cell r="M977" t="str">
            <v>No</v>
          </cell>
          <cell r="N977" t="str">
            <v>Other</v>
          </cell>
          <cell r="O977">
            <v>0</v>
          </cell>
          <cell r="P977">
            <v>746.18</v>
          </cell>
          <cell r="Q977">
            <v>0</v>
          </cell>
          <cell r="R977">
            <v>0</v>
          </cell>
          <cell r="S977">
            <v>0</v>
          </cell>
        </row>
        <row r="978">
          <cell r="B978" t="str">
            <v>J20</v>
          </cell>
          <cell r="C978" t="str">
            <v>IMP INC EXCESS LIF T</v>
          </cell>
          <cell r="D978">
            <v>0</v>
          </cell>
          <cell r="E978">
            <v>0</v>
          </cell>
          <cell r="F978">
            <v>0</v>
          </cell>
          <cell r="G978">
            <v>0</v>
          </cell>
          <cell r="H978">
            <v>70</v>
          </cell>
          <cell r="I978" t="str">
            <v>31</v>
          </cell>
          <cell r="J978" t="str">
            <v>NUCLEAR DIVISION</v>
          </cell>
          <cell r="K978" t="str">
            <v>NonBarg</v>
          </cell>
          <cell r="L978" t="str">
            <v>NonProd</v>
          </cell>
          <cell r="M978" t="str">
            <v>No</v>
          </cell>
          <cell r="N978" t="str">
            <v>Other</v>
          </cell>
          <cell r="O978">
            <v>0</v>
          </cell>
          <cell r="P978">
            <v>244833.16</v>
          </cell>
          <cell r="Q978">
            <v>0</v>
          </cell>
          <cell r="R978">
            <v>0</v>
          </cell>
          <cell r="S978">
            <v>0</v>
          </cell>
        </row>
        <row r="979">
          <cell r="B979" t="str">
            <v>J20</v>
          </cell>
          <cell r="C979" t="str">
            <v>IMP INC EXCESS LIF T</v>
          </cell>
          <cell r="D979">
            <v>0</v>
          </cell>
          <cell r="E979">
            <v>0</v>
          </cell>
          <cell r="F979">
            <v>0</v>
          </cell>
          <cell r="G979">
            <v>0</v>
          </cell>
          <cell r="H979">
            <v>191</v>
          </cell>
          <cell r="I979" t="str">
            <v>33</v>
          </cell>
          <cell r="J979" t="str">
            <v>FINANCIAL</v>
          </cell>
          <cell r="K979" t="str">
            <v>NonBarg</v>
          </cell>
          <cell r="L979" t="str">
            <v>NonProd</v>
          </cell>
          <cell r="M979" t="str">
            <v>No</v>
          </cell>
          <cell r="N979" t="str">
            <v>Other</v>
          </cell>
          <cell r="O979">
            <v>0</v>
          </cell>
          <cell r="P979">
            <v>49054.69</v>
          </cell>
          <cell r="Q979">
            <v>0</v>
          </cell>
          <cell r="R979">
            <v>0</v>
          </cell>
          <cell r="S979">
            <v>0</v>
          </cell>
        </row>
        <row r="980">
          <cell r="B980" t="str">
            <v>J20</v>
          </cell>
          <cell r="C980" t="str">
            <v>IMP INC EXCESS LIF T</v>
          </cell>
          <cell r="D980">
            <v>0</v>
          </cell>
          <cell r="E980">
            <v>0</v>
          </cell>
          <cell r="F980">
            <v>0</v>
          </cell>
          <cell r="G980">
            <v>0</v>
          </cell>
          <cell r="H980">
            <v>299</v>
          </cell>
          <cell r="I980" t="str">
            <v>34</v>
          </cell>
          <cell r="J980" t="str">
            <v>HUMAN RESRC &amp; CORP SVCS</v>
          </cell>
          <cell r="K980" t="str">
            <v>NonBarg</v>
          </cell>
          <cell r="L980" t="str">
            <v>NonProd</v>
          </cell>
          <cell r="M980" t="str">
            <v>No</v>
          </cell>
          <cell r="N980" t="str">
            <v>Other</v>
          </cell>
          <cell r="O980">
            <v>0</v>
          </cell>
          <cell r="P980">
            <v>103647.36</v>
          </cell>
          <cell r="Q980">
            <v>0</v>
          </cell>
          <cell r="R980">
            <v>0</v>
          </cell>
          <cell r="S980">
            <v>0</v>
          </cell>
        </row>
        <row r="981">
          <cell r="B981" t="str">
            <v>J20</v>
          </cell>
          <cell r="C981" t="str">
            <v>IMP INC EXCESS LIF T</v>
          </cell>
          <cell r="D981">
            <v>0</v>
          </cell>
          <cell r="E981">
            <v>0</v>
          </cell>
          <cell r="F981">
            <v>0</v>
          </cell>
          <cell r="G981">
            <v>0</v>
          </cell>
          <cell r="H981">
            <v>397</v>
          </cell>
          <cell r="I981" t="str">
            <v>35</v>
          </cell>
          <cell r="J981" t="str">
            <v>GENERAL COUNSEL</v>
          </cell>
          <cell r="K981" t="str">
            <v>NonBarg</v>
          </cell>
          <cell r="L981" t="str">
            <v>NonProd</v>
          </cell>
          <cell r="M981" t="str">
            <v>No</v>
          </cell>
          <cell r="N981" t="str">
            <v>Other</v>
          </cell>
          <cell r="O981">
            <v>0</v>
          </cell>
          <cell r="P981">
            <v>18822.43</v>
          </cell>
          <cell r="Q981">
            <v>0</v>
          </cell>
          <cell r="R981">
            <v>0</v>
          </cell>
          <cell r="S981">
            <v>0</v>
          </cell>
        </row>
        <row r="982">
          <cell r="B982" t="str">
            <v>J20</v>
          </cell>
          <cell r="C982" t="str">
            <v>IMP INC EXCESS LIF T</v>
          </cell>
          <cell r="D982">
            <v>0</v>
          </cell>
          <cell r="E982">
            <v>0</v>
          </cell>
          <cell r="F982">
            <v>0</v>
          </cell>
          <cell r="G982">
            <v>0</v>
          </cell>
          <cell r="H982">
            <v>452</v>
          </cell>
          <cell r="I982" t="str">
            <v>36</v>
          </cell>
          <cell r="J982" t="str">
            <v>GOVT AFFAIRS - FED</v>
          </cell>
          <cell r="K982" t="str">
            <v>NonBarg</v>
          </cell>
          <cell r="L982" t="str">
            <v>NonProd</v>
          </cell>
          <cell r="M982" t="str">
            <v>No</v>
          </cell>
          <cell r="N982" t="str">
            <v>Other</v>
          </cell>
          <cell r="O982">
            <v>0</v>
          </cell>
          <cell r="P982">
            <v>281.18</v>
          </cell>
          <cell r="Q982">
            <v>0</v>
          </cell>
          <cell r="R982">
            <v>0</v>
          </cell>
          <cell r="S982">
            <v>0</v>
          </cell>
        </row>
        <row r="983">
          <cell r="B983" t="str">
            <v>J20</v>
          </cell>
          <cell r="C983" t="str">
            <v>IMP INC EXCESS LIF T</v>
          </cell>
          <cell r="D983">
            <v>0</v>
          </cell>
          <cell r="E983">
            <v>0</v>
          </cell>
          <cell r="F983">
            <v>0</v>
          </cell>
          <cell r="G983">
            <v>0</v>
          </cell>
          <cell r="H983">
            <v>498</v>
          </cell>
          <cell r="I983" t="str">
            <v>37</v>
          </cell>
          <cell r="J983" t="str">
            <v>CORP COMMUNICATIONS</v>
          </cell>
          <cell r="K983" t="str">
            <v>NonBarg</v>
          </cell>
          <cell r="L983" t="str">
            <v>NonProd</v>
          </cell>
          <cell r="M983" t="str">
            <v>No</v>
          </cell>
          <cell r="N983" t="str">
            <v>Other</v>
          </cell>
          <cell r="O983">
            <v>0</v>
          </cell>
          <cell r="P983">
            <v>14603.86</v>
          </cell>
          <cell r="Q983">
            <v>0</v>
          </cell>
          <cell r="R983">
            <v>0</v>
          </cell>
          <cell r="S983">
            <v>0</v>
          </cell>
        </row>
        <row r="984">
          <cell r="B984" t="str">
            <v>J20</v>
          </cell>
          <cell r="C984" t="str">
            <v>IMP INC EXCESS LIF T</v>
          </cell>
          <cell r="D984">
            <v>0</v>
          </cell>
          <cell r="E984">
            <v>0</v>
          </cell>
          <cell r="F984">
            <v>0</v>
          </cell>
          <cell r="G984">
            <v>0</v>
          </cell>
          <cell r="H984">
            <v>553</v>
          </cell>
          <cell r="I984" t="str">
            <v>38</v>
          </cell>
          <cell r="J984" t="str">
            <v>INTERNAL AUDITING</v>
          </cell>
          <cell r="K984" t="str">
            <v>NonBarg</v>
          </cell>
          <cell r="L984" t="str">
            <v>NonProd</v>
          </cell>
          <cell r="M984" t="str">
            <v>No</v>
          </cell>
          <cell r="N984" t="str">
            <v>Other</v>
          </cell>
          <cell r="O984">
            <v>0</v>
          </cell>
          <cell r="P984">
            <v>2000.75</v>
          </cell>
          <cell r="Q984">
            <v>0</v>
          </cell>
          <cell r="R984">
            <v>0</v>
          </cell>
          <cell r="S984">
            <v>0</v>
          </cell>
        </row>
        <row r="985">
          <cell r="B985" t="str">
            <v>J20</v>
          </cell>
          <cell r="C985" t="str">
            <v>IMP INC EXCESS LIF T</v>
          </cell>
          <cell r="D985">
            <v>0</v>
          </cell>
          <cell r="E985">
            <v>0</v>
          </cell>
          <cell r="F985">
            <v>0</v>
          </cell>
          <cell r="G985">
            <v>0</v>
          </cell>
          <cell r="H985">
            <v>627</v>
          </cell>
          <cell r="I985" t="str">
            <v>51</v>
          </cell>
          <cell r="J985" t="str">
            <v>CUSTOMER SERVICE</v>
          </cell>
          <cell r="K985" t="str">
            <v>NonBarg</v>
          </cell>
          <cell r="L985" t="str">
            <v>NonProd</v>
          </cell>
          <cell r="M985" t="str">
            <v>No</v>
          </cell>
          <cell r="N985" t="str">
            <v>Other</v>
          </cell>
          <cell r="O985">
            <v>0</v>
          </cell>
          <cell r="P985">
            <v>127000.67</v>
          </cell>
          <cell r="Q985">
            <v>0</v>
          </cell>
          <cell r="R985">
            <v>0</v>
          </cell>
          <cell r="S985">
            <v>0</v>
          </cell>
        </row>
        <row r="986">
          <cell r="B986" t="str">
            <v>J20</v>
          </cell>
          <cell r="C986" t="str">
            <v>IMP INC EXCESS LIF T</v>
          </cell>
          <cell r="D986">
            <v>0</v>
          </cell>
          <cell r="E986">
            <v>0</v>
          </cell>
          <cell r="F986">
            <v>0</v>
          </cell>
          <cell r="G986">
            <v>0</v>
          </cell>
          <cell r="H986">
            <v>744</v>
          </cell>
          <cell r="I986" t="str">
            <v>53</v>
          </cell>
          <cell r="J986" t="str">
            <v>POWER SYSTEMS</v>
          </cell>
          <cell r="K986" t="str">
            <v>NonBarg</v>
          </cell>
          <cell r="L986" t="str">
            <v>NonProd</v>
          </cell>
          <cell r="M986" t="str">
            <v>No</v>
          </cell>
          <cell r="N986" t="str">
            <v>Other</v>
          </cell>
          <cell r="O986">
            <v>0</v>
          </cell>
          <cell r="P986">
            <v>300932.61</v>
          </cell>
          <cell r="Q986">
            <v>0</v>
          </cell>
          <cell r="R986">
            <v>0</v>
          </cell>
          <cell r="S986">
            <v>0</v>
          </cell>
        </row>
        <row r="987">
          <cell r="B987" t="str">
            <v>J20</v>
          </cell>
          <cell r="C987" t="str">
            <v>IMP INC EXCESS LIF T</v>
          </cell>
          <cell r="D987">
            <v>0</v>
          </cell>
          <cell r="E987">
            <v>0</v>
          </cell>
          <cell r="F987">
            <v>0</v>
          </cell>
          <cell r="G987">
            <v>0</v>
          </cell>
          <cell r="H987">
            <v>844</v>
          </cell>
          <cell r="I987" t="str">
            <v>54</v>
          </cell>
          <cell r="J987" t="str">
            <v>RESOURCE PLANNING</v>
          </cell>
          <cell r="K987" t="str">
            <v>NonBarg</v>
          </cell>
          <cell r="L987" t="str">
            <v>NonProd</v>
          </cell>
          <cell r="M987" t="str">
            <v>No</v>
          </cell>
          <cell r="N987" t="str">
            <v>Other</v>
          </cell>
          <cell r="O987">
            <v>0</v>
          </cell>
          <cell r="P987">
            <v>4991.26</v>
          </cell>
          <cell r="Q987">
            <v>0</v>
          </cell>
          <cell r="R987">
            <v>0</v>
          </cell>
          <cell r="S987">
            <v>0</v>
          </cell>
        </row>
        <row r="988">
          <cell r="B988" t="str">
            <v>J20</v>
          </cell>
          <cell r="C988" t="str">
            <v>IMP INC EXCESS LIF T</v>
          </cell>
          <cell r="D988">
            <v>0</v>
          </cell>
          <cell r="E988">
            <v>0</v>
          </cell>
          <cell r="F988">
            <v>0</v>
          </cell>
          <cell r="G988">
            <v>0</v>
          </cell>
          <cell r="H988">
            <v>918</v>
          </cell>
          <cell r="I988" t="str">
            <v>56</v>
          </cell>
          <cell r="J988" t="str">
            <v>POWER GENERATION</v>
          </cell>
          <cell r="K988" t="str">
            <v>NonBarg</v>
          </cell>
          <cell r="L988" t="str">
            <v>NonProd</v>
          </cell>
          <cell r="M988" t="str">
            <v>No</v>
          </cell>
          <cell r="N988" t="str">
            <v>Other</v>
          </cell>
          <cell r="O988">
            <v>0</v>
          </cell>
          <cell r="P988">
            <v>82335.41</v>
          </cell>
          <cell r="Q988">
            <v>0</v>
          </cell>
          <cell r="R988">
            <v>0</v>
          </cell>
          <cell r="S988">
            <v>0</v>
          </cell>
        </row>
        <row r="989">
          <cell r="B989" t="str">
            <v>J20</v>
          </cell>
          <cell r="C989" t="str">
            <v>IMP INC EXCESS LIF T</v>
          </cell>
          <cell r="D989">
            <v>0</v>
          </cell>
          <cell r="E989">
            <v>0</v>
          </cell>
          <cell r="F989">
            <v>0</v>
          </cell>
          <cell r="G989">
            <v>0</v>
          </cell>
          <cell r="H989">
            <v>1024</v>
          </cell>
          <cell r="I989" t="str">
            <v>58</v>
          </cell>
          <cell r="J989" t="str">
            <v>INFO MANAGEMENT</v>
          </cell>
          <cell r="K989" t="str">
            <v>NonBarg</v>
          </cell>
          <cell r="L989" t="str">
            <v>NonProd</v>
          </cell>
          <cell r="M989" t="str">
            <v>No</v>
          </cell>
          <cell r="N989" t="str">
            <v>Other</v>
          </cell>
          <cell r="O989">
            <v>0</v>
          </cell>
          <cell r="P989">
            <v>100616.88</v>
          </cell>
          <cell r="Q989">
            <v>0</v>
          </cell>
          <cell r="R989">
            <v>0</v>
          </cell>
          <cell r="S989">
            <v>0</v>
          </cell>
        </row>
        <row r="990">
          <cell r="B990" t="str">
            <v>J20</v>
          </cell>
          <cell r="C990" t="str">
            <v>IMP INC EXCESS LIF T</v>
          </cell>
          <cell r="D990">
            <v>0</v>
          </cell>
          <cell r="E990">
            <v>0</v>
          </cell>
          <cell r="F990">
            <v>0</v>
          </cell>
          <cell r="G990">
            <v>0</v>
          </cell>
          <cell r="H990">
            <v>1084</v>
          </cell>
          <cell r="I990" t="str">
            <v>61</v>
          </cell>
          <cell r="J990" t="str">
            <v>GOVT AFFAIRS - STATE</v>
          </cell>
          <cell r="K990" t="str">
            <v>NonBarg</v>
          </cell>
          <cell r="L990" t="str">
            <v>NonProd</v>
          </cell>
          <cell r="M990" t="str">
            <v>No</v>
          </cell>
          <cell r="N990" t="str">
            <v>Other</v>
          </cell>
          <cell r="O990">
            <v>0</v>
          </cell>
          <cell r="P990">
            <v>1233.72</v>
          </cell>
          <cell r="Q990">
            <v>0</v>
          </cell>
          <cell r="R990">
            <v>0</v>
          </cell>
          <cell r="S990">
            <v>0</v>
          </cell>
        </row>
        <row r="991">
          <cell r="B991" t="str">
            <v>J20</v>
          </cell>
          <cell r="C991" t="str">
            <v>IMP INC EXCESS LIF T</v>
          </cell>
          <cell r="D991">
            <v>0</v>
          </cell>
          <cell r="E991">
            <v>0</v>
          </cell>
          <cell r="F991">
            <v>0</v>
          </cell>
          <cell r="G991">
            <v>0</v>
          </cell>
          <cell r="H991">
            <v>1135</v>
          </cell>
          <cell r="I991" t="str">
            <v>62</v>
          </cell>
          <cell r="J991" t="str">
            <v>ENERGY MARKETING</v>
          </cell>
          <cell r="K991" t="str">
            <v>NonBarg</v>
          </cell>
          <cell r="L991" t="str">
            <v>NonProd</v>
          </cell>
          <cell r="M991" t="str">
            <v>No</v>
          </cell>
          <cell r="N991" t="str">
            <v>Other</v>
          </cell>
          <cell r="O991">
            <v>0</v>
          </cell>
          <cell r="P991">
            <v>8472.27</v>
          </cell>
          <cell r="Q991">
            <v>0</v>
          </cell>
          <cell r="R991">
            <v>0</v>
          </cell>
          <cell r="S991">
            <v>0</v>
          </cell>
        </row>
        <row r="992">
          <cell r="B992" t="str">
            <v>J20</v>
          </cell>
          <cell r="C992" t="str">
            <v>IMP INC EXCESS LIF T</v>
          </cell>
          <cell r="D992">
            <v>0</v>
          </cell>
          <cell r="E992">
            <v>0</v>
          </cell>
          <cell r="F992">
            <v>0</v>
          </cell>
          <cell r="G992">
            <v>0</v>
          </cell>
          <cell r="H992">
            <v>1196</v>
          </cell>
          <cell r="I992" t="str">
            <v>63</v>
          </cell>
          <cell r="J992" t="str">
            <v>REGULATORY AFFAIRS</v>
          </cell>
          <cell r="K992" t="str">
            <v>NonBarg</v>
          </cell>
          <cell r="L992" t="str">
            <v>NonProd</v>
          </cell>
          <cell r="M992" t="str">
            <v>No</v>
          </cell>
          <cell r="N992" t="str">
            <v>Other</v>
          </cell>
          <cell r="O992">
            <v>0</v>
          </cell>
          <cell r="P992">
            <v>7912.7</v>
          </cell>
          <cell r="Q992">
            <v>0</v>
          </cell>
          <cell r="R992">
            <v>0</v>
          </cell>
          <cell r="S992">
            <v>0</v>
          </cell>
        </row>
        <row r="993">
          <cell r="B993" t="str">
            <v>J25</v>
          </cell>
          <cell r="C993" t="str">
            <v>IMP INC DEP LIFE</v>
          </cell>
          <cell r="D993">
            <v>0</v>
          </cell>
          <cell r="E993">
            <v>0</v>
          </cell>
          <cell r="F993">
            <v>0</v>
          </cell>
          <cell r="G993">
            <v>0</v>
          </cell>
          <cell r="H993">
            <v>71</v>
          </cell>
          <cell r="I993" t="str">
            <v>31</v>
          </cell>
          <cell r="J993" t="str">
            <v>NUCLEAR DIVISION</v>
          </cell>
          <cell r="K993" t="str">
            <v>NonBarg</v>
          </cell>
          <cell r="L993" t="str">
            <v>NonProd</v>
          </cell>
          <cell r="M993" t="str">
            <v>No</v>
          </cell>
          <cell r="N993" t="str">
            <v>Other</v>
          </cell>
          <cell r="O993">
            <v>0</v>
          </cell>
          <cell r="P993">
            <v>14879.5</v>
          </cell>
          <cell r="Q993">
            <v>0</v>
          </cell>
          <cell r="R993">
            <v>0</v>
          </cell>
          <cell r="S993">
            <v>0</v>
          </cell>
        </row>
        <row r="994">
          <cell r="B994" t="str">
            <v>J25</v>
          </cell>
          <cell r="C994" t="str">
            <v>IMP INC DEP LIFE</v>
          </cell>
          <cell r="D994">
            <v>0</v>
          </cell>
          <cell r="E994">
            <v>0</v>
          </cell>
          <cell r="F994">
            <v>0</v>
          </cell>
          <cell r="G994">
            <v>0</v>
          </cell>
          <cell r="H994">
            <v>192</v>
          </cell>
          <cell r="I994" t="str">
            <v>33</v>
          </cell>
          <cell r="J994" t="str">
            <v>FINANCIAL</v>
          </cell>
          <cell r="K994" t="str">
            <v>NonBarg</v>
          </cell>
          <cell r="L994" t="str">
            <v>NonProd</v>
          </cell>
          <cell r="M994" t="str">
            <v>No</v>
          </cell>
          <cell r="N994" t="str">
            <v>Other</v>
          </cell>
          <cell r="O994">
            <v>0</v>
          </cell>
          <cell r="P994">
            <v>6601.28</v>
          </cell>
          <cell r="Q994">
            <v>0</v>
          </cell>
          <cell r="R994">
            <v>0</v>
          </cell>
          <cell r="S994">
            <v>0</v>
          </cell>
        </row>
        <row r="995">
          <cell r="B995" t="str">
            <v>J25</v>
          </cell>
          <cell r="C995" t="str">
            <v>IMP INC DEP LIFE</v>
          </cell>
          <cell r="D995">
            <v>0</v>
          </cell>
          <cell r="E995">
            <v>0</v>
          </cell>
          <cell r="F995">
            <v>0</v>
          </cell>
          <cell r="G995">
            <v>0</v>
          </cell>
          <cell r="H995">
            <v>300</v>
          </cell>
          <cell r="I995" t="str">
            <v>34</v>
          </cell>
          <cell r="J995" t="str">
            <v>HUMAN RESRC &amp; CORP SVCS</v>
          </cell>
          <cell r="K995" t="str">
            <v>NonBarg</v>
          </cell>
          <cell r="L995" t="str">
            <v>NonProd</v>
          </cell>
          <cell r="M995" t="str">
            <v>No</v>
          </cell>
          <cell r="N995" t="str">
            <v>Other</v>
          </cell>
          <cell r="O995">
            <v>0</v>
          </cell>
          <cell r="P995">
            <v>7496.2</v>
          </cell>
          <cell r="Q995">
            <v>0</v>
          </cell>
          <cell r="R995">
            <v>0</v>
          </cell>
          <cell r="S995">
            <v>0</v>
          </cell>
        </row>
        <row r="996">
          <cell r="B996" t="str">
            <v>J25</v>
          </cell>
          <cell r="C996" t="str">
            <v>IMP INC DEP LIFE</v>
          </cell>
          <cell r="D996">
            <v>0</v>
          </cell>
          <cell r="E996">
            <v>0</v>
          </cell>
          <cell r="F996">
            <v>0</v>
          </cell>
          <cell r="G996">
            <v>0</v>
          </cell>
          <cell r="H996">
            <v>398</v>
          </cell>
          <cell r="I996" t="str">
            <v>35</v>
          </cell>
          <cell r="J996" t="str">
            <v>GENERAL COUNSEL</v>
          </cell>
          <cell r="K996" t="str">
            <v>NonBarg</v>
          </cell>
          <cell r="L996" t="str">
            <v>NonProd</v>
          </cell>
          <cell r="M996" t="str">
            <v>No</v>
          </cell>
          <cell r="N996" t="str">
            <v>Other</v>
          </cell>
          <cell r="O996">
            <v>0</v>
          </cell>
          <cell r="P996">
            <v>1234.74</v>
          </cell>
          <cell r="Q996">
            <v>0</v>
          </cell>
          <cell r="R996">
            <v>0</v>
          </cell>
          <cell r="S996">
            <v>0</v>
          </cell>
        </row>
        <row r="997">
          <cell r="B997" t="str">
            <v>J25</v>
          </cell>
          <cell r="C997" t="str">
            <v>IMP INC DEP LIFE</v>
          </cell>
          <cell r="D997">
            <v>0</v>
          </cell>
          <cell r="E997">
            <v>0</v>
          </cell>
          <cell r="F997">
            <v>0</v>
          </cell>
          <cell r="G997">
            <v>0</v>
          </cell>
          <cell r="H997">
            <v>453</v>
          </cell>
          <cell r="I997" t="str">
            <v>36</v>
          </cell>
          <cell r="J997" t="str">
            <v>GOVT AFFAIRS - FED</v>
          </cell>
          <cell r="K997" t="str">
            <v>NonBarg</v>
          </cell>
          <cell r="L997" t="str">
            <v>NonProd</v>
          </cell>
          <cell r="M997" t="str">
            <v>No</v>
          </cell>
          <cell r="N997" t="str">
            <v>Other</v>
          </cell>
          <cell r="O997">
            <v>0</v>
          </cell>
          <cell r="P997">
            <v>0</v>
          </cell>
          <cell r="Q997">
            <v>0</v>
          </cell>
          <cell r="R997">
            <v>0</v>
          </cell>
          <cell r="S997">
            <v>0</v>
          </cell>
        </row>
        <row r="998">
          <cell r="B998" t="str">
            <v>J25</v>
          </cell>
          <cell r="C998" t="str">
            <v>IMP INC DEP LIFE</v>
          </cell>
          <cell r="D998">
            <v>0</v>
          </cell>
          <cell r="E998">
            <v>0</v>
          </cell>
          <cell r="F998">
            <v>0</v>
          </cell>
          <cell r="G998">
            <v>0</v>
          </cell>
          <cell r="H998">
            <v>499</v>
          </cell>
          <cell r="I998" t="str">
            <v>37</v>
          </cell>
          <cell r="J998" t="str">
            <v>CORP COMMUNICATIONS</v>
          </cell>
          <cell r="K998" t="str">
            <v>NonBarg</v>
          </cell>
          <cell r="L998" t="str">
            <v>NonProd</v>
          </cell>
          <cell r="M998" t="str">
            <v>No</v>
          </cell>
          <cell r="N998" t="str">
            <v>Other</v>
          </cell>
          <cell r="O998">
            <v>0</v>
          </cell>
          <cell r="P998">
            <v>1350.74</v>
          </cell>
          <cell r="Q998">
            <v>0</v>
          </cell>
          <cell r="R998">
            <v>0</v>
          </cell>
          <cell r="S998">
            <v>0</v>
          </cell>
        </row>
        <row r="999">
          <cell r="B999" t="str">
            <v>J25</v>
          </cell>
          <cell r="C999" t="str">
            <v>IMP INC DEP LIFE</v>
          </cell>
          <cell r="D999">
            <v>0</v>
          </cell>
          <cell r="E999">
            <v>0</v>
          </cell>
          <cell r="F999">
            <v>0</v>
          </cell>
          <cell r="G999">
            <v>0</v>
          </cell>
          <cell r="H999">
            <v>554</v>
          </cell>
          <cell r="I999" t="str">
            <v>38</v>
          </cell>
          <cell r="J999" t="str">
            <v>INTERNAL AUDITING</v>
          </cell>
          <cell r="K999" t="str">
            <v>NonBarg</v>
          </cell>
          <cell r="L999" t="str">
            <v>NonProd</v>
          </cell>
          <cell r="M999" t="str">
            <v>No</v>
          </cell>
          <cell r="N999" t="str">
            <v>Other</v>
          </cell>
          <cell r="O999">
            <v>0</v>
          </cell>
          <cell r="P999">
            <v>111.2</v>
          </cell>
          <cell r="Q999">
            <v>0</v>
          </cell>
          <cell r="R999">
            <v>0</v>
          </cell>
          <cell r="S999">
            <v>0</v>
          </cell>
        </row>
        <row r="1000">
          <cell r="B1000" t="str">
            <v>J25</v>
          </cell>
          <cell r="C1000" t="str">
            <v>IMP INC DEP LIFE</v>
          </cell>
          <cell r="D1000">
            <v>0</v>
          </cell>
          <cell r="E1000">
            <v>0</v>
          </cell>
          <cell r="F1000">
            <v>0</v>
          </cell>
          <cell r="G1000">
            <v>0</v>
          </cell>
          <cell r="H1000">
            <v>628</v>
          </cell>
          <cell r="I1000" t="str">
            <v>51</v>
          </cell>
          <cell r="J1000" t="str">
            <v>CUSTOMER SERVICE</v>
          </cell>
          <cell r="K1000" t="str">
            <v>NonBarg</v>
          </cell>
          <cell r="L1000" t="str">
            <v>NonProd</v>
          </cell>
          <cell r="M1000" t="str">
            <v>No</v>
          </cell>
          <cell r="N1000" t="str">
            <v>Other</v>
          </cell>
          <cell r="O1000">
            <v>0</v>
          </cell>
          <cell r="P1000">
            <v>15117.2</v>
          </cell>
          <cell r="Q1000">
            <v>0</v>
          </cell>
          <cell r="R1000">
            <v>0</v>
          </cell>
          <cell r="S1000">
            <v>0</v>
          </cell>
        </row>
        <row r="1001">
          <cell r="B1001" t="str">
            <v>J25</v>
          </cell>
          <cell r="C1001" t="str">
            <v>IMP INC DEP LIFE</v>
          </cell>
          <cell r="D1001">
            <v>0</v>
          </cell>
          <cell r="E1001">
            <v>0</v>
          </cell>
          <cell r="F1001">
            <v>0</v>
          </cell>
          <cell r="G1001">
            <v>0</v>
          </cell>
          <cell r="H1001">
            <v>745</v>
          </cell>
          <cell r="I1001" t="str">
            <v>53</v>
          </cell>
          <cell r="J1001" t="str">
            <v>POWER SYSTEMS</v>
          </cell>
          <cell r="K1001" t="str">
            <v>NonBarg</v>
          </cell>
          <cell r="L1001" t="str">
            <v>NonProd</v>
          </cell>
          <cell r="M1001" t="str">
            <v>No</v>
          </cell>
          <cell r="N1001" t="str">
            <v>Other</v>
          </cell>
          <cell r="O1001">
            <v>0</v>
          </cell>
          <cell r="P1001">
            <v>20243.830000000002</v>
          </cell>
          <cell r="Q1001">
            <v>0</v>
          </cell>
          <cell r="R1001">
            <v>0</v>
          </cell>
          <cell r="S1001">
            <v>0</v>
          </cell>
        </row>
        <row r="1002">
          <cell r="B1002" t="str">
            <v>J25</v>
          </cell>
          <cell r="C1002" t="str">
            <v>IMP INC DEP LIFE</v>
          </cell>
          <cell r="D1002">
            <v>0</v>
          </cell>
          <cell r="E1002">
            <v>0</v>
          </cell>
          <cell r="F1002">
            <v>0</v>
          </cell>
          <cell r="G1002">
            <v>0</v>
          </cell>
          <cell r="H1002">
            <v>845</v>
          </cell>
          <cell r="I1002" t="str">
            <v>54</v>
          </cell>
          <cell r="J1002" t="str">
            <v>RESOURCE PLANNING</v>
          </cell>
          <cell r="K1002" t="str">
            <v>NonBarg</v>
          </cell>
          <cell r="L1002" t="str">
            <v>NonProd</v>
          </cell>
          <cell r="M1002" t="str">
            <v>No</v>
          </cell>
          <cell r="N1002" t="str">
            <v>Other</v>
          </cell>
          <cell r="O1002">
            <v>0</v>
          </cell>
          <cell r="P1002">
            <v>139.19999999999999</v>
          </cell>
          <cell r="Q1002">
            <v>0</v>
          </cell>
          <cell r="R1002">
            <v>0</v>
          </cell>
          <cell r="S1002">
            <v>0</v>
          </cell>
        </row>
        <row r="1003">
          <cell r="B1003" t="str">
            <v>J25</v>
          </cell>
          <cell r="C1003" t="str">
            <v>IMP INC DEP LIFE</v>
          </cell>
          <cell r="D1003">
            <v>0</v>
          </cell>
          <cell r="E1003">
            <v>0</v>
          </cell>
          <cell r="F1003">
            <v>0</v>
          </cell>
          <cell r="G1003">
            <v>0</v>
          </cell>
          <cell r="H1003">
            <v>919</v>
          </cell>
          <cell r="I1003" t="str">
            <v>56</v>
          </cell>
          <cell r="J1003" t="str">
            <v>POWER GENERATION</v>
          </cell>
          <cell r="K1003" t="str">
            <v>NonBarg</v>
          </cell>
          <cell r="L1003" t="str">
            <v>NonProd</v>
          </cell>
          <cell r="M1003" t="str">
            <v>No</v>
          </cell>
          <cell r="N1003" t="str">
            <v>Other</v>
          </cell>
          <cell r="O1003">
            <v>0</v>
          </cell>
          <cell r="P1003">
            <v>5131.75</v>
          </cell>
          <cell r="Q1003">
            <v>0</v>
          </cell>
          <cell r="R1003">
            <v>0</v>
          </cell>
          <cell r="S1003">
            <v>0</v>
          </cell>
        </row>
        <row r="1004">
          <cell r="B1004" t="str">
            <v>J25</v>
          </cell>
          <cell r="C1004" t="str">
            <v>IMP INC DEP LIFE</v>
          </cell>
          <cell r="D1004">
            <v>0</v>
          </cell>
          <cell r="E1004">
            <v>0</v>
          </cell>
          <cell r="F1004">
            <v>0</v>
          </cell>
          <cell r="G1004">
            <v>0</v>
          </cell>
          <cell r="H1004">
            <v>1025</v>
          </cell>
          <cell r="I1004" t="str">
            <v>58</v>
          </cell>
          <cell r="J1004" t="str">
            <v>INFO MANAGEMENT</v>
          </cell>
          <cell r="K1004" t="str">
            <v>NonBarg</v>
          </cell>
          <cell r="L1004" t="str">
            <v>NonProd</v>
          </cell>
          <cell r="M1004" t="str">
            <v>No</v>
          </cell>
          <cell r="N1004" t="str">
            <v>Other</v>
          </cell>
          <cell r="O1004">
            <v>0</v>
          </cell>
          <cell r="P1004">
            <v>6392.4</v>
          </cell>
          <cell r="Q1004">
            <v>0</v>
          </cell>
          <cell r="R1004">
            <v>0</v>
          </cell>
          <cell r="S1004">
            <v>0</v>
          </cell>
        </row>
        <row r="1005">
          <cell r="B1005" t="str">
            <v>J25</v>
          </cell>
          <cell r="C1005" t="str">
            <v>IMP INC DEP LIFE</v>
          </cell>
          <cell r="D1005">
            <v>0</v>
          </cell>
          <cell r="E1005">
            <v>0</v>
          </cell>
          <cell r="F1005">
            <v>0</v>
          </cell>
          <cell r="G1005">
            <v>0</v>
          </cell>
          <cell r="H1005">
            <v>1085</v>
          </cell>
          <cell r="I1005" t="str">
            <v>61</v>
          </cell>
          <cell r="J1005" t="str">
            <v>GOVT AFFAIRS - STATE</v>
          </cell>
          <cell r="K1005" t="str">
            <v>NonBarg</v>
          </cell>
          <cell r="L1005" t="str">
            <v>NonProd</v>
          </cell>
          <cell r="M1005" t="str">
            <v>No</v>
          </cell>
          <cell r="N1005" t="str">
            <v>Other</v>
          </cell>
          <cell r="O1005">
            <v>0</v>
          </cell>
          <cell r="P1005">
            <v>24</v>
          </cell>
          <cell r="Q1005">
            <v>0</v>
          </cell>
          <cell r="R1005">
            <v>0</v>
          </cell>
          <cell r="S1005">
            <v>0</v>
          </cell>
        </row>
        <row r="1006">
          <cell r="B1006" t="str">
            <v>J25</v>
          </cell>
          <cell r="C1006" t="str">
            <v>IMP INC DEP LIFE</v>
          </cell>
          <cell r="D1006">
            <v>0</v>
          </cell>
          <cell r="E1006">
            <v>0</v>
          </cell>
          <cell r="F1006">
            <v>0</v>
          </cell>
          <cell r="G1006">
            <v>0</v>
          </cell>
          <cell r="H1006">
            <v>1136</v>
          </cell>
          <cell r="I1006" t="str">
            <v>62</v>
          </cell>
          <cell r="J1006" t="str">
            <v>ENERGY MARKETING</v>
          </cell>
          <cell r="K1006" t="str">
            <v>NonBarg</v>
          </cell>
          <cell r="L1006" t="str">
            <v>NonProd</v>
          </cell>
          <cell r="M1006" t="str">
            <v>No</v>
          </cell>
          <cell r="N1006" t="str">
            <v>Other</v>
          </cell>
          <cell r="O1006">
            <v>0</v>
          </cell>
          <cell r="P1006">
            <v>1140.29</v>
          </cell>
          <cell r="Q1006">
            <v>0</v>
          </cell>
          <cell r="R1006">
            <v>0</v>
          </cell>
          <cell r="S1006">
            <v>0</v>
          </cell>
        </row>
        <row r="1007">
          <cell r="B1007" t="str">
            <v>J25</v>
          </cell>
          <cell r="C1007" t="str">
            <v>IMP INC DEP LIFE</v>
          </cell>
          <cell r="D1007">
            <v>0</v>
          </cell>
          <cell r="E1007">
            <v>0</v>
          </cell>
          <cell r="F1007">
            <v>0</v>
          </cell>
          <cell r="G1007">
            <v>0</v>
          </cell>
          <cell r="H1007">
            <v>1197</v>
          </cell>
          <cell r="I1007" t="str">
            <v>63</v>
          </cell>
          <cell r="J1007" t="str">
            <v>REGULATORY AFFAIRS</v>
          </cell>
          <cell r="K1007" t="str">
            <v>NonBarg</v>
          </cell>
          <cell r="L1007" t="str">
            <v>NonProd</v>
          </cell>
          <cell r="M1007" t="str">
            <v>No</v>
          </cell>
          <cell r="N1007" t="str">
            <v>Other</v>
          </cell>
          <cell r="O1007">
            <v>0</v>
          </cell>
          <cell r="P1007">
            <v>1378.8</v>
          </cell>
          <cell r="Q1007">
            <v>0</v>
          </cell>
          <cell r="R1007">
            <v>0</v>
          </cell>
          <cell r="S1007">
            <v>0</v>
          </cell>
        </row>
        <row r="1008">
          <cell r="B1008" t="str">
            <v>J40</v>
          </cell>
          <cell r="C1008" t="str">
            <v>PH ALLOW-TXBL</v>
          </cell>
          <cell r="D1008">
            <v>0</v>
          </cell>
          <cell r="E1008">
            <v>0</v>
          </cell>
          <cell r="F1008">
            <v>0</v>
          </cell>
          <cell r="G1008">
            <v>0</v>
          </cell>
          <cell r="H1008">
            <v>60</v>
          </cell>
          <cell r="I1008" t="str">
            <v>31</v>
          </cell>
          <cell r="J1008" t="str">
            <v>NUCLEAR DIVISION</v>
          </cell>
          <cell r="K1008" t="str">
            <v>Barg</v>
          </cell>
          <cell r="L1008" t="str">
            <v>NonProd</v>
          </cell>
          <cell r="M1008" t="str">
            <v>No</v>
          </cell>
          <cell r="N1008" t="str">
            <v>Other</v>
          </cell>
          <cell r="O1008">
            <v>0</v>
          </cell>
          <cell r="P1008">
            <v>2684</v>
          </cell>
          <cell r="Q1008">
            <v>0</v>
          </cell>
          <cell r="R1008">
            <v>0</v>
          </cell>
          <cell r="S1008">
            <v>0</v>
          </cell>
        </row>
        <row r="1009">
          <cell r="B1009" t="str">
            <v>J40</v>
          </cell>
          <cell r="C1009" t="str">
            <v>PH ALLOW-TXBL</v>
          </cell>
          <cell r="D1009">
            <v>0</v>
          </cell>
          <cell r="E1009">
            <v>0</v>
          </cell>
          <cell r="F1009">
            <v>0</v>
          </cell>
          <cell r="G1009">
            <v>0</v>
          </cell>
          <cell r="H1009">
            <v>401</v>
          </cell>
          <cell r="I1009" t="str">
            <v>56</v>
          </cell>
          <cell r="J1009" t="str">
            <v>POWER GENERATION</v>
          </cell>
          <cell r="K1009" t="str">
            <v>Barg</v>
          </cell>
          <cell r="L1009" t="str">
            <v>NonProd</v>
          </cell>
          <cell r="M1009" t="str">
            <v>No</v>
          </cell>
          <cell r="N1009" t="str">
            <v>Other</v>
          </cell>
          <cell r="O1009">
            <v>0</v>
          </cell>
          <cell r="P1009">
            <v>936</v>
          </cell>
          <cell r="Q1009">
            <v>0</v>
          </cell>
          <cell r="R1009">
            <v>0</v>
          </cell>
          <cell r="S1009">
            <v>0</v>
          </cell>
        </row>
        <row r="1010">
          <cell r="B1010" t="str">
            <v>J45</v>
          </cell>
          <cell r="C1010" t="str">
            <v>FIN PLAN FEE</v>
          </cell>
          <cell r="D1010">
            <v>0</v>
          </cell>
          <cell r="E1010">
            <v>0</v>
          </cell>
          <cell r="F1010">
            <v>0</v>
          </cell>
          <cell r="G1010">
            <v>0</v>
          </cell>
          <cell r="H1010">
            <v>193</v>
          </cell>
          <cell r="I1010" t="str">
            <v>33</v>
          </cell>
          <cell r="J1010" t="str">
            <v>FINANCIAL</v>
          </cell>
          <cell r="K1010" t="str">
            <v>NonBarg</v>
          </cell>
          <cell r="L1010" t="str">
            <v>NonProd</v>
          </cell>
          <cell r="M1010" t="str">
            <v>No</v>
          </cell>
          <cell r="N1010" t="str">
            <v>Other</v>
          </cell>
          <cell r="O1010">
            <v>0</v>
          </cell>
          <cell r="P1010">
            <v>83864</v>
          </cell>
          <cell r="Q1010">
            <v>0</v>
          </cell>
          <cell r="R1010">
            <v>0</v>
          </cell>
          <cell r="S1010">
            <v>0</v>
          </cell>
        </row>
        <row r="1011">
          <cell r="B1011" t="str">
            <v>J45</v>
          </cell>
          <cell r="C1011" t="str">
            <v>FIN PLAN FEE</v>
          </cell>
          <cell r="D1011">
            <v>0</v>
          </cell>
          <cell r="E1011">
            <v>0</v>
          </cell>
          <cell r="F1011">
            <v>0</v>
          </cell>
          <cell r="G1011">
            <v>0</v>
          </cell>
          <cell r="H1011">
            <v>301</v>
          </cell>
          <cell r="I1011" t="str">
            <v>34</v>
          </cell>
          <cell r="J1011" t="str">
            <v>HUMAN RESRC &amp; CORP SVCS</v>
          </cell>
          <cell r="K1011" t="str">
            <v>NonBarg</v>
          </cell>
          <cell r="L1011" t="str">
            <v>NonProd</v>
          </cell>
          <cell r="M1011" t="str">
            <v>No</v>
          </cell>
          <cell r="N1011" t="str">
            <v>Other</v>
          </cell>
          <cell r="O1011">
            <v>0</v>
          </cell>
          <cell r="P1011">
            <v>5700</v>
          </cell>
          <cell r="Q1011">
            <v>0</v>
          </cell>
          <cell r="R1011">
            <v>0</v>
          </cell>
          <cell r="S1011">
            <v>0</v>
          </cell>
        </row>
        <row r="1012">
          <cell r="B1012" t="str">
            <v>J68</v>
          </cell>
          <cell r="C1012" t="str">
            <v>COMMUT CO. CAR</v>
          </cell>
          <cell r="D1012">
            <v>0</v>
          </cell>
          <cell r="E1012">
            <v>0</v>
          </cell>
          <cell r="F1012">
            <v>0</v>
          </cell>
          <cell r="G1012">
            <v>0</v>
          </cell>
          <cell r="H1012">
            <v>273</v>
          </cell>
          <cell r="I1012" t="str">
            <v>53</v>
          </cell>
          <cell r="J1012" t="str">
            <v>POWER SYSTEMS</v>
          </cell>
          <cell r="K1012" t="str">
            <v>Barg</v>
          </cell>
          <cell r="L1012" t="str">
            <v>NonProd</v>
          </cell>
          <cell r="M1012" t="str">
            <v>No</v>
          </cell>
          <cell r="N1012" t="str">
            <v>Other</v>
          </cell>
          <cell r="O1012">
            <v>0</v>
          </cell>
          <cell r="P1012">
            <v>17034</v>
          </cell>
          <cell r="Q1012">
            <v>0</v>
          </cell>
          <cell r="R1012">
            <v>0</v>
          </cell>
          <cell r="S1012">
            <v>0</v>
          </cell>
        </row>
        <row r="1013">
          <cell r="B1013" t="str">
            <v>J68</v>
          </cell>
          <cell r="C1013" t="str">
            <v>COMMUT CO. CAR</v>
          </cell>
          <cell r="D1013">
            <v>0</v>
          </cell>
          <cell r="E1013">
            <v>0</v>
          </cell>
          <cell r="F1013">
            <v>0</v>
          </cell>
          <cell r="G1013">
            <v>0</v>
          </cell>
          <cell r="H1013">
            <v>472</v>
          </cell>
          <cell r="I1013" t="str">
            <v>58</v>
          </cell>
          <cell r="J1013" t="str">
            <v>INFO MANAGEMENT</v>
          </cell>
          <cell r="K1013" t="str">
            <v>Barg</v>
          </cell>
          <cell r="L1013" t="str">
            <v>NonProd</v>
          </cell>
          <cell r="M1013" t="str">
            <v>No</v>
          </cell>
          <cell r="N1013" t="str">
            <v>Other</v>
          </cell>
          <cell r="O1013">
            <v>0</v>
          </cell>
          <cell r="P1013">
            <v>3748.5</v>
          </cell>
          <cell r="Q1013">
            <v>0</v>
          </cell>
          <cell r="R1013">
            <v>0</v>
          </cell>
          <cell r="S1013">
            <v>0</v>
          </cell>
        </row>
        <row r="1014">
          <cell r="B1014" t="str">
            <v>J68</v>
          </cell>
          <cell r="C1014" t="str">
            <v>COMMUT CO. CAR</v>
          </cell>
          <cell r="D1014">
            <v>0</v>
          </cell>
          <cell r="E1014">
            <v>0</v>
          </cell>
          <cell r="F1014">
            <v>0</v>
          </cell>
          <cell r="G1014">
            <v>0</v>
          </cell>
          <cell r="H1014">
            <v>72</v>
          </cell>
          <cell r="I1014" t="str">
            <v>31</v>
          </cell>
          <cell r="J1014" t="str">
            <v>NUCLEAR DIVISION</v>
          </cell>
          <cell r="K1014" t="str">
            <v>NonBarg</v>
          </cell>
          <cell r="L1014" t="str">
            <v>NonProd</v>
          </cell>
          <cell r="M1014" t="str">
            <v>No</v>
          </cell>
          <cell r="N1014" t="str">
            <v>Other</v>
          </cell>
          <cell r="O1014">
            <v>0</v>
          </cell>
          <cell r="P1014">
            <v>510</v>
          </cell>
          <cell r="Q1014">
            <v>0</v>
          </cell>
          <cell r="R1014">
            <v>0</v>
          </cell>
          <cell r="S1014">
            <v>0</v>
          </cell>
        </row>
        <row r="1015">
          <cell r="B1015" t="str">
            <v>J68</v>
          </cell>
          <cell r="C1015" t="str">
            <v>COMMUT CO. CAR</v>
          </cell>
          <cell r="D1015">
            <v>0</v>
          </cell>
          <cell r="E1015">
            <v>0</v>
          </cell>
          <cell r="F1015">
            <v>0</v>
          </cell>
          <cell r="G1015">
            <v>0</v>
          </cell>
          <cell r="H1015">
            <v>302</v>
          </cell>
          <cell r="I1015" t="str">
            <v>34</v>
          </cell>
          <cell r="J1015" t="str">
            <v>HUMAN RESRC &amp; CORP SVCS</v>
          </cell>
          <cell r="K1015" t="str">
            <v>NonBarg</v>
          </cell>
          <cell r="L1015" t="str">
            <v>NonProd</v>
          </cell>
          <cell r="M1015" t="str">
            <v>No</v>
          </cell>
          <cell r="N1015" t="str">
            <v>Other</v>
          </cell>
          <cell r="O1015">
            <v>0</v>
          </cell>
          <cell r="P1015">
            <v>15886.5</v>
          </cell>
          <cell r="Q1015">
            <v>0</v>
          </cell>
          <cell r="R1015">
            <v>0</v>
          </cell>
          <cell r="S1015">
            <v>0</v>
          </cell>
        </row>
        <row r="1016">
          <cell r="B1016" t="str">
            <v>J68</v>
          </cell>
          <cell r="C1016" t="str">
            <v>COMMUT CO. CAR</v>
          </cell>
          <cell r="D1016">
            <v>0</v>
          </cell>
          <cell r="E1016">
            <v>0</v>
          </cell>
          <cell r="F1016">
            <v>0</v>
          </cell>
          <cell r="G1016">
            <v>0</v>
          </cell>
          <cell r="H1016">
            <v>399</v>
          </cell>
          <cell r="I1016" t="str">
            <v>35</v>
          </cell>
          <cell r="J1016" t="str">
            <v>GENERAL COUNSEL</v>
          </cell>
          <cell r="K1016" t="str">
            <v>NonBarg</v>
          </cell>
          <cell r="L1016" t="str">
            <v>NonProd</v>
          </cell>
          <cell r="M1016" t="str">
            <v>No</v>
          </cell>
          <cell r="N1016" t="str">
            <v>Other</v>
          </cell>
          <cell r="O1016">
            <v>0</v>
          </cell>
          <cell r="P1016">
            <v>612</v>
          </cell>
          <cell r="Q1016">
            <v>0</v>
          </cell>
          <cell r="R1016">
            <v>0</v>
          </cell>
          <cell r="S1016">
            <v>0</v>
          </cell>
        </row>
        <row r="1017">
          <cell r="B1017" t="str">
            <v>J68</v>
          </cell>
          <cell r="C1017" t="str">
            <v>COMMUT CO. CAR</v>
          </cell>
          <cell r="D1017">
            <v>0</v>
          </cell>
          <cell r="E1017">
            <v>0</v>
          </cell>
          <cell r="F1017">
            <v>0</v>
          </cell>
          <cell r="G1017">
            <v>0</v>
          </cell>
          <cell r="H1017">
            <v>629</v>
          </cell>
          <cell r="I1017" t="str">
            <v>51</v>
          </cell>
          <cell r="J1017" t="str">
            <v>CUSTOMER SERVICE</v>
          </cell>
          <cell r="K1017" t="str">
            <v>NonBarg</v>
          </cell>
          <cell r="L1017" t="str">
            <v>NonProd</v>
          </cell>
          <cell r="M1017" t="str">
            <v>No</v>
          </cell>
          <cell r="N1017" t="str">
            <v>Other</v>
          </cell>
          <cell r="O1017">
            <v>0</v>
          </cell>
          <cell r="P1017">
            <v>4998</v>
          </cell>
          <cell r="Q1017">
            <v>0</v>
          </cell>
          <cell r="R1017">
            <v>0</v>
          </cell>
          <cell r="S1017">
            <v>0</v>
          </cell>
        </row>
        <row r="1018">
          <cell r="B1018" t="str">
            <v>J68</v>
          </cell>
          <cell r="C1018" t="str">
            <v>COMMUT CO. CAR</v>
          </cell>
          <cell r="D1018">
            <v>0</v>
          </cell>
          <cell r="E1018">
            <v>0</v>
          </cell>
          <cell r="F1018">
            <v>0</v>
          </cell>
          <cell r="G1018">
            <v>0</v>
          </cell>
          <cell r="H1018">
            <v>746</v>
          </cell>
          <cell r="I1018" t="str">
            <v>53</v>
          </cell>
          <cell r="J1018" t="str">
            <v>POWER SYSTEMS</v>
          </cell>
          <cell r="K1018" t="str">
            <v>NonBarg</v>
          </cell>
          <cell r="L1018" t="str">
            <v>NonProd</v>
          </cell>
          <cell r="M1018" t="str">
            <v>No</v>
          </cell>
          <cell r="N1018" t="str">
            <v>Other</v>
          </cell>
          <cell r="O1018">
            <v>0</v>
          </cell>
          <cell r="P1018">
            <v>61026</v>
          </cell>
          <cell r="Q1018">
            <v>0</v>
          </cell>
          <cell r="R1018">
            <v>0</v>
          </cell>
          <cell r="S1018">
            <v>0</v>
          </cell>
        </row>
        <row r="1019">
          <cell r="B1019" t="str">
            <v>J68</v>
          </cell>
          <cell r="C1019" t="str">
            <v>COMMUT CO. CAR</v>
          </cell>
          <cell r="D1019">
            <v>0</v>
          </cell>
          <cell r="E1019">
            <v>0</v>
          </cell>
          <cell r="F1019">
            <v>0</v>
          </cell>
          <cell r="G1019">
            <v>0</v>
          </cell>
          <cell r="H1019">
            <v>920</v>
          </cell>
          <cell r="I1019" t="str">
            <v>56</v>
          </cell>
          <cell r="J1019" t="str">
            <v>POWER GENERATION</v>
          </cell>
          <cell r="K1019" t="str">
            <v>NonBarg</v>
          </cell>
          <cell r="L1019" t="str">
            <v>NonProd</v>
          </cell>
          <cell r="M1019" t="str">
            <v>No</v>
          </cell>
          <cell r="N1019" t="str">
            <v>Other</v>
          </cell>
          <cell r="O1019">
            <v>0</v>
          </cell>
          <cell r="P1019">
            <v>10072.5</v>
          </cell>
          <cell r="Q1019">
            <v>0</v>
          </cell>
          <cell r="R1019">
            <v>0</v>
          </cell>
          <cell r="S1019">
            <v>0</v>
          </cell>
        </row>
        <row r="1020">
          <cell r="B1020" t="str">
            <v>J68</v>
          </cell>
          <cell r="C1020" t="str">
            <v>COMMUT CO. CAR</v>
          </cell>
          <cell r="D1020">
            <v>0</v>
          </cell>
          <cell r="E1020">
            <v>0</v>
          </cell>
          <cell r="F1020">
            <v>0</v>
          </cell>
          <cell r="G1020">
            <v>0</v>
          </cell>
          <cell r="H1020">
            <v>1137</v>
          </cell>
          <cell r="I1020" t="str">
            <v>62</v>
          </cell>
          <cell r="J1020" t="str">
            <v>ENERGY MARKETING</v>
          </cell>
          <cell r="K1020" t="str">
            <v>NonBarg</v>
          </cell>
          <cell r="L1020" t="str">
            <v>NonProd</v>
          </cell>
          <cell r="M1020" t="str">
            <v>No</v>
          </cell>
          <cell r="N1020" t="str">
            <v>Other</v>
          </cell>
          <cell r="O1020">
            <v>0</v>
          </cell>
          <cell r="P1020">
            <v>153</v>
          </cell>
          <cell r="Q1020">
            <v>0</v>
          </cell>
          <cell r="R1020">
            <v>0</v>
          </cell>
          <cell r="S1020">
            <v>0</v>
          </cell>
        </row>
        <row r="1021">
          <cell r="B1021" t="str">
            <v>J81</v>
          </cell>
          <cell r="C1021" t="str">
            <v>IMP CNTR CAR V INS 1</v>
          </cell>
          <cell r="D1021">
            <v>0</v>
          </cell>
          <cell r="E1021">
            <v>0</v>
          </cell>
          <cell r="F1021">
            <v>0</v>
          </cell>
          <cell r="G1021">
            <v>0</v>
          </cell>
          <cell r="H1021">
            <v>194</v>
          </cell>
          <cell r="I1021" t="str">
            <v>33</v>
          </cell>
          <cell r="J1021" t="str">
            <v>FINANCIAL</v>
          </cell>
          <cell r="K1021" t="str">
            <v>NonBarg</v>
          </cell>
          <cell r="L1021" t="str">
            <v>NonProd</v>
          </cell>
          <cell r="M1021" t="str">
            <v>No</v>
          </cell>
          <cell r="N1021" t="str">
            <v>Other</v>
          </cell>
          <cell r="O1021">
            <v>0</v>
          </cell>
          <cell r="P1021">
            <v>252</v>
          </cell>
          <cell r="Q1021">
            <v>0</v>
          </cell>
          <cell r="R1021">
            <v>0</v>
          </cell>
          <cell r="S1021">
            <v>0</v>
          </cell>
        </row>
        <row r="1022">
          <cell r="B1022" t="str">
            <v>J81</v>
          </cell>
          <cell r="C1022" t="str">
            <v>IMP CNTR CAR V INS 1</v>
          </cell>
          <cell r="D1022">
            <v>0</v>
          </cell>
          <cell r="E1022">
            <v>0</v>
          </cell>
          <cell r="F1022">
            <v>0</v>
          </cell>
          <cell r="G1022">
            <v>0</v>
          </cell>
          <cell r="H1022">
            <v>400</v>
          </cell>
          <cell r="I1022" t="str">
            <v>35</v>
          </cell>
          <cell r="J1022" t="str">
            <v>GENERAL COUNSEL</v>
          </cell>
          <cell r="K1022" t="str">
            <v>NonBarg</v>
          </cell>
          <cell r="L1022" t="str">
            <v>NonProd</v>
          </cell>
          <cell r="M1022" t="str">
            <v>No</v>
          </cell>
          <cell r="N1022" t="str">
            <v>Other</v>
          </cell>
          <cell r="O1022">
            <v>0</v>
          </cell>
          <cell r="P1022">
            <v>252</v>
          </cell>
          <cell r="Q1022">
            <v>0</v>
          </cell>
          <cell r="R1022">
            <v>0</v>
          </cell>
          <cell r="S1022">
            <v>0</v>
          </cell>
        </row>
        <row r="1023">
          <cell r="B1023" t="str">
            <v>J81</v>
          </cell>
          <cell r="C1023" t="str">
            <v>IMP CNTR CAR V INS 1</v>
          </cell>
          <cell r="D1023">
            <v>0</v>
          </cell>
          <cell r="E1023">
            <v>0</v>
          </cell>
          <cell r="F1023">
            <v>0</v>
          </cell>
          <cell r="G1023">
            <v>0</v>
          </cell>
          <cell r="H1023">
            <v>500</v>
          </cell>
          <cell r="I1023" t="str">
            <v>37</v>
          </cell>
          <cell r="J1023" t="str">
            <v>CORP COMMUNICATIONS</v>
          </cell>
          <cell r="K1023" t="str">
            <v>NonBarg</v>
          </cell>
          <cell r="L1023" t="str">
            <v>NonProd</v>
          </cell>
          <cell r="M1023" t="str">
            <v>No</v>
          </cell>
          <cell r="N1023" t="str">
            <v>Other</v>
          </cell>
          <cell r="O1023">
            <v>0</v>
          </cell>
          <cell r="P1023">
            <v>252</v>
          </cell>
          <cell r="Q1023">
            <v>0</v>
          </cell>
          <cell r="R1023">
            <v>0</v>
          </cell>
          <cell r="S1023">
            <v>0</v>
          </cell>
        </row>
        <row r="1024">
          <cell r="B1024" t="str">
            <v>J81</v>
          </cell>
          <cell r="C1024" t="str">
            <v>IMP CNTR CAR V INS 1</v>
          </cell>
          <cell r="D1024">
            <v>0</v>
          </cell>
          <cell r="E1024">
            <v>0</v>
          </cell>
          <cell r="F1024">
            <v>0</v>
          </cell>
          <cell r="G1024">
            <v>0</v>
          </cell>
          <cell r="H1024">
            <v>630</v>
          </cell>
          <cell r="I1024" t="str">
            <v>51</v>
          </cell>
          <cell r="J1024" t="str">
            <v>CUSTOMER SERVICE</v>
          </cell>
          <cell r="K1024" t="str">
            <v>NonBarg</v>
          </cell>
          <cell r="L1024" t="str">
            <v>NonProd</v>
          </cell>
          <cell r="M1024" t="str">
            <v>No</v>
          </cell>
          <cell r="N1024" t="str">
            <v>Other</v>
          </cell>
          <cell r="O1024">
            <v>0</v>
          </cell>
          <cell r="P1024">
            <v>1522.5</v>
          </cell>
          <cell r="Q1024">
            <v>0</v>
          </cell>
          <cell r="R1024">
            <v>0</v>
          </cell>
          <cell r="S1024">
            <v>0</v>
          </cell>
        </row>
        <row r="1025">
          <cell r="B1025" t="str">
            <v>J81</v>
          </cell>
          <cell r="C1025" t="str">
            <v>IMP CNTR CAR V INS 1</v>
          </cell>
          <cell r="D1025">
            <v>0</v>
          </cell>
          <cell r="E1025">
            <v>0</v>
          </cell>
          <cell r="F1025">
            <v>0</v>
          </cell>
          <cell r="G1025">
            <v>0</v>
          </cell>
          <cell r="H1025">
            <v>747</v>
          </cell>
          <cell r="I1025" t="str">
            <v>53</v>
          </cell>
          <cell r="J1025" t="str">
            <v>POWER SYSTEMS</v>
          </cell>
          <cell r="K1025" t="str">
            <v>NonBarg</v>
          </cell>
          <cell r="L1025" t="str">
            <v>NonProd</v>
          </cell>
          <cell r="M1025" t="str">
            <v>No</v>
          </cell>
          <cell r="N1025" t="str">
            <v>Other</v>
          </cell>
          <cell r="O1025">
            <v>0</v>
          </cell>
          <cell r="P1025">
            <v>4567.5</v>
          </cell>
          <cell r="Q1025">
            <v>0</v>
          </cell>
          <cell r="R1025">
            <v>0</v>
          </cell>
          <cell r="S1025">
            <v>0</v>
          </cell>
        </row>
        <row r="1026">
          <cell r="B1026" t="str">
            <v>J81</v>
          </cell>
          <cell r="C1026" t="str">
            <v>IMP CNTR CAR V INS 1</v>
          </cell>
          <cell r="D1026">
            <v>0</v>
          </cell>
          <cell r="E1026">
            <v>0</v>
          </cell>
          <cell r="F1026">
            <v>0</v>
          </cell>
          <cell r="G1026">
            <v>0</v>
          </cell>
          <cell r="H1026">
            <v>921</v>
          </cell>
          <cell r="I1026" t="str">
            <v>56</v>
          </cell>
          <cell r="J1026" t="str">
            <v>POWER GENERATION</v>
          </cell>
          <cell r="K1026" t="str">
            <v>NonBarg</v>
          </cell>
          <cell r="L1026" t="str">
            <v>NonProd</v>
          </cell>
          <cell r="M1026" t="str">
            <v>No</v>
          </cell>
          <cell r="N1026" t="str">
            <v>Other</v>
          </cell>
          <cell r="O1026">
            <v>0</v>
          </cell>
          <cell r="P1026">
            <v>420</v>
          </cell>
          <cell r="Q1026">
            <v>0</v>
          </cell>
          <cell r="R1026">
            <v>0</v>
          </cell>
          <cell r="S1026">
            <v>0</v>
          </cell>
        </row>
        <row r="1027">
          <cell r="B1027" t="str">
            <v>J81</v>
          </cell>
          <cell r="C1027" t="str">
            <v>IMP CNTR CAR V INS 1</v>
          </cell>
          <cell r="D1027">
            <v>0</v>
          </cell>
          <cell r="E1027">
            <v>0</v>
          </cell>
          <cell r="F1027">
            <v>0</v>
          </cell>
          <cell r="G1027">
            <v>0</v>
          </cell>
          <cell r="H1027">
            <v>1026</v>
          </cell>
          <cell r="I1027" t="str">
            <v>58</v>
          </cell>
          <cell r="J1027" t="str">
            <v>INFO MANAGEMENT</v>
          </cell>
          <cell r="K1027" t="str">
            <v>NonBarg</v>
          </cell>
          <cell r="L1027" t="str">
            <v>NonProd</v>
          </cell>
          <cell r="M1027" t="str">
            <v>No</v>
          </cell>
          <cell r="N1027" t="str">
            <v>Other</v>
          </cell>
          <cell r="O1027">
            <v>0</v>
          </cell>
          <cell r="P1027">
            <v>1260</v>
          </cell>
          <cell r="Q1027">
            <v>0</v>
          </cell>
          <cell r="R1027">
            <v>0</v>
          </cell>
          <cell r="S1027">
            <v>0</v>
          </cell>
        </row>
        <row r="1028">
          <cell r="B1028" t="str">
            <v>J82</v>
          </cell>
          <cell r="C1028" t="str">
            <v>IMP CNTR CAR V INS 2</v>
          </cell>
          <cell r="D1028">
            <v>0</v>
          </cell>
          <cell r="E1028">
            <v>0</v>
          </cell>
          <cell r="F1028">
            <v>0</v>
          </cell>
          <cell r="G1028">
            <v>0</v>
          </cell>
          <cell r="H1028">
            <v>61</v>
          </cell>
          <cell r="I1028" t="str">
            <v>31</v>
          </cell>
          <cell r="J1028" t="str">
            <v>NUCLEAR DIVISION</v>
          </cell>
          <cell r="K1028" t="str">
            <v>Barg</v>
          </cell>
          <cell r="L1028" t="str">
            <v>NonProd</v>
          </cell>
          <cell r="M1028" t="str">
            <v>No</v>
          </cell>
          <cell r="N1028" t="str">
            <v>Other</v>
          </cell>
          <cell r="O1028">
            <v>0</v>
          </cell>
          <cell r="P1028">
            <v>132</v>
          </cell>
          <cell r="Q1028">
            <v>0</v>
          </cell>
          <cell r="R1028">
            <v>0</v>
          </cell>
          <cell r="S1028">
            <v>0</v>
          </cell>
        </row>
        <row r="1029">
          <cell r="B1029" t="str">
            <v>J82</v>
          </cell>
          <cell r="C1029" t="str">
            <v>IMP CNTR CAR V INS 2</v>
          </cell>
          <cell r="D1029">
            <v>0</v>
          </cell>
          <cell r="E1029">
            <v>0</v>
          </cell>
          <cell r="F1029">
            <v>0</v>
          </cell>
          <cell r="G1029">
            <v>0</v>
          </cell>
          <cell r="H1029">
            <v>274</v>
          </cell>
          <cell r="I1029" t="str">
            <v>53</v>
          </cell>
          <cell r="J1029" t="str">
            <v>POWER SYSTEMS</v>
          </cell>
          <cell r="K1029" t="str">
            <v>Barg</v>
          </cell>
          <cell r="L1029" t="str">
            <v>NonProd</v>
          </cell>
          <cell r="M1029" t="str">
            <v>No</v>
          </cell>
          <cell r="N1029" t="str">
            <v>Other</v>
          </cell>
          <cell r="O1029">
            <v>0</v>
          </cell>
          <cell r="P1029">
            <v>814</v>
          </cell>
          <cell r="Q1029">
            <v>0</v>
          </cell>
          <cell r="R1029">
            <v>0</v>
          </cell>
          <cell r="S1029">
            <v>0</v>
          </cell>
        </row>
        <row r="1030">
          <cell r="B1030" t="str">
            <v>J82</v>
          </cell>
          <cell r="C1030" t="str">
            <v>IMP CNTR CAR V INS 2</v>
          </cell>
          <cell r="D1030">
            <v>0</v>
          </cell>
          <cell r="E1030">
            <v>0</v>
          </cell>
          <cell r="F1030">
            <v>0</v>
          </cell>
          <cell r="G1030">
            <v>0</v>
          </cell>
          <cell r="H1030">
            <v>195</v>
          </cell>
          <cell r="I1030" t="str">
            <v>33</v>
          </cell>
          <cell r="J1030" t="str">
            <v>FINANCIAL</v>
          </cell>
          <cell r="K1030" t="str">
            <v>NonBarg</v>
          </cell>
          <cell r="L1030" t="str">
            <v>NonProd</v>
          </cell>
          <cell r="M1030" t="str">
            <v>No</v>
          </cell>
          <cell r="N1030" t="str">
            <v>Other</v>
          </cell>
          <cell r="O1030">
            <v>0</v>
          </cell>
          <cell r="P1030">
            <v>1903</v>
          </cell>
          <cell r="Q1030">
            <v>0</v>
          </cell>
          <cell r="R1030">
            <v>0</v>
          </cell>
          <cell r="S1030">
            <v>0</v>
          </cell>
        </row>
        <row r="1031">
          <cell r="B1031" t="str">
            <v>J82</v>
          </cell>
          <cell r="C1031" t="str">
            <v>IMP CNTR CAR V INS 2</v>
          </cell>
          <cell r="D1031">
            <v>0</v>
          </cell>
          <cell r="E1031">
            <v>0</v>
          </cell>
          <cell r="F1031">
            <v>0</v>
          </cell>
          <cell r="G1031">
            <v>0</v>
          </cell>
          <cell r="H1031">
            <v>303</v>
          </cell>
          <cell r="I1031" t="str">
            <v>34</v>
          </cell>
          <cell r="J1031" t="str">
            <v>HUMAN RESRC &amp; CORP SVCS</v>
          </cell>
          <cell r="K1031" t="str">
            <v>NonBarg</v>
          </cell>
          <cell r="L1031" t="str">
            <v>NonProd</v>
          </cell>
          <cell r="M1031" t="str">
            <v>No</v>
          </cell>
          <cell r="N1031" t="str">
            <v>Other</v>
          </cell>
          <cell r="O1031">
            <v>0</v>
          </cell>
          <cell r="P1031">
            <v>21417</v>
          </cell>
          <cell r="Q1031">
            <v>0</v>
          </cell>
          <cell r="R1031">
            <v>0</v>
          </cell>
          <cell r="S1031">
            <v>0</v>
          </cell>
        </row>
        <row r="1032">
          <cell r="B1032" t="str">
            <v>J82</v>
          </cell>
          <cell r="C1032" t="str">
            <v>IMP CNTR CAR V INS 2</v>
          </cell>
          <cell r="D1032">
            <v>0</v>
          </cell>
          <cell r="E1032">
            <v>0</v>
          </cell>
          <cell r="F1032">
            <v>0</v>
          </cell>
          <cell r="G1032">
            <v>0</v>
          </cell>
          <cell r="H1032">
            <v>401</v>
          </cell>
          <cell r="I1032" t="str">
            <v>35</v>
          </cell>
          <cell r="J1032" t="str">
            <v>GENERAL COUNSEL</v>
          </cell>
          <cell r="K1032" t="str">
            <v>NonBarg</v>
          </cell>
          <cell r="L1032" t="str">
            <v>NonProd</v>
          </cell>
          <cell r="M1032" t="str">
            <v>No</v>
          </cell>
          <cell r="N1032" t="str">
            <v>Other</v>
          </cell>
          <cell r="O1032">
            <v>0</v>
          </cell>
          <cell r="P1032">
            <v>8778</v>
          </cell>
          <cell r="Q1032">
            <v>0</v>
          </cell>
          <cell r="R1032">
            <v>0</v>
          </cell>
          <cell r="S1032">
            <v>0</v>
          </cell>
        </row>
        <row r="1033">
          <cell r="B1033" t="str">
            <v>J82</v>
          </cell>
          <cell r="C1033" t="str">
            <v>IMP CNTR CAR V INS 2</v>
          </cell>
          <cell r="D1033">
            <v>0</v>
          </cell>
          <cell r="E1033">
            <v>0</v>
          </cell>
          <cell r="F1033">
            <v>0</v>
          </cell>
          <cell r="G1033">
            <v>0</v>
          </cell>
          <cell r="H1033">
            <v>454</v>
          </cell>
          <cell r="I1033" t="str">
            <v>36</v>
          </cell>
          <cell r="J1033" t="str">
            <v>GOVT AFFAIRS - FED</v>
          </cell>
          <cell r="K1033" t="str">
            <v>NonBarg</v>
          </cell>
          <cell r="L1033" t="str">
            <v>NonProd</v>
          </cell>
          <cell r="M1033" t="str">
            <v>No</v>
          </cell>
          <cell r="N1033" t="str">
            <v>Other</v>
          </cell>
          <cell r="O1033">
            <v>0</v>
          </cell>
          <cell r="P1033">
            <v>264</v>
          </cell>
          <cell r="Q1033">
            <v>0</v>
          </cell>
          <cell r="R1033">
            <v>0</v>
          </cell>
          <cell r="S1033">
            <v>0</v>
          </cell>
        </row>
        <row r="1034">
          <cell r="B1034" t="str">
            <v>J82</v>
          </cell>
          <cell r="C1034" t="str">
            <v>IMP CNTR CAR V INS 2</v>
          </cell>
          <cell r="D1034">
            <v>0</v>
          </cell>
          <cell r="E1034">
            <v>0</v>
          </cell>
          <cell r="F1034">
            <v>0</v>
          </cell>
          <cell r="G1034">
            <v>0</v>
          </cell>
          <cell r="H1034">
            <v>501</v>
          </cell>
          <cell r="I1034" t="str">
            <v>37</v>
          </cell>
          <cell r="J1034" t="str">
            <v>CORP COMMUNICATIONS</v>
          </cell>
          <cell r="K1034" t="str">
            <v>NonBarg</v>
          </cell>
          <cell r="L1034" t="str">
            <v>NonProd</v>
          </cell>
          <cell r="M1034" t="str">
            <v>No</v>
          </cell>
          <cell r="N1034" t="str">
            <v>Other</v>
          </cell>
          <cell r="O1034">
            <v>0</v>
          </cell>
          <cell r="P1034">
            <v>4752</v>
          </cell>
          <cell r="Q1034">
            <v>0</v>
          </cell>
          <cell r="R1034">
            <v>0</v>
          </cell>
          <cell r="S1034">
            <v>0</v>
          </cell>
        </row>
        <row r="1035">
          <cell r="B1035" t="str">
            <v>J82</v>
          </cell>
          <cell r="C1035" t="str">
            <v>IMP CNTR CAR V INS 2</v>
          </cell>
          <cell r="D1035">
            <v>0</v>
          </cell>
          <cell r="E1035">
            <v>0</v>
          </cell>
          <cell r="F1035">
            <v>0</v>
          </cell>
          <cell r="G1035">
            <v>0</v>
          </cell>
          <cell r="H1035">
            <v>555</v>
          </cell>
          <cell r="I1035" t="str">
            <v>38</v>
          </cell>
          <cell r="J1035" t="str">
            <v>INTERNAL AUDITING</v>
          </cell>
          <cell r="K1035" t="str">
            <v>NonBarg</v>
          </cell>
          <cell r="L1035" t="str">
            <v>NonProd</v>
          </cell>
          <cell r="M1035" t="str">
            <v>No</v>
          </cell>
          <cell r="N1035" t="str">
            <v>Other</v>
          </cell>
          <cell r="O1035">
            <v>0</v>
          </cell>
          <cell r="P1035">
            <v>1705</v>
          </cell>
          <cell r="Q1035">
            <v>0</v>
          </cell>
          <cell r="R1035">
            <v>0</v>
          </cell>
          <cell r="S1035">
            <v>0</v>
          </cell>
        </row>
        <row r="1036">
          <cell r="B1036" t="str">
            <v>J82</v>
          </cell>
          <cell r="C1036" t="str">
            <v>IMP CNTR CAR V INS 2</v>
          </cell>
          <cell r="D1036">
            <v>0</v>
          </cell>
          <cell r="E1036">
            <v>0</v>
          </cell>
          <cell r="F1036">
            <v>0</v>
          </cell>
          <cell r="G1036">
            <v>0</v>
          </cell>
          <cell r="H1036">
            <v>631</v>
          </cell>
          <cell r="I1036" t="str">
            <v>51</v>
          </cell>
          <cell r="J1036" t="str">
            <v>CUSTOMER SERVICE</v>
          </cell>
          <cell r="K1036" t="str">
            <v>NonBarg</v>
          </cell>
          <cell r="L1036" t="str">
            <v>NonProd</v>
          </cell>
          <cell r="M1036" t="str">
            <v>No</v>
          </cell>
          <cell r="N1036" t="str">
            <v>Other</v>
          </cell>
          <cell r="O1036">
            <v>0</v>
          </cell>
          <cell r="P1036">
            <v>263417</v>
          </cell>
          <cell r="Q1036">
            <v>0</v>
          </cell>
          <cell r="R1036">
            <v>0</v>
          </cell>
          <cell r="S1036">
            <v>0</v>
          </cell>
        </row>
        <row r="1037">
          <cell r="B1037" t="str">
            <v>J82</v>
          </cell>
          <cell r="C1037" t="str">
            <v>IMP CNTR CAR V INS 2</v>
          </cell>
          <cell r="D1037">
            <v>0</v>
          </cell>
          <cell r="E1037">
            <v>0</v>
          </cell>
          <cell r="F1037">
            <v>0</v>
          </cell>
          <cell r="G1037">
            <v>0</v>
          </cell>
          <cell r="H1037">
            <v>748</v>
          </cell>
          <cell r="I1037" t="str">
            <v>53</v>
          </cell>
          <cell r="J1037" t="str">
            <v>POWER SYSTEMS</v>
          </cell>
          <cell r="K1037" t="str">
            <v>NonBarg</v>
          </cell>
          <cell r="L1037" t="str">
            <v>NonProd</v>
          </cell>
          <cell r="M1037" t="str">
            <v>No</v>
          </cell>
          <cell r="N1037" t="str">
            <v>Other</v>
          </cell>
          <cell r="O1037">
            <v>0</v>
          </cell>
          <cell r="P1037">
            <v>212168</v>
          </cell>
          <cell r="Q1037">
            <v>0</v>
          </cell>
          <cell r="R1037">
            <v>0</v>
          </cell>
          <cell r="S1037">
            <v>0</v>
          </cell>
        </row>
        <row r="1038">
          <cell r="B1038" t="str">
            <v>J82</v>
          </cell>
          <cell r="C1038" t="str">
            <v>IMP CNTR CAR V INS 2</v>
          </cell>
          <cell r="D1038">
            <v>0</v>
          </cell>
          <cell r="E1038">
            <v>0</v>
          </cell>
          <cell r="F1038">
            <v>0</v>
          </cell>
          <cell r="G1038">
            <v>0</v>
          </cell>
          <cell r="H1038">
            <v>846</v>
          </cell>
          <cell r="I1038" t="str">
            <v>54</v>
          </cell>
          <cell r="J1038" t="str">
            <v>RESOURCE PLANNING</v>
          </cell>
          <cell r="K1038" t="str">
            <v>NonBarg</v>
          </cell>
          <cell r="L1038" t="str">
            <v>NonProd</v>
          </cell>
          <cell r="M1038" t="str">
            <v>No</v>
          </cell>
          <cell r="N1038" t="str">
            <v>Other</v>
          </cell>
          <cell r="O1038">
            <v>0</v>
          </cell>
          <cell r="P1038">
            <v>517</v>
          </cell>
          <cell r="Q1038">
            <v>0</v>
          </cell>
          <cell r="R1038">
            <v>0</v>
          </cell>
          <cell r="S1038">
            <v>0</v>
          </cell>
        </row>
        <row r="1039">
          <cell r="B1039" t="str">
            <v>J82</v>
          </cell>
          <cell r="C1039" t="str">
            <v>IMP CNTR CAR V INS 2</v>
          </cell>
          <cell r="D1039">
            <v>0</v>
          </cell>
          <cell r="E1039">
            <v>0</v>
          </cell>
          <cell r="F1039">
            <v>0</v>
          </cell>
          <cell r="G1039">
            <v>0</v>
          </cell>
          <cell r="H1039">
            <v>922</v>
          </cell>
          <cell r="I1039" t="str">
            <v>56</v>
          </cell>
          <cell r="J1039" t="str">
            <v>POWER GENERATION</v>
          </cell>
          <cell r="K1039" t="str">
            <v>NonBarg</v>
          </cell>
          <cell r="L1039" t="str">
            <v>NonProd</v>
          </cell>
          <cell r="M1039" t="str">
            <v>No</v>
          </cell>
          <cell r="N1039" t="str">
            <v>Other</v>
          </cell>
          <cell r="O1039">
            <v>0</v>
          </cell>
          <cell r="P1039">
            <v>11594</v>
          </cell>
          <cell r="Q1039">
            <v>0</v>
          </cell>
          <cell r="R1039">
            <v>0</v>
          </cell>
          <cell r="S1039">
            <v>0</v>
          </cell>
        </row>
        <row r="1040">
          <cell r="B1040" t="str">
            <v>J82</v>
          </cell>
          <cell r="C1040" t="str">
            <v>IMP CNTR CAR V INS 2</v>
          </cell>
          <cell r="D1040">
            <v>0</v>
          </cell>
          <cell r="E1040">
            <v>0</v>
          </cell>
          <cell r="F1040">
            <v>0</v>
          </cell>
          <cell r="G1040">
            <v>0</v>
          </cell>
          <cell r="H1040">
            <v>1027</v>
          </cell>
          <cell r="I1040" t="str">
            <v>58</v>
          </cell>
          <cell r="J1040" t="str">
            <v>INFO MANAGEMENT</v>
          </cell>
          <cell r="K1040" t="str">
            <v>NonBarg</v>
          </cell>
          <cell r="L1040" t="str">
            <v>NonProd</v>
          </cell>
          <cell r="M1040" t="str">
            <v>No</v>
          </cell>
          <cell r="N1040" t="str">
            <v>Other</v>
          </cell>
          <cell r="O1040">
            <v>0</v>
          </cell>
          <cell r="P1040">
            <v>18744</v>
          </cell>
          <cell r="Q1040">
            <v>0</v>
          </cell>
          <cell r="R1040">
            <v>0</v>
          </cell>
          <cell r="S1040">
            <v>0</v>
          </cell>
        </row>
        <row r="1041">
          <cell r="B1041" t="str">
            <v>J82</v>
          </cell>
          <cell r="C1041" t="str">
            <v>IMP CNTR CAR V INS 2</v>
          </cell>
          <cell r="D1041">
            <v>0</v>
          </cell>
          <cell r="E1041">
            <v>0</v>
          </cell>
          <cell r="F1041">
            <v>0</v>
          </cell>
          <cell r="G1041">
            <v>0</v>
          </cell>
          <cell r="H1041">
            <v>1086</v>
          </cell>
          <cell r="I1041" t="str">
            <v>61</v>
          </cell>
          <cell r="J1041" t="str">
            <v>GOVT AFFAIRS - STATE</v>
          </cell>
          <cell r="K1041" t="str">
            <v>NonBarg</v>
          </cell>
          <cell r="L1041" t="str">
            <v>NonProd</v>
          </cell>
          <cell r="M1041" t="str">
            <v>No</v>
          </cell>
          <cell r="N1041" t="str">
            <v>Other</v>
          </cell>
          <cell r="O1041">
            <v>0</v>
          </cell>
          <cell r="P1041">
            <v>264</v>
          </cell>
          <cell r="Q1041">
            <v>0</v>
          </cell>
          <cell r="R1041">
            <v>0</v>
          </cell>
          <cell r="S1041">
            <v>0</v>
          </cell>
        </row>
        <row r="1042">
          <cell r="B1042" t="str">
            <v>J82</v>
          </cell>
          <cell r="C1042" t="str">
            <v>IMP CNTR CAR V INS 2</v>
          </cell>
          <cell r="D1042">
            <v>0</v>
          </cell>
          <cell r="E1042">
            <v>0</v>
          </cell>
          <cell r="F1042">
            <v>0</v>
          </cell>
          <cell r="G1042">
            <v>0</v>
          </cell>
          <cell r="H1042">
            <v>1138</v>
          </cell>
          <cell r="I1042" t="str">
            <v>62</v>
          </cell>
          <cell r="J1042" t="str">
            <v>ENERGY MARKETING</v>
          </cell>
          <cell r="K1042" t="str">
            <v>NonBarg</v>
          </cell>
          <cell r="L1042" t="str">
            <v>NonProd</v>
          </cell>
          <cell r="M1042" t="str">
            <v>No</v>
          </cell>
          <cell r="N1042" t="str">
            <v>Other</v>
          </cell>
          <cell r="O1042">
            <v>0</v>
          </cell>
          <cell r="P1042">
            <v>1320</v>
          </cell>
          <cell r="Q1042">
            <v>0</v>
          </cell>
          <cell r="R1042">
            <v>0</v>
          </cell>
          <cell r="S1042">
            <v>0</v>
          </cell>
        </row>
        <row r="1043">
          <cell r="B1043" t="str">
            <v>J82</v>
          </cell>
          <cell r="C1043" t="str">
            <v>IMP CNTR CAR V INS 2</v>
          </cell>
          <cell r="D1043">
            <v>0</v>
          </cell>
          <cell r="E1043">
            <v>0</v>
          </cell>
          <cell r="F1043">
            <v>0</v>
          </cell>
          <cell r="G1043">
            <v>0</v>
          </cell>
          <cell r="H1043">
            <v>1198</v>
          </cell>
          <cell r="I1043" t="str">
            <v>63</v>
          </cell>
          <cell r="J1043" t="str">
            <v>REGULATORY AFFAIRS</v>
          </cell>
          <cell r="K1043" t="str">
            <v>NonBarg</v>
          </cell>
          <cell r="L1043" t="str">
            <v>NonProd</v>
          </cell>
          <cell r="M1043" t="str">
            <v>No</v>
          </cell>
          <cell r="N1043" t="str">
            <v>Other</v>
          </cell>
          <cell r="O1043">
            <v>0</v>
          </cell>
          <cell r="P1043">
            <v>1320</v>
          </cell>
          <cell r="Q1043">
            <v>0</v>
          </cell>
          <cell r="R1043">
            <v>0</v>
          </cell>
          <cell r="S1043">
            <v>0</v>
          </cell>
        </row>
        <row r="1044">
          <cell r="B1044" t="str">
            <v>J83</v>
          </cell>
          <cell r="C1044" t="str">
            <v>IMP CNTR CAR V INS 3</v>
          </cell>
          <cell r="D1044">
            <v>0</v>
          </cell>
          <cell r="E1044">
            <v>0</v>
          </cell>
          <cell r="F1044">
            <v>0</v>
          </cell>
          <cell r="G1044">
            <v>0</v>
          </cell>
          <cell r="H1044">
            <v>304</v>
          </cell>
          <cell r="I1044" t="str">
            <v>34</v>
          </cell>
          <cell r="J1044" t="str">
            <v>HUMAN RESRC &amp; CORP SVCS</v>
          </cell>
          <cell r="K1044" t="str">
            <v>NonBarg</v>
          </cell>
          <cell r="L1044" t="str">
            <v>NonProd</v>
          </cell>
          <cell r="M1044" t="str">
            <v>No</v>
          </cell>
          <cell r="N1044" t="str">
            <v>Other</v>
          </cell>
          <cell r="O1044">
            <v>0</v>
          </cell>
          <cell r="P1044">
            <v>209</v>
          </cell>
          <cell r="Q1044">
            <v>0</v>
          </cell>
          <cell r="R1044">
            <v>0</v>
          </cell>
          <cell r="S1044">
            <v>0</v>
          </cell>
        </row>
        <row r="1045">
          <cell r="B1045" t="str">
            <v>J83</v>
          </cell>
          <cell r="C1045" t="str">
            <v>IMP CNTR CAR V INS 3</v>
          </cell>
          <cell r="D1045">
            <v>0</v>
          </cell>
          <cell r="E1045">
            <v>0</v>
          </cell>
          <cell r="F1045">
            <v>0</v>
          </cell>
          <cell r="G1045">
            <v>0</v>
          </cell>
          <cell r="H1045">
            <v>402</v>
          </cell>
          <cell r="I1045" t="str">
            <v>35</v>
          </cell>
          <cell r="J1045" t="str">
            <v>GENERAL COUNSEL</v>
          </cell>
          <cell r="K1045" t="str">
            <v>NonBarg</v>
          </cell>
          <cell r="L1045" t="str">
            <v>NonProd</v>
          </cell>
          <cell r="M1045" t="str">
            <v>No</v>
          </cell>
          <cell r="N1045" t="str">
            <v>Other</v>
          </cell>
          <cell r="O1045">
            <v>0</v>
          </cell>
          <cell r="P1045">
            <v>792</v>
          </cell>
          <cell r="Q1045">
            <v>0</v>
          </cell>
          <cell r="R1045">
            <v>0</v>
          </cell>
          <cell r="S1045">
            <v>0</v>
          </cell>
        </row>
        <row r="1046">
          <cell r="B1046" t="str">
            <v>J83</v>
          </cell>
          <cell r="C1046" t="str">
            <v>IMP CNTR CAR V INS 3</v>
          </cell>
          <cell r="D1046">
            <v>0</v>
          </cell>
          <cell r="E1046">
            <v>0</v>
          </cell>
          <cell r="F1046">
            <v>0</v>
          </cell>
          <cell r="G1046">
            <v>0</v>
          </cell>
          <cell r="H1046">
            <v>632</v>
          </cell>
          <cell r="I1046" t="str">
            <v>51</v>
          </cell>
          <cell r="J1046" t="str">
            <v>CUSTOMER SERVICE</v>
          </cell>
          <cell r="K1046" t="str">
            <v>NonBarg</v>
          </cell>
          <cell r="L1046" t="str">
            <v>NonProd</v>
          </cell>
          <cell r="M1046" t="str">
            <v>No</v>
          </cell>
          <cell r="N1046" t="str">
            <v>Other</v>
          </cell>
          <cell r="O1046">
            <v>0</v>
          </cell>
          <cell r="P1046">
            <v>1056</v>
          </cell>
          <cell r="Q1046">
            <v>0</v>
          </cell>
          <cell r="R1046">
            <v>0</v>
          </cell>
          <cell r="S1046">
            <v>0</v>
          </cell>
        </row>
        <row r="1047">
          <cell r="B1047" t="str">
            <v>J83</v>
          </cell>
          <cell r="C1047" t="str">
            <v>IMP CNTR CAR V INS 3</v>
          </cell>
          <cell r="D1047">
            <v>0</v>
          </cell>
          <cell r="E1047">
            <v>0</v>
          </cell>
          <cell r="F1047">
            <v>0</v>
          </cell>
          <cell r="G1047">
            <v>0</v>
          </cell>
          <cell r="H1047">
            <v>749</v>
          </cell>
          <cell r="I1047" t="str">
            <v>53</v>
          </cell>
          <cell r="J1047" t="str">
            <v>POWER SYSTEMS</v>
          </cell>
          <cell r="K1047" t="str">
            <v>NonBarg</v>
          </cell>
          <cell r="L1047" t="str">
            <v>NonProd</v>
          </cell>
          <cell r="M1047" t="str">
            <v>No</v>
          </cell>
          <cell r="N1047" t="str">
            <v>Other</v>
          </cell>
          <cell r="O1047">
            <v>0</v>
          </cell>
          <cell r="P1047">
            <v>1529</v>
          </cell>
          <cell r="Q1047">
            <v>0</v>
          </cell>
          <cell r="R1047">
            <v>0</v>
          </cell>
          <cell r="S1047">
            <v>0</v>
          </cell>
        </row>
        <row r="1048">
          <cell r="B1048" t="str">
            <v>J83</v>
          </cell>
          <cell r="C1048" t="str">
            <v>IMP CNTR CAR V INS 3</v>
          </cell>
          <cell r="D1048">
            <v>0</v>
          </cell>
          <cell r="E1048">
            <v>0</v>
          </cell>
          <cell r="F1048">
            <v>0</v>
          </cell>
          <cell r="G1048">
            <v>0</v>
          </cell>
          <cell r="H1048">
            <v>847</v>
          </cell>
          <cell r="I1048" t="str">
            <v>54</v>
          </cell>
          <cell r="J1048" t="str">
            <v>RESOURCE PLANNING</v>
          </cell>
          <cell r="K1048" t="str">
            <v>NonBarg</v>
          </cell>
          <cell r="L1048" t="str">
            <v>NonProd</v>
          </cell>
          <cell r="M1048" t="str">
            <v>No</v>
          </cell>
          <cell r="N1048" t="str">
            <v>Other</v>
          </cell>
          <cell r="O1048">
            <v>0</v>
          </cell>
          <cell r="P1048">
            <v>11</v>
          </cell>
          <cell r="Q1048">
            <v>0</v>
          </cell>
          <cell r="R1048">
            <v>0</v>
          </cell>
          <cell r="S1048">
            <v>0</v>
          </cell>
        </row>
        <row r="1049">
          <cell r="B1049" t="str">
            <v>J83</v>
          </cell>
          <cell r="C1049" t="str">
            <v>IMP CNTR CAR V INS 3</v>
          </cell>
          <cell r="D1049">
            <v>0</v>
          </cell>
          <cell r="E1049">
            <v>0</v>
          </cell>
          <cell r="F1049">
            <v>0</v>
          </cell>
          <cell r="G1049">
            <v>0</v>
          </cell>
          <cell r="H1049">
            <v>1028</v>
          </cell>
          <cell r="I1049" t="str">
            <v>58</v>
          </cell>
          <cell r="J1049" t="str">
            <v>INFO MANAGEMENT</v>
          </cell>
          <cell r="K1049" t="str">
            <v>NonBarg</v>
          </cell>
          <cell r="L1049" t="str">
            <v>NonProd</v>
          </cell>
          <cell r="M1049" t="str">
            <v>No</v>
          </cell>
          <cell r="N1049" t="str">
            <v>Other</v>
          </cell>
          <cell r="O1049">
            <v>0</v>
          </cell>
          <cell r="P1049">
            <v>319</v>
          </cell>
          <cell r="Q1049">
            <v>0</v>
          </cell>
          <cell r="R1049">
            <v>0</v>
          </cell>
          <cell r="S1049">
            <v>0</v>
          </cell>
        </row>
        <row r="1050">
          <cell r="B1050" t="str">
            <v>J90</v>
          </cell>
          <cell r="C1050" t="str">
            <v>PERF SHARES-CASH</v>
          </cell>
          <cell r="D1050">
            <v>0</v>
          </cell>
          <cell r="E1050">
            <v>0</v>
          </cell>
          <cell r="F1050">
            <v>0</v>
          </cell>
          <cell r="G1050">
            <v>0</v>
          </cell>
          <cell r="H1050">
            <v>196</v>
          </cell>
          <cell r="I1050" t="str">
            <v>33</v>
          </cell>
          <cell r="J1050" t="str">
            <v>FINANCIAL</v>
          </cell>
          <cell r="K1050" t="str">
            <v>NonBarg</v>
          </cell>
          <cell r="L1050" t="str">
            <v>NonProd</v>
          </cell>
          <cell r="M1050" t="str">
            <v>No</v>
          </cell>
          <cell r="N1050" t="str">
            <v>Other</v>
          </cell>
          <cell r="O1050">
            <v>0</v>
          </cell>
          <cell r="P1050">
            <v>173683.99</v>
          </cell>
          <cell r="Q1050">
            <v>0</v>
          </cell>
          <cell r="R1050">
            <v>0</v>
          </cell>
          <cell r="S1050">
            <v>0</v>
          </cell>
        </row>
        <row r="1051">
          <cell r="B1051" t="str">
            <v>J93</v>
          </cell>
          <cell r="C1051" t="str">
            <v>KEY CONTRIBUTOR SHARES PAYOUT</v>
          </cell>
          <cell r="D1051">
            <v>0</v>
          </cell>
          <cell r="E1051">
            <v>0</v>
          </cell>
          <cell r="F1051">
            <v>0</v>
          </cell>
          <cell r="G1051">
            <v>0</v>
          </cell>
          <cell r="H1051">
            <v>73</v>
          </cell>
          <cell r="I1051" t="str">
            <v>31</v>
          </cell>
          <cell r="J1051" t="str">
            <v>NUCLEAR DIVISION</v>
          </cell>
          <cell r="K1051" t="str">
            <v>NonBarg</v>
          </cell>
          <cell r="L1051" t="str">
            <v>NonProd</v>
          </cell>
          <cell r="M1051" t="str">
            <v>No</v>
          </cell>
          <cell r="N1051" t="str">
            <v>Other</v>
          </cell>
          <cell r="O1051">
            <v>0</v>
          </cell>
          <cell r="P1051">
            <v>517741.21</v>
          </cell>
          <cell r="Q1051">
            <v>0</v>
          </cell>
          <cell r="R1051">
            <v>0</v>
          </cell>
          <cell r="S1051">
            <v>0</v>
          </cell>
        </row>
        <row r="1052">
          <cell r="B1052" t="str">
            <v>J93</v>
          </cell>
          <cell r="C1052" t="str">
            <v>KEY CONTRIBUTOR SHARES PAYOUT</v>
          </cell>
          <cell r="D1052">
            <v>0</v>
          </cell>
          <cell r="E1052">
            <v>0</v>
          </cell>
          <cell r="F1052">
            <v>0</v>
          </cell>
          <cell r="G1052">
            <v>0</v>
          </cell>
          <cell r="H1052">
            <v>197</v>
          </cell>
          <cell r="I1052" t="str">
            <v>33</v>
          </cell>
          <cell r="J1052" t="str">
            <v>FINANCIAL</v>
          </cell>
          <cell r="K1052" t="str">
            <v>NonBarg</v>
          </cell>
          <cell r="L1052" t="str">
            <v>NonProd</v>
          </cell>
          <cell r="M1052" t="str">
            <v>No</v>
          </cell>
          <cell r="N1052" t="str">
            <v>Other</v>
          </cell>
          <cell r="O1052">
            <v>0</v>
          </cell>
          <cell r="P1052">
            <v>132949.20000000001</v>
          </cell>
          <cell r="Q1052">
            <v>0</v>
          </cell>
          <cell r="R1052">
            <v>0</v>
          </cell>
          <cell r="S1052">
            <v>0</v>
          </cell>
        </row>
        <row r="1053">
          <cell r="B1053" t="str">
            <v>J93</v>
          </cell>
          <cell r="C1053" t="str">
            <v>KEY CONTRIBUTOR SHARES PAYOUT</v>
          </cell>
          <cell r="D1053">
            <v>0</v>
          </cell>
          <cell r="E1053">
            <v>0</v>
          </cell>
          <cell r="F1053">
            <v>0</v>
          </cell>
          <cell r="G1053">
            <v>0</v>
          </cell>
          <cell r="H1053">
            <v>305</v>
          </cell>
          <cell r="I1053" t="str">
            <v>34</v>
          </cell>
          <cell r="J1053" t="str">
            <v>HUMAN RESRC &amp; CORP SVCS</v>
          </cell>
          <cell r="K1053" t="str">
            <v>NonBarg</v>
          </cell>
          <cell r="L1053" t="str">
            <v>NonProd</v>
          </cell>
          <cell r="M1053" t="str">
            <v>No</v>
          </cell>
          <cell r="N1053" t="str">
            <v>Other</v>
          </cell>
          <cell r="O1053">
            <v>0</v>
          </cell>
          <cell r="P1053">
            <v>151665.34</v>
          </cell>
          <cell r="Q1053">
            <v>0</v>
          </cell>
          <cell r="R1053">
            <v>0</v>
          </cell>
          <cell r="S1053">
            <v>0</v>
          </cell>
        </row>
        <row r="1054">
          <cell r="B1054" t="str">
            <v>J93</v>
          </cell>
          <cell r="C1054" t="str">
            <v>KEY CONTRIBUTOR SHARES PAYOUT</v>
          </cell>
          <cell r="D1054">
            <v>0</v>
          </cell>
          <cell r="E1054">
            <v>0</v>
          </cell>
          <cell r="F1054">
            <v>0</v>
          </cell>
          <cell r="G1054">
            <v>0</v>
          </cell>
          <cell r="H1054">
            <v>403</v>
          </cell>
          <cell r="I1054" t="str">
            <v>35</v>
          </cell>
          <cell r="J1054" t="str">
            <v>GENERAL COUNSEL</v>
          </cell>
          <cell r="K1054" t="str">
            <v>NonBarg</v>
          </cell>
          <cell r="L1054" t="str">
            <v>NonProd</v>
          </cell>
          <cell r="M1054" t="str">
            <v>No</v>
          </cell>
          <cell r="N1054" t="str">
            <v>Other</v>
          </cell>
          <cell r="O1054">
            <v>0</v>
          </cell>
          <cell r="P1054">
            <v>54629.279999999999</v>
          </cell>
          <cell r="Q1054">
            <v>0</v>
          </cell>
          <cell r="R1054">
            <v>0</v>
          </cell>
          <cell r="S1054">
            <v>0</v>
          </cell>
        </row>
        <row r="1055">
          <cell r="B1055" t="str">
            <v>J93</v>
          </cell>
          <cell r="C1055" t="str">
            <v>KEY CONTRIBUTOR SHARES PAYOUT</v>
          </cell>
          <cell r="D1055">
            <v>0</v>
          </cell>
          <cell r="E1055">
            <v>0</v>
          </cell>
          <cell r="F1055">
            <v>0</v>
          </cell>
          <cell r="G1055">
            <v>0</v>
          </cell>
          <cell r="H1055">
            <v>502</v>
          </cell>
          <cell r="I1055" t="str">
            <v>37</v>
          </cell>
          <cell r="J1055" t="str">
            <v>CORP COMMUNICATIONS</v>
          </cell>
          <cell r="K1055" t="str">
            <v>NonBarg</v>
          </cell>
          <cell r="L1055" t="str">
            <v>NonProd</v>
          </cell>
          <cell r="M1055" t="str">
            <v>No</v>
          </cell>
          <cell r="N1055" t="str">
            <v>Other</v>
          </cell>
          <cell r="O1055">
            <v>0</v>
          </cell>
          <cell r="P1055">
            <v>16558.759999999998</v>
          </cell>
          <cell r="Q1055">
            <v>0</v>
          </cell>
          <cell r="R1055">
            <v>0</v>
          </cell>
          <cell r="S1055">
            <v>0</v>
          </cell>
        </row>
        <row r="1056">
          <cell r="B1056" t="str">
            <v>J93</v>
          </cell>
          <cell r="C1056" t="str">
            <v>KEY CONTRIBUTOR SHARES PAYOUT</v>
          </cell>
          <cell r="D1056">
            <v>0</v>
          </cell>
          <cell r="E1056">
            <v>0</v>
          </cell>
          <cell r="F1056">
            <v>0</v>
          </cell>
          <cell r="G1056">
            <v>0</v>
          </cell>
          <cell r="H1056">
            <v>556</v>
          </cell>
          <cell r="I1056" t="str">
            <v>38</v>
          </cell>
          <cell r="J1056" t="str">
            <v>INTERNAL AUDITING</v>
          </cell>
          <cell r="K1056" t="str">
            <v>NonBarg</v>
          </cell>
          <cell r="L1056" t="str">
            <v>NonProd</v>
          </cell>
          <cell r="M1056" t="str">
            <v>No</v>
          </cell>
          <cell r="N1056" t="str">
            <v>Other</v>
          </cell>
          <cell r="O1056">
            <v>0</v>
          </cell>
          <cell r="P1056">
            <v>5891.09</v>
          </cell>
          <cell r="Q1056">
            <v>0</v>
          </cell>
          <cell r="R1056">
            <v>0</v>
          </cell>
          <cell r="S1056">
            <v>0</v>
          </cell>
        </row>
        <row r="1057">
          <cell r="B1057" t="str">
            <v>J93</v>
          </cell>
          <cell r="C1057" t="str">
            <v>KEY CONTRIBUTOR SHARES PAYOUT</v>
          </cell>
          <cell r="D1057">
            <v>0</v>
          </cell>
          <cell r="E1057">
            <v>0</v>
          </cell>
          <cell r="F1057">
            <v>0</v>
          </cell>
          <cell r="G1057">
            <v>0</v>
          </cell>
          <cell r="H1057">
            <v>633</v>
          </cell>
          <cell r="I1057" t="str">
            <v>51</v>
          </cell>
          <cell r="J1057" t="str">
            <v>CUSTOMER SERVICE</v>
          </cell>
          <cell r="K1057" t="str">
            <v>NonBarg</v>
          </cell>
          <cell r="L1057" t="str">
            <v>NonProd</v>
          </cell>
          <cell r="M1057" t="str">
            <v>No</v>
          </cell>
          <cell r="N1057" t="str">
            <v>Other</v>
          </cell>
          <cell r="O1057">
            <v>0</v>
          </cell>
          <cell r="P1057">
            <v>135285.04999999999</v>
          </cell>
          <cell r="Q1057">
            <v>0</v>
          </cell>
          <cell r="R1057">
            <v>0</v>
          </cell>
          <cell r="S1057">
            <v>0</v>
          </cell>
        </row>
        <row r="1058">
          <cell r="B1058" t="str">
            <v>J93</v>
          </cell>
          <cell r="C1058" t="str">
            <v>KEY CONTRIBUTOR SHARES PAYOUT</v>
          </cell>
          <cell r="D1058">
            <v>0</v>
          </cell>
          <cell r="E1058">
            <v>0</v>
          </cell>
          <cell r="F1058">
            <v>0</v>
          </cell>
          <cell r="G1058">
            <v>0</v>
          </cell>
          <cell r="H1058">
            <v>750</v>
          </cell>
          <cell r="I1058" t="str">
            <v>53</v>
          </cell>
          <cell r="J1058" t="str">
            <v>POWER SYSTEMS</v>
          </cell>
          <cell r="K1058" t="str">
            <v>NonBarg</v>
          </cell>
          <cell r="L1058" t="str">
            <v>NonProd</v>
          </cell>
          <cell r="M1058" t="str">
            <v>No</v>
          </cell>
          <cell r="N1058" t="str">
            <v>Other</v>
          </cell>
          <cell r="O1058">
            <v>0</v>
          </cell>
          <cell r="P1058">
            <v>407320.37</v>
          </cell>
          <cell r="Q1058">
            <v>0</v>
          </cell>
          <cell r="R1058">
            <v>0</v>
          </cell>
          <cell r="S1058">
            <v>0</v>
          </cell>
        </row>
        <row r="1059">
          <cell r="B1059" t="str">
            <v>J93</v>
          </cell>
          <cell r="C1059" t="str">
            <v>KEY CONTRIBUTOR SHARES PAYOUT</v>
          </cell>
          <cell r="D1059">
            <v>0</v>
          </cell>
          <cell r="E1059">
            <v>0</v>
          </cell>
          <cell r="F1059">
            <v>0</v>
          </cell>
          <cell r="G1059">
            <v>0</v>
          </cell>
          <cell r="H1059">
            <v>848</v>
          </cell>
          <cell r="I1059" t="str">
            <v>54</v>
          </cell>
          <cell r="J1059" t="str">
            <v>RESOURCE PLANNING</v>
          </cell>
          <cell r="K1059" t="str">
            <v>NonBarg</v>
          </cell>
          <cell r="L1059" t="str">
            <v>NonProd</v>
          </cell>
          <cell r="M1059" t="str">
            <v>No</v>
          </cell>
          <cell r="N1059" t="str">
            <v>Other</v>
          </cell>
          <cell r="O1059">
            <v>0</v>
          </cell>
          <cell r="P1059">
            <v>14788.1</v>
          </cell>
          <cell r="Q1059">
            <v>0</v>
          </cell>
          <cell r="R1059">
            <v>0</v>
          </cell>
          <cell r="S1059">
            <v>0</v>
          </cell>
        </row>
        <row r="1060">
          <cell r="B1060" t="str">
            <v>J93</v>
          </cell>
          <cell r="C1060" t="str">
            <v>KEY CONTRIBUTOR SHARES PAYOUT</v>
          </cell>
          <cell r="D1060">
            <v>0</v>
          </cell>
          <cell r="E1060">
            <v>0</v>
          </cell>
          <cell r="F1060">
            <v>0</v>
          </cell>
          <cell r="G1060">
            <v>0</v>
          </cell>
          <cell r="H1060">
            <v>923</v>
          </cell>
          <cell r="I1060" t="str">
            <v>56</v>
          </cell>
          <cell r="J1060" t="str">
            <v>POWER GENERATION</v>
          </cell>
          <cell r="K1060" t="str">
            <v>NonBarg</v>
          </cell>
          <cell r="L1060" t="str">
            <v>NonProd</v>
          </cell>
          <cell r="M1060" t="str">
            <v>No</v>
          </cell>
          <cell r="N1060" t="str">
            <v>Other</v>
          </cell>
          <cell r="O1060">
            <v>0</v>
          </cell>
          <cell r="P1060">
            <v>213452.21</v>
          </cell>
          <cell r="Q1060">
            <v>0</v>
          </cell>
          <cell r="R1060">
            <v>0</v>
          </cell>
          <cell r="S1060">
            <v>0</v>
          </cell>
        </row>
        <row r="1061">
          <cell r="B1061" t="str">
            <v>J93</v>
          </cell>
          <cell r="C1061" t="str">
            <v>KEY CONTRIBUTOR SHARES PAYOUT</v>
          </cell>
          <cell r="D1061">
            <v>0</v>
          </cell>
          <cell r="E1061">
            <v>0</v>
          </cell>
          <cell r="F1061">
            <v>0</v>
          </cell>
          <cell r="G1061">
            <v>0</v>
          </cell>
          <cell r="H1061">
            <v>1029</v>
          </cell>
          <cell r="I1061" t="str">
            <v>58</v>
          </cell>
          <cell r="J1061" t="str">
            <v>INFO MANAGEMENT</v>
          </cell>
          <cell r="K1061" t="str">
            <v>NonBarg</v>
          </cell>
          <cell r="L1061" t="str">
            <v>NonProd</v>
          </cell>
          <cell r="M1061" t="str">
            <v>No</v>
          </cell>
          <cell r="N1061" t="str">
            <v>Other</v>
          </cell>
          <cell r="O1061">
            <v>0</v>
          </cell>
          <cell r="P1061">
            <v>198863.44</v>
          </cell>
          <cell r="Q1061">
            <v>0</v>
          </cell>
          <cell r="R1061">
            <v>0</v>
          </cell>
          <cell r="S1061">
            <v>0</v>
          </cell>
        </row>
        <row r="1062">
          <cell r="B1062" t="str">
            <v>J93</v>
          </cell>
          <cell r="C1062" t="str">
            <v>KEY CONTRIBUTOR SHARES PAYOUT</v>
          </cell>
          <cell r="D1062">
            <v>0</v>
          </cell>
          <cell r="E1062">
            <v>0</v>
          </cell>
          <cell r="F1062">
            <v>0</v>
          </cell>
          <cell r="G1062">
            <v>0</v>
          </cell>
          <cell r="H1062">
            <v>1087</v>
          </cell>
          <cell r="I1062" t="str">
            <v>61</v>
          </cell>
          <cell r="J1062" t="str">
            <v>GOVT AFFAIRS - STATE</v>
          </cell>
          <cell r="K1062" t="str">
            <v>NonBarg</v>
          </cell>
          <cell r="L1062" t="str">
            <v>NonProd</v>
          </cell>
          <cell r="M1062" t="str">
            <v>No</v>
          </cell>
          <cell r="N1062" t="str">
            <v>Other</v>
          </cell>
          <cell r="O1062">
            <v>0</v>
          </cell>
          <cell r="P1062">
            <v>10826.69</v>
          </cell>
          <cell r="Q1062">
            <v>0</v>
          </cell>
          <cell r="R1062">
            <v>0</v>
          </cell>
          <cell r="S1062">
            <v>0</v>
          </cell>
        </row>
        <row r="1063">
          <cell r="B1063" t="str">
            <v>J93</v>
          </cell>
          <cell r="C1063" t="str">
            <v>KEY CONTRIBUTOR SHARES PAYOUT</v>
          </cell>
          <cell r="D1063">
            <v>0</v>
          </cell>
          <cell r="E1063">
            <v>0</v>
          </cell>
          <cell r="F1063">
            <v>0</v>
          </cell>
          <cell r="G1063">
            <v>0</v>
          </cell>
          <cell r="H1063">
            <v>1139</v>
          </cell>
          <cell r="I1063" t="str">
            <v>62</v>
          </cell>
          <cell r="J1063" t="str">
            <v>ENERGY MARKETING</v>
          </cell>
          <cell r="K1063" t="str">
            <v>NonBarg</v>
          </cell>
          <cell r="L1063" t="str">
            <v>NonProd</v>
          </cell>
          <cell r="M1063" t="str">
            <v>No</v>
          </cell>
          <cell r="N1063" t="str">
            <v>Other</v>
          </cell>
          <cell r="O1063">
            <v>0</v>
          </cell>
          <cell r="P1063">
            <v>41948.57</v>
          </cell>
          <cell r="Q1063">
            <v>0</v>
          </cell>
          <cell r="R1063">
            <v>0</v>
          </cell>
          <cell r="S1063">
            <v>0</v>
          </cell>
        </row>
        <row r="1064">
          <cell r="B1064" t="str">
            <v>J93</v>
          </cell>
          <cell r="C1064" t="str">
            <v>KEY CONTRIBUTOR SHARES PAYOUT</v>
          </cell>
          <cell r="D1064">
            <v>0</v>
          </cell>
          <cell r="E1064">
            <v>0</v>
          </cell>
          <cell r="F1064">
            <v>0</v>
          </cell>
          <cell r="G1064">
            <v>0</v>
          </cell>
          <cell r="H1064">
            <v>1199</v>
          </cell>
          <cell r="I1064" t="str">
            <v>63</v>
          </cell>
          <cell r="J1064" t="str">
            <v>REGULATORY AFFAIRS</v>
          </cell>
          <cell r="K1064" t="str">
            <v>NonBarg</v>
          </cell>
          <cell r="L1064" t="str">
            <v>NonProd</v>
          </cell>
          <cell r="M1064" t="str">
            <v>No</v>
          </cell>
          <cell r="N1064" t="str">
            <v>Other</v>
          </cell>
          <cell r="O1064">
            <v>0</v>
          </cell>
          <cell r="P1064">
            <v>32971.699999999997</v>
          </cell>
          <cell r="Q1064">
            <v>0</v>
          </cell>
          <cell r="R1064">
            <v>0</v>
          </cell>
          <cell r="S1064">
            <v>0</v>
          </cell>
        </row>
        <row r="1065">
          <cell r="B1065" t="str">
            <v>P02</v>
          </cell>
          <cell r="C1065" t="str">
            <v>DEF COMP BASE SAL</v>
          </cell>
          <cell r="D1065">
            <v>0</v>
          </cell>
          <cell r="E1065">
            <v>0</v>
          </cell>
          <cell r="F1065">
            <v>0</v>
          </cell>
          <cell r="G1065">
            <v>0</v>
          </cell>
          <cell r="H1065">
            <v>198</v>
          </cell>
          <cell r="I1065" t="str">
            <v>33</v>
          </cell>
          <cell r="J1065" t="str">
            <v>FINANCIAL</v>
          </cell>
          <cell r="K1065" t="str">
            <v>NonBarg</v>
          </cell>
          <cell r="L1065" t="str">
            <v>NonProd</v>
          </cell>
          <cell r="M1065" t="str">
            <v>No</v>
          </cell>
          <cell r="N1065" t="str">
            <v>Other</v>
          </cell>
          <cell r="O1065">
            <v>0</v>
          </cell>
          <cell r="P1065">
            <v>-297632.76</v>
          </cell>
          <cell r="Q1065">
            <v>0</v>
          </cell>
          <cell r="R1065">
            <v>0</v>
          </cell>
          <cell r="S1065">
            <v>0</v>
          </cell>
        </row>
        <row r="1066">
          <cell r="B1066" t="str">
            <v>P04</v>
          </cell>
          <cell r="C1066" t="str">
            <v>DEF COMP PAYOUT-PRIN</v>
          </cell>
          <cell r="D1066">
            <v>0</v>
          </cell>
          <cell r="E1066">
            <v>0</v>
          </cell>
          <cell r="F1066">
            <v>0</v>
          </cell>
          <cell r="G1066">
            <v>0</v>
          </cell>
          <cell r="H1066">
            <v>74</v>
          </cell>
          <cell r="I1066" t="str">
            <v>31</v>
          </cell>
          <cell r="J1066" t="str">
            <v>NUCLEAR DIVISION</v>
          </cell>
          <cell r="K1066" t="str">
            <v>NonBarg</v>
          </cell>
          <cell r="L1066" t="str">
            <v>NonProd</v>
          </cell>
          <cell r="M1066" t="str">
            <v>No</v>
          </cell>
          <cell r="N1066" t="str">
            <v>Other</v>
          </cell>
          <cell r="O1066">
            <v>0</v>
          </cell>
          <cell r="P1066">
            <v>4157.3999999999996</v>
          </cell>
          <cell r="Q1066">
            <v>0</v>
          </cell>
          <cell r="R1066">
            <v>0</v>
          </cell>
          <cell r="S1066">
            <v>0</v>
          </cell>
        </row>
        <row r="1067">
          <cell r="B1067" t="str">
            <v>P04</v>
          </cell>
          <cell r="C1067" t="str">
            <v>DEF COMP PAYOUT-PRIN</v>
          </cell>
          <cell r="D1067">
            <v>0</v>
          </cell>
          <cell r="E1067">
            <v>0</v>
          </cell>
          <cell r="F1067">
            <v>0</v>
          </cell>
          <cell r="G1067">
            <v>0</v>
          </cell>
          <cell r="H1067">
            <v>199</v>
          </cell>
          <cell r="I1067" t="str">
            <v>33</v>
          </cell>
          <cell r="J1067" t="str">
            <v>FINANCIAL</v>
          </cell>
          <cell r="K1067" t="str">
            <v>NonBarg</v>
          </cell>
          <cell r="L1067" t="str">
            <v>NonProd</v>
          </cell>
          <cell r="M1067" t="str">
            <v>No</v>
          </cell>
          <cell r="N1067" t="str">
            <v>Other</v>
          </cell>
          <cell r="O1067">
            <v>0</v>
          </cell>
          <cell r="P1067">
            <v>378431</v>
          </cell>
          <cell r="Q1067">
            <v>0</v>
          </cell>
          <cell r="R1067">
            <v>0</v>
          </cell>
          <cell r="S1067">
            <v>0</v>
          </cell>
        </row>
        <row r="1068">
          <cell r="B1068" t="str">
            <v>P04</v>
          </cell>
          <cell r="C1068" t="str">
            <v>DEF COMP PAYOUT-PRIN</v>
          </cell>
          <cell r="D1068">
            <v>0</v>
          </cell>
          <cell r="E1068">
            <v>0</v>
          </cell>
          <cell r="F1068">
            <v>0</v>
          </cell>
          <cell r="G1068">
            <v>0</v>
          </cell>
          <cell r="H1068">
            <v>306</v>
          </cell>
          <cell r="I1068" t="str">
            <v>34</v>
          </cell>
          <cell r="J1068" t="str">
            <v>HUMAN RESRC &amp; CORP SVCS</v>
          </cell>
          <cell r="K1068" t="str">
            <v>NonBarg</v>
          </cell>
          <cell r="L1068" t="str">
            <v>NonProd</v>
          </cell>
          <cell r="M1068" t="str">
            <v>No</v>
          </cell>
          <cell r="N1068" t="str">
            <v>Other</v>
          </cell>
          <cell r="O1068">
            <v>0</v>
          </cell>
          <cell r="P1068">
            <v>52432.38</v>
          </cell>
          <cell r="Q1068">
            <v>0</v>
          </cell>
          <cell r="R1068">
            <v>0</v>
          </cell>
          <cell r="S1068">
            <v>0</v>
          </cell>
        </row>
        <row r="1069">
          <cell r="B1069" t="str">
            <v>P04</v>
          </cell>
          <cell r="C1069" t="str">
            <v>DEF COMP PAYOUT-PRIN</v>
          </cell>
          <cell r="D1069">
            <v>0</v>
          </cell>
          <cell r="E1069">
            <v>0</v>
          </cell>
          <cell r="F1069">
            <v>0</v>
          </cell>
          <cell r="G1069">
            <v>0</v>
          </cell>
          <cell r="H1069">
            <v>1030</v>
          </cell>
          <cell r="I1069" t="str">
            <v>58</v>
          </cell>
          <cell r="J1069" t="str">
            <v>INFO MANAGEMENT</v>
          </cell>
          <cell r="K1069" t="str">
            <v>NonBarg</v>
          </cell>
          <cell r="L1069" t="str">
            <v>NonProd</v>
          </cell>
          <cell r="M1069" t="str">
            <v>No</v>
          </cell>
          <cell r="N1069" t="str">
            <v>Other</v>
          </cell>
          <cell r="O1069">
            <v>0</v>
          </cell>
          <cell r="P1069">
            <v>11938.94</v>
          </cell>
          <cell r="Q1069">
            <v>0</v>
          </cell>
          <cell r="R1069">
            <v>0</v>
          </cell>
          <cell r="S1069">
            <v>0</v>
          </cell>
        </row>
        <row r="1070">
          <cell r="B1070" t="str">
            <v>P05</v>
          </cell>
          <cell r="C1070" t="str">
            <v>DEF COMP PAYOUT-PRIN</v>
          </cell>
          <cell r="D1070">
            <v>0</v>
          </cell>
          <cell r="E1070">
            <v>0</v>
          </cell>
          <cell r="F1070">
            <v>0</v>
          </cell>
          <cell r="G1070">
            <v>0</v>
          </cell>
          <cell r="H1070">
            <v>200</v>
          </cell>
          <cell r="I1070" t="str">
            <v>33</v>
          </cell>
          <cell r="J1070" t="str">
            <v>FINANCIAL</v>
          </cell>
          <cell r="K1070" t="str">
            <v>NonBarg</v>
          </cell>
          <cell r="L1070" t="str">
            <v>NonProd</v>
          </cell>
          <cell r="M1070" t="str">
            <v>No</v>
          </cell>
          <cell r="N1070" t="str">
            <v>Other</v>
          </cell>
          <cell r="O1070">
            <v>0</v>
          </cell>
          <cell r="P1070">
            <v>10419137.810000001</v>
          </cell>
          <cell r="Q1070">
            <v>0</v>
          </cell>
          <cell r="R1070">
            <v>0</v>
          </cell>
          <cell r="S1070">
            <v>0</v>
          </cell>
        </row>
        <row r="1071">
          <cell r="B1071" t="str">
            <v>P09</v>
          </cell>
          <cell r="C1071" t="str">
            <v>THRIFT DIV INCOME NO BUP W/H</v>
          </cell>
          <cell r="D1071">
            <v>0</v>
          </cell>
          <cell r="E1071">
            <v>0</v>
          </cell>
          <cell r="F1071">
            <v>0</v>
          </cell>
          <cell r="G1071">
            <v>0</v>
          </cell>
          <cell r="H1071">
            <v>62</v>
          </cell>
          <cell r="I1071" t="str">
            <v>31</v>
          </cell>
          <cell r="J1071" t="str">
            <v>NUCLEAR DIVISION</v>
          </cell>
          <cell r="K1071" t="str">
            <v>Barg</v>
          </cell>
          <cell r="L1071" t="str">
            <v>NonProd</v>
          </cell>
          <cell r="M1071" t="str">
            <v>No</v>
          </cell>
          <cell r="N1071" t="str">
            <v>Other</v>
          </cell>
          <cell r="O1071">
            <v>0</v>
          </cell>
          <cell r="P1071">
            <v>64526.33</v>
          </cell>
          <cell r="Q1071">
            <v>0</v>
          </cell>
          <cell r="R1071">
            <v>0</v>
          </cell>
          <cell r="S1071">
            <v>0</v>
          </cell>
        </row>
        <row r="1072">
          <cell r="B1072" t="str">
            <v>P09</v>
          </cell>
          <cell r="C1072" t="str">
            <v>THRIFT DIV INCOME NO BUP W/H</v>
          </cell>
          <cell r="D1072">
            <v>0</v>
          </cell>
          <cell r="E1072">
            <v>0</v>
          </cell>
          <cell r="F1072">
            <v>0</v>
          </cell>
          <cell r="G1072">
            <v>0</v>
          </cell>
          <cell r="H1072">
            <v>149</v>
          </cell>
          <cell r="I1072" t="str">
            <v>34</v>
          </cell>
          <cell r="J1072" t="str">
            <v>HUMAN RESRC &amp; CORP SVCS</v>
          </cell>
          <cell r="K1072" t="str">
            <v>Barg</v>
          </cell>
          <cell r="L1072" t="str">
            <v>NonProd</v>
          </cell>
          <cell r="M1072" t="str">
            <v>No</v>
          </cell>
          <cell r="N1072" t="str">
            <v>Other</v>
          </cell>
          <cell r="O1072">
            <v>0</v>
          </cell>
          <cell r="P1072">
            <v>6794.35</v>
          </cell>
          <cell r="Q1072">
            <v>0</v>
          </cell>
          <cell r="R1072">
            <v>0</v>
          </cell>
          <cell r="S1072">
            <v>0</v>
          </cell>
        </row>
        <row r="1073">
          <cell r="B1073" t="str">
            <v>P09</v>
          </cell>
          <cell r="C1073" t="str">
            <v>THRIFT DIV INCOME NO BUP W/H</v>
          </cell>
          <cell r="D1073">
            <v>0</v>
          </cell>
          <cell r="E1073">
            <v>0</v>
          </cell>
          <cell r="F1073">
            <v>0</v>
          </cell>
          <cell r="G1073">
            <v>0</v>
          </cell>
          <cell r="H1073">
            <v>202</v>
          </cell>
          <cell r="I1073" t="str">
            <v>51</v>
          </cell>
          <cell r="J1073" t="str">
            <v>CUSTOMER SERVICE</v>
          </cell>
          <cell r="K1073" t="str">
            <v>Barg</v>
          </cell>
          <cell r="L1073" t="str">
            <v>NonProd</v>
          </cell>
          <cell r="M1073" t="str">
            <v>No</v>
          </cell>
          <cell r="N1073" t="str">
            <v>Other</v>
          </cell>
          <cell r="O1073">
            <v>0</v>
          </cell>
          <cell r="P1073">
            <v>3223.34</v>
          </cell>
          <cell r="Q1073">
            <v>0</v>
          </cell>
          <cell r="R1073">
            <v>0</v>
          </cell>
          <cell r="S1073">
            <v>0</v>
          </cell>
        </row>
        <row r="1074">
          <cell r="B1074" t="str">
            <v>P09</v>
          </cell>
          <cell r="C1074" t="str">
            <v>THRIFT DIV INCOME NO BUP W/H</v>
          </cell>
          <cell r="D1074">
            <v>0</v>
          </cell>
          <cell r="E1074">
            <v>0</v>
          </cell>
          <cell r="F1074">
            <v>0</v>
          </cell>
          <cell r="G1074">
            <v>0</v>
          </cell>
          <cell r="H1074">
            <v>275</v>
          </cell>
          <cell r="I1074" t="str">
            <v>53</v>
          </cell>
          <cell r="J1074" t="str">
            <v>POWER SYSTEMS</v>
          </cell>
          <cell r="K1074" t="str">
            <v>Barg</v>
          </cell>
          <cell r="L1074" t="str">
            <v>NonProd</v>
          </cell>
          <cell r="M1074" t="str">
            <v>No</v>
          </cell>
          <cell r="N1074" t="str">
            <v>Other</v>
          </cell>
          <cell r="O1074">
            <v>0</v>
          </cell>
          <cell r="P1074">
            <v>287447.59000000003</v>
          </cell>
          <cell r="Q1074">
            <v>0</v>
          </cell>
          <cell r="R1074">
            <v>0</v>
          </cell>
          <cell r="S1074">
            <v>0</v>
          </cell>
        </row>
        <row r="1075">
          <cell r="B1075" t="str">
            <v>P09</v>
          </cell>
          <cell r="C1075" t="str">
            <v>THRIFT DIV INCOME NO BUP W/H</v>
          </cell>
          <cell r="D1075">
            <v>0</v>
          </cell>
          <cell r="E1075">
            <v>0</v>
          </cell>
          <cell r="F1075">
            <v>0</v>
          </cell>
          <cell r="G1075">
            <v>0</v>
          </cell>
          <cell r="H1075">
            <v>402</v>
          </cell>
          <cell r="I1075" t="str">
            <v>56</v>
          </cell>
          <cell r="J1075" t="str">
            <v>POWER GENERATION</v>
          </cell>
          <cell r="K1075" t="str">
            <v>Barg</v>
          </cell>
          <cell r="L1075" t="str">
            <v>NonProd</v>
          </cell>
          <cell r="M1075" t="str">
            <v>No</v>
          </cell>
          <cell r="N1075" t="str">
            <v>Other</v>
          </cell>
          <cell r="O1075">
            <v>0</v>
          </cell>
          <cell r="P1075">
            <v>70681.899999999994</v>
          </cell>
          <cell r="Q1075">
            <v>0</v>
          </cell>
          <cell r="R1075">
            <v>0</v>
          </cell>
          <cell r="S1075">
            <v>0</v>
          </cell>
        </row>
        <row r="1076">
          <cell r="B1076" t="str">
            <v>P09</v>
          </cell>
          <cell r="C1076" t="str">
            <v>THRIFT DIV INCOME NO BUP W/H</v>
          </cell>
          <cell r="D1076">
            <v>0</v>
          </cell>
          <cell r="E1076">
            <v>0</v>
          </cell>
          <cell r="F1076">
            <v>0</v>
          </cell>
          <cell r="G1076">
            <v>0</v>
          </cell>
          <cell r="H1076">
            <v>473</v>
          </cell>
          <cell r="I1076" t="str">
            <v>58</v>
          </cell>
          <cell r="J1076" t="str">
            <v>INFO MANAGEMENT</v>
          </cell>
          <cell r="K1076" t="str">
            <v>Barg</v>
          </cell>
          <cell r="L1076" t="str">
            <v>NonProd</v>
          </cell>
          <cell r="M1076" t="str">
            <v>No</v>
          </cell>
          <cell r="N1076" t="str">
            <v>Other</v>
          </cell>
          <cell r="O1076">
            <v>0</v>
          </cell>
          <cell r="P1076">
            <v>1549.48</v>
          </cell>
          <cell r="Q1076">
            <v>0</v>
          </cell>
          <cell r="R1076">
            <v>0</v>
          </cell>
          <cell r="S1076">
            <v>0</v>
          </cell>
        </row>
        <row r="1077">
          <cell r="B1077" t="str">
            <v>P09</v>
          </cell>
          <cell r="C1077" t="str">
            <v>THRIFT DIV INCOME NO BUP W/H</v>
          </cell>
          <cell r="D1077">
            <v>0</v>
          </cell>
          <cell r="E1077">
            <v>0</v>
          </cell>
          <cell r="F1077">
            <v>0</v>
          </cell>
          <cell r="G1077">
            <v>0</v>
          </cell>
          <cell r="H1077">
            <v>75</v>
          </cell>
          <cell r="I1077" t="str">
            <v>31</v>
          </cell>
          <cell r="J1077" t="str">
            <v>NUCLEAR DIVISION</v>
          </cell>
          <cell r="K1077" t="str">
            <v>NonBarg</v>
          </cell>
          <cell r="L1077" t="str">
            <v>NonProd</v>
          </cell>
          <cell r="M1077" t="str">
            <v>No</v>
          </cell>
          <cell r="N1077" t="str">
            <v>Other</v>
          </cell>
          <cell r="O1077">
            <v>0</v>
          </cell>
          <cell r="P1077">
            <v>194435.71</v>
          </cell>
          <cell r="Q1077">
            <v>0</v>
          </cell>
          <cell r="R1077">
            <v>0</v>
          </cell>
          <cell r="S1077">
            <v>0</v>
          </cell>
        </row>
        <row r="1078">
          <cell r="B1078" t="str">
            <v>P09</v>
          </cell>
          <cell r="C1078" t="str">
            <v>THRIFT DIV INCOME NO BUP W/H</v>
          </cell>
          <cell r="D1078">
            <v>0</v>
          </cell>
          <cell r="E1078">
            <v>0</v>
          </cell>
          <cell r="F1078">
            <v>0</v>
          </cell>
          <cell r="G1078">
            <v>0</v>
          </cell>
          <cell r="H1078">
            <v>201</v>
          </cell>
          <cell r="I1078" t="str">
            <v>33</v>
          </cell>
          <cell r="J1078" t="str">
            <v>FINANCIAL</v>
          </cell>
          <cell r="K1078" t="str">
            <v>NonBarg</v>
          </cell>
          <cell r="L1078" t="str">
            <v>NonProd</v>
          </cell>
          <cell r="M1078" t="str">
            <v>No</v>
          </cell>
          <cell r="N1078" t="str">
            <v>Other</v>
          </cell>
          <cell r="O1078">
            <v>0</v>
          </cell>
          <cell r="P1078">
            <v>44044.39</v>
          </cell>
          <cell r="Q1078">
            <v>0</v>
          </cell>
          <cell r="R1078">
            <v>0</v>
          </cell>
          <cell r="S1078">
            <v>0</v>
          </cell>
        </row>
        <row r="1079">
          <cell r="B1079" t="str">
            <v>P09</v>
          </cell>
          <cell r="C1079" t="str">
            <v>THRIFT DIV INCOME NO BUP W/H</v>
          </cell>
          <cell r="D1079">
            <v>0</v>
          </cell>
          <cell r="E1079">
            <v>0</v>
          </cell>
          <cell r="F1079">
            <v>0</v>
          </cell>
          <cell r="G1079">
            <v>0</v>
          </cell>
          <cell r="H1079">
            <v>307</v>
          </cell>
          <cell r="I1079" t="str">
            <v>34</v>
          </cell>
          <cell r="J1079" t="str">
            <v>HUMAN RESRC &amp; CORP SVCS</v>
          </cell>
          <cell r="K1079" t="str">
            <v>NonBarg</v>
          </cell>
          <cell r="L1079" t="str">
            <v>NonProd</v>
          </cell>
          <cell r="M1079" t="str">
            <v>No</v>
          </cell>
          <cell r="N1079" t="str">
            <v>Other</v>
          </cell>
          <cell r="O1079">
            <v>0</v>
          </cell>
          <cell r="P1079">
            <v>117028.58</v>
          </cell>
          <cell r="Q1079">
            <v>0</v>
          </cell>
          <cell r="R1079">
            <v>0</v>
          </cell>
          <cell r="S1079">
            <v>0</v>
          </cell>
        </row>
        <row r="1080">
          <cell r="B1080" t="str">
            <v>P09</v>
          </cell>
          <cell r="C1080" t="str">
            <v>THRIFT DIV INCOME NO BUP W/H</v>
          </cell>
          <cell r="D1080">
            <v>0</v>
          </cell>
          <cell r="E1080">
            <v>0</v>
          </cell>
          <cell r="F1080">
            <v>0</v>
          </cell>
          <cell r="G1080">
            <v>0</v>
          </cell>
          <cell r="H1080">
            <v>404</v>
          </cell>
          <cell r="I1080" t="str">
            <v>35</v>
          </cell>
          <cell r="J1080" t="str">
            <v>GENERAL COUNSEL</v>
          </cell>
          <cell r="K1080" t="str">
            <v>NonBarg</v>
          </cell>
          <cell r="L1080" t="str">
            <v>NonProd</v>
          </cell>
          <cell r="M1080" t="str">
            <v>No</v>
          </cell>
          <cell r="N1080" t="str">
            <v>Other</v>
          </cell>
          <cell r="O1080">
            <v>0</v>
          </cell>
          <cell r="P1080">
            <v>13666.13</v>
          </cell>
          <cell r="Q1080">
            <v>0</v>
          </cell>
          <cell r="R1080">
            <v>0</v>
          </cell>
          <cell r="S1080">
            <v>0</v>
          </cell>
        </row>
        <row r="1081">
          <cell r="B1081" t="str">
            <v>P09</v>
          </cell>
          <cell r="C1081" t="str">
            <v>THRIFT DIV INCOME NO BUP W/H</v>
          </cell>
          <cell r="D1081">
            <v>0</v>
          </cell>
          <cell r="E1081">
            <v>0</v>
          </cell>
          <cell r="F1081">
            <v>0</v>
          </cell>
          <cell r="G1081">
            <v>0</v>
          </cell>
          <cell r="H1081">
            <v>455</v>
          </cell>
          <cell r="I1081" t="str">
            <v>36</v>
          </cell>
          <cell r="J1081" t="str">
            <v>GOVT AFFAIRS - FED</v>
          </cell>
          <cell r="K1081" t="str">
            <v>NonBarg</v>
          </cell>
          <cell r="L1081" t="str">
            <v>NonProd</v>
          </cell>
          <cell r="M1081" t="str">
            <v>No</v>
          </cell>
          <cell r="N1081" t="str">
            <v>Other</v>
          </cell>
          <cell r="O1081">
            <v>0</v>
          </cell>
          <cell r="P1081">
            <v>365.97</v>
          </cell>
          <cell r="Q1081">
            <v>0</v>
          </cell>
          <cell r="R1081">
            <v>0</v>
          </cell>
          <cell r="S1081">
            <v>0</v>
          </cell>
        </row>
        <row r="1082">
          <cell r="B1082" t="str">
            <v>P09</v>
          </cell>
          <cell r="C1082" t="str">
            <v>THRIFT DIV INCOME NO BUP W/H</v>
          </cell>
          <cell r="D1082">
            <v>0</v>
          </cell>
          <cell r="E1082">
            <v>0</v>
          </cell>
          <cell r="F1082">
            <v>0</v>
          </cell>
          <cell r="G1082">
            <v>0</v>
          </cell>
          <cell r="H1082">
            <v>503</v>
          </cell>
          <cell r="I1082" t="str">
            <v>37</v>
          </cell>
          <cell r="J1082" t="str">
            <v>CORP COMMUNICATIONS</v>
          </cell>
          <cell r="K1082" t="str">
            <v>NonBarg</v>
          </cell>
          <cell r="L1082" t="str">
            <v>NonProd</v>
          </cell>
          <cell r="M1082" t="str">
            <v>No</v>
          </cell>
          <cell r="N1082" t="str">
            <v>Other</v>
          </cell>
          <cell r="O1082">
            <v>0</v>
          </cell>
          <cell r="P1082">
            <v>12132.16</v>
          </cell>
          <cell r="Q1082">
            <v>0</v>
          </cell>
          <cell r="R1082">
            <v>0</v>
          </cell>
          <cell r="S1082">
            <v>0</v>
          </cell>
        </row>
        <row r="1083">
          <cell r="B1083" t="str">
            <v>P09</v>
          </cell>
          <cell r="C1083" t="str">
            <v>THRIFT DIV INCOME NO BUP W/H</v>
          </cell>
          <cell r="D1083">
            <v>0</v>
          </cell>
          <cell r="E1083">
            <v>0</v>
          </cell>
          <cell r="F1083">
            <v>0</v>
          </cell>
          <cell r="G1083">
            <v>0</v>
          </cell>
          <cell r="H1083">
            <v>557</v>
          </cell>
          <cell r="I1083" t="str">
            <v>38</v>
          </cell>
          <cell r="J1083" t="str">
            <v>INTERNAL AUDITING</v>
          </cell>
          <cell r="K1083" t="str">
            <v>NonBarg</v>
          </cell>
          <cell r="L1083" t="str">
            <v>NonProd</v>
          </cell>
          <cell r="M1083" t="str">
            <v>No</v>
          </cell>
          <cell r="N1083" t="str">
            <v>Other</v>
          </cell>
          <cell r="O1083">
            <v>0</v>
          </cell>
          <cell r="P1083">
            <v>2184.1799999999998</v>
          </cell>
          <cell r="Q1083">
            <v>0</v>
          </cell>
          <cell r="R1083">
            <v>0</v>
          </cell>
          <cell r="S1083">
            <v>0</v>
          </cell>
        </row>
        <row r="1084">
          <cell r="B1084" t="str">
            <v>P09</v>
          </cell>
          <cell r="C1084" t="str">
            <v>THRIFT DIV INCOME NO BUP W/H</v>
          </cell>
          <cell r="D1084">
            <v>0</v>
          </cell>
          <cell r="E1084">
            <v>0</v>
          </cell>
          <cell r="F1084">
            <v>0</v>
          </cell>
          <cell r="G1084">
            <v>0</v>
          </cell>
          <cell r="H1084">
            <v>634</v>
          </cell>
          <cell r="I1084" t="str">
            <v>51</v>
          </cell>
          <cell r="J1084" t="str">
            <v>CUSTOMER SERVICE</v>
          </cell>
          <cell r="K1084" t="str">
            <v>NonBarg</v>
          </cell>
          <cell r="L1084" t="str">
            <v>NonProd</v>
          </cell>
          <cell r="M1084" t="str">
            <v>No</v>
          </cell>
          <cell r="N1084" t="str">
            <v>Other</v>
          </cell>
          <cell r="O1084">
            <v>0</v>
          </cell>
          <cell r="P1084">
            <v>260809.44</v>
          </cell>
          <cell r="Q1084">
            <v>0</v>
          </cell>
          <cell r="R1084">
            <v>0</v>
          </cell>
          <cell r="S1084">
            <v>0</v>
          </cell>
        </row>
        <row r="1085">
          <cell r="B1085" t="str">
            <v>P09</v>
          </cell>
          <cell r="C1085" t="str">
            <v>THRIFT DIV INCOME NO BUP W/H</v>
          </cell>
          <cell r="D1085">
            <v>0</v>
          </cell>
          <cell r="E1085">
            <v>0</v>
          </cell>
          <cell r="F1085">
            <v>0</v>
          </cell>
          <cell r="G1085">
            <v>0</v>
          </cell>
          <cell r="H1085">
            <v>751</v>
          </cell>
          <cell r="I1085" t="str">
            <v>53</v>
          </cell>
          <cell r="J1085" t="str">
            <v>POWER SYSTEMS</v>
          </cell>
          <cell r="K1085" t="str">
            <v>NonBarg</v>
          </cell>
          <cell r="L1085" t="str">
            <v>NonProd</v>
          </cell>
          <cell r="M1085" t="str">
            <v>No</v>
          </cell>
          <cell r="N1085" t="str">
            <v>Other</v>
          </cell>
          <cell r="O1085">
            <v>0</v>
          </cell>
          <cell r="P1085">
            <v>451316.32</v>
          </cell>
          <cell r="Q1085">
            <v>0</v>
          </cell>
          <cell r="R1085">
            <v>0</v>
          </cell>
          <cell r="S1085">
            <v>0</v>
          </cell>
        </row>
        <row r="1086">
          <cell r="B1086" t="str">
            <v>P09</v>
          </cell>
          <cell r="C1086" t="str">
            <v>THRIFT DIV INCOME NO BUP W/H</v>
          </cell>
          <cell r="D1086">
            <v>0</v>
          </cell>
          <cell r="E1086">
            <v>0</v>
          </cell>
          <cell r="F1086">
            <v>0</v>
          </cell>
          <cell r="G1086">
            <v>0</v>
          </cell>
          <cell r="H1086">
            <v>849</v>
          </cell>
          <cell r="I1086" t="str">
            <v>54</v>
          </cell>
          <cell r="J1086" t="str">
            <v>RESOURCE PLANNING</v>
          </cell>
          <cell r="K1086" t="str">
            <v>NonBarg</v>
          </cell>
          <cell r="L1086" t="str">
            <v>NonProd</v>
          </cell>
          <cell r="M1086" t="str">
            <v>No</v>
          </cell>
          <cell r="N1086" t="str">
            <v>Other</v>
          </cell>
          <cell r="O1086">
            <v>0</v>
          </cell>
          <cell r="P1086">
            <v>11441.86</v>
          </cell>
          <cell r="Q1086">
            <v>0</v>
          </cell>
          <cell r="R1086">
            <v>0</v>
          </cell>
          <cell r="S1086">
            <v>0</v>
          </cell>
        </row>
        <row r="1087">
          <cell r="B1087" t="str">
            <v>P09</v>
          </cell>
          <cell r="C1087" t="str">
            <v>THRIFT DIV INCOME NO BUP W/H</v>
          </cell>
          <cell r="D1087">
            <v>0</v>
          </cell>
          <cell r="E1087">
            <v>0</v>
          </cell>
          <cell r="F1087">
            <v>0</v>
          </cell>
          <cell r="G1087">
            <v>0</v>
          </cell>
          <cell r="H1087">
            <v>924</v>
          </cell>
          <cell r="I1087" t="str">
            <v>56</v>
          </cell>
          <cell r="J1087" t="str">
            <v>POWER GENERATION</v>
          </cell>
          <cell r="K1087" t="str">
            <v>NonBarg</v>
          </cell>
          <cell r="L1087" t="str">
            <v>NonProd</v>
          </cell>
          <cell r="M1087" t="str">
            <v>No</v>
          </cell>
          <cell r="N1087" t="str">
            <v>Other</v>
          </cell>
          <cell r="O1087">
            <v>0</v>
          </cell>
          <cell r="P1087">
            <v>111387.7</v>
          </cell>
          <cell r="Q1087">
            <v>0</v>
          </cell>
          <cell r="R1087">
            <v>0</v>
          </cell>
          <cell r="S1087">
            <v>0</v>
          </cell>
        </row>
        <row r="1088">
          <cell r="B1088" t="str">
            <v>P09</v>
          </cell>
          <cell r="C1088" t="str">
            <v>THRIFT DIV INCOME NO BUP W/H</v>
          </cell>
          <cell r="D1088">
            <v>0</v>
          </cell>
          <cell r="E1088">
            <v>0</v>
          </cell>
          <cell r="F1088">
            <v>0</v>
          </cell>
          <cell r="G1088">
            <v>0</v>
          </cell>
          <cell r="H1088">
            <v>1031</v>
          </cell>
          <cell r="I1088" t="str">
            <v>58</v>
          </cell>
          <cell r="J1088" t="str">
            <v>INFO MANAGEMENT</v>
          </cell>
          <cell r="K1088" t="str">
            <v>NonBarg</v>
          </cell>
          <cell r="L1088" t="str">
            <v>NonProd</v>
          </cell>
          <cell r="M1088" t="str">
            <v>No</v>
          </cell>
          <cell r="N1088" t="str">
            <v>Other</v>
          </cell>
          <cell r="O1088">
            <v>0</v>
          </cell>
          <cell r="P1088">
            <v>131493.57</v>
          </cell>
          <cell r="Q1088">
            <v>0</v>
          </cell>
          <cell r="R1088">
            <v>0</v>
          </cell>
          <cell r="S1088">
            <v>0</v>
          </cell>
        </row>
        <row r="1089">
          <cell r="B1089" t="str">
            <v>P09</v>
          </cell>
          <cell r="C1089" t="str">
            <v>THRIFT DIV INCOME NO BUP W/H</v>
          </cell>
          <cell r="D1089">
            <v>0</v>
          </cell>
          <cell r="E1089">
            <v>0</v>
          </cell>
          <cell r="F1089">
            <v>0</v>
          </cell>
          <cell r="G1089">
            <v>0</v>
          </cell>
          <cell r="H1089">
            <v>1140</v>
          </cell>
          <cell r="I1089" t="str">
            <v>62</v>
          </cell>
          <cell r="J1089" t="str">
            <v>ENERGY MARKETING</v>
          </cell>
          <cell r="K1089" t="str">
            <v>NonBarg</v>
          </cell>
          <cell r="L1089" t="str">
            <v>NonProd</v>
          </cell>
          <cell r="M1089" t="str">
            <v>No</v>
          </cell>
          <cell r="N1089" t="str">
            <v>Other</v>
          </cell>
          <cell r="O1089">
            <v>0</v>
          </cell>
          <cell r="P1089">
            <v>2101.7199999999998</v>
          </cell>
          <cell r="Q1089">
            <v>0</v>
          </cell>
          <cell r="R1089">
            <v>0</v>
          </cell>
          <cell r="S1089">
            <v>0</v>
          </cell>
        </row>
        <row r="1090">
          <cell r="B1090" t="str">
            <v>P09</v>
          </cell>
          <cell r="C1090" t="str">
            <v>THRIFT DIV INCOME NO BUP W/H</v>
          </cell>
          <cell r="D1090">
            <v>0</v>
          </cell>
          <cell r="E1090">
            <v>0</v>
          </cell>
          <cell r="F1090">
            <v>0</v>
          </cell>
          <cell r="G1090">
            <v>0</v>
          </cell>
          <cell r="H1090">
            <v>1200</v>
          </cell>
          <cell r="I1090" t="str">
            <v>63</v>
          </cell>
          <cell r="J1090" t="str">
            <v>REGULATORY AFFAIRS</v>
          </cell>
          <cell r="K1090" t="str">
            <v>NonBarg</v>
          </cell>
          <cell r="L1090" t="str">
            <v>NonProd</v>
          </cell>
          <cell r="M1090" t="str">
            <v>No</v>
          </cell>
          <cell r="N1090" t="str">
            <v>Other</v>
          </cell>
          <cell r="O1090">
            <v>0</v>
          </cell>
          <cell r="P1090">
            <v>17525.3</v>
          </cell>
          <cell r="Q1090">
            <v>0</v>
          </cell>
          <cell r="R1090">
            <v>0</v>
          </cell>
          <cell r="S1090">
            <v>0</v>
          </cell>
        </row>
        <row r="1091">
          <cell r="B1091" t="str">
            <v>P30</v>
          </cell>
          <cell r="C1091" t="str">
            <v>STOCK OPTION TAX</v>
          </cell>
          <cell r="D1091">
            <v>0</v>
          </cell>
          <cell r="E1091">
            <v>0</v>
          </cell>
          <cell r="F1091">
            <v>0</v>
          </cell>
          <cell r="G1091">
            <v>0</v>
          </cell>
          <cell r="H1091">
            <v>76</v>
          </cell>
          <cell r="I1091" t="str">
            <v>31</v>
          </cell>
          <cell r="J1091" t="str">
            <v>NUCLEAR DIVISION</v>
          </cell>
          <cell r="K1091" t="str">
            <v>NonBarg</v>
          </cell>
          <cell r="L1091" t="str">
            <v>NonProd</v>
          </cell>
          <cell r="M1091" t="str">
            <v>No</v>
          </cell>
          <cell r="N1091" t="str">
            <v>Other</v>
          </cell>
          <cell r="O1091">
            <v>0</v>
          </cell>
          <cell r="P1091">
            <v>289597.15999999997</v>
          </cell>
          <cell r="Q1091">
            <v>0</v>
          </cell>
          <cell r="R1091">
            <v>0</v>
          </cell>
          <cell r="S1091">
            <v>0</v>
          </cell>
        </row>
        <row r="1092">
          <cell r="B1092" t="str">
            <v>P30</v>
          </cell>
          <cell r="C1092" t="str">
            <v>STOCK OPTION TAX</v>
          </cell>
          <cell r="D1092">
            <v>0</v>
          </cell>
          <cell r="E1092">
            <v>0</v>
          </cell>
          <cell r="F1092">
            <v>0</v>
          </cell>
          <cell r="G1092">
            <v>0</v>
          </cell>
          <cell r="H1092">
            <v>202</v>
          </cell>
          <cell r="I1092" t="str">
            <v>33</v>
          </cell>
          <cell r="J1092" t="str">
            <v>FINANCIAL</v>
          </cell>
          <cell r="K1092" t="str">
            <v>NonBarg</v>
          </cell>
          <cell r="L1092" t="str">
            <v>NonProd</v>
          </cell>
          <cell r="M1092" t="str">
            <v>No</v>
          </cell>
          <cell r="N1092" t="str">
            <v>Other</v>
          </cell>
          <cell r="O1092">
            <v>0</v>
          </cell>
          <cell r="P1092">
            <v>42639.86</v>
          </cell>
          <cell r="Q1092">
            <v>0</v>
          </cell>
          <cell r="R1092">
            <v>0</v>
          </cell>
          <cell r="S1092">
            <v>0</v>
          </cell>
        </row>
        <row r="1093">
          <cell r="B1093" t="str">
            <v>P30</v>
          </cell>
          <cell r="C1093" t="str">
            <v>STOCK OPTION TAX</v>
          </cell>
          <cell r="D1093">
            <v>0</v>
          </cell>
          <cell r="E1093">
            <v>0</v>
          </cell>
          <cell r="F1093">
            <v>0</v>
          </cell>
          <cell r="G1093">
            <v>0</v>
          </cell>
          <cell r="H1093">
            <v>308</v>
          </cell>
          <cell r="I1093" t="str">
            <v>34</v>
          </cell>
          <cell r="J1093" t="str">
            <v>HUMAN RESRC &amp; CORP SVCS</v>
          </cell>
          <cell r="K1093" t="str">
            <v>NonBarg</v>
          </cell>
          <cell r="L1093" t="str">
            <v>NonProd</v>
          </cell>
          <cell r="M1093" t="str">
            <v>No</v>
          </cell>
          <cell r="N1093" t="str">
            <v>Other</v>
          </cell>
          <cell r="O1093">
            <v>0</v>
          </cell>
          <cell r="P1093">
            <v>114007.05</v>
          </cell>
          <cell r="Q1093">
            <v>0</v>
          </cell>
          <cell r="R1093">
            <v>0</v>
          </cell>
          <cell r="S1093">
            <v>0</v>
          </cell>
        </row>
        <row r="1094">
          <cell r="B1094" t="str">
            <v>P30</v>
          </cell>
          <cell r="C1094" t="str">
            <v>STOCK OPTION TAX</v>
          </cell>
          <cell r="D1094">
            <v>0</v>
          </cell>
          <cell r="E1094">
            <v>0</v>
          </cell>
          <cell r="F1094">
            <v>0</v>
          </cell>
          <cell r="G1094">
            <v>0</v>
          </cell>
          <cell r="H1094">
            <v>405</v>
          </cell>
          <cell r="I1094" t="str">
            <v>35</v>
          </cell>
          <cell r="J1094" t="str">
            <v>GENERAL COUNSEL</v>
          </cell>
          <cell r="K1094" t="str">
            <v>NonBarg</v>
          </cell>
          <cell r="L1094" t="str">
            <v>NonProd</v>
          </cell>
          <cell r="M1094" t="str">
            <v>No</v>
          </cell>
          <cell r="N1094" t="str">
            <v>Other</v>
          </cell>
          <cell r="O1094">
            <v>0</v>
          </cell>
          <cell r="P1094">
            <v>4701.3500000000004</v>
          </cell>
          <cell r="Q1094">
            <v>0</v>
          </cell>
          <cell r="R1094">
            <v>0</v>
          </cell>
          <cell r="S1094">
            <v>0</v>
          </cell>
        </row>
        <row r="1095">
          <cell r="B1095" t="str">
            <v>P30</v>
          </cell>
          <cell r="C1095" t="str">
            <v>STOCK OPTION TAX</v>
          </cell>
          <cell r="D1095">
            <v>0</v>
          </cell>
          <cell r="E1095">
            <v>0</v>
          </cell>
          <cell r="F1095">
            <v>0</v>
          </cell>
          <cell r="G1095">
            <v>0</v>
          </cell>
          <cell r="H1095">
            <v>456</v>
          </cell>
          <cell r="I1095" t="str">
            <v>36</v>
          </cell>
          <cell r="J1095" t="str">
            <v>GOVT AFFAIRS - FED</v>
          </cell>
          <cell r="K1095" t="str">
            <v>NonBarg</v>
          </cell>
          <cell r="L1095" t="str">
            <v>NonProd</v>
          </cell>
          <cell r="M1095" t="str">
            <v>No</v>
          </cell>
          <cell r="N1095" t="str">
            <v>Other</v>
          </cell>
          <cell r="O1095">
            <v>0</v>
          </cell>
          <cell r="P1095">
            <v>13139.79</v>
          </cell>
          <cell r="Q1095">
            <v>0</v>
          </cell>
          <cell r="R1095">
            <v>0</v>
          </cell>
          <cell r="S1095">
            <v>0</v>
          </cell>
        </row>
        <row r="1096">
          <cell r="B1096" t="str">
            <v>P30</v>
          </cell>
          <cell r="C1096" t="str">
            <v>STOCK OPTION TAX</v>
          </cell>
          <cell r="D1096">
            <v>0</v>
          </cell>
          <cell r="E1096">
            <v>0</v>
          </cell>
          <cell r="F1096">
            <v>0</v>
          </cell>
          <cell r="G1096">
            <v>0</v>
          </cell>
          <cell r="H1096">
            <v>635</v>
          </cell>
          <cell r="I1096" t="str">
            <v>51</v>
          </cell>
          <cell r="J1096" t="str">
            <v>CUSTOMER SERVICE</v>
          </cell>
          <cell r="K1096" t="str">
            <v>NonBarg</v>
          </cell>
          <cell r="L1096" t="str">
            <v>NonProd</v>
          </cell>
          <cell r="M1096" t="str">
            <v>No</v>
          </cell>
          <cell r="N1096" t="str">
            <v>Other</v>
          </cell>
          <cell r="O1096">
            <v>0</v>
          </cell>
          <cell r="P1096">
            <v>132233.35999999999</v>
          </cell>
          <cell r="Q1096">
            <v>0</v>
          </cell>
          <cell r="R1096">
            <v>0</v>
          </cell>
          <cell r="S1096">
            <v>0</v>
          </cell>
        </row>
        <row r="1097">
          <cell r="B1097" t="str">
            <v>P30</v>
          </cell>
          <cell r="C1097" t="str">
            <v>STOCK OPTION TAX</v>
          </cell>
          <cell r="D1097">
            <v>0</v>
          </cell>
          <cell r="E1097">
            <v>0</v>
          </cell>
          <cell r="F1097">
            <v>0</v>
          </cell>
          <cell r="G1097">
            <v>0</v>
          </cell>
          <cell r="H1097">
            <v>752</v>
          </cell>
          <cell r="I1097" t="str">
            <v>53</v>
          </cell>
          <cell r="J1097" t="str">
            <v>POWER SYSTEMS</v>
          </cell>
          <cell r="K1097" t="str">
            <v>NonBarg</v>
          </cell>
          <cell r="L1097" t="str">
            <v>NonProd</v>
          </cell>
          <cell r="M1097" t="str">
            <v>No</v>
          </cell>
          <cell r="N1097" t="str">
            <v>Other</v>
          </cell>
          <cell r="O1097">
            <v>0</v>
          </cell>
          <cell r="P1097">
            <v>175549.94</v>
          </cell>
          <cell r="Q1097">
            <v>0</v>
          </cell>
          <cell r="R1097">
            <v>0</v>
          </cell>
          <cell r="S1097">
            <v>0</v>
          </cell>
        </row>
        <row r="1098">
          <cell r="B1098" t="str">
            <v>P30</v>
          </cell>
          <cell r="C1098" t="str">
            <v>STOCK OPTION TAX</v>
          </cell>
          <cell r="D1098">
            <v>0</v>
          </cell>
          <cell r="E1098">
            <v>0</v>
          </cell>
          <cell r="F1098">
            <v>0</v>
          </cell>
          <cell r="G1098">
            <v>0</v>
          </cell>
          <cell r="H1098">
            <v>850</v>
          </cell>
          <cell r="I1098" t="str">
            <v>54</v>
          </cell>
          <cell r="J1098" t="str">
            <v>RESOURCE PLANNING</v>
          </cell>
          <cell r="K1098" t="str">
            <v>NonBarg</v>
          </cell>
          <cell r="L1098" t="str">
            <v>NonProd</v>
          </cell>
          <cell r="M1098" t="str">
            <v>No</v>
          </cell>
          <cell r="N1098" t="str">
            <v>Other</v>
          </cell>
          <cell r="O1098">
            <v>0</v>
          </cell>
          <cell r="P1098">
            <v>35026.129999999997</v>
          </cell>
          <cell r="Q1098">
            <v>0</v>
          </cell>
          <cell r="R1098">
            <v>0</v>
          </cell>
          <cell r="S1098">
            <v>0</v>
          </cell>
        </row>
        <row r="1099">
          <cell r="B1099" t="str">
            <v>P30</v>
          </cell>
          <cell r="C1099" t="str">
            <v>STOCK OPTION TAX</v>
          </cell>
          <cell r="D1099">
            <v>0</v>
          </cell>
          <cell r="E1099">
            <v>0</v>
          </cell>
          <cell r="F1099">
            <v>0</v>
          </cell>
          <cell r="G1099">
            <v>0</v>
          </cell>
          <cell r="H1099">
            <v>925</v>
          </cell>
          <cell r="I1099" t="str">
            <v>56</v>
          </cell>
          <cell r="J1099" t="str">
            <v>POWER GENERATION</v>
          </cell>
          <cell r="K1099" t="str">
            <v>NonBarg</v>
          </cell>
          <cell r="L1099" t="str">
            <v>NonProd</v>
          </cell>
          <cell r="M1099" t="str">
            <v>No</v>
          </cell>
          <cell r="N1099" t="str">
            <v>Other</v>
          </cell>
          <cell r="O1099">
            <v>0</v>
          </cell>
          <cell r="P1099">
            <v>41697.01</v>
          </cell>
          <cell r="Q1099">
            <v>0</v>
          </cell>
          <cell r="R1099">
            <v>0</v>
          </cell>
          <cell r="S1099">
            <v>0</v>
          </cell>
        </row>
        <row r="1100">
          <cell r="B1100" t="str">
            <v>P30</v>
          </cell>
          <cell r="C1100" t="str">
            <v>STOCK OPTION TAX</v>
          </cell>
          <cell r="D1100">
            <v>0</v>
          </cell>
          <cell r="E1100">
            <v>0</v>
          </cell>
          <cell r="F1100">
            <v>0</v>
          </cell>
          <cell r="G1100">
            <v>0</v>
          </cell>
          <cell r="H1100">
            <v>1032</v>
          </cell>
          <cell r="I1100" t="str">
            <v>58</v>
          </cell>
          <cell r="J1100" t="str">
            <v>INFO MANAGEMENT</v>
          </cell>
          <cell r="K1100" t="str">
            <v>NonBarg</v>
          </cell>
          <cell r="L1100" t="str">
            <v>NonProd</v>
          </cell>
          <cell r="M1100" t="str">
            <v>No</v>
          </cell>
          <cell r="N1100" t="str">
            <v>Other</v>
          </cell>
          <cell r="O1100">
            <v>0</v>
          </cell>
          <cell r="P1100">
            <v>66227.39</v>
          </cell>
          <cell r="Q1100">
            <v>0</v>
          </cell>
          <cell r="R1100">
            <v>0</v>
          </cell>
          <cell r="S1100">
            <v>0</v>
          </cell>
        </row>
        <row r="1101">
          <cell r="B1101" t="str">
            <v>P30</v>
          </cell>
          <cell r="C1101" t="str">
            <v>STOCK OPTION TAX</v>
          </cell>
          <cell r="D1101">
            <v>0</v>
          </cell>
          <cell r="E1101">
            <v>0</v>
          </cell>
          <cell r="F1101">
            <v>0</v>
          </cell>
          <cell r="G1101">
            <v>0</v>
          </cell>
          <cell r="H1101">
            <v>1141</v>
          </cell>
          <cell r="I1101" t="str">
            <v>62</v>
          </cell>
          <cell r="J1101" t="str">
            <v>ENERGY MARKETING</v>
          </cell>
          <cell r="K1101" t="str">
            <v>NonBarg</v>
          </cell>
          <cell r="L1101" t="str">
            <v>NonProd</v>
          </cell>
          <cell r="M1101" t="str">
            <v>No</v>
          </cell>
          <cell r="N1101" t="str">
            <v>Other</v>
          </cell>
          <cell r="O1101">
            <v>0</v>
          </cell>
          <cell r="P1101">
            <v>21915.57</v>
          </cell>
          <cell r="Q1101">
            <v>0</v>
          </cell>
          <cell r="R1101">
            <v>0</v>
          </cell>
          <cell r="S1101">
            <v>0</v>
          </cell>
        </row>
        <row r="1102">
          <cell r="B1102" t="str">
            <v>P30</v>
          </cell>
          <cell r="C1102" t="str">
            <v>STOCK OPTION TAX</v>
          </cell>
          <cell r="D1102">
            <v>0</v>
          </cell>
          <cell r="E1102">
            <v>0</v>
          </cell>
          <cell r="F1102">
            <v>0</v>
          </cell>
          <cell r="G1102">
            <v>0</v>
          </cell>
          <cell r="H1102">
            <v>1201</v>
          </cell>
          <cell r="I1102" t="str">
            <v>63</v>
          </cell>
          <cell r="J1102" t="str">
            <v>REGULATORY AFFAIRS</v>
          </cell>
          <cell r="K1102" t="str">
            <v>NonBarg</v>
          </cell>
          <cell r="L1102" t="str">
            <v>NonProd</v>
          </cell>
          <cell r="M1102" t="str">
            <v>No</v>
          </cell>
          <cell r="N1102" t="str">
            <v>Other</v>
          </cell>
          <cell r="O1102">
            <v>0</v>
          </cell>
          <cell r="P1102">
            <v>28238.2</v>
          </cell>
          <cell r="Q1102">
            <v>0</v>
          </cell>
          <cell r="R1102">
            <v>0</v>
          </cell>
          <cell r="S1102">
            <v>0</v>
          </cell>
        </row>
        <row r="1103">
          <cell r="B1103" t="str">
            <v>P45</v>
          </cell>
          <cell r="C1103" t="str">
            <v>EXECUTIVE THRIFT</v>
          </cell>
          <cell r="D1103">
            <v>0</v>
          </cell>
          <cell r="E1103">
            <v>0</v>
          </cell>
          <cell r="F1103">
            <v>0</v>
          </cell>
          <cell r="G1103">
            <v>0</v>
          </cell>
          <cell r="H1103">
            <v>203</v>
          </cell>
          <cell r="I1103" t="str">
            <v>33</v>
          </cell>
          <cell r="J1103" t="str">
            <v>FINANCIAL</v>
          </cell>
          <cell r="K1103" t="str">
            <v>NonBarg</v>
          </cell>
          <cell r="L1103" t="str">
            <v>NonProd</v>
          </cell>
          <cell r="M1103" t="str">
            <v>No</v>
          </cell>
          <cell r="N1103" t="str">
            <v>Other</v>
          </cell>
          <cell r="O1103">
            <v>0</v>
          </cell>
          <cell r="P1103">
            <v>2922691.62</v>
          </cell>
          <cell r="Q1103">
            <v>0</v>
          </cell>
          <cell r="R1103">
            <v>0</v>
          </cell>
          <cell r="S1103">
            <v>0</v>
          </cell>
        </row>
        <row r="1104">
          <cell r="B1104" t="str">
            <v>P45</v>
          </cell>
          <cell r="C1104" t="str">
            <v>EXECUTIVE THRIFT</v>
          </cell>
          <cell r="D1104">
            <v>0</v>
          </cell>
          <cell r="E1104">
            <v>0</v>
          </cell>
          <cell r="F1104">
            <v>0</v>
          </cell>
          <cell r="G1104">
            <v>0</v>
          </cell>
          <cell r="H1104">
            <v>309</v>
          </cell>
          <cell r="I1104" t="str">
            <v>34</v>
          </cell>
          <cell r="J1104" t="str">
            <v>HUMAN RESRC &amp; CORP SVCS</v>
          </cell>
          <cell r="K1104" t="str">
            <v>NonBarg</v>
          </cell>
          <cell r="L1104" t="str">
            <v>NonProd</v>
          </cell>
          <cell r="M1104" t="str">
            <v>No</v>
          </cell>
          <cell r="N1104" t="str">
            <v>Other</v>
          </cell>
          <cell r="O1104">
            <v>0</v>
          </cell>
          <cell r="P1104">
            <v>333461.46000000002</v>
          </cell>
          <cell r="Q1104">
            <v>0</v>
          </cell>
          <cell r="R1104">
            <v>0</v>
          </cell>
          <cell r="S1104">
            <v>0</v>
          </cell>
        </row>
        <row r="1105">
          <cell r="B1105" t="str">
            <v>P45</v>
          </cell>
          <cell r="C1105" t="str">
            <v>EXECUTIVE THRIFT</v>
          </cell>
          <cell r="D1105">
            <v>0</v>
          </cell>
          <cell r="E1105">
            <v>0</v>
          </cell>
          <cell r="F1105">
            <v>0</v>
          </cell>
          <cell r="G1105">
            <v>0</v>
          </cell>
          <cell r="H1105">
            <v>1033</v>
          </cell>
          <cell r="I1105" t="str">
            <v>58</v>
          </cell>
          <cell r="J1105" t="str">
            <v>INFO MANAGEMENT</v>
          </cell>
          <cell r="K1105" t="str">
            <v>NonBarg</v>
          </cell>
          <cell r="L1105" t="str">
            <v>NonProd</v>
          </cell>
          <cell r="M1105" t="str">
            <v>No</v>
          </cell>
          <cell r="N1105" t="str">
            <v>Other</v>
          </cell>
          <cell r="O1105">
            <v>0</v>
          </cell>
          <cell r="P1105">
            <v>307307.62</v>
          </cell>
          <cell r="Q1105">
            <v>0</v>
          </cell>
          <cell r="R1105">
            <v>0</v>
          </cell>
          <cell r="S1105">
            <v>0</v>
          </cell>
        </row>
        <row r="1106">
          <cell r="B1106" t="str">
            <v>P45</v>
          </cell>
          <cell r="C1106" t="str">
            <v>EXECUTIVE THRIFT</v>
          </cell>
          <cell r="D1106">
            <v>0</v>
          </cell>
          <cell r="E1106">
            <v>0</v>
          </cell>
          <cell r="F1106">
            <v>0</v>
          </cell>
          <cell r="G1106">
            <v>0</v>
          </cell>
          <cell r="H1106">
            <v>1142</v>
          </cell>
          <cell r="I1106" t="str">
            <v>62</v>
          </cell>
          <cell r="J1106" t="str">
            <v>ENERGY MARKETING</v>
          </cell>
          <cell r="K1106" t="str">
            <v>NonBarg</v>
          </cell>
          <cell r="L1106" t="str">
            <v>NonProd</v>
          </cell>
          <cell r="M1106" t="str">
            <v>No</v>
          </cell>
          <cell r="N1106" t="str">
            <v>Other</v>
          </cell>
          <cell r="O1106">
            <v>0</v>
          </cell>
          <cell r="P1106">
            <v>19615.38</v>
          </cell>
          <cell r="Q1106">
            <v>0</v>
          </cell>
          <cell r="R1106">
            <v>0</v>
          </cell>
          <cell r="S1106">
            <v>0</v>
          </cell>
        </row>
        <row r="1107">
          <cell r="B1107" t="str">
            <v>P51</v>
          </cell>
          <cell r="C1107" t="str">
            <v>CC V INS RMB N-TX 1</v>
          </cell>
          <cell r="D1107">
            <v>0</v>
          </cell>
          <cell r="E1107">
            <v>0</v>
          </cell>
          <cell r="F1107">
            <v>0</v>
          </cell>
          <cell r="G1107">
            <v>0</v>
          </cell>
          <cell r="H1107">
            <v>204</v>
          </cell>
          <cell r="I1107" t="str">
            <v>33</v>
          </cell>
          <cell r="J1107" t="str">
            <v>FINANCIAL</v>
          </cell>
          <cell r="K1107" t="str">
            <v>NonBarg</v>
          </cell>
          <cell r="L1107" t="str">
            <v>NonProd</v>
          </cell>
          <cell r="M1107" t="str">
            <v>No</v>
          </cell>
          <cell r="N1107" t="str">
            <v>Other</v>
          </cell>
          <cell r="O1107">
            <v>0</v>
          </cell>
          <cell r="P1107">
            <v>324</v>
          </cell>
          <cell r="Q1107">
            <v>0</v>
          </cell>
          <cell r="R1107">
            <v>0</v>
          </cell>
          <cell r="S1107">
            <v>0</v>
          </cell>
        </row>
        <row r="1108">
          <cell r="B1108" t="str">
            <v>P51</v>
          </cell>
          <cell r="C1108" t="str">
            <v>CC V INS RMB N-TX 1</v>
          </cell>
          <cell r="D1108">
            <v>0</v>
          </cell>
          <cell r="E1108">
            <v>0</v>
          </cell>
          <cell r="F1108">
            <v>0</v>
          </cell>
          <cell r="G1108">
            <v>0</v>
          </cell>
          <cell r="H1108">
            <v>406</v>
          </cell>
          <cell r="I1108" t="str">
            <v>35</v>
          </cell>
          <cell r="J1108" t="str">
            <v>GENERAL COUNSEL</v>
          </cell>
          <cell r="K1108" t="str">
            <v>NonBarg</v>
          </cell>
          <cell r="L1108" t="str">
            <v>NonProd</v>
          </cell>
          <cell r="M1108" t="str">
            <v>No</v>
          </cell>
          <cell r="N1108" t="str">
            <v>Other</v>
          </cell>
          <cell r="O1108">
            <v>0</v>
          </cell>
          <cell r="P1108">
            <v>324</v>
          </cell>
          <cell r="Q1108">
            <v>0</v>
          </cell>
          <cell r="R1108">
            <v>0</v>
          </cell>
          <cell r="S1108">
            <v>0</v>
          </cell>
        </row>
        <row r="1109">
          <cell r="B1109" t="str">
            <v>P51</v>
          </cell>
          <cell r="C1109" t="str">
            <v>CC V INS RMB N-TX 1</v>
          </cell>
          <cell r="D1109">
            <v>0</v>
          </cell>
          <cell r="E1109">
            <v>0</v>
          </cell>
          <cell r="F1109">
            <v>0</v>
          </cell>
          <cell r="G1109">
            <v>0</v>
          </cell>
          <cell r="H1109">
            <v>504</v>
          </cell>
          <cell r="I1109" t="str">
            <v>37</v>
          </cell>
          <cell r="J1109" t="str">
            <v>CORP COMMUNICATIONS</v>
          </cell>
          <cell r="K1109" t="str">
            <v>NonBarg</v>
          </cell>
          <cell r="L1109" t="str">
            <v>NonProd</v>
          </cell>
          <cell r="M1109" t="str">
            <v>No</v>
          </cell>
          <cell r="N1109" t="str">
            <v>Other</v>
          </cell>
          <cell r="O1109">
            <v>0</v>
          </cell>
          <cell r="P1109">
            <v>324</v>
          </cell>
          <cell r="Q1109">
            <v>0</v>
          </cell>
          <cell r="R1109">
            <v>0</v>
          </cell>
          <cell r="S1109">
            <v>0</v>
          </cell>
        </row>
        <row r="1110">
          <cell r="B1110" t="str">
            <v>P51</v>
          </cell>
          <cell r="C1110" t="str">
            <v>CC V INS RMB N-TX 1</v>
          </cell>
          <cell r="D1110">
            <v>0</v>
          </cell>
          <cell r="E1110">
            <v>0</v>
          </cell>
          <cell r="F1110">
            <v>0</v>
          </cell>
          <cell r="G1110">
            <v>0</v>
          </cell>
          <cell r="H1110">
            <v>636</v>
          </cell>
          <cell r="I1110" t="str">
            <v>51</v>
          </cell>
          <cell r="J1110" t="str">
            <v>CUSTOMER SERVICE</v>
          </cell>
          <cell r="K1110" t="str">
            <v>NonBarg</v>
          </cell>
          <cell r="L1110" t="str">
            <v>NonProd</v>
          </cell>
          <cell r="M1110" t="str">
            <v>No</v>
          </cell>
          <cell r="N1110" t="str">
            <v>Other</v>
          </cell>
          <cell r="O1110">
            <v>0</v>
          </cell>
          <cell r="P1110">
            <v>1957.5</v>
          </cell>
          <cell r="Q1110">
            <v>0</v>
          </cell>
          <cell r="R1110">
            <v>0</v>
          </cell>
          <cell r="S1110">
            <v>0</v>
          </cell>
        </row>
        <row r="1111">
          <cell r="B1111" t="str">
            <v>P51</v>
          </cell>
          <cell r="C1111" t="str">
            <v>CC V INS RMB N-TX 1</v>
          </cell>
          <cell r="D1111">
            <v>0</v>
          </cell>
          <cell r="E1111">
            <v>0</v>
          </cell>
          <cell r="F1111">
            <v>0</v>
          </cell>
          <cell r="G1111">
            <v>0</v>
          </cell>
          <cell r="H1111">
            <v>753</v>
          </cell>
          <cell r="I1111" t="str">
            <v>53</v>
          </cell>
          <cell r="J1111" t="str">
            <v>POWER SYSTEMS</v>
          </cell>
          <cell r="K1111" t="str">
            <v>NonBarg</v>
          </cell>
          <cell r="L1111" t="str">
            <v>NonProd</v>
          </cell>
          <cell r="M1111" t="str">
            <v>No</v>
          </cell>
          <cell r="N1111" t="str">
            <v>Other</v>
          </cell>
          <cell r="O1111">
            <v>0</v>
          </cell>
          <cell r="P1111">
            <v>5872.5</v>
          </cell>
          <cell r="Q1111">
            <v>0</v>
          </cell>
          <cell r="R1111">
            <v>0</v>
          </cell>
          <cell r="S1111">
            <v>0</v>
          </cell>
        </row>
        <row r="1112">
          <cell r="B1112" t="str">
            <v>P51</v>
          </cell>
          <cell r="C1112" t="str">
            <v>CC V INS RMB N-TX 1</v>
          </cell>
          <cell r="D1112">
            <v>0</v>
          </cell>
          <cell r="E1112">
            <v>0</v>
          </cell>
          <cell r="F1112">
            <v>0</v>
          </cell>
          <cell r="G1112">
            <v>0</v>
          </cell>
          <cell r="H1112">
            <v>926</v>
          </cell>
          <cell r="I1112" t="str">
            <v>56</v>
          </cell>
          <cell r="J1112" t="str">
            <v>POWER GENERATION</v>
          </cell>
          <cell r="K1112" t="str">
            <v>NonBarg</v>
          </cell>
          <cell r="L1112" t="str">
            <v>NonProd</v>
          </cell>
          <cell r="M1112" t="str">
            <v>No</v>
          </cell>
          <cell r="N1112" t="str">
            <v>Other</v>
          </cell>
          <cell r="O1112">
            <v>0</v>
          </cell>
          <cell r="P1112">
            <v>540</v>
          </cell>
          <cell r="Q1112">
            <v>0</v>
          </cell>
          <cell r="R1112">
            <v>0</v>
          </cell>
          <cell r="S1112">
            <v>0</v>
          </cell>
        </row>
        <row r="1113">
          <cell r="B1113" t="str">
            <v>P51</v>
          </cell>
          <cell r="C1113" t="str">
            <v>CC V INS RMB N-TX 1</v>
          </cell>
          <cell r="D1113">
            <v>0</v>
          </cell>
          <cell r="E1113">
            <v>0</v>
          </cell>
          <cell r="F1113">
            <v>0</v>
          </cell>
          <cell r="G1113">
            <v>0</v>
          </cell>
          <cell r="H1113">
            <v>1034</v>
          </cell>
          <cell r="I1113" t="str">
            <v>58</v>
          </cell>
          <cell r="J1113" t="str">
            <v>INFO MANAGEMENT</v>
          </cell>
          <cell r="K1113" t="str">
            <v>NonBarg</v>
          </cell>
          <cell r="L1113" t="str">
            <v>NonProd</v>
          </cell>
          <cell r="M1113" t="str">
            <v>No</v>
          </cell>
          <cell r="N1113" t="str">
            <v>Other</v>
          </cell>
          <cell r="O1113">
            <v>0</v>
          </cell>
          <cell r="P1113">
            <v>1620</v>
          </cell>
          <cell r="Q1113">
            <v>0</v>
          </cell>
          <cell r="R1113">
            <v>0</v>
          </cell>
          <cell r="S1113">
            <v>0</v>
          </cell>
        </row>
        <row r="1114">
          <cell r="B1114" t="str">
            <v>P52</v>
          </cell>
          <cell r="C1114" t="str">
            <v>CC V INS RMB N-TX 2</v>
          </cell>
          <cell r="D1114">
            <v>0</v>
          </cell>
          <cell r="E1114">
            <v>0</v>
          </cell>
          <cell r="F1114">
            <v>0</v>
          </cell>
          <cell r="G1114">
            <v>0</v>
          </cell>
          <cell r="H1114">
            <v>63</v>
          </cell>
          <cell r="I1114" t="str">
            <v>31</v>
          </cell>
          <cell r="J1114" t="str">
            <v>NUCLEAR DIVISION</v>
          </cell>
          <cell r="K1114" t="str">
            <v>Barg</v>
          </cell>
          <cell r="L1114" t="str">
            <v>NonProd</v>
          </cell>
          <cell r="M1114" t="str">
            <v>No</v>
          </cell>
          <cell r="N1114" t="str">
            <v>Other</v>
          </cell>
          <cell r="O1114">
            <v>0</v>
          </cell>
          <cell r="P1114">
            <v>222</v>
          </cell>
          <cell r="Q1114">
            <v>0</v>
          </cell>
          <cell r="R1114">
            <v>0</v>
          </cell>
          <cell r="S1114">
            <v>0</v>
          </cell>
        </row>
        <row r="1115">
          <cell r="B1115" t="str">
            <v>P52</v>
          </cell>
          <cell r="C1115" t="str">
            <v>CC V INS RMB N-TX 2</v>
          </cell>
          <cell r="D1115">
            <v>0</v>
          </cell>
          <cell r="E1115">
            <v>0</v>
          </cell>
          <cell r="F1115">
            <v>0</v>
          </cell>
          <cell r="G1115">
            <v>0</v>
          </cell>
          <cell r="H1115">
            <v>276</v>
          </cell>
          <cell r="I1115" t="str">
            <v>53</v>
          </cell>
          <cell r="J1115" t="str">
            <v>POWER SYSTEMS</v>
          </cell>
          <cell r="K1115" t="str">
            <v>Barg</v>
          </cell>
          <cell r="L1115" t="str">
            <v>NonProd</v>
          </cell>
          <cell r="M1115" t="str">
            <v>No</v>
          </cell>
          <cell r="N1115" t="str">
            <v>Other</v>
          </cell>
          <cell r="O1115">
            <v>0</v>
          </cell>
          <cell r="P1115">
            <v>1369</v>
          </cell>
          <cell r="Q1115">
            <v>0</v>
          </cell>
          <cell r="R1115">
            <v>0</v>
          </cell>
          <cell r="S1115">
            <v>0</v>
          </cell>
        </row>
        <row r="1116">
          <cell r="B1116" t="str">
            <v>P52</v>
          </cell>
          <cell r="C1116" t="str">
            <v>CC V INS RMB N-TX 2</v>
          </cell>
          <cell r="D1116">
            <v>0</v>
          </cell>
          <cell r="E1116">
            <v>0</v>
          </cell>
          <cell r="F1116">
            <v>0</v>
          </cell>
          <cell r="G1116">
            <v>0</v>
          </cell>
          <cell r="H1116">
            <v>205</v>
          </cell>
          <cell r="I1116" t="str">
            <v>33</v>
          </cell>
          <cell r="J1116" t="str">
            <v>FINANCIAL</v>
          </cell>
          <cell r="K1116" t="str">
            <v>NonBarg</v>
          </cell>
          <cell r="L1116" t="str">
            <v>NonProd</v>
          </cell>
          <cell r="M1116" t="str">
            <v>No</v>
          </cell>
          <cell r="N1116" t="str">
            <v>Other</v>
          </cell>
          <cell r="O1116">
            <v>0</v>
          </cell>
          <cell r="P1116">
            <v>3200.5</v>
          </cell>
          <cell r="Q1116">
            <v>0</v>
          </cell>
          <cell r="R1116">
            <v>0</v>
          </cell>
          <cell r="S1116">
            <v>0</v>
          </cell>
        </row>
        <row r="1117">
          <cell r="B1117" t="str">
            <v>P52</v>
          </cell>
          <cell r="C1117" t="str">
            <v>CC V INS RMB N-TX 2</v>
          </cell>
          <cell r="D1117">
            <v>0</v>
          </cell>
          <cell r="E1117">
            <v>0</v>
          </cell>
          <cell r="F1117">
            <v>0</v>
          </cell>
          <cell r="G1117">
            <v>0</v>
          </cell>
          <cell r="H1117">
            <v>310</v>
          </cell>
          <cell r="I1117" t="str">
            <v>34</v>
          </cell>
          <cell r="J1117" t="str">
            <v>HUMAN RESRC &amp; CORP SVCS</v>
          </cell>
          <cell r="K1117" t="str">
            <v>NonBarg</v>
          </cell>
          <cell r="L1117" t="str">
            <v>NonProd</v>
          </cell>
          <cell r="M1117" t="str">
            <v>No</v>
          </cell>
          <cell r="N1117" t="str">
            <v>Other</v>
          </cell>
          <cell r="O1117">
            <v>0</v>
          </cell>
          <cell r="P1117">
            <v>35575.5</v>
          </cell>
          <cell r="Q1117">
            <v>0</v>
          </cell>
          <cell r="R1117">
            <v>0</v>
          </cell>
          <cell r="S1117">
            <v>0</v>
          </cell>
        </row>
        <row r="1118">
          <cell r="B1118" t="str">
            <v>P52</v>
          </cell>
          <cell r="C1118" t="str">
            <v>CC V INS RMB N-TX 2</v>
          </cell>
          <cell r="D1118">
            <v>0</v>
          </cell>
          <cell r="E1118">
            <v>0</v>
          </cell>
          <cell r="F1118">
            <v>0</v>
          </cell>
          <cell r="G1118">
            <v>0</v>
          </cell>
          <cell r="H1118">
            <v>407</v>
          </cell>
          <cell r="I1118" t="str">
            <v>35</v>
          </cell>
          <cell r="J1118" t="str">
            <v>GENERAL COUNSEL</v>
          </cell>
          <cell r="K1118" t="str">
            <v>NonBarg</v>
          </cell>
          <cell r="L1118" t="str">
            <v>NonProd</v>
          </cell>
          <cell r="M1118" t="str">
            <v>No</v>
          </cell>
          <cell r="N1118" t="str">
            <v>Other</v>
          </cell>
          <cell r="O1118">
            <v>0</v>
          </cell>
          <cell r="P1118">
            <v>15207</v>
          </cell>
          <cell r="Q1118">
            <v>0</v>
          </cell>
          <cell r="R1118">
            <v>0</v>
          </cell>
          <cell r="S1118">
            <v>0</v>
          </cell>
        </row>
        <row r="1119">
          <cell r="B1119" t="str">
            <v>P52</v>
          </cell>
          <cell r="C1119" t="str">
            <v>CC V INS RMB N-TX 2</v>
          </cell>
          <cell r="D1119">
            <v>0</v>
          </cell>
          <cell r="E1119">
            <v>0</v>
          </cell>
          <cell r="F1119">
            <v>0</v>
          </cell>
          <cell r="G1119">
            <v>0</v>
          </cell>
          <cell r="H1119">
            <v>457</v>
          </cell>
          <cell r="I1119" t="str">
            <v>36</v>
          </cell>
          <cell r="J1119" t="str">
            <v>GOVT AFFAIRS - FED</v>
          </cell>
          <cell r="K1119" t="str">
            <v>NonBarg</v>
          </cell>
          <cell r="L1119" t="str">
            <v>NonProd</v>
          </cell>
          <cell r="M1119" t="str">
            <v>No</v>
          </cell>
          <cell r="N1119" t="str">
            <v>Other</v>
          </cell>
          <cell r="O1119">
            <v>0</v>
          </cell>
          <cell r="P1119">
            <v>444</v>
          </cell>
          <cell r="Q1119">
            <v>0</v>
          </cell>
          <cell r="R1119">
            <v>0</v>
          </cell>
          <cell r="S1119">
            <v>0</v>
          </cell>
        </row>
        <row r="1120">
          <cell r="B1120" t="str">
            <v>P52</v>
          </cell>
          <cell r="C1120" t="str">
            <v>CC V INS RMB N-TX 2</v>
          </cell>
          <cell r="D1120">
            <v>0</v>
          </cell>
          <cell r="E1120">
            <v>0</v>
          </cell>
          <cell r="F1120">
            <v>0</v>
          </cell>
          <cell r="G1120">
            <v>0</v>
          </cell>
          <cell r="H1120">
            <v>505</v>
          </cell>
          <cell r="I1120" t="str">
            <v>37</v>
          </cell>
          <cell r="J1120" t="str">
            <v>CORP COMMUNICATIONS</v>
          </cell>
          <cell r="K1120" t="str">
            <v>NonBarg</v>
          </cell>
          <cell r="L1120" t="str">
            <v>NonProd</v>
          </cell>
          <cell r="M1120" t="str">
            <v>No</v>
          </cell>
          <cell r="N1120" t="str">
            <v>Other</v>
          </cell>
          <cell r="O1120">
            <v>0</v>
          </cell>
          <cell r="P1120">
            <v>7992</v>
          </cell>
          <cell r="Q1120">
            <v>0</v>
          </cell>
          <cell r="R1120">
            <v>0</v>
          </cell>
          <cell r="S1120">
            <v>0</v>
          </cell>
        </row>
        <row r="1121">
          <cell r="B1121" t="str">
            <v>P52</v>
          </cell>
          <cell r="C1121" t="str">
            <v>CC V INS RMB N-TX 2</v>
          </cell>
          <cell r="D1121">
            <v>0</v>
          </cell>
          <cell r="E1121">
            <v>0</v>
          </cell>
          <cell r="F1121">
            <v>0</v>
          </cell>
          <cell r="G1121">
            <v>0</v>
          </cell>
          <cell r="H1121">
            <v>558</v>
          </cell>
          <cell r="I1121" t="str">
            <v>38</v>
          </cell>
          <cell r="J1121" t="str">
            <v>INTERNAL AUDITING</v>
          </cell>
          <cell r="K1121" t="str">
            <v>NonBarg</v>
          </cell>
          <cell r="L1121" t="str">
            <v>NonProd</v>
          </cell>
          <cell r="M1121" t="str">
            <v>No</v>
          </cell>
          <cell r="N1121" t="str">
            <v>Other</v>
          </cell>
          <cell r="O1121">
            <v>0</v>
          </cell>
          <cell r="P1121">
            <v>2867.5</v>
          </cell>
          <cell r="Q1121">
            <v>0</v>
          </cell>
          <cell r="R1121">
            <v>0</v>
          </cell>
          <cell r="S1121">
            <v>0</v>
          </cell>
        </row>
        <row r="1122">
          <cell r="B1122" t="str">
            <v>P52</v>
          </cell>
          <cell r="C1122" t="str">
            <v>CC V INS RMB N-TX 2</v>
          </cell>
          <cell r="D1122">
            <v>0</v>
          </cell>
          <cell r="E1122">
            <v>0</v>
          </cell>
          <cell r="F1122">
            <v>0</v>
          </cell>
          <cell r="G1122">
            <v>0</v>
          </cell>
          <cell r="H1122">
            <v>637</v>
          </cell>
          <cell r="I1122" t="str">
            <v>51</v>
          </cell>
          <cell r="J1122" t="str">
            <v>CUSTOMER SERVICE</v>
          </cell>
          <cell r="K1122" t="str">
            <v>NonBarg</v>
          </cell>
          <cell r="L1122" t="str">
            <v>NonProd</v>
          </cell>
          <cell r="M1122" t="str">
            <v>No</v>
          </cell>
          <cell r="N1122" t="str">
            <v>Other</v>
          </cell>
          <cell r="O1122">
            <v>0</v>
          </cell>
          <cell r="P1122">
            <v>443056.5</v>
          </cell>
          <cell r="Q1122">
            <v>0</v>
          </cell>
          <cell r="R1122">
            <v>0</v>
          </cell>
          <cell r="S1122">
            <v>0</v>
          </cell>
        </row>
        <row r="1123">
          <cell r="B1123" t="str">
            <v>P52</v>
          </cell>
          <cell r="C1123" t="str">
            <v>CC V INS RMB N-TX 2</v>
          </cell>
          <cell r="D1123">
            <v>0</v>
          </cell>
          <cell r="E1123">
            <v>0</v>
          </cell>
          <cell r="F1123">
            <v>0</v>
          </cell>
          <cell r="G1123">
            <v>0</v>
          </cell>
          <cell r="H1123">
            <v>754</v>
          </cell>
          <cell r="I1123" t="str">
            <v>53</v>
          </cell>
          <cell r="J1123" t="str">
            <v>POWER SYSTEMS</v>
          </cell>
          <cell r="K1123" t="str">
            <v>NonBarg</v>
          </cell>
          <cell r="L1123" t="str">
            <v>NonProd</v>
          </cell>
          <cell r="M1123" t="str">
            <v>No</v>
          </cell>
          <cell r="N1123" t="str">
            <v>Other</v>
          </cell>
          <cell r="O1123">
            <v>0</v>
          </cell>
          <cell r="P1123">
            <v>357272</v>
          </cell>
          <cell r="Q1123">
            <v>0</v>
          </cell>
          <cell r="R1123">
            <v>0</v>
          </cell>
          <cell r="S1123">
            <v>0</v>
          </cell>
        </row>
        <row r="1124">
          <cell r="B1124" t="str">
            <v>P52</v>
          </cell>
          <cell r="C1124" t="str">
            <v>CC V INS RMB N-TX 2</v>
          </cell>
          <cell r="D1124">
            <v>0</v>
          </cell>
          <cell r="E1124">
            <v>0</v>
          </cell>
          <cell r="F1124">
            <v>0</v>
          </cell>
          <cell r="G1124">
            <v>0</v>
          </cell>
          <cell r="H1124">
            <v>851</v>
          </cell>
          <cell r="I1124" t="str">
            <v>54</v>
          </cell>
          <cell r="J1124" t="str">
            <v>RESOURCE PLANNING</v>
          </cell>
          <cell r="K1124" t="str">
            <v>NonBarg</v>
          </cell>
          <cell r="L1124" t="str">
            <v>NonProd</v>
          </cell>
          <cell r="M1124" t="str">
            <v>No</v>
          </cell>
          <cell r="N1124" t="str">
            <v>Other</v>
          </cell>
          <cell r="O1124">
            <v>0</v>
          </cell>
          <cell r="P1124">
            <v>869.5</v>
          </cell>
          <cell r="Q1124">
            <v>0</v>
          </cell>
          <cell r="R1124">
            <v>0</v>
          </cell>
          <cell r="S1124">
            <v>0</v>
          </cell>
        </row>
        <row r="1125">
          <cell r="B1125" t="str">
            <v>P52</v>
          </cell>
          <cell r="C1125" t="str">
            <v>CC V INS RMB N-TX 2</v>
          </cell>
          <cell r="D1125">
            <v>0</v>
          </cell>
          <cell r="E1125">
            <v>0</v>
          </cell>
          <cell r="F1125">
            <v>0</v>
          </cell>
          <cell r="G1125">
            <v>0</v>
          </cell>
          <cell r="H1125">
            <v>927</v>
          </cell>
          <cell r="I1125" t="str">
            <v>56</v>
          </cell>
          <cell r="J1125" t="str">
            <v>POWER GENERATION</v>
          </cell>
          <cell r="K1125" t="str">
            <v>NonBarg</v>
          </cell>
          <cell r="L1125" t="str">
            <v>NonProd</v>
          </cell>
          <cell r="M1125" t="str">
            <v>No</v>
          </cell>
          <cell r="N1125" t="str">
            <v>Other</v>
          </cell>
          <cell r="O1125">
            <v>0</v>
          </cell>
          <cell r="P1125">
            <v>19499</v>
          </cell>
          <cell r="Q1125">
            <v>0</v>
          </cell>
          <cell r="R1125">
            <v>0</v>
          </cell>
          <cell r="S1125">
            <v>0</v>
          </cell>
        </row>
        <row r="1126">
          <cell r="B1126" t="str">
            <v>P52</v>
          </cell>
          <cell r="C1126" t="str">
            <v>CC V INS RMB N-TX 2</v>
          </cell>
          <cell r="D1126">
            <v>0</v>
          </cell>
          <cell r="E1126">
            <v>0</v>
          </cell>
          <cell r="F1126">
            <v>0</v>
          </cell>
          <cell r="G1126">
            <v>0</v>
          </cell>
          <cell r="H1126">
            <v>1035</v>
          </cell>
          <cell r="I1126" t="str">
            <v>58</v>
          </cell>
          <cell r="J1126" t="str">
            <v>INFO MANAGEMENT</v>
          </cell>
          <cell r="K1126" t="str">
            <v>NonBarg</v>
          </cell>
          <cell r="L1126" t="str">
            <v>NonProd</v>
          </cell>
          <cell r="M1126" t="str">
            <v>No</v>
          </cell>
          <cell r="N1126" t="str">
            <v>Other</v>
          </cell>
          <cell r="O1126">
            <v>0</v>
          </cell>
          <cell r="P1126">
            <v>31524</v>
          </cell>
          <cell r="Q1126">
            <v>0</v>
          </cell>
          <cell r="R1126">
            <v>0</v>
          </cell>
          <cell r="S1126">
            <v>0</v>
          </cell>
        </row>
        <row r="1127">
          <cell r="B1127" t="str">
            <v>P52</v>
          </cell>
          <cell r="C1127" t="str">
            <v>CC V INS RMB N-TX 2</v>
          </cell>
          <cell r="D1127">
            <v>0</v>
          </cell>
          <cell r="E1127">
            <v>0</v>
          </cell>
          <cell r="F1127">
            <v>0</v>
          </cell>
          <cell r="G1127">
            <v>0</v>
          </cell>
          <cell r="H1127">
            <v>1088</v>
          </cell>
          <cell r="I1127" t="str">
            <v>61</v>
          </cell>
          <cell r="J1127" t="str">
            <v>GOVT AFFAIRS - STATE</v>
          </cell>
          <cell r="K1127" t="str">
            <v>NonBarg</v>
          </cell>
          <cell r="L1127" t="str">
            <v>NonProd</v>
          </cell>
          <cell r="M1127" t="str">
            <v>No</v>
          </cell>
          <cell r="N1127" t="str">
            <v>Other</v>
          </cell>
          <cell r="O1127">
            <v>0</v>
          </cell>
          <cell r="P1127">
            <v>444</v>
          </cell>
          <cell r="Q1127">
            <v>0</v>
          </cell>
          <cell r="R1127">
            <v>0</v>
          </cell>
          <cell r="S1127">
            <v>0</v>
          </cell>
        </row>
        <row r="1128">
          <cell r="B1128" t="str">
            <v>P52</v>
          </cell>
          <cell r="C1128" t="str">
            <v>CC V INS RMB N-TX 2</v>
          </cell>
          <cell r="D1128">
            <v>0</v>
          </cell>
          <cell r="E1128">
            <v>0</v>
          </cell>
          <cell r="F1128">
            <v>0</v>
          </cell>
          <cell r="G1128">
            <v>0</v>
          </cell>
          <cell r="H1128">
            <v>1143</v>
          </cell>
          <cell r="I1128" t="str">
            <v>62</v>
          </cell>
          <cell r="J1128" t="str">
            <v>ENERGY MARKETING</v>
          </cell>
          <cell r="K1128" t="str">
            <v>NonBarg</v>
          </cell>
          <cell r="L1128" t="str">
            <v>NonProd</v>
          </cell>
          <cell r="M1128" t="str">
            <v>No</v>
          </cell>
          <cell r="N1128" t="str">
            <v>Other</v>
          </cell>
          <cell r="O1128">
            <v>0</v>
          </cell>
          <cell r="P1128">
            <v>2220</v>
          </cell>
          <cell r="Q1128">
            <v>0</v>
          </cell>
          <cell r="R1128">
            <v>0</v>
          </cell>
          <cell r="S1128">
            <v>0</v>
          </cell>
        </row>
        <row r="1129">
          <cell r="B1129" t="str">
            <v>P52</v>
          </cell>
          <cell r="C1129" t="str">
            <v>CC V INS RMB N-TX 2</v>
          </cell>
          <cell r="D1129">
            <v>0</v>
          </cell>
          <cell r="E1129">
            <v>0</v>
          </cell>
          <cell r="F1129">
            <v>0</v>
          </cell>
          <cell r="G1129">
            <v>0</v>
          </cell>
          <cell r="H1129">
            <v>1202</v>
          </cell>
          <cell r="I1129" t="str">
            <v>63</v>
          </cell>
          <cell r="J1129" t="str">
            <v>REGULATORY AFFAIRS</v>
          </cell>
          <cell r="K1129" t="str">
            <v>NonBarg</v>
          </cell>
          <cell r="L1129" t="str">
            <v>NonProd</v>
          </cell>
          <cell r="M1129" t="str">
            <v>No</v>
          </cell>
          <cell r="N1129" t="str">
            <v>Other</v>
          </cell>
          <cell r="O1129">
            <v>0</v>
          </cell>
          <cell r="P1129">
            <v>2220</v>
          </cell>
          <cell r="Q1129">
            <v>0</v>
          </cell>
          <cell r="R1129">
            <v>0</v>
          </cell>
          <cell r="S1129">
            <v>0</v>
          </cell>
        </row>
        <row r="1130">
          <cell r="B1130" t="str">
            <v>P53</v>
          </cell>
          <cell r="C1130" t="str">
            <v>CC V INS RMB N-TX 3</v>
          </cell>
          <cell r="D1130">
            <v>0</v>
          </cell>
          <cell r="E1130">
            <v>0</v>
          </cell>
          <cell r="F1130">
            <v>0</v>
          </cell>
          <cell r="G1130">
            <v>0</v>
          </cell>
          <cell r="H1130">
            <v>311</v>
          </cell>
          <cell r="I1130" t="str">
            <v>34</v>
          </cell>
          <cell r="J1130" t="str">
            <v>HUMAN RESRC &amp; CORP SVCS</v>
          </cell>
          <cell r="K1130" t="str">
            <v>NonBarg</v>
          </cell>
          <cell r="L1130" t="str">
            <v>NonProd</v>
          </cell>
          <cell r="M1130" t="str">
            <v>No</v>
          </cell>
          <cell r="N1130" t="str">
            <v>Other</v>
          </cell>
          <cell r="O1130">
            <v>0</v>
          </cell>
          <cell r="P1130">
            <v>351.5</v>
          </cell>
          <cell r="Q1130">
            <v>0</v>
          </cell>
          <cell r="R1130">
            <v>0</v>
          </cell>
          <cell r="S1130">
            <v>0</v>
          </cell>
        </row>
        <row r="1131">
          <cell r="B1131" t="str">
            <v>P53</v>
          </cell>
          <cell r="C1131" t="str">
            <v>CC V INS RMB N-TX 3</v>
          </cell>
          <cell r="D1131">
            <v>0</v>
          </cell>
          <cell r="E1131">
            <v>0</v>
          </cell>
          <cell r="F1131">
            <v>0</v>
          </cell>
          <cell r="G1131">
            <v>0</v>
          </cell>
          <cell r="H1131">
            <v>408</v>
          </cell>
          <cell r="I1131" t="str">
            <v>35</v>
          </cell>
          <cell r="J1131" t="str">
            <v>GENERAL COUNSEL</v>
          </cell>
          <cell r="K1131" t="str">
            <v>NonBarg</v>
          </cell>
          <cell r="L1131" t="str">
            <v>NonProd</v>
          </cell>
          <cell r="M1131" t="str">
            <v>No</v>
          </cell>
          <cell r="N1131" t="str">
            <v>Other</v>
          </cell>
          <cell r="O1131">
            <v>0</v>
          </cell>
          <cell r="P1131">
            <v>888</v>
          </cell>
          <cell r="Q1131">
            <v>0</v>
          </cell>
          <cell r="R1131">
            <v>0</v>
          </cell>
          <cell r="S1131">
            <v>0</v>
          </cell>
        </row>
        <row r="1132">
          <cell r="B1132" t="str">
            <v>P53</v>
          </cell>
          <cell r="C1132" t="str">
            <v>CC V INS RMB N-TX 3</v>
          </cell>
          <cell r="D1132">
            <v>0</v>
          </cell>
          <cell r="E1132">
            <v>0</v>
          </cell>
          <cell r="F1132">
            <v>0</v>
          </cell>
          <cell r="G1132">
            <v>0</v>
          </cell>
          <cell r="H1132">
            <v>638</v>
          </cell>
          <cell r="I1132" t="str">
            <v>51</v>
          </cell>
          <cell r="J1132" t="str">
            <v>CUSTOMER SERVICE</v>
          </cell>
          <cell r="K1132" t="str">
            <v>NonBarg</v>
          </cell>
          <cell r="L1132" t="str">
            <v>NonProd</v>
          </cell>
          <cell r="M1132" t="str">
            <v>No</v>
          </cell>
          <cell r="N1132" t="str">
            <v>Other</v>
          </cell>
          <cell r="O1132">
            <v>0</v>
          </cell>
          <cell r="P1132">
            <v>1776</v>
          </cell>
          <cell r="Q1132">
            <v>0</v>
          </cell>
          <cell r="R1132">
            <v>0</v>
          </cell>
          <cell r="S1132">
            <v>0</v>
          </cell>
        </row>
        <row r="1133">
          <cell r="B1133" t="str">
            <v>P53</v>
          </cell>
          <cell r="C1133" t="str">
            <v>CC V INS RMB N-TX 3</v>
          </cell>
          <cell r="D1133">
            <v>0</v>
          </cell>
          <cell r="E1133">
            <v>0</v>
          </cell>
          <cell r="F1133">
            <v>0</v>
          </cell>
          <cell r="G1133">
            <v>0</v>
          </cell>
          <cell r="H1133">
            <v>755</v>
          </cell>
          <cell r="I1133" t="str">
            <v>53</v>
          </cell>
          <cell r="J1133" t="str">
            <v>POWER SYSTEMS</v>
          </cell>
          <cell r="K1133" t="str">
            <v>NonBarg</v>
          </cell>
          <cell r="L1133" t="str">
            <v>NonProd</v>
          </cell>
          <cell r="M1133" t="str">
            <v>No</v>
          </cell>
          <cell r="N1133" t="str">
            <v>Other</v>
          </cell>
          <cell r="O1133">
            <v>0</v>
          </cell>
          <cell r="P1133">
            <v>2571.5</v>
          </cell>
          <cell r="Q1133">
            <v>0</v>
          </cell>
          <cell r="R1133">
            <v>0</v>
          </cell>
          <cell r="S1133">
            <v>0</v>
          </cell>
        </row>
        <row r="1134">
          <cell r="B1134" t="str">
            <v>P53</v>
          </cell>
          <cell r="C1134" t="str">
            <v>CC V INS RMB N-TX 3</v>
          </cell>
          <cell r="D1134">
            <v>0</v>
          </cell>
          <cell r="E1134">
            <v>0</v>
          </cell>
          <cell r="F1134">
            <v>0</v>
          </cell>
          <cell r="G1134">
            <v>0</v>
          </cell>
          <cell r="H1134">
            <v>852</v>
          </cell>
          <cell r="I1134" t="str">
            <v>54</v>
          </cell>
          <cell r="J1134" t="str">
            <v>RESOURCE PLANNING</v>
          </cell>
          <cell r="K1134" t="str">
            <v>NonBarg</v>
          </cell>
          <cell r="L1134" t="str">
            <v>NonProd</v>
          </cell>
          <cell r="M1134" t="str">
            <v>No</v>
          </cell>
          <cell r="N1134" t="str">
            <v>Other</v>
          </cell>
          <cell r="O1134">
            <v>0</v>
          </cell>
          <cell r="P1134">
            <v>18.5</v>
          </cell>
          <cell r="Q1134">
            <v>0</v>
          </cell>
          <cell r="R1134">
            <v>0</v>
          </cell>
          <cell r="S1134">
            <v>0</v>
          </cell>
        </row>
        <row r="1135">
          <cell r="B1135" t="str">
            <v>P53</v>
          </cell>
          <cell r="C1135" t="str">
            <v>CC V INS RMB N-TX 3</v>
          </cell>
          <cell r="D1135">
            <v>0</v>
          </cell>
          <cell r="E1135">
            <v>0</v>
          </cell>
          <cell r="F1135">
            <v>0</v>
          </cell>
          <cell r="G1135">
            <v>0</v>
          </cell>
          <cell r="H1135">
            <v>1036</v>
          </cell>
          <cell r="I1135" t="str">
            <v>58</v>
          </cell>
          <cell r="J1135" t="str">
            <v>INFO MANAGEMENT</v>
          </cell>
          <cell r="K1135" t="str">
            <v>NonBarg</v>
          </cell>
          <cell r="L1135" t="str">
            <v>NonProd</v>
          </cell>
          <cell r="M1135" t="str">
            <v>No</v>
          </cell>
          <cell r="N1135" t="str">
            <v>Other</v>
          </cell>
          <cell r="O1135">
            <v>0</v>
          </cell>
          <cell r="P1135">
            <v>536.5</v>
          </cell>
          <cell r="Q1135">
            <v>0</v>
          </cell>
          <cell r="R1135">
            <v>0</v>
          </cell>
          <cell r="S1135">
            <v>0</v>
          </cell>
        </row>
        <row r="1136">
          <cell r="B1136" t="str">
            <v>P55</v>
          </cell>
          <cell r="C1136" t="str">
            <v>LS V INS RMB N-TX 2</v>
          </cell>
          <cell r="D1136">
            <v>0</v>
          </cell>
          <cell r="E1136">
            <v>0</v>
          </cell>
          <cell r="F1136">
            <v>0</v>
          </cell>
          <cell r="G1136">
            <v>0</v>
          </cell>
          <cell r="H1136">
            <v>206</v>
          </cell>
          <cell r="I1136" t="str">
            <v>33</v>
          </cell>
          <cell r="J1136" t="str">
            <v>FINANCIAL</v>
          </cell>
          <cell r="K1136" t="str">
            <v>NonBarg</v>
          </cell>
          <cell r="L1136" t="str">
            <v>NonProd</v>
          </cell>
          <cell r="M1136" t="str">
            <v>No</v>
          </cell>
          <cell r="N1136" t="str">
            <v>Other</v>
          </cell>
          <cell r="O1136">
            <v>0</v>
          </cell>
          <cell r="P1136">
            <v>18.5</v>
          </cell>
          <cell r="Q1136">
            <v>0</v>
          </cell>
          <cell r="R1136">
            <v>0</v>
          </cell>
          <cell r="S1136">
            <v>0</v>
          </cell>
        </row>
        <row r="1137">
          <cell r="B1137" t="str">
            <v>P58</v>
          </cell>
          <cell r="C1137" t="str">
            <v>LS V INS RMB N-TX 5</v>
          </cell>
          <cell r="D1137">
            <v>0</v>
          </cell>
          <cell r="E1137">
            <v>0</v>
          </cell>
          <cell r="F1137">
            <v>0</v>
          </cell>
          <cell r="G1137">
            <v>0</v>
          </cell>
          <cell r="H1137">
            <v>207</v>
          </cell>
          <cell r="I1137" t="str">
            <v>33</v>
          </cell>
          <cell r="J1137" t="str">
            <v>FINANCIAL</v>
          </cell>
          <cell r="K1137" t="str">
            <v>NonBarg</v>
          </cell>
          <cell r="L1137" t="str">
            <v>NonProd</v>
          </cell>
          <cell r="M1137" t="str">
            <v>No</v>
          </cell>
          <cell r="N1137" t="str">
            <v>Other</v>
          </cell>
          <cell r="O1137">
            <v>0</v>
          </cell>
          <cell r="P1137">
            <v>55.5</v>
          </cell>
          <cell r="Q1137">
            <v>0</v>
          </cell>
          <cell r="R1137">
            <v>0</v>
          </cell>
          <cell r="S1137">
            <v>0</v>
          </cell>
        </row>
        <row r="1138">
          <cell r="B1138" t="str">
            <v>P61</v>
          </cell>
          <cell r="C1138" t="str">
            <v>MOV EXP NON TXBL</v>
          </cell>
          <cell r="D1138">
            <v>0</v>
          </cell>
          <cell r="E1138">
            <v>0</v>
          </cell>
          <cell r="F1138">
            <v>0</v>
          </cell>
          <cell r="G1138">
            <v>0</v>
          </cell>
          <cell r="H1138">
            <v>277</v>
          </cell>
          <cell r="I1138" t="str">
            <v>53</v>
          </cell>
          <cell r="J1138" t="str">
            <v>POWER SYSTEMS</v>
          </cell>
          <cell r="K1138" t="str">
            <v>Barg</v>
          </cell>
          <cell r="L1138" t="str">
            <v>NonProd</v>
          </cell>
          <cell r="M1138" t="str">
            <v>No</v>
          </cell>
          <cell r="N1138" t="str">
            <v>Other</v>
          </cell>
          <cell r="O1138">
            <v>0</v>
          </cell>
          <cell r="P1138">
            <v>26766.86</v>
          </cell>
          <cell r="Q1138">
            <v>0</v>
          </cell>
          <cell r="R1138">
            <v>0</v>
          </cell>
          <cell r="S1138">
            <v>0</v>
          </cell>
        </row>
        <row r="1139">
          <cell r="B1139" t="str">
            <v>P61</v>
          </cell>
          <cell r="C1139" t="str">
            <v>MOV EXP NON TXBL</v>
          </cell>
          <cell r="D1139">
            <v>0</v>
          </cell>
          <cell r="E1139">
            <v>0</v>
          </cell>
          <cell r="F1139">
            <v>0</v>
          </cell>
          <cell r="G1139">
            <v>0</v>
          </cell>
          <cell r="H1139">
            <v>403</v>
          </cell>
          <cell r="I1139" t="str">
            <v>56</v>
          </cell>
          <cell r="J1139" t="str">
            <v>POWER GENERATION</v>
          </cell>
          <cell r="K1139" t="str">
            <v>Barg</v>
          </cell>
          <cell r="L1139" t="str">
            <v>NonProd</v>
          </cell>
          <cell r="M1139" t="str">
            <v>No</v>
          </cell>
          <cell r="N1139" t="str">
            <v>Other</v>
          </cell>
          <cell r="O1139">
            <v>0</v>
          </cell>
          <cell r="P1139">
            <v>3124.39</v>
          </cell>
          <cell r="Q1139">
            <v>0</v>
          </cell>
          <cell r="R1139">
            <v>0</v>
          </cell>
          <cell r="S1139">
            <v>0</v>
          </cell>
        </row>
        <row r="1140">
          <cell r="B1140" t="str">
            <v>P61</v>
          </cell>
          <cell r="C1140" t="str">
            <v>MOV EXP NON TXBL</v>
          </cell>
          <cell r="D1140">
            <v>0</v>
          </cell>
          <cell r="E1140">
            <v>0</v>
          </cell>
          <cell r="F1140">
            <v>0</v>
          </cell>
          <cell r="G1140">
            <v>0</v>
          </cell>
          <cell r="H1140">
            <v>77</v>
          </cell>
          <cell r="I1140" t="str">
            <v>31</v>
          </cell>
          <cell r="J1140" t="str">
            <v>NUCLEAR DIVISION</v>
          </cell>
          <cell r="K1140" t="str">
            <v>NonBarg</v>
          </cell>
          <cell r="L1140" t="str">
            <v>NonProd</v>
          </cell>
          <cell r="M1140" t="str">
            <v>No</v>
          </cell>
          <cell r="N1140" t="str">
            <v>Other</v>
          </cell>
          <cell r="O1140">
            <v>0</v>
          </cell>
          <cell r="P1140">
            <v>4008.29</v>
          </cell>
          <cell r="Q1140">
            <v>0</v>
          </cell>
          <cell r="R1140">
            <v>0</v>
          </cell>
          <cell r="S1140">
            <v>0</v>
          </cell>
        </row>
        <row r="1141">
          <cell r="B1141" t="str">
            <v>P61</v>
          </cell>
          <cell r="C1141" t="str">
            <v>MOV EXP NON TXBL</v>
          </cell>
          <cell r="D1141">
            <v>0</v>
          </cell>
          <cell r="E1141">
            <v>0</v>
          </cell>
          <cell r="F1141">
            <v>0</v>
          </cell>
          <cell r="G1141">
            <v>0</v>
          </cell>
          <cell r="H1141">
            <v>312</v>
          </cell>
          <cell r="I1141" t="str">
            <v>34</v>
          </cell>
          <cell r="J1141" t="str">
            <v>HUMAN RESRC &amp; CORP SVCS</v>
          </cell>
          <cell r="K1141" t="str">
            <v>NonBarg</v>
          </cell>
          <cell r="L1141" t="str">
            <v>NonProd</v>
          </cell>
          <cell r="M1141" t="str">
            <v>No</v>
          </cell>
          <cell r="N1141" t="str">
            <v>Other</v>
          </cell>
          <cell r="O1141">
            <v>0</v>
          </cell>
          <cell r="P1141">
            <v>2629.39</v>
          </cell>
          <cell r="Q1141">
            <v>0</v>
          </cell>
          <cell r="R1141">
            <v>0</v>
          </cell>
          <cell r="S1141">
            <v>0</v>
          </cell>
        </row>
        <row r="1142">
          <cell r="B1142" t="str">
            <v>P61</v>
          </cell>
          <cell r="C1142" t="str">
            <v>MOV EXP NON TXBL</v>
          </cell>
          <cell r="D1142">
            <v>0</v>
          </cell>
          <cell r="E1142">
            <v>0</v>
          </cell>
          <cell r="F1142">
            <v>0</v>
          </cell>
          <cell r="G1142">
            <v>0</v>
          </cell>
          <cell r="H1142">
            <v>409</v>
          </cell>
          <cell r="I1142" t="str">
            <v>35</v>
          </cell>
          <cell r="J1142" t="str">
            <v>GENERAL COUNSEL</v>
          </cell>
          <cell r="K1142" t="str">
            <v>NonBarg</v>
          </cell>
          <cell r="L1142" t="str">
            <v>NonProd</v>
          </cell>
          <cell r="M1142" t="str">
            <v>No</v>
          </cell>
          <cell r="N1142" t="str">
            <v>Other</v>
          </cell>
          <cell r="O1142">
            <v>0</v>
          </cell>
          <cell r="P1142">
            <v>444.47</v>
          </cell>
          <cell r="Q1142">
            <v>0</v>
          </cell>
          <cell r="R1142">
            <v>0</v>
          </cell>
          <cell r="S1142">
            <v>0</v>
          </cell>
        </row>
        <row r="1143">
          <cell r="B1143" t="str">
            <v>P61</v>
          </cell>
          <cell r="C1143" t="str">
            <v>MOV EXP NON TXBL</v>
          </cell>
          <cell r="D1143">
            <v>0</v>
          </cell>
          <cell r="E1143">
            <v>0</v>
          </cell>
          <cell r="F1143">
            <v>0</v>
          </cell>
          <cell r="G1143">
            <v>0</v>
          </cell>
          <cell r="H1143">
            <v>559</v>
          </cell>
          <cell r="I1143" t="str">
            <v>38</v>
          </cell>
          <cell r="J1143" t="str">
            <v>INTERNAL AUDITING</v>
          </cell>
          <cell r="K1143" t="str">
            <v>NonBarg</v>
          </cell>
          <cell r="L1143" t="str">
            <v>NonProd</v>
          </cell>
          <cell r="M1143" t="str">
            <v>No</v>
          </cell>
          <cell r="N1143" t="str">
            <v>Other</v>
          </cell>
          <cell r="O1143">
            <v>0</v>
          </cell>
          <cell r="P1143">
            <v>2256.52</v>
          </cell>
          <cell r="Q1143">
            <v>0</v>
          </cell>
          <cell r="R1143">
            <v>0</v>
          </cell>
          <cell r="S1143">
            <v>0</v>
          </cell>
        </row>
        <row r="1144">
          <cell r="B1144" t="str">
            <v>P61</v>
          </cell>
          <cell r="C1144" t="str">
            <v>MOV EXP NON TXBL</v>
          </cell>
          <cell r="D1144">
            <v>0</v>
          </cell>
          <cell r="E1144">
            <v>0</v>
          </cell>
          <cell r="F1144">
            <v>0</v>
          </cell>
          <cell r="G1144">
            <v>0</v>
          </cell>
          <cell r="H1144">
            <v>639</v>
          </cell>
          <cell r="I1144" t="str">
            <v>51</v>
          </cell>
          <cell r="J1144" t="str">
            <v>CUSTOMER SERVICE</v>
          </cell>
          <cell r="K1144" t="str">
            <v>NonBarg</v>
          </cell>
          <cell r="L1144" t="str">
            <v>NonProd</v>
          </cell>
          <cell r="M1144" t="str">
            <v>No</v>
          </cell>
          <cell r="N1144" t="str">
            <v>Other</v>
          </cell>
          <cell r="O1144">
            <v>0</v>
          </cell>
          <cell r="P1144">
            <v>1087.24</v>
          </cell>
          <cell r="Q1144">
            <v>0</v>
          </cell>
          <cell r="R1144">
            <v>0</v>
          </cell>
          <cell r="S1144">
            <v>0</v>
          </cell>
        </row>
        <row r="1145">
          <cell r="B1145" t="str">
            <v>P61</v>
          </cell>
          <cell r="C1145" t="str">
            <v>MOV EXP NON TXBL</v>
          </cell>
          <cell r="D1145">
            <v>0</v>
          </cell>
          <cell r="E1145">
            <v>0</v>
          </cell>
          <cell r="F1145">
            <v>0</v>
          </cell>
          <cell r="G1145">
            <v>0</v>
          </cell>
          <cell r="H1145">
            <v>756</v>
          </cell>
          <cell r="I1145" t="str">
            <v>53</v>
          </cell>
          <cell r="J1145" t="str">
            <v>POWER SYSTEMS</v>
          </cell>
          <cell r="K1145" t="str">
            <v>NonBarg</v>
          </cell>
          <cell r="L1145" t="str">
            <v>NonProd</v>
          </cell>
          <cell r="M1145" t="str">
            <v>No</v>
          </cell>
          <cell r="N1145" t="str">
            <v>Other</v>
          </cell>
          <cell r="O1145">
            <v>0</v>
          </cell>
          <cell r="P1145">
            <v>5128.53</v>
          </cell>
          <cell r="Q1145">
            <v>0</v>
          </cell>
          <cell r="R1145">
            <v>0</v>
          </cell>
          <cell r="S1145">
            <v>0</v>
          </cell>
        </row>
        <row r="1146">
          <cell r="B1146" t="str">
            <v>P61</v>
          </cell>
          <cell r="C1146" t="str">
            <v>MOV EXP NON TXBL</v>
          </cell>
          <cell r="D1146">
            <v>0</v>
          </cell>
          <cell r="E1146">
            <v>0</v>
          </cell>
          <cell r="F1146">
            <v>0</v>
          </cell>
          <cell r="G1146">
            <v>0</v>
          </cell>
          <cell r="H1146">
            <v>928</v>
          </cell>
          <cell r="I1146" t="str">
            <v>56</v>
          </cell>
          <cell r="J1146" t="str">
            <v>POWER GENERATION</v>
          </cell>
          <cell r="K1146" t="str">
            <v>NonBarg</v>
          </cell>
          <cell r="L1146" t="str">
            <v>NonProd</v>
          </cell>
          <cell r="M1146" t="str">
            <v>No</v>
          </cell>
          <cell r="N1146" t="str">
            <v>Other</v>
          </cell>
          <cell r="O1146">
            <v>0</v>
          </cell>
          <cell r="P1146">
            <v>4953.05</v>
          </cell>
          <cell r="Q1146">
            <v>0</v>
          </cell>
          <cell r="R1146">
            <v>0</v>
          </cell>
          <cell r="S1146">
            <v>0</v>
          </cell>
        </row>
        <row r="1147">
          <cell r="B1147" t="str">
            <v>P61</v>
          </cell>
          <cell r="C1147" t="str">
            <v>MOV EXP NON TXBL</v>
          </cell>
          <cell r="D1147">
            <v>0</v>
          </cell>
          <cell r="E1147">
            <v>0</v>
          </cell>
          <cell r="F1147">
            <v>0</v>
          </cell>
          <cell r="G1147">
            <v>0</v>
          </cell>
          <cell r="H1147">
            <v>1037</v>
          </cell>
          <cell r="I1147" t="str">
            <v>58</v>
          </cell>
          <cell r="J1147" t="str">
            <v>INFO MANAGEMENT</v>
          </cell>
          <cell r="K1147" t="str">
            <v>NonBarg</v>
          </cell>
          <cell r="L1147" t="str">
            <v>NonProd</v>
          </cell>
          <cell r="M1147" t="str">
            <v>No</v>
          </cell>
          <cell r="N1147" t="str">
            <v>Other</v>
          </cell>
          <cell r="O1147">
            <v>0</v>
          </cell>
          <cell r="P1147">
            <v>2639.93</v>
          </cell>
          <cell r="Q1147">
            <v>0</v>
          </cell>
          <cell r="R1147">
            <v>0</v>
          </cell>
          <cell r="S1147">
            <v>0</v>
          </cell>
        </row>
        <row r="1148">
          <cell r="B1148" t="str">
            <v>P61</v>
          </cell>
          <cell r="C1148" t="str">
            <v>MOV EXP NON TXBL</v>
          </cell>
          <cell r="D1148">
            <v>0</v>
          </cell>
          <cell r="E1148">
            <v>0</v>
          </cell>
          <cell r="F1148">
            <v>0</v>
          </cell>
          <cell r="G1148">
            <v>0</v>
          </cell>
          <cell r="H1148">
            <v>1144</v>
          </cell>
          <cell r="I1148" t="str">
            <v>62</v>
          </cell>
          <cell r="J1148" t="str">
            <v>ENERGY MARKETING</v>
          </cell>
          <cell r="K1148" t="str">
            <v>NonBarg</v>
          </cell>
          <cell r="L1148" t="str">
            <v>NonProd</v>
          </cell>
          <cell r="M1148" t="str">
            <v>No</v>
          </cell>
          <cell r="N1148" t="str">
            <v>Other</v>
          </cell>
          <cell r="O1148">
            <v>0</v>
          </cell>
          <cell r="P1148">
            <v>1905.4</v>
          </cell>
          <cell r="Q1148">
            <v>0</v>
          </cell>
          <cell r="R1148">
            <v>0</v>
          </cell>
          <cell r="S1148">
            <v>0</v>
          </cell>
        </row>
        <row r="1149">
          <cell r="B1149" t="str">
            <v>Q10</v>
          </cell>
          <cell r="C1149" t="str">
            <v>PH ALLOW NON TXBL</v>
          </cell>
          <cell r="D1149">
            <v>0</v>
          </cell>
          <cell r="E1149">
            <v>0</v>
          </cell>
          <cell r="F1149">
            <v>0</v>
          </cell>
          <cell r="G1149">
            <v>0</v>
          </cell>
          <cell r="H1149">
            <v>64</v>
          </cell>
          <cell r="I1149" t="str">
            <v>31</v>
          </cell>
          <cell r="J1149" t="str">
            <v>NUCLEAR DIVISION</v>
          </cell>
          <cell r="K1149" t="str">
            <v>Barg</v>
          </cell>
          <cell r="L1149" t="str">
            <v>NonProd</v>
          </cell>
          <cell r="M1149" t="str">
            <v>No</v>
          </cell>
          <cell r="N1149" t="str">
            <v>Other</v>
          </cell>
          <cell r="O1149">
            <v>0</v>
          </cell>
          <cell r="P1149">
            <v>342</v>
          </cell>
          <cell r="Q1149">
            <v>0</v>
          </cell>
          <cell r="R1149">
            <v>0</v>
          </cell>
          <cell r="S1149">
            <v>0</v>
          </cell>
        </row>
        <row r="1150">
          <cell r="B1150" t="str">
            <v>Q10</v>
          </cell>
          <cell r="C1150" t="str">
            <v>PH ALLOW NON TXBL</v>
          </cell>
          <cell r="D1150">
            <v>0</v>
          </cell>
          <cell r="E1150">
            <v>0</v>
          </cell>
          <cell r="F1150">
            <v>0</v>
          </cell>
          <cell r="G1150">
            <v>0</v>
          </cell>
          <cell r="H1150">
            <v>404</v>
          </cell>
          <cell r="I1150" t="str">
            <v>56</v>
          </cell>
          <cell r="J1150" t="str">
            <v>POWER GENERATION</v>
          </cell>
          <cell r="K1150" t="str">
            <v>Barg</v>
          </cell>
          <cell r="L1150" t="str">
            <v>NonProd</v>
          </cell>
          <cell r="M1150" t="str">
            <v>No</v>
          </cell>
          <cell r="N1150" t="str">
            <v>Other</v>
          </cell>
          <cell r="O1150">
            <v>0</v>
          </cell>
          <cell r="P1150">
            <v>990</v>
          </cell>
          <cell r="Q1150">
            <v>0</v>
          </cell>
          <cell r="R1150">
            <v>0</v>
          </cell>
          <cell r="S1150">
            <v>0</v>
          </cell>
        </row>
        <row r="1151">
          <cell r="B1151" t="str">
            <v>Q12</v>
          </cell>
          <cell r="C1151" t="str">
            <v>TAX ADVANCE</v>
          </cell>
          <cell r="D1151">
            <v>0</v>
          </cell>
          <cell r="E1151">
            <v>0</v>
          </cell>
          <cell r="F1151">
            <v>0</v>
          </cell>
          <cell r="G1151">
            <v>0</v>
          </cell>
          <cell r="H1151">
            <v>78</v>
          </cell>
          <cell r="I1151" t="str">
            <v>31</v>
          </cell>
          <cell r="J1151" t="str">
            <v>NUCLEAR DIVISION</v>
          </cell>
          <cell r="K1151" t="str">
            <v>NonBarg</v>
          </cell>
          <cell r="L1151" t="str">
            <v>NonProd</v>
          </cell>
          <cell r="M1151" t="str">
            <v>No</v>
          </cell>
          <cell r="N1151" t="str">
            <v>Other</v>
          </cell>
          <cell r="O1151">
            <v>0</v>
          </cell>
          <cell r="P1151">
            <v>3300</v>
          </cell>
          <cell r="Q1151">
            <v>0</v>
          </cell>
          <cell r="R1151">
            <v>0</v>
          </cell>
          <cell r="S1151">
            <v>0</v>
          </cell>
        </row>
        <row r="1152">
          <cell r="B1152" t="str">
            <v>Q12</v>
          </cell>
          <cell r="C1152" t="str">
            <v>TAX ADVANCE</v>
          </cell>
          <cell r="D1152">
            <v>0</v>
          </cell>
          <cell r="E1152">
            <v>0</v>
          </cell>
          <cell r="F1152">
            <v>0</v>
          </cell>
          <cell r="G1152">
            <v>0</v>
          </cell>
          <cell r="H1152">
            <v>929</v>
          </cell>
          <cell r="I1152" t="str">
            <v>56</v>
          </cell>
          <cell r="J1152" t="str">
            <v>POWER GENERATION</v>
          </cell>
          <cell r="K1152" t="str">
            <v>NonBarg</v>
          </cell>
          <cell r="L1152" t="str">
            <v>NonProd</v>
          </cell>
          <cell r="M1152" t="str">
            <v>No</v>
          </cell>
          <cell r="N1152" t="str">
            <v>Other</v>
          </cell>
          <cell r="O1152">
            <v>0</v>
          </cell>
          <cell r="P1152">
            <v>-11356.66</v>
          </cell>
          <cell r="Q1152">
            <v>0</v>
          </cell>
          <cell r="R1152">
            <v>0</v>
          </cell>
          <cell r="S1152">
            <v>0</v>
          </cell>
        </row>
        <row r="1153">
          <cell r="B1153" t="str">
            <v>R40</v>
          </cell>
          <cell r="C1153" t="str">
            <v>FULL DY DIS-NOT PAID</v>
          </cell>
          <cell r="D1153">
            <v>0</v>
          </cell>
          <cell r="E1153">
            <v>0</v>
          </cell>
          <cell r="F1153">
            <v>0</v>
          </cell>
          <cell r="G1153">
            <v>0</v>
          </cell>
          <cell r="H1153">
            <v>65</v>
          </cell>
          <cell r="I1153" t="str">
            <v>31</v>
          </cell>
          <cell r="J1153" t="str">
            <v>NUCLEAR DIVISION</v>
          </cell>
          <cell r="K1153" t="str">
            <v>Barg</v>
          </cell>
          <cell r="L1153" t="str">
            <v>NonProd</v>
          </cell>
          <cell r="M1153" t="str">
            <v>No</v>
          </cell>
          <cell r="N1153" t="str">
            <v>Other</v>
          </cell>
          <cell r="O1153">
            <v>4936</v>
          </cell>
          <cell r="P1153">
            <v>0</v>
          </cell>
          <cell r="Q1153">
            <v>0</v>
          </cell>
          <cell r="R1153">
            <v>0</v>
          </cell>
          <cell r="S1153">
            <v>0</v>
          </cell>
        </row>
        <row r="1154">
          <cell r="B1154" t="str">
            <v>R40</v>
          </cell>
          <cell r="C1154" t="str">
            <v>FULL DY DIS-NOT PAID</v>
          </cell>
          <cell r="D1154">
            <v>0</v>
          </cell>
          <cell r="E1154">
            <v>0</v>
          </cell>
          <cell r="F1154">
            <v>0</v>
          </cell>
          <cell r="G1154">
            <v>0</v>
          </cell>
          <cell r="H1154">
            <v>150</v>
          </cell>
          <cell r="I1154" t="str">
            <v>34</v>
          </cell>
          <cell r="J1154" t="str">
            <v>HUMAN RESRC &amp; CORP SVCS</v>
          </cell>
          <cell r="K1154" t="str">
            <v>Barg</v>
          </cell>
          <cell r="L1154" t="str">
            <v>NonProd</v>
          </cell>
          <cell r="M1154" t="str">
            <v>No</v>
          </cell>
          <cell r="N1154" t="str">
            <v>Other</v>
          </cell>
          <cell r="O1154">
            <v>1616</v>
          </cell>
          <cell r="P1154">
            <v>0</v>
          </cell>
          <cell r="Q1154">
            <v>0</v>
          </cell>
          <cell r="R1154">
            <v>0</v>
          </cell>
          <cell r="S1154">
            <v>0</v>
          </cell>
        </row>
        <row r="1155">
          <cell r="B1155" t="str">
            <v>R40</v>
          </cell>
          <cell r="C1155" t="str">
            <v>FULL DY DIS-NOT PAID</v>
          </cell>
          <cell r="D1155">
            <v>0</v>
          </cell>
          <cell r="E1155">
            <v>0</v>
          </cell>
          <cell r="F1155">
            <v>0</v>
          </cell>
          <cell r="G1155">
            <v>0</v>
          </cell>
          <cell r="H1155">
            <v>203</v>
          </cell>
          <cell r="I1155" t="str">
            <v>51</v>
          </cell>
          <cell r="J1155" t="str">
            <v>CUSTOMER SERVICE</v>
          </cell>
          <cell r="K1155" t="str">
            <v>Barg</v>
          </cell>
          <cell r="L1155" t="str">
            <v>NonProd</v>
          </cell>
          <cell r="M1155" t="str">
            <v>No</v>
          </cell>
          <cell r="N1155" t="str">
            <v>Other</v>
          </cell>
          <cell r="O1155">
            <v>1928</v>
          </cell>
          <cell r="P1155">
            <v>0</v>
          </cell>
          <cell r="Q1155">
            <v>0</v>
          </cell>
          <cell r="R1155">
            <v>0</v>
          </cell>
          <cell r="S1155">
            <v>0</v>
          </cell>
        </row>
        <row r="1156">
          <cell r="B1156" t="str">
            <v>R40</v>
          </cell>
          <cell r="C1156" t="str">
            <v>FULL DY DIS-NOT PAID</v>
          </cell>
          <cell r="D1156">
            <v>0</v>
          </cell>
          <cell r="E1156">
            <v>0</v>
          </cell>
          <cell r="F1156">
            <v>0</v>
          </cell>
          <cell r="G1156">
            <v>0</v>
          </cell>
          <cell r="H1156">
            <v>278</v>
          </cell>
          <cell r="I1156" t="str">
            <v>53</v>
          </cell>
          <cell r="J1156" t="str">
            <v>POWER SYSTEMS</v>
          </cell>
          <cell r="K1156" t="str">
            <v>Barg</v>
          </cell>
          <cell r="L1156" t="str">
            <v>NonProd</v>
          </cell>
          <cell r="M1156" t="str">
            <v>No</v>
          </cell>
          <cell r="N1156" t="str">
            <v>Other</v>
          </cell>
          <cell r="O1156">
            <v>42233</v>
          </cell>
          <cell r="P1156">
            <v>0</v>
          </cell>
          <cell r="Q1156">
            <v>0</v>
          </cell>
          <cell r="R1156">
            <v>0</v>
          </cell>
          <cell r="S1156">
            <v>0</v>
          </cell>
        </row>
        <row r="1157">
          <cell r="B1157" t="str">
            <v>R40</v>
          </cell>
          <cell r="C1157" t="str">
            <v>FULL DY DIS-NOT PAID</v>
          </cell>
          <cell r="D1157">
            <v>0</v>
          </cell>
          <cell r="E1157">
            <v>0</v>
          </cell>
          <cell r="F1157">
            <v>0</v>
          </cell>
          <cell r="G1157">
            <v>0</v>
          </cell>
          <cell r="H1157">
            <v>405</v>
          </cell>
          <cell r="I1157" t="str">
            <v>56</v>
          </cell>
          <cell r="J1157" t="str">
            <v>POWER GENERATION</v>
          </cell>
          <cell r="K1157" t="str">
            <v>Barg</v>
          </cell>
          <cell r="L1157" t="str">
            <v>NonProd</v>
          </cell>
          <cell r="M1157" t="str">
            <v>No</v>
          </cell>
          <cell r="N1157" t="str">
            <v>Other</v>
          </cell>
          <cell r="O1157">
            <v>3370</v>
          </cell>
          <cell r="P1157">
            <v>0</v>
          </cell>
          <cell r="Q1157">
            <v>0</v>
          </cell>
          <cell r="R1157">
            <v>0</v>
          </cell>
          <cell r="S1157">
            <v>0</v>
          </cell>
        </row>
        <row r="1158">
          <cell r="B1158" t="str">
            <v>R40</v>
          </cell>
          <cell r="C1158" t="str">
            <v>FULL DY DIS-NOT PAID</v>
          </cell>
          <cell r="D1158">
            <v>0</v>
          </cell>
          <cell r="E1158">
            <v>0</v>
          </cell>
          <cell r="F1158">
            <v>0</v>
          </cell>
          <cell r="G1158">
            <v>0</v>
          </cell>
          <cell r="H1158">
            <v>474</v>
          </cell>
          <cell r="I1158" t="str">
            <v>58</v>
          </cell>
          <cell r="J1158" t="str">
            <v>INFO MANAGEMENT</v>
          </cell>
          <cell r="K1158" t="str">
            <v>Barg</v>
          </cell>
          <cell r="L1158" t="str">
            <v>NonProd</v>
          </cell>
          <cell r="M1158" t="str">
            <v>No</v>
          </cell>
          <cell r="N1158" t="str">
            <v>Other</v>
          </cell>
          <cell r="O1158">
            <v>240</v>
          </cell>
          <cell r="P1158">
            <v>0</v>
          </cell>
          <cell r="Q1158">
            <v>0</v>
          </cell>
          <cell r="R1158">
            <v>0</v>
          </cell>
          <cell r="S1158">
            <v>0</v>
          </cell>
        </row>
        <row r="1159">
          <cell r="B1159" t="str">
            <v>R40</v>
          </cell>
          <cell r="C1159" t="str">
            <v>FULL DY DIS-NOT PAID</v>
          </cell>
          <cell r="D1159">
            <v>0</v>
          </cell>
          <cell r="E1159">
            <v>0</v>
          </cell>
          <cell r="F1159">
            <v>0</v>
          </cell>
          <cell r="G1159">
            <v>0</v>
          </cell>
          <cell r="H1159">
            <v>79</v>
          </cell>
          <cell r="I1159" t="str">
            <v>31</v>
          </cell>
          <cell r="J1159" t="str">
            <v>NUCLEAR DIVISION</v>
          </cell>
          <cell r="K1159" t="str">
            <v>NonBarg</v>
          </cell>
          <cell r="L1159" t="str">
            <v>NonProd</v>
          </cell>
          <cell r="M1159" t="str">
            <v>No</v>
          </cell>
          <cell r="N1159" t="str">
            <v>Other</v>
          </cell>
          <cell r="O1159">
            <v>229</v>
          </cell>
          <cell r="P1159">
            <v>0</v>
          </cell>
          <cell r="Q1159">
            <v>0</v>
          </cell>
          <cell r="R1159">
            <v>0</v>
          </cell>
          <cell r="S1159">
            <v>0</v>
          </cell>
        </row>
        <row r="1160">
          <cell r="B1160" t="str">
            <v>R40</v>
          </cell>
          <cell r="C1160" t="str">
            <v>FULL DY DIS-NOT PAID</v>
          </cell>
          <cell r="D1160">
            <v>0</v>
          </cell>
          <cell r="E1160">
            <v>0</v>
          </cell>
          <cell r="F1160">
            <v>0</v>
          </cell>
          <cell r="G1160">
            <v>0</v>
          </cell>
          <cell r="H1160">
            <v>313</v>
          </cell>
          <cell r="I1160" t="str">
            <v>34</v>
          </cell>
          <cell r="J1160" t="str">
            <v>HUMAN RESRC &amp; CORP SVCS</v>
          </cell>
          <cell r="K1160" t="str">
            <v>NonBarg</v>
          </cell>
          <cell r="L1160" t="str">
            <v>NonProd</v>
          </cell>
          <cell r="M1160" t="str">
            <v>No</v>
          </cell>
          <cell r="N1160" t="str">
            <v>Other</v>
          </cell>
          <cell r="O1160">
            <v>168</v>
          </cell>
          <cell r="P1160">
            <v>0</v>
          </cell>
          <cell r="Q1160">
            <v>0</v>
          </cell>
          <cell r="R1160">
            <v>0</v>
          </cell>
          <cell r="S1160">
            <v>0</v>
          </cell>
        </row>
        <row r="1161">
          <cell r="B1161" t="str">
            <v>R40</v>
          </cell>
          <cell r="C1161" t="str">
            <v>FULL DY DIS-NOT PAID</v>
          </cell>
          <cell r="D1161">
            <v>0</v>
          </cell>
          <cell r="E1161">
            <v>0</v>
          </cell>
          <cell r="F1161">
            <v>0</v>
          </cell>
          <cell r="G1161">
            <v>0</v>
          </cell>
          <cell r="H1161">
            <v>640</v>
          </cell>
          <cell r="I1161" t="str">
            <v>51</v>
          </cell>
          <cell r="J1161" t="str">
            <v>CUSTOMER SERVICE</v>
          </cell>
          <cell r="K1161" t="str">
            <v>NonBarg</v>
          </cell>
          <cell r="L1161" t="str">
            <v>NonProd</v>
          </cell>
          <cell r="M1161" t="str">
            <v>No</v>
          </cell>
          <cell r="N1161" t="str">
            <v>Other</v>
          </cell>
          <cell r="O1161">
            <v>5956</v>
          </cell>
          <cell r="P1161">
            <v>0</v>
          </cell>
          <cell r="Q1161">
            <v>0</v>
          </cell>
          <cell r="R1161">
            <v>0</v>
          </cell>
          <cell r="S1161">
            <v>0</v>
          </cell>
        </row>
        <row r="1162">
          <cell r="B1162" t="str">
            <v>R40</v>
          </cell>
          <cell r="C1162" t="str">
            <v>FULL DY DIS-NOT PAID</v>
          </cell>
          <cell r="D1162">
            <v>0</v>
          </cell>
          <cell r="E1162">
            <v>0</v>
          </cell>
          <cell r="F1162">
            <v>0</v>
          </cell>
          <cell r="G1162">
            <v>0</v>
          </cell>
          <cell r="H1162">
            <v>757</v>
          </cell>
          <cell r="I1162" t="str">
            <v>53</v>
          </cell>
          <cell r="J1162" t="str">
            <v>POWER SYSTEMS</v>
          </cell>
          <cell r="K1162" t="str">
            <v>NonBarg</v>
          </cell>
          <cell r="L1162" t="str">
            <v>NonProd</v>
          </cell>
          <cell r="M1162" t="str">
            <v>No</v>
          </cell>
          <cell r="N1162" t="str">
            <v>Other</v>
          </cell>
          <cell r="O1162">
            <v>80</v>
          </cell>
          <cell r="P1162">
            <v>0</v>
          </cell>
          <cell r="Q1162">
            <v>0</v>
          </cell>
          <cell r="R1162">
            <v>0</v>
          </cell>
          <cell r="S1162">
            <v>0</v>
          </cell>
        </row>
        <row r="1163">
          <cell r="B1163" t="str">
            <v>R42</v>
          </cell>
          <cell r="C1163" t="str">
            <v>HOL WRK-VAC-NOT PAID</v>
          </cell>
          <cell r="D1163">
            <v>0</v>
          </cell>
          <cell r="E1163">
            <v>0</v>
          </cell>
          <cell r="F1163">
            <v>0</v>
          </cell>
          <cell r="G1163">
            <v>0</v>
          </cell>
          <cell r="H1163">
            <v>66</v>
          </cell>
          <cell r="I1163" t="str">
            <v>31</v>
          </cell>
          <cell r="J1163" t="str">
            <v>NUCLEAR DIVISION</v>
          </cell>
          <cell r="K1163" t="str">
            <v>Barg</v>
          </cell>
          <cell r="L1163" t="str">
            <v>NonProd</v>
          </cell>
          <cell r="M1163" t="str">
            <v>No</v>
          </cell>
          <cell r="N1163" t="str">
            <v>Other</v>
          </cell>
          <cell r="O1163">
            <v>5872</v>
          </cell>
          <cell r="P1163">
            <v>163041.82</v>
          </cell>
          <cell r="Q1163">
            <v>0</v>
          </cell>
          <cell r="R1163">
            <v>0</v>
          </cell>
          <cell r="S1163">
            <v>0</v>
          </cell>
        </row>
        <row r="1164">
          <cell r="B1164" t="str">
            <v>R42</v>
          </cell>
          <cell r="C1164" t="str">
            <v>HOL WRK-VAC-NOT PAID</v>
          </cell>
          <cell r="D1164">
            <v>0</v>
          </cell>
          <cell r="E1164">
            <v>0</v>
          </cell>
          <cell r="F1164">
            <v>0</v>
          </cell>
          <cell r="G1164">
            <v>0</v>
          </cell>
          <cell r="H1164">
            <v>151</v>
          </cell>
          <cell r="I1164" t="str">
            <v>34</v>
          </cell>
          <cell r="J1164" t="str">
            <v>HUMAN RESRC &amp; CORP SVCS</v>
          </cell>
          <cell r="K1164" t="str">
            <v>Barg</v>
          </cell>
          <cell r="L1164" t="str">
            <v>NonProd</v>
          </cell>
          <cell r="M1164" t="str">
            <v>No</v>
          </cell>
          <cell r="N1164" t="str">
            <v>Other</v>
          </cell>
          <cell r="O1164">
            <v>8</v>
          </cell>
          <cell r="P1164">
            <v>199.76</v>
          </cell>
          <cell r="Q1164">
            <v>0</v>
          </cell>
          <cell r="R1164">
            <v>0</v>
          </cell>
          <cell r="S1164">
            <v>0</v>
          </cell>
        </row>
        <row r="1165">
          <cell r="B1165" t="str">
            <v>R42</v>
          </cell>
          <cell r="C1165" t="str">
            <v>HOL WRK-VAC-NOT PAID</v>
          </cell>
          <cell r="D1165">
            <v>0</v>
          </cell>
          <cell r="E1165">
            <v>0</v>
          </cell>
          <cell r="F1165">
            <v>0</v>
          </cell>
          <cell r="G1165">
            <v>0</v>
          </cell>
          <cell r="H1165">
            <v>279</v>
          </cell>
          <cell r="I1165" t="str">
            <v>53</v>
          </cell>
          <cell r="J1165" t="str">
            <v>POWER SYSTEMS</v>
          </cell>
          <cell r="K1165" t="str">
            <v>Barg</v>
          </cell>
          <cell r="L1165" t="str">
            <v>NonProd</v>
          </cell>
          <cell r="M1165" t="str">
            <v>No</v>
          </cell>
          <cell r="N1165" t="str">
            <v>Other</v>
          </cell>
          <cell r="O1165">
            <v>28305</v>
          </cell>
          <cell r="P1165">
            <v>692936.09</v>
          </cell>
          <cell r="Q1165">
            <v>0</v>
          </cell>
          <cell r="R1165">
            <v>0</v>
          </cell>
          <cell r="S1165">
            <v>0</v>
          </cell>
        </row>
        <row r="1166">
          <cell r="B1166" t="str">
            <v>R42</v>
          </cell>
          <cell r="C1166" t="str">
            <v>HOL WRK-VAC-NOT PAID</v>
          </cell>
          <cell r="D1166">
            <v>0</v>
          </cell>
          <cell r="E1166">
            <v>0</v>
          </cell>
          <cell r="F1166">
            <v>0</v>
          </cell>
          <cell r="G1166">
            <v>0</v>
          </cell>
          <cell r="H1166">
            <v>406</v>
          </cell>
          <cell r="I1166" t="str">
            <v>56</v>
          </cell>
          <cell r="J1166" t="str">
            <v>POWER GENERATION</v>
          </cell>
          <cell r="K1166" t="str">
            <v>Barg</v>
          </cell>
          <cell r="L1166" t="str">
            <v>NonProd</v>
          </cell>
          <cell r="M1166" t="str">
            <v>No</v>
          </cell>
          <cell r="N1166" t="str">
            <v>Other</v>
          </cell>
          <cell r="O1166">
            <v>10048</v>
          </cell>
          <cell r="P1166">
            <v>252127.52</v>
          </cell>
          <cell r="Q1166">
            <v>0</v>
          </cell>
          <cell r="R1166">
            <v>0</v>
          </cell>
          <cell r="S1166">
            <v>0</v>
          </cell>
        </row>
        <row r="1167">
          <cell r="B1167" t="str">
            <v>R42</v>
          </cell>
          <cell r="C1167" t="str">
            <v>HOL WRK-VAC-NOT PAID</v>
          </cell>
          <cell r="D1167">
            <v>0</v>
          </cell>
          <cell r="E1167">
            <v>0</v>
          </cell>
          <cell r="F1167">
            <v>0</v>
          </cell>
          <cell r="G1167">
            <v>0</v>
          </cell>
          <cell r="H1167">
            <v>80</v>
          </cell>
          <cell r="I1167" t="str">
            <v>31</v>
          </cell>
          <cell r="J1167" t="str">
            <v>NUCLEAR DIVISION</v>
          </cell>
          <cell r="K1167" t="str">
            <v>NonBarg</v>
          </cell>
          <cell r="L1167" t="str">
            <v>NonProd</v>
          </cell>
          <cell r="M1167" t="str">
            <v>No</v>
          </cell>
          <cell r="N1167" t="str">
            <v>Other</v>
          </cell>
          <cell r="O1167">
            <v>1888</v>
          </cell>
          <cell r="P1167">
            <v>76134.679999999993</v>
          </cell>
          <cell r="Q1167">
            <v>0</v>
          </cell>
          <cell r="R1167">
            <v>0</v>
          </cell>
          <cell r="S1167">
            <v>0</v>
          </cell>
        </row>
        <row r="1168">
          <cell r="B1168" t="str">
            <v>R42</v>
          </cell>
          <cell r="C1168" t="str">
            <v>HOL WRK-VAC-NOT PAID</v>
          </cell>
          <cell r="D1168">
            <v>0</v>
          </cell>
          <cell r="E1168">
            <v>0</v>
          </cell>
          <cell r="F1168">
            <v>0</v>
          </cell>
          <cell r="G1168">
            <v>0</v>
          </cell>
          <cell r="H1168">
            <v>314</v>
          </cell>
          <cell r="I1168" t="str">
            <v>34</v>
          </cell>
          <cell r="J1168" t="str">
            <v>HUMAN RESRC &amp; CORP SVCS</v>
          </cell>
          <cell r="K1168" t="str">
            <v>NonBarg</v>
          </cell>
          <cell r="L1168" t="str">
            <v>NonProd</v>
          </cell>
          <cell r="M1168" t="str">
            <v>No</v>
          </cell>
          <cell r="N1168" t="str">
            <v>Other</v>
          </cell>
          <cell r="O1168">
            <v>240</v>
          </cell>
          <cell r="P1168">
            <v>4911.8999999999996</v>
          </cell>
          <cell r="Q1168">
            <v>0</v>
          </cell>
          <cell r="R1168">
            <v>0</v>
          </cell>
          <cell r="S1168">
            <v>0</v>
          </cell>
        </row>
        <row r="1169">
          <cell r="B1169" t="str">
            <v>R42</v>
          </cell>
          <cell r="C1169" t="str">
            <v>HOL WRK-VAC-NOT PAID</v>
          </cell>
          <cell r="D1169">
            <v>0</v>
          </cell>
          <cell r="E1169">
            <v>0</v>
          </cell>
          <cell r="F1169">
            <v>0</v>
          </cell>
          <cell r="G1169">
            <v>0</v>
          </cell>
          <cell r="H1169">
            <v>410</v>
          </cell>
          <cell r="I1169" t="str">
            <v>35</v>
          </cell>
          <cell r="J1169" t="str">
            <v>GENERAL COUNSEL</v>
          </cell>
          <cell r="K1169" t="str">
            <v>NonBarg</v>
          </cell>
          <cell r="L1169" t="str">
            <v>NonProd</v>
          </cell>
          <cell r="M1169" t="str">
            <v>No</v>
          </cell>
          <cell r="N1169" t="str">
            <v>Other</v>
          </cell>
          <cell r="O1169">
            <v>8</v>
          </cell>
          <cell r="P1169">
            <v>347</v>
          </cell>
          <cell r="Q1169">
            <v>0</v>
          </cell>
          <cell r="R1169">
            <v>0</v>
          </cell>
          <cell r="S1169">
            <v>0</v>
          </cell>
        </row>
        <row r="1170">
          <cell r="B1170" t="str">
            <v>R42</v>
          </cell>
          <cell r="C1170" t="str">
            <v>HOL WRK-VAC-NOT PAID</v>
          </cell>
          <cell r="D1170">
            <v>0</v>
          </cell>
          <cell r="E1170">
            <v>0</v>
          </cell>
          <cell r="F1170">
            <v>0</v>
          </cell>
          <cell r="G1170">
            <v>0</v>
          </cell>
          <cell r="H1170">
            <v>641</v>
          </cell>
          <cell r="I1170" t="str">
            <v>51</v>
          </cell>
          <cell r="J1170" t="str">
            <v>CUSTOMER SERVICE</v>
          </cell>
          <cell r="K1170" t="str">
            <v>NonBarg</v>
          </cell>
          <cell r="L1170" t="str">
            <v>NonProd</v>
          </cell>
          <cell r="M1170" t="str">
            <v>No</v>
          </cell>
          <cell r="N1170" t="str">
            <v>Other</v>
          </cell>
          <cell r="O1170">
            <v>968</v>
          </cell>
          <cell r="P1170">
            <v>15151.4</v>
          </cell>
          <cell r="Q1170">
            <v>0</v>
          </cell>
          <cell r="R1170">
            <v>0</v>
          </cell>
          <cell r="S1170">
            <v>0</v>
          </cell>
        </row>
        <row r="1171">
          <cell r="B1171" t="str">
            <v>R42</v>
          </cell>
          <cell r="C1171" t="str">
            <v>HOL WRK-VAC-NOT PAID</v>
          </cell>
          <cell r="D1171">
            <v>0</v>
          </cell>
          <cell r="E1171">
            <v>0</v>
          </cell>
          <cell r="F1171">
            <v>0</v>
          </cell>
          <cell r="G1171">
            <v>0</v>
          </cell>
          <cell r="H1171">
            <v>758</v>
          </cell>
          <cell r="I1171" t="str">
            <v>53</v>
          </cell>
          <cell r="J1171" t="str">
            <v>POWER SYSTEMS</v>
          </cell>
          <cell r="K1171" t="str">
            <v>NonBarg</v>
          </cell>
          <cell r="L1171" t="str">
            <v>NonProd</v>
          </cell>
          <cell r="M1171" t="str">
            <v>No</v>
          </cell>
          <cell r="N1171" t="str">
            <v>Other</v>
          </cell>
          <cell r="O1171">
            <v>1640</v>
          </cell>
          <cell r="P1171">
            <v>55829.74</v>
          </cell>
          <cell r="Q1171">
            <v>0</v>
          </cell>
          <cell r="R1171">
            <v>0</v>
          </cell>
          <cell r="S1171">
            <v>0</v>
          </cell>
        </row>
        <row r="1172">
          <cell r="B1172" t="str">
            <v>R42</v>
          </cell>
          <cell r="C1172" t="str">
            <v>HOL WRK-VAC-NOT PAID</v>
          </cell>
          <cell r="D1172">
            <v>0</v>
          </cell>
          <cell r="E1172">
            <v>0</v>
          </cell>
          <cell r="F1172">
            <v>0</v>
          </cell>
          <cell r="G1172">
            <v>0</v>
          </cell>
          <cell r="H1172">
            <v>930</v>
          </cell>
          <cell r="I1172" t="str">
            <v>56</v>
          </cell>
          <cell r="J1172" t="str">
            <v>POWER GENERATION</v>
          </cell>
          <cell r="K1172" t="str">
            <v>NonBarg</v>
          </cell>
          <cell r="L1172" t="str">
            <v>NonProd</v>
          </cell>
          <cell r="M1172" t="str">
            <v>No</v>
          </cell>
          <cell r="N1172" t="str">
            <v>Other</v>
          </cell>
          <cell r="O1172">
            <v>536</v>
          </cell>
          <cell r="P1172">
            <v>16803.82</v>
          </cell>
          <cell r="Q1172">
            <v>0</v>
          </cell>
          <cell r="R1172">
            <v>0</v>
          </cell>
          <cell r="S1172">
            <v>0</v>
          </cell>
        </row>
        <row r="1173">
          <cell r="B1173" t="str">
            <v>R42</v>
          </cell>
          <cell r="C1173" t="str">
            <v>HOL WRK-VAC-NOT PAID</v>
          </cell>
          <cell r="D1173">
            <v>0</v>
          </cell>
          <cell r="E1173">
            <v>0</v>
          </cell>
          <cell r="F1173">
            <v>0</v>
          </cell>
          <cell r="G1173">
            <v>0</v>
          </cell>
          <cell r="H1173">
            <v>1038</v>
          </cell>
          <cell r="I1173" t="str">
            <v>58</v>
          </cell>
          <cell r="J1173" t="str">
            <v>INFO MANAGEMENT</v>
          </cell>
          <cell r="K1173" t="str">
            <v>NonBarg</v>
          </cell>
          <cell r="L1173" t="str">
            <v>NonProd</v>
          </cell>
          <cell r="M1173" t="str">
            <v>No</v>
          </cell>
          <cell r="N1173" t="str">
            <v>Other</v>
          </cell>
          <cell r="O1173">
            <v>72</v>
          </cell>
          <cell r="P1173">
            <v>2412.8000000000002</v>
          </cell>
          <cell r="Q1173">
            <v>0</v>
          </cell>
          <cell r="R1173">
            <v>0</v>
          </cell>
          <cell r="S1173">
            <v>0</v>
          </cell>
        </row>
        <row r="1174">
          <cell r="B1174" t="str">
            <v>R42</v>
          </cell>
          <cell r="C1174" t="str">
            <v>HOL WRK-VAC-NOT PAID</v>
          </cell>
          <cell r="D1174">
            <v>0</v>
          </cell>
          <cell r="E1174">
            <v>0</v>
          </cell>
          <cell r="F1174">
            <v>0</v>
          </cell>
          <cell r="G1174">
            <v>0</v>
          </cell>
          <cell r="H1174">
            <v>1145</v>
          </cell>
          <cell r="I1174" t="str">
            <v>62</v>
          </cell>
          <cell r="J1174" t="str">
            <v>ENERGY MARKETING</v>
          </cell>
          <cell r="K1174" t="str">
            <v>NonBarg</v>
          </cell>
          <cell r="L1174" t="str">
            <v>NonProd</v>
          </cell>
          <cell r="M1174" t="str">
            <v>No</v>
          </cell>
          <cell r="N1174" t="str">
            <v>Other</v>
          </cell>
          <cell r="O1174">
            <v>96</v>
          </cell>
          <cell r="P1174">
            <v>3464.3</v>
          </cell>
          <cell r="Q1174">
            <v>0</v>
          </cell>
          <cell r="R1174">
            <v>0</v>
          </cell>
          <cell r="S1174">
            <v>0</v>
          </cell>
        </row>
        <row r="1175">
          <cell r="B1175" t="str">
            <v>R42</v>
          </cell>
          <cell r="C1175" t="str">
            <v>HOL WRK-VAC-NOT PAID</v>
          </cell>
          <cell r="D1175">
            <v>0</v>
          </cell>
          <cell r="E1175">
            <v>0</v>
          </cell>
          <cell r="F1175">
            <v>0</v>
          </cell>
          <cell r="G1175">
            <v>0</v>
          </cell>
          <cell r="H1175">
            <v>1203</v>
          </cell>
          <cell r="I1175" t="str">
            <v>63</v>
          </cell>
          <cell r="J1175" t="str">
            <v>REGULATORY AFFAIRS</v>
          </cell>
          <cell r="K1175" t="str">
            <v>NonBarg</v>
          </cell>
          <cell r="L1175" t="str">
            <v>NonProd</v>
          </cell>
          <cell r="M1175" t="str">
            <v>No</v>
          </cell>
          <cell r="N1175" t="str">
            <v>Other</v>
          </cell>
          <cell r="O1175">
            <v>8</v>
          </cell>
          <cell r="P1175">
            <v>234</v>
          </cell>
          <cell r="Q1175">
            <v>0</v>
          </cell>
          <cell r="R1175">
            <v>0</v>
          </cell>
          <cell r="S1175">
            <v>0</v>
          </cell>
        </row>
        <row r="1176">
          <cell r="B1176" t="str">
            <v>R59</v>
          </cell>
          <cell r="C1176" t="str">
            <v>FMLA - INFO ONLY</v>
          </cell>
          <cell r="D1176">
            <v>0</v>
          </cell>
          <cell r="E1176">
            <v>0</v>
          </cell>
          <cell r="F1176">
            <v>0</v>
          </cell>
          <cell r="G1176">
            <v>0</v>
          </cell>
          <cell r="H1176">
            <v>67</v>
          </cell>
          <cell r="I1176" t="str">
            <v>31</v>
          </cell>
          <cell r="J1176" t="str">
            <v>NUCLEAR DIVISION</v>
          </cell>
          <cell r="K1176" t="str">
            <v>Barg</v>
          </cell>
          <cell r="L1176" t="str">
            <v>NonProd</v>
          </cell>
          <cell r="M1176" t="str">
            <v>No</v>
          </cell>
          <cell r="N1176" t="str">
            <v>Other</v>
          </cell>
          <cell r="O1176">
            <v>11759.5</v>
          </cell>
          <cell r="P1176">
            <v>0</v>
          </cell>
          <cell r="Q1176">
            <v>0</v>
          </cell>
          <cell r="R1176">
            <v>0</v>
          </cell>
          <cell r="S1176">
            <v>0</v>
          </cell>
        </row>
        <row r="1177">
          <cell r="B1177" t="str">
            <v>R59</v>
          </cell>
          <cell r="C1177" t="str">
            <v>FMLA - INFO ONLY</v>
          </cell>
          <cell r="D1177">
            <v>0</v>
          </cell>
          <cell r="E1177">
            <v>0</v>
          </cell>
          <cell r="F1177">
            <v>0</v>
          </cell>
          <cell r="G1177">
            <v>0</v>
          </cell>
          <cell r="H1177">
            <v>152</v>
          </cell>
          <cell r="I1177" t="str">
            <v>34</v>
          </cell>
          <cell r="J1177" t="str">
            <v>HUMAN RESRC &amp; CORP SVCS</v>
          </cell>
          <cell r="K1177" t="str">
            <v>Barg</v>
          </cell>
          <cell r="L1177" t="str">
            <v>NonProd</v>
          </cell>
          <cell r="M1177" t="str">
            <v>No</v>
          </cell>
          <cell r="N1177" t="str">
            <v>Other</v>
          </cell>
          <cell r="O1177">
            <v>2072</v>
          </cell>
          <cell r="P1177">
            <v>0</v>
          </cell>
          <cell r="Q1177">
            <v>0</v>
          </cell>
          <cell r="R1177">
            <v>0</v>
          </cell>
          <cell r="S1177">
            <v>0</v>
          </cell>
        </row>
        <row r="1178">
          <cell r="B1178" t="str">
            <v>R59</v>
          </cell>
          <cell r="C1178" t="str">
            <v>FMLA - INFO ONLY</v>
          </cell>
          <cell r="D1178">
            <v>0</v>
          </cell>
          <cell r="E1178">
            <v>0</v>
          </cell>
          <cell r="F1178">
            <v>0</v>
          </cell>
          <cell r="G1178">
            <v>0</v>
          </cell>
          <cell r="H1178">
            <v>204</v>
          </cell>
          <cell r="I1178" t="str">
            <v>51</v>
          </cell>
          <cell r="J1178" t="str">
            <v>CUSTOMER SERVICE</v>
          </cell>
          <cell r="K1178" t="str">
            <v>Barg</v>
          </cell>
          <cell r="L1178" t="str">
            <v>NonProd</v>
          </cell>
          <cell r="M1178" t="str">
            <v>No</v>
          </cell>
          <cell r="N1178" t="str">
            <v>Other</v>
          </cell>
          <cell r="O1178">
            <v>408</v>
          </cell>
          <cell r="P1178">
            <v>0</v>
          </cell>
          <cell r="Q1178">
            <v>0</v>
          </cell>
          <cell r="R1178">
            <v>0</v>
          </cell>
          <cell r="S1178">
            <v>0</v>
          </cell>
        </row>
        <row r="1179">
          <cell r="B1179" t="str">
            <v>R59</v>
          </cell>
          <cell r="C1179" t="str">
            <v>FMLA - INFO ONLY</v>
          </cell>
          <cell r="D1179">
            <v>0</v>
          </cell>
          <cell r="E1179">
            <v>0</v>
          </cell>
          <cell r="F1179">
            <v>0</v>
          </cell>
          <cell r="G1179">
            <v>0</v>
          </cell>
          <cell r="H1179">
            <v>280</v>
          </cell>
          <cell r="I1179" t="str">
            <v>53</v>
          </cell>
          <cell r="J1179" t="str">
            <v>POWER SYSTEMS</v>
          </cell>
          <cell r="K1179" t="str">
            <v>Barg</v>
          </cell>
          <cell r="L1179" t="str">
            <v>NonProd</v>
          </cell>
          <cell r="M1179" t="str">
            <v>No</v>
          </cell>
          <cell r="N1179" t="str">
            <v>Other</v>
          </cell>
          <cell r="O1179">
            <v>8307.5</v>
          </cell>
          <cell r="P1179">
            <v>0</v>
          </cell>
          <cell r="Q1179">
            <v>0</v>
          </cell>
          <cell r="R1179">
            <v>0</v>
          </cell>
          <cell r="S1179">
            <v>0</v>
          </cell>
        </row>
        <row r="1180">
          <cell r="B1180" t="str">
            <v>R59</v>
          </cell>
          <cell r="C1180" t="str">
            <v>FMLA - INFO ONLY</v>
          </cell>
          <cell r="D1180">
            <v>0</v>
          </cell>
          <cell r="E1180">
            <v>0</v>
          </cell>
          <cell r="F1180">
            <v>0</v>
          </cell>
          <cell r="G1180">
            <v>0</v>
          </cell>
          <cell r="H1180">
            <v>407</v>
          </cell>
          <cell r="I1180" t="str">
            <v>56</v>
          </cell>
          <cell r="J1180" t="str">
            <v>POWER GENERATION</v>
          </cell>
          <cell r="K1180" t="str">
            <v>Barg</v>
          </cell>
          <cell r="L1180" t="str">
            <v>NonProd</v>
          </cell>
          <cell r="M1180" t="str">
            <v>No</v>
          </cell>
          <cell r="N1180" t="str">
            <v>Other</v>
          </cell>
          <cell r="O1180">
            <v>6263.5</v>
          </cell>
          <cell r="P1180">
            <v>0</v>
          </cell>
          <cell r="Q1180">
            <v>0</v>
          </cell>
          <cell r="R1180">
            <v>0</v>
          </cell>
          <cell r="S1180">
            <v>0</v>
          </cell>
        </row>
        <row r="1181">
          <cell r="B1181" t="str">
            <v>R59</v>
          </cell>
          <cell r="C1181" t="str">
            <v>FMLA - INFO ONLY</v>
          </cell>
          <cell r="D1181">
            <v>0</v>
          </cell>
          <cell r="E1181">
            <v>0</v>
          </cell>
          <cell r="F1181">
            <v>0</v>
          </cell>
          <cell r="G1181">
            <v>0</v>
          </cell>
          <cell r="H1181">
            <v>475</v>
          </cell>
          <cell r="I1181" t="str">
            <v>58</v>
          </cell>
          <cell r="J1181" t="str">
            <v>INFO MANAGEMENT</v>
          </cell>
          <cell r="K1181" t="str">
            <v>Barg</v>
          </cell>
          <cell r="L1181" t="str">
            <v>NonProd</v>
          </cell>
          <cell r="M1181" t="str">
            <v>No</v>
          </cell>
          <cell r="N1181" t="str">
            <v>Other</v>
          </cell>
          <cell r="O1181">
            <v>56</v>
          </cell>
          <cell r="P1181">
            <v>0</v>
          </cell>
          <cell r="Q1181">
            <v>0</v>
          </cell>
          <cell r="R1181">
            <v>0</v>
          </cell>
          <cell r="S1181">
            <v>0</v>
          </cell>
        </row>
        <row r="1182">
          <cell r="B1182" t="str">
            <v>R59</v>
          </cell>
          <cell r="C1182" t="str">
            <v>FMLA - INFO ONLY</v>
          </cell>
          <cell r="D1182">
            <v>0</v>
          </cell>
          <cell r="E1182">
            <v>0</v>
          </cell>
          <cell r="F1182">
            <v>0</v>
          </cell>
          <cell r="G1182">
            <v>0</v>
          </cell>
          <cell r="H1182">
            <v>81</v>
          </cell>
          <cell r="I1182" t="str">
            <v>31</v>
          </cell>
          <cell r="J1182" t="str">
            <v>NUCLEAR DIVISION</v>
          </cell>
          <cell r="K1182" t="str">
            <v>NonBarg</v>
          </cell>
          <cell r="L1182" t="str">
            <v>NonProd</v>
          </cell>
          <cell r="M1182" t="str">
            <v>No</v>
          </cell>
          <cell r="N1182" t="str">
            <v>Other</v>
          </cell>
          <cell r="O1182">
            <v>7558</v>
          </cell>
          <cell r="P1182">
            <v>0</v>
          </cell>
          <cell r="Q1182">
            <v>0</v>
          </cell>
          <cell r="R1182">
            <v>0</v>
          </cell>
          <cell r="S1182">
            <v>0</v>
          </cell>
        </row>
        <row r="1183">
          <cell r="B1183" t="str">
            <v>R59</v>
          </cell>
          <cell r="C1183" t="str">
            <v>FMLA - INFO ONLY</v>
          </cell>
          <cell r="D1183">
            <v>0</v>
          </cell>
          <cell r="E1183">
            <v>0</v>
          </cell>
          <cell r="F1183">
            <v>0</v>
          </cell>
          <cell r="G1183">
            <v>0</v>
          </cell>
          <cell r="H1183">
            <v>208</v>
          </cell>
          <cell r="I1183" t="str">
            <v>33</v>
          </cell>
          <cell r="J1183" t="str">
            <v>FINANCIAL</v>
          </cell>
          <cell r="K1183" t="str">
            <v>NonBarg</v>
          </cell>
          <cell r="L1183" t="str">
            <v>NonProd</v>
          </cell>
          <cell r="M1183" t="str">
            <v>No</v>
          </cell>
          <cell r="N1183" t="str">
            <v>Other</v>
          </cell>
          <cell r="O1183">
            <v>2137</v>
          </cell>
          <cell r="P1183">
            <v>0</v>
          </cell>
          <cell r="Q1183">
            <v>0</v>
          </cell>
          <cell r="R1183">
            <v>0</v>
          </cell>
          <cell r="S1183">
            <v>0</v>
          </cell>
        </row>
        <row r="1184">
          <cell r="B1184" t="str">
            <v>R59</v>
          </cell>
          <cell r="C1184" t="str">
            <v>FMLA - INFO ONLY</v>
          </cell>
          <cell r="D1184">
            <v>0</v>
          </cell>
          <cell r="E1184">
            <v>0</v>
          </cell>
          <cell r="F1184">
            <v>0</v>
          </cell>
          <cell r="G1184">
            <v>0</v>
          </cell>
          <cell r="H1184">
            <v>315</v>
          </cell>
          <cell r="I1184" t="str">
            <v>34</v>
          </cell>
          <cell r="J1184" t="str">
            <v>HUMAN RESRC &amp; CORP SVCS</v>
          </cell>
          <cell r="K1184" t="str">
            <v>NonBarg</v>
          </cell>
          <cell r="L1184" t="str">
            <v>NonProd</v>
          </cell>
          <cell r="M1184" t="str">
            <v>No</v>
          </cell>
          <cell r="N1184" t="str">
            <v>Other</v>
          </cell>
          <cell r="O1184">
            <v>8574</v>
          </cell>
          <cell r="P1184">
            <v>0</v>
          </cell>
          <cell r="Q1184">
            <v>0</v>
          </cell>
          <cell r="R1184">
            <v>0</v>
          </cell>
          <cell r="S1184">
            <v>0</v>
          </cell>
        </row>
        <row r="1185">
          <cell r="B1185" t="str">
            <v>R59</v>
          </cell>
          <cell r="C1185" t="str">
            <v>FMLA - INFO ONLY</v>
          </cell>
          <cell r="D1185">
            <v>0</v>
          </cell>
          <cell r="E1185">
            <v>0</v>
          </cell>
          <cell r="F1185">
            <v>0</v>
          </cell>
          <cell r="G1185">
            <v>0</v>
          </cell>
          <cell r="H1185">
            <v>411</v>
          </cell>
          <cell r="I1185" t="str">
            <v>35</v>
          </cell>
          <cell r="J1185" t="str">
            <v>GENERAL COUNSEL</v>
          </cell>
          <cell r="K1185" t="str">
            <v>NonBarg</v>
          </cell>
          <cell r="L1185" t="str">
            <v>NonProd</v>
          </cell>
          <cell r="M1185" t="str">
            <v>No</v>
          </cell>
          <cell r="N1185" t="str">
            <v>Other</v>
          </cell>
          <cell r="O1185">
            <v>1136</v>
          </cell>
          <cell r="P1185">
            <v>0</v>
          </cell>
          <cell r="Q1185">
            <v>0</v>
          </cell>
          <cell r="R1185">
            <v>0</v>
          </cell>
          <cell r="S1185">
            <v>0</v>
          </cell>
        </row>
        <row r="1186">
          <cell r="B1186" t="str">
            <v>R59</v>
          </cell>
          <cell r="C1186" t="str">
            <v>FMLA - INFO ONLY</v>
          </cell>
          <cell r="D1186">
            <v>0</v>
          </cell>
          <cell r="E1186">
            <v>0</v>
          </cell>
          <cell r="F1186">
            <v>0</v>
          </cell>
          <cell r="G1186">
            <v>0</v>
          </cell>
          <cell r="H1186">
            <v>506</v>
          </cell>
          <cell r="I1186" t="str">
            <v>37</v>
          </cell>
          <cell r="J1186" t="str">
            <v>CORP COMMUNICATIONS</v>
          </cell>
          <cell r="K1186" t="str">
            <v>NonBarg</v>
          </cell>
          <cell r="L1186" t="str">
            <v>NonProd</v>
          </cell>
          <cell r="M1186" t="str">
            <v>No</v>
          </cell>
          <cell r="N1186" t="str">
            <v>Other</v>
          </cell>
          <cell r="O1186">
            <v>1183</v>
          </cell>
          <cell r="P1186">
            <v>0</v>
          </cell>
          <cell r="Q1186">
            <v>0</v>
          </cell>
          <cell r="R1186">
            <v>0</v>
          </cell>
          <cell r="S1186">
            <v>0</v>
          </cell>
        </row>
        <row r="1187">
          <cell r="B1187" t="str">
            <v>R59</v>
          </cell>
          <cell r="C1187" t="str">
            <v>FMLA - INFO ONLY</v>
          </cell>
          <cell r="D1187">
            <v>0</v>
          </cell>
          <cell r="E1187">
            <v>0</v>
          </cell>
          <cell r="F1187">
            <v>0</v>
          </cell>
          <cell r="G1187">
            <v>0</v>
          </cell>
          <cell r="H1187">
            <v>560</v>
          </cell>
          <cell r="I1187" t="str">
            <v>38</v>
          </cell>
          <cell r="J1187" t="str">
            <v>INTERNAL AUDITING</v>
          </cell>
          <cell r="K1187" t="str">
            <v>NonBarg</v>
          </cell>
          <cell r="L1187" t="str">
            <v>NonProd</v>
          </cell>
          <cell r="M1187" t="str">
            <v>No</v>
          </cell>
          <cell r="N1187" t="str">
            <v>Other</v>
          </cell>
          <cell r="O1187">
            <v>196</v>
          </cell>
          <cell r="P1187">
            <v>0</v>
          </cell>
          <cell r="Q1187">
            <v>0</v>
          </cell>
          <cell r="R1187">
            <v>0</v>
          </cell>
          <cell r="S1187">
            <v>0</v>
          </cell>
        </row>
        <row r="1188">
          <cell r="B1188" t="str">
            <v>R59</v>
          </cell>
          <cell r="C1188" t="str">
            <v>FMLA - INFO ONLY</v>
          </cell>
          <cell r="D1188">
            <v>0</v>
          </cell>
          <cell r="E1188">
            <v>0</v>
          </cell>
          <cell r="F1188">
            <v>0</v>
          </cell>
          <cell r="G1188">
            <v>0</v>
          </cell>
          <cell r="H1188">
            <v>642</v>
          </cell>
          <cell r="I1188" t="str">
            <v>51</v>
          </cell>
          <cell r="J1188" t="str">
            <v>CUSTOMER SERVICE</v>
          </cell>
          <cell r="K1188" t="str">
            <v>NonBarg</v>
          </cell>
          <cell r="L1188" t="str">
            <v>NonProd</v>
          </cell>
          <cell r="M1188" t="str">
            <v>No</v>
          </cell>
          <cell r="N1188" t="str">
            <v>Other</v>
          </cell>
          <cell r="O1188">
            <v>34545.25</v>
          </cell>
          <cell r="P1188">
            <v>0</v>
          </cell>
          <cell r="Q1188">
            <v>0</v>
          </cell>
          <cell r="R1188">
            <v>0</v>
          </cell>
          <cell r="S1188">
            <v>0</v>
          </cell>
        </row>
        <row r="1189">
          <cell r="B1189" t="str">
            <v>R59</v>
          </cell>
          <cell r="C1189" t="str">
            <v>FMLA - INFO ONLY</v>
          </cell>
          <cell r="D1189">
            <v>0</v>
          </cell>
          <cell r="E1189">
            <v>0</v>
          </cell>
          <cell r="F1189">
            <v>0</v>
          </cell>
          <cell r="G1189">
            <v>0</v>
          </cell>
          <cell r="H1189">
            <v>759</v>
          </cell>
          <cell r="I1189" t="str">
            <v>53</v>
          </cell>
          <cell r="J1189" t="str">
            <v>POWER SYSTEMS</v>
          </cell>
          <cell r="K1189" t="str">
            <v>NonBarg</v>
          </cell>
          <cell r="L1189" t="str">
            <v>NonProd</v>
          </cell>
          <cell r="M1189" t="str">
            <v>No</v>
          </cell>
          <cell r="N1189" t="str">
            <v>Other</v>
          </cell>
          <cell r="O1189">
            <v>10350.5</v>
          </cell>
          <cell r="P1189">
            <v>0</v>
          </cell>
          <cell r="Q1189">
            <v>0</v>
          </cell>
          <cell r="R1189">
            <v>0</v>
          </cell>
          <cell r="S1189">
            <v>0</v>
          </cell>
        </row>
        <row r="1190">
          <cell r="B1190" t="str">
            <v>R59</v>
          </cell>
          <cell r="C1190" t="str">
            <v>FMLA - INFO ONLY</v>
          </cell>
          <cell r="D1190">
            <v>0</v>
          </cell>
          <cell r="E1190">
            <v>0</v>
          </cell>
          <cell r="F1190">
            <v>0</v>
          </cell>
          <cell r="G1190">
            <v>0</v>
          </cell>
          <cell r="H1190">
            <v>931</v>
          </cell>
          <cell r="I1190" t="str">
            <v>56</v>
          </cell>
          <cell r="J1190" t="str">
            <v>POWER GENERATION</v>
          </cell>
          <cell r="K1190" t="str">
            <v>NonBarg</v>
          </cell>
          <cell r="L1190" t="str">
            <v>NonProd</v>
          </cell>
          <cell r="M1190" t="str">
            <v>No</v>
          </cell>
          <cell r="N1190" t="str">
            <v>Other</v>
          </cell>
          <cell r="O1190">
            <v>912</v>
          </cell>
          <cell r="P1190">
            <v>0</v>
          </cell>
          <cell r="Q1190">
            <v>0</v>
          </cell>
          <cell r="R1190">
            <v>0</v>
          </cell>
          <cell r="S1190">
            <v>0</v>
          </cell>
        </row>
        <row r="1191">
          <cell r="B1191" t="str">
            <v>R59</v>
          </cell>
          <cell r="C1191" t="str">
            <v>FMLA - INFO ONLY</v>
          </cell>
          <cell r="D1191">
            <v>0</v>
          </cell>
          <cell r="E1191">
            <v>0</v>
          </cell>
          <cell r="F1191">
            <v>0</v>
          </cell>
          <cell r="G1191">
            <v>0</v>
          </cell>
          <cell r="H1191">
            <v>1039</v>
          </cell>
          <cell r="I1191" t="str">
            <v>58</v>
          </cell>
          <cell r="J1191" t="str">
            <v>INFO MANAGEMENT</v>
          </cell>
          <cell r="K1191" t="str">
            <v>NonBarg</v>
          </cell>
          <cell r="L1191" t="str">
            <v>NonProd</v>
          </cell>
          <cell r="M1191" t="str">
            <v>No</v>
          </cell>
          <cell r="N1191" t="str">
            <v>Other</v>
          </cell>
          <cell r="O1191">
            <v>5603</v>
          </cell>
          <cell r="P1191">
            <v>0</v>
          </cell>
          <cell r="Q1191">
            <v>0</v>
          </cell>
          <cell r="R1191">
            <v>0</v>
          </cell>
          <cell r="S1191">
            <v>0</v>
          </cell>
        </row>
        <row r="1192">
          <cell r="B1192" t="str">
            <v>R59</v>
          </cell>
          <cell r="C1192" t="str">
            <v>FMLA - INFO ONLY</v>
          </cell>
          <cell r="D1192">
            <v>0</v>
          </cell>
          <cell r="E1192">
            <v>0</v>
          </cell>
          <cell r="F1192">
            <v>0</v>
          </cell>
          <cell r="G1192">
            <v>0</v>
          </cell>
          <cell r="H1192">
            <v>1204</v>
          </cell>
          <cell r="I1192" t="str">
            <v>63</v>
          </cell>
          <cell r="J1192" t="str">
            <v>REGULATORY AFFAIRS</v>
          </cell>
          <cell r="K1192" t="str">
            <v>NonBarg</v>
          </cell>
          <cell r="L1192" t="str">
            <v>NonProd</v>
          </cell>
          <cell r="M1192" t="str">
            <v>No</v>
          </cell>
          <cell r="N1192" t="str">
            <v>Other</v>
          </cell>
          <cell r="O1192">
            <v>834</v>
          </cell>
          <cell r="P1192">
            <v>0</v>
          </cell>
          <cell r="Q1192">
            <v>0</v>
          </cell>
          <cell r="R1192">
            <v>0</v>
          </cell>
          <cell r="S1192">
            <v>0</v>
          </cell>
        </row>
        <row r="1193">
          <cell r="B1193" t="str">
            <v>R60</v>
          </cell>
          <cell r="C1193" t="str">
            <v>NO REPORT-NOT PAID</v>
          </cell>
          <cell r="D1193">
            <v>0</v>
          </cell>
          <cell r="E1193">
            <v>0</v>
          </cell>
          <cell r="F1193">
            <v>0</v>
          </cell>
          <cell r="G1193">
            <v>0</v>
          </cell>
          <cell r="H1193">
            <v>281</v>
          </cell>
          <cell r="I1193" t="str">
            <v>53</v>
          </cell>
          <cell r="J1193" t="str">
            <v>POWER SYSTEMS</v>
          </cell>
          <cell r="K1193" t="str">
            <v>Barg</v>
          </cell>
          <cell r="L1193" t="str">
            <v>NonProd</v>
          </cell>
          <cell r="M1193" t="str">
            <v>No</v>
          </cell>
          <cell r="N1193" t="str">
            <v>Other</v>
          </cell>
          <cell r="O1193">
            <v>83.25</v>
          </cell>
          <cell r="P1193">
            <v>0</v>
          </cell>
          <cell r="Q1193">
            <v>0</v>
          </cell>
          <cell r="R1193">
            <v>0</v>
          </cell>
          <cell r="S1193">
            <v>0</v>
          </cell>
        </row>
        <row r="1194">
          <cell r="B1194" t="str">
            <v>R60</v>
          </cell>
          <cell r="C1194" t="str">
            <v>NO REPORT-NOT PAID</v>
          </cell>
          <cell r="D1194">
            <v>0</v>
          </cell>
          <cell r="E1194">
            <v>0</v>
          </cell>
          <cell r="F1194">
            <v>0</v>
          </cell>
          <cell r="G1194">
            <v>0</v>
          </cell>
          <cell r="H1194">
            <v>408</v>
          </cell>
          <cell r="I1194" t="str">
            <v>56</v>
          </cell>
          <cell r="J1194" t="str">
            <v>POWER GENERATION</v>
          </cell>
          <cell r="K1194" t="str">
            <v>Barg</v>
          </cell>
          <cell r="L1194" t="str">
            <v>NonProd</v>
          </cell>
          <cell r="M1194" t="str">
            <v>No</v>
          </cell>
          <cell r="N1194" t="str">
            <v>Other</v>
          </cell>
          <cell r="O1194">
            <v>32</v>
          </cell>
          <cell r="P1194">
            <v>0</v>
          </cell>
          <cell r="Q1194">
            <v>0</v>
          </cell>
          <cell r="R1194">
            <v>0</v>
          </cell>
          <cell r="S1194">
            <v>0</v>
          </cell>
        </row>
        <row r="1195">
          <cell r="B1195" t="str">
            <v>R60</v>
          </cell>
          <cell r="C1195" t="str">
            <v>NO REPORT-NOT PAID</v>
          </cell>
          <cell r="D1195">
            <v>0</v>
          </cell>
          <cell r="E1195">
            <v>0</v>
          </cell>
          <cell r="F1195">
            <v>0</v>
          </cell>
          <cell r="G1195">
            <v>0</v>
          </cell>
          <cell r="H1195">
            <v>643</v>
          </cell>
          <cell r="I1195" t="str">
            <v>51</v>
          </cell>
          <cell r="J1195" t="str">
            <v>CUSTOMER SERVICE</v>
          </cell>
          <cell r="K1195" t="str">
            <v>NonBarg</v>
          </cell>
          <cell r="L1195" t="str">
            <v>NonProd</v>
          </cell>
          <cell r="M1195" t="str">
            <v>No</v>
          </cell>
          <cell r="N1195" t="str">
            <v>Other</v>
          </cell>
          <cell r="O1195">
            <v>459.5</v>
          </cell>
          <cell r="P1195">
            <v>0</v>
          </cell>
          <cell r="Q1195">
            <v>0</v>
          </cell>
          <cell r="R1195">
            <v>0</v>
          </cell>
          <cell r="S1195">
            <v>0</v>
          </cell>
        </row>
        <row r="1196">
          <cell r="B1196" t="str">
            <v>R61</v>
          </cell>
          <cell r="C1196" t="str">
            <v>DISCIP ACTN N-PD</v>
          </cell>
          <cell r="D1196">
            <v>0</v>
          </cell>
          <cell r="E1196">
            <v>0</v>
          </cell>
          <cell r="F1196">
            <v>0</v>
          </cell>
          <cell r="G1196">
            <v>0</v>
          </cell>
          <cell r="H1196">
            <v>68</v>
          </cell>
          <cell r="I1196" t="str">
            <v>31</v>
          </cell>
          <cell r="J1196" t="str">
            <v>NUCLEAR DIVISION</v>
          </cell>
          <cell r="K1196" t="str">
            <v>Barg</v>
          </cell>
          <cell r="L1196" t="str">
            <v>NonProd</v>
          </cell>
          <cell r="M1196" t="str">
            <v>No</v>
          </cell>
          <cell r="N1196" t="str">
            <v>Other</v>
          </cell>
          <cell r="O1196">
            <v>2291</v>
          </cell>
          <cell r="P1196">
            <v>0</v>
          </cell>
          <cell r="Q1196">
            <v>0</v>
          </cell>
          <cell r="R1196">
            <v>0</v>
          </cell>
          <cell r="S1196">
            <v>0</v>
          </cell>
        </row>
        <row r="1197">
          <cell r="B1197" t="str">
            <v>R61</v>
          </cell>
          <cell r="C1197" t="str">
            <v>DISCIP ACTN N-PD</v>
          </cell>
          <cell r="D1197">
            <v>0</v>
          </cell>
          <cell r="E1197">
            <v>0</v>
          </cell>
          <cell r="F1197">
            <v>0</v>
          </cell>
          <cell r="G1197">
            <v>0</v>
          </cell>
          <cell r="H1197">
            <v>153</v>
          </cell>
          <cell r="I1197" t="str">
            <v>34</v>
          </cell>
          <cell r="J1197" t="str">
            <v>HUMAN RESRC &amp; CORP SVCS</v>
          </cell>
          <cell r="K1197" t="str">
            <v>Barg</v>
          </cell>
          <cell r="L1197" t="str">
            <v>NonProd</v>
          </cell>
          <cell r="M1197" t="str">
            <v>No</v>
          </cell>
          <cell r="N1197" t="str">
            <v>Other</v>
          </cell>
          <cell r="O1197">
            <v>1704</v>
          </cell>
          <cell r="P1197">
            <v>0</v>
          </cell>
          <cell r="Q1197">
            <v>0</v>
          </cell>
          <cell r="R1197">
            <v>0</v>
          </cell>
          <cell r="S1197">
            <v>0</v>
          </cell>
        </row>
        <row r="1198">
          <cell r="B1198" t="str">
            <v>R61</v>
          </cell>
          <cell r="C1198" t="str">
            <v>DISCIP ACTN N-PD</v>
          </cell>
          <cell r="D1198">
            <v>0</v>
          </cell>
          <cell r="E1198">
            <v>0</v>
          </cell>
          <cell r="F1198">
            <v>0</v>
          </cell>
          <cell r="G1198">
            <v>0</v>
          </cell>
          <cell r="H1198">
            <v>282</v>
          </cell>
          <cell r="I1198" t="str">
            <v>53</v>
          </cell>
          <cell r="J1198" t="str">
            <v>POWER SYSTEMS</v>
          </cell>
          <cell r="K1198" t="str">
            <v>Barg</v>
          </cell>
          <cell r="L1198" t="str">
            <v>NonProd</v>
          </cell>
          <cell r="M1198" t="str">
            <v>No</v>
          </cell>
          <cell r="N1198" t="str">
            <v>Other</v>
          </cell>
          <cell r="O1198">
            <v>2048</v>
          </cell>
          <cell r="P1198">
            <v>0</v>
          </cell>
          <cell r="Q1198">
            <v>0</v>
          </cell>
          <cell r="R1198">
            <v>0</v>
          </cell>
          <cell r="S1198">
            <v>0</v>
          </cell>
        </row>
        <row r="1199">
          <cell r="B1199" t="str">
            <v>R61</v>
          </cell>
          <cell r="C1199" t="str">
            <v>DISCIP ACTN N-PD</v>
          </cell>
          <cell r="D1199">
            <v>0</v>
          </cell>
          <cell r="E1199">
            <v>0</v>
          </cell>
          <cell r="F1199">
            <v>0</v>
          </cell>
          <cell r="G1199">
            <v>0</v>
          </cell>
          <cell r="H1199">
            <v>409</v>
          </cell>
          <cell r="I1199" t="str">
            <v>56</v>
          </cell>
          <cell r="J1199" t="str">
            <v>POWER GENERATION</v>
          </cell>
          <cell r="K1199" t="str">
            <v>Barg</v>
          </cell>
          <cell r="L1199" t="str">
            <v>NonProd</v>
          </cell>
          <cell r="M1199" t="str">
            <v>No</v>
          </cell>
          <cell r="N1199" t="str">
            <v>Other</v>
          </cell>
          <cell r="O1199">
            <v>206.25</v>
          </cell>
          <cell r="P1199">
            <v>0</v>
          </cell>
          <cell r="Q1199">
            <v>0</v>
          </cell>
          <cell r="R1199">
            <v>0</v>
          </cell>
          <cell r="S1199">
            <v>0</v>
          </cell>
        </row>
        <row r="1200">
          <cell r="B1200" t="str">
            <v>R61</v>
          </cell>
          <cell r="C1200" t="str">
            <v>DISCIP ACTN N-PD</v>
          </cell>
          <cell r="D1200">
            <v>0</v>
          </cell>
          <cell r="E1200">
            <v>0</v>
          </cell>
          <cell r="F1200">
            <v>0</v>
          </cell>
          <cell r="G1200">
            <v>0</v>
          </cell>
          <cell r="H1200">
            <v>82</v>
          </cell>
          <cell r="I1200" t="str">
            <v>31</v>
          </cell>
          <cell r="J1200" t="str">
            <v>NUCLEAR DIVISION</v>
          </cell>
          <cell r="K1200" t="str">
            <v>NonBarg</v>
          </cell>
          <cell r="L1200" t="str">
            <v>NonProd</v>
          </cell>
          <cell r="M1200" t="str">
            <v>No</v>
          </cell>
          <cell r="N1200" t="str">
            <v>Other</v>
          </cell>
          <cell r="O1200">
            <v>248</v>
          </cell>
          <cell r="P1200">
            <v>0</v>
          </cell>
          <cell r="Q1200">
            <v>0</v>
          </cell>
          <cell r="R1200">
            <v>0</v>
          </cell>
          <cell r="S1200">
            <v>0</v>
          </cell>
        </row>
        <row r="1201">
          <cell r="B1201" t="str">
            <v>R61</v>
          </cell>
          <cell r="C1201" t="str">
            <v>DISCIP ACTN N-PD</v>
          </cell>
          <cell r="D1201">
            <v>0</v>
          </cell>
          <cell r="E1201">
            <v>0</v>
          </cell>
          <cell r="F1201">
            <v>0</v>
          </cell>
          <cell r="G1201">
            <v>0</v>
          </cell>
          <cell r="H1201">
            <v>316</v>
          </cell>
          <cell r="I1201" t="str">
            <v>34</v>
          </cell>
          <cell r="J1201" t="str">
            <v>HUMAN RESRC &amp; CORP SVCS</v>
          </cell>
          <cell r="K1201" t="str">
            <v>NonBarg</v>
          </cell>
          <cell r="L1201" t="str">
            <v>NonProd</v>
          </cell>
          <cell r="M1201" t="str">
            <v>No</v>
          </cell>
          <cell r="N1201" t="str">
            <v>Other</v>
          </cell>
          <cell r="O1201">
            <v>143</v>
          </cell>
          <cell r="P1201">
            <v>0</v>
          </cell>
          <cell r="Q1201">
            <v>0</v>
          </cell>
          <cell r="R1201">
            <v>0</v>
          </cell>
          <cell r="S1201">
            <v>0</v>
          </cell>
        </row>
        <row r="1202">
          <cell r="B1202" t="str">
            <v>R61</v>
          </cell>
          <cell r="C1202" t="str">
            <v>DISCIP ACTN N-PD</v>
          </cell>
          <cell r="D1202">
            <v>0</v>
          </cell>
          <cell r="E1202">
            <v>0</v>
          </cell>
          <cell r="F1202">
            <v>0</v>
          </cell>
          <cell r="G1202">
            <v>0</v>
          </cell>
          <cell r="H1202">
            <v>644</v>
          </cell>
          <cell r="I1202" t="str">
            <v>51</v>
          </cell>
          <cell r="J1202" t="str">
            <v>CUSTOMER SERVICE</v>
          </cell>
          <cell r="K1202" t="str">
            <v>NonBarg</v>
          </cell>
          <cell r="L1202" t="str">
            <v>NonProd</v>
          </cell>
          <cell r="M1202" t="str">
            <v>No</v>
          </cell>
          <cell r="N1202" t="str">
            <v>Other</v>
          </cell>
          <cell r="O1202">
            <v>1375.25</v>
          </cell>
          <cell r="P1202">
            <v>0</v>
          </cell>
          <cell r="Q1202">
            <v>0</v>
          </cell>
          <cell r="R1202">
            <v>0</v>
          </cell>
          <cell r="S1202">
            <v>0</v>
          </cell>
        </row>
        <row r="1203">
          <cell r="B1203" t="str">
            <v>R61</v>
          </cell>
          <cell r="C1203" t="str">
            <v>DISCIP ACTN N-PD</v>
          </cell>
          <cell r="D1203">
            <v>0</v>
          </cell>
          <cell r="E1203">
            <v>0</v>
          </cell>
          <cell r="F1203">
            <v>0</v>
          </cell>
          <cell r="G1203">
            <v>0</v>
          </cell>
          <cell r="H1203">
            <v>760</v>
          </cell>
          <cell r="I1203" t="str">
            <v>53</v>
          </cell>
          <cell r="J1203" t="str">
            <v>POWER SYSTEMS</v>
          </cell>
          <cell r="K1203" t="str">
            <v>NonBarg</v>
          </cell>
          <cell r="L1203" t="str">
            <v>NonProd</v>
          </cell>
          <cell r="M1203" t="str">
            <v>No</v>
          </cell>
          <cell r="N1203" t="str">
            <v>Other</v>
          </cell>
          <cell r="O1203">
            <v>80</v>
          </cell>
          <cell r="P1203">
            <v>0</v>
          </cell>
          <cell r="Q1203">
            <v>0</v>
          </cell>
          <cell r="R1203">
            <v>0</v>
          </cell>
          <cell r="S1203">
            <v>0</v>
          </cell>
        </row>
        <row r="1204">
          <cell r="B1204" t="str">
            <v>R62</v>
          </cell>
          <cell r="C1204" t="str">
            <v>LV OF ABS-NOT PAID</v>
          </cell>
          <cell r="D1204">
            <v>0</v>
          </cell>
          <cell r="E1204">
            <v>0</v>
          </cell>
          <cell r="F1204">
            <v>0</v>
          </cell>
          <cell r="G1204">
            <v>0</v>
          </cell>
          <cell r="H1204">
            <v>69</v>
          </cell>
          <cell r="I1204" t="str">
            <v>31</v>
          </cell>
          <cell r="J1204" t="str">
            <v>NUCLEAR DIVISION</v>
          </cell>
          <cell r="K1204" t="str">
            <v>Barg</v>
          </cell>
          <cell r="L1204" t="str">
            <v>NonProd</v>
          </cell>
          <cell r="M1204" t="str">
            <v>No</v>
          </cell>
          <cell r="N1204" t="str">
            <v>Other</v>
          </cell>
          <cell r="O1204">
            <v>471</v>
          </cell>
          <cell r="P1204">
            <v>0</v>
          </cell>
          <cell r="Q1204">
            <v>0</v>
          </cell>
          <cell r="R1204">
            <v>0</v>
          </cell>
          <cell r="S1204">
            <v>0</v>
          </cell>
        </row>
        <row r="1205">
          <cell r="B1205" t="str">
            <v>R62</v>
          </cell>
          <cell r="C1205" t="str">
            <v>LV OF ABS-NOT PAID</v>
          </cell>
          <cell r="D1205">
            <v>0</v>
          </cell>
          <cell r="E1205">
            <v>0</v>
          </cell>
          <cell r="F1205">
            <v>0</v>
          </cell>
          <cell r="G1205">
            <v>0</v>
          </cell>
          <cell r="H1205">
            <v>283</v>
          </cell>
          <cell r="I1205" t="str">
            <v>53</v>
          </cell>
          <cell r="J1205" t="str">
            <v>POWER SYSTEMS</v>
          </cell>
          <cell r="K1205" t="str">
            <v>Barg</v>
          </cell>
          <cell r="L1205" t="str">
            <v>NonProd</v>
          </cell>
          <cell r="M1205" t="str">
            <v>No</v>
          </cell>
          <cell r="N1205" t="str">
            <v>Other</v>
          </cell>
          <cell r="O1205">
            <v>867</v>
          </cell>
          <cell r="P1205">
            <v>0</v>
          </cell>
          <cell r="Q1205">
            <v>0</v>
          </cell>
          <cell r="R1205">
            <v>0</v>
          </cell>
          <cell r="S1205">
            <v>0</v>
          </cell>
        </row>
        <row r="1206">
          <cell r="B1206" t="str">
            <v>R62</v>
          </cell>
          <cell r="C1206" t="str">
            <v>LV OF ABS-NOT PAID</v>
          </cell>
          <cell r="D1206">
            <v>0</v>
          </cell>
          <cell r="E1206">
            <v>0</v>
          </cell>
          <cell r="F1206">
            <v>0</v>
          </cell>
          <cell r="G1206">
            <v>0</v>
          </cell>
          <cell r="H1206">
            <v>410</v>
          </cell>
          <cell r="I1206" t="str">
            <v>56</v>
          </cell>
          <cell r="J1206" t="str">
            <v>POWER GENERATION</v>
          </cell>
          <cell r="K1206" t="str">
            <v>Barg</v>
          </cell>
          <cell r="L1206" t="str">
            <v>NonProd</v>
          </cell>
          <cell r="M1206" t="str">
            <v>No</v>
          </cell>
          <cell r="N1206" t="str">
            <v>Other</v>
          </cell>
          <cell r="O1206">
            <v>72</v>
          </cell>
          <cell r="P1206">
            <v>0</v>
          </cell>
          <cell r="Q1206">
            <v>0</v>
          </cell>
          <cell r="R1206">
            <v>0</v>
          </cell>
          <cell r="S1206">
            <v>0</v>
          </cell>
        </row>
        <row r="1207">
          <cell r="B1207" t="str">
            <v>R62</v>
          </cell>
          <cell r="C1207" t="str">
            <v>LV OF ABS-NOT PAID</v>
          </cell>
          <cell r="D1207">
            <v>0</v>
          </cell>
          <cell r="E1207">
            <v>0</v>
          </cell>
          <cell r="F1207">
            <v>0</v>
          </cell>
          <cell r="G1207">
            <v>0</v>
          </cell>
          <cell r="H1207">
            <v>476</v>
          </cell>
          <cell r="I1207" t="str">
            <v>58</v>
          </cell>
          <cell r="J1207" t="str">
            <v>INFO MANAGEMENT</v>
          </cell>
          <cell r="K1207" t="str">
            <v>Barg</v>
          </cell>
          <cell r="L1207" t="str">
            <v>NonProd</v>
          </cell>
          <cell r="M1207" t="str">
            <v>No</v>
          </cell>
          <cell r="N1207" t="str">
            <v>Other</v>
          </cell>
          <cell r="O1207">
            <v>64</v>
          </cell>
          <cell r="P1207">
            <v>0</v>
          </cell>
          <cell r="Q1207">
            <v>0</v>
          </cell>
          <cell r="R1207">
            <v>0</v>
          </cell>
          <cell r="S1207">
            <v>0</v>
          </cell>
        </row>
        <row r="1208">
          <cell r="B1208" t="str">
            <v>R62</v>
          </cell>
          <cell r="C1208" t="str">
            <v>LV OF ABS-NOT PAID</v>
          </cell>
          <cell r="D1208">
            <v>0</v>
          </cell>
          <cell r="E1208">
            <v>0</v>
          </cell>
          <cell r="F1208">
            <v>0</v>
          </cell>
          <cell r="G1208">
            <v>0</v>
          </cell>
          <cell r="H1208">
            <v>83</v>
          </cell>
          <cell r="I1208" t="str">
            <v>31</v>
          </cell>
          <cell r="J1208" t="str">
            <v>NUCLEAR DIVISION</v>
          </cell>
          <cell r="K1208" t="str">
            <v>NonBarg</v>
          </cell>
          <cell r="L1208" t="str">
            <v>NonProd</v>
          </cell>
          <cell r="M1208" t="str">
            <v>No</v>
          </cell>
          <cell r="N1208" t="str">
            <v>Other</v>
          </cell>
          <cell r="O1208">
            <v>120</v>
          </cell>
          <cell r="P1208">
            <v>0</v>
          </cell>
          <cell r="Q1208">
            <v>0</v>
          </cell>
          <cell r="R1208">
            <v>0</v>
          </cell>
          <cell r="S1208">
            <v>0</v>
          </cell>
        </row>
        <row r="1209">
          <cell r="B1209" t="str">
            <v>R62</v>
          </cell>
          <cell r="C1209" t="str">
            <v>LV OF ABS-NOT PAID</v>
          </cell>
          <cell r="D1209">
            <v>0</v>
          </cell>
          <cell r="E1209">
            <v>0</v>
          </cell>
          <cell r="F1209">
            <v>0</v>
          </cell>
          <cell r="G1209">
            <v>0</v>
          </cell>
          <cell r="H1209">
            <v>317</v>
          </cell>
          <cell r="I1209" t="str">
            <v>34</v>
          </cell>
          <cell r="J1209" t="str">
            <v>HUMAN RESRC &amp; CORP SVCS</v>
          </cell>
          <cell r="K1209" t="str">
            <v>NonBarg</v>
          </cell>
          <cell r="L1209" t="str">
            <v>NonProd</v>
          </cell>
          <cell r="M1209" t="str">
            <v>No</v>
          </cell>
          <cell r="N1209" t="str">
            <v>Other</v>
          </cell>
          <cell r="O1209">
            <v>427</v>
          </cell>
          <cell r="P1209">
            <v>0</v>
          </cell>
          <cell r="Q1209">
            <v>0</v>
          </cell>
          <cell r="R1209">
            <v>0</v>
          </cell>
          <cell r="S1209">
            <v>0</v>
          </cell>
        </row>
        <row r="1210">
          <cell r="B1210" t="str">
            <v>R62</v>
          </cell>
          <cell r="C1210" t="str">
            <v>LV OF ABS-NOT PAID</v>
          </cell>
          <cell r="D1210">
            <v>0</v>
          </cell>
          <cell r="E1210">
            <v>0</v>
          </cell>
          <cell r="F1210">
            <v>0</v>
          </cell>
          <cell r="G1210">
            <v>0</v>
          </cell>
          <cell r="H1210">
            <v>561</v>
          </cell>
          <cell r="I1210" t="str">
            <v>38</v>
          </cell>
          <cell r="J1210" t="str">
            <v>INTERNAL AUDITING</v>
          </cell>
          <cell r="K1210" t="str">
            <v>NonBarg</v>
          </cell>
          <cell r="L1210" t="str">
            <v>NonProd</v>
          </cell>
          <cell r="M1210" t="str">
            <v>No</v>
          </cell>
          <cell r="N1210" t="str">
            <v>Other</v>
          </cell>
          <cell r="O1210">
            <v>64</v>
          </cell>
          <cell r="P1210">
            <v>0</v>
          </cell>
          <cell r="Q1210">
            <v>0</v>
          </cell>
          <cell r="R1210">
            <v>0</v>
          </cell>
          <cell r="S1210">
            <v>0</v>
          </cell>
        </row>
        <row r="1211">
          <cell r="B1211" t="str">
            <v>R62</v>
          </cell>
          <cell r="C1211" t="str">
            <v>LV OF ABS-NOT PAID</v>
          </cell>
          <cell r="D1211">
            <v>0</v>
          </cell>
          <cell r="E1211">
            <v>0</v>
          </cell>
          <cell r="F1211">
            <v>0</v>
          </cell>
          <cell r="G1211">
            <v>0</v>
          </cell>
          <cell r="H1211">
            <v>645</v>
          </cell>
          <cell r="I1211" t="str">
            <v>51</v>
          </cell>
          <cell r="J1211" t="str">
            <v>CUSTOMER SERVICE</v>
          </cell>
          <cell r="K1211" t="str">
            <v>NonBarg</v>
          </cell>
          <cell r="L1211" t="str">
            <v>NonProd</v>
          </cell>
          <cell r="M1211" t="str">
            <v>No</v>
          </cell>
          <cell r="N1211" t="str">
            <v>Other</v>
          </cell>
          <cell r="O1211">
            <v>406</v>
          </cell>
          <cell r="P1211">
            <v>0</v>
          </cell>
          <cell r="Q1211">
            <v>0</v>
          </cell>
          <cell r="R1211">
            <v>0</v>
          </cell>
          <cell r="S1211">
            <v>0</v>
          </cell>
        </row>
        <row r="1212">
          <cell r="B1212" t="str">
            <v>R62</v>
          </cell>
          <cell r="C1212" t="str">
            <v>LV OF ABS-NOT PAID</v>
          </cell>
          <cell r="D1212">
            <v>0</v>
          </cell>
          <cell r="E1212">
            <v>0</v>
          </cell>
          <cell r="F1212">
            <v>0</v>
          </cell>
          <cell r="G1212">
            <v>0</v>
          </cell>
          <cell r="H1212">
            <v>761</v>
          </cell>
          <cell r="I1212" t="str">
            <v>53</v>
          </cell>
          <cell r="J1212" t="str">
            <v>POWER SYSTEMS</v>
          </cell>
          <cell r="K1212" t="str">
            <v>NonBarg</v>
          </cell>
          <cell r="L1212" t="str">
            <v>NonProd</v>
          </cell>
          <cell r="M1212" t="str">
            <v>No</v>
          </cell>
          <cell r="N1212" t="str">
            <v>Other</v>
          </cell>
          <cell r="O1212">
            <v>608</v>
          </cell>
          <cell r="P1212">
            <v>0</v>
          </cell>
          <cell r="Q1212">
            <v>0</v>
          </cell>
          <cell r="R1212">
            <v>0</v>
          </cell>
          <cell r="S1212">
            <v>0</v>
          </cell>
        </row>
        <row r="1213">
          <cell r="B1213" t="str">
            <v>R62</v>
          </cell>
          <cell r="C1213" t="str">
            <v>LV OF ABS-NOT PAID</v>
          </cell>
          <cell r="D1213">
            <v>0</v>
          </cell>
          <cell r="E1213">
            <v>0</v>
          </cell>
          <cell r="F1213">
            <v>0</v>
          </cell>
          <cell r="G1213">
            <v>0</v>
          </cell>
          <cell r="H1213">
            <v>932</v>
          </cell>
          <cell r="I1213" t="str">
            <v>56</v>
          </cell>
          <cell r="J1213" t="str">
            <v>POWER GENERATION</v>
          </cell>
          <cell r="K1213" t="str">
            <v>NonBarg</v>
          </cell>
          <cell r="L1213" t="str">
            <v>NonProd</v>
          </cell>
          <cell r="M1213" t="str">
            <v>No</v>
          </cell>
          <cell r="N1213" t="str">
            <v>Other</v>
          </cell>
          <cell r="O1213">
            <v>44</v>
          </cell>
          <cell r="P1213">
            <v>0</v>
          </cell>
          <cell r="Q1213">
            <v>0</v>
          </cell>
          <cell r="R1213">
            <v>0</v>
          </cell>
          <cell r="S1213">
            <v>0</v>
          </cell>
        </row>
        <row r="1214">
          <cell r="B1214" t="str">
            <v>R62</v>
          </cell>
          <cell r="C1214" t="str">
            <v>LV OF ABS-NOT PAID</v>
          </cell>
          <cell r="D1214">
            <v>0</v>
          </cell>
          <cell r="E1214">
            <v>0</v>
          </cell>
          <cell r="F1214">
            <v>0</v>
          </cell>
          <cell r="G1214">
            <v>0</v>
          </cell>
          <cell r="H1214">
            <v>1040</v>
          </cell>
          <cell r="I1214" t="str">
            <v>58</v>
          </cell>
          <cell r="J1214" t="str">
            <v>INFO MANAGEMENT</v>
          </cell>
          <cell r="K1214" t="str">
            <v>NonBarg</v>
          </cell>
          <cell r="L1214" t="str">
            <v>NonProd</v>
          </cell>
          <cell r="M1214" t="str">
            <v>No</v>
          </cell>
          <cell r="N1214" t="str">
            <v>Other</v>
          </cell>
          <cell r="O1214">
            <v>168</v>
          </cell>
          <cell r="P1214">
            <v>0</v>
          </cell>
          <cell r="Q1214">
            <v>0</v>
          </cell>
          <cell r="R1214">
            <v>0</v>
          </cell>
          <cell r="S1214">
            <v>0</v>
          </cell>
        </row>
        <row r="1215">
          <cell r="B1215" t="str">
            <v>R62</v>
          </cell>
          <cell r="C1215" t="str">
            <v>LV OF ABS-NOT PAID</v>
          </cell>
          <cell r="D1215">
            <v>0</v>
          </cell>
          <cell r="E1215">
            <v>0</v>
          </cell>
          <cell r="F1215">
            <v>0</v>
          </cell>
          <cell r="G1215">
            <v>0</v>
          </cell>
          <cell r="H1215">
            <v>1146</v>
          </cell>
          <cell r="I1215" t="str">
            <v>62</v>
          </cell>
          <cell r="J1215" t="str">
            <v>ENERGY MARKETING</v>
          </cell>
          <cell r="K1215" t="str">
            <v>NonBarg</v>
          </cell>
          <cell r="L1215" t="str">
            <v>NonProd</v>
          </cell>
          <cell r="M1215" t="str">
            <v>No</v>
          </cell>
          <cell r="N1215" t="str">
            <v>Other</v>
          </cell>
          <cell r="O1215">
            <v>32</v>
          </cell>
          <cell r="P1215">
            <v>0</v>
          </cell>
          <cell r="Q1215">
            <v>0</v>
          </cell>
          <cell r="R1215">
            <v>0</v>
          </cell>
          <cell r="S1215">
            <v>0</v>
          </cell>
        </row>
        <row r="1216">
          <cell r="B1216" t="str">
            <v>R62</v>
          </cell>
          <cell r="C1216" t="str">
            <v>LV OF ABS-NOT PAID</v>
          </cell>
          <cell r="D1216">
            <v>0</v>
          </cell>
          <cell r="E1216">
            <v>0</v>
          </cell>
          <cell r="F1216">
            <v>0</v>
          </cell>
          <cell r="G1216">
            <v>0</v>
          </cell>
          <cell r="H1216">
            <v>1205</v>
          </cell>
          <cell r="I1216" t="str">
            <v>63</v>
          </cell>
          <cell r="J1216" t="str">
            <v>REGULATORY AFFAIRS</v>
          </cell>
          <cell r="K1216" t="str">
            <v>NonBarg</v>
          </cell>
          <cell r="L1216" t="str">
            <v>NonProd</v>
          </cell>
          <cell r="M1216" t="str">
            <v>No</v>
          </cell>
          <cell r="N1216" t="str">
            <v>Other</v>
          </cell>
          <cell r="O1216">
            <v>16</v>
          </cell>
          <cell r="P1216">
            <v>0</v>
          </cell>
          <cell r="Q1216">
            <v>0</v>
          </cell>
          <cell r="R1216">
            <v>0</v>
          </cell>
          <cell r="S1216">
            <v>0</v>
          </cell>
        </row>
        <row r="1217">
          <cell r="B1217" t="str">
            <v>R63</v>
          </cell>
          <cell r="C1217" t="str">
            <v>EMPL ILL-NOT PAID</v>
          </cell>
          <cell r="D1217">
            <v>0</v>
          </cell>
          <cell r="E1217">
            <v>0</v>
          </cell>
          <cell r="F1217">
            <v>0</v>
          </cell>
          <cell r="G1217">
            <v>0</v>
          </cell>
          <cell r="H1217">
            <v>70</v>
          </cell>
          <cell r="I1217" t="str">
            <v>31</v>
          </cell>
          <cell r="J1217" t="str">
            <v>NUCLEAR DIVISION</v>
          </cell>
          <cell r="K1217" t="str">
            <v>Barg</v>
          </cell>
          <cell r="L1217" t="str">
            <v>NonProd</v>
          </cell>
          <cell r="M1217" t="str">
            <v>No</v>
          </cell>
          <cell r="N1217" t="str">
            <v>Other</v>
          </cell>
          <cell r="O1217">
            <v>997.75</v>
          </cell>
          <cell r="P1217">
            <v>0</v>
          </cell>
          <cell r="Q1217">
            <v>0</v>
          </cell>
          <cell r="R1217">
            <v>0</v>
          </cell>
          <cell r="S1217">
            <v>0</v>
          </cell>
        </row>
        <row r="1218">
          <cell r="B1218" t="str">
            <v>R63</v>
          </cell>
          <cell r="C1218" t="str">
            <v>EMPL ILL-NOT PAID</v>
          </cell>
          <cell r="D1218">
            <v>0</v>
          </cell>
          <cell r="E1218">
            <v>0</v>
          </cell>
          <cell r="F1218">
            <v>0</v>
          </cell>
          <cell r="G1218">
            <v>0</v>
          </cell>
          <cell r="H1218">
            <v>154</v>
          </cell>
          <cell r="I1218" t="str">
            <v>34</v>
          </cell>
          <cell r="J1218" t="str">
            <v>HUMAN RESRC &amp; CORP SVCS</v>
          </cell>
          <cell r="K1218" t="str">
            <v>Barg</v>
          </cell>
          <cell r="L1218" t="str">
            <v>NonProd</v>
          </cell>
          <cell r="M1218" t="str">
            <v>No</v>
          </cell>
          <cell r="N1218" t="str">
            <v>Other</v>
          </cell>
          <cell r="O1218">
            <v>141.5</v>
          </cell>
          <cell r="P1218">
            <v>0</v>
          </cell>
          <cell r="Q1218">
            <v>0</v>
          </cell>
          <cell r="R1218">
            <v>0</v>
          </cell>
          <cell r="S1218">
            <v>0</v>
          </cell>
        </row>
        <row r="1219">
          <cell r="B1219" t="str">
            <v>R63</v>
          </cell>
          <cell r="C1219" t="str">
            <v>EMPL ILL-NOT PAID</v>
          </cell>
          <cell r="D1219">
            <v>0</v>
          </cell>
          <cell r="E1219">
            <v>0</v>
          </cell>
          <cell r="F1219">
            <v>0</v>
          </cell>
          <cell r="G1219">
            <v>0</v>
          </cell>
          <cell r="H1219">
            <v>205</v>
          </cell>
          <cell r="I1219" t="str">
            <v>51</v>
          </cell>
          <cell r="J1219" t="str">
            <v>CUSTOMER SERVICE</v>
          </cell>
          <cell r="K1219" t="str">
            <v>Barg</v>
          </cell>
          <cell r="L1219" t="str">
            <v>NonProd</v>
          </cell>
          <cell r="M1219" t="str">
            <v>No</v>
          </cell>
          <cell r="N1219" t="str">
            <v>Other</v>
          </cell>
          <cell r="O1219">
            <v>144</v>
          </cell>
          <cell r="P1219">
            <v>0</v>
          </cell>
          <cell r="Q1219">
            <v>0</v>
          </cell>
          <cell r="R1219">
            <v>0</v>
          </cell>
          <cell r="S1219">
            <v>0</v>
          </cell>
        </row>
        <row r="1220">
          <cell r="B1220" t="str">
            <v>R63</v>
          </cell>
          <cell r="C1220" t="str">
            <v>EMPL ILL-NOT PAID</v>
          </cell>
          <cell r="D1220">
            <v>0</v>
          </cell>
          <cell r="E1220">
            <v>0</v>
          </cell>
          <cell r="F1220">
            <v>0</v>
          </cell>
          <cell r="G1220">
            <v>0</v>
          </cell>
          <cell r="H1220">
            <v>284</v>
          </cell>
          <cell r="I1220" t="str">
            <v>53</v>
          </cell>
          <cell r="J1220" t="str">
            <v>POWER SYSTEMS</v>
          </cell>
          <cell r="K1220" t="str">
            <v>Barg</v>
          </cell>
          <cell r="L1220" t="str">
            <v>NonProd</v>
          </cell>
          <cell r="M1220" t="str">
            <v>No</v>
          </cell>
          <cell r="N1220" t="str">
            <v>Other</v>
          </cell>
          <cell r="O1220">
            <v>3716.25</v>
          </cell>
          <cell r="P1220">
            <v>0</v>
          </cell>
          <cell r="Q1220">
            <v>0</v>
          </cell>
          <cell r="R1220">
            <v>0</v>
          </cell>
          <cell r="S1220">
            <v>0</v>
          </cell>
        </row>
        <row r="1221">
          <cell r="B1221" t="str">
            <v>R63</v>
          </cell>
          <cell r="C1221" t="str">
            <v>EMPL ILL-NOT PAID</v>
          </cell>
          <cell r="D1221">
            <v>0</v>
          </cell>
          <cell r="E1221">
            <v>0</v>
          </cell>
          <cell r="F1221">
            <v>0</v>
          </cell>
          <cell r="G1221">
            <v>0</v>
          </cell>
          <cell r="H1221">
            <v>411</v>
          </cell>
          <cell r="I1221" t="str">
            <v>56</v>
          </cell>
          <cell r="J1221" t="str">
            <v>POWER GENERATION</v>
          </cell>
          <cell r="K1221" t="str">
            <v>Barg</v>
          </cell>
          <cell r="L1221" t="str">
            <v>NonProd</v>
          </cell>
          <cell r="M1221" t="str">
            <v>No</v>
          </cell>
          <cell r="N1221" t="str">
            <v>Other</v>
          </cell>
          <cell r="O1221">
            <v>987</v>
          </cell>
          <cell r="P1221">
            <v>0</v>
          </cell>
          <cell r="Q1221">
            <v>0</v>
          </cell>
          <cell r="R1221">
            <v>0</v>
          </cell>
          <cell r="S1221">
            <v>0</v>
          </cell>
        </row>
        <row r="1222">
          <cell r="B1222" t="str">
            <v>R63</v>
          </cell>
          <cell r="C1222" t="str">
            <v>EMPL ILL-NOT PAID</v>
          </cell>
          <cell r="D1222">
            <v>0</v>
          </cell>
          <cell r="E1222">
            <v>0</v>
          </cell>
          <cell r="F1222">
            <v>0</v>
          </cell>
          <cell r="G1222">
            <v>0</v>
          </cell>
          <cell r="H1222">
            <v>84</v>
          </cell>
          <cell r="I1222" t="str">
            <v>31</v>
          </cell>
          <cell r="J1222" t="str">
            <v>NUCLEAR DIVISION</v>
          </cell>
          <cell r="K1222" t="str">
            <v>NonBarg</v>
          </cell>
          <cell r="L1222" t="str">
            <v>NonProd</v>
          </cell>
          <cell r="M1222" t="str">
            <v>No</v>
          </cell>
          <cell r="N1222" t="str">
            <v>Other</v>
          </cell>
          <cell r="O1222">
            <v>58</v>
          </cell>
          <cell r="P1222">
            <v>0</v>
          </cell>
          <cell r="Q1222">
            <v>0</v>
          </cell>
          <cell r="R1222">
            <v>0</v>
          </cell>
          <cell r="S1222">
            <v>0</v>
          </cell>
        </row>
        <row r="1223">
          <cell r="B1223" t="str">
            <v>R63</v>
          </cell>
          <cell r="C1223" t="str">
            <v>EMPL ILL-NOT PAID</v>
          </cell>
          <cell r="D1223">
            <v>0</v>
          </cell>
          <cell r="E1223">
            <v>0</v>
          </cell>
          <cell r="F1223">
            <v>0</v>
          </cell>
          <cell r="G1223">
            <v>0</v>
          </cell>
          <cell r="H1223">
            <v>318</v>
          </cell>
          <cell r="I1223" t="str">
            <v>34</v>
          </cell>
          <cell r="J1223" t="str">
            <v>HUMAN RESRC &amp; CORP SVCS</v>
          </cell>
          <cell r="K1223" t="str">
            <v>NonBarg</v>
          </cell>
          <cell r="L1223" t="str">
            <v>NonProd</v>
          </cell>
          <cell r="M1223" t="str">
            <v>No</v>
          </cell>
          <cell r="N1223" t="str">
            <v>Other</v>
          </cell>
          <cell r="O1223">
            <v>183</v>
          </cell>
          <cell r="P1223">
            <v>0</v>
          </cell>
          <cell r="Q1223">
            <v>0</v>
          </cell>
          <cell r="R1223">
            <v>0</v>
          </cell>
          <cell r="S1223">
            <v>0</v>
          </cell>
        </row>
        <row r="1224">
          <cell r="B1224" t="str">
            <v>R63</v>
          </cell>
          <cell r="C1224" t="str">
            <v>EMPL ILL-NOT PAID</v>
          </cell>
          <cell r="D1224">
            <v>0</v>
          </cell>
          <cell r="E1224">
            <v>0</v>
          </cell>
          <cell r="F1224">
            <v>0</v>
          </cell>
          <cell r="G1224">
            <v>0</v>
          </cell>
          <cell r="H1224">
            <v>412</v>
          </cell>
          <cell r="I1224" t="str">
            <v>35</v>
          </cell>
          <cell r="J1224" t="str">
            <v>GENERAL COUNSEL</v>
          </cell>
          <cell r="K1224" t="str">
            <v>NonBarg</v>
          </cell>
          <cell r="L1224" t="str">
            <v>NonProd</v>
          </cell>
          <cell r="M1224" t="str">
            <v>No</v>
          </cell>
          <cell r="N1224" t="str">
            <v>Other</v>
          </cell>
          <cell r="O1224">
            <v>41.5</v>
          </cell>
          <cell r="P1224">
            <v>0</v>
          </cell>
          <cell r="Q1224">
            <v>0</v>
          </cell>
          <cell r="R1224">
            <v>0</v>
          </cell>
          <cell r="S1224">
            <v>0</v>
          </cell>
        </row>
        <row r="1225">
          <cell r="B1225" t="str">
            <v>R63</v>
          </cell>
          <cell r="C1225" t="str">
            <v>EMPL ILL-NOT PAID</v>
          </cell>
          <cell r="D1225">
            <v>0</v>
          </cell>
          <cell r="E1225">
            <v>0</v>
          </cell>
          <cell r="F1225">
            <v>0</v>
          </cell>
          <cell r="G1225">
            <v>0</v>
          </cell>
          <cell r="H1225">
            <v>507</v>
          </cell>
          <cell r="I1225" t="str">
            <v>37</v>
          </cell>
          <cell r="J1225" t="str">
            <v>CORP COMMUNICATIONS</v>
          </cell>
          <cell r="K1225" t="str">
            <v>NonBarg</v>
          </cell>
          <cell r="L1225" t="str">
            <v>NonProd</v>
          </cell>
          <cell r="M1225" t="str">
            <v>No</v>
          </cell>
          <cell r="N1225" t="str">
            <v>Other</v>
          </cell>
          <cell r="O1225">
            <v>12</v>
          </cell>
          <cell r="P1225">
            <v>0</v>
          </cell>
          <cell r="Q1225">
            <v>0</v>
          </cell>
          <cell r="R1225">
            <v>0</v>
          </cell>
          <cell r="S1225">
            <v>0</v>
          </cell>
        </row>
        <row r="1226">
          <cell r="B1226" t="str">
            <v>R63</v>
          </cell>
          <cell r="C1226" t="str">
            <v>EMPL ILL-NOT PAID</v>
          </cell>
          <cell r="D1226">
            <v>0</v>
          </cell>
          <cell r="E1226">
            <v>0</v>
          </cell>
          <cell r="F1226">
            <v>0</v>
          </cell>
          <cell r="G1226">
            <v>0</v>
          </cell>
          <cell r="H1226">
            <v>646</v>
          </cell>
          <cell r="I1226" t="str">
            <v>51</v>
          </cell>
          <cell r="J1226" t="str">
            <v>CUSTOMER SERVICE</v>
          </cell>
          <cell r="K1226" t="str">
            <v>NonBarg</v>
          </cell>
          <cell r="L1226" t="str">
            <v>NonProd</v>
          </cell>
          <cell r="M1226" t="str">
            <v>No</v>
          </cell>
          <cell r="N1226" t="str">
            <v>Other</v>
          </cell>
          <cell r="O1226">
            <v>15816.25</v>
          </cell>
          <cell r="P1226">
            <v>0</v>
          </cell>
          <cell r="Q1226">
            <v>0</v>
          </cell>
          <cell r="R1226">
            <v>0</v>
          </cell>
          <cell r="S1226">
            <v>0</v>
          </cell>
        </row>
        <row r="1227">
          <cell r="B1227" t="str">
            <v>R63</v>
          </cell>
          <cell r="C1227" t="str">
            <v>EMPL ILL-NOT PAID</v>
          </cell>
          <cell r="D1227">
            <v>0</v>
          </cell>
          <cell r="E1227">
            <v>0</v>
          </cell>
          <cell r="F1227">
            <v>0</v>
          </cell>
          <cell r="G1227">
            <v>0</v>
          </cell>
          <cell r="H1227">
            <v>762</v>
          </cell>
          <cell r="I1227" t="str">
            <v>53</v>
          </cell>
          <cell r="J1227" t="str">
            <v>POWER SYSTEMS</v>
          </cell>
          <cell r="K1227" t="str">
            <v>NonBarg</v>
          </cell>
          <cell r="L1227" t="str">
            <v>NonProd</v>
          </cell>
          <cell r="M1227" t="str">
            <v>No</v>
          </cell>
          <cell r="N1227" t="str">
            <v>Other</v>
          </cell>
          <cell r="O1227">
            <v>109</v>
          </cell>
          <cell r="P1227">
            <v>0</v>
          </cell>
          <cell r="Q1227">
            <v>0</v>
          </cell>
          <cell r="R1227">
            <v>0</v>
          </cell>
          <cell r="S1227">
            <v>0</v>
          </cell>
        </row>
        <row r="1228">
          <cell r="B1228" t="str">
            <v>R63</v>
          </cell>
          <cell r="C1228" t="str">
            <v>EMPL ILL-NOT PAID</v>
          </cell>
          <cell r="D1228">
            <v>0</v>
          </cell>
          <cell r="E1228">
            <v>0</v>
          </cell>
          <cell r="F1228">
            <v>0</v>
          </cell>
          <cell r="G1228">
            <v>0</v>
          </cell>
          <cell r="H1228">
            <v>933</v>
          </cell>
          <cell r="I1228" t="str">
            <v>56</v>
          </cell>
          <cell r="J1228" t="str">
            <v>POWER GENERATION</v>
          </cell>
          <cell r="K1228" t="str">
            <v>NonBarg</v>
          </cell>
          <cell r="L1228" t="str">
            <v>NonProd</v>
          </cell>
          <cell r="M1228" t="str">
            <v>No</v>
          </cell>
          <cell r="N1228" t="str">
            <v>Other</v>
          </cell>
          <cell r="O1228">
            <v>11</v>
          </cell>
          <cell r="P1228">
            <v>0</v>
          </cell>
          <cell r="Q1228">
            <v>0</v>
          </cell>
          <cell r="R1228">
            <v>0</v>
          </cell>
          <cell r="S1228">
            <v>0</v>
          </cell>
        </row>
        <row r="1229">
          <cell r="B1229" t="str">
            <v>R63</v>
          </cell>
          <cell r="C1229" t="str">
            <v>EMPL ILL-NOT PAID</v>
          </cell>
          <cell r="D1229">
            <v>0</v>
          </cell>
          <cell r="E1229">
            <v>0</v>
          </cell>
          <cell r="F1229">
            <v>0</v>
          </cell>
          <cell r="G1229">
            <v>0</v>
          </cell>
          <cell r="H1229">
            <v>1041</v>
          </cell>
          <cell r="I1229" t="str">
            <v>58</v>
          </cell>
          <cell r="J1229" t="str">
            <v>INFO MANAGEMENT</v>
          </cell>
          <cell r="K1229" t="str">
            <v>NonBarg</v>
          </cell>
          <cell r="L1229" t="str">
            <v>NonProd</v>
          </cell>
          <cell r="M1229" t="str">
            <v>No</v>
          </cell>
          <cell r="N1229" t="str">
            <v>Other</v>
          </cell>
          <cell r="O1229">
            <v>8</v>
          </cell>
          <cell r="P1229">
            <v>0</v>
          </cell>
          <cell r="Q1229">
            <v>0</v>
          </cell>
          <cell r="R1229">
            <v>0</v>
          </cell>
          <cell r="S1229">
            <v>0</v>
          </cell>
        </row>
        <row r="1230">
          <cell r="B1230" t="str">
            <v>R64</v>
          </cell>
          <cell r="C1230" t="str">
            <v>FAMILY LEAVE NOT-PD</v>
          </cell>
          <cell r="D1230">
            <v>0</v>
          </cell>
          <cell r="E1230">
            <v>0</v>
          </cell>
          <cell r="F1230">
            <v>0</v>
          </cell>
          <cell r="G1230">
            <v>0</v>
          </cell>
          <cell r="H1230">
            <v>71</v>
          </cell>
          <cell r="I1230" t="str">
            <v>31</v>
          </cell>
          <cell r="J1230" t="str">
            <v>NUCLEAR DIVISION</v>
          </cell>
          <cell r="K1230" t="str">
            <v>Barg</v>
          </cell>
          <cell r="L1230" t="str">
            <v>NonProd</v>
          </cell>
          <cell r="M1230" t="str">
            <v>No</v>
          </cell>
          <cell r="N1230" t="str">
            <v>Other</v>
          </cell>
          <cell r="O1230">
            <v>138</v>
          </cell>
          <cell r="P1230">
            <v>0</v>
          </cell>
          <cell r="Q1230">
            <v>0</v>
          </cell>
          <cell r="R1230">
            <v>0</v>
          </cell>
          <cell r="S1230">
            <v>0</v>
          </cell>
        </row>
        <row r="1231">
          <cell r="B1231" t="str">
            <v>R64</v>
          </cell>
          <cell r="C1231" t="str">
            <v>FAMILY LEAVE NOT-PD</v>
          </cell>
          <cell r="D1231">
            <v>0</v>
          </cell>
          <cell r="E1231">
            <v>0</v>
          </cell>
          <cell r="F1231">
            <v>0</v>
          </cell>
          <cell r="G1231">
            <v>0</v>
          </cell>
          <cell r="H1231">
            <v>285</v>
          </cell>
          <cell r="I1231" t="str">
            <v>53</v>
          </cell>
          <cell r="J1231" t="str">
            <v>POWER SYSTEMS</v>
          </cell>
          <cell r="K1231" t="str">
            <v>Barg</v>
          </cell>
          <cell r="L1231" t="str">
            <v>NonProd</v>
          </cell>
          <cell r="M1231" t="str">
            <v>No</v>
          </cell>
          <cell r="N1231" t="str">
            <v>Other</v>
          </cell>
          <cell r="O1231">
            <v>521.5</v>
          </cell>
          <cell r="P1231">
            <v>0</v>
          </cell>
          <cell r="Q1231">
            <v>0</v>
          </cell>
          <cell r="R1231">
            <v>0</v>
          </cell>
          <cell r="S1231">
            <v>0</v>
          </cell>
        </row>
        <row r="1232">
          <cell r="B1232" t="str">
            <v>R64</v>
          </cell>
          <cell r="C1232" t="str">
            <v>FAMILY LEAVE NOT-PD</v>
          </cell>
          <cell r="D1232">
            <v>0</v>
          </cell>
          <cell r="E1232">
            <v>0</v>
          </cell>
          <cell r="F1232">
            <v>0</v>
          </cell>
          <cell r="G1232">
            <v>0</v>
          </cell>
          <cell r="H1232">
            <v>412</v>
          </cell>
          <cell r="I1232" t="str">
            <v>56</v>
          </cell>
          <cell r="J1232" t="str">
            <v>POWER GENERATION</v>
          </cell>
          <cell r="K1232" t="str">
            <v>Barg</v>
          </cell>
          <cell r="L1232" t="str">
            <v>NonProd</v>
          </cell>
          <cell r="M1232" t="str">
            <v>No</v>
          </cell>
          <cell r="N1232" t="str">
            <v>Other</v>
          </cell>
          <cell r="O1232">
            <v>45</v>
          </cell>
          <cell r="P1232">
            <v>0</v>
          </cell>
          <cell r="Q1232">
            <v>0</v>
          </cell>
          <cell r="R1232">
            <v>0</v>
          </cell>
          <cell r="S1232">
            <v>0</v>
          </cell>
        </row>
        <row r="1233">
          <cell r="B1233" t="str">
            <v>R64</v>
          </cell>
          <cell r="C1233" t="str">
            <v>FAMILY LEAVE NOT-PD</v>
          </cell>
          <cell r="D1233">
            <v>0</v>
          </cell>
          <cell r="E1233">
            <v>0</v>
          </cell>
          <cell r="F1233">
            <v>0</v>
          </cell>
          <cell r="G1233">
            <v>0</v>
          </cell>
          <cell r="H1233">
            <v>85</v>
          </cell>
          <cell r="I1233" t="str">
            <v>31</v>
          </cell>
          <cell r="J1233" t="str">
            <v>NUCLEAR DIVISION</v>
          </cell>
          <cell r="K1233" t="str">
            <v>NonBarg</v>
          </cell>
          <cell r="L1233" t="str">
            <v>NonProd</v>
          </cell>
          <cell r="M1233" t="str">
            <v>No</v>
          </cell>
          <cell r="N1233" t="str">
            <v>Other</v>
          </cell>
          <cell r="O1233">
            <v>57</v>
          </cell>
          <cell r="P1233">
            <v>0</v>
          </cell>
          <cell r="Q1233">
            <v>0</v>
          </cell>
          <cell r="R1233">
            <v>0</v>
          </cell>
          <cell r="S1233">
            <v>0</v>
          </cell>
        </row>
        <row r="1234">
          <cell r="B1234" t="str">
            <v>R64</v>
          </cell>
          <cell r="C1234" t="str">
            <v>FAMILY LEAVE NOT-PD</v>
          </cell>
          <cell r="D1234">
            <v>0</v>
          </cell>
          <cell r="E1234">
            <v>0</v>
          </cell>
          <cell r="F1234">
            <v>0</v>
          </cell>
          <cell r="G1234">
            <v>0</v>
          </cell>
          <cell r="H1234">
            <v>209</v>
          </cell>
          <cell r="I1234" t="str">
            <v>33</v>
          </cell>
          <cell r="J1234" t="str">
            <v>FINANCIAL</v>
          </cell>
          <cell r="K1234" t="str">
            <v>NonBarg</v>
          </cell>
          <cell r="L1234" t="str">
            <v>NonProd</v>
          </cell>
          <cell r="M1234" t="str">
            <v>No</v>
          </cell>
          <cell r="N1234" t="str">
            <v>Other</v>
          </cell>
          <cell r="O1234">
            <v>452</v>
          </cell>
          <cell r="P1234">
            <v>0</v>
          </cell>
          <cell r="Q1234">
            <v>0</v>
          </cell>
          <cell r="R1234">
            <v>0</v>
          </cell>
          <cell r="S1234">
            <v>0</v>
          </cell>
        </row>
        <row r="1235">
          <cell r="B1235" t="str">
            <v>R64</v>
          </cell>
          <cell r="C1235" t="str">
            <v>FAMILY LEAVE NOT-PD</v>
          </cell>
          <cell r="D1235">
            <v>0</v>
          </cell>
          <cell r="E1235">
            <v>0</v>
          </cell>
          <cell r="F1235">
            <v>0</v>
          </cell>
          <cell r="G1235">
            <v>0</v>
          </cell>
          <cell r="H1235">
            <v>319</v>
          </cell>
          <cell r="I1235" t="str">
            <v>34</v>
          </cell>
          <cell r="J1235" t="str">
            <v>HUMAN RESRC &amp; CORP SVCS</v>
          </cell>
          <cell r="K1235" t="str">
            <v>NonBarg</v>
          </cell>
          <cell r="L1235" t="str">
            <v>NonProd</v>
          </cell>
          <cell r="M1235" t="str">
            <v>No</v>
          </cell>
          <cell r="N1235" t="str">
            <v>Other</v>
          </cell>
          <cell r="O1235">
            <v>21</v>
          </cell>
          <cell r="P1235">
            <v>0</v>
          </cell>
          <cell r="Q1235">
            <v>0</v>
          </cell>
          <cell r="R1235">
            <v>0</v>
          </cell>
          <cell r="S1235">
            <v>0</v>
          </cell>
        </row>
        <row r="1236">
          <cell r="B1236" t="str">
            <v>R64</v>
          </cell>
          <cell r="C1236" t="str">
            <v>FAMILY LEAVE NOT-PD</v>
          </cell>
          <cell r="D1236">
            <v>0</v>
          </cell>
          <cell r="E1236">
            <v>0</v>
          </cell>
          <cell r="F1236">
            <v>0</v>
          </cell>
          <cell r="G1236">
            <v>0</v>
          </cell>
          <cell r="H1236">
            <v>562</v>
          </cell>
          <cell r="I1236" t="str">
            <v>38</v>
          </cell>
          <cell r="J1236" t="str">
            <v>INTERNAL AUDITING</v>
          </cell>
          <cell r="K1236" t="str">
            <v>NonBarg</v>
          </cell>
          <cell r="L1236" t="str">
            <v>NonProd</v>
          </cell>
          <cell r="M1236" t="str">
            <v>No</v>
          </cell>
          <cell r="N1236" t="str">
            <v>Other</v>
          </cell>
          <cell r="O1236">
            <v>0</v>
          </cell>
          <cell r="P1236">
            <v>0</v>
          </cell>
          <cell r="Q1236">
            <v>0</v>
          </cell>
          <cell r="R1236">
            <v>0</v>
          </cell>
          <cell r="S1236">
            <v>0</v>
          </cell>
        </row>
        <row r="1237">
          <cell r="B1237" t="str">
            <v>R64</v>
          </cell>
          <cell r="C1237" t="str">
            <v>FAMILY LEAVE NOT-PD</v>
          </cell>
          <cell r="D1237">
            <v>0</v>
          </cell>
          <cell r="E1237">
            <v>0</v>
          </cell>
          <cell r="F1237">
            <v>0</v>
          </cell>
          <cell r="G1237">
            <v>0</v>
          </cell>
          <cell r="H1237">
            <v>647</v>
          </cell>
          <cell r="I1237" t="str">
            <v>51</v>
          </cell>
          <cell r="J1237" t="str">
            <v>CUSTOMER SERVICE</v>
          </cell>
          <cell r="K1237" t="str">
            <v>NonBarg</v>
          </cell>
          <cell r="L1237" t="str">
            <v>NonProd</v>
          </cell>
          <cell r="M1237" t="str">
            <v>No</v>
          </cell>
          <cell r="N1237" t="str">
            <v>Other</v>
          </cell>
          <cell r="O1237">
            <v>4348.25</v>
          </cell>
          <cell r="P1237">
            <v>0</v>
          </cell>
          <cell r="Q1237">
            <v>0</v>
          </cell>
          <cell r="R1237">
            <v>0</v>
          </cell>
          <cell r="S1237">
            <v>0</v>
          </cell>
        </row>
        <row r="1238">
          <cell r="B1238" t="str">
            <v>R64</v>
          </cell>
          <cell r="C1238" t="str">
            <v>FAMILY LEAVE NOT-PD</v>
          </cell>
          <cell r="D1238">
            <v>0</v>
          </cell>
          <cell r="E1238">
            <v>0</v>
          </cell>
          <cell r="F1238">
            <v>0</v>
          </cell>
          <cell r="G1238">
            <v>0</v>
          </cell>
          <cell r="H1238">
            <v>763</v>
          </cell>
          <cell r="I1238" t="str">
            <v>53</v>
          </cell>
          <cell r="J1238" t="str">
            <v>POWER SYSTEMS</v>
          </cell>
          <cell r="K1238" t="str">
            <v>NonBarg</v>
          </cell>
          <cell r="L1238" t="str">
            <v>NonProd</v>
          </cell>
          <cell r="M1238" t="str">
            <v>No</v>
          </cell>
          <cell r="N1238" t="str">
            <v>Other</v>
          </cell>
          <cell r="O1238">
            <v>117</v>
          </cell>
          <cell r="P1238">
            <v>0</v>
          </cell>
          <cell r="Q1238">
            <v>0</v>
          </cell>
          <cell r="R1238">
            <v>0</v>
          </cell>
          <cell r="S1238">
            <v>0</v>
          </cell>
        </row>
        <row r="1239">
          <cell r="B1239" t="str">
            <v>R64</v>
          </cell>
          <cell r="C1239" t="str">
            <v>FAMILY LEAVE NOT-PD</v>
          </cell>
          <cell r="D1239">
            <v>0</v>
          </cell>
          <cell r="E1239">
            <v>0</v>
          </cell>
          <cell r="F1239">
            <v>0</v>
          </cell>
          <cell r="G1239">
            <v>0</v>
          </cell>
          <cell r="H1239">
            <v>853</v>
          </cell>
          <cell r="I1239" t="str">
            <v>54</v>
          </cell>
          <cell r="J1239" t="str">
            <v>RESOURCE PLANNING</v>
          </cell>
          <cell r="K1239" t="str">
            <v>NonBarg</v>
          </cell>
          <cell r="L1239" t="str">
            <v>NonProd</v>
          </cell>
          <cell r="M1239" t="str">
            <v>No</v>
          </cell>
          <cell r="N1239" t="str">
            <v>Other</v>
          </cell>
          <cell r="O1239">
            <v>4</v>
          </cell>
          <cell r="P1239">
            <v>0</v>
          </cell>
          <cell r="Q1239">
            <v>0</v>
          </cell>
          <cell r="R1239">
            <v>0</v>
          </cell>
          <cell r="S1239">
            <v>0</v>
          </cell>
        </row>
        <row r="1240">
          <cell r="B1240" t="str">
            <v>R64</v>
          </cell>
          <cell r="C1240" t="str">
            <v>FAMILY LEAVE NOT-PD</v>
          </cell>
          <cell r="D1240">
            <v>0</v>
          </cell>
          <cell r="E1240">
            <v>0</v>
          </cell>
          <cell r="F1240">
            <v>0</v>
          </cell>
          <cell r="G1240">
            <v>0</v>
          </cell>
          <cell r="H1240">
            <v>1206</v>
          </cell>
          <cell r="I1240" t="str">
            <v>63</v>
          </cell>
          <cell r="J1240" t="str">
            <v>REGULATORY AFFAIRS</v>
          </cell>
          <cell r="K1240" t="str">
            <v>NonBarg</v>
          </cell>
          <cell r="L1240" t="str">
            <v>NonProd</v>
          </cell>
          <cell r="M1240" t="str">
            <v>No</v>
          </cell>
          <cell r="N1240" t="str">
            <v>Other</v>
          </cell>
          <cell r="O1240">
            <v>8</v>
          </cell>
          <cell r="P1240">
            <v>0</v>
          </cell>
          <cell r="Q1240">
            <v>0</v>
          </cell>
          <cell r="R1240">
            <v>0</v>
          </cell>
          <cell r="S1240">
            <v>0</v>
          </cell>
        </row>
        <row r="1241">
          <cell r="B1241" t="str">
            <v>R65</v>
          </cell>
          <cell r="C1241" t="str">
            <v>EMPL REQ N-PD</v>
          </cell>
          <cell r="D1241">
            <v>0</v>
          </cell>
          <cell r="E1241">
            <v>0</v>
          </cell>
          <cell r="F1241">
            <v>0</v>
          </cell>
          <cell r="G1241">
            <v>0</v>
          </cell>
          <cell r="H1241">
            <v>72</v>
          </cell>
          <cell r="I1241" t="str">
            <v>31</v>
          </cell>
          <cell r="J1241" t="str">
            <v>NUCLEAR DIVISION</v>
          </cell>
          <cell r="K1241" t="str">
            <v>Barg</v>
          </cell>
          <cell r="L1241" t="str">
            <v>NonProd</v>
          </cell>
          <cell r="M1241" t="str">
            <v>No</v>
          </cell>
          <cell r="N1241" t="str">
            <v>Other</v>
          </cell>
          <cell r="O1241">
            <v>2526.5</v>
          </cell>
          <cell r="P1241">
            <v>0</v>
          </cell>
          <cell r="Q1241">
            <v>0</v>
          </cell>
          <cell r="R1241">
            <v>0</v>
          </cell>
          <cell r="S1241">
            <v>0</v>
          </cell>
        </row>
        <row r="1242">
          <cell r="B1242" t="str">
            <v>R65</v>
          </cell>
          <cell r="C1242" t="str">
            <v>EMPL REQ N-PD</v>
          </cell>
          <cell r="D1242">
            <v>0</v>
          </cell>
          <cell r="E1242">
            <v>0</v>
          </cell>
          <cell r="F1242">
            <v>0</v>
          </cell>
          <cell r="G1242">
            <v>0</v>
          </cell>
          <cell r="H1242">
            <v>155</v>
          </cell>
          <cell r="I1242" t="str">
            <v>34</v>
          </cell>
          <cell r="J1242" t="str">
            <v>HUMAN RESRC &amp; CORP SVCS</v>
          </cell>
          <cell r="K1242" t="str">
            <v>Barg</v>
          </cell>
          <cell r="L1242" t="str">
            <v>NonProd</v>
          </cell>
          <cell r="M1242" t="str">
            <v>No</v>
          </cell>
          <cell r="N1242" t="str">
            <v>Other</v>
          </cell>
          <cell r="O1242">
            <v>-80</v>
          </cell>
          <cell r="P1242">
            <v>0</v>
          </cell>
          <cell r="Q1242">
            <v>0</v>
          </cell>
          <cell r="R1242">
            <v>0</v>
          </cell>
          <cell r="S1242">
            <v>0</v>
          </cell>
        </row>
        <row r="1243">
          <cell r="B1243" t="str">
            <v>R65</v>
          </cell>
          <cell r="C1243" t="str">
            <v>EMPL REQ N-PD</v>
          </cell>
          <cell r="D1243">
            <v>0</v>
          </cell>
          <cell r="E1243">
            <v>0</v>
          </cell>
          <cell r="F1243">
            <v>0</v>
          </cell>
          <cell r="G1243">
            <v>0</v>
          </cell>
          <cell r="H1243">
            <v>206</v>
          </cell>
          <cell r="I1243" t="str">
            <v>51</v>
          </cell>
          <cell r="J1243" t="str">
            <v>CUSTOMER SERVICE</v>
          </cell>
          <cell r="K1243" t="str">
            <v>Barg</v>
          </cell>
          <cell r="L1243" t="str">
            <v>NonProd</v>
          </cell>
          <cell r="M1243" t="str">
            <v>No</v>
          </cell>
          <cell r="N1243" t="str">
            <v>Other</v>
          </cell>
          <cell r="O1243">
            <v>24</v>
          </cell>
          <cell r="P1243">
            <v>0</v>
          </cell>
          <cell r="Q1243">
            <v>0</v>
          </cell>
          <cell r="R1243">
            <v>0</v>
          </cell>
          <cell r="S1243">
            <v>0</v>
          </cell>
        </row>
        <row r="1244">
          <cell r="B1244" t="str">
            <v>R65</v>
          </cell>
          <cell r="C1244" t="str">
            <v>EMPL REQ N-PD</v>
          </cell>
          <cell r="D1244">
            <v>0</v>
          </cell>
          <cell r="E1244">
            <v>0</v>
          </cell>
          <cell r="F1244">
            <v>0</v>
          </cell>
          <cell r="G1244">
            <v>0</v>
          </cell>
          <cell r="H1244">
            <v>286</v>
          </cell>
          <cell r="I1244" t="str">
            <v>53</v>
          </cell>
          <cell r="J1244" t="str">
            <v>POWER SYSTEMS</v>
          </cell>
          <cell r="K1244" t="str">
            <v>Barg</v>
          </cell>
          <cell r="L1244" t="str">
            <v>NonProd</v>
          </cell>
          <cell r="M1244" t="str">
            <v>No</v>
          </cell>
          <cell r="N1244" t="str">
            <v>Other</v>
          </cell>
          <cell r="O1244">
            <v>8507.5</v>
          </cell>
          <cell r="P1244">
            <v>0</v>
          </cell>
          <cell r="Q1244">
            <v>0</v>
          </cell>
          <cell r="R1244">
            <v>0</v>
          </cell>
          <cell r="S1244">
            <v>0</v>
          </cell>
        </row>
        <row r="1245">
          <cell r="B1245" t="str">
            <v>R65</v>
          </cell>
          <cell r="C1245" t="str">
            <v>EMPL REQ N-PD</v>
          </cell>
          <cell r="D1245">
            <v>0</v>
          </cell>
          <cell r="E1245">
            <v>0</v>
          </cell>
          <cell r="F1245">
            <v>0</v>
          </cell>
          <cell r="G1245">
            <v>0</v>
          </cell>
          <cell r="H1245">
            <v>413</v>
          </cell>
          <cell r="I1245" t="str">
            <v>56</v>
          </cell>
          <cell r="J1245" t="str">
            <v>POWER GENERATION</v>
          </cell>
          <cell r="K1245" t="str">
            <v>Barg</v>
          </cell>
          <cell r="L1245" t="str">
            <v>NonProd</v>
          </cell>
          <cell r="M1245" t="str">
            <v>No</v>
          </cell>
          <cell r="N1245" t="str">
            <v>Other</v>
          </cell>
          <cell r="O1245">
            <v>2062.75</v>
          </cell>
          <cell r="P1245">
            <v>0</v>
          </cell>
          <cell r="Q1245">
            <v>0</v>
          </cell>
          <cell r="R1245">
            <v>0</v>
          </cell>
          <cell r="S1245">
            <v>0</v>
          </cell>
        </row>
        <row r="1246">
          <cell r="B1246" t="str">
            <v>R65</v>
          </cell>
          <cell r="C1246" t="str">
            <v>EMPL REQ N-PD</v>
          </cell>
          <cell r="D1246">
            <v>0</v>
          </cell>
          <cell r="E1246">
            <v>0</v>
          </cell>
          <cell r="F1246">
            <v>0</v>
          </cell>
          <cell r="G1246">
            <v>0</v>
          </cell>
          <cell r="H1246">
            <v>477</v>
          </cell>
          <cell r="I1246" t="str">
            <v>58</v>
          </cell>
          <cell r="J1246" t="str">
            <v>INFO MANAGEMENT</v>
          </cell>
          <cell r="K1246" t="str">
            <v>Barg</v>
          </cell>
          <cell r="L1246" t="str">
            <v>NonProd</v>
          </cell>
          <cell r="M1246" t="str">
            <v>No</v>
          </cell>
          <cell r="N1246" t="str">
            <v>Other</v>
          </cell>
          <cell r="O1246">
            <v>110.5</v>
          </cell>
          <cell r="P1246">
            <v>0</v>
          </cell>
          <cell r="Q1246">
            <v>0</v>
          </cell>
          <cell r="R1246">
            <v>0</v>
          </cell>
          <cell r="S1246">
            <v>0</v>
          </cell>
        </row>
        <row r="1247">
          <cell r="B1247" t="str">
            <v>R65</v>
          </cell>
          <cell r="C1247" t="str">
            <v>EMPL REQ N-PD</v>
          </cell>
          <cell r="D1247">
            <v>0</v>
          </cell>
          <cell r="E1247">
            <v>0</v>
          </cell>
          <cell r="F1247">
            <v>0</v>
          </cell>
          <cell r="G1247">
            <v>0</v>
          </cell>
          <cell r="H1247">
            <v>86</v>
          </cell>
          <cell r="I1247" t="str">
            <v>31</v>
          </cell>
          <cell r="J1247" t="str">
            <v>NUCLEAR DIVISION</v>
          </cell>
          <cell r="K1247" t="str">
            <v>NonBarg</v>
          </cell>
          <cell r="L1247" t="str">
            <v>NonProd</v>
          </cell>
          <cell r="M1247" t="str">
            <v>No</v>
          </cell>
          <cell r="N1247" t="str">
            <v>Other</v>
          </cell>
          <cell r="O1247">
            <v>504.5</v>
          </cell>
          <cell r="P1247">
            <v>0</v>
          </cell>
          <cell r="Q1247">
            <v>0</v>
          </cell>
          <cell r="R1247">
            <v>0</v>
          </cell>
          <cell r="S1247">
            <v>0</v>
          </cell>
        </row>
        <row r="1248">
          <cell r="B1248" t="str">
            <v>R65</v>
          </cell>
          <cell r="C1248" t="str">
            <v>EMPL REQ N-PD</v>
          </cell>
          <cell r="D1248">
            <v>0</v>
          </cell>
          <cell r="E1248">
            <v>0</v>
          </cell>
          <cell r="F1248">
            <v>0</v>
          </cell>
          <cell r="G1248">
            <v>0</v>
          </cell>
          <cell r="H1248">
            <v>210</v>
          </cell>
          <cell r="I1248" t="str">
            <v>33</v>
          </cell>
          <cell r="J1248" t="str">
            <v>FINANCIAL</v>
          </cell>
          <cell r="K1248" t="str">
            <v>NonBarg</v>
          </cell>
          <cell r="L1248" t="str">
            <v>NonProd</v>
          </cell>
          <cell r="M1248" t="str">
            <v>No</v>
          </cell>
          <cell r="N1248" t="str">
            <v>Other</v>
          </cell>
          <cell r="O1248">
            <v>428</v>
          </cell>
          <cell r="P1248">
            <v>0</v>
          </cell>
          <cell r="Q1248">
            <v>0</v>
          </cell>
          <cell r="R1248">
            <v>0</v>
          </cell>
          <cell r="S1248">
            <v>0</v>
          </cell>
        </row>
        <row r="1249">
          <cell r="B1249" t="str">
            <v>R65</v>
          </cell>
          <cell r="C1249" t="str">
            <v>EMPL REQ N-PD</v>
          </cell>
          <cell r="D1249">
            <v>0</v>
          </cell>
          <cell r="E1249">
            <v>0</v>
          </cell>
          <cell r="F1249">
            <v>0</v>
          </cell>
          <cell r="G1249">
            <v>0</v>
          </cell>
          <cell r="H1249">
            <v>320</v>
          </cell>
          <cell r="I1249" t="str">
            <v>34</v>
          </cell>
          <cell r="J1249" t="str">
            <v>HUMAN RESRC &amp; CORP SVCS</v>
          </cell>
          <cell r="K1249" t="str">
            <v>NonBarg</v>
          </cell>
          <cell r="L1249" t="str">
            <v>NonProd</v>
          </cell>
          <cell r="M1249" t="str">
            <v>No</v>
          </cell>
          <cell r="N1249" t="str">
            <v>Other</v>
          </cell>
          <cell r="O1249">
            <v>893.25</v>
          </cell>
          <cell r="P1249">
            <v>0</v>
          </cell>
          <cell r="Q1249">
            <v>0</v>
          </cell>
          <cell r="R1249">
            <v>0</v>
          </cell>
          <cell r="S1249">
            <v>0</v>
          </cell>
        </row>
        <row r="1250">
          <cell r="B1250" t="str">
            <v>R65</v>
          </cell>
          <cell r="C1250" t="str">
            <v>EMPL REQ N-PD</v>
          </cell>
          <cell r="D1250">
            <v>0</v>
          </cell>
          <cell r="E1250">
            <v>0</v>
          </cell>
          <cell r="F1250">
            <v>0</v>
          </cell>
          <cell r="G1250">
            <v>0</v>
          </cell>
          <cell r="H1250">
            <v>413</v>
          </cell>
          <cell r="I1250" t="str">
            <v>35</v>
          </cell>
          <cell r="J1250" t="str">
            <v>GENERAL COUNSEL</v>
          </cell>
          <cell r="K1250" t="str">
            <v>NonBarg</v>
          </cell>
          <cell r="L1250" t="str">
            <v>NonProd</v>
          </cell>
          <cell r="M1250" t="str">
            <v>No</v>
          </cell>
          <cell r="N1250" t="str">
            <v>Other</v>
          </cell>
          <cell r="O1250">
            <v>128</v>
          </cell>
          <cell r="P1250">
            <v>0</v>
          </cell>
          <cell r="Q1250">
            <v>0</v>
          </cell>
          <cell r="R1250">
            <v>0</v>
          </cell>
          <cell r="S1250">
            <v>0</v>
          </cell>
        </row>
        <row r="1251">
          <cell r="B1251" t="str">
            <v>R65</v>
          </cell>
          <cell r="C1251" t="str">
            <v>EMPL REQ N-PD</v>
          </cell>
          <cell r="D1251">
            <v>0</v>
          </cell>
          <cell r="E1251">
            <v>0</v>
          </cell>
          <cell r="F1251">
            <v>0</v>
          </cell>
          <cell r="G1251">
            <v>0</v>
          </cell>
          <cell r="H1251">
            <v>508</v>
          </cell>
          <cell r="I1251" t="str">
            <v>37</v>
          </cell>
          <cell r="J1251" t="str">
            <v>CORP COMMUNICATIONS</v>
          </cell>
          <cell r="K1251" t="str">
            <v>NonBarg</v>
          </cell>
          <cell r="L1251" t="str">
            <v>NonProd</v>
          </cell>
          <cell r="M1251" t="str">
            <v>No</v>
          </cell>
          <cell r="N1251" t="str">
            <v>Other</v>
          </cell>
          <cell r="O1251">
            <v>64</v>
          </cell>
          <cell r="P1251">
            <v>0</v>
          </cell>
          <cell r="Q1251">
            <v>0</v>
          </cell>
          <cell r="R1251">
            <v>0</v>
          </cell>
          <cell r="S1251">
            <v>0</v>
          </cell>
        </row>
        <row r="1252">
          <cell r="B1252" t="str">
            <v>R65</v>
          </cell>
          <cell r="C1252" t="str">
            <v>EMPL REQ N-PD</v>
          </cell>
          <cell r="D1252">
            <v>0</v>
          </cell>
          <cell r="E1252">
            <v>0</v>
          </cell>
          <cell r="F1252">
            <v>0</v>
          </cell>
          <cell r="G1252">
            <v>0</v>
          </cell>
          <cell r="H1252">
            <v>563</v>
          </cell>
          <cell r="I1252" t="str">
            <v>38</v>
          </cell>
          <cell r="J1252" t="str">
            <v>INTERNAL AUDITING</v>
          </cell>
          <cell r="K1252" t="str">
            <v>NonBarg</v>
          </cell>
          <cell r="L1252" t="str">
            <v>NonProd</v>
          </cell>
          <cell r="M1252" t="str">
            <v>No</v>
          </cell>
          <cell r="N1252" t="str">
            <v>Other</v>
          </cell>
          <cell r="O1252">
            <v>120</v>
          </cell>
          <cell r="P1252">
            <v>0</v>
          </cell>
          <cell r="Q1252">
            <v>0</v>
          </cell>
          <cell r="R1252">
            <v>0</v>
          </cell>
          <cell r="S1252">
            <v>0</v>
          </cell>
        </row>
        <row r="1253">
          <cell r="B1253" t="str">
            <v>R65</v>
          </cell>
          <cell r="C1253" t="str">
            <v>EMPL REQ N-PD</v>
          </cell>
          <cell r="D1253">
            <v>0</v>
          </cell>
          <cell r="E1253">
            <v>0</v>
          </cell>
          <cell r="F1253">
            <v>0</v>
          </cell>
          <cell r="G1253">
            <v>0</v>
          </cell>
          <cell r="H1253">
            <v>648</v>
          </cell>
          <cell r="I1253" t="str">
            <v>51</v>
          </cell>
          <cell r="J1253" t="str">
            <v>CUSTOMER SERVICE</v>
          </cell>
          <cell r="K1253" t="str">
            <v>NonBarg</v>
          </cell>
          <cell r="L1253" t="str">
            <v>NonProd</v>
          </cell>
          <cell r="M1253" t="str">
            <v>No</v>
          </cell>
          <cell r="N1253" t="str">
            <v>Other</v>
          </cell>
          <cell r="O1253">
            <v>23720</v>
          </cell>
          <cell r="P1253">
            <v>0</v>
          </cell>
          <cell r="Q1253">
            <v>0</v>
          </cell>
          <cell r="R1253">
            <v>0</v>
          </cell>
          <cell r="S1253">
            <v>0</v>
          </cell>
        </row>
        <row r="1254">
          <cell r="B1254" t="str">
            <v>R65</v>
          </cell>
          <cell r="C1254" t="str">
            <v>EMPL REQ N-PD</v>
          </cell>
          <cell r="D1254">
            <v>0</v>
          </cell>
          <cell r="E1254">
            <v>0</v>
          </cell>
          <cell r="F1254">
            <v>0</v>
          </cell>
          <cell r="G1254">
            <v>0</v>
          </cell>
          <cell r="H1254">
            <v>764</v>
          </cell>
          <cell r="I1254" t="str">
            <v>53</v>
          </cell>
          <cell r="J1254" t="str">
            <v>POWER SYSTEMS</v>
          </cell>
          <cell r="K1254" t="str">
            <v>NonBarg</v>
          </cell>
          <cell r="L1254" t="str">
            <v>NonProd</v>
          </cell>
          <cell r="M1254" t="str">
            <v>No</v>
          </cell>
          <cell r="N1254" t="str">
            <v>Other</v>
          </cell>
          <cell r="O1254">
            <v>866</v>
          </cell>
          <cell r="P1254">
            <v>0</v>
          </cell>
          <cell r="Q1254">
            <v>0</v>
          </cell>
          <cell r="R1254">
            <v>0</v>
          </cell>
          <cell r="S1254">
            <v>0</v>
          </cell>
        </row>
        <row r="1255">
          <cell r="B1255" t="str">
            <v>R65</v>
          </cell>
          <cell r="C1255" t="str">
            <v>EMPL REQ N-PD</v>
          </cell>
          <cell r="D1255">
            <v>0</v>
          </cell>
          <cell r="E1255">
            <v>0</v>
          </cell>
          <cell r="F1255">
            <v>0</v>
          </cell>
          <cell r="G1255">
            <v>0</v>
          </cell>
          <cell r="H1255">
            <v>854</v>
          </cell>
          <cell r="I1255" t="str">
            <v>54</v>
          </cell>
          <cell r="J1255" t="str">
            <v>RESOURCE PLANNING</v>
          </cell>
          <cell r="K1255" t="str">
            <v>NonBarg</v>
          </cell>
          <cell r="L1255" t="str">
            <v>NonProd</v>
          </cell>
          <cell r="M1255" t="str">
            <v>No</v>
          </cell>
          <cell r="N1255" t="str">
            <v>Other</v>
          </cell>
          <cell r="O1255">
            <v>72</v>
          </cell>
          <cell r="P1255">
            <v>0</v>
          </cell>
          <cell r="Q1255">
            <v>0</v>
          </cell>
          <cell r="R1255">
            <v>0</v>
          </cell>
          <cell r="S1255">
            <v>0</v>
          </cell>
        </row>
        <row r="1256">
          <cell r="B1256" t="str">
            <v>R65</v>
          </cell>
          <cell r="C1256" t="str">
            <v>EMPL REQ N-PD</v>
          </cell>
          <cell r="D1256">
            <v>0</v>
          </cell>
          <cell r="E1256">
            <v>0</v>
          </cell>
          <cell r="F1256">
            <v>0</v>
          </cell>
          <cell r="G1256">
            <v>0</v>
          </cell>
          <cell r="H1256">
            <v>934</v>
          </cell>
          <cell r="I1256" t="str">
            <v>56</v>
          </cell>
          <cell r="J1256" t="str">
            <v>POWER GENERATION</v>
          </cell>
          <cell r="K1256" t="str">
            <v>NonBarg</v>
          </cell>
          <cell r="L1256" t="str">
            <v>NonProd</v>
          </cell>
          <cell r="M1256" t="str">
            <v>No</v>
          </cell>
          <cell r="N1256" t="str">
            <v>Other</v>
          </cell>
          <cell r="O1256">
            <v>317</v>
          </cell>
          <cell r="P1256">
            <v>0</v>
          </cell>
          <cell r="Q1256">
            <v>0</v>
          </cell>
          <cell r="R1256">
            <v>0</v>
          </cell>
          <cell r="S1256">
            <v>0</v>
          </cell>
        </row>
        <row r="1257">
          <cell r="B1257" t="str">
            <v>R65</v>
          </cell>
          <cell r="C1257" t="str">
            <v>EMPL REQ N-PD</v>
          </cell>
          <cell r="D1257">
            <v>0</v>
          </cell>
          <cell r="E1257">
            <v>0</v>
          </cell>
          <cell r="F1257">
            <v>0</v>
          </cell>
          <cell r="G1257">
            <v>0</v>
          </cell>
          <cell r="H1257">
            <v>1042</v>
          </cell>
          <cell r="I1257" t="str">
            <v>58</v>
          </cell>
          <cell r="J1257" t="str">
            <v>INFO MANAGEMENT</v>
          </cell>
          <cell r="K1257" t="str">
            <v>NonBarg</v>
          </cell>
          <cell r="L1257" t="str">
            <v>NonProd</v>
          </cell>
          <cell r="M1257" t="str">
            <v>No</v>
          </cell>
          <cell r="N1257" t="str">
            <v>Other</v>
          </cell>
          <cell r="O1257">
            <v>769.25</v>
          </cell>
          <cell r="P1257">
            <v>0</v>
          </cell>
          <cell r="Q1257">
            <v>0</v>
          </cell>
          <cell r="R1257">
            <v>0</v>
          </cell>
          <cell r="S1257">
            <v>0</v>
          </cell>
        </row>
        <row r="1258">
          <cell r="B1258" t="str">
            <v>R65</v>
          </cell>
          <cell r="C1258" t="str">
            <v>EMPL REQ N-PD</v>
          </cell>
          <cell r="D1258">
            <v>0</v>
          </cell>
          <cell r="E1258">
            <v>0</v>
          </cell>
          <cell r="F1258">
            <v>0</v>
          </cell>
          <cell r="G1258">
            <v>0</v>
          </cell>
          <cell r="H1258">
            <v>1207</v>
          </cell>
          <cell r="I1258" t="str">
            <v>63</v>
          </cell>
          <cell r="J1258" t="str">
            <v>REGULATORY AFFAIRS</v>
          </cell>
          <cell r="K1258" t="str">
            <v>NonBarg</v>
          </cell>
          <cell r="L1258" t="str">
            <v>NonProd</v>
          </cell>
          <cell r="M1258" t="str">
            <v>No</v>
          </cell>
          <cell r="N1258" t="str">
            <v>Other</v>
          </cell>
          <cell r="O1258">
            <v>200</v>
          </cell>
          <cell r="P1258">
            <v>0</v>
          </cell>
          <cell r="Q1258">
            <v>0</v>
          </cell>
          <cell r="R1258">
            <v>0</v>
          </cell>
          <cell r="S1258">
            <v>0</v>
          </cell>
        </row>
        <row r="1259">
          <cell r="B1259" t="str">
            <v>R66</v>
          </cell>
          <cell r="C1259" t="str">
            <v>UNION AFF-NOT PAID</v>
          </cell>
          <cell r="D1259">
            <v>0</v>
          </cell>
          <cell r="E1259">
            <v>0</v>
          </cell>
          <cell r="F1259">
            <v>0</v>
          </cell>
          <cell r="G1259">
            <v>0</v>
          </cell>
          <cell r="H1259">
            <v>73</v>
          </cell>
          <cell r="I1259" t="str">
            <v>31</v>
          </cell>
          <cell r="J1259" t="str">
            <v>NUCLEAR DIVISION</v>
          </cell>
          <cell r="K1259" t="str">
            <v>Barg</v>
          </cell>
          <cell r="L1259" t="str">
            <v>NonProd</v>
          </cell>
          <cell r="M1259" t="str">
            <v>No</v>
          </cell>
          <cell r="N1259" t="str">
            <v>Other</v>
          </cell>
          <cell r="O1259">
            <v>897</v>
          </cell>
          <cell r="P1259">
            <v>0</v>
          </cell>
          <cell r="Q1259">
            <v>0</v>
          </cell>
          <cell r="R1259">
            <v>0</v>
          </cell>
          <cell r="S1259">
            <v>0</v>
          </cell>
        </row>
        <row r="1260">
          <cell r="B1260" t="str">
            <v>R66</v>
          </cell>
          <cell r="C1260" t="str">
            <v>UNION AFF-NOT PAID</v>
          </cell>
          <cell r="D1260">
            <v>0</v>
          </cell>
          <cell r="E1260">
            <v>0</v>
          </cell>
          <cell r="F1260">
            <v>0</v>
          </cell>
          <cell r="G1260">
            <v>0</v>
          </cell>
          <cell r="H1260">
            <v>287</v>
          </cell>
          <cell r="I1260" t="str">
            <v>53</v>
          </cell>
          <cell r="J1260" t="str">
            <v>POWER SYSTEMS</v>
          </cell>
          <cell r="K1260" t="str">
            <v>Barg</v>
          </cell>
          <cell r="L1260" t="str">
            <v>NonProd</v>
          </cell>
          <cell r="M1260" t="str">
            <v>No</v>
          </cell>
          <cell r="N1260" t="str">
            <v>Other</v>
          </cell>
          <cell r="O1260">
            <v>2175</v>
          </cell>
          <cell r="P1260">
            <v>0</v>
          </cell>
          <cell r="Q1260">
            <v>0</v>
          </cell>
          <cell r="R1260">
            <v>0</v>
          </cell>
          <cell r="S1260">
            <v>0</v>
          </cell>
        </row>
        <row r="1261">
          <cell r="B1261" t="str">
            <v>R66</v>
          </cell>
          <cell r="C1261" t="str">
            <v>UNION AFF-NOT PAID</v>
          </cell>
          <cell r="D1261">
            <v>0</v>
          </cell>
          <cell r="E1261">
            <v>0</v>
          </cell>
          <cell r="F1261">
            <v>0</v>
          </cell>
          <cell r="G1261">
            <v>0</v>
          </cell>
          <cell r="H1261">
            <v>414</v>
          </cell>
          <cell r="I1261" t="str">
            <v>56</v>
          </cell>
          <cell r="J1261" t="str">
            <v>POWER GENERATION</v>
          </cell>
          <cell r="K1261" t="str">
            <v>Barg</v>
          </cell>
          <cell r="L1261" t="str">
            <v>NonProd</v>
          </cell>
          <cell r="M1261" t="str">
            <v>No</v>
          </cell>
          <cell r="N1261" t="str">
            <v>Other</v>
          </cell>
          <cell r="O1261">
            <v>685.5</v>
          </cell>
          <cell r="P1261">
            <v>0</v>
          </cell>
          <cell r="Q1261">
            <v>0</v>
          </cell>
          <cell r="R1261">
            <v>0</v>
          </cell>
          <cell r="S1261">
            <v>0</v>
          </cell>
        </row>
        <row r="1262">
          <cell r="B1262" t="str">
            <v>R68</v>
          </cell>
          <cell r="C1262" t="str">
            <v>WORK STOP-NOT PAID</v>
          </cell>
          <cell r="D1262">
            <v>0</v>
          </cell>
          <cell r="E1262">
            <v>0</v>
          </cell>
          <cell r="F1262">
            <v>0</v>
          </cell>
          <cell r="G1262">
            <v>0</v>
          </cell>
          <cell r="H1262">
            <v>288</v>
          </cell>
          <cell r="I1262" t="str">
            <v>53</v>
          </cell>
          <cell r="J1262" t="str">
            <v>POWER SYSTEMS</v>
          </cell>
          <cell r="K1262" t="str">
            <v>Barg</v>
          </cell>
          <cell r="L1262" t="str">
            <v>NonProd</v>
          </cell>
          <cell r="M1262" t="str">
            <v>No</v>
          </cell>
          <cell r="N1262" t="str">
            <v>Other</v>
          </cell>
          <cell r="O1262">
            <v>0</v>
          </cell>
          <cell r="P1262">
            <v>0</v>
          </cell>
          <cell r="Q1262">
            <v>0</v>
          </cell>
          <cell r="R1262">
            <v>0</v>
          </cell>
          <cell r="S1262">
            <v>0</v>
          </cell>
        </row>
        <row r="1263">
          <cell r="B1263" t="str">
            <v>R68</v>
          </cell>
          <cell r="C1263" t="str">
            <v>WORK STOP-NOT PAID</v>
          </cell>
          <cell r="D1263">
            <v>0</v>
          </cell>
          <cell r="E1263">
            <v>0</v>
          </cell>
          <cell r="F1263">
            <v>0</v>
          </cell>
          <cell r="G1263">
            <v>0</v>
          </cell>
          <cell r="H1263">
            <v>765</v>
          </cell>
          <cell r="I1263" t="str">
            <v>53</v>
          </cell>
          <cell r="J1263" t="str">
            <v>POWER SYSTEMS</v>
          </cell>
          <cell r="K1263" t="str">
            <v>NonBarg</v>
          </cell>
          <cell r="L1263" t="str">
            <v>NonProd</v>
          </cell>
          <cell r="M1263" t="str">
            <v>No</v>
          </cell>
          <cell r="N1263" t="str">
            <v>Other</v>
          </cell>
          <cell r="O1263">
            <v>0</v>
          </cell>
          <cell r="P1263">
            <v>0</v>
          </cell>
          <cell r="Q1263">
            <v>0</v>
          </cell>
          <cell r="R1263">
            <v>0</v>
          </cell>
          <cell r="S1263">
            <v>0</v>
          </cell>
        </row>
        <row r="1264">
          <cell r="B1264" t="str">
            <v>R69</v>
          </cell>
          <cell r="C1264" t="str">
            <v>OTHER-NOT PAID</v>
          </cell>
          <cell r="D1264">
            <v>0</v>
          </cell>
          <cell r="E1264">
            <v>0</v>
          </cell>
          <cell r="F1264">
            <v>0</v>
          </cell>
          <cell r="G1264">
            <v>0</v>
          </cell>
          <cell r="H1264">
            <v>74</v>
          </cell>
          <cell r="I1264" t="str">
            <v>31</v>
          </cell>
          <cell r="J1264" t="str">
            <v>NUCLEAR DIVISION</v>
          </cell>
          <cell r="K1264" t="str">
            <v>Barg</v>
          </cell>
          <cell r="L1264" t="str">
            <v>NonProd</v>
          </cell>
          <cell r="M1264" t="str">
            <v>No</v>
          </cell>
          <cell r="N1264" t="str">
            <v>Other</v>
          </cell>
          <cell r="O1264">
            <v>168</v>
          </cell>
          <cell r="P1264">
            <v>0</v>
          </cell>
          <cell r="Q1264">
            <v>0</v>
          </cell>
          <cell r="R1264">
            <v>0</v>
          </cell>
          <cell r="S1264">
            <v>0</v>
          </cell>
        </row>
        <row r="1265">
          <cell r="B1265" t="str">
            <v>R69</v>
          </cell>
          <cell r="C1265" t="str">
            <v>OTHER-NOT PAID</v>
          </cell>
          <cell r="D1265">
            <v>0</v>
          </cell>
          <cell r="E1265">
            <v>0</v>
          </cell>
          <cell r="F1265">
            <v>0</v>
          </cell>
          <cell r="G1265">
            <v>0</v>
          </cell>
          <cell r="H1265">
            <v>289</v>
          </cell>
          <cell r="I1265" t="str">
            <v>53</v>
          </cell>
          <cell r="J1265" t="str">
            <v>POWER SYSTEMS</v>
          </cell>
          <cell r="K1265" t="str">
            <v>Barg</v>
          </cell>
          <cell r="L1265" t="str">
            <v>NonProd</v>
          </cell>
          <cell r="M1265" t="str">
            <v>No</v>
          </cell>
          <cell r="N1265" t="str">
            <v>Other</v>
          </cell>
          <cell r="O1265">
            <v>467.75</v>
          </cell>
          <cell r="P1265">
            <v>0</v>
          </cell>
          <cell r="Q1265">
            <v>0</v>
          </cell>
          <cell r="R1265">
            <v>0</v>
          </cell>
          <cell r="S1265">
            <v>0</v>
          </cell>
        </row>
        <row r="1266">
          <cell r="B1266" t="str">
            <v>R69</v>
          </cell>
          <cell r="C1266" t="str">
            <v>OTHER-NOT PAID</v>
          </cell>
          <cell r="D1266">
            <v>0</v>
          </cell>
          <cell r="E1266">
            <v>0</v>
          </cell>
          <cell r="F1266">
            <v>0</v>
          </cell>
          <cell r="G1266">
            <v>0</v>
          </cell>
          <cell r="H1266">
            <v>415</v>
          </cell>
          <cell r="I1266" t="str">
            <v>56</v>
          </cell>
          <cell r="J1266" t="str">
            <v>POWER GENERATION</v>
          </cell>
          <cell r="K1266" t="str">
            <v>Barg</v>
          </cell>
          <cell r="L1266" t="str">
            <v>NonProd</v>
          </cell>
          <cell r="M1266" t="str">
            <v>No</v>
          </cell>
          <cell r="N1266" t="str">
            <v>Other</v>
          </cell>
          <cell r="O1266">
            <v>6261</v>
          </cell>
          <cell r="P1266">
            <v>0</v>
          </cell>
          <cell r="Q1266">
            <v>0</v>
          </cell>
          <cell r="R1266">
            <v>0</v>
          </cell>
          <cell r="S1266">
            <v>0</v>
          </cell>
        </row>
        <row r="1267">
          <cell r="B1267" t="str">
            <v>R69</v>
          </cell>
          <cell r="C1267" t="str">
            <v>OTHER-NOT PAID</v>
          </cell>
          <cell r="D1267">
            <v>0</v>
          </cell>
          <cell r="E1267">
            <v>0</v>
          </cell>
          <cell r="F1267">
            <v>0</v>
          </cell>
          <cell r="G1267">
            <v>0</v>
          </cell>
          <cell r="H1267">
            <v>87</v>
          </cell>
          <cell r="I1267" t="str">
            <v>31</v>
          </cell>
          <cell r="J1267" t="str">
            <v>NUCLEAR DIVISION</v>
          </cell>
          <cell r="K1267" t="str">
            <v>NonBarg</v>
          </cell>
          <cell r="L1267" t="str">
            <v>NonProd</v>
          </cell>
          <cell r="M1267" t="str">
            <v>No</v>
          </cell>
          <cell r="N1267" t="str">
            <v>Other</v>
          </cell>
          <cell r="O1267">
            <v>175</v>
          </cell>
          <cell r="P1267">
            <v>0</v>
          </cell>
          <cell r="Q1267">
            <v>0</v>
          </cell>
          <cell r="R1267">
            <v>0</v>
          </cell>
          <cell r="S1267">
            <v>0</v>
          </cell>
        </row>
        <row r="1268">
          <cell r="B1268" t="str">
            <v>R69</v>
          </cell>
          <cell r="C1268" t="str">
            <v>OTHER-NOT PAID</v>
          </cell>
          <cell r="D1268">
            <v>0</v>
          </cell>
          <cell r="E1268">
            <v>0</v>
          </cell>
          <cell r="F1268">
            <v>0</v>
          </cell>
          <cell r="G1268">
            <v>0</v>
          </cell>
          <cell r="H1268">
            <v>321</v>
          </cell>
          <cell r="I1268" t="str">
            <v>34</v>
          </cell>
          <cell r="J1268" t="str">
            <v>HUMAN RESRC &amp; CORP SVCS</v>
          </cell>
          <cell r="K1268" t="str">
            <v>NonBarg</v>
          </cell>
          <cell r="L1268" t="str">
            <v>NonProd</v>
          </cell>
          <cell r="M1268" t="str">
            <v>No</v>
          </cell>
          <cell r="N1268" t="str">
            <v>Other</v>
          </cell>
          <cell r="O1268">
            <v>321.25</v>
          </cell>
          <cell r="P1268">
            <v>0</v>
          </cell>
          <cell r="Q1268">
            <v>0</v>
          </cell>
          <cell r="R1268">
            <v>0</v>
          </cell>
          <cell r="S1268">
            <v>0</v>
          </cell>
        </row>
        <row r="1269">
          <cell r="B1269" t="str">
            <v>R69</v>
          </cell>
          <cell r="C1269" t="str">
            <v>OTHER-NOT PAID</v>
          </cell>
          <cell r="D1269">
            <v>0</v>
          </cell>
          <cell r="E1269">
            <v>0</v>
          </cell>
          <cell r="F1269">
            <v>0</v>
          </cell>
          <cell r="G1269">
            <v>0</v>
          </cell>
          <cell r="H1269">
            <v>414</v>
          </cell>
          <cell r="I1269" t="str">
            <v>35</v>
          </cell>
          <cell r="J1269" t="str">
            <v>GENERAL COUNSEL</v>
          </cell>
          <cell r="K1269" t="str">
            <v>NonBarg</v>
          </cell>
          <cell r="L1269" t="str">
            <v>NonProd</v>
          </cell>
          <cell r="M1269" t="str">
            <v>No</v>
          </cell>
          <cell r="N1269" t="str">
            <v>Other</v>
          </cell>
          <cell r="O1269">
            <v>20</v>
          </cell>
          <cell r="P1269">
            <v>0</v>
          </cell>
          <cell r="Q1269">
            <v>0</v>
          </cell>
          <cell r="R1269">
            <v>0</v>
          </cell>
          <cell r="S1269">
            <v>0</v>
          </cell>
        </row>
        <row r="1270">
          <cell r="B1270" t="str">
            <v>R69</v>
          </cell>
          <cell r="C1270" t="str">
            <v>OTHER-NOT PAID</v>
          </cell>
          <cell r="D1270">
            <v>0</v>
          </cell>
          <cell r="E1270">
            <v>0</v>
          </cell>
          <cell r="F1270">
            <v>0</v>
          </cell>
          <cell r="G1270">
            <v>0</v>
          </cell>
          <cell r="H1270">
            <v>649</v>
          </cell>
          <cell r="I1270" t="str">
            <v>51</v>
          </cell>
          <cell r="J1270" t="str">
            <v>CUSTOMER SERVICE</v>
          </cell>
          <cell r="K1270" t="str">
            <v>NonBarg</v>
          </cell>
          <cell r="L1270" t="str">
            <v>NonProd</v>
          </cell>
          <cell r="M1270" t="str">
            <v>No</v>
          </cell>
          <cell r="N1270" t="str">
            <v>Other</v>
          </cell>
          <cell r="O1270">
            <v>2579.5</v>
          </cell>
          <cell r="P1270">
            <v>0</v>
          </cell>
          <cell r="Q1270">
            <v>0</v>
          </cell>
          <cell r="R1270">
            <v>0</v>
          </cell>
          <cell r="S1270">
            <v>0</v>
          </cell>
        </row>
        <row r="1271">
          <cell r="B1271" t="str">
            <v>R69</v>
          </cell>
          <cell r="C1271" t="str">
            <v>OTHER-NOT PAID</v>
          </cell>
          <cell r="D1271">
            <v>0</v>
          </cell>
          <cell r="E1271">
            <v>0</v>
          </cell>
          <cell r="F1271">
            <v>0</v>
          </cell>
          <cell r="G1271">
            <v>0</v>
          </cell>
          <cell r="H1271">
            <v>766</v>
          </cell>
          <cell r="I1271" t="str">
            <v>53</v>
          </cell>
          <cell r="J1271" t="str">
            <v>POWER SYSTEMS</v>
          </cell>
          <cell r="K1271" t="str">
            <v>NonBarg</v>
          </cell>
          <cell r="L1271" t="str">
            <v>NonProd</v>
          </cell>
          <cell r="M1271" t="str">
            <v>No</v>
          </cell>
          <cell r="N1271" t="str">
            <v>Other</v>
          </cell>
          <cell r="O1271">
            <v>194</v>
          </cell>
          <cell r="P1271">
            <v>0</v>
          </cell>
          <cell r="Q1271">
            <v>0</v>
          </cell>
          <cell r="R1271">
            <v>0</v>
          </cell>
          <cell r="S1271">
            <v>0</v>
          </cell>
        </row>
        <row r="1272">
          <cell r="B1272" t="str">
            <v>R69</v>
          </cell>
          <cell r="C1272" t="str">
            <v>OTHER-NOT PAID</v>
          </cell>
          <cell r="D1272">
            <v>0</v>
          </cell>
          <cell r="E1272">
            <v>0</v>
          </cell>
          <cell r="F1272">
            <v>0</v>
          </cell>
          <cell r="G1272">
            <v>0</v>
          </cell>
          <cell r="H1272">
            <v>935</v>
          </cell>
          <cell r="I1272" t="str">
            <v>56</v>
          </cell>
          <cell r="J1272" t="str">
            <v>POWER GENERATION</v>
          </cell>
          <cell r="K1272" t="str">
            <v>NonBarg</v>
          </cell>
          <cell r="L1272" t="str">
            <v>NonProd</v>
          </cell>
          <cell r="M1272" t="str">
            <v>No</v>
          </cell>
          <cell r="N1272" t="str">
            <v>Other</v>
          </cell>
          <cell r="O1272">
            <v>2</v>
          </cell>
          <cell r="P1272">
            <v>0</v>
          </cell>
          <cell r="Q1272">
            <v>0</v>
          </cell>
          <cell r="R1272">
            <v>0</v>
          </cell>
          <cell r="S1272">
            <v>0</v>
          </cell>
        </row>
        <row r="1273">
          <cell r="B1273" t="str">
            <v>R69</v>
          </cell>
          <cell r="C1273" t="str">
            <v>OTHER-NOT PAID</v>
          </cell>
          <cell r="D1273">
            <v>0</v>
          </cell>
          <cell r="E1273">
            <v>0</v>
          </cell>
          <cell r="F1273">
            <v>0</v>
          </cell>
          <cell r="G1273">
            <v>0</v>
          </cell>
          <cell r="H1273">
            <v>1043</v>
          </cell>
          <cell r="I1273" t="str">
            <v>58</v>
          </cell>
          <cell r="J1273" t="str">
            <v>INFO MANAGEMENT</v>
          </cell>
          <cell r="K1273" t="str">
            <v>NonBarg</v>
          </cell>
          <cell r="L1273" t="str">
            <v>NonProd</v>
          </cell>
          <cell r="M1273" t="str">
            <v>No</v>
          </cell>
          <cell r="N1273" t="str">
            <v>Other</v>
          </cell>
          <cell r="O1273">
            <v>64</v>
          </cell>
          <cell r="P1273">
            <v>0</v>
          </cell>
          <cell r="Q1273">
            <v>0</v>
          </cell>
          <cell r="R1273">
            <v>0</v>
          </cell>
          <cell r="S1273">
            <v>0</v>
          </cell>
        </row>
        <row r="1274">
          <cell r="B1274" t="str">
            <v>R69</v>
          </cell>
          <cell r="C1274" t="str">
            <v>OTHER-NOT PAID</v>
          </cell>
          <cell r="D1274">
            <v>0</v>
          </cell>
          <cell r="E1274">
            <v>0</v>
          </cell>
          <cell r="F1274">
            <v>0</v>
          </cell>
          <cell r="G1274">
            <v>0</v>
          </cell>
          <cell r="H1274">
            <v>1147</v>
          </cell>
          <cell r="I1274" t="str">
            <v>62</v>
          </cell>
          <cell r="J1274" t="str">
            <v>ENERGY MARKETING</v>
          </cell>
          <cell r="K1274" t="str">
            <v>NonBarg</v>
          </cell>
          <cell r="L1274" t="str">
            <v>NonProd</v>
          </cell>
          <cell r="M1274" t="str">
            <v>No</v>
          </cell>
          <cell r="N1274" t="str">
            <v>Other</v>
          </cell>
          <cell r="O1274">
            <v>16</v>
          </cell>
          <cell r="P1274">
            <v>0</v>
          </cell>
          <cell r="Q1274">
            <v>0</v>
          </cell>
          <cell r="R1274">
            <v>0</v>
          </cell>
          <cell r="S1274">
            <v>0</v>
          </cell>
        </row>
        <row r="1275">
          <cell r="B1275" t="str">
            <v>R71</v>
          </cell>
          <cell r="C1275" t="str">
            <v>DEFERRED COMP</v>
          </cell>
          <cell r="D1275">
            <v>0</v>
          </cell>
          <cell r="E1275">
            <v>0</v>
          </cell>
          <cell r="F1275">
            <v>0</v>
          </cell>
          <cell r="G1275">
            <v>0</v>
          </cell>
          <cell r="H1275">
            <v>88</v>
          </cell>
          <cell r="I1275" t="str">
            <v>31</v>
          </cell>
          <cell r="J1275" t="str">
            <v>NUCLEAR DIVISION</v>
          </cell>
          <cell r="K1275" t="str">
            <v>NonBarg</v>
          </cell>
          <cell r="L1275" t="str">
            <v>NonProd</v>
          </cell>
          <cell r="M1275" t="str">
            <v>No</v>
          </cell>
          <cell r="N1275" t="str">
            <v>Other</v>
          </cell>
          <cell r="O1275">
            <v>0</v>
          </cell>
          <cell r="P1275">
            <v>145057</v>
          </cell>
          <cell r="Q1275">
            <v>0</v>
          </cell>
          <cell r="R1275">
            <v>0</v>
          </cell>
          <cell r="S1275">
            <v>0</v>
          </cell>
        </row>
        <row r="1276">
          <cell r="B1276" t="str">
            <v>R71</v>
          </cell>
          <cell r="C1276" t="str">
            <v>DEFERRED COMP</v>
          </cell>
          <cell r="D1276">
            <v>0</v>
          </cell>
          <cell r="E1276">
            <v>0</v>
          </cell>
          <cell r="F1276">
            <v>0</v>
          </cell>
          <cell r="G1276">
            <v>0</v>
          </cell>
          <cell r="H1276">
            <v>211</v>
          </cell>
          <cell r="I1276" t="str">
            <v>33</v>
          </cell>
          <cell r="J1276" t="str">
            <v>FINANCIAL</v>
          </cell>
          <cell r="K1276" t="str">
            <v>NonBarg</v>
          </cell>
          <cell r="L1276" t="str">
            <v>NonProd</v>
          </cell>
          <cell r="M1276" t="str">
            <v>No</v>
          </cell>
          <cell r="N1276" t="str">
            <v>Other</v>
          </cell>
          <cell r="O1276">
            <v>0</v>
          </cell>
          <cell r="P1276">
            <v>1054247.27</v>
          </cell>
          <cell r="Q1276">
            <v>0</v>
          </cell>
          <cell r="R1276">
            <v>0</v>
          </cell>
          <cell r="S1276">
            <v>0</v>
          </cell>
        </row>
        <row r="1277">
          <cell r="B1277" t="str">
            <v>R71</v>
          </cell>
          <cell r="C1277" t="str">
            <v>DEFERRED COMP</v>
          </cell>
          <cell r="D1277">
            <v>0</v>
          </cell>
          <cell r="E1277">
            <v>0</v>
          </cell>
          <cell r="F1277">
            <v>0</v>
          </cell>
          <cell r="G1277">
            <v>0</v>
          </cell>
          <cell r="H1277">
            <v>322</v>
          </cell>
          <cell r="I1277" t="str">
            <v>34</v>
          </cell>
          <cell r="J1277" t="str">
            <v>HUMAN RESRC &amp; CORP SVCS</v>
          </cell>
          <cell r="K1277" t="str">
            <v>NonBarg</v>
          </cell>
          <cell r="L1277" t="str">
            <v>NonProd</v>
          </cell>
          <cell r="M1277" t="str">
            <v>No</v>
          </cell>
          <cell r="N1277" t="str">
            <v>Other</v>
          </cell>
          <cell r="O1277">
            <v>0</v>
          </cell>
          <cell r="P1277">
            <v>144102</v>
          </cell>
          <cell r="Q1277">
            <v>0</v>
          </cell>
          <cell r="R1277">
            <v>0</v>
          </cell>
          <cell r="S1277">
            <v>0</v>
          </cell>
        </row>
        <row r="1278">
          <cell r="B1278" t="str">
            <v>R71</v>
          </cell>
          <cell r="C1278" t="str">
            <v>DEFERRED COMP</v>
          </cell>
          <cell r="D1278">
            <v>0</v>
          </cell>
          <cell r="E1278">
            <v>0</v>
          </cell>
          <cell r="F1278">
            <v>0</v>
          </cell>
          <cell r="G1278">
            <v>0</v>
          </cell>
          <cell r="H1278">
            <v>415</v>
          </cell>
          <cell r="I1278" t="str">
            <v>35</v>
          </cell>
          <cell r="J1278" t="str">
            <v>GENERAL COUNSEL</v>
          </cell>
          <cell r="K1278" t="str">
            <v>NonBarg</v>
          </cell>
          <cell r="L1278" t="str">
            <v>NonProd</v>
          </cell>
          <cell r="M1278" t="str">
            <v>No</v>
          </cell>
          <cell r="N1278" t="str">
            <v>Other</v>
          </cell>
          <cell r="O1278">
            <v>0</v>
          </cell>
          <cell r="P1278">
            <v>175190</v>
          </cell>
          <cell r="Q1278">
            <v>0</v>
          </cell>
          <cell r="R1278">
            <v>0</v>
          </cell>
          <cell r="S1278">
            <v>0</v>
          </cell>
        </row>
        <row r="1279">
          <cell r="B1279" t="str">
            <v>R71</v>
          </cell>
          <cell r="C1279" t="str">
            <v>DEFERRED COMP</v>
          </cell>
          <cell r="D1279">
            <v>0</v>
          </cell>
          <cell r="E1279">
            <v>0</v>
          </cell>
          <cell r="F1279">
            <v>0</v>
          </cell>
          <cell r="G1279">
            <v>0</v>
          </cell>
          <cell r="H1279">
            <v>767</v>
          </cell>
          <cell r="I1279" t="str">
            <v>53</v>
          </cell>
          <cell r="J1279" t="str">
            <v>POWER SYSTEMS</v>
          </cell>
          <cell r="K1279" t="str">
            <v>NonBarg</v>
          </cell>
          <cell r="L1279" t="str">
            <v>NonProd</v>
          </cell>
          <cell r="M1279" t="str">
            <v>No</v>
          </cell>
          <cell r="N1279" t="str">
            <v>Other</v>
          </cell>
          <cell r="O1279">
            <v>0</v>
          </cell>
          <cell r="P1279">
            <v>168972</v>
          </cell>
          <cell r="Q1279">
            <v>0</v>
          </cell>
          <cell r="R1279">
            <v>0</v>
          </cell>
          <cell r="S1279">
            <v>0</v>
          </cell>
        </row>
        <row r="1280">
          <cell r="B1280" t="str">
            <v>R71</v>
          </cell>
          <cell r="C1280" t="str">
            <v>DEFERRED COMP</v>
          </cell>
          <cell r="D1280">
            <v>0</v>
          </cell>
          <cell r="E1280">
            <v>0</v>
          </cell>
          <cell r="F1280">
            <v>0</v>
          </cell>
          <cell r="G1280">
            <v>0</v>
          </cell>
          <cell r="H1280">
            <v>855</v>
          </cell>
          <cell r="I1280" t="str">
            <v>54</v>
          </cell>
          <cell r="J1280" t="str">
            <v>RESOURCE PLANNING</v>
          </cell>
          <cell r="K1280" t="str">
            <v>NonBarg</v>
          </cell>
          <cell r="L1280" t="str">
            <v>NonProd</v>
          </cell>
          <cell r="M1280" t="str">
            <v>No</v>
          </cell>
          <cell r="N1280" t="str">
            <v>Other</v>
          </cell>
          <cell r="O1280">
            <v>0</v>
          </cell>
          <cell r="P1280">
            <v>33261</v>
          </cell>
          <cell r="Q1280">
            <v>0</v>
          </cell>
          <cell r="R1280">
            <v>0</v>
          </cell>
          <cell r="S1280">
            <v>0</v>
          </cell>
        </row>
        <row r="1281">
          <cell r="B1281" t="str">
            <v>R71</v>
          </cell>
          <cell r="C1281" t="str">
            <v>DEFERRED COMP</v>
          </cell>
          <cell r="D1281">
            <v>0</v>
          </cell>
          <cell r="E1281">
            <v>0</v>
          </cell>
          <cell r="F1281">
            <v>0</v>
          </cell>
          <cell r="G1281">
            <v>0</v>
          </cell>
          <cell r="H1281">
            <v>936</v>
          </cell>
          <cell r="I1281" t="str">
            <v>56</v>
          </cell>
          <cell r="J1281" t="str">
            <v>POWER GENERATION</v>
          </cell>
          <cell r="K1281" t="str">
            <v>NonBarg</v>
          </cell>
          <cell r="L1281" t="str">
            <v>NonProd</v>
          </cell>
          <cell r="M1281" t="str">
            <v>No</v>
          </cell>
          <cell r="N1281" t="str">
            <v>Other</v>
          </cell>
          <cell r="O1281">
            <v>0</v>
          </cell>
          <cell r="P1281">
            <v>161892</v>
          </cell>
          <cell r="Q1281">
            <v>0</v>
          </cell>
          <cell r="R1281">
            <v>0</v>
          </cell>
          <cell r="S1281">
            <v>0</v>
          </cell>
        </row>
        <row r="1282">
          <cell r="B1282" t="str">
            <v>R71</v>
          </cell>
          <cell r="C1282" t="str">
            <v>DEFERRED COMP</v>
          </cell>
          <cell r="D1282">
            <v>0</v>
          </cell>
          <cell r="E1282">
            <v>0</v>
          </cell>
          <cell r="F1282">
            <v>0</v>
          </cell>
          <cell r="G1282">
            <v>0</v>
          </cell>
          <cell r="H1282">
            <v>1044</v>
          </cell>
          <cell r="I1282" t="str">
            <v>58</v>
          </cell>
          <cell r="J1282" t="str">
            <v>INFO MANAGEMENT</v>
          </cell>
          <cell r="K1282" t="str">
            <v>NonBarg</v>
          </cell>
          <cell r="L1282" t="str">
            <v>NonProd</v>
          </cell>
          <cell r="M1282" t="str">
            <v>No</v>
          </cell>
          <cell r="N1282" t="str">
            <v>Other</v>
          </cell>
          <cell r="O1282">
            <v>0</v>
          </cell>
          <cell r="P1282">
            <v>257594</v>
          </cell>
          <cell r="Q1282">
            <v>0</v>
          </cell>
          <cell r="R1282">
            <v>0</v>
          </cell>
          <cell r="S1282">
            <v>0</v>
          </cell>
        </row>
        <row r="1283">
          <cell r="B1283" t="str">
            <v>R71</v>
          </cell>
          <cell r="C1283" t="str">
            <v>DEFERRED COMP</v>
          </cell>
          <cell r="D1283">
            <v>0</v>
          </cell>
          <cell r="E1283">
            <v>0</v>
          </cell>
          <cell r="F1283">
            <v>0</v>
          </cell>
          <cell r="G1283">
            <v>0</v>
          </cell>
          <cell r="H1283">
            <v>1089</v>
          </cell>
          <cell r="I1283" t="str">
            <v>61</v>
          </cell>
          <cell r="J1283" t="str">
            <v>GOVT AFFAIRS - STATE</v>
          </cell>
          <cell r="K1283" t="str">
            <v>NonBarg</v>
          </cell>
          <cell r="L1283" t="str">
            <v>NonProd</v>
          </cell>
          <cell r="M1283" t="str">
            <v>No</v>
          </cell>
          <cell r="N1283" t="str">
            <v>Other</v>
          </cell>
          <cell r="O1283">
            <v>0</v>
          </cell>
          <cell r="P1283">
            <v>68086</v>
          </cell>
          <cell r="Q1283">
            <v>0</v>
          </cell>
          <cell r="R1283">
            <v>0</v>
          </cell>
          <cell r="S1283">
            <v>0</v>
          </cell>
        </row>
        <row r="1284">
          <cell r="B1284" t="str">
            <v>R71</v>
          </cell>
          <cell r="C1284" t="str">
            <v>DEFERRED COMP</v>
          </cell>
          <cell r="D1284">
            <v>0</v>
          </cell>
          <cell r="E1284">
            <v>0</v>
          </cell>
          <cell r="F1284">
            <v>0</v>
          </cell>
          <cell r="G1284">
            <v>0</v>
          </cell>
          <cell r="H1284">
            <v>1148</v>
          </cell>
          <cell r="I1284" t="str">
            <v>62</v>
          </cell>
          <cell r="J1284" t="str">
            <v>ENERGY MARKETING</v>
          </cell>
          <cell r="K1284" t="str">
            <v>NonBarg</v>
          </cell>
          <cell r="L1284" t="str">
            <v>NonProd</v>
          </cell>
          <cell r="M1284" t="str">
            <v>No</v>
          </cell>
          <cell r="N1284" t="str">
            <v>Other</v>
          </cell>
          <cell r="O1284">
            <v>0</v>
          </cell>
          <cell r="P1284">
            <v>165830</v>
          </cell>
          <cell r="Q1284">
            <v>0</v>
          </cell>
          <cell r="R1284">
            <v>0</v>
          </cell>
          <cell r="S1284">
            <v>0</v>
          </cell>
        </row>
        <row r="1285">
          <cell r="B1285" t="str">
            <v>R71</v>
          </cell>
          <cell r="C1285" t="str">
            <v>DEFERRED COMP</v>
          </cell>
          <cell r="D1285">
            <v>0</v>
          </cell>
          <cell r="E1285">
            <v>0</v>
          </cell>
          <cell r="F1285">
            <v>0</v>
          </cell>
          <cell r="G1285">
            <v>0</v>
          </cell>
          <cell r="H1285">
            <v>1208</v>
          </cell>
          <cell r="I1285" t="str">
            <v>63</v>
          </cell>
          <cell r="J1285" t="str">
            <v>REGULATORY AFFAIRS</v>
          </cell>
          <cell r="K1285" t="str">
            <v>NonBarg</v>
          </cell>
          <cell r="L1285" t="str">
            <v>NonProd</v>
          </cell>
          <cell r="M1285" t="str">
            <v>No</v>
          </cell>
          <cell r="N1285" t="str">
            <v>Other</v>
          </cell>
          <cell r="O1285">
            <v>0</v>
          </cell>
          <cell r="P1285">
            <v>37557</v>
          </cell>
          <cell r="Q1285">
            <v>0</v>
          </cell>
          <cell r="R1285">
            <v>0</v>
          </cell>
          <cell r="S1285">
            <v>0</v>
          </cell>
        </row>
        <row r="1286">
          <cell r="B1286" t="str">
            <v>R80</v>
          </cell>
          <cell r="C1286" t="str">
            <v>THRIFT BASE-MIL LV</v>
          </cell>
          <cell r="D1286">
            <v>0</v>
          </cell>
          <cell r="E1286">
            <v>0</v>
          </cell>
          <cell r="F1286">
            <v>0</v>
          </cell>
          <cell r="G1286">
            <v>0</v>
          </cell>
          <cell r="H1286">
            <v>89</v>
          </cell>
          <cell r="I1286" t="str">
            <v>31</v>
          </cell>
          <cell r="J1286" t="str">
            <v>NUCLEAR DIVISION</v>
          </cell>
          <cell r="K1286" t="str">
            <v>NonBarg</v>
          </cell>
          <cell r="L1286" t="str">
            <v>NonProd</v>
          </cell>
          <cell r="M1286" t="str">
            <v>No</v>
          </cell>
          <cell r="N1286" t="str">
            <v>Other</v>
          </cell>
          <cell r="O1286">
            <v>840</v>
          </cell>
          <cell r="P1286">
            <v>28665</v>
          </cell>
          <cell r="Q1286">
            <v>0</v>
          </cell>
          <cell r="R1286">
            <v>0</v>
          </cell>
          <cell r="S1286">
            <v>0</v>
          </cell>
        </row>
        <row r="1287">
          <cell r="B1287" t="str">
            <v>R80</v>
          </cell>
          <cell r="C1287" t="str">
            <v>THRIFT BASE-MIL LV</v>
          </cell>
          <cell r="D1287">
            <v>0</v>
          </cell>
          <cell r="E1287">
            <v>0</v>
          </cell>
          <cell r="F1287">
            <v>0</v>
          </cell>
          <cell r="G1287">
            <v>0</v>
          </cell>
          <cell r="H1287">
            <v>416</v>
          </cell>
          <cell r="I1287" t="str">
            <v>35</v>
          </cell>
          <cell r="J1287" t="str">
            <v>GENERAL COUNSEL</v>
          </cell>
          <cell r="K1287" t="str">
            <v>NonBarg</v>
          </cell>
          <cell r="L1287" t="str">
            <v>NonProd</v>
          </cell>
          <cell r="M1287" t="str">
            <v>No</v>
          </cell>
          <cell r="N1287" t="str">
            <v>Other</v>
          </cell>
          <cell r="O1287">
            <v>480</v>
          </cell>
          <cell r="P1287">
            <v>18750</v>
          </cell>
          <cell r="Q1287">
            <v>0</v>
          </cell>
          <cell r="R1287">
            <v>0</v>
          </cell>
          <cell r="S1287">
            <v>0</v>
          </cell>
        </row>
        <row r="1288">
          <cell r="B1288" t="str">
            <v>R80</v>
          </cell>
          <cell r="C1288" t="str">
            <v>THRIFT BASE-MIL LV</v>
          </cell>
          <cell r="D1288">
            <v>0</v>
          </cell>
          <cell r="E1288">
            <v>0</v>
          </cell>
          <cell r="F1288">
            <v>0</v>
          </cell>
          <cell r="G1288">
            <v>0</v>
          </cell>
          <cell r="H1288">
            <v>768</v>
          </cell>
          <cell r="I1288" t="str">
            <v>53</v>
          </cell>
          <cell r="J1288" t="str">
            <v>POWER SYSTEMS</v>
          </cell>
          <cell r="K1288" t="str">
            <v>NonBarg</v>
          </cell>
          <cell r="L1288" t="str">
            <v>NonProd</v>
          </cell>
          <cell r="M1288" t="str">
            <v>No</v>
          </cell>
          <cell r="N1288" t="str">
            <v>Other</v>
          </cell>
          <cell r="O1288">
            <v>200</v>
          </cell>
          <cell r="P1288">
            <v>4707.5</v>
          </cell>
          <cell r="Q1288">
            <v>0</v>
          </cell>
          <cell r="R1288">
            <v>0</v>
          </cell>
          <cell r="S1288">
            <v>0</v>
          </cell>
        </row>
        <row r="1289">
          <cell r="B1289" t="str">
            <v>S50</v>
          </cell>
          <cell r="C1289" t="str">
            <v>SHIFT DIFF REG M-8AM</v>
          </cell>
          <cell r="D1289">
            <v>0</v>
          </cell>
          <cell r="E1289">
            <v>72898.820000000007</v>
          </cell>
          <cell r="F1289">
            <v>5.7596330430954585E-4</v>
          </cell>
          <cell r="G1289">
            <v>72898.820000000007</v>
          </cell>
          <cell r="H1289">
            <v>75</v>
          </cell>
          <cell r="I1289" t="str">
            <v>31</v>
          </cell>
          <cell r="J1289" t="str">
            <v>NUCLEAR DIVISION</v>
          </cell>
          <cell r="K1289" t="str">
            <v>Barg</v>
          </cell>
          <cell r="L1289" t="str">
            <v>NonProd</v>
          </cell>
          <cell r="M1289" t="str">
            <v>Yes</v>
          </cell>
          <cell r="N1289" t="str">
            <v>Other</v>
          </cell>
          <cell r="O1289">
            <v>97197</v>
          </cell>
          <cell r="P1289">
            <v>72898.820000000007</v>
          </cell>
          <cell r="Q1289">
            <v>72898.820000000007</v>
          </cell>
          <cell r="R1289">
            <v>0</v>
          </cell>
          <cell r="S1289">
            <v>72898.820000000007</v>
          </cell>
        </row>
        <row r="1290">
          <cell r="B1290" t="str">
            <v>S50</v>
          </cell>
          <cell r="C1290" t="str">
            <v>SHIFT DIFF REG M-8AM</v>
          </cell>
          <cell r="D1290">
            <v>0</v>
          </cell>
          <cell r="E1290">
            <v>73701.100000000006</v>
          </cell>
          <cell r="F1290">
            <v>5.8230200553655422E-4</v>
          </cell>
          <cell r="G1290">
            <v>73701.100000000006</v>
          </cell>
          <cell r="H1290">
            <v>290</v>
          </cell>
          <cell r="I1290" t="str">
            <v>53</v>
          </cell>
          <cell r="J1290" t="str">
            <v>POWER SYSTEMS</v>
          </cell>
          <cell r="K1290" t="str">
            <v>Barg</v>
          </cell>
          <cell r="L1290" t="str">
            <v>NonProd</v>
          </cell>
          <cell r="M1290" t="str">
            <v>Yes</v>
          </cell>
          <cell r="N1290" t="str">
            <v>Other</v>
          </cell>
          <cell r="O1290">
            <v>98267.5</v>
          </cell>
          <cell r="P1290">
            <v>73701.100000000006</v>
          </cell>
          <cell r="Q1290">
            <v>73701.100000000006</v>
          </cell>
          <cell r="R1290">
            <v>0</v>
          </cell>
          <cell r="S1290">
            <v>73701.100000000006</v>
          </cell>
        </row>
        <row r="1291">
          <cell r="B1291" t="str">
            <v>S50</v>
          </cell>
          <cell r="C1291" t="str">
            <v>SHIFT DIFF REG M-8AM</v>
          </cell>
          <cell r="D1291">
            <v>0</v>
          </cell>
          <cell r="E1291">
            <v>156464.68</v>
          </cell>
          <cell r="F1291">
            <v>1.2362053885170664E-3</v>
          </cell>
          <cell r="G1291">
            <v>156464.68</v>
          </cell>
          <cell r="H1291">
            <v>416</v>
          </cell>
          <cell r="I1291" t="str">
            <v>56</v>
          </cell>
          <cell r="J1291" t="str">
            <v>POWER GENERATION</v>
          </cell>
          <cell r="K1291" t="str">
            <v>Barg</v>
          </cell>
          <cell r="L1291" t="str">
            <v>NonProd</v>
          </cell>
          <cell r="M1291" t="str">
            <v>Yes</v>
          </cell>
          <cell r="N1291" t="str">
            <v>Other</v>
          </cell>
          <cell r="O1291">
            <v>208619.5</v>
          </cell>
          <cell r="P1291">
            <v>156464.68</v>
          </cell>
          <cell r="Q1291">
            <v>156464.68</v>
          </cell>
          <cell r="R1291">
            <v>0</v>
          </cell>
          <cell r="S1291">
            <v>156464.68</v>
          </cell>
        </row>
        <row r="1292">
          <cell r="B1292" t="str">
            <v>S50</v>
          </cell>
          <cell r="C1292" t="str">
            <v>SHIFT DIFF REG M-8AM</v>
          </cell>
          <cell r="D1292">
            <v>0</v>
          </cell>
          <cell r="E1292">
            <v>8179.32</v>
          </cell>
          <cell r="F1292">
            <v>6.4623654734125377E-5</v>
          </cell>
          <cell r="G1292">
            <v>8179.32</v>
          </cell>
          <cell r="H1292">
            <v>90</v>
          </cell>
          <cell r="I1292" t="str">
            <v>31</v>
          </cell>
          <cell r="J1292" t="str">
            <v>NUCLEAR DIVISION</v>
          </cell>
          <cell r="K1292" t="str">
            <v>NonBarg</v>
          </cell>
          <cell r="L1292" t="str">
            <v>NonProd</v>
          </cell>
          <cell r="M1292" t="str">
            <v>Yes</v>
          </cell>
          <cell r="N1292" t="str">
            <v>Other</v>
          </cell>
          <cell r="O1292">
            <v>10905.75</v>
          </cell>
          <cell r="P1292">
            <v>8179.32</v>
          </cell>
          <cell r="Q1292">
            <v>0</v>
          </cell>
          <cell r="R1292">
            <v>8179.32</v>
          </cell>
          <cell r="S1292">
            <v>8179.32</v>
          </cell>
        </row>
        <row r="1293">
          <cell r="B1293" t="str">
            <v>S50</v>
          </cell>
          <cell r="C1293" t="str">
            <v>SHIFT DIFF REG M-8AM</v>
          </cell>
          <cell r="D1293">
            <v>0</v>
          </cell>
          <cell r="E1293">
            <v>4316.63</v>
          </cell>
          <cell r="F1293">
            <v>3.4105085353668475E-5</v>
          </cell>
          <cell r="G1293">
            <v>4316.63</v>
          </cell>
          <cell r="H1293">
            <v>323</v>
          </cell>
          <cell r="I1293" t="str">
            <v>34</v>
          </cell>
          <cell r="J1293" t="str">
            <v>HUMAN RESRC &amp; CORP SVCS</v>
          </cell>
          <cell r="K1293" t="str">
            <v>NonBarg</v>
          </cell>
          <cell r="L1293" t="str">
            <v>NonProd</v>
          </cell>
          <cell r="M1293" t="str">
            <v>Yes</v>
          </cell>
          <cell r="N1293" t="str">
            <v>Other</v>
          </cell>
          <cell r="O1293">
            <v>5755.5</v>
          </cell>
          <cell r="P1293">
            <v>4316.63</v>
          </cell>
          <cell r="Q1293">
            <v>0</v>
          </cell>
          <cell r="R1293">
            <v>4316.63</v>
          </cell>
          <cell r="S1293">
            <v>4316.63</v>
          </cell>
        </row>
        <row r="1294">
          <cell r="B1294" t="str">
            <v>S50</v>
          </cell>
          <cell r="C1294" t="str">
            <v>SHIFT DIFF REG M-8AM</v>
          </cell>
          <cell r="D1294">
            <v>0</v>
          </cell>
          <cell r="E1294">
            <v>41749.760000000002</v>
          </cell>
          <cell r="F1294">
            <v>3.2985897060789878E-4</v>
          </cell>
          <cell r="G1294">
            <v>41749.760000000002</v>
          </cell>
          <cell r="H1294">
            <v>650</v>
          </cell>
          <cell r="I1294" t="str">
            <v>51</v>
          </cell>
          <cell r="J1294" t="str">
            <v>CUSTOMER SERVICE</v>
          </cell>
          <cell r="K1294" t="str">
            <v>NonBarg</v>
          </cell>
          <cell r="L1294" t="str">
            <v>NonProd</v>
          </cell>
          <cell r="M1294" t="str">
            <v>Yes</v>
          </cell>
          <cell r="N1294" t="str">
            <v>Other</v>
          </cell>
          <cell r="O1294">
            <v>55666.25</v>
          </cell>
          <cell r="P1294">
            <v>41749.760000000002</v>
          </cell>
          <cell r="Q1294">
            <v>0</v>
          </cell>
          <cell r="R1294">
            <v>41749.760000000002</v>
          </cell>
          <cell r="S1294">
            <v>41749.760000000002</v>
          </cell>
        </row>
        <row r="1295">
          <cell r="B1295" t="str">
            <v>S50</v>
          </cell>
          <cell r="C1295" t="str">
            <v>SHIFT DIFF REG M-8AM</v>
          </cell>
          <cell r="D1295">
            <v>0</v>
          </cell>
          <cell r="E1295">
            <v>642</v>
          </cell>
          <cell r="F1295">
            <v>5.0723515328057213E-6</v>
          </cell>
          <cell r="G1295">
            <v>642</v>
          </cell>
          <cell r="H1295">
            <v>769</v>
          </cell>
          <cell r="I1295" t="str">
            <v>53</v>
          </cell>
          <cell r="J1295" t="str">
            <v>POWER SYSTEMS</v>
          </cell>
          <cell r="K1295" t="str">
            <v>NonBarg</v>
          </cell>
          <cell r="L1295" t="str">
            <v>NonProd</v>
          </cell>
          <cell r="M1295" t="str">
            <v>Yes</v>
          </cell>
          <cell r="N1295" t="str">
            <v>Other</v>
          </cell>
          <cell r="O1295">
            <v>856</v>
          </cell>
          <cell r="P1295">
            <v>642</v>
          </cell>
          <cell r="Q1295">
            <v>0</v>
          </cell>
          <cell r="R1295">
            <v>642</v>
          </cell>
          <cell r="S1295">
            <v>642</v>
          </cell>
        </row>
        <row r="1296">
          <cell r="B1296" t="str">
            <v>S50</v>
          </cell>
          <cell r="C1296" t="str">
            <v>SHIFT DIFF REG M-8AM</v>
          </cell>
          <cell r="D1296">
            <v>0</v>
          </cell>
          <cell r="E1296">
            <v>1024.5</v>
          </cell>
          <cell r="F1296">
            <v>8.0944301329586621E-6</v>
          </cell>
          <cell r="G1296">
            <v>1024.5</v>
          </cell>
          <cell r="H1296">
            <v>937</v>
          </cell>
          <cell r="I1296" t="str">
            <v>56</v>
          </cell>
          <cell r="J1296" t="str">
            <v>POWER GENERATION</v>
          </cell>
          <cell r="K1296" t="str">
            <v>NonBarg</v>
          </cell>
          <cell r="L1296" t="str">
            <v>NonProd</v>
          </cell>
          <cell r="M1296" t="str">
            <v>Yes</v>
          </cell>
          <cell r="N1296" t="str">
            <v>Other</v>
          </cell>
          <cell r="O1296">
            <v>1366</v>
          </cell>
          <cell r="P1296">
            <v>1024.5</v>
          </cell>
          <cell r="Q1296">
            <v>0</v>
          </cell>
          <cell r="R1296">
            <v>1024.5</v>
          </cell>
          <cell r="S1296">
            <v>1024.5</v>
          </cell>
        </row>
        <row r="1297">
          <cell r="B1297" t="str">
            <v>S50</v>
          </cell>
          <cell r="C1297" t="str">
            <v>SHIFT DIFF REG M-8AM</v>
          </cell>
          <cell r="D1297">
            <v>0</v>
          </cell>
          <cell r="E1297">
            <v>6177.75</v>
          </cell>
          <cell r="F1297">
            <v>4.8809532214627017E-5</v>
          </cell>
          <cell r="G1297">
            <v>6177.75</v>
          </cell>
          <cell r="H1297">
            <v>1045</v>
          </cell>
          <cell r="I1297" t="str">
            <v>58</v>
          </cell>
          <cell r="J1297" t="str">
            <v>INFO MANAGEMENT</v>
          </cell>
          <cell r="K1297" t="str">
            <v>NonBarg</v>
          </cell>
          <cell r="L1297" t="str">
            <v>NonProd</v>
          </cell>
          <cell r="M1297" t="str">
            <v>Yes</v>
          </cell>
          <cell r="N1297" t="str">
            <v>Other</v>
          </cell>
          <cell r="O1297">
            <v>8237</v>
          </cell>
          <cell r="P1297">
            <v>6177.75</v>
          </cell>
          <cell r="Q1297">
            <v>0</v>
          </cell>
          <cell r="R1297">
            <v>6177.75</v>
          </cell>
          <cell r="S1297">
            <v>6177.75</v>
          </cell>
        </row>
        <row r="1298">
          <cell r="B1298" t="str">
            <v>S51</v>
          </cell>
          <cell r="C1298" t="str">
            <v>SHIFT DIFF REG 4PM-M</v>
          </cell>
          <cell r="D1298">
            <v>0</v>
          </cell>
          <cell r="E1298">
            <v>18124.2</v>
          </cell>
          <cell r="F1298">
            <v>1.4319675023501162E-4</v>
          </cell>
          <cell r="G1298">
            <v>18124.2</v>
          </cell>
          <cell r="H1298">
            <v>76</v>
          </cell>
          <cell r="I1298" t="str">
            <v>31</v>
          </cell>
          <cell r="J1298" t="str">
            <v>NUCLEAR DIVISION</v>
          </cell>
          <cell r="K1298" t="str">
            <v>Barg</v>
          </cell>
          <cell r="L1298" t="str">
            <v>NonProd</v>
          </cell>
          <cell r="M1298" t="str">
            <v>Yes</v>
          </cell>
          <cell r="N1298" t="str">
            <v>Other</v>
          </cell>
          <cell r="O1298">
            <v>30207</v>
          </cell>
          <cell r="P1298">
            <v>18124.2</v>
          </cell>
          <cell r="Q1298">
            <v>18124.2</v>
          </cell>
          <cell r="R1298">
            <v>0</v>
          </cell>
          <cell r="S1298">
            <v>18124.2</v>
          </cell>
        </row>
        <row r="1299">
          <cell r="B1299" t="str">
            <v>S51</v>
          </cell>
          <cell r="C1299" t="str">
            <v>SHIFT DIFF REG 4PM-M</v>
          </cell>
          <cell r="D1299">
            <v>0</v>
          </cell>
          <cell r="E1299">
            <v>62.4</v>
          </cell>
          <cell r="F1299">
            <v>4.9301360692691122E-7</v>
          </cell>
          <cell r="G1299">
            <v>62.4</v>
          </cell>
          <cell r="H1299">
            <v>156</v>
          </cell>
          <cell r="I1299" t="str">
            <v>34</v>
          </cell>
          <cell r="J1299" t="str">
            <v>HUMAN RESRC &amp; CORP SVCS</v>
          </cell>
          <cell r="K1299" t="str">
            <v>Barg</v>
          </cell>
          <cell r="L1299" t="str">
            <v>NonProd</v>
          </cell>
          <cell r="M1299" t="str">
            <v>Yes</v>
          </cell>
          <cell r="N1299" t="str">
            <v>Other</v>
          </cell>
          <cell r="O1299">
            <v>104</v>
          </cell>
          <cell r="P1299">
            <v>62.4</v>
          </cell>
          <cell r="Q1299">
            <v>62.4</v>
          </cell>
          <cell r="R1299">
            <v>0</v>
          </cell>
          <cell r="S1299">
            <v>62.4</v>
          </cell>
        </row>
        <row r="1300">
          <cell r="B1300" t="str">
            <v>S51</v>
          </cell>
          <cell r="C1300" t="str">
            <v>SHIFT DIFF REG 4PM-M</v>
          </cell>
          <cell r="D1300">
            <v>0</v>
          </cell>
          <cell r="E1300">
            <v>290297.25</v>
          </cell>
          <cell r="F1300">
            <v>2.293597665119604E-3</v>
          </cell>
          <cell r="G1300">
            <v>290297.25</v>
          </cell>
          <cell r="H1300">
            <v>291</v>
          </cell>
          <cell r="I1300" t="str">
            <v>53</v>
          </cell>
          <cell r="J1300" t="str">
            <v>POWER SYSTEMS</v>
          </cell>
          <cell r="K1300" t="str">
            <v>Barg</v>
          </cell>
          <cell r="L1300" t="str">
            <v>NonProd</v>
          </cell>
          <cell r="M1300" t="str">
            <v>Yes</v>
          </cell>
          <cell r="N1300" t="str">
            <v>Other</v>
          </cell>
          <cell r="O1300">
            <v>483828.75</v>
          </cell>
          <cell r="P1300">
            <v>290297.25</v>
          </cell>
          <cell r="Q1300">
            <v>290297.25</v>
          </cell>
          <cell r="R1300">
            <v>0</v>
          </cell>
          <cell r="S1300">
            <v>290297.25</v>
          </cell>
        </row>
        <row r="1301">
          <cell r="B1301" t="str">
            <v>S51</v>
          </cell>
          <cell r="C1301" t="str">
            <v>SHIFT DIFF REG 4PM-M</v>
          </cell>
          <cell r="D1301">
            <v>0</v>
          </cell>
          <cell r="E1301">
            <v>13908.6</v>
          </cell>
          <cell r="F1301">
            <v>1.0988988867473778E-4</v>
          </cell>
          <cell r="G1301">
            <v>13908.6</v>
          </cell>
          <cell r="H1301">
            <v>417</v>
          </cell>
          <cell r="I1301" t="str">
            <v>56</v>
          </cell>
          <cell r="J1301" t="str">
            <v>POWER GENERATION</v>
          </cell>
          <cell r="K1301" t="str">
            <v>Barg</v>
          </cell>
          <cell r="L1301" t="str">
            <v>NonProd</v>
          </cell>
          <cell r="M1301" t="str">
            <v>Yes</v>
          </cell>
          <cell r="N1301" t="str">
            <v>Other</v>
          </cell>
          <cell r="O1301">
            <v>23181</v>
          </cell>
          <cell r="P1301">
            <v>13908.6</v>
          </cell>
          <cell r="Q1301">
            <v>13908.6</v>
          </cell>
          <cell r="R1301">
            <v>0</v>
          </cell>
          <cell r="S1301">
            <v>13908.6</v>
          </cell>
        </row>
        <row r="1302">
          <cell r="B1302" t="str">
            <v>S51</v>
          </cell>
          <cell r="C1302" t="str">
            <v>SHIFT DIFF REG 4PM-M</v>
          </cell>
          <cell r="D1302">
            <v>0</v>
          </cell>
          <cell r="E1302">
            <v>3961.5</v>
          </cell>
          <cell r="F1302">
            <v>3.1299253266682033E-5</v>
          </cell>
          <cell r="G1302">
            <v>3961.5</v>
          </cell>
          <cell r="H1302">
            <v>91</v>
          </cell>
          <cell r="I1302" t="str">
            <v>31</v>
          </cell>
          <cell r="J1302" t="str">
            <v>NUCLEAR DIVISION</v>
          </cell>
          <cell r="K1302" t="str">
            <v>NonBarg</v>
          </cell>
          <cell r="L1302" t="str">
            <v>NonProd</v>
          </cell>
          <cell r="M1302" t="str">
            <v>Yes</v>
          </cell>
          <cell r="N1302" t="str">
            <v>Other</v>
          </cell>
          <cell r="O1302">
            <v>6602.5</v>
          </cell>
          <cell r="P1302">
            <v>3961.5</v>
          </cell>
          <cell r="Q1302">
            <v>0</v>
          </cell>
          <cell r="R1302">
            <v>3961.5</v>
          </cell>
          <cell r="S1302">
            <v>3961.5</v>
          </cell>
        </row>
        <row r="1303">
          <cell r="B1303" t="str">
            <v>S51</v>
          </cell>
          <cell r="C1303" t="str">
            <v>SHIFT DIFF REG 4PM-M</v>
          </cell>
          <cell r="D1303">
            <v>0</v>
          </cell>
          <cell r="E1303">
            <v>21189.599999999999</v>
          </cell>
          <cell r="F1303">
            <v>1.6741604367529611E-4</v>
          </cell>
          <cell r="G1303">
            <v>21189.599999999999</v>
          </cell>
          <cell r="H1303">
            <v>324</v>
          </cell>
          <cell r="I1303" t="str">
            <v>34</v>
          </cell>
          <cell r="J1303" t="str">
            <v>HUMAN RESRC &amp; CORP SVCS</v>
          </cell>
          <cell r="K1303" t="str">
            <v>NonBarg</v>
          </cell>
          <cell r="L1303" t="str">
            <v>NonProd</v>
          </cell>
          <cell r="M1303" t="str">
            <v>Yes</v>
          </cell>
          <cell r="N1303" t="str">
            <v>Other</v>
          </cell>
          <cell r="O1303">
            <v>35316</v>
          </cell>
          <cell r="P1303">
            <v>21189.599999999999</v>
          </cell>
          <cell r="Q1303">
            <v>0</v>
          </cell>
          <cell r="R1303">
            <v>21189.599999999999</v>
          </cell>
          <cell r="S1303">
            <v>21189.599999999999</v>
          </cell>
        </row>
        <row r="1304">
          <cell r="B1304" t="str">
            <v>S51</v>
          </cell>
          <cell r="C1304" t="str">
            <v>SHIFT DIFF REG 4PM-M</v>
          </cell>
          <cell r="D1304">
            <v>0</v>
          </cell>
          <cell r="E1304">
            <v>337.2</v>
          </cell>
          <cell r="F1304">
            <v>2.6641696835858089E-6</v>
          </cell>
          <cell r="G1304">
            <v>337.2</v>
          </cell>
          <cell r="H1304">
            <v>509</v>
          </cell>
          <cell r="I1304" t="str">
            <v>37</v>
          </cell>
          <cell r="J1304" t="str">
            <v>CORP COMMUNICATIONS</v>
          </cell>
          <cell r="K1304" t="str">
            <v>NonBarg</v>
          </cell>
          <cell r="L1304" t="str">
            <v>NonProd</v>
          </cell>
          <cell r="M1304" t="str">
            <v>Yes</v>
          </cell>
          <cell r="N1304" t="str">
            <v>Other</v>
          </cell>
          <cell r="O1304">
            <v>562</v>
          </cell>
          <cell r="P1304">
            <v>337.2</v>
          </cell>
          <cell r="Q1304">
            <v>0</v>
          </cell>
          <cell r="R1304">
            <v>337.2</v>
          </cell>
          <cell r="S1304">
            <v>337.2</v>
          </cell>
        </row>
        <row r="1305">
          <cell r="B1305" t="str">
            <v>S51</v>
          </cell>
          <cell r="C1305" t="str">
            <v>SHIFT DIFF REG 4PM-M</v>
          </cell>
          <cell r="D1305">
            <v>0</v>
          </cell>
          <cell r="E1305">
            <v>84952.2</v>
          </cell>
          <cell r="F1305">
            <v>6.7119536119192866E-4</v>
          </cell>
          <cell r="G1305">
            <v>84952.2</v>
          </cell>
          <cell r="H1305">
            <v>651</v>
          </cell>
          <cell r="I1305" t="str">
            <v>51</v>
          </cell>
          <cell r="J1305" t="str">
            <v>CUSTOMER SERVICE</v>
          </cell>
          <cell r="K1305" t="str">
            <v>NonBarg</v>
          </cell>
          <cell r="L1305" t="str">
            <v>NonProd</v>
          </cell>
          <cell r="M1305" t="str">
            <v>Yes</v>
          </cell>
          <cell r="N1305" t="str">
            <v>Other</v>
          </cell>
          <cell r="O1305">
            <v>141587</v>
          </cell>
          <cell r="P1305">
            <v>84952.2</v>
          </cell>
          <cell r="Q1305">
            <v>0</v>
          </cell>
          <cell r="R1305">
            <v>84952.2</v>
          </cell>
          <cell r="S1305">
            <v>84952.2</v>
          </cell>
        </row>
        <row r="1306">
          <cell r="B1306" t="str">
            <v>S51</v>
          </cell>
          <cell r="C1306" t="str">
            <v>SHIFT DIFF REG 4PM-M</v>
          </cell>
          <cell r="D1306">
            <v>0</v>
          </cell>
          <cell r="E1306">
            <v>16832.7</v>
          </cell>
          <cell r="F1306">
            <v>1.3299279072625993E-4</v>
          </cell>
          <cell r="G1306">
            <v>16832.7</v>
          </cell>
          <cell r="H1306">
            <v>770</v>
          </cell>
          <cell r="I1306" t="str">
            <v>53</v>
          </cell>
          <cell r="J1306" t="str">
            <v>POWER SYSTEMS</v>
          </cell>
          <cell r="K1306" t="str">
            <v>NonBarg</v>
          </cell>
          <cell r="L1306" t="str">
            <v>NonProd</v>
          </cell>
          <cell r="M1306" t="str">
            <v>Yes</v>
          </cell>
          <cell r="N1306" t="str">
            <v>Other</v>
          </cell>
          <cell r="O1306">
            <v>28054.5</v>
          </cell>
          <cell r="P1306">
            <v>16832.7</v>
          </cell>
          <cell r="Q1306">
            <v>0</v>
          </cell>
          <cell r="R1306">
            <v>16832.7</v>
          </cell>
          <cell r="S1306">
            <v>16832.7</v>
          </cell>
        </row>
        <row r="1307">
          <cell r="B1307" t="str">
            <v>S51</v>
          </cell>
          <cell r="C1307" t="str">
            <v>SHIFT DIFF REG 4PM-M</v>
          </cell>
          <cell r="D1307">
            <v>0</v>
          </cell>
          <cell r="E1307">
            <v>542.4</v>
          </cell>
          <cell r="F1307">
            <v>4.2854259679031509E-6</v>
          </cell>
          <cell r="G1307">
            <v>542.4</v>
          </cell>
          <cell r="H1307">
            <v>938</v>
          </cell>
          <cell r="I1307" t="str">
            <v>56</v>
          </cell>
          <cell r="J1307" t="str">
            <v>POWER GENERATION</v>
          </cell>
          <cell r="K1307" t="str">
            <v>NonBarg</v>
          </cell>
          <cell r="L1307" t="str">
            <v>NonProd</v>
          </cell>
          <cell r="M1307" t="str">
            <v>Yes</v>
          </cell>
          <cell r="N1307" t="str">
            <v>Other</v>
          </cell>
          <cell r="O1307">
            <v>904</v>
          </cell>
          <cell r="P1307">
            <v>542.4</v>
          </cell>
          <cell r="Q1307">
            <v>0</v>
          </cell>
          <cell r="R1307">
            <v>542.4</v>
          </cell>
          <cell r="S1307">
            <v>542.4</v>
          </cell>
        </row>
        <row r="1308">
          <cell r="B1308" t="str">
            <v>S51</v>
          </cell>
          <cell r="C1308" t="str">
            <v>SHIFT DIFF REG 4PM-M</v>
          </cell>
          <cell r="D1308">
            <v>0</v>
          </cell>
          <cell r="E1308">
            <v>2170.1999999999998</v>
          </cell>
          <cell r="F1308">
            <v>1.7146444387063824E-5</v>
          </cell>
          <cell r="G1308">
            <v>2170.1999999999998</v>
          </cell>
          <cell r="H1308">
            <v>1046</v>
          </cell>
          <cell r="I1308" t="str">
            <v>58</v>
          </cell>
          <cell r="J1308" t="str">
            <v>INFO MANAGEMENT</v>
          </cell>
          <cell r="K1308" t="str">
            <v>NonBarg</v>
          </cell>
          <cell r="L1308" t="str">
            <v>NonProd</v>
          </cell>
          <cell r="M1308" t="str">
            <v>Yes</v>
          </cell>
          <cell r="N1308" t="str">
            <v>Other</v>
          </cell>
          <cell r="O1308">
            <v>3617</v>
          </cell>
          <cell r="P1308">
            <v>2170.1999999999998</v>
          </cell>
          <cell r="Q1308">
            <v>0</v>
          </cell>
          <cell r="R1308">
            <v>2170.1999999999998</v>
          </cell>
          <cell r="S1308">
            <v>2170.1999999999998</v>
          </cell>
        </row>
        <row r="1309">
          <cell r="B1309" t="str">
            <v>S52</v>
          </cell>
          <cell r="C1309" t="str">
            <v>WEEKEND SHIFT</v>
          </cell>
          <cell r="D1309">
            <v>0</v>
          </cell>
          <cell r="E1309">
            <v>160.5</v>
          </cell>
          <cell r="F1309">
            <v>1.2680878832014303E-6</v>
          </cell>
          <cell r="G1309">
            <v>160.5</v>
          </cell>
          <cell r="H1309">
            <v>77</v>
          </cell>
          <cell r="I1309" t="str">
            <v>31</v>
          </cell>
          <cell r="J1309" t="str">
            <v>NUCLEAR DIVISION</v>
          </cell>
          <cell r="K1309" t="str">
            <v>Barg</v>
          </cell>
          <cell r="L1309" t="str">
            <v>NonProd</v>
          </cell>
          <cell r="M1309" t="str">
            <v>Yes</v>
          </cell>
          <cell r="N1309" t="str">
            <v>Other</v>
          </cell>
          <cell r="O1309">
            <v>160.5</v>
          </cell>
          <cell r="P1309">
            <v>160.5</v>
          </cell>
          <cell r="Q1309">
            <v>160.5</v>
          </cell>
          <cell r="R1309">
            <v>0</v>
          </cell>
          <cell r="S1309">
            <v>160.5</v>
          </cell>
        </row>
        <row r="1310">
          <cell r="B1310" t="str">
            <v>S52</v>
          </cell>
          <cell r="C1310" t="str">
            <v>WEEKEND SHIFT</v>
          </cell>
          <cell r="D1310">
            <v>0</v>
          </cell>
          <cell r="E1310">
            <v>16</v>
          </cell>
          <cell r="F1310">
            <v>1.2641374536587467E-7</v>
          </cell>
          <cell r="G1310">
            <v>16</v>
          </cell>
          <cell r="H1310">
            <v>157</v>
          </cell>
          <cell r="I1310" t="str">
            <v>34</v>
          </cell>
          <cell r="J1310" t="str">
            <v>HUMAN RESRC &amp; CORP SVCS</v>
          </cell>
          <cell r="K1310" t="str">
            <v>Barg</v>
          </cell>
          <cell r="L1310" t="str">
            <v>NonProd</v>
          </cell>
          <cell r="M1310" t="str">
            <v>Yes</v>
          </cell>
          <cell r="N1310" t="str">
            <v>Other</v>
          </cell>
          <cell r="O1310">
            <v>16</v>
          </cell>
          <cell r="P1310">
            <v>16</v>
          </cell>
          <cell r="Q1310">
            <v>16</v>
          </cell>
          <cell r="R1310">
            <v>0</v>
          </cell>
          <cell r="S1310">
            <v>16</v>
          </cell>
        </row>
        <row r="1311">
          <cell r="B1311" t="str">
            <v>S52</v>
          </cell>
          <cell r="C1311" t="str">
            <v>WEEKEND SHIFT</v>
          </cell>
          <cell r="D1311">
            <v>0</v>
          </cell>
          <cell r="E1311">
            <v>231104.75</v>
          </cell>
          <cell r="F1311">
            <v>1.8259260637090078E-3</v>
          </cell>
          <cell r="G1311">
            <v>231104.75</v>
          </cell>
          <cell r="H1311">
            <v>292</v>
          </cell>
          <cell r="I1311" t="str">
            <v>53</v>
          </cell>
          <cell r="J1311" t="str">
            <v>POWER SYSTEMS</v>
          </cell>
          <cell r="K1311" t="str">
            <v>Barg</v>
          </cell>
          <cell r="L1311" t="str">
            <v>NonProd</v>
          </cell>
          <cell r="M1311" t="str">
            <v>Yes</v>
          </cell>
          <cell r="N1311" t="str">
            <v>Other</v>
          </cell>
          <cell r="O1311">
            <v>231104.75</v>
          </cell>
          <cell r="P1311">
            <v>231104.75</v>
          </cell>
          <cell r="Q1311">
            <v>231104.75</v>
          </cell>
          <cell r="R1311">
            <v>0</v>
          </cell>
          <cell r="S1311">
            <v>231104.75</v>
          </cell>
        </row>
        <row r="1312">
          <cell r="B1312" t="str">
            <v>S52</v>
          </cell>
          <cell r="C1312" t="str">
            <v>WEEKEND SHIFT</v>
          </cell>
          <cell r="D1312">
            <v>0</v>
          </cell>
          <cell r="E1312">
            <v>64</v>
          </cell>
          <cell r="F1312">
            <v>5.056549814634987E-7</v>
          </cell>
          <cell r="G1312">
            <v>64</v>
          </cell>
          <cell r="H1312">
            <v>418</v>
          </cell>
          <cell r="I1312" t="str">
            <v>56</v>
          </cell>
          <cell r="J1312" t="str">
            <v>POWER GENERATION</v>
          </cell>
          <cell r="K1312" t="str">
            <v>Barg</v>
          </cell>
          <cell r="L1312" t="str">
            <v>NonProd</v>
          </cell>
          <cell r="M1312" t="str">
            <v>Yes</v>
          </cell>
          <cell r="N1312" t="str">
            <v>Other</v>
          </cell>
          <cell r="O1312">
            <v>64</v>
          </cell>
          <cell r="P1312">
            <v>64</v>
          </cell>
          <cell r="Q1312">
            <v>64</v>
          </cell>
          <cell r="R1312">
            <v>0</v>
          </cell>
          <cell r="S1312">
            <v>64</v>
          </cell>
        </row>
        <row r="1313">
          <cell r="B1313" t="str">
            <v>S52</v>
          </cell>
          <cell r="C1313" t="str">
            <v>WEEKEND SHIFT</v>
          </cell>
          <cell r="D1313">
            <v>0</v>
          </cell>
          <cell r="E1313">
            <v>736</v>
          </cell>
          <cell r="F1313">
            <v>5.8150322868302353E-6</v>
          </cell>
          <cell r="G1313">
            <v>736</v>
          </cell>
          <cell r="H1313">
            <v>771</v>
          </cell>
          <cell r="I1313" t="str">
            <v>53</v>
          </cell>
          <cell r="J1313" t="str">
            <v>POWER SYSTEMS</v>
          </cell>
          <cell r="K1313" t="str">
            <v>NonBarg</v>
          </cell>
          <cell r="L1313" t="str">
            <v>NonProd</v>
          </cell>
          <cell r="M1313" t="str">
            <v>Yes</v>
          </cell>
          <cell r="N1313" t="str">
            <v>Other</v>
          </cell>
          <cell r="O1313">
            <v>736</v>
          </cell>
          <cell r="P1313">
            <v>736</v>
          </cell>
          <cell r="Q1313">
            <v>0</v>
          </cell>
          <cell r="R1313">
            <v>736</v>
          </cell>
          <cell r="S1313">
            <v>736</v>
          </cell>
        </row>
        <row r="1314">
          <cell r="B1314" t="str">
            <v>S52</v>
          </cell>
          <cell r="C1314" t="str">
            <v>WEEKEND SHIFT</v>
          </cell>
          <cell r="D1314">
            <v>0</v>
          </cell>
          <cell r="E1314">
            <v>352</v>
          </cell>
          <cell r="F1314">
            <v>2.7811023980492431E-6</v>
          </cell>
          <cell r="G1314">
            <v>352</v>
          </cell>
          <cell r="H1314">
            <v>939</v>
          </cell>
          <cell r="I1314" t="str">
            <v>56</v>
          </cell>
          <cell r="J1314" t="str">
            <v>POWER GENERATION</v>
          </cell>
          <cell r="K1314" t="str">
            <v>NonBarg</v>
          </cell>
          <cell r="L1314" t="str">
            <v>NonProd</v>
          </cell>
          <cell r="M1314" t="str">
            <v>Yes</v>
          </cell>
          <cell r="N1314" t="str">
            <v>Other</v>
          </cell>
          <cell r="O1314">
            <v>352</v>
          </cell>
          <cell r="P1314">
            <v>352</v>
          </cell>
          <cell r="Q1314">
            <v>0</v>
          </cell>
          <cell r="R1314">
            <v>352</v>
          </cell>
          <cell r="S1314">
            <v>352</v>
          </cell>
        </row>
        <row r="1315">
          <cell r="B1315" t="str">
            <v>S99</v>
          </cell>
          <cell r="C1315" t="str">
            <v>EXEMPT RELIEVING</v>
          </cell>
          <cell r="D1315">
            <v>0</v>
          </cell>
          <cell r="E1315">
            <v>176.37</v>
          </cell>
          <cell r="F1315">
            <v>1.3934745168862073E-6</v>
          </cell>
          <cell r="G1315">
            <v>176.37</v>
          </cell>
          <cell r="H1315">
            <v>78</v>
          </cell>
          <cell r="I1315" t="str">
            <v>31</v>
          </cell>
          <cell r="J1315" t="str">
            <v>NUCLEAR DIVISION</v>
          </cell>
          <cell r="K1315" t="str">
            <v>Barg</v>
          </cell>
          <cell r="L1315" t="str">
            <v>NonProd</v>
          </cell>
          <cell r="M1315" t="str">
            <v>Yes</v>
          </cell>
          <cell r="N1315" t="str">
            <v>Other</v>
          </cell>
          <cell r="O1315">
            <v>0</v>
          </cell>
          <cell r="P1315">
            <v>176.37</v>
          </cell>
          <cell r="Q1315">
            <v>176.37</v>
          </cell>
          <cell r="R1315">
            <v>0</v>
          </cell>
          <cell r="S1315">
            <v>176.37</v>
          </cell>
        </row>
        <row r="1316">
          <cell r="B1316" t="str">
            <v>S99</v>
          </cell>
          <cell r="C1316" t="str">
            <v>EXEMPT RELIEVING</v>
          </cell>
          <cell r="D1316">
            <v>0</v>
          </cell>
          <cell r="E1316">
            <v>2708.24</v>
          </cell>
          <cell r="F1316">
            <v>2.1397422609354777E-5</v>
          </cell>
          <cell r="G1316">
            <v>2708.24</v>
          </cell>
          <cell r="H1316">
            <v>293</v>
          </cell>
          <cell r="I1316" t="str">
            <v>53</v>
          </cell>
          <cell r="J1316" t="str">
            <v>POWER SYSTEMS</v>
          </cell>
          <cell r="K1316" t="str">
            <v>Barg</v>
          </cell>
          <cell r="L1316" t="str">
            <v>NonProd</v>
          </cell>
          <cell r="M1316" t="str">
            <v>Yes</v>
          </cell>
          <cell r="N1316" t="str">
            <v>Other</v>
          </cell>
          <cell r="O1316">
            <v>0</v>
          </cell>
          <cell r="P1316">
            <v>2708.24</v>
          </cell>
          <cell r="Q1316">
            <v>2708.24</v>
          </cell>
          <cell r="R1316">
            <v>0</v>
          </cell>
          <cell r="S1316">
            <v>2708.24</v>
          </cell>
        </row>
        <row r="1317">
          <cell r="B1317" t="str">
            <v>S99</v>
          </cell>
          <cell r="C1317" t="str">
            <v>EXEMPT RELIEVING</v>
          </cell>
          <cell r="D1317">
            <v>0</v>
          </cell>
          <cell r="E1317">
            <v>94.06</v>
          </cell>
          <cell r="F1317">
            <v>7.4315480556963579E-7</v>
          </cell>
          <cell r="G1317">
            <v>94.06</v>
          </cell>
          <cell r="H1317">
            <v>92</v>
          </cell>
          <cell r="I1317" t="str">
            <v>31</v>
          </cell>
          <cell r="J1317" t="str">
            <v>NUCLEAR DIVISION</v>
          </cell>
          <cell r="K1317" t="str">
            <v>NonBarg</v>
          </cell>
          <cell r="L1317" t="str">
            <v>NonProd</v>
          </cell>
          <cell r="M1317" t="str">
            <v>Yes</v>
          </cell>
          <cell r="N1317" t="str">
            <v>Other</v>
          </cell>
          <cell r="O1317">
            <v>0</v>
          </cell>
          <cell r="P1317">
            <v>94.06</v>
          </cell>
          <cell r="Q1317">
            <v>0</v>
          </cell>
          <cell r="R1317">
            <v>94.06</v>
          </cell>
          <cell r="S1317">
            <v>94.06</v>
          </cell>
        </row>
        <row r="1318">
          <cell r="B1318" t="str">
            <v>S99</v>
          </cell>
          <cell r="C1318" t="str">
            <v>EXEMPT RELIEVING</v>
          </cell>
          <cell r="D1318">
            <v>0</v>
          </cell>
          <cell r="E1318">
            <v>315.26</v>
          </cell>
          <cell r="F1318">
            <v>2.4908248352528532E-6</v>
          </cell>
          <cell r="G1318">
            <v>315.26</v>
          </cell>
          <cell r="H1318">
            <v>212</v>
          </cell>
          <cell r="I1318" t="str">
            <v>33</v>
          </cell>
          <cell r="J1318" t="str">
            <v>FINANCIAL</v>
          </cell>
          <cell r="K1318" t="str">
            <v>NonBarg</v>
          </cell>
          <cell r="L1318" t="str">
            <v>NonProd</v>
          </cell>
          <cell r="M1318" t="str">
            <v>Yes</v>
          </cell>
          <cell r="N1318" t="str">
            <v>Other</v>
          </cell>
          <cell r="O1318">
            <v>7</v>
          </cell>
          <cell r="P1318">
            <v>315.26</v>
          </cell>
          <cell r="Q1318">
            <v>0</v>
          </cell>
          <cell r="R1318">
            <v>315.26</v>
          </cell>
          <cell r="S1318">
            <v>315.26</v>
          </cell>
        </row>
        <row r="1319">
          <cell r="B1319" t="str">
            <v>S99</v>
          </cell>
          <cell r="C1319" t="str">
            <v>EXEMPT RELIEVING</v>
          </cell>
          <cell r="D1319">
            <v>0</v>
          </cell>
          <cell r="E1319">
            <v>1221.1099999999999</v>
          </cell>
          <cell r="F1319">
            <v>9.6478180377327007E-6</v>
          </cell>
          <cell r="G1319">
            <v>1221.1099999999999</v>
          </cell>
          <cell r="H1319">
            <v>652</v>
          </cell>
          <cell r="I1319" t="str">
            <v>51</v>
          </cell>
          <cell r="J1319" t="str">
            <v>CUSTOMER SERVICE</v>
          </cell>
          <cell r="K1319" t="str">
            <v>NonBarg</v>
          </cell>
          <cell r="L1319" t="str">
            <v>NonProd</v>
          </cell>
          <cell r="M1319" t="str">
            <v>Yes</v>
          </cell>
          <cell r="N1319" t="str">
            <v>Other</v>
          </cell>
          <cell r="O1319">
            <v>0</v>
          </cell>
          <cell r="P1319">
            <v>1221.1099999999999</v>
          </cell>
          <cell r="Q1319">
            <v>0</v>
          </cell>
          <cell r="R1319">
            <v>1221.1099999999999</v>
          </cell>
          <cell r="S1319">
            <v>1221.1099999999999</v>
          </cell>
        </row>
        <row r="1320">
          <cell r="B1320" t="str">
            <v>S99</v>
          </cell>
          <cell r="C1320" t="str">
            <v>EXEMPT RELIEVING</v>
          </cell>
          <cell r="D1320">
            <v>0</v>
          </cell>
          <cell r="E1320">
            <v>14894.95</v>
          </cell>
          <cell r="F1320">
            <v>1.1768290103358969E-4</v>
          </cell>
          <cell r="G1320">
            <v>14894.95</v>
          </cell>
          <cell r="H1320">
            <v>772</v>
          </cell>
          <cell r="I1320" t="str">
            <v>53</v>
          </cell>
          <cell r="J1320" t="str">
            <v>POWER SYSTEMS</v>
          </cell>
          <cell r="K1320" t="str">
            <v>NonBarg</v>
          </cell>
          <cell r="L1320" t="str">
            <v>NonProd</v>
          </cell>
          <cell r="M1320" t="str">
            <v>Yes</v>
          </cell>
          <cell r="N1320" t="str">
            <v>Other</v>
          </cell>
          <cell r="O1320">
            <v>40</v>
          </cell>
          <cell r="P1320">
            <v>14894.95</v>
          </cell>
          <cell r="Q1320">
            <v>0</v>
          </cell>
          <cell r="R1320">
            <v>14894.95</v>
          </cell>
          <cell r="S1320">
            <v>14894.95</v>
          </cell>
        </row>
        <row r="1321">
          <cell r="B1321" t="str">
            <v>T04</v>
          </cell>
          <cell r="C1321" t="str">
            <v>ALTERNATIVE AWARD</v>
          </cell>
          <cell r="D1321">
            <v>0</v>
          </cell>
          <cell r="E1321">
            <v>200</v>
          </cell>
          <cell r="F1321">
            <v>1.5801718170734334E-6</v>
          </cell>
          <cell r="G1321">
            <v>200</v>
          </cell>
          <cell r="H1321">
            <v>207</v>
          </cell>
          <cell r="I1321" t="str">
            <v>51</v>
          </cell>
          <cell r="J1321" t="str">
            <v>CUSTOMER SERVICE</v>
          </cell>
          <cell r="K1321" t="str">
            <v>Barg</v>
          </cell>
          <cell r="L1321" t="str">
            <v>NonProd</v>
          </cell>
          <cell r="M1321" t="str">
            <v>Yes</v>
          </cell>
          <cell r="N1321" t="str">
            <v>Other</v>
          </cell>
          <cell r="O1321">
            <v>0</v>
          </cell>
          <cell r="P1321">
            <v>200</v>
          </cell>
          <cell r="Q1321">
            <v>200</v>
          </cell>
          <cell r="R1321">
            <v>0</v>
          </cell>
          <cell r="S1321">
            <v>200</v>
          </cell>
        </row>
        <row r="1322">
          <cell r="B1322" t="str">
            <v>T04</v>
          </cell>
          <cell r="C1322" t="str">
            <v>ALTERNATIVE AWARD</v>
          </cell>
          <cell r="D1322">
            <v>0</v>
          </cell>
          <cell r="E1322">
            <v>94.44</v>
          </cell>
          <cell r="F1322">
            <v>7.4615713202207525E-7</v>
          </cell>
          <cell r="G1322">
            <v>94.44</v>
          </cell>
          <cell r="H1322">
            <v>294</v>
          </cell>
          <cell r="I1322" t="str">
            <v>53</v>
          </cell>
          <cell r="J1322" t="str">
            <v>POWER SYSTEMS</v>
          </cell>
          <cell r="K1322" t="str">
            <v>Barg</v>
          </cell>
          <cell r="L1322" t="str">
            <v>NonProd</v>
          </cell>
          <cell r="M1322" t="str">
            <v>Yes</v>
          </cell>
          <cell r="N1322" t="str">
            <v>Other</v>
          </cell>
          <cell r="O1322">
            <v>0</v>
          </cell>
          <cell r="P1322">
            <v>94.44</v>
          </cell>
          <cell r="Q1322">
            <v>94.44</v>
          </cell>
          <cell r="R1322">
            <v>0</v>
          </cell>
          <cell r="S1322">
            <v>94.44</v>
          </cell>
        </row>
        <row r="1323">
          <cell r="B1323" t="str">
            <v>T04</v>
          </cell>
          <cell r="C1323" t="str">
            <v>ALTERNATIVE AWARD</v>
          </cell>
          <cell r="D1323">
            <v>0</v>
          </cell>
          <cell r="E1323">
            <v>1500</v>
          </cell>
          <cell r="F1323">
            <v>1.1851288628050751E-5</v>
          </cell>
          <cell r="G1323">
            <v>1500</v>
          </cell>
          <cell r="H1323">
            <v>419</v>
          </cell>
          <cell r="I1323" t="str">
            <v>56</v>
          </cell>
          <cell r="J1323" t="str">
            <v>POWER GENERATION</v>
          </cell>
          <cell r="K1323" t="str">
            <v>Barg</v>
          </cell>
          <cell r="L1323" t="str">
            <v>NonProd</v>
          </cell>
          <cell r="M1323" t="str">
            <v>Yes</v>
          </cell>
          <cell r="N1323" t="str">
            <v>Other</v>
          </cell>
          <cell r="O1323">
            <v>0</v>
          </cell>
          <cell r="P1323">
            <v>1500</v>
          </cell>
          <cell r="Q1323">
            <v>1500</v>
          </cell>
          <cell r="R1323">
            <v>0</v>
          </cell>
          <cell r="S1323">
            <v>1500</v>
          </cell>
        </row>
        <row r="1324">
          <cell r="B1324" t="str">
            <v>T04</v>
          </cell>
          <cell r="C1324" t="str">
            <v>ALTERNATIVE AWARD</v>
          </cell>
          <cell r="D1324">
            <v>0</v>
          </cell>
          <cell r="E1324">
            <v>142216</v>
          </cell>
          <cell r="F1324">
            <v>1.123628575684577E-3</v>
          </cell>
          <cell r="G1324">
            <v>142216</v>
          </cell>
          <cell r="H1324">
            <v>93</v>
          </cell>
          <cell r="I1324" t="str">
            <v>31</v>
          </cell>
          <cell r="J1324" t="str">
            <v>NUCLEAR DIVISION</v>
          </cell>
          <cell r="K1324" t="str">
            <v>NonBarg</v>
          </cell>
          <cell r="L1324" t="str">
            <v>NonProd</v>
          </cell>
          <cell r="M1324" t="str">
            <v>Yes</v>
          </cell>
          <cell r="N1324" t="str">
            <v>Other</v>
          </cell>
          <cell r="O1324">
            <v>0</v>
          </cell>
          <cell r="P1324">
            <v>142216</v>
          </cell>
          <cell r="Q1324">
            <v>0</v>
          </cell>
          <cell r="R1324">
            <v>142216</v>
          </cell>
          <cell r="S1324">
            <v>142216</v>
          </cell>
        </row>
        <row r="1325">
          <cell r="B1325" t="str">
            <v>T04</v>
          </cell>
          <cell r="C1325" t="str">
            <v>ALTERNATIVE AWARD</v>
          </cell>
          <cell r="D1325">
            <v>0</v>
          </cell>
          <cell r="E1325">
            <v>625</v>
          </cell>
          <cell r="F1325">
            <v>4.9380369283544792E-6</v>
          </cell>
          <cell r="G1325">
            <v>625</v>
          </cell>
          <cell r="H1325">
            <v>213</v>
          </cell>
          <cell r="I1325" t="str">
            <v>33</v>
          </cell>
          <cell r="J1325" t="str">
            <v>FINANCIAL</v>
          </cell>
          <cell r="K1325" t="str">
            <v>NonBarg</v>
          </cell>
          <cell r="L1325" t="str">
            <v>NonProd</v>
          </cell>
          <cell r="M1325" t="str">
            <v>Yes</v>
          </cell>
          <cell r="N1325" t="str">
            <v>Other</v>
          </cell>
          <cell r="O1325">
            <v>0</v>
          </cell>
          <cell r="P1325">
            <v>625</v>
          </cell>
          <cell r="Q1325">
            <v>0</v>
          </cell>
          <cell r="R1325">
            <v>625</v>
          </cell>
          <cell r="S1325">
            <v>625</v>
          </cell>
        </row>
        <row r="1326">
          <cell r="B1326" t="str">
            <v>T04</v>
          </cell>
          <cell r="C1326" t="str">
            <v>ALTERNATIVE AWARD</v>
          </cell>
          <cell r="D1326">
            <v>0</v>
          </cell>
          <cell r="E1326">
            <v>44869</v>
          </cell>
          <cell r="F1326">
            <v>3.5450364630133942E-4</v>
          </cell>
          <cell r="G1326">
            <v>44869</v>
          </cell>
          <cell r="H1326">
            <v>325</v>
          </cell>
          <cell r="I1326" t="str">
            <v>34</v>
          </cell>
          <cell r="J1326" t="str">
            <v>HUMAN RESRC &amp; CORP SVCS</v>
          </cell>
          <cell r="K1326" t="str">
            <v>NonBarg</v>
          </cell>
          <cell r="L1326" t="str">
            <v>NonProd</v>
          </cell>
          <cell r="M1326" t="str">
            <v>Yes</v>
          </cell>
          <cell r="N1326" t="str">
            <v>Other</v>
          </cell>
          <cell r="O1326">
            <v>0</v>
          </cell>
          <cell r="P1326">
            <v>44869</v>
          </cell>
          <cell r="Q1326">
            <v>0</v>
          </cell>
          <cell r="R1326">
            <v>44869</v>
          </cell>
          <cell r="S1326">
            <v>44869</v>
          </cell>
        </row>
        <row r="1327">
          <cell r="B1327" t="str">
            <v>T04</v>
          </cell>
          <cell r="C1327" t="str">
            <v>ALTERNATIVE AWARD</v>
          </cell>
          <cell r="D1327">
            <v>0</v>
          </cell>
          <cell r="E1327">
            <v>2000</v>
          </cell>
          <cell r="F1327">
            <v>1.5801718170734335E-5</v>
          </cell>
          <cell r="G1327">
            <v>2000</v>
          </cell>
          <cell r="H1327">
            <v>417</v>
          </cell>
          <cell r="I1327" t="str">
            <v>35</v>
          </cell>
          <cell r="J1327" t="str">
            <v>GENERAL COUNSEL</v>
          </cell>
          <cell r="K1327" t="str">
            <v>NonBarg</v>
          </cell>
          <cell r="L1327" t="str">
            <v>NonProd</v>
          </cell>
          <cell r="M1327" t="str">
            <v>Yes</v>
          </cell>
          <cell r="N1327" t="str">
            <v>Other</v>
          </cell>
          <cell r="O1327">
            <v>0</v>
          </cell>
          <cell r="P1327">
            <v>2000</v>
          </cell>
          <cell r="Q1327">
            <v>0</v>
          </cell>
          <cell r="R1327">
            <v>2000</v>
          </cell>
          <cell r="S1327">
            <v>2000</v>
          </cell>
        </row>
        <row r="1328">
          <cell r="B1328" t="str">
            <v>T04</v>
          </cell>
          <cell r="C1328" t="str">
            <v>ALTERNATIVE AWARD</v>
          </cell>
          <cell r="D1328">
            <v>0</v>
          </cell>
          <cell r="E1328">
            <v>1500</v>
          </cell>
          <cell r="F1328">
            <v>1.1851288628050751E-5</v>
          </cell>
          <cell r="G1328">
            <v>1500</v>
          </cell>
          <cell r="H1328">
            <v>458</v>
          </cell>
          <cell r="I1328" t="str">
            <v>36</v>
          </cell>
          <cell r="J1328" t="str">
            <v>GOVT AFFAIRS - FED</v>
          </cell>
          <cell r="K1328" t="str">
            <v>NonBarg</v>
          </cell>
          <cell r="L1328" t="str">
            <v>NonProd</v>
          </cell>
          <cell r="M1328" t="str">
            <v>Yes</v>
          </cell>
          <cell r="N1328" t="str">
            <v>Other</v>
          </cell>
          <cell r="O1328">
            <v>0</v>
          </cell>
          <cell r="P1328">
            <v>1500</v>
          </cell>
          <cell r="Q1328">
            <v>0</v>
          </cell>
          <cell r="R1328">
            <v>1500</v>
          </cell>
          <cell r="S1328">
            <v>1500</v>
          </cell>
        </row>
        <row r="1329">
          <cell r="B1329" t="str">
            <v>T04</v>
          </cell>
          <cell r="C1329" t="str">
            <v>ALTERNATIVE AWARD</v>
          </cell>
          <cell r="D1329">
            <v>0</v>
          </cell>
          <cell r="E1329">
            <v>500</v>
          </cell>
          <cell r="F1329">
            <v>3.9504295426835837E-6</v>
          </cell>
          <cell r="G1329">
            <v>500</v>
          </cell>
          <cell r="H1329">
            <v>510</v>
          </cell>
          <cell r="I1329" t="str">
            <v>37</v>
          </cell>
          <cell r="J1329" t="str">
            <v>CORP COMMUNICATIONS</v>
          </cell>
          <cell r="K1329" t="str">
            <v>NonBarg</v>
          </cell>
          <cell r="L1329" t="str">
            <v>NonProd</v>
          </cell>
          <cell r="M1329" t="str">
            <v>Yes</v>
          </cell>
          <cell r="N1329" t="str">
            <v>Other</v>
          </cell>
          <cell r="O1329">
            <v>0</v>
          </cell>
          <cell r="P1329">
            <v>500</v>
          </cell>
          <cell r="Q1329">
            <v>0</v>
          </cell>
          <cell r="R1329">
            <v>500</v>
          </cell>
          <cell r="S1329">
            <v>500</v>
          </cell>
        </row>
        <row r="1330">
          <cell r="B1330" t="str">
            <v>T04</v>
          </cell>
          <cell r="C1330" t="str">
            <v>ALTERNATIVE AWARD</v>
          </cell>
          <cell r="D1330">
            <v>0</v>
          </cell>
          <cell r="E1330">
            <v>172396</v>
          </cell>
          <cell r="F1330">
            <v>1.3620765028809583E-3</v>
          </cell>
          <cell r="G1330">
            <v>172396</v>
          </cell>
          <cell r="H1330">
            <v>653</v>
          </cell>
          <cell r="I1330" t="str">
            <v>51</v>
          </cell>
          <cell r="J1330" t="str">
            <v>CUSTOMER SERVICE</v>
          </cell>
          <cell r="K1330" t="str">
            <v>NonBarg</v>
          </cell>
          <cell r="L1330" t="str">
            <v>NonProd</v>
          </cell>
          <cell r="M1330" t="str">
            <v>Yes</v>
          </cell>
          <cell r="N1330" t="str">
            <v>Other</v>
          </cell>
          <cell r="O1330">
            <v>0</v>
          </cell>
          <cell r="P1330">
            <v>172396</v>
          </cell>
          <cell r="Q1330">
            <v>0</v>
          </cell>
          <cell r="R1330">
            <v>172396</v>
          </cell>
          <cell r="S1330">
            <v>172396</v>
          </cell>
        </row>
        <row r="1331">
          <cell r="B1331" t="str">
            <v>T04</v>
          </cell>
          <cell r="C1331" t="str">
            <v>ALTERNATIVE AWARD</v>
          </cell>
          <cell r="D1331">
            <v>0</v>
          </cell>
          <cell r="E1331">
            <v>130483.24</v>
          </cell>
          <cell r="F1331">
            <v>1.0309296922421446E-3</v>
          </cell>
          <cell r="G1331">
            <v>130483.24</v>
          </cell>
          <cell r="H1331">
            <v>773</v>
          </cell>
          <cell r="I1331" t="str">
            <v>53</v>
          </cell>
          <cell r="J1331" t="str">
            <v>POWER SYSTEMS</v>
          </cell>
          <cell r="K1331" t="str">
            <v>NonBarg</v>
          </cell>
          <cell r="L1331" t="str">
            <v>NonProd</v>
          </cell>
          <cell r="M1331" t="str">
            <v>Yes</v>
          </cell>
          <cell r="N1331" t="str">
            <v>Other</v>
          </cell>
          <cell r="O1331">
            <v>0</v>
          </cell>
          <cell r="P1331">
            <v>130483.24</v>
          </cell>
          <cell r="Q1331">
            <v>0</v>
          </cell>
          <cell r="R1331">
            <v>130483.24</v>
          </cell>
          <cell r="S1331">
            <v>130483.24</v>
          </cell>
        </row>
        <row r="1332">
          <cell r="B1332" t="str">
            <v>T04</v>
          </cell>
          <cell r="C1332" t="str">
            <v>ALTERNATIVE AWARD</v>
          </cell>
          <cell r="D1332">
            <v>0</v>
          </cell>
          <cell r="E1332">
            <v>48533</v>
          </cell>
          <cell r="F1332">
            <v>3.8345239399012471E-4</v>
          </cell>
          <cell r="G1332">
            <v>48533</v>
          </cell>
          <cell r="H1332">
            <v>940</v>
          </cell>
          <cell r="I1332" t="str">
            <v>56</v>
          </cell>
          <cell r="J1332" t="str">
            <v>POWER GENERATION</v>
          </cell>
          <cell r="K1332" t="str">
            <v>NonBarg</v>
          </cell>
          <cell r="L1332" t="str">
            <v>NonProd</v>
          </cell>
          <cell r="M1332" t="str">
            <v>Yes</v>
          </cell>
          <cell r="N1332" t="str">
            <v>Other</v>
          </cell>
          <cell r="O1332">
            <v>0</v>
          </cell>
          <cell r="P1332">
            <v>48533</v>
          </cell>
          <cell r="Q1332">
            <v>0</v>
          </cell>
          <cell r="R1332">
            <v>48533</v>
          </cell>
          <cell r="S1332">
            <v>48533</v>
          </cell>
        </row>
        <row r="1333">
          <cell r="B1333" t="str">
            <v>T04</v>
          </cell>
          <cell r="C1333" t="str">
            <v>ALTERNATIVE AWARD</v>
          </cell>
          <cell r="D1333">
            <v>0</v>
          </cell>
          <cell r="E1333">
            <v>38768</v>
          </cell>
          <cell r="F1333">
            <v>3.0630050502151432E-4</v>
          </cell>
          <cell r="G1333">
            <v>38768</v>
          </cell>
          <cell r="H1333">
            <v>1047</v>
          </cell>
          <cell r="I1333" t="str">
            <v>58</v>
          </cell>
          <cell r="J1333" t="str">
            <v>INFO MANAGEMENT</v>
          </cell>
          <cell r="K1333" t="str">
            <v>NonBarg</v>
          </cell>
          <cell r="L1333" t="str">
            <v>NonProd</v>
          </cell>
          <cell r="M1333" t="str">
            <v>Yes</v>
          </cell>
          <cell r="N1333" t="str">
            <v>Other</v>
          </cell>
          <cell r="O1333">
            <v>0</v>
          </cell>
          <cell r="P1333">
            <v>38768</v>
          </cell>
          <cell r="Q1333">
            <v>0</v>
          </cell>
          <cell r="R1333">
            <v>38768</v>
          </cell>
          <cell r="S1333">
            <v>38768</v>
          </cell>
        </row>
        <row r="1334">
          <cell r="B1334" t="str">
            <v>T05</v>
          </cell>
          <cell r="C1334" t="str">
            <v>RETENTION BONUS</v>
          </cell>
          <cell r="D1334">
            <v>0</v>
          </cell>
          <cell r="E1334">
            <v>343000</v>
          </cell>
          <cell r="F1334">
            <v>2.7099946662809383E-3</v>
          </cell>
          <cell r="G1334">
            <v>343000</v>
          </cell>
          <cell r="H1334">
            <v>79</v>
          </cell>
          <cell r="I1334" t="str">
            <v>31</v>
          </cell>
          <cell r="J1334" t="str">
            <v>NUCLEAR DIVISION</v>
          </cell>
          <cell r="K1334" t="str">
            <v>Barg</v>
          </cell>
          <cell r="L1334" t="str">
            <v>NonProd</v>
          </cell>
          <cell r="M1334" t="str">
            <v>Yes</v>
          </cell>
          <cell r="N1334" t="str">
            <v>Other</v>
          </cell>
          <cell r="O1334">
            <v>0</v>
          </cell>
          <cell r="P1334">
            <v>343000</v>
          </cell>
          <cell r="Q1334">
            <v>343000</v>
          </cell>
          <cell r="R1334">
            <v>0</v>
          </cell>
          <cell r="S1334">
            <v>343000</v>
          </cell>
        </row>
        <row r="1335">
          <cell r="B1335" t="str">
            <v>T05</v>
          </cell>
          <cell r="C1335" t="str">
            <v>RETENTION BONUS</v>
          </cell>
          <cell r="D1335">
            <v>0</v>
          </cell>
          <cell r="E1335">
            <v>583000</v>
          </cell>
          <cell r="F1335">
            <v>4.6062008467690589E-3</v>
          </cell>
          <cell r="G1335">
            <v>583000</v>
          </cell>
          <cell r="H1335">
            <v>94</v>
          </cell>
          <cell r="I1335" t="str">
            <v>31</v>
          </cell>
          <cell r="J1335" t="str">
            <v>NUCLEAR DIVISION</v>
          </cell>
          <cell r="K1335" t="str">
            <v>NonBarg</v>
          </cell>
          <cell r="L1335" t="str">
            <v>NonProd</v>
          </cell>
          <cell r="M1335" t="str">
            <v>Yes</v>
          </cell>
          <cell r="N1335" t="str">
            <v>Other</v>
          </cell>
          <cell r="O1335">
            <v>0</v>
          </cell>
          <cell r="P1335">
            <v>583000</v>
          </cell>
          <cell r="Q1335">
            <v>0</v>
          </cell>
          <cell r="R1335">
            <v>583000</v>
          </cell>
          <cell r="S1335">
            <v>583000</v>
          </cell>
        </row>
        <row r="1336">
          <cell r="B1336" t="str">
            <v>T05</v>
          </cell>
          <cell r="C1336" t="str">
            <v>RETENTION BONUS</v>
          </cell>
          <cell r="D1336">
            <v>0</v>
          </cell>
          <cell r="E1336">
            <v>10000</v>
          </cell>
          <cell r="F1336">
            <v>7.9008590853671667E-5</v>
          </cell>
          <cell r="G1336">
            <v>10000</v>
          </cell>
          <cell r="H1336">
            <v>326</v>
          </cell>
          <cell r="I1336" t="str">
            <v>34</v>
          </cell>
          <cell r="J1336" t="str">
            <v>HUMAN RESRC &amp; CORP SVCS</v>
          </cell>
          <cell r="K1336" t="str">
            <v>NonBarg</v>
          </cell>
          <cell r="L1336" t="str">
            <v>NonProd</v>
          </cell>
          <cell r="M1336" t="str">
            <v>Yes</v>
          </cell>
          <cell r="N1336" t="str">
            <v>Other</v>
          </cell>
          <cell r="O1336">
            <v>0</v>
          </cell>
          <cell r="P1336">
            <v>10000</v>
          </cell>
          <cell r="Q1336">
            <v>0</v>
          </cell>
          <cell r="R1336">
            <v>10000</v>
          </cell>
          <cell r="S1336">
            <v>10000</v>
          </cell>
        </row>
        <row r="1337">
          <cell r="B1337" t="str">
            <v>T05</v>
          </cell>
          <cell r="C1337" t="str">
            <v>RETENTION BONUS</v>
          </cell>
          <cell r="D1337">
            <v>0</v>
          </cell>
          <cell r="E1337">
            <v>16000</v>
          </cell>
          <cell r="F1337">
            <v>1.2641374536587468E-4</v>
          </cell>
          <cell r="G1337">
            <v>16000</v>
          </cell>
          <cell r="H1337">
            <v>418</v>
          </cell>
          <cell r="I1337" t="str">
            <v>35</v>
          </cell>
          <cell r="J1337" t="str">
            <v>GENERAL COUNSEL</v>
          </cell>
          <cell r="K1337" t="str">
            <v>NonBarg</v>
          </cell>
          <cell r="L1337" t="str">
            <v>NonProd</v>
          </cell>
          <cell r="M1337" t="str">
            <v>Yes</v>
          </cell>
          <cell r="N1337" t="str">
            <v>Other</v>
          </cell>
          <cell r="O1337">
            <v>0</v>
          </cell>
          <cell r="P1337">
            <v>16000</v>
          </cell>
          <cell r="Q1337">
            <v>0</v>
          </cell>
          <cell r="R1337">
            <v>16000</v>
          </cell>
          <cell r="S1337">
            <v>16000</v>
          </cell>
        </row>
        <row r="1338">
          <cell r="B1338" t="str">
            <v>T05</v>
          </cell>
          <cell r="C1338" t="str">
            <v>RETENTION BONUS</v>
          </cell>
          <cell r="D1338">
            <v>0</v>
          </cell>
          <cell r="E1338">
            <v>5000</v>
          </cell>
          <cell r="F1338">
            <v>3.9504295426835833E-5</v>
          </cell>
          <cell r="G1338">
            <v>5000</v>
          </cell>
          <cell r="H1338">
            <v>654</v>
          </cell>
          <cell r="I1338" t="str">
            <v>51</v>
          </cell>
          <cell r="J1338" t="str">
            <v>CUSTOMER SERVICE</v>
          </cell>
          <cell r="K1338" t="str">
            <v>NonBarg</v>
          </cell>
          <cell r="L1338" t="str">
            <v>NonProd</v>
          </cell>
          <cell r="M1338" t="str">
            <v>Yes</v>
          </cell>
          <cell r="N1338" t="str">
            <v>Other</v>
          </cell>
          <cell r="O1338">
            <v>0</v>
          </cell>
          <cell r="P1338">
            <v>5000</v>
          </cell>
          <cell r="Q1338">
            <v>0</v>
          </cell>
          <cell r="R1338">
            <v>5000</v>
          </cell>
          <cell r="S1338">
            <v>5000</v>
          </cell>
        </row>
        <row r="1339">
          <cell r="B1339" t="str">
            <v>T05</v>
          </cell>
          <cell r="C1339" t="str">
            <v>RETENTION BONUS</v>
          </cell>
          <cell r="D1339">
            <v>0</v>
          </cell>
          <cell r="E1339">
            <v>10000</v>
          </cell>
          <cell r="F1339">
            <v>7.9008590853671667E-5</v>
          </cell>
          <cell r="G1339">
            <v>10000</v>
          </cell>
          <cell r="H1339">
            <v>774</v>
          </cell>
          <cell r="I1339" t="str">
            <v>53</v>
          </cell>
          <cell r="J1339" t="str">
            <v>POWER SYSTEMS</v>
          </cell>
          <cell r="K1339" t="str">
            <v>NonBarg</v>
          </cell>
          <cell r="L1339" t="str">
            <v>NonProd</v>
          </cell>
          <cell r="M1339" t="str">
            <v>Yes</v>
          </cell>
          <cell r="N1339" t="str">
            <v>Other</v>
          </cell>
          <cell r="O1339">
            <v>0</v>
          </cell>
          <cell r="P1339">
            <v>10000</v>
          </cell>
          <cell r="Q1339">
            <v>0</v>
          </cell>
          <cell r="R1339">
            <v>10000</v>
          </cell>
          <cell r="S1339">
            <v>10000</v>
          </cell>
        </row>
        <row r="1340">
          <cell r="B1340" t="str">
            <v>T05</v>
          </cell>
          <cell r="C1340" t="str">
            <v>RETENTION BONUS</v>
          </cell>
          <cell r="D1340">
            <v>0</v>
          </cell>
          <cell r="E1340">
            <v>7500</v>
          </cell>
          <cell r="F1340">
            <v>5.9256443140253757E-5</v>
          </cell>
          <cell r="G1340">
            <v>7500</v>
          </cell>
          <cell r="H1340">
            <v>941</v>
          </cell>
          <cell r="I1340" t="str">
            <v>56</v>
          </cell>
          <cell r="J1340" t="str">
            <v>POWER GENERATION</v>
          </cell>
          <cell r="K1340" t="str">
            <v>NonBarg</v>
          </cell>
          <cell r="L1340" t="str">
            <v>NonProd</v>
          </cell>
          <cell r="M1340" t="str">
            <v>Yes</v>
          </cell>
          <cell r="N1340" t="str">
            <v>Other</v>
          </cell>
          <cell r="O1340">
            <v>0</v>
          </cell>
          <cell r="P1340">
            <v>7500</v>
          </cell>
          <cell r="Q1340">
            <v>0</v>
          </cell>
          <cell r="R1340">
            <v>7500</v>
          </cell>
          <cell r="S1340">
            <v>7500</v>
          </cell>
        </row>
        <row r="1341">
          <cell r="B1341" t="str">
            <v>T05</v>
          </cell>
          <cell r="C1341" t="str">
            <v>RETENTION BONUS</v>
          </cell>
          <cell r="D1341">
            <v>0</v>
          </cell>
          <cell r="E1341">
            <v>23000</v>
          </cell>
          <cell r="F1341">
            <v>1.8171975896344485E-4</v>
          </cell>
          <cell r="G1341">
            <v>23000</v>
          </cell>
          <cell r="H1341">
            <v>1048</v>
          </cell>
          <cell r="I1341" t="str">
            <v>58</v>
          </cell>
          <cell r="J1341" t="str">
            <v>INFO MANAGEMENT</v>
          </cell>
          <cell r="K1341" t="str">
            <v>NonBarg</v>
          </cell>
          <cell r="L1341" t="str">
            <v>NonProd</v>
          </cell>
          <cell r="M1341" t="str">
            <v>Yes</v>
          </cell>
          <cell r="N1341" t="str">
            <v>Other</v>
          </cell>
          <cell r="O1341">
            <v>0</v>
          </cell>
          <cell r="P1341">
            <v>23000</v>
          </cell>
          <cell r="Q1341">
            <v>0</v>
          </cell>
          <cell r="R1341">
            <v>23000</v>
          </cell>
          <cell r="S1341">
            <v>23000</v>
          </cell>
        </row>
        <row r="1342">
          <cell r="B1342" t="str">
            <v>T05</v>
          </cell>
          <cell r="C1342" t="str">
            <v>RETENTION BONUS</v>
          </cell>
          <cell r="D1342">
            <v>0</v>
          </cell>
          <cell r="E1342">
            <v>105000</v>
          </cell>
          <cell r="F1342">
            <v>8.2959020396355259E-4</v>
          </cell>
          <cell r="G1342">
            <v>105000</v>
          </cell>
          <cell r="H1342">
            <v>1149</v>
          </cell>
          <cell r="I1342" t="str">
            <v>62</v>
          </cell>
          <cell r="J1342" t="str">
            <v>ENERGY MARKETING</v>
          </cell>
          <cell r="K1342" t="str">
            <v>NonBarg</v>
          </cell>
          <cell r="L1342" t="str">
            <v>NonProd</v>
          </cell>
          <cell r="M1342" t="str">
            <v>Yes</v>
          </cell>
          <cell r="N1342" t="str">
            <v>Other</v>
          </cell>
          <cell r="O1342">
            <v>0</v>
          </cell>
          <cell r="P1342">
            <v>105000</v>
          </cell>
          <cell r="Q1342">
            <v>0</v>
          </cell>
          <cell r="R1342">
            <v>105000</v>
          </cell>
          <cell r="S1342">
            <v>105000</v>
          </cell>
        </row>
        <row r="1343">
          <cell r="B1343" t="str">
            <v>T12</v>
          </cell>
          <cell r="C1343" t="str">
            <v>ALTERNATIVE AWARD</v>
          </cell>
          <cell r="D1343">
            <v>0</v>
          </cell>
          <cell r="E1343">
            <v>250</v>
          </cell>
          <cell r="F1343">
            <v>1.9752147713417918E-6</v>
          </cell>
          <cell r="G1343">
            <v>250</v>
          </cell>
          <cell r="H1343">
            <v>420</v>
          </cell>
          <cell r="I1343" t="str">
            <v>56</v>
          </cell>
          <cell r="J1343" t="str">
            <v>POWER GENERATION</v>
          </cell>
          <cell r="K1343" t="str">
            <v>Barg</v>
          </cell>
          <cell r="L1343" t="str">
            <v>NonProd</v>
          </cell>
          <cell r="M1343" t="str">
            <v>Yes</v>
          </cell>
          <cell r="N1343" t="str">
            <v>Other</v>
          </cell>
          <cell r="O1343">
            <v>0</v>
          </cell>
          <cell r="P1343">
            <v>250</v>
          </cell>
          <cell r="Q1343">
            <v>250</v>
          </cell>
          <cell r="R1343">
            <v>0</v>
          </cell>
          <cell r="S1343">
            <v>250</v>
          </cell>
        </row>
        <row r="1344">
          <cell r="B1344" t="str">
            <v>T12</v>
          </cell>
          <cell r="C1344" t="str">
            <v>ALTERNATIVE AWARD</v>
          </cell>
          <cell r="D1344">
            <v>0</v>
          </cell>
          <cell r="E1344">
            <v>5250</v>
          </cell>
          <cell r="F1344">
            <v>4.1479510198177631E-5</v>
          </cell>
          <cell r="G1344">
            <v>5250</v>
          </cell>
          <cell r="H1344">
            <v>95</v>
          </cell>
          <cell r="I1344" t="str">
            <v>31</v>
          </cell>
          <cell r="J1344" t="str">
            <v>NUCLEAR DIVISION</v>
          </cell>
          <cell r="K1344" t="str">
            <v>NonBarg</v>
          </cell>
          <cell r="L1344" t="str">
            <v>NonProd</v>
          </cell>
          <cell r="M1344" t="str">
            <v>Yes</v>
          </cell>
          <cell r="N1344" t="str">
            <v>Other</v>
          </cell>
          <cell r="O1344">
            <v>0</v>
          </cell>
          <cell r="P1344">
            <v>5250</v>
          </cell>
          <cell r="Q1344">
            <v>0</v>
          </cell>
          <cell r="R1344">
            <v>5250</v>
          </cell>
          <cell r="S1344">
            <v>5250</v>
          </cell>
        </row>
        <row r="1345">
          <cell r="B1345" t="str">
            <v>T12</v>
          </cell>
          <cell r="C1345" t="str">
            <v>ALTERNATIVE AWARD</v>
          </cell>
          <cell r="D1345">
            <v>0</v>
          </cell>
          <cell r="E1345">
            <v>2250</v>
          </cell>
          <cell r="F1345">
            <v>1.7776932942076126E-5</v>
          </cell>
          <cell r="G1345">
            <v>2250</v>
          </cell>
          <cell r="H1345">
            <v>214</v>
          </cell>
          <cell r="I1345" t="str">
            <v>33</v>
          </cell>
          <cell r="J1345" t="str">
            <v>FINANCIAL</v>
          </cell>
          <cell r="K1345" t="str">
            <v>NonBarg</v>
          </cell>
          <cell r="L1345" t="str">
            <v>NonProd</v>
          </cell>
          <cell r="M1345" t="str">
            <v>Yes</v>
          </cell>
          <cell r="N1345" t="str">
            <v>Other</v>
          </cell>
          <cell r="O1345">
            <v>0</v>
          </cell>
          <cell r="P1345">
            <v>2250</v>
          </cell>
          <cell r="Q1345">
            <v>0</v>
          </cell>
          <cell r="R1345">
            <v>2250</v>
          </cell>
          <cell r="S1345">
            <v>2250</v>
          </cell>
        </row>
        <row r="1346">
          <cell r="B1346" t="str">
            <v>T12</v>
          </cell>
          <cell r="C1346" t="str">
            <v>ALTERNATIVE AWARD</v>
          </cell>
          <cell r="D1346">
            <v>0</v>
          </cell>
          <cell r="E1346">
            <v>3203.8</v>
          </cell>
          <cell r="F1346">
            <v>2.5312772337699333E-5</v>
          </cell>
          <cell r="G1346">
            <v>3203.8</v>
          </cell>
          <cell r="H1346">
            <v>327</v>
          </cell>
          <cell r="I1346" t="str">
            <v>34</v>
          </cell>
          <cell r="J1346" t="str">
            <v>HUMAN RESRC &amp; CORP SVCS</v>
          </cell>
          <cell r="K1346" t="str">
            <v>NonBarg</v>
          </cell>
          <cell r="L1346" t="str">
            <v>NonProd</v>
          </cell>
          <cell r="M1346" t="str">
            <v>Yes</v>
          </cell>
          <cell r="N1346" t="str">
            <v>Other</v>
          </cell>
          <cell r="O1346">
            <v>0</v>
          </cell>
          <cell r="P1346">
            <v>3203.8</v>
          </cell>
          <cell r="Q1346">
            <v>0</v>
          </cell>
          <cell r="R1346">
            <v>3203.8</v>
          </cell>
          <cell r="S1346">
            <v>3203.8</v>
          </cell>
        </row>
        <row r="1347">
          <cell r="B1347" t="str">
            <v>T12</v>
          </cell>
          <cell r="C1347" t="str">
            <v>ALTERNATIVE AWARD</v>
          </cell>
          <cell r="D1347">
            <v>0</v>
          </cell>
          <cell r="E1347">
            <v>2000</v>
          </cell>
          <cell r="F1347">
            <v>1.5801718170734335E-5</v>
          </cell>
          <cell r="G1347">
            <v>2000</v>
          </cell>
          <cell r="H1347">
            <v>511</v>
          </cell>
          <cell r="I1347" t="str">
            <v>37</v>
          </cell>
          <cell r="J1347" t="str">
            <v>CORP COMMUNICATIONS</v>
          </cell>
          <cell r="K1347" t="str">
            <v>NonBarg</v>
          </cell>
          <cell r="L1347" t="str">
            <v>NonProd</v>
          </cell>
          <cell r="M1347" t="str">
            <v>Yes</v>
          </cell>
          <cell r="N1347" t="str">
            <v>Other</v>
          </cell>
          <cell r="O1347">
            <v>0</v>
          </cell>
          <cell r="P1347">
            <v>2000</v>
          </cell>
          <cell r="Q1347">
            <v>0</v>
          </cell>
          <cell r="R1347">
            <v>2000</v>
          </cell>
          <cell r="S1347">
            <v>2000</v>
          </cell>
        </row>
        <row r="1348">
          <cell r="B1348" t="str">
            <v>T12</v>
          </cell>
          <cell r="C1348" t="str">
            <v>ALTERNATIVE AWARD</v>
          </cell>
          <cell r="D1348">
            <v>0</v>
          </cell>
          <cell r="E1348">
            <v>225835.06</v>
          </cell>
          <cell r="F1348">
            <v>1.7842909855954393E-3</v>
          </cell>
          <cell r="G1348">
            <v>225835.06</v>
          </cell>
          <cell r="H1348">
            <v>655</v>
          </cell>
          <cell r="I1348" t="str">
            <v>51</v>
          </cell>
          <cell r="J1348" t="str">
            <v>CUSTOMER SERVICE</v>
          </cell>
          <cell r="K1348" t="str">
            <v>NonBarg</v>
          </cell>
          <cell r="L1348" t="str">
            <v>NonProd</v>
          </cell>
          <cell r="M1348" t="str">
            <v>Yes</v>
          </cell>
          <cell r="N1348" t="str">
            <v>Other</v>
          </cell>
          <cell r="O1348">
            <v>0</v>
          </cell>
          <cell r="P1348">
            <v>225835.06</v>
          </cell>
          <cell r="Q1348">
            <v>0</v>
          </cell>
          <cell r="R1348">
            <v>225835.06</v>
          </cell>
          <cell r="S1348">
            <v>225835.06</v>
          </cell>
        </row>
        <row r="1349">
          <cell r="B1349" t="str">
            <v>T12</v>
          </cell>
          <cell r="C1349" t="str">
            <v>ALTERNATIVE AWARD</v>
          </cell>
          <cell r="D1349">
            <v>0</v>
          </cell>
          <cell r="E1349">
            <v>24730.82</v>
          </cell>
          <cell r="F1349">
            <v>1.9539472388558005E-4</v>
          </cell>
          <cell r="G1349">
            <v>24730.82</v>
          </cell>
          <cell r="H1349">
            <v>775</v>
          </cell>
          <cell r="I1349" t="str">
            <v>53</v>
          </cell>
          <cell r="J1349" t="str">
            <v>POWER SYSTEMS</v>
          </cell>
          <cell r="K1349" t="str">
            <v>NonBarg</v>
          </cell>
          <cell r="L1349" t="str">
            <v>NonProd</v>
          </cell>
          <cell r="M1349" t="str">
            <v>Yes</v>
          </cell>
          <cell r="N1349" t="str">
            <v>Other</v>
          </cell>
          <cell r="O1349">
            <v>0</v>
          </cell>
          <cell r="P1349">
            <v>24730.82</v>
          </cell>
          <cell r="Q1349">
            <v>0</v>
          </cell>
          <cell r="R1349">
            <v>24730.82</v>
          </cell>
          <cell r="S1349">
            <v>24730.82</v>
          </cell>
        </row>
        <row r="1350">
          <cell r="B1350" t="str">
            <v>T12</v>
          </cell>
          <cell r="C1350" t="str">
            <v>ALTERNATIVE AWARD</v>
          </cell>
          <cell r="D1350">
            <v>0</v>
          </cell>
          <cell r="E1350">
            <v>7721.05</v>
          </cell>
          <cell r="F1350">
            <v>6.1002928041074167E-5</v>
          </cell>
          <cell r="G1350">
            <v>7721.05</v>
          </cell>
          <cell r="H1350">
            <v>942</v>
          </cell>
          <cell r="I1350" t="str">
            <v>56</v>
          </cell>
          <cell r="J1350" t="str">
            <v>POWER GENERATION</v>
          </cell>
          <cell r="K1350" t="str">
            <v>NonBarg</v>
          </cell>
          <cell r="L1350" t="str">
            <v>NonProd</v>
          </cell>
          <cell r="M1350" t="str">
            <v>Yes</v>
          </cell>
          <cell r="N1350" t="str">
            <v>Other</v>
          </cell>
          <cell r="O1350">
            <v>0</v>
          </cell>
          <cell r="P1350">
            <v>7721.05</v>
          </cell>
          <cell r="Q1350">
            <v>0</v>
          </cell>
          <cell r="R1350">
            <v>7721.05</v>
          </cell>
          <cell r="S1350">
            <v>7721.05</v>
          </cell>
        </row>
        <row r="1351">
          <cell r="B1351" t="str">
            <v>T12</v>
          </cell>
          <cell r="C1351" t="str">
            <v>ALTERNATIVE AWARD</v>
          </cell>
          <cell r="D1351">
            <v>0</v>
          </cell>
          <cell r="E1351">
            <v>5200</v>
          </cell>
          <cell r="F1351">
            <v>4.1084467243909269E-5</v>
          </cell>
          <cell r="G1351">
            <v>5200</v>
          </cell>
          <cell r="H1351">
            <v>1049</v>
          </cell>
          <cell r="I1351" t="str">
            <v>58</v>
          </cell>
          <cell r="J1351" t="str">
            <v>INFO MANAGEMENT</v>
          </cell>
          <cell r="K1351" t="str">
            <v>NonBarg</v>
          </cell>
          <cell r="L1351" t="str">
            <v>NonProd</v>
          </cell>
          <cell r="M1351" t="str">
            <v>Yes</v>
          </cell>
          <cell r="N1351" t="str">
            <v>Other</v>
          </cell>
          <cell r="O1351">
            <v>0</v>
          </cell>
          <cell r="P1351">
            <v>5200</v>
          </cell>
          <cell r="Q1351">
            <v>0</v>
          </cell>
          <cell r="R1351">
            <v>5200</v>
          </cell>
          <cell r="S1351">
            <v>5200</v>
          </cell>
        </row>
        <row r="1352">
          <cell r="B1352" t="str">
            <v>T20</v>
          </cell>
          <cell r="C1352" t="str">
            <v>IMPUTED ED ASSIST</v>
          </cell>
          <cell r="D1352">
            <v>0</v>
          </cell>
          <cell r="E1352">
            <v>0</v>
          </cell>
          <cell r="F1352">
            <v>0</v>
          </cell>
          <cell r="G1352">
            <v>0</v>
          </cell>
          <cell r="H1352">
            <v>96</v>
          </cell>
          <cell r="I1352" t="str">
            <v>31</v>
          </cell>
          <cell r="J1352" t="str">
            <v>NUCLEAR DIVISION</v>
          </cell>
          <cell r="K1352" t="str">
            <v>NonBarg</v>
          </cell>
          <cell r="L1352" t="str">
            <v>NonProd</v>
          </cell>
          <cell r="M1352" t="str">
            <v>No</v>
          </cell>
          <cell r="N1352" t="str">
            <v>Other</v>
          </cell>
          <cell r="O1352">
            <v>0</v>
          </cell>
          <cell r="P1352">
            <v>1664</v>
          </cell>
          <cell r="Q1352">
            <v>0</v>
          </cell>
          <cell r="R1352">
            <v>0</v>
          </cell>
          <cell r="S1352">
            <v>0</v>
          </cell>
        </row>
        <row r="1353">
          <cell r="B1353" t="str">
            <v>T20</v>
          </cell>
          <cell r="C1353" t="str">
            <v>IMPUTED ED ASSIST</v>
          </cell>
          <cell r="D1353">
            <v>0</v>
          </cell>
          <cell r="E1353">
            <v>0</v>
          </cell>
          <cell r="F1353">
            <v>0</v>
          </cell>
          <cell r="G1353">
            <v>0</v>
          </cell>
          <cell r="H1353">
            <v>656</v>
          </cell>
          <cell r="I1353" t="str">
            <v>51</v>
          </cell>
          <cell r="J1353" t="str">
            <v>CUSTOMER SERVICE</v>
          </cell>
          <cell r="K1353" t="str">
            <v>NonBarg</v>
          </cell>
          <cell r="L1353" t="str">
            <v>NonProd</v>
          </cell>
          <cell r="M1353" t="str">
            <v>No</v>
          </cell>
          <cell r="N1353" t="str">
            <v>Other</v>
          </cell>
          <cell r="O1353">
            <v>0</v>
          </cell>
          <cell r="P1353">
            <v>3465</v>
          </cell>
          <cell r="Q1353">
            <v>0</v>
          </cell>
          <cell r="R1353">
            <v>0</v>
          </cell>
          <cell r="S1353">
            <v>0</v>
          </cell>
        </row>
        <row r="1354">
          <cell r="B1354" t="str">
            <v>T20</v>
          </cell>
          <cell r="C1354" t="str">
            <v>IMPUTED ED ASSIST</v>
          </cell>
          <cell r="D1354">
            <v>0</v>
          </cell>
          <cell r="E1354">
            <v>0</v>
          </cell>
          <cell r="F1354">
            <v>0</v>
          </cell>
          <cell r="G1354">
            <v>0</v>
          </cell>
          <cell r="H1354">
            <v>776</v>
          </cell>
          <cell r="I1354" t="str">
            <v>53</v>
          </cell>
          <cell r="J1354" t="str">
            <v>POWER SYSTEMS</v>
          </cell>
          <cell r="K1354" t="str">
            <v>NonBarg</v>
          </cell>
          <cell r="L1354" t="str">
            <v>NonProd</v>
          </cell>
          <cell r="M1354" t="str">
            <v>No</v>
          </cell>
          <cell r="N1354" t="str">
            <v>Other</v>
          </cell>
          <cell r="O1354">
            <v>0</v>
          </cell>
          <cell r="P1354">
            <v>3584.01</v>
          </cell>
          <cell r="Q1354">
            <v>0</v>
          </cell>
          <cell r="R1354">
            <v>0</v>
          </cell>
          <cell r="S1354">
            <v>0</v>
          </cell>
        </row>
        <row r="1355">
          <cell r="B1355" t="str">
            <v>T20</v>
          </cell>
          <cell r="C1355" t="str">
            <v>IMPUTED ED ASSIST</v>
          </cell>
          <cell r="D1355">
            <v>0</v>
          </cell>
          <cell r="E1355">
            <v>0</v>
          </cell>
          <cell r="F1355">
            <v>0</v>
          </cell>
          <cell r="G1355">
            <v>0</v>
          </cell>
          <cell r="H1355">
            <v>943</v>
          </cell>
          <cell r="I1355" t="str">
            <v>56</v>
          </cell>
          <cell r="J1355" t="str">
            <v>POWER GENERATION</v>
          </cell>
          <cell r="K1355" t="str">
            <v>NonBarg</v>
          </cell>
          <cell r="L1355" t="str">
            <v>NonProd</v>
          </cell>
          <cell r="M1355" t="str">
            <v>No</v>
          </cell>
          <cell r="N1355" t="str">
            <v>Other</v>
          </cell>
          <cell r="O1355">
            <v>0</v>
          </cell>
          <cell r="P1355">
            <v>1267.92</v>
          </cell>
          <cell r="Q1355">
            <v>0</v>
          </cell>
          <cell r="R1355">
            <v>0</v>
          </cell>
          <cell r="S1355">
            <v>0</v>
          </cell>
        </row>
        <row r="1356">
          <cell r="B1356" t="str">
            <v>T20</v>
          </cell>
          <cell r="C1356" t="str">
            <v>IMPUTED ED ASSIST</v>
          </cell>
          <cell r="D1356">
            <v>0</v>
          </cell>
          <cell r="E1356">
            <v>0</v>
          </cell>
          <cell r="F1356">
            <v>0</v>
          </cell>
          <cell r="G1356">
            <v>0</v>
          </cell>
          <cell r="H1356">
            <v>1050</v>
          </cell>
          <cell r="I1356" t="str">
            <v>58</v>
          </cell>
          <cell r="J1356" t="str">
            <v>INFO MANAGEMENT</v>
          </cell>
          <cell r="K1356" t="str">
            <v>NonBarg</v>
          </cell>
          <cell r="L1356" t="str">
            <v>NonProd</v>
          </cell>
          <cell r="M1356" t="str">
            <v>No</v>
          </cell>
          <cell r="N1356" t="str">
            <v>Other</v>
          </cell>
          <cell r="O1356">
            <v>0</v>
          </cell>
          <cell r="P1356">
            <v>910.02</v>
          </cell>
          <cell r="Q1356">
            <v>0</v>
          </cell>
          <cell r="R1356">
            <v>0</v>
          </cell>
          <cell r="S1356">
            <v>0</v>
          </cell>
        </row>
        <row r="1357">
          <cell r="B1357" t="str">
            <v>T36</v>
          </cell>
          <cell r="C1357" t="str">
            <v>MISC EARN</v>
          </cell>
          <cell r="D1357">
            <v>0</v>
          </cell>
          <cell r="E1357">
            <v>2152.16</v>
          </cell>
          <cell r="F1357">
            <v>1.7003912889163801E-5</v>
          </cell>
          <cell r="G1357">
            <v>2152.16</v>
          </cell>
          <cell r="H1357">
            <v>80</v>
          </cell>
          <cell r="I1357" t="str">
            <v>31</v>
          </cell>
          <cell r="J1357" t="str">
            <v>NUCLEAR DIVISION</v>
          </cell>
          <cell r="K1357" t="str">
            <v>Barg</v>
          </cell>
          <cell r="L1357" t="str">
            <v>NonProd</v>
          </cell>
          <cell r="M1357" t="str">
            <v>Yes</v>
          </cell>
          <cell r="N1357" t="str">
            <v>Other</v>
          </cell>
          <cell r="O1357">
            <v>0</v>
          </cell>
          <cell r="P1357">
            <v>2152.16</v>
          </cell>
          <cell r="Q1357">
            <v>2152.16</v>
          </cell>
          <cell r="R1357">
            <v>0</v>
          </cell>
          <cell r="S1357">
            <v>2152.16</v>
          </cell>
        </row>
        <row r="1358">
          <cell r="B1358" t="str">
            <v>T36</v>
          </cell>
          <cell r="C1358" t="str">
            <v>MISC EARN</v>
          </cell>
          <cell r="D1358">
            <v>0</v>
          </cell>
          <cell r="E1358">
            <v>173351</v>
          </cell>
          <cell r="F1358">
            <v>1.3696218233074837E-3</v>
          </cell>
          <cell r="G1358">
            <v>173351</v>
          </cell>
          <cell r="H1358">
            <v>97</v>
          </cell>
          <cell r="I1358" t="str">
            <v>31</v>
          </cell>
          <cell r="J1358" t="str">
            <v>NUCLEAR DIVISION</v>
          </cell>
          <cell r="K1358" t="str">
            <v>NonBarg</v>
          </cell>
          <cell r="L1358" t="str">
            <v>NonProd</v>
          </cell>
          <cell r="M1358" t="str">
            <v>Yes</v>
          </cell>
          <cell r="N1358" t="str">
            <v>Other</v>
          </cell>
          <cell r="O1358">
            <v>0</v>
          </cell>
          <cell r="P1358">
            <v>173351</v>
          </cell>
          <cell r="Q1358">
            <v>0</v>
          </cell>
          <cell r="R1358">
            <v>173351</v>
          </cell>
          <cell r="S1358">
            <v>173351</v>
          </cell>
        </row>
        <row r="1359">
          <cell r="B1359" t="str">
            <v>T36</v>
          </cell>
          <cell r="C1359" t="str">
            <v>MISC EARN</v>
          </cell>
          <cell r="D1359">
            <v>0</v>
          </cell>
          <cell r="E1359">
            <v>9599.6200000000008</v>
          </cell>
          <cell r="F1359">
            <v>7.5845244893072377E-5</v>
          </cell>
          <cell r="G1359">
            <v>9599.6200000000008</v>
          </cell>
          <cell r="H1359">
            <v>328</v>
          </cell>
          <cell r="I1359" t="str">
            <v>34</v>
          </cell>
          <cell r="J1359" t="str">
            <v>HUMAN RESRC &amp; CORP SVCS</v>
          </cell>
          <cell r="K1359" t="str">
            <v>NonBarg</v>
          </cell>
          <cell r="L1359" t="str">
            <v>NonProd</v>
          </cell>
          <cell r="M1359" t="str">
            <v>Yes</v>
          </cell>
          <cell r="N1359" t="str">
            <v>Other</v>
          </cell>
          <cell r="O1359">
            <v>0</v>
          </cell>
          <cell r="P1359">
            <v>9599.6200000000008</v>
          </cell>
          <cell r="Q1359">
            <v>0</v>
          </cell>
          <cell r="R1359">
            <v>9599.6200000000008</v>
          </cell>
          <cell r="S1359">
            <v>9599.6200000000008</v>
          </cell>
        </row>
        <row r="1360">
          <cell r="B1360" t="str">
            <v>T36</v>
          </cell>
          <cell r="C1360" t="str">
            <v>MISC EARN</v>
          </cell>
          <cell r="D1360">
            <v>0</v>
          </cell>
          <cell r="E1360">
            <v>11125</v>
          </cell>
          <cell r="F1360">
            <v>8.7897057324709733E-5</v>
          </cell>
          <cell r="G1360">
            <v>11125</v>
          </cell>
          <cell r="H1360">
            <v>944</v>
          </cell>
          <cell r="I1360" t="str">
            <v>56</v>
          </cell>
          <cell r="J1360" t="str">
            <v>POWER GENERATION</v>
          </cell>
          <cell r="K1360" t="str">
            <v>NonBarg</v>
          </cell>
          <cell r="L1360" t="str">
            <v>NonProd</v>
          </cell>
          <cell r="M1360" t="str">
            <v>Yes</v>
          </cell>
          <cell r="N1360" t="str">
            <v>Other</v>
          </cell>
          <cell r="O1360">
            <v>0</v>
          </cell>
          <cell r="P1360">
            <v>11125</v>
          </cell>
          <cell r="Q1360">
            <v>0</v>
          </cell>
          <cell r="R1360">
            <v>11125</v>
          </cell>
          <cell r="S1360">
            <v>11125</v>
          </cell>
        </row>
        <row r="1361">
          <cell r="B1361" t="str">
            <v>T40</v>
          </cell>
          <cell r="C1361" t="str">
            <v>MISC EARN N-THRFT</v>
          </cell>
          <cell r="D1361">
            <v>0</v>
          </cell>
          <cell r="E1361">
            <v>10833.09</v>
          </cell>
          <cell r="F1361">
            <v>8.5590717549100201E-5</v>
          </cell>
          <cell r="G1361">
            <v>10833.09</v>
          </cell>
          <cell r="H1361">
            <v>81</v>
          </cell>
          <cell r="I1361" t="str">
            <v>31</v>
          </cell>
          <cell r="J1361" t="str">
            <v>NUCLEAR DIVISION</v>
          </cell>
          <cell r="K1361" t="str">
            <v>Barg</v>
          </cell>
          <cell r="L1361" t="str">
            <v>NonProd</v>
          </cell>
          <cell r="M1361" t="str">
            <v>Yes</v>
          </cell>
          <cell r="N1361" t="str">
            <v>Other</v>
          </cell>
          <cell r="O1361">
            <v>0</v>
          </cell>
          <cell r="P1361">
            <v>10833.09</v>
          </cell>
          <cell r="Q1361">
            <v>10833.09</v>
          </cell>
          <cell r="R1361">
            <v>0</v>
          </cell>
          <cell r="S1361">
            <v>10833.09</v>
          </cell>
        </row>
        <row r="1362">
          <cell r="B1362" t="str">
            <v>T40</v>
          </cell>
          <cell r="C1362" t="str">
            <v>MISC EARN N-THRFT</v>
          </cell>
          <cell r="D1362">
            <v>0</v>
          </cell>
          <cell r="E1362">
            <v>13718.3</v>
          </cell>
          <cell r="F1362">
            <v>1.083863551907924E-4</v>
          </cell>
          <cell r="G1362">
            <v>13718.3</v>
          </cell>
          <cell r="H1362">
            <v>295</v>
          </cell>
          <cell r="I1362" t="str">
            <v>53</v>
          </cell>
          <cell r="J1362" t="str">
            <v>POWER SYSTEMS</v>
          </cell>
          <cell r="K1362" t="str">
            <v>Barg</v>
          </cell>
          <cell r="L1362" t="str">
            <v>NonProd</v>
          </cell>
          <cell r="M1362" t="str">
            <v>Yes</v>
          </cell>
          <cell r="N1362" t="str">
            <v>Other</v>
          </cell>
          <cell r="O1362">
            <v>0</v>
          </cell>
          <cell r="P1362">
            <v>13718.3</v>
          </cell>
          <cell r="Q1362">
            <v>13718.3</v>
          </cell>
          <cell r="R1362">
            <v>0</v>
          </cell>
          <cell r="S1362">
            <v>13718.3</v>
          </cell>
        </row>
        <row r="1363">
          <cell r="B1363" t="str">
            <v>T40</v>
          </cell>
          <cell r="C1363" t="str">
            <v>MISC EARN N-THRFT</v>
          </cell>
          <cell r="D1363">
            <v>0</v>
          </cell>
          <cell r="E1363">
            <v>32437.5</v>
          </cell>
          <cell r="F1363">
            <v>2.5628411658159747E-4</v>
          </cell>
          <cell r="G1363">
            <v>32437.5</v>
          </cell>
          <cell r="H1363">
            <v>98</v>
          </cell>
          <cell r="I1363" t="str">
            <v>31</v>
          </cell>
          <cell r="J1363" t="str">
            <v>NUCLEAR DIVISION</v>
          </cell>
          <cell r="K1363" t="str">
            <v>NonBarg</v>
          </cell>
          <cell r="L1363" t="str">
            <v>NonProd</v>
          </cell>
          <cell r="M1363" t="str">
            <v>Yes</v>
          </cell>
          <cell r="N1363" t="str">
            <v>Other</v>
          </cell>
          <cell r="O1363">
            <v>0</v>
          </cell>
          <cell r="P1363">
            <v>32437.5</v>
          </cell>
          <cell r="Q1363">
            <v>0</v>
          </cell>
          <cell r="R1363">
            <v>32437.5</v>
          </cell>
          <cell r="S1363">
            <v>32437.5</v>
          </cell>
        </row>
        <row r="1364">
          <cell r="B1364" t="str">
            <v>T40</v>
          </cell>
          <cell r="C1364" t="str">
            <v>MISC EARN N-THRFT</v>
          </cell>
          <cell r="D1364">
            <v>0</v>
          </cell>
          <cell r="E1364">
            <v>698.7</v>
          </cell>
          <cell r="F1364">
            <v>5.5203302429460398E-6</v>
          </cell>
          <cell r="G1364">
            <v>698.7</v>
          </cell>
          <cell r="H1364">
            <v>777</v>
          </cell>
          <cell r="I1364" t="str">
            <v>53</v>
          </cell>
          <cell r="J1364" t="str">
            <v>POWER SYSTEMS</v>
          </cell>
          <cell r="K1364" t="str">
            <v>NonBarg</v>
          </cell>
          <cell r="L1364" t="str">
            <v>NonProd</v>
          </cell>
          <cell r="M1364" t="str">
            <v>Yes</v>
          </cell>
          <cell r="N1364" t="str">
            <v>Other</v>
          </cell>
          <cell r="O1364">
            <v>0</v>
          </cell>
          <cell r="P1364">
            <v>698.7</v>
          </cell>
          <cell r="Q1364">
            <v>0</v>
          </cell>
          <cell r="R1364">
            <v>698.7</v>
          </cell>
          <cell r="S1364">
            <v>698.7</v>
          </cell>
        </row>
        <row r="1365">
          <cell r="B1365" t="str">
            <v>T41</v>
          </cell>
          <cell r="C1365" t="str">
            <v>MISC. EARN</v>
          </cell>
          <cell r="D1365">
            <v>0</v>
          </cell>
          <cell r="E1365">
            <v>16826</v>
          </cell>
          <cell r="F1365">
            <v>1.3293985497038797E-4</v>
          </cell>
          <cell r="G1365">
            <v>16826</v>
          </cell>
          <cell r="H1365">
            <v>99</v>
          </cell>
          <cell r="I1365" t="str">
            <v>31</v>
          </cell>
          <cell r="J1365" t="str">
            <v>NUCLEAR DIVISION</v>
          </cell>
          <cell r="K1365" t="str">
            <v>NonBarg</v>
          </cell>
          <cell r="L1365" t="str">
            <v>NonProd</v>
          </cell>
          <cell r="M1365" t="str">
            <v>Yes</v>
          </cell>
          <cell r="N1365" t="str">
            <v>Other</v>
          </cell>
          <cell r="O1365">
            <v>0</v>
          </cell>
          <cell r="P1365">
            <v>16826</v>
          </cell>
          <cell r="Q1365">
            <v>0</v>
          </cell>
          <cell r="R1365">
            <v>16826</v>
          </cell>
          <cell r="S1365">
            <v>16826</v>
          </cell>
        </row>
        <row r="1366">
          <cell r="B1366" t="str">
            <v>T41</v>
          </cell>
          <cell r="C1366" t="str">
            <v>MISC. EARN</v>
          </cell>
          <cell r="D1366">
            <v>0</v>
          </cell>
          <cell r="E1366">
            <v>20646.89</v>
          </cell>
          <cell r="F1366">
            <v>1.631281684410765E-4</v>
          </cell>
          <cell r="G1366">
            <v>20646.89</v>
          </cell>
          <cell r="H1366">
            <v>778</v>
          </cell>
          <cell r="I1366" t="str">
            <v>53</v>
          </cell>
          <cell r="J1366" t="str">
            <v>POWER SYSTEMS</v>
          </cell>
          <cell r="K1366" t="str">
            <v>NonBarg</v>
          </cell>
          <cell r="L1366" t="str">
            <v>NonProd</v>
          </cell>
          <cell r="M1366" t="str">
            <v>Yes</v>
          </cell>
          <cell r="N1366" t="str">
            <v>Other</v>
          </cell>
          <cell r="O1366">
            <v>0</v>
          </cell>
          <cell r="P1366">
            <v>20646.89</v>
          </cell>
          <cell r="Q1366">
            <v>0</v>
          </cell>
          <cell r="R1366">
            <v>20646.89</v>
          </cell>
          <cell r="S1366">
            <v>20646.89</v>
          </cell>
        </row>
        <row r="1367">
          <cell r="B1367" t="str">
            <v>T42</v>
          </cell>
          <cell r="C1367" t="str">
            <v>CLEANING ALLOWANCE</v>
          </cell>
          <cell r="D1367">
            <v>0</v>
          </cell>
          <cell r="E1367">
            <v>54825</v>
          </cell>
          <cell r="F1367">
            <v>4.3316459935525492E-4</v>
          </cell>
          <cell r="G1367">
            <v>54825</v>
          </cell>
          <cell r="H1367">
            <v>82</v>
          </cell>
          <cell r="I1367" t="str">
            <v>31</v>
          </cell>
          <cell r="J1367" t="str">
            <v>NUCLEAR DIVISION</v>
          </cell>
          <cell r="K1367" t="str">
            <v>Barg</v>
          </cell>
          <cell r="L1367" t="str">
            <v>NonProd</v>
          </cell>
          <cell r="M1367" t="str">
            <v>Yes</v>
          </cell>
          <cell r="N1367" t="str">
            <v>Other</v>
          </cell>
          <cell r="O1367">
            <v>0</v>
          </cell>
          <cell r="P1367">
            <v>54825</v>
          </cell>
          <cell r="Q1367">
            <v>54825</v>
          </cell>
          <cell r="R1367">
            <v>0</v>
          </cell>
          <cell r="S1367">
            <v>54825</v>
          </cell>
        </row>
        <row r="1368">
          <cell r="B1368" t="str">
            <v>T42</v>
          </cell>
          <cell r="C1368" t="str">
            <v>CLEANING ALLOWANCE</v>
          </cell>
          <cell r="D1368">
            <v>0</v>
          </cell>
          <cell r="E1368">
            <v>100</v>
          </cell>
          <cell r="F1368">
            <v>7.9008590853671669E-7</v>
          </cell>
          <cell r="G1368">
            <v>100</v>
          </cell>
          <cell r="H1368">
            <v>158</v>
          </cell>
          <cell r="I1368" t="str">
            <v>34</v>
          </cell>
          <cell r="J1368" t="str">
            <v>HUMAN RESRC &amp; CORP SVCS</v>
          </cell>
          <cell r="K1368" t="str">
            <v>Barg</v>
          </cell>
          <cell r="L1368" t="str">
            <v>NonProd</v>
          </cell>
          <cell r="M1368" t="str">
            <v>Yes</v>
          </cell>
          <cell r="N1368" t="str">
            <v>Other</v>
          </cell>
          <cell r="O1368">
            <v>0</v>
          </cell>
          <cell r="P1368">
            <v>100</v>
          </cell>
          <cell r="Q1368">
            <v>100</v>
          </cell>
          <cell r="R1368">
            <v>0</v>
          </cell>
          <cell r="S1368">
            <v>100</v>
          </cell>
        </row>
        <row r="1369">
          <cell r="B1369" t="str">
            <v>T42</v>
          </cell>
          <cell r="C1369" t="str">
            <v>CLEANING ALLOWANCE</v>
          </cell>
          <cell r="D1369">
            <v>0</v>
          </cell>
          <cell r="E1369">
            <v>12025</v>
          </cell>
          <cell r="F1369">
            <v>9.5007830501540186E-5</v>
          </cell>
          <cell r="G1369">
            <v>12025</v>
          </cell>
          <cell r="H1369">
            <v>100</v>
          </cell>
          <cell r="I1369" t="str">
            <v>31</v>
          </cell>
          <cell r="J1369" t="str">
            <v>NUCLEAR DIVISION</v>
          </cell>
          <cell r="K1369" t="str">
            <v>NonBarg</v>
          </cell>
          <cell r="L1369" t="str">
            <v>NonProd</v>
          </cell>
          <cell r="M1369" t="str">
            <v>Yes</v>
          </cell>
          <cell r="N1369" t="str">
            <v>Other</v>
          </cell>
          <cell r="O1369">
            <v>0</v>
          </cell>
          <cell r="P1369">
            <v>12025</v>
          </cell>
          <cell r="Q1369">
            <v>0</v>
          </cell>
          <cell r="R1369">
            <v>12025</v>
          </cell>
          <cell r="S1369">
            <v>12025</v>
          </cell>
        </row>
        <row r="1370">
          <cell r="B1370" t="str">
            <v>T43</v>
          </cell>
          <cell r="C1370" t="str">
            <v>MIL LEAVE SUPP PAY</v>
          </cell>
          <cell r="D1370">
            <v>0</v>
          </cell>
          <cell r="E1370">
            <v>0</v>
          </cell>
          <cell r="F1370">
            <v>0</v>
          </cell>
          <cell r="G1370">
            <v>0</v>
          </cell>
          <cell r="H1370">
            <v>101</v>
          </cell>
          <cell r="I1370" t="str">
            <v>31</v>
          </cell>
          <cell r="J1370" t="str">
            <v>NUCLEAR DIVISION</v>
          </cell>
          <cell r="K1370" t="str">
            <v>NonBarg</v>
          </cell>
          <cell r="L1370" t="str">
            <v>NonProd</v>
          </cell>
          <cell r="M1370" t="str">
            <v>No</v>
          </cell>
          <cell r="N1370" t="str">
            <v>Other</v>
          </cell>
          <cell r="O1370">
            <v>0</v>
          </cell>
          <cell r="P1370">
            <v>16587.89</v>
          </cell>
          <cell r="Q1370">
            <v>0</v>
          </cell>
          <cell r="R1370">
            <v>0</v>
          </cell>
          <cell r="S1370">
            <v>0</v>
          </cell>
        </row>
        <row r="1371">
          <cell r="B1371" t="str">
            <v>T43</v>
          </cell>
          <cell r="C1371" t="str">
            <v>MIL LEAVE SUPP PAY</v>
          </cell>
          <cell r="D1371">
            <v>0</v>
          </cell>
          <cell r="E1371">
            <v>0</v>
          </cell>
          <cell r="F1371">
            <v>0</v>
          </cell>
          <cell r="G1371">
            <v>0</v>
          </cell>
          <cell r="H1371">
            <v>419</v>
          </cell>
          <cell r="I1371" t="str">
            <v>35</v>
          </cell>
          <cell r="J1371" t="str">
            <v>GENERAL COUNSEL</v>
          </cell>
          <cell r="K1371" t="str">
            <v>NonBarg</v>
          </cell>
          <cell r="L1371" t="str">
            <v>NonProd</v>
          </cell>
          <cell r="M1371" t="str">
            <v>No</v>
          </cell>
          <cell r="N1371" t="str">
            <v>Other</v>
          </cell>
          <cell r="O1371">
            <v>0</v>
          </cell>
          <cell r="P1371">
            <v>2232.66</v>
          </cell>
          <cell r="Q1371">
            <v>0</v>
          </cell>
          <cell r="R1371">
            <v>0</v>
          </cell>
          <cell r="S1371">
            <v>0</v>
          </cell>
        </row>
        <row r="1372">
          <cell r="B1372" t="str">
            <v>T43</v>
          </cell>
          <cell r="C1372" t="str">
            <v>MIL LEAVE SUPP PAY</v>
          </cell>
          <cell r="D1372">
            <v>0</v>
          </cell>
          <cell r="E1372">
            <v>0</v>
          </cell>
          <cell r="F1372">
            <v>0</v>
          </cell>
          <cell r="G1372">
            <v>0</v>
          </cell>
          <cell r="H1372">
            <v>779</v>
          </cell>
          <cell r="I1372" t="str">
            <v>53</v>
          </cell>
          <cell r="J1372" t="str">
            <v>POWER SYSTEMS</v>
          </cell>
          <cell r="K1372" t="str">
            <v>NonBarg</v>
          </cell>
          <cell r="L1372" t="str">
            <v>NonProd</v>
          </cell>
          <cell r="M1372" t="str">
            <v>No</v>
          </cell>
          <cell r="N1372" t="str">
            <v>Other</v>
          </cell>
          <cell r="O1372">
            <v>0</v>
          </cell>
          <cell r="P1372">
            <v>2504.25</v>
          </cell>
          <cell r="Q1372">
            <v>0</v>
          </cell>
          <cell r="R1372">
            <v>0</v>
          </cell>
          <cell r="S1372">
            <v>0</v>
          </cell>
        </row>
        <row r="1373">
          <cell r="B1373" t="str">
            <v>T47</v>
          </cell>
          <cell r="C1373" t="str">
            <v>LICENSE BONUS</v>
          </cell>
          <cell r="D1373">
            <v>0</v>
          </cell>
          <cell r="E1373">
            <v>333000</v>
          </cell>
          <cell r="F1373">
            <v>2.6309860754272665E-3</v>
          </cell>
          <cell r="G1373">
            <v>333000</v>
          </cell>
          <cell r="H1373">
            <v>83</v>
          </cell>
          <cell r="I1373" t="str">
            <v>31</v>
          </cell>
          <cell r="J1373" t="str">
            <v>NUCLEAR DIVISION</v>
          </cell>
          <cell r="K1373" t="str">
            <v>Barg</v>
          </cell>
          <cell r="L1373" t="str">
            <v>NonProd</v>
          </cell>
          <cell r="M1373" t="str">
            <v>Yes</v>
          </cell>
          <cell r="N1373" t="str">
            <v>Other</v>
          </cell>
          <cell r="O1373">
            <v>0</v>
          </cell>
          <cell r="P1373">
            <v>333000</v>
          </cell>
          <cell r="Q1373">
            <v>333000</v>
          </cell>
          <cell r="R1373">
            <v>0</v>
          </cell>
          <cell r="S1373">
            <v>333000</v>
          </cell>
        </row>
        <row r="1374">
          <cell r="B1374" t="str">
            <v>T47</v>
          </cell>
          <cell r="C1374" t="str">
            <v>LICENSE BONUS</v>
          </cell>
          <cell r="D1374">
            <v>0</v>
          </cell>
          <cell r="E1374">
            <v>617033.34</v>
          </cell>
          <cell r="F1374">
            <v>4.8750934703134484E-3</v>
          </cell>
          <cell r="G1374">
            <v>617033.34</v>
          </cell>
          <cell r="H1374">
            <v>102</v>
          </cell>
          <cell r="I1374" t="str">
            <v>31</v>
          </cell>
          <cell r="J1374" t="str">
            <v>NUCLEAR DIVISION</v>
          </cell>
          <cell r="K1374" t="str">
            <v>NonBarg</v>
          </cell>
          <cell r="L1374" t="str">
            <v>NonProd</v>
          </cell>
          <cell r="M1374" t="str">
            <v>Yes</v>
          </cell>
          <cell r="N1374" t="str">
            <v>Other</v>
          </cell>
          <cell r="O1374">
            <v>0</v>
          </cell>
          <cell r="P1374">
            <v>617033.34</v>
          </cell>
          <cell r="Q1374">
            <v>0</v>
          </cell>
          <cell r="R1374">
            <v>617033.34</v>
          </cell>
          <cell r="S1374">
            <v>617033.34</v>
          </cell>
        </row>
        <row r="1375">
          <cell r="B1375" t="str">
            <v>T47</v>
          </cell>
          <cell r="C1375" t="str">
            <v>LICENSE BONUS</v>
          </cell>
          <cell r="D1375">
            <v>0</v>
          </cell>
          <cell r="E1375">
            <v>1500</v>
          </cell>
          <cell r="F1375">
            <v>1.1851288628050751E-5</v>
          </cell>
          <cell r="G1375">
            <v>1500</v>
          </cell>
          <cell r="H1375">
            <v>945</v>
          </cell>
          <cell r="I1375" t="str">
            <v>56</v>
          </cell>
          <cell r="J1375" t="str">
            <v>POWER GENERATION</v>
          </cell>
          <cell r="K1375" t="str">
            <v>NonBarg</v>
          </cell>
          <cell r="L1375" t="str">
            <v>NonProd</v>
          </cell>
          <cell r="M1375" t="str">
            <v>Yes</v>
          </cell>
          <cell r="N1375" t="str">
            <v>Other</v>
          </cell>
          <cell r="O1375">
            <v>0</v>
          </cell>
          <cell r="P1375">
            <v>1500</v>
          </cell>
          <cell r="Q1375">
            <v>0</v>
          </cell>
          <cell r="R1375">
            <v>1500</v>
          </cell>
          <cell r="S1375">
            <v>1500</v>
          </cell>
        </row>
        <row r="1376">
          <cell r="B1376" t="str">
            <v>T50</v>
          </cell>
          <cell r="C1376" t="str">
            <v>GRIEVANCE SETTLEMENT</v>
          </cell>
          <cell r="D1376">
            <v>0</v>
          </cell>
          <cell r="E1376">
            <v>197.76</v>
          </cell>
          <cell r="F1376">
            <v>1.562473892722211E-6</v>
          </cell>
          <cell r="G1376">
            <v>197.76</v>
          </cell>
          <cell r="H1376">
            <v>296</v>
          </cell>
          <cell r="I1376" t="str">
            <v>53</v>
          </cell>
          <cell r="J1376" t="str">
            <v>POWER SYSTEMS</v>
          </cell>
          <cell r="K1376" t="str">
            <v>Barg</v>
          </cell>
          <cell r="L1376" t="str">
            <v>NonProd</v>
          </cell>
          <cell r="M1376" t="str">
            <v>Yes</v>
          </cell>
          <cell r="N1376" t="str">
            <v>Other</v>
          </cell>
          <cell r="O1376">
            <v>8</v>
          </cell>
          <cell r="P1376">
            <v>197.76</v>
          </cell>
          <cell r="Q1376">
            <v>197.76</v>
          </cell>
          <cell r="R1376">
            <v>0</v>
          </cell>
          <cell r="S1376">
            <v>197.76</v>
          </cell>
        </row>
        <row r="1377">
          <cell r="B1377" t="str">
            <v>T50</v>
          </cell>
          <cell r="C1377" t="str">
            <v>GRIEVANCE SETTLEMENT</v>
          </cell>
          <cell r="D1377">
            <v>0</v>
          </cell>
          <cell r="E1377">
            <v>10636.25</v>
          </cell>
          <cell r="F1377">
            <v>8.4035512446736538E-5</v>
          </cell>
          <cell r="G1377">
            <v>10636.25</v>
          </cell>
          <cell r="H1377">
            <v>421</v>
          </cell>
          <cell r="I1377" t="str">
            <v>56</v>
          </cell>
          <cell r="J1377" t="str">
            <v>POWER GENERATION</v>
          </cell>
          <cell r="K1377" t="str">
            <v>Barg</v>
          </cell>
          <cell r="L1377" t="str">
            <v>NonProd</v>
          </cell>
          <cell r="M1377" t="str">
            <v>Yes</v>
          </cell>
          <cell r="N1377" t="str">
            <v>Other</v>
          </cell>
          <cell r="O1377">
            <v>0</v>
          </cell>
          <cell r="P1377">
            <v>10636.25</v>
          </cell>
          <cell r="Q1377">
            <v>10636.25</v>
          </cell>
          <cell r="R1377">
            <v>0</v>
          </cell>
          <cell r="S1377">
            <v>10636.25</v>
          </cell>
        </row>
        <row r="1378">
          <cell r="B1378" t="str">
            <v>T51</v>
          </cell>
          <cell r="C1378" t="str">
            <v>GRIEVANCE SETTLEMENT</v>
          </cell>
          <cell r="D1378">
            <v>0</v>
          </cell>
          <cell r="E1378">
            <v>45005.599999999999</v>
          </cell>
          <cell r="F1378">
            <v>3.5558290365240059E-4</v>
          </cell>
          <cell r="G1378">
            <v>45005.599999999999</v>
          </cell>
          <cell r="H1378">
            <v>84</v>
          </cell>
          <cell r="I1378" t="str">
            <v>31</v>
          </cell>
          <cell r="J1378" t="str">
            <v>NUCLEAR DIVISION</v>
          </cell>
          <cell r="K1378" t="str">
            <v>Barg</v>
          </cell>
          <cell r="L1378" t="str">
            <v>NonProd</v>
          </cell>
          <cell r="M1378" t="str">
            <v>Yes</v>
          </cell>
          <cell r="N1378" t="str">
            <v>Other</v>
          </cell>
          <cell r="O1378">
            <v>0</v>
          </cell>
          <cell r="P1378">
            <v>45005.599999999999</v>
          </cell>
          <cell r="Q1378">
            <v>45005.599999999999</v>
          </cell>
          <cell r="R1378">
            <v>0</v>
          </cell>
          <cell r="S1378">
            <v>45005.599999999999</v>
          </cell>
        </row>
        <row r="1379">
          <cell r="B1379" t="str">
            <v>T51</v>
          </cell>
          <cell r="C1379" t="str">
            <v>GRIEVANCE SETTLEMENT</v>
          </cell>
          <cell r="D1379">
            <v>0</v>
          </cell>
          <cell r="E1379">
            <v>85461.48</v>
          </cell>
          <cell r="F1379">
            <v>6.7521911070692444E-4</v>
          </cell>
          <cell r="G1379">
            <v>85461.48</v>
          </cell>
          <cell r="H1379">
            <v>159</v>
          </cell>
          <cell r="I1379" t="str">
            <v>34</v>
          </cell>
          <cell r="J1379" t="str">
            <v>HUMAN RESRC &amp; CORP SVCS</v>
          </cell>
          <cell r="K1379" t="str">
            <v>Barg</v>
          </cell>
          <cell r="L1379" t="str">
            <v>NonProd</v>
          </cell>
          <cell r="M1379" t="str">
            <v>Yes</v>
          </cell>
          <cell r="N1379" t="str">
            <v>Other</v>
          </cell>
          <cell r="O1379">
            <v>0</v>
          </cell>
          <cell r="P1379">
            <v>85461.48</v>
          </cell>
          <cell r="Q1379">
            <v>85461.48</v>
          </cell>
          <cell r="R1379">
            <v>0</v>
          </cell>
          <cell r="S1379">
            <v>85461.48</v>
          </cell>
        </row>
        <row r="1380">
          <cell r="B1380" t="str">
            <v>T51</v>
          </cell>
          <cell r="C1380" t="str">
            <v>GRIEVANCE SETTLEMENT</v>
          </cell>
          <cell r="D1380">
            <v>0</v>
          </cell>
          <cell r="E1380">
            <v>54263.79</v>
          </cell>
          <cell r="F1380">
            <v>4.2873055822795604E-4</v>
          </cell>
          <cell r="G1380">
            <v>54263.79</v>
          </cell>
          <cell r="H1380">
            <v>297</v>
          </cell>
          <cell r="I1380" t="str">
            <v>53</v>
          </cell>
          <cell r="J1380" t="str">
            <v>POWER SYSTEMS</v>
          </cell>
          <cell r="K1380" t="str">
            <v>Barg</v>
          </cell>
          <cell r="L1380" t="str">
            <v>NonProd</v>
          </cell>
          <cell r="M1380" t="str">
            <v>Yes</v>
          </cell>
          <cell r="N1380" t="str">
            <v>Other</v>
          </cell>
          <cell r="O1380">
            <v>0</v>
          </cell>
          <cell r="P1380">
            <v>54263.79</v>
          </cell>
          <cell r="Q1380">
            <v>54263.79</v>
          </cell>
          <cell r="R1380">
            <v>0</v>
          </cell>
          <cell r="S1380">
            <v>54263.79</v>
          </cell>
        </row>
        <row r="1381">
          <cell r="B1381" t="str">
            <v>T51</v>
          </cell>
          <cell r="C1381" t="str">
            <v>GRIEVANCE SETTLEMENT</v>
          </cell>
          <cell r="D1381">
            <v>0</v>
          </cell>
          <cell r="E1381">
            <v>38048.53</v>
          </cell>
          <cell r="F1381">
            <v>3.0061607393536523E-4</v>
          </cell>
          <cell r="G1381">
            <v>38048.53</v>
          </cell>
          <cell r="H1381">
            <v>422</v>
          </cell>
          <cell r="I1381" t="str">
            <v>56</v>
          </cell>
          <cell r="J1381" t="str">
            <v>POWER GENERATION</v>
          </cell>
          <cell r="K1381" t="str">
            <v>Barg</v>
          </cell>
          <cell r="L1381" t="str">
            <v>NonProd</v>
          </cell>
          <cell r="M1381" t="str">
            <v>Yes</v>
          </cell>
          <cell r="N1381" t="str">
            <v>Other</v>
          </cell>
          <cell r="O1381">
            <v>0</v>
          </cell>
          <cell r="P1381">
            <v>38048.53</v>
          </cell>
          <cell r="Q1381">
            <v>38048.53</v>
          </cell>
          <cell r="R1381">
            <v>0</v>
          </cell>
          <cell r="S1381">
            <v>38048.53</v>
          </cell>
        </row>
        <row r="1382">
          <cell r="B1382" t="str">
            <v>T51</v>
          </cell>
          <cell r="C1382" t="str">
            <v>GRIEVANCE SETTLEMENT</v>
          </cell>
          <cell r="D1382">
            <v>0</v>
          </cell>
          <cell r="E1382">
            <v>73.3</v>
          </cell>
          <cell r="F1382">
            <v>5.7913297095741336E-7</v>
          </cell>
          <cell r="G1382">
            <v>73.3</v>
          </cell>
          <cell r="H1382">
            <v>103</v>
          </cell>
          <cell r="I1382" t="str">
            <v>31</v>
          </cell>
          <cell r="J1382" t="str">
            <v>NUCLEAR DIVISION</v>
          </cell>
          <cell r="K1382" t="str">
            <v>NonBarg</v>
          </cell>
          <cell r="L1382" t="str">
            <v>NonProd</v>
          </cell>
          <cell r="M1382" t="str">
            <v>Yes</v>
          </cell>
          <cell r="N1382" t="str">
            <v>Other</v>
          </cell>
          <cell r="O1382">
            <v>0</v>
          </cell>
          <cell r="P1382">
            <v>73.3</v>
          </cell>
          <cell r="Q1382">
            <v>0</v>
          </cell>
          <cell r="R1382">
            <v>73.3</v>
          </cell>
          <cell r="S1382">
            <v>73.3</v>
          </cell>
        </row>
        <row r="1383">
          <cell r="B1383" t="str">
            <v>T51</v>
          </cell>
          <cell r="C1383" t="str">
            <v>GRIEVANCE SETTLEMENT</v>
          </cell>
          <cell r="D1383">
            <v>0</v>
          </cell>
          <cell r="E1383">
            <v>207.1</v>
          </cell>
          <cell r="F1383">
            <v>1.6362679165795404E-6</v>
          </cell>
          <cell r="G1383">
            <v>207.1</v>
          </cell>
          <cell r="H1383">
            <v>946</v>
          </cell>
          <cell r="I1383" t="str">
            <v>56</v>
          </cell>
          <cell r="J1383" t="str">
            <v>POWER GENERATION</v>
          </cell>
          <cell r="K1383" t="str">
            <v>NonBarg</v>
          </cell>
          <cell r="L1383" t="str">
            <v>NonProd</v>
          </cell>
          <cell r="M1383" t="str">
            <v>Yes</v>
          </cell>
          <cell r="N1383" t="str">
            <v>Other</v>
          </cell>
          <cell r="O1383">
            <v>0</v>
          </cell>
          <cell r="P1383">
            <v>207.1</v>
          </cell>
          <cell r="Q1383">
            <v>0</v>
          </cell>
          <cell r="R1383">
            <v>207.1</v>
          </cell>
          <cell r="S1383">
            <v>207.1</v>
          </cell>
        </row>
        <row r="1384">
          <cell r="B1384" t="str">
            <v>T54</v>
          </cell>
          <cell r="C1384" t="str">
            <v>COMMISSIONS &amp; DRAWS</v>
          </cell>
          <cell r="D1384">
            <v>0</v>
          </cell>
          <cell r="E1384">
            <v>0</v>
          </cell>
          <cell r="F1384">
            <v>0</v>
          </cell>
          <cell r="G1384">
            <v>0</v>
          </cell>
          <cell r="H1384">
            <v>657</v>
          </cell>
          <cell r="I1384" t="str">
            <v>51</v>
          </cell>
          <cell r="J1384" t="str">
            <v>CUSTOMER SERVICE</v>
          </cell>
          <cell r="K1384" t="str">
            <v>NonBarg</v>
          </cell>
          <cell r="L1384" t="str">
            <v>NonProd</v>
          </cell>
          <cell r="M1384" t="str">
            <v>No</v>
          </cell>
          <cell r="N1384" t="str">
            <v>Other</v>
          </cell>
          <cell r="O1384">
            <v>0</v>
          </cell>
          <cell r="P1384">
            <v>5217.08</v>
          </cell>
          <cell r="Q1384">
            <v>0</v>
          </cell>
          <cell r="R1384">
            <v>0</v>
          </cell>
          <cell r="S1384">
            <v>0</v>
          </cell>
        </row>
        <row r="1385">
          <cell r="B1385" t="str">
            <v>T56</v>
          </cell>
          <cell r="C1385" t="str">
            <v>HOUSING ALLOWANGE</v>
          </cell>
          <cell r="D1385">
            <v>0</v>
          </cell>
          <cell r="E1385">
            <v>0</v>
          </cell>
          <cell r="F1385">
            <v>0</v>
          </cell>
          <cell r="G1385">
            <v>0</v>
          </cell>
          <cell r="H1385">
            <v>215</v>
          </cell>
          <cell r="I1385" t="str">
            <v>33</v>
          </cell>
          <cell r="J1385" t="str">
            <v>FINANCIAL</v>
          </cell>
          <cell r="K1385" t="str">
            <v>NonBarg</v>
          </cell>
          <cell r="L1385" t="str">
            <v>NonProd</v>
          </cell>
          <cell r="M1385" t="str">
            <v>No</v>
          </cell>
          <cell r="N1385" t="str">
            <v>Other</v>
          </cell>
          <cell r="O1385">
            <v>0</v>
          </cell>
          <cell r="P1385">
            <v>12922</v>
          </cell>
          <cell r="Q1385">
            <v>0</v>
          </cell>
          <cell r="R1385">
            <v>0</v>
          </cell>
          <cell r="S1385">
            <v>0</v>
          </cell>
        </row>
        <row r="1386">
          <cell r="B1386" t="str">
            <v>T60</v>
          </cell>
          <cell r="C1386" t="str">
            <v>RETRO PAY N-THRFTBL</v>
          </cell>
          <cell r="D1386">
            <v>0</v>
          </cell>
          <cell r="E1386">
            <v>46273.83</v>
          </cell>
          <cell r="F1386">
            <v>3.6560301017023579E-4</v>
          </cell>
          <cell r="G1386">
            <v>46273.83</v>
          </cell>
          <cell r="H1386">
            <v>85</v>
          </cell>
          <cell r="I1386" t="str">
            <v>31</v>
          </cell>
          <cell r="J1386" t="str">
            <v>NUCLEAR DIVISION</v>
          </cell>
          <cell r="K1386" t="str">
            <v>Barg</v>
          </cell>
          <cell r="L1386" t="str">
            <v>NonProd</v>
          </cell>
          <cell r="M1386" t="str">
            <v>Yes</v>
          </cell>
          <cell r="N1386" t="str">
            <v>Other</v>
          </cell>
          <cell r="O1386">
            <v>0</v>
          </cell>
          <cell r="P1386">
            <v>46273.83</v>
          </cell>
          <cell r="Q1386">
            <v>46273.83</v>
          </cell>
          <cell r="R1386">
            <v>0</v>
          </cell>
          <cell r="S1386">
            <v>46273.83</v>
          </cell>
        </row>
        <row r="1387">
          <cell r="B1387" t="str">
            <v>T60</v>
          </cell>
          <cell r="C1387" t="str">
            <v>RETRO PAY N-THRFTBL</v>
          </cell>
          <cell r="D1387">
            <v>0</v>
          </cell>
          <cell r="E1387">
            <v>48.63</v>
          </cell>
          <cell r="F1387">
            <v>3.8421877732140537E-7</v>
          </cell>
          <cell r="G1387">
            <v>48.63</v>
          </cell>
          <cell r="H1387">
            <v>160</v>
          </cell>
          <cell r="I1387" t="str">
            <v>34</v>
          </cell>
          <cell r="J1387" t="str">
            <v>HUMAN RESRC &amp; CORP SVCS</v>
          </cell>
          <cell r="K1387" t="str">
            <v>Barg</v>
          </cell>
          <cell r="L1387" t="str">
            <v>NonProd</v>
          </cell>
          <cell r="M1387" t="str">
            <v>Yes</v>
          </cell>
          <cell r="N1387" t="str">
            <v>Other</v>
          </cell>
          <cell r="O1387">
            <v>0</v>
          </cell>
          <cell r="P1387">
            <v>48.63</v>
          </cell>
          <cell r="Q1387">
            <v>48.63</v>
          </cell>
          <cell r="R1387">
            <v>0</v>
          </cell>
          <cell r="S1387">
            <v>48.63</v>
          </cell>
        </row>
        <row r="1388">
          <cell r="B1388" t="str">
            <v>T60</v>
          </cell>
          <cell r="C1388" t="str">
            <v>RETRO PAY N-THRFTBL</v>
          </cell>
          <cell r="D1388">
            <v>0</v>
          </cell>
          <cell r="E1388">
            <v>10.95</v>
          </cell>
          <cell r="F1388">
            <v>8.6514406984770477E-8</v>
          </cell>
          <cell r="G1388">
            <v>10.95</v>
          </cell>
          <cell r="H1388">
            <v>208</v>
          </cell>
          <cell r="I1388" t="str">
            <v>51</v>
          </cell>
          <cell r="J1388" t="str">
            <v>CUSTOMER SERVICE</v>
          </cell>
          <cell r="K1388" t="str">
            <v>Barg</v>
          </cell>
          <cell r="L1388" t="str">
            <v>NonProd</v>
          </cell>
          <cell r="M1388" t="str">
            <v>Yes</v>
          </cell>
          <cell r="N1388" t="str">
            <v>Other</v>
          </cell>
          <cell r="O1388">
            <v>0</v>
          </cell>
          <cell r="P1388">
            <v>10.95</v>
          </cell>
          <cell r="Q1388">
            <v>10.95</v>
          </cell>
          <cell r="R1388">
            <v>0</v>
          </cell>
          <cell r="S1388">
            <v>10.95</v>
          </cell>
        </row>
        <row r="1389">
          <cell r="B1389" t="str">
            <v>T60</v>
          </cell>
          <cell r="C1389" t="str">
            <v>RETRO PAY N-THRFTBL</v>
          </cell>
          <cell r="D1389">
            <v>0</v>
          </cell>
          <cell r="E1389">
            <v>69471.17</v>
          </cell>
          <cell r="F1389">
            <v>5.4888192466558702E-4</v>
          </cell>
          <cell r="G1389">
            <v>69471.17</v>
          </cell>
          <cell r="H1389">
            <v>298</v>
          </cell>
          <cell r="I1389" t="str">
            <v>53</v>
          </cell>
          <cell r="J1389" t="str">
            <v>POWER SYSTEMS</v>
          </cell>
          <cell r="K1389" t="str">
            <v>Barg</v>
          </cell>
          <cell r="L1389" t="str">
            <v>NonProd</v>
          </cell>
          <cell r="M1389" t="str">
            <v>Yes</v>
          </cell>
          <cell r="N1389" t="str">
            <v>Other</v>
          </cell>
          <cell r="O1389">
            <v>0</v>
          </cell>
          <cell r="P1389">
            <v>69471.17</v>
          </cell>
          <cell r="Q1389">
            <v>69471.17</v>
          </cell>
          <cell r="R1389">
            <v>0</v>
          </cell>
          <cell r="S1389">
            <v>69471.17</v>
          </cell>
        </row>
        <row r="1390">
          <cell r="B1390" t="str">
            <v>T60</v>
          </cell>
          <cell r="C1390" t="str">
            <v>RETRO PAY N-THRFTBL</v>
          </cell>
          <cell r="D1390">
            <v>0</v>
          </cell>
          <cell r="E1390">
            <v>14509.2</v>
          </cell>
          <cell r="F1390">
            <v>1.1463514464140931E-4</v>
          </cell>
          <cell r="G1390">
            <v>14509.2</v>
          </cell>
          <cell r="H1390">
            <v>423</v>
          </cell>
          <cell r="I1390" t="str">
            <v>56</v>
          </cell>
          <cell r="J1390" t="str">
            <v>POWER GENERATION</v>
          </cell>
          <cell r="K1390" t="str">
            <v>Barg</v>
          </cell>
          <cell r="L1390" t="str">
            <v>NonProd</v>
          </cell>
          <cell r="M1390" t="str">
            <v>Yes</v>
          </cell>
          <cell r="N1390" t="str">
            <v>Other</v>
          </cell>
          <cell r="O1390">
            <v>0</v>
          </cell>
          <cell r="P1390">
            <v>14509.2</v>
          </cell>
          <cell r="Q1390">
            <v>14509.2</v>
          </cell>
          <cell r="R1390">
            <v>0</v>
          </cell>
          <cell r="S1390">
            <v>14509.2</v>
          </cell>
        </row>
        <row r="1391">
          <cell r="B1391" t="str">
            <v>T60</v>
          </cell>
          <cell r="C1391" t="str">
            <v>RETRO PAY N-THRFTBL</v>
          </cell>
          <cell r="D1391">
            <v>0</v>
          </cell>
          <cell r="E1391">
            <v>124.05</v>
          </cell>
          <cell r="F1391">
            <v>9.8010156953979718E-7</v>
          </cell>
          <cell r="G1391">
            <v>124.05</v>
          </cell>
          <cell r="H1391">
            <v>478</v>
          </cell>
          <cell r="I1391" t="str">
            <v>58</v>
          </cell>
          <cell r="J1391" t="str">
            <v>INFO MANAGEMENT</v>
          </cell>
          <cell r="K1391" t="str">
            <v>Barg</v>
          </cell>
          <cell r="L1391" t="str">
            <v>NonProd</v>
          </cell>
          <cell r="M1391" t="str">
            <v>Yes</v>
          </cell>
          <cell r="N1391" t="str">
            <v>Other</v>
          </cell>
          <cell r="O1391">
            <v>0</v>
          </cell>
          <cell r="P1391">
            <v>124.05</v>
          </cell>
          <cell r="Q1391">
            <v>124.05</v>
          </cell>
          <cell r="R1391">
            <v>0</v>
          </cell>
          <cell r="S1391">
            <v>124.05</v>
          </cell>
        </row>
        <row r="1392">
          <cell r="B1392" t="str">
            <v>T60</v>
          </cell>
          <cell r="C1392" t="str">
            <v>RETRO PAY N-THRFTBL</v>
          </cell>
          <cell r="D1392">
            <v>0</v>
          </cell>
          <cell r="E1392">
            <v>2267.1999999999998</v>
          </cell>
          <cell r="F1392">
            <v>1.7912827718344441E-5</v>
          </cell>
          <cell r="G1392">
            <v>2267.1999999999998</v>
          </cell>
          <cell r="H1392">
            <v>104</v>
          </cell>
          <cell r="I1392" t="str">
            <v>31</v>
          </cell>
          <cell r="J1392" t="str">
            <v>NUCLEAR DIVISION</v>
          </cell>
          <cell r="K1392" t="str">
            <v>NonBarg</v>
          </cell>
          <cell r="L1392" t="str">
            <v>NonProd</v>
          </cell>
          <cell r="M1392" t="str">
            <v>Yes</v>
          </cell>
          <cell r="N1392" t="str">
            <v>Other</v>
          </cell>
          <cell r="O1392">
            <v>0</v>
          </cell>
          <cell r="P1392">
            <v>2267.1999999999998</v>
          </cell>
          <cell r="Q1392">
            <v>0</v>
          </cell>
          <cell r="R1392">
            <v>2267.1999999999998</v>
          </cell>
          <cell r="S1392">
            <v>2267.1999999999998</v>
          </cell>
        </row>
        <row r="1393">
          <cell r="B1393" t="str">
            <v>T60</v>
          </cell>
          <cell r="C1393" t="str">
            <v>RETRO PAY N-THRFTBL</v>
          </cell>
          <cell r="D1393">
            <v>0</v>
          </cell>
          <cell r="E1393">
            <v>17.73</v>
          </cell>
          <cell r="F1393">
            <v>1.4008223158355987E-7</v>
          </cell>
          <cell r="G1393">
            <v>17.73</v>
          </cell>
          <cell r="H1393">
            <v>216</v>
          </cell>
          <cell r="I1393" t="str">
            <v>33</v>
          </cell>
          <cell r="J1393" t="str">
            <v>FINANCIAL</v>
          </cell>
          <cell r="K1393" t="str">
            <v>NonBarg</v>
          </cell>
          <cell r="L1393" t="str">
            <v>NonProd</v>
          </cell>
          <cell r="M1393" t="str">
            <v>Yes</v>
          </cell>
          <cell r="N1393" t="str">
            <v>Other</v>
          </cell>
          <cell r="O1393">
            <v>0</v>
          </cell>
          <cell r="P1393">
            <v>17.73</v>
          </cell>
          <cell r="Q1393">
            <v>0</v>
          </cell>
          <cell r="R1393">
            <v>17.73</v>
          </cell>
          <cell r="S1393">
            <v>17.73</v>
          </cell>
        </row>
        <row r="1394">
          <cell r="B1394" t="str">
            <v>T60</v>
          </cell>
          <cell r="C1394" t="str">
            <v>RETRO PAY N-THRFTBL</v>
          </cell>
          <cell r="D1394">
            <v>0</v>
          </cell>
          <cell r="E1394">
            <v>133.19</v>
          </cell>
          <cell r="F1394">
            <v>1.052315421580053E-6</v>
          </cell>
          <cell r="G1394">
            <v>133.19</v>
          </cell>
          <cell r="H1394">
            <v>329</v>
          </cell>
          <cell r="I1394" t="str">
            <v>34</v>
          </cell>
          <cell r="J1394" t="str">
            <v>HUMAN RESRC &amp; CORP SVCS</v>
          </cell>
          <cell r="K1394" t="str">
            <v>NonBarg</v>
          </cell>
          <cell r="L1394" t="str">
            <v>NonProd</v>
          </cell>
          <cell r="M1394" t="str">
            <v>Yes</v>
          </cell>
          <cell r="N1394" t="str">
            <v>Other</v>
          </cell>
          <cell r="O1394">
            <v>0</v>
          </cell>
          <cell r="P1394">
            <v>133.19</v>
          </cell>
          <cell r="Q1394">
            <v>0</v>
          </cell>
          <cell r="R1394">
            <v>133.19</v>
          </cell>
          <cell r="S1394">
            <v>133.19</v>
          </cell>
        </row>
        <row r="1395">
          <cell r="B1395" t="str">
            <v>T60</v>
          </cell>
          <cell r="C1395" t="str">
            <v>RETRO PAY N-THRFTBL</v>
          </cell>
          <cell r="D1395">
            <v>0</v>
          </cell>
          <cell r="E1395">
            <v>629.20000000000005</v>
          </cell>
          <cell r="F1395">
            <v>4.9712205365130223E-6</v>
          </cell>
          <cell r="G1395">
            <v>629.20000000000005</v>
          </cell>
          <cell r="H1395">
            <v>658</v>
          </cell>
          <cell r="I1395" t="str">
            <v>51</v>
          </cell>
          <cell r="J1395" t="str">
            <v>CUSTOMER SERVICE</v>
          </cell>
          <cell r="K1395" t="str">
            <v>NonBarg</v>
          </cell>
          <cell r="L1395" t="str">
            <v>NonProd</v>
          </cell>
          <cell r="M1395" t="str">
            <v>Yes</v>
          </cell>
          <cell r="N1395" t="str">
            <v>Other</v>
          </cell>
          <cell r="O1395">
            <v>0</v>
          </cell>
          <cell r="P1395">
            <v>629.20000000000005</v>
          </cell>
          <cell r="Q1395">
            <v>0</v>
          </cell>
          <cell r="R1395">
            <v>629.20000000000005</v>
          </cell>
          <cell r="S1395">
            <v>629.20000000000005</v>
          </cell>
        </row>
        <row r="1396">
          <cell r="B1396" t="str">
            <v>T60</v>
          </cell>
          <cell r="C1396" t="str">
            <v>RETRO PAY N-THRFTBL</v>
          </cell>
          <cell r="D1396">
            <v>0</v>
          </cell>
          <cell r="E1396">
            <v>3708.36</v>
          </cell>
          <cell r="F1396">
            <v>2.929922979781219E-5</v>
          </cell>
          <cell r="G1396">
            <v>3708.36</v>
          </cell>
          <cell r="H1396">
            <v>780</v>
          </cell>
          <cell r="I1396" t="str">
            <v>53</v>
          </cell>
          <cell r="J1396" t="str">
            <v>POWER SYSTEMS</v>
          </cell>
          <cell r="K1396" t="str">
            <v>NonBarg</v>
          </cell>
          <cell r="L1396" t="str">
            <v>NonProd</v>
          </cell>
          <cell r="M1396" t="str">
            <v>Yes</v>
          </cell>
          <cell r="N1396" t="str">
            <v>Other</v>
          </cell>
          <cell r="O1396">
            <v>0</v>
          </cell>
          <cell r="P1396">
            <v>3708.36</v>
          </cell>
          <cell r="Q1396">
            <v>0</v>
          </cell>
          <cell r="R1396">
            <v>3708.36</v>
          </cell>
          <cell r="S1396">
            <v>3708.36</v>
          </cell>
        </row>
        <row r="1397">
          <cell r="B1397" t="str">
            <v>T60</v>
          </cell>
          <cell r="C1397" t="str">
            <v>RETRO PAY N-THRFTBL</v>
          </cell>
          <cell r="D1397">
            <v>0</v>
          </cell>
          <cell r="E1397">
            <v>455.75</v>
          </cell>
          <cell r="F1397">
            <v>3.6008165281560863E-6</v>
          </cell>
          <cell r="G1397">
            <v>455.75</v>
          </cell>
          <cell r="H1397">
            <v>947</v>
          </cell>
          <cell r="I1397" t="str">
            <v>56</v>
          </cell>
          <cell r="J1397" t="str">
            <v>POWER GENERATION</v>
          </cell>
          <cell r="K1397" t="str">
            <v>NonBarg</v>
          </cell>
          <cell r="L1397" t="str">
            <v>NonProd</v>
          </cell>
          <cell r="M1397" t="str">
            <v>Yes</v>
          </cell>
          <cell r="N1397" t="str">
            <v>Other</v>
          </cell>
          <cell r="O1397">
            <v>0</v>
          </cell>
          <cell r="P1397">
            <v>455.75</v>
          </cell>
          <cell r="Q1397">
            <v>0</v>
          </cell>
          <cell r="R1397">
            <v>455.75</v>
          </cell>
          <cell r="S1397">
            <v>455.75</v>
          </cell>
        </row>
        <row r="1398">
          <cell r="B1398" t="str">
            <v>T60</v>
          </cell>
          <cell r="C1398" t="str">
            <v>RETRO PAY N-THRFTBL</v>
          </cell>
          <cell r="D1398">
            <v>0</v>
          </cell>
          <cell r="E1398">
            <v>347.77</v>
          </cell>
          <cell r="F1398">
            <v>2.7476817641181398E-6</v>
          </cell>
          <cell r="G1398">
            <v>347.77</v>
          </cell>
          <cell r="H1398">
            <v>1051</v>
          </cell>
          <cell r="I1398" t="str">
            <v>58</v>
          </cell>
          <cell r="J1398" t="str">
            <v>INFO MANAGEMENT</v>
          </cell>
          <cell r="K1398" t="str">
            <v>NonBarg</v>
          </cell>
          <cell r="L1398" t="str">
            <v>NonProd</v>
          </cell>
          <cell r="M1398" t="str">
            <v>Yes</v>
          </cell>
          <cell r="N1398" t="str">
            <v>Other</v>
          </cell>
          <cell r="O1398">
            <v>0</v>
          </cell>
          <cell r="P1398">
            <v>347.77</v>
          </cell>
          <cell r="Q1398">
            <v>0</v>
          </cell>
          <cell r="R1398">
            <v>347.77</v>
          </cell>
          <cell r="S1398">
            <v>347.77</v>
          </cell>
        </row>
        <row r="1399">
          <cell r="B1399" t="str">
            <v>T60</v>
          </cell>
          <cell r="C1399" t="str">
            <v>RETRO PAY N-THRFTBL</v>
          </cell>
          <cell r="D1399">
            <v>0</v>
          </cell>
          <cell r="E1399">
            <v>17.440000000000001</v>
          </cell>
          <cell r="F1399">
            <v>1.3779098244880341E-7</v>
          </cell>
          <cell r="G1399">
            <v>17.440000000000001</v>
          </cell>
          <cell r="H1399">
            <v>1150</v>
          </cell>
          <cell r="I1399" t="str">
            <v>62</v>
          </cell>
          <cell r="J1399" t="str">
            <v>ENERGY MARKETING</v>
          </cell>
          <cell r="K1399" t="str">
            <v>NonBarg</v>
          </cell>
          <cell r="L1399" t="str">
            <v>NonProd</v>
          </cell>
          <cell r="M1399" t="str">
            <v>Yes</v>
          </cell>
          <cell r="N1399" t="str">
            <v>Other</v>
          </cell>
          <cell r="O1399">
            <v>0</v>
          </cell>
          <cell r="P1399">
            <v>17.440000000000001</v>
          </cell>
          <cell r="Q1399">
            <v>0</v>
          </cell>
          <cell r="R1399">
            <v>17.440000000000001</v>
          </cell>
          <cell r="S1399">
            <v>17.440000000000001</v>
          </cell>
        </row>
        <row r="1400">
          <cell r="B1400" t="str">
            <v>T65</v>
          </cell>
          <cell r="C1400" t="str">
            <v>GEN RETRO N-THRFTBL</v>
          </cell>
          <cell r="D1400">
            <v>0</v>
          </cell>
          <cell r="E1400">
            <v>0</v>
          </cell>
          <cell r="F1400">
            <v>0</v>
          </cell>
          <cell r="G1400">
            <v>0</v>
          </cell>
          <cell r="H1400">
            <v>86</v>
          </cell>
          <cell r="I1400" t="str">
            <v>31</v>
          </cell>
          <cell r="J1400" t="str">
            <v>NUCLEAR DIVISION</v>
          </cell>
          <cell r="K1400" t="str">
            <v>Barg</v>
          </cell>
          <cell r="L1400" t="str">
            <v>NonProd</v>
          </cell>
          <cell r="M1400" t="str">
            <v>No</v>
          </cell>
          <cell r="N1400" t="str">
            <v>Other</v>
          </cell>
          <cell r="O1400">
            <v>0</v>
          </cell>
          <cell r="P1400">
            <v>19213.32</v>
          </cell>
          <cell r="Q1400">
            <v>0</v>
          </cell>
          <cell r="R1400">
            <v>0</v>
          </cell>
          <cell r="S1400">
            <v>0</v>
          </cell>
        </row>
        <row r="1401">
          <cell r="B1401" t="str">
            <v>T65</v>
          </cell>
          <cell r="C1401" t="str">
            <v>GEN RETRO N-THRFTBL</v>
          </cell>
          <cell r="D1401">
            <v>0</v>
          </cell>
          <cell r="E1401">
            <v>0</v>
          </cell>
          <cell r="F1401">
            <v>0</v>
          </cell>
          <cell r="G1401">
            <v>0</v>
          </cell>
          <cell r="H1401">
            <v>161</v>
          </cell>
          <cell r="I1401" t="str">
            <v>34</v>
          </cell>
          <cell r="J1401" t="str">
            <v>HUMAN RESRC &amp; CORP SVCS</v>
          </cell>
          <cell r="K1401" t="str">
            <v>Barg</v>
          </cell>
          <cell r="L1401" t="str">
            <v>NonProd</v>
          </cell>
          <cell r="M1401" t="str">
            <v>No</v>
          </cell>
          <cell r="N1401" t="str">
            <v>Other</v>
          </cell>
          <cell r="O1401">
            <v>0</v>
          </cell>
          <cell r="P1401">
            <v>74.03</v>
          </cell>
          <cell r="Q1401">
            <v>0</v>
          </cell>
          <cell r="R1401">
            <v>0</v>
          </cell>
          <cell r="S1401">
            <v>0</v>
          </cell>
        </row>
        <row r="1402">
          <cell r="B1402" t="str">
            <v>T65</v>
          </cell>
          <cell r="C1402" t="str">
            <v>GEN RETRO N-THRFTBL</v>
          </cell>
          <cell r="D1402">
            <v>0</v>
          </cell>
          <cell r="E1402">
            <v>0</v>
          </cell>
          <cell r="F1402">
            <v>0</v>
          </cell>
          <cell r="G1402">
            <v>0</v>
          </cell>
          <cell r="H1402">
            <v>209</v>
          </cell>
          <cell r="I1402" t="str">
            <v>51</v>
          </cell>
          <cell r="J1402" t="str">
            <v>CUSTOMER SERVICE</v>
          </cell>
          <cell r="K1402" t="str">
            <v>Barg</v>
          </cell>
          <cell r="L1402" t="str">
            <v>NonProd</v>
          </cell>
          <cell r="M1402" t="str">
            <v>No</v>
          </cell>
          <cell r="N1402" t="str">
            <v>Other</v>
          </cell>
          <cell r="O1402">
            <v>0</v>
          </cell>
          <cell r="P1402">
            <v>141.82</v>
          </cell>
          <cell r="Q1402">
            <v>0</v>
          </cell>
          <cell r="R1402">
            <v>0</v>
          </cell>
          <cell r="S1402">
            <v>0</v>
          </cell>
        </row>
        <row r="1403">
          <cell r="B1403" t="str">
            <v>T65</v>
          </cell>
          <cell r="C1403" t="str">
            <v>GEN RETRO N-THRFTBL</v>
          </cell>
          <cell r="D1403">
            <v>0</v>
          </cell>
          <cell r="E1403">
            <v>0</v>
          </cell>
          <cell r="F1403">
            <v>0</v>
          </cell>
          <cell r="G1403">
            <v>0</v>
          </cell>
          <cell r="H1403">
            <v>299</v>
          </cell>
          <cell r="I1403" t="str">
            <v>53</v>
          </cell>
          <cell r="J1403" t="str">
            <v>POWER SYSTEMS</v>
          </cell>
          <cell r="K1403" t="str">
            <v>Barg</v>
          </cell>
          <cell r="L1403" t="str">
            <v>NonProd</v>
          </cell>
          <cell r="M1403" t="str">
            <v>No</v>
          </cell>
          <cell r="N1403" t="str">
            <v>Other</v>
          </cell>
          <cell r="O1403">
            <v>0</v>
          </cell>
          <cell r="P1403">
            <v>136320.74</v>
          </cell>
          <cell r="Q1403">
            <v>0</v>
          </cell>
          <cell r="R1403">
            <v>0</v>
          </cell>
          <cell r="S1403">
            <v>0</v>
          </cell>
        </row>
        <row r="1404">
          <cell r="B1404" t="str">
            <v>T65</v>
          </cell>
          <cell r="C1404" t="str">
            <v>GEN RETRO N-THRFTBL</v>
          </cell>
          <cell r="D1404">
            <v>0</v>
          </cell>
          <cell r="E1404">
            <v>0</v>
          </cell>
          <cell r="F1404">
            <v>0</v>
          </cell>
          <cell r="G1404">
            <v>0</v>
          </cell>
          <cell r="H1404">
            <v>424</v>
          </cell>
          <cell r="I1404" t="str">
            <v>56</v>
          </cell>
          <cell r="J1404" t="str">
            <v>POWER GENERATION</v>
          </cell>
          <cell r="K1404" t="str">
            <v>Barg</v>
          </cell>
          <cell r="L1404" t="str">
            <v>NonProd</v>
          </cell>
          <cell r="M1404" t="str">
            <v>No</v>
          </cell>
          <cell r="N1404" t="str">
            <v>Other</v>
          </cell>
          <cell r="O1404">
            <v>0</v>
          </cell>
          <cell r="P1404">
            <v>36053.79</v>
          </cell>
          <cell r="Q1404">
            <v>0</v>
          </cell>
          <cell r="R1404">
            <v>0</v>
          </cell>
          <cell r="S1404">
            <v>0</v>
          </cell>
        </row>
        <row r="1405">
          <cell r="B1405" t="str">
            <v>T65</v>
          </cell>
          <cell r="C1405" t="str">
            <v>GEN RETRO N-THRFTBL</v>
          </cell>
          <cell r="D1405">
            <v>0</v>
          </cell>
          <cell r="E1405">
            <v>0</v>
          </cell>
          <cell r="F1405">
            <v>0</v>
          </cell>
          <cell r="G1405">
            <v>0</v>
          </cell>
          <cell r="H1405">
            <v>479</v>
          </cell>
          <cell r="I1405" t="str">
            <v>58</v>
          </cell>
          <cell r="J1405" t="str">
            <v>INFO MANAGEMENT</v>
          </cell>
          <cell r="K1405" t="str">
            <v>Barg</v>
          </cell>
          <cell r="L1405" t="str">
            <v>NonProd</v>
          </cell>
          <cell r="M1405" t="str">
            <v>No</v>
          </cell>
          <cell r="N1405" t="str">
            <v>Other</v>
          </cell>
          <cell r="O1405">
            <v>0</v>
          </cell>
          <cell r="P1405">
            <v>919.32</v>
          </cell>
          <cell r="Q1405">
            <v>0</v>
          </cell>
          <cell r="R1405">
            <v>0</v>
          </cell>
          <cell r="S1405">
            <v>0</v>
          </cell>
        </row>
        <row r="1406">
          <cell r="B1406" t="str">
            <v>T65</v>
          </cell>
          <cell r="C1406" t="str">
            <v>GEN RETRO N-THRFTBL</v>
          </cell>
          <cell r="D1406">
            <v>0</v>
          </cell>
          <cell r="E1406">
            <v>0</v>
          </cell>
          <cell r="F1406">
            <v>0</v>
          </cell>
          <cell r="G1406">
            <v>0</v>
          </cell>
          <cell r="H1406">
            <v>105</v>
          </cell>
          <cell r="I1406" t="str">
            <v>31</v>
          </cell>
          <cell r="J1406" t="str">
            <v>NUCLEAR DIVISION</v>
          </cell>
          <cell r="K1406" t="str">
            <v>NonBarg</v>
          </cell>
          <cell r="L1406" t="str">
            <v>NonProd</v>
          </cell>
          <cell r="M1406" t="str">
            <v>No</v>
          </cell>
          <cell r="N1406" t="str">
            <v>Other</v>
          </cell>
          <cell r="O1406">
            <v>0</v>
          </cell>
          <cell r="P1406">
            <v>77.34</v>
          </cell>
          <cell r="Q1406">
            <v>0</v>
          </cell>
          <cell r="R1406">
            <v>0</v>
          </cell>
          <cell r="S1406">
            <v>0</v>
          </cell>
        </row>
        <row r="1407">
          <cell r="B1407" t="str">
            <v>T65</v>
          </cell>
          <cell r="C1407" t="str">
            <v>GEN RETRO N-THRFTBL</v>
          </cell>
          <cell r="D1407">
            <v>0</v>
          </cell>
          <cell r="E1407">
            <v>0</v>
          </cell>
          <cell r="F1407">
            <v>0</v>
          </cell>
          <cell r="G1407">
            <v>0</v>
          </cell>
          <cell r="H1407">
            <v>781</v>
          </cell>
          <cell r="I1407" t="str">
            <v>53</v>
          </cell>
          <cell r="J1407" t="str">
            <v>POWER SYSTEMS</v>
          </cell>
          <cell r="K1407" t="str">
            <v>NonBarg</v>
          </cell>
          <cell r="L1407" t="str">
            <v>NonProd</v>
          </cell>
          <cell r="M1407" t="str">
            <v>No</v>
          </cell>
          <cell r="N1407" t="str">
            <v>Other</v>
          </cell>
          <cell r="O1407">
            <v>0</v>
          </cell>
          <cell r="P1407">
            <v>377.85</v>
          </cell>
          <cell r="Q1407">
            <v>0</v>
          </cell>
          <cell r="R1407">
            <v>0</v>
          </cell>
          <cell r="S1407">
            <v>0</v>
          </cell>
        </row>
        <row r="1408">
          <cell r="B1408" t="str">
            <v>T65</v>
          </cell>
          <cell r="C1408" t="str">
            <v>GEN RETRO N-THRFTBL</v>
          </cell>
          <cell r="D1408">
            <v>0</v>
          </cell>
          <cell r="E1408">
            <v>0</v>
          </cell>
          <cell r="F1408">
            <v>0</v>
          </cell>
          <cell r="G1408">
            <v>0</v>
          </cell>
          <cell r="H1408">
            <v>948</v>
          </cell>
          <cell r="I1408" t="str">
            <v>56</v>
          </cell>
          <cell r="J1408" t="str">
            <v>POWER GENERATION</v>
          </cell>
          <cell r="K1408" t="str">
            <v>NonBarg</v>
          </cell>
          <cell r="L1408" t="str">
            <v>NonProd</v>
          </cell>
          <cell r="M1408" t="str">
            <v>No</v>
          </cell>
          <cell r="N1408" t="str">
            <v>Other</v>
          </cell>
          <cell r="O1408">
            <v>0</v>
          </cell>
          <cell r="P1408">
            <v>397.86</v>
          </cell>
          <cell r="Q1408">
            <v>0</v>
          </cell>
          <cell r="R1408">
            <v>0</v>
          </cell>
          <cell r="S1408">
            <v>0</v>
          </cell>
        </row>
        <row r="1409">
          <cell r="B1409" t="str">
            <v>T65</v>
          </cell>
          <cell r="C1409" t="str">
            <v>GEN RETRO N-THRFTBL</v>
          </cell>
          <cell r="D1409">
            <v>0</v>
          </cell>
          <cell r="E1409">
            <v>0</v>
          </cell>
          <cell r="F1409">
            <v>0</v>
          </cell>
          <cell r="G1409">
            <v>0</v>
          </cell>
          <cell r="H1409">
            <v>1052</v>
          </cell>
          <cell r="I1409" t="str">
            <v>58</v>
          </cell>
          <cell r="J1409" t="str">
            <v>INFO MANAGEMENT</v>
          </cell>
          <cell r="K1409" t="str">
            <v>NonBarg</v>
          </cell>
          <cell r="L1409" t="str">
            <v>NonProd</v>
          </cell>
          <cell r="M1409" t="str">
            <v>No</v>
          </cell>
          <cell r="N1409" t="str">
            <v>Other</v>
          </cell>
          <cell r="O1409">
            <v>0</v>
          </cell>
          <cell r="P1409">
            <v>26.91</v>
          </cell>
          <cell r="Q1409">
            <v>0</v>
          </cell>
          <cell r="R1409">
            <v>0</v>
          </cell>
          <cell r="S1409">
            <v>0</v>
          </cell>
        </row>
        <row r="1410">
          <cell r="B1410" t="str">
            <v>T70</v>
          </cell>
          <cell r="C1410" t="str">
            <v>LUMP SUM PAYMENT</v>
          </cell>
          <cell r="D1410">
            <v>0</v>
          </cell>
          <cell r="E1410">
            <v>3835</v>
          </cell>
          <cell r="F1410">
            <v>3.0299794592383087E-5</v>
          </cell>
          <cell r="G1410">
            <v>3835</v>
          </cell>
          <cell r="H1410">
            <v>106</v>
          </cell>
          <cell r="I1410" t="str">
            <v>31</v>
          </cell>
          <cell r="J1410" t="str">
            <v>NUCLEAR DIVISION</v>
          </cell>
          <cell r="K1410" t="str">
            <v>NonBarg</v>
          </cell>
          <cell r="L1410" t="str">
            <v>NonProd</v>
          </cell>
          <cell r="M1410" t="str">
            <v>Yes</v>
          </cell>
          <cell r="N1410" t="str">
            <v>Other</v>
          </cell>
          <cell r="O1410">
            <v>0</v>
          </cell>
          <cell r="P1410">
            <v>3835</v>
          </cell>
          <cell r="Q1410">
            <v>0</v>
          </cell>
          <cell r="R1410">
            <v>3835</v>
          </cell>
          <cell r="S1410">
            <v>3835</v>
          </cell>
        </row>
        <row r="1411">
          <cell r="B1411" t="str">
            <v>T70</v>
          </cell>
          <cell r="C1411" t="str">
            <v>LUMP SUM PAYMENT</v>
          </cell>
          <cell r="D1411">
            <v>0</v>
          </cell>
          <cell r="E1411">
            <v>780</v>
          </cell>
          <cell r="F1411">
            <v>6.1626700865863903E-6</v>
          </cell>
          <cell r="G1411">
            <v>780</v>
          </cell>
          <cell r="H1411">
            <v>217</v>
          </cell>
          <cell r="I1411" t="str">
            <v>33</v>
          </cell>
          <cell r="J1411" t="str">
            <v>FINANCIAL</v>
          </cell>
          <cell r="K1411" t="str">
            <v>NonBarg</v>
          </cell>
          <cell r="L1411" t="str">
            <v>NonProd</v>
          </cell>
          <cell r="M1411" t="str">
            <v>Yes</v>
          </cell>
          <cell r="N1411" t="str">
            <v>Other</v>
          </cell>
          <cell r="O1411">
            <v>0</v>
          </cell>
          <cell r="P1411">
            <v>780</v>
          </cell>
          <cell r="Q1411">
            <v>0</v>
          </cell>
          <cell r="R1411">
            <v>780</v>
          </cell>
          <cell r="S1411">
            <v>780</v>
          </cell>
        </row>
        <row r="1412">
          <cell r="B1412" t="str">
            <v>T70</v>
          </cell>
          <cell r="C1412" t="str">
            <v>LUMP SUM PAYMENT</v>
          </cell>
          <cell r="D1412">
            <v>0</v>
          </cell>
          <cell r="E1412">
            <v>155332.4</v>
          </cell>
          <cell r="F1412">
            <v>1.2272594037918869E-3</v>
          </cell>
          <cell r="G1412">
            <v>155332.4</v>
          </cell>
          <cell r="H1412">
            <v>659</v>
          </cell>
          <cell r="I1412" t="str">
            <v>51</v>
          </cell>
          <cell r="J1412" t="str">
            <v>CUSTOMER SERVICE</v>
          </cell>
          <cell r="K1412" t="str">
            <v>NonBarg</v>
          </cell>
          <cell r="L1412" t="str">
            <v>NonProd</v>
          </cell>
          <cell r="M1412" t="str">
            <v>Yes</v>
          </cell>
          <cell r="N1412" t="str">
            <v>Other</v>
          </cell>
          <cell r="O1412">
            <v>0</v>
          </cell>
          <cell r="P1412">
            <v>155332.4</v>
          </cell>
          <cell r="Q1412">
            <v>0</v>
          </cell>
          <cell r="R1412">
            <v>155332.4</v>
          </cell>
          <cell r="S1412">
            <v>155332.4</v>
          </cell>
        </row>
        <row r="1413">
          <cell r="B1413" t="str">
            <v>T70</v>
          </cell>
          <cell r="C1413" t="str">
            <v>LUMP SUM PAYMENT</v>
          </cell>
          <cell r="D1413">
            <v>0</v>
          </cell>
          <cell r="E1413">
            <v>15960</v>
          </cell>
          <cell r="F1413">
            <v>1.2609771100245999E-4</v>
          </cell>
          <cell r="G1413">
            <v>15960</v>
          </cell>
          <cell r="H1413">
            <v>782</v>
          </cell>
          <cell r="I1413" t="str">
            <v>53</v>
          </cell>
          <cell r="J1413" t="str">
            <v>POWER SYSTEMS</v>
          </cell>
          <cell r="K1413" t="str">
            <v>NonBarg</v>
          </cell>
          <cell r="L1413" t="str">
            <v>NonProd</v>
          </cell>
          <cell r="M1413" t="str">
            <v>Yes</v>
          </cell>
          <cell r="N1413" t="str">
            <v>Other</v>
          </cell>
          <cell r="O1413">
            <v>0</v>
          </cell>
          <cell r="P1413">
            <v>15960</v>
          </cell>
          <cell r="Q1413">
            <v>0</v>
          </cell>
          <cell r="R1413">
            <v>15960</v>
          </cell>
          <cell r="S1413">
            <v>15960</v>
          </cell>
        </row>
        <row r="1414">
          <cell r="B1414" t="str">
            <v>T70</v>
          </cell>
          <cell r="C1414" t="str">
            <v>LUMP SUM PAYMENT</v>
          </cell>
          <cell r="D1414">
            <v>0</v>
          </cell>
          <cell r="E1414">
            <v>20000</v>
          </cell>
          <cell r="F1414">
            <v>1.5801718170734333E-4</v>
          </cell>
          <cell r="G1414">
            <v>20000</v>
          </cell>
          <cell r="H1414">
            <v>949</v>
          </cell>
          <cell r="I1414" t="str">
            <v>56</v>
          </cell>
          <cell r="J1414" t="str">
            <v>POWER GENERATION</v>
          </cell>
          <cell r="K1414" t="str">
            <v>NonBarg</v>
          </cell>
          <cell r="L1414" t="str">
            <v>NonProd</v>
          </cell>
          <cell r="M1414" t="str">
            <v>Yes</v>
          </cell>
          <cell r="N1414" t="str">
            <v>Other</v>
          </cell>
          <cell r="O1414">
            <v>0</v>
          </cell>
          <cell r="P1414">
            <v>20000</v>
          </cell>
          <cell r="Q1414">
            <v>0</v>
          </cell>
          <cell r="R1414">
            <v>20000</v>
          </cell>
          <cell r="S1414">
            <v>20000</v>
          </cell>
        </row>
        <row r="1415">
          <cell r="B1415" t="str">
            <v>T80</v>
          </cell>
          <cell r="C1415" t="str">
            <v>OT ADJUSTMENT</v>
          </cell>
          <cell r="D1415">
            <v>0</v>
          </cell>
          <cell r="E1415">
            <v>29738.51</v>
          </cell>
          <cell r="F1415">
            <v>2.3495977691878234E-4</v>
          </cell>
          <cell r="G1415">
            <v>29738.51</v>
          </cell>
          <cell r="H1415">
            <v>87</v>
          </cell>
          <cell r="I1415" t="str">
            <v>31</v>
          </cell>
          <cell r="J1415" t="str">
            <v>NUCLEAR DIVISION</v>
          </cell>
          <cell r="K1415" t="str">
            <v>Barg</v>
          </cell>
          <cell r="L1415" t="str">
            <v>NonProd</v>
          </cell>
          <cell r="M1415" t="str">
            <v>Yes</v>
          </cell>
          <cell r="N1415" t="str">
            <v>Other</v>
          </cell>
          <cell r="O1415">
            <v>0</v>
          </cell>
          <cell r="P1415">
            <v>29738.51</v>
          </cell>
          <cell r="Q1415">
            <v>29738.51</v>
          </cell>
          <cell r="R1415">
            <v>0</v>
          </cell>
          <cell r="S1415">
            <v>29738.51</v>
          </cell>
        </row>
        <row r="1416">
          <cell r="B1416" t="str">
            <v>T80</v>
          </cell>
          <cell r="C1416" t="str">
            <v>OT ADJUSTMENT</v>
          </cell>
          <cell r="D1416">
            <v>0</v>
          </cell>
          <cell r="E1416">
            <v>40.64</v>
          </cell>
          <cell r="F1416">
            <v>3.2109091322932168E-7</v>
          </cell>
          <cell r="G1416">
            <v>40.64</v>
          </cell>
          <cell r="H1416">
            <v>162</v>
          </cell>
          <cell r="I1416" t="str">
            <v>34</v>
          </cell>
          <cell r="J1416" t="str">
            <v>HUMAN RESRC &amp; CORP SVCS</v>
          </cell>
          <cell r="K1416" t="str">
            <v>Barg</v>
          </cell>
          <cell r="L1416" t="str">
            <v>NonProd</v>
          </cell>
          <cell r="M1416" t="str">
            <v>Yes</v>
          </cell>
          <cell r="N1416" t="str">
            <v>Other</v>
          </cell>
          <cell r="O1416">
            <v>0</v>
          </cell>
          <cell r="P1416">
            <v>40.64</v>
          </cell>
          <cell r="Q1416">
            <v>40.64</v>
          </cell>
          <cell r="R1416">
            <v>0</v>
          </cell>
          <cell r="S1416">
            <v>40.64</v>
          </cell>
        </row>
        <row r="1417">
          <cell r="B1417" t="str">
            <v>T80</v>
          </cell>
          <cell r="C1417" t="str">
            <v>OT ADJUSTMENT</v>
          </cell>
          <cell r="D1417">
            <v>0</v>
          </cell>
          <cell r="E1417">
            <v>120.13</v>
          </cell>
          <cell r="F1417">
            <v>9.4913020192515778E-7</v>
          </cell>
          <cell r="G1417">
            <v>120.13</v>
          </cell>
          <cell r="H1417">
            <v>210</v>
          </cell>
          <cell r="I1417" t="str">
            <v>51</v>
          </cell>
          <cell r="J1417" t="str">
            <v>CUSTOMER SERVICE</v>
          </cell>
          <cell r="K1417" t="str">
            <v>Barg</v>
          </cell>
          <cell r="L1417" t="str">
            <v>NonProd</v>
          </cell>
          <cell r="M1417" t="str">
            <v>Yes</v>
          </cell>
          <cell r="N1417" t="str">
            <v>Other</v>
          </cell>
          <cell r="O1417">
            <v>0</v>
          </cell>
          <cell r="P1417">
            <v>120.13</v>
          </cell>
          <cell r="Q1417">
            <v>120.13</v>
          </cell>
          <cell r="R1417">
            <v>0</v>
          </cell>
          <cell r="S1417">
            <v>120.13</v>
          </cell>
        </row>
        <row r="1418">
          <cell r="B1418" t="str">
            <v>T80</v>
          </cell>
          <cell r="C1418" t="str">
            <v>OT ADJUSTMENT</v>
          </cell>
          <cell r="D1418">
            <v>0</v>
          </cell>
          <cell r="E1418">
            <v>223753.37</v>
          </cell>
          <cell r="F1418">
            <v>1.7678438462460212E-3</v>
          </cell>
          <cell r="G1418">
            <v>223753.37</v>
          </cell>
          <cell r="H1418">
            <v>300</v>
          </cell>
          <cell r="I1418" t="str">
            <v>53</v>
          </cell>
          <cell r="J1418" t="str">
            <v>POWER SYSTEMS</v>
          </cell>
          <cell r="K1418" t="str">
            <v>Barg</v>
          </cell>
          <cell r="L1418" t="str">
            <v>NonProd</v>
          </cell>
          <cell r="M1418" t="str">
            <v>Yes</v>
          </cell>
          <cell r="N1418" t="str">
            <v>Other</v>
          </cell>
          <cell r="O1418">
            <v>0</v>
          </cell>
          <cell r="P1418">
            <v>223753.37</v>
          </cell>
          <cell r="Q1418">
            <v>223753.37</v>
          </cell>
          <cell r="R1418">
            <v>0</v>
          </cell>
          <cell r="S1418">
            <v>223753.37</v>
          </cell>
        </row>
        <row r="1419">
          <cell r="B1419" t="str">
            <v>T80</v>
          </cell>
          <cell r="C1419" t="str">
            <v>OT ADJUSTMENT</v>
          </cell>
          <cell r="D1419">
            <v>0</v>
          </cell>
          <cell r="E1419">
            <v>29338.86</v>
          </cell>
          <cell r="F1419">
            <v>2.3180219858531537E-4</v>
          </cell>
          <cell r="G1419">
            <v>29338.86</v>
          </cell>
          <cell r="H1419">
            <v>425</v>
          </cell>
          <cell r="I1419" t="str">
            <v>56</v>
          </cell>
          <cell r="J1419" t="str">
            <v>POWER GENERATION</v>
          </cell>
          <cell r="K1419" t="str">
            <v>Barg</v>
          </cell>
          <cell r="L1419" t="str">
            <v>NonProd</v>
          </cell>
          <cell r="M1419" t="str">
            <v>Yes</v>
          </cell>
          <cell r="N1419" t="str">
            <v>Other</v>
          </cell>
          <cell r="O1419">
            <v>0</v>
          </cell>
          <cell r="P1419">
            <v>29338.86</v>
          </cell>
          <cell r="Q1419">
            <v>29338.86</v>
          </cell>
          <cell r="R1419">
            <v>0</v>
          </cell>
          <cell r="S1419">
            <v>29338.86</v>
          </cell>
        </row>
        <row r="1420">
          <cell r="B1420" t="str">
            <v>T80</v>
          </cell>
          <cell r="C1420" t="str">
            <v>OT ADJUSTMENT</v>
          </cell>
          <cell r="D1420">
            <v>0</v>
          </cell>
          <cell r="E1420">
            <v>1504.29</v>
          </cell>
          <cell r="F1420">
            <v>1.1885183313526977E-5</v>
          </cell>
          <cell r="G1420">
            <v>1504.29</v>
          </cell>
          <cell r="H1420">
            <v>480</v>
          </cell>
          <cell r="I1420" t="str">
            <v>58</v>
          </cell>
          <cell r="J1420" t="str">
            <v>INFO MANAGEMENT</v>
          </cell>
          <cell r="K1420" t="str">
            <v>Barg</v>
          </cell>
          <cell r="L1420" t="str">
            <v>NonProd</v>
          </cell>
          <cell r="M1420" t="str">
            <v>Yes</v>
          </cell>
          <cell r="N1420" t="str">
            <v>Other</v>
          </cell>
          <cell r="O1420">
            <v>0</v>
          </cell>
          <cell r="P1420">
            <v>1504.29</v>
          </cell>
          <cell r="Q1420">
            <v>1504.29</v>
          </cell>
          <cell r="R1420">
            <v>0</v>
          </cell>
          <cell r="S1420">
            <v>1504.29</v>
          </cell>
        </row>
        <row r="1421">
          <cell r="B1421" t="str">
            <v>T80</v>
          </cell>
          <cell r="C1421" t="str">
            <v>OT ADJUSTMENT</v>
          </cell>
          <cell r="D1421">
            <v>0</v>
          </cell>
          <cell r="E1421">
            <v>1912.74</v>
          </cell>
          <cell r="F1421">
            <v>1.5112289206945195E-5</v>
          </cell>
          <cell r="G1421">
            <v>1912.74</v>
          </cell>
          <cell r="H1421">
            <v>107</v>
          </cell>
          <cell r="I1421" t="str">
            <v>31</v>
          </cell>
          <cell r="J1421" t="str">
            <v>NUCLEAR DIVISION</v>
          </cell>
          <cell r="K1421" t="str">
            <v>NonBarg</v>
          </cell>
          <cell r="L1421" t="str">
            <v>NonProd</v>
          </cell>
          <cell r="M1421" t="str">
            <v>Yes</v>
          </cell>
          <cell r="N1421" t="str">
            <v>Other</v>
          </cell>
          <cell r="O1421">
            <v>0</v>
          </cell>
          <cell r="P1421">
            <v>1912.74</v>
          </cell>
          <cell r="Q1421">
            <v>0</v>
          </cell>
          <cell r="R1421">
            <v>1912.74</v>
          </cell>
          <cell r="S1421">
            <v>1912.74</v>
          </cell>
        </row>
        <row r="1422">
          <cell r="B1422" t="str">
            <v>T80</v>
          </cell>
          <cell r="C1422" t="str">
            <v>OT ADJUSTMENT</v>
          </cell>
          <cell r="D1422">
            <v>0</v>
          </cell>
          <cell r="E1422">
            <v>115.79</v>
          </cell>
          <cell r="F1422">
            <v>9.1484047349466436E-7</v>
          </cell>
          <cell r="G1422">
            <v>115.79</v>
          </cell>
          <cell r="H1422">
            <v>218</v>
          </cell>
          <cell r="I1422" t="str">
            <v>33</v>
          </cell>
          <cell r="J1422" t="str">
            <v>FINANCIAL</v>
          </cell>
          <cell r="K1422" t="str">
            <v>NonBarg</v>
          </cell>
          <cell r="L1422" t="str">
            <v>NonProd</v>
          </cell>
          <cell r="M1422" t="str">
            <v>Yes</v>
          </cell>
          <cell r="N1422" t="str">
            <v>Other</v>
          </cell>
          <cell r="O1422">
            <v>0</v>
          </cell>
          <cell r="P1422">
            <v>115.79</v>
          </cell>
          <cell r="Q1422">
            <v>0</v>
          </cell>
          <cell r="R1422">
            <v>115.79</v>
          </cell>
          <cell r="S1422">
            <v>115.79</v>
          </cell>
        </row>
        <row r="1423">
          <cell r="B1423" t="str">
            <v>T80</v>
          </cell>
          <cell r="C1423" t="str">
            <v>OT ADJUSTMENT</v>
          </cell>
          <cell r="D1423">
            <v>0</v>
          </cell>
          <cell r="E1423">
            <v>3070.83</v>
          </cell>
          <cell r="F1423">
            <v>2.4262195105118059E-5</v>
          </cell>
          <cell r="G1423">
            <v>3070.83</v>
          </cell>
          <cell r="H1423">
            <v>330</v>
          </cell>
          <cell r="I1423" t="str">
            <v>34</v>
          </cell>
          <cell r="J1423" t="str">
            <v>HUMAN RESRC &amp; CORP SVCS</v>
          </cell>
          <cell r="K1423" t="str">
            <v>NonBarg</v>
          </cell>
          <cell r="L1423" t="str">
            <v>NonProd</v>
          </cell>
          <cell r="M1423" t="str">
            <v>Yes</v>
          </cell>
          <cell r="N1423" t="str">
            <v>Other</v>
          </cell>
          <cell r="O1423">
            <v>0</v>
          </cell>
          <cell r="P1423">
            <v>3070.83</v>
          </cell>
          <cell r="Q1423">
            <v>0</v>
          </cell>
          <cell r="R1423">
            <v>3070.83</v>
          </cell>
          <cell r="S1423">
            <v>3070.83</v>
          </cell>
        </row>
        <row r="1424">
          <cell r="B1424" t="str">
            <v>T80</v>
          </cell>
          <cell r="C1424" t="str">
            <v>OT ADJUSTMENT</v>
          </cell>
          <cell r="D1424">
            <v>0</v>
          </cell>
          <cell r="E1424">
            <v>10.02</v>
          </cell>
          <cell r="F1424">
            <v>7.9166608035379009E-8</v>
          </cell>
          <cell r="G1424">
            <v>10.02</v>
          </cell>
          <cell r="H1424">
            <v>420</v>
          </cell>
          <cell r="I1424" t="str">
            <v>35</v>
          </cell>
          <cell r="J1424" t="str">
            <v>GENERAL COUNSEL</v>
          </cell>
          <cell r="K1424" t="str">
            <v>NonBarg</v>
          </cell>
          <cell r="L1424" t="str">
            <v>NonProd</v>
          </cell>
          <cell r="M1424" t="str">
            <v>Yes</v>
          </cell>
          <cell r="N1424" t="str">
            <v>Other</v>
          </cell>
          <cell r="O1424">
            <v>0</v>
          </cell>
          <cell r="P1424">
            <v>10.02</v>
          </cell>
          <cell r="Q1424">
            <v>0</v>
          </cell>
          <cell r="R1424">
            <v>10.02</v>
          </cell>
          <cell r="S1424">
            <v>10.02</v>
          </cell>
        </row>
        <row r="1425">
          <cell r="B1425" t="str">
            <v>T80</v>
          </cell>
          <cell r="C1425" t="str">
            <v>OT ADJUSTMENT</v>
          </cell>
          <cell r="D1425">
            <v>0</v>
          </cell>
          <cell r="E1425">
            <v>107.25</v>
          </cell>
          <cell r="F1425">
            <v>8.4736713690562871E-7</v>
          </cell>
          <cell r="G1425">
            <v>107.25</v>
          </cell>
          <cell r="H1425">
            <v>459</v>
          </cell>
          <cell r="I1425" t="str">
            <v>36</v>
          </cell>
          <cell r="J1425" t="str">
            <v>GOVT AFFAIRS - FED</v>
          </cell>
          <cell r="K1425" t="str">
            <v>NonBarg</v>
          </cell>
          <cell r="L1425" t="str">
            <v>NonProd</v>
          </cell>
          <cell r="M1425" t="str">
            <v>Yes</v>
          </cell>
          <cell r="N1425" t="str">
            <v>Other</v>
          </cell>
          <cell r="O1425">
            <v>0</v>
          </cell>
          <cell r="P1425">
            <v>107.25</v>
          </cell>
          <cell r="Q1425">
            <v>0</v>
          </cell>
          <cell r="R1425">
            <v>107.25</v>
          </cell>
          <cell r="S1425">
            <v>107.25</v>
          </cell>
        </row>
        <row r="1426">
          <cell r="B1426" t="str">
            <v>T80</v>
          </cell>
          <cell r="C1426" t="str">
            <v>OT ADJUSTMENT</v>
          </cell>
          <cell r="D1426">
            <v>0</v>
          </cell>
          <cell r="E1426">
            <v>653.20000000000005</v>
          </cell>
          <cell r="F1426">
            <v>5.1608411545618342E-6</v>
          </cell>
          <cell r="G1426">
            <v>653.20000000000005</v>
          </cell>
          <cell r="H1426">
            <v>512</v>
          </cell>
          <cell r="I1426" t="str">
            <v>37</v>
          </cell>
          <cell r="J1426" t="str">
            <v>CORP COMMUNICATIONS</v>
          </cell>
          <cell r="K1426" t="str">
            <v>NonBarg</v>
          </cell>
          <cell r="L1426" t="str">
            <v>NonProd</v>
          </cell>
          <cell r="M1426" t="str">
            <v>Yes</v>
          </cell>
          <cell r="N1426" t="str">
            <v>Other</v>
          </cell>
          <cell r="O1426">
            <v>0</v>
          </cell>
          <cell r="P1426">
            <v>653.20000000000005</v>
          </cell>
          <cell r="Q1426">
            <v>0</v>
          </cell>
          <cell r="R1426">
            <v>653.20000000000005</v>
          </cell>
          <cell r="S1426">
            <v>653.20000000000005</v>
          </cell>
        </row>
        <row r="1427">
          <cell r="B1427" t="str">
            <v>T80</v>
          </cell>
          <cell r="C1427" t="str">
            <v>OT ADJUSTMENT</v>
          </cell>
          <cell r="D1427">
            <v>0</v>
          </cell>
          <cell r="E1427">
            <v>9712.7099999999991</v>
          </cell>
          <cell r="F1427">
            <v>7.6738753047036535E-5</v>
          </cell>
          <cell r="G1427">
            <v>9712.7099999999991</v>
          </cell>
          <cell r="H1427">
            <v>660</v>
          </cell>
          <cell r="I1427" t="str">
            <v>51</v>
          </cell>
          <cell r="J1427" t="str">
            <v>CUSTOMER SERVICE</v>
          </cell>
          <cell r="K1427" t="str">
            <v>NonBarg</v>
          </cell>
          <cell r="L1427" t="str">
            <v>NonProd</v>
          </cell>
          <cell r="M1427" t="str">
            <v>Yes</v>
          </cell>
          <cell r="N1427" t="str">
            <v>Other</v>
          </cell>
          <cell r="O1427">
            <v>0</v>
          </cell>
          <cell r="P1427">
            <v>9712.7099999999991</v>
          </cell>
          <cell r="Q1427">
            <v>0</v>
          </cell>
          <cell r="R1427">
            <v>9712.7099999999991</v>
          </cell>
          <cell r="S1427">
            <v>9712.7099999999991</v>
          </cell>
        </row>
        <row r="1428">
          <cell r="B1428" t="str">
            <v>T80</v>
          </cell>
          <cell r="C1428" t="str">
            <v>OT ADJUSTMENT</v>
          </cell>
          <cell r="D1428">
            <v>0</v>
          </cell>
          <cell r="E1428">
            <v>2464.36</v>
          </cell>
          <cell r="F1428">
            <v>1.9470561095615433E-5</v>
          </cell>
          <cell r="G1428">
            <v>2464.36</v>
          </cell>
          <cell r="H1428">
            <v>783</v>
          </cell>
          <cell r="I1428" t="str">
            <v>53</v>
          </cell>
          <cell r="J1428" t="str">
            <v>POWER SYSTEMS</v>
          </cell>
          <cell r="K1428" t="str">
            <v>NonBarg</v>
          </cell>
          <cell r="L1428" t="str">
            <v>NonProd</v>
          </cell>
          <cell r="M1428" t="str">
            <v>Yes</v>
          </cell>
          <cell r="N1428" t="str">
            <v>Other</v>
          </cell>
          <cell r="O1428">
            <v>0</v>
          </cell>
          <cell r="P1428">
            <v>2464.36</v>
          </cell>
          <cell r="Q1428">
            <v>0</v>
          </cell>
          <cell r="R1428">
            <v>2464.36</v>
          </cell>
          <cell r="S1428">
            <v>2464.36</v>
          </cell>
        </row>
        <row r="1429">
          <cell r="B1429" t="str">
            <v>T80</v>
          </cell>
          <cell r="C1429" t="str">
            <v>OT ADJUSTMENT</v>
          </cell>
          <cell r="D1429">
            <v>0</v>
          </cell>
          <cell r="E1429">
            <v>786.62</v>
          </cell>
          <cell r="F1429">
            <v>6.2149737737315208E-6</v>
          </cell>
          <cell r="G1429">
            <v>786.62</v>
          </cell>
          <cell r="H1429">
            <v>950</v>
          </cell>
          <cell r="I1429" t="str">
            <v>56</v>
          </cell>
          <cell r="J1429" t="str">
            <v>POWER GENERATION</v>
          </cell>
          <cell r="K1429" t="str">
            <v>NonBarg</v>
          </cell>
          <cell r="L1429" t="str">
            <v>NonProd</v>
          </cell>
          <cell r="M1429" t="str">
            <v>Yes</v>
          </cell>
          <cell r="N1429" t="str">
            <v>Other</v>
          </cell>
          <cell r="O1429">
            <v>0</v>
          </cell>
          <cell r="P1429">
            <v>786.62</v>
          </cell>
          <cell r="Q1429">
            <v>0</v>
          </cell>
          <cell r="R1429">
            <v>786.62</v>
          </cell>
          <cell r="S1429">
            <v>786.62</v>
          </cell>
        </row>
        <row r="1430">
          <cell r="B1430" t="str">
            <v>T80</v>
          </cell>
          <cell r="C1430" t="str">
            <v>OT ADJUSTMENT</v>
          </cell>
          <cell r="D1430">
            <v>0</v>
          </cell>
          <cell r="E1430">
            <v>271.37</v>
          </cell>
          <cell r="F1430">
            <v>2.1440561299960882E-6</v>
          </cell>
          <cell r="G1430">
            <v>271.37</v>
          </cell>
          <cell r="H1430">
            <v>1053</v>
          </cell>
          <cell r="I1430" t="str">
            <v>58</v>
          </cell>
          <cell r="J1430" t="str">
            <v>INFO MANAGEMENT</v>
          </cell>
          <cell r="K1430" t="str">
            <v>NonBarg</v>
          </cell>
          <cell r="L1430" t="str">
            <v>NonProd</v>
          </cell>
          <cell r="M1430" t="str">
            <v>Yes</v>
          </cell>
          <cell r="N1430" t="str">
            <v>Other</v>
          </cell>
          <cell r="O1430">
            <v>0</v>
          </cell>
          <cell r="P1430">
            <v>271.37</v>
          </cell>
          <cell r="Q1430">
            <v>0</v>
          </cell>
          <cell r="R1430">
            <v>271.37</v>
          </cell>
          <cell r="S1430">
            <v>271.37</v>
          </cell>
        </row>
        <row r="1431">
          <cell r="B1431" t="str">
            <v>T80</v>
          </cell>
          <cell r="C1431" t="str">
            <v>OT ADJUSTMENT</v>
          </cell>
          <cell r="D1431">
            <v>0</v>
          </cell>
          <cell r="E1431">
            <v>19.54</v>
          </cell>
          <cell r="F1431">
            <v>1.5438278652807444E-7</v>
          </cell>
          <cell r="G1431">
            <v>19.54</v>
          </cell>
          <cell r="H1431">
            <v>1151</v>
          </cell>
          <cell r="I1431" t="str">
            <v>62</v>
          </cell>
          <cell r="J1431" t="str">
            <v>ENERGY MARKETING</v>
          </cell>
          <cell r="K1431" t="str">
            <v>NonBarg</v>
          </cell>
          <cell r="L1431" t="str">
            <v>NonProd</v>
          </cell>
          <cell r="M1431" t="str">
            <v>Yes</v>
          </cell>
          <cell r="N1431" t="str">
            <v>Other</v>
          </cell>
          <cell r="O1431">
            <v>0</v>
          </cell>
          <cell r="P1431">
            <v>19.54</v>
          </cell>
          <cell r="Q1431">
            <v>0</v>
          </cell>
          <cell r="R1431">
            <v>19.54</v>
          </cell>
          <cell r="S1431">
            <v>19.54</v>
          </cell>
        </row>
        <row r="1432">
          <cell r="B1432" t="str">
            <v>T80</v>
          </cell>
          <cell r="C1432" t="str">
            <v>OT ADJUSTMENT</v>
          </cell>
          <cell r="D1432">
            <v>0</v>
          </cell>
          <cell r="E1432">
            <v>38.36</v>
          </cell>
          <cell r="F1432">
            <v>3.0307695451468454E-7</v>
          </cell>
          <cell r="G1432">
            <v>38.36</v>
          </cell>
          <cell r="H1432">
            <v>1209</v>
          </cell>
          <cell r="I1432" t="str">
            <v>63</v>
          </cell>
          <cell r="J1432" t="str">
            <v>REGULATORY AFFAIRS</v>
          </cell>
          <cell r="K1432" t="str">
            <v>NonBarg</v>
          </cell>
          <cell r="L1432" t="str">
            <v>NonProd</v>
          </cell>
          <cell r="M1432" t="str">
            <v>Yes</v>
          </cell>
          <cell r="N1432" t="str">
            <v>Other</v>
          </cell>
          <cell r="O1432">
            <v>0</v>
          </cell>
          <cell r="P1432">
            <v>38.36</v>
          </cell>
          <cell r="Q1432">
            <v>0</v>
          </cell>
          <cell r="R1432">
            <v>38.36</v>
          </cell>
          <cell r="S1432">
            <v>38.36</v>
          </cell>
        </row>
        <row r="1433">
          <cell r="B1433" t="str">
            <v>X09</v>
          </cell>
          <cell r="C1433" t="str">
            <v>OTHER HOURS-STR OT</v>
          </cell>
          <cell r="D1433">
            <v>147.75</v>
          </cell>
          <cell r="E1433">
            <v>0</v>
          </cell>
          <cell r="F1433">
            <v>0</v>
          </cell>
          <cell r="G1433">
            <v>147.75</v>
          </cell>
          <cell r="H1433">
            <v>331</v>
          </cell>
          <cell r="I1433" t="str">
            <v>34</v>
          </cell>
          <cell r="J1433" t="str">
            <v>HUMAN RESRC &amp; CORP SVCS</v>
          </cell>
          <cell r="K1433" t="str">
            <v>NonBarg</v>
          </cell>
          <cell r="L1433" t="str">
            <v>Prod</v>
          </cell>
          <cell r="M1433" t="str">
            <v>Yes</v>
          </cell>
          <cell r="N1433" t="str">
            <v>OT St</v>
          </cell>
          <cell r="O1433">
            <v>4</v>
          </cell>
          <cell r="P1433">
            <v>147.75</v>
          </cell>
          <cell r="Q1433">
            <v>0</v>
          </cell>
          <cell r="R1433">
            <v>147.75</v>
          </cell>
          <cell r="S1433">
            <v>147.75</v>
          </cell>
        </row>
        <row r="1434">
          <cell r="B1434" t="str">
            <v>X12</v>
          </cell>
          <cell r="C1434" t="str">
            <v>TRAVEL TIME-STR OT</v>
          </cell>
          <cell r="D1434">
            <v>470.7</v>
          </cell>
          <cell r="E1434">
            <v>0</v>
          </cell>
          <cell r="F1434">
            <v>0</v>
          </cell>
          <cell r="G1434">
            <v>470.7</v>
          </cell>
          <cell r="H1434">
            <v>108</v>
          </cell>
          <cell r="I1434" t="str">
            <v>31</v>
          </cell>
          <cell r="J1434" t="str">
            <v>NUCLEAR DIVISION</v>
          </cell>
          <cell r="K1434" t="str">
            <v>NonBarg</v>
          </cell>
          <cell r="L1434" t="str">
            <v>Prod</v>
          </cell>
          <cell r="M1434" t="str">
            <v>Yes</v>
          </cell>
          <cell r="N1434" t="str">
            <v>OT St</v>
          </cell>
          <cell r="O1434">
            <v>12</v>
          </cell>
          <cell r="P1434">
            <v>470.7</v>
          </cell>
          <cell r="Q1434">
            <v>0</v>
          </cell>
          <cell r="R1434">
            <v>470.7</v>
          </cell>
          <cell r="S1434">
            <v>470.7</v>
          </cell>
        </row>
        <row r="1435">
          <cell r="B1435" t="str">
            <v>X12</v>
          </cell>
          <cell r="C1435" t="str">
            <v>TRAVEL TIME-STR OT</v>
          </cell>
          <cell r="D1435">
            <v>1031.26</v>
          </cell>
          <cell r="E1435">
            <v>0</v>
          </cell>
          <cell r="F1435">
            <v>0</v>
          </cell>
          <cell r="G1435">
            <v>1031.26</v>
          </cell>
          <cell r="H1435">
            <v>661</v>
          </cell>
          <cell r="I1435" t="str">
            <v>51</v>
          </cell>
          <cell r="J1435" t="str">
            <v>CUSTOMER SERVICE</v>
          </cell>
          <cell r="K1435" t="str">
            <v>NonBarg</v>
          </cell>
          <cell r="L1435" t="str">
            <v>Prod</v>
          </cell>
          <cell r="M1435" t="str">
            <v>Yes</v>
          </cell>
          <cell r="N1435" t="str">
            <v>OT St</v>
          </cell>
          <cell r="O1435">
            <v>84.25</v>
          </cell>
          <cell r="P1435">
            <v>1031.26</v>
          </cell>
          <cell r="Q1435">
            <v>0</v>
          </cell>
          <cell r="R1435">
            <v>1031.26</v>
          </cell>
          <cell r="S1435">
            <v>1031.26</v>
          </cell>
        </row>
        <row r="1436">
          <cell r="B1436" t="str">
            <v>X16</v>
          </cell>
          <cell r="C1436" t="str">
            <v>OTHER MEETING-STR OT</v>
          </cell>
          <cell r="D1436">
            <v>33159.15</v>
          </cell>
          <cell r="E1436">
            <v>0</v>
          </cell>
          <cell r="F1436">
            <v>0</v>
          </cell>
          <cell r="G1436">
            <v>33159.15</v>
          </cell>
          <cell r="H1436">
            <v>109</v>
          </cell>
          <cell r="I1436" t="str">
            <v>31</v>
          </cell>
          <cell r="J1436" t="str">
            <v>NUCLEAR DIVISION</v>
          </cell>
          <cell r="K1436" t="str">
            <v>NonBarg</v>
          </cell>
          <cell r="L1436" t="str">
            <v>Prod</v>
          </cell>
          <cell r="M1436" t="str">
            <v>Yes</v>
          </cell>
          <cell r="N1436" t="str">
            <v>OT St</v>
          </cell>
          <cell r="O1436">
            <v>810.5</v>
          </cell>
          <cell r="P1436">
            <v>33159.15</v>
          </cell>
          <cell r="Q1436">
            <v>0</v>
          </cell>
          <cell r="R1436">
            <v>33159.15</v>
          </cell>
          <cell r="S1436">
            <v>33159.15</v>
          </cell>
        </row>
        <row r="1437">
          <cell r="B1437" t="str">
            <v>X16</v>
          </cell>
          <cell r="C1437" t="str">
            <v>OTHER MEETING-STR OT</v>
          </cell>
          <cell r="D1437">
            <v>978.58</v>
          </cell>
          <cell r="E1437">
            <v>0</v>
          </cell>
          <cell r="F1437">
            <v>0</v>
          </cell>
          <cell r="G1437">
            <v>978.58</v>
          </cell>
          <cell r="H1437">
            <v>784</v>
          </cell>
          <cell r="I1437" t="str">
            <v>53</v>
          </cell>
          <cell r="J1437" t="str">
            <v>POWER SYSTEMS</v>
          </cell>
          <cell r="K1437" t="str">
            <v>NonBarg</v>
          </cell>
          <cell r="L1437" t="str">
            <v>Prod</v>
          </cell>
          <cell r="M1437" t="str">
            <v>Yes</v>
          </cell>
          <cell r="N1437" t="str">
            <v>OT St</v>
          </cell>
          <cell r="O1437">
            <v>26</v>
          </cell>
          <cell r="P1437">
            <v>978.58</v>
          </cell>
          <cell r="Q1437">
            <v>0</v>
          </cell>
          <cell r="R1437">
            <v>978.58</v>
          </cell>
          <cell r="S1437">
            <v>978.58</v>
          </cell>
        </row>
        <row r="1438">
          <cell r="B1438" t="str">
            <v>X20</v>
          </cell>
          <cell r="C1438" t="str">
            <v>STRAIGHT OVERTIME</v>
          </cell>
          <cell r="D1438">
            <v>109819.71</v>
          </cell>
          <cell r="E1438">
            <v>0</v>
          </cell>
          <cell r="F1438">
            <v>0</v>
          </cell>
          <cell r="G1438">
            <v>109819.71</v>
          </cell>
          <cell r="H1438">
            <v>301</v>
          </cell>
          <cell r="I1438" t="str">
            <v>53</v>
          </cell>
          <cell r="J1438" t="str">
            <v>POWER SYSTEMS</v>
          </cell>
          <cell r="K1438" t="str">
            <v>Barg</v>
          </cell>
          <cell r="L1438" t="str">
            <v>Prod</v>
          </cell>
          <cell r="M1438" t="str">
            <v>Yes</v>
          </cell>
          <cell r="N1438" t="str">
            <v>OT St</v>
          </cell>
          <cell r="O1438">
            <v>4427.5</v>
          </cell>
          <cell r="P1438">
            <v>109819.71</v>
          </cell>
          <cell r="Q1438">
            <v>109819.71</v>
          </cell>
          <cell r="R1438">
            <v>0</v>
          </cell>
          <cell r="S1438">
            <v>109819.71</v>
          </cell>
        </row>
        <row r="1439">
          <cell r="B1439" t="str">
            <v>X20</v>
          </cell>
          <cell r="C1439" t="str">
            <v>STRAIGHT OVERTIME</v>
          </cell>
          <cell r="D1439">
            <v>0</v>
          </cell>
          <cell r="E1439">
            <v>0</v>
          </cell>
          <cell r="F1439">
            <v>0</v>
          </cell>
          <cell r="G1439">
            <v>0</v>
          </cell>
          <cell r="H1439">
            <v>426</v>
          </cell>
          <cell r="I1439" t="str">
            <v>56</v>
          </cell>
          <cell r="J1439" t="str">
            <v>POWER GENERATION</v>
          </cell>
          <cell r="K1439" t="str">
            <v>Barg</v>
          </cell>
          <cell r="L1439" t="str">
            <v>Prod</v>
          </cell>
          <cell r="M1439" t="str">
            <v>Yes</v>
          </cell>
          <cell r="N1439" t="str">
            <v>OT St</v>
          </cell>
          <cell r="O1439">
            <v>0</v>
          </cell>
          <cell r="P1439">
            <v>0</v>
          </cell>
          <cell r="Q1439">
            <v>0</v>
          </cell>
          <cell r="R1439">
            <v>0</v>
          </cell>
          <cell r="S1439">
            <v>0</v>
          </cell>
        </row>
        <row r="1440">
          <cell r="B1440" t="str">
            <v>X20</v>
          </cell>
          <cell r="C1440" t="str">
            <v>STRAIGHT OVERTIME</v>
          </cell>
          <cell r="D1440">
            <v>74021.41</v>
          </cell>
          <cell r="E1440">
            <v>0</v>
          </cell>
          <cell r="F1440">
            <v>0</v>
          </cell>
          <cell r="G1440">
            <v>74021.41</v>
          </cell>
          <cell r="H1440">
            <v>110</v>
          </cell>
          <cell r="I1440" t="str">
            <v>31</v>
          </cell>
          <cell r="J1440" t="str">
            <v>NUCLEAR DIVISION</v>
          </cell>
          <cell r="K1440" t="str">
            <v>NonBarg</v>
          </cell>
          <cell r="L1440" t="str">
            <v>Prod</v>
          </cell>
          <cell r="M1440" t="str">
            <v>Yes</v>
          </cell>
          <cell r="N1440" t="str">
            <v>OT St</v>
          </cell>
          <cell r="O1440">
            <v>2023.5</v>
          </cell>
          <cell r="P1440">
            <v>74021.41</v>
          </cell>
          <cell r="Q1440">
            <v>0</v>
          </cell>
          <cell r="R1440">
            <v>74021.41</v>
          </cell>
          <cell r="S1440">
            <v>74021.41</v>
          </cell>
        </row>
        <row r="1441">
          <cell r="B1441" t="str">
            <v>X20</v>
          </cell>
          <cell r="C1441" t="str">
            <v>STRAIGHT OVERTIME</v>
          </cell>
          <cell r="D1441">
            <v>4258.93</v>
          </cell>
          <cell r="E1441">
            <v>0</v>
          </cell>
          <cell r="F1441">
            <v>0</v>
          </cell>
          <cell r="G1441">
            <v>4258.93</v>
          </cell>
          <cell r="H1441">
            <v>219</v>
          </cell>
          <cell r="I1441" t="str">
            <v>33</v>
          </cell>
          <cell r="J1441" t="str">
            <v>FINANCIAL</v>
          </cell>
          <cell r="K1441" t="str">
            <v>NonBarg</v>
          </cell>
          <cell r="L1441" t="str">
            <v>Prod</v>
          </cell>
          <cell r="M1441" t="str">
            <v>Yes</v>
          </cell>
          <cell r="N1441" t="str">
            <v>OT St</v>
          </cell>
          <cell r="O1441">
            <v>166</v>
          </cell>
          <cell r="P1441">
            <v>4258.93</v>
          </cell>
          <cell r="Q1441">
            <v>0</v>
          </cell>
          <cell r="R1441">
            <v>4258.93</v>
          </cell>
          <cell r="S1441">
            <v>4258.93</v>
          </cell>
        </row>
        <row r="1442">
          <cell r="B1442" t="str">
            <v>X20</v>
          </cell>
          <cell r="C1442" t="str">
            <v>STRAIGHT OVERTIME</v>
          </cell>
          <cell r="D1442">
            <v>210324.21</v>
          </cell>
          <cell r="E1442">
            <v>0</v>
          </cell>
          <cell r="F1442">
            <v>0</v>
          </cell>
          <cell r="G1442">
            <v>210324.21</v>
          </cell>
          <cell r="H1442">
            <v>332</v>
          </cell>
          <cell r="I1442" t="str">
            <v>34</v>
          </cell>
          <cell r="J1442" t="str">
            <v>HUMAN RESRC &amp; CORP SVCS</v>
          </cell>
          <cell r="K1442" t="str">
            <v>NonBarg</v>
          </cell>
          <cell r="L1442" t="str">
            <v>Prod</v>
          </cell>
          <cell r="M1442" t="str">
            <v>Yes</v>
          </cell>
          <cell r="N1442" t="str">
            <v>OT St</v>
          </cell>
          <cell r="O1442">
            <v>7039.75</v>
          </cell>
          <cell r="P1442">
            <v>210324.21</v>
          </cell>
          <cell r="Q1442">
            <v>0</v>
          </cell>
          <cell r="R1442">
            <v>210324.21</v>
          </cell>
          <cell r="S1442">
            <v>210324.21</v>
          </cell>
        </row>
        <row r="1443">
          <cell r="B1443" t="str">
            <v>X20</v>
          </cell>
          <cell r="C1443" t="str">
            <v>STRAIGHT OVERTIME</v>
          </cell>
          <cell r="D1443">
            <v>1647.52</v>
          </cell>
          <cell r="E1443">
            <v>0</v>
          </cell>
          <cell r="F1443">
            <v>0</v>
          </cell>
          <cell r="G1443">
            <v>1647.52</v>
          </cell>
          <cell r="H1443">
            <v>421</v>
          </cell>
          <cell r="I1443" t="str">
            <v>35</v>
          </cell>
          <cell r="J1443" t="str">
            <v>GENERAL COUNSEL</v>
          </cell>
          <cell r="K1443" t="str">
            <v>NonBarg</v>
          </cell>
          <cell r="L1443" t="str">
            <v>Prod</v>
          </cell>
          <cell r="M1443" t="str">
            <v>Yes</v>
          </cell>
          <cell r="N1443" t="str">
            <v>OT St</v>
          </cell>
          <cell r="O1443">
            <v>42.25</v>
          </cell>
          <cell r="P1443">
            <v>1647.52</v>
          </cell>
          <cell r="Q1443">
            <v>0</v>
          </cell>
          <cell r="R1443">
            <v>1647.52</v>
          </cell>
          <cell r="S1443">
            <v>1647.52</v>
          </cell>
        </row>
        <row r="1444">
          <cell r="B1444" t="str">
            <v>X20</v>
          </cell>
          <cell r="C1444" t="str">
            <v>STRAIGHT OVERTIME</v>
          </cell>
          <cell r="D1444">
            <v>403.5</v>
          </cell>
          <cell r="E1444">
            <v>0</v>
          </cell>
          <cell r="F1444">
            <v>0</v>
          </cell>
          <cell r="G1444">
            <v>403.5</v>
          </cell>
          <cell r="H1444">
            <v>460</v>
          </cell>
          <cell r="I1444" t="str">
            <v>36</v>
          </cell>
          <cell r="J1444" t="str">
            <v>GOVT AFFAIRS - FED</v>
          </cell>
          <cell r="K1444" t="str">
            <v>NonBarg</v>
          </cell>
          <cell r="L1444" t="str">
            <v>Prod</v>
          </cell>
          <cell r="M1444" t="str">
            <v>Yes</v>
          </cell>
          <cell r="N1444" t="str">
            <v>OT St</v>
          </cell>
          <cell r="O1444">
            <v>8</v>
          </cell>
          <cell r="P1444">
            <v>403.5</v>
          </cell>
          <cell r="Q1444">
            <v>0</v>
          </cell>
          <cell r="R1444">
            <v>403.5</v>
          </cell>
          <cell r="S1444">
            <v>403.5</v>
          </cell>
        </row>
        <row r="1445">
          <cell r="B1445" t="str">
            <v>X20</v>
          </cell>
          <cell r="C1445" t="str">
            <v>STRAIGHT OVERTIME</v>
          </cell>
          <cell r="D1445">
            <v>3362.47</v>
          </cell>
          <cell r="E1445">
            <v>0</v>
          </cell>
          <cell r="F1445">
            <v>0</v>
          </cell>
          <cell r="G1445">
            <v>3362.47</v>
          </cell>
          <cell r="H1445">
            <v>513</v>
          </cell>
          <cell r="I1445" t="str">
            <v>37</v>
          </cell>
          <cell r="J1445" t="str">
            <v>CORP COMMUNICATIONS</v>
          </cell>
          <cell r="K1445" t="str">
            <v>NonBarg</v>
          </cell>
          <cell r="L1445" t="str">
            <v>Prod</v>
          </cell>
          <cell r="M1445" t="str">
            <v>Yes</v>
          </cell>
          <cell r="N1445" t="str">
            <v>OT St</v>
          </cell>
          <cell r="O1445">
            <v>126.5</v>
          </cell>
          <cell r="P1445">
            <v>3362.47</v>
          </cell>
          <cell r="Q1445">
            <v>0</v>
          </cell>
          <cell r="R1445">
            <v>3362.47</v>
          </cell>
          <cell r="S1445">
            <v>3362.47</v>
          </cell>
        </row>
        <row r="1446">
          <cell r="B1446" t="str">
            <v>X20</v>
          </cell>
          <cell r="C1446" t="str">
            <v>STRAIGHT OVERTIME</v>
          </cell>
          <cell r="D1446">
            <v>71549</v>
          </cell>
          <cell r="E1446">
            <v>0</v>
          </cell>
          <cell r="F1446">
            <v>0</v>
          </cell>
          <cell r="G1446">
            <v>71549</v>
          </cell>
          <cell r="H1446">
            <v>662</v>
          </cell>
          <cell r="I1446" t="str">
            <v>51</v>
          </cell>
          <cell r="J1446" t="str">
            <v>CUSTOMER SERVICE</v>
          </cell>
          <cell r="K1446" t="str">
            <v>NonBarg</v>
          </cell>
          <cell r="L1446" t="str">
            <v>Prod</v>
          </cell>
          <cell r="M1446" t="str">
            <v>Yes</v>
          </cell>
          <cell r="N1446" t="str">
            <v>OT St</v>
          </cell>
          <cell r="O1446">
            <v>3217.25</v>
          </cell>
          <cell r="P1446">
            <v>71549</v>
          </cell>
          <cell r="Q1446">
            <v>0</v>
          </cell>
          <cell r="R1446">
            <v>71549</v>
          </cell>
          <cell r="S1446">
            <v>71549</v>
          </cell>
        </row>
        <row r="1447">
          <cell r="B1447" t="str">
            <v>X20</v>
          </cell>
          <cell r="C1447" t="str">
            <v>STRAIGHT OVERTIME</v>
          </cell>
          <cell r="D1447">
            <v>4055973.86</v>
          </cell>
          <cell r="E1447">
            <v>0</v>
          </cell>
          <cell r="F1447">
            <v>0</v>
          </cell>
          <cell r="G1447">
            <v>4055973.86</v>
          </cell>
          <cell r="H1447">
            <v>785</v>
          </cell>
          <cell r="I1447" t="str">
            <v>53</v>
          </cell>
          <cell r="J1447" t="str">
            <v>POWER SYSTEMS</v>
          </cell>
          <cell r="K1447" t="str">
            <v>NonBarg</v>
          </cell>
          <cell r="L1447" t="str">
            <v>Prod</v>
          </cell>
          <cell r="M1447" t="str">
            <v>Yes</v>
          </cell>
          <cell r="N1447" t="str">
            <v>OT St</v>
          </cell>
          <cell r="O1447">
            <v>128671.25</v>
          </cell>
          <cell r="P1447">
            <v>4055973.86</v>
          </cell>
          <cell r="Q1447">
            <v>0</v>
          </cell>
          <cell r="R1447">
            <v>4055973.86</v>
          </cell>
          <cell r="S1447">
            <v>4055973.86</v>
          </cell>
        </row>
        <row r="1448">
          <cell r="B1448" t="str">
            <v>X20</v>
          </cell>
          <cell r="C1448" t="str">
            <v>STRAIGHT OVERTIME</v>
          </cell>
          <cell r="D1448">
            <v>174931.20000000001</v>
          </cell>
          <cell r="E1448">
            <v>0</v>
          </cell>
          <cell r="F1448">
            <v>0</v>
          </cell>
          <cell r="G1448">
            <v>174931.20000000001</v>
          </cell>
          <cell r="H1448">
            <v>951</v>
          </cell>
          <cell r="I1448" t="str">
            <v>56</v>
          </cell>
          <cell r="J1448" t="str">
            <v>POWER GENERATION</v>
          </cell>
          <cell r="K1448" t="str">
            <v>NonBarg</v>
          </cell>
          <cell r="L1448" t="str">
            <v>Prod</v>
          </cell>
          <cell r="M1448" t="str">
            <v>Yes</v>
          </cell>
          <cell r="N1448" t="str">
            <v>OT St</v>
          </cell>
          <cell r="O1448">
            <v>5223.75</v>
          </cell>
          <cell r="P1448">
            <v>174931.20000000001</v>
          </cell>
          <cell r="Q1448">
            <v>0</v>
          </cell>
          <cell r="R1448">
            <v>174931.20000000001</v>
          </cell>
          <cell r="S1448">
            <v>174931.20000000001</v>
          </cell>
        </row>
        <row r="1449">
          <cell r="B1449" t="str">
            <v>X20</v>
          </cell>
          <cell r="C1449" t="str">
            <v>STRAIGHT OVERTIME</v>
          </cell>
          <cell r="D1449">
            <v>347839.46</v>
          </cell>
          <cell r="E1449">
            <v>0</v>
          </cell>
          <cell r="F1449">
            <v>0</v>
          </cell>
          <cell r="G1449">
            <v>347839.46</v>
          </cell>
          <cell r="H1449">
            <v>1054</v>
          </cell>
          <cell r="I1449" t="str">
            <v>58</v>
          </cell>
          <cell r="J1449" t="str">
            <v>INFO MANAGEMENT</v>
          </cell>
          <cell r="K1449" t="str">
            <v>NonBarg</v>
          </cell>
          <cell r="L1449" t="str">
            <v>Prod</v>
          </cell>
          <cell r="M1449" t="str">
            <v>Yes</v>
          </cell>
          <cell r="N1449" t="str">
            <v>OT St</v>
          </cell>
          <cell r="O1449">
            <v>11817.25</v>
          </cell>
          <cell r="P1449">
            <v>347839.46</v>
          </cell>
          <cell r="Q1449">
            <v>0</v>
          </cell>
          <cell r="R1449">
            <v>347839.46</v>
          </cell>
          <cell r="S1449">
            <v>347839.46</v>
          </cell>
        </row>
        <row r="1450">
          <cell r="B1450" t="str">
            <v>X20</v>
          </cell>
          <cell r="C1450" t="str">
            <v>STRAIGHT OVERTIME</v>
          </cell>
          <cell r="D1450">
            <v>9482.34</v>
          </cell>
          <cell r="E1450">
            <v>0</v>
          </cell>
          <cell r="F1450">
            <v>0</v>
          </cell>
          <cell r="G1450">
            <v>9482.34</v>
          </cell>
          <cell r="H1450">
            <v>1152</v>
          </cell>
          <cell r="I1450" t="str">
            <v>62</v>
          </cell>
          <cell r="J1450" t="str">
            <v>ENERGY MARKETING</v>
          </cell>
          <cell r="K1450" t="str">
            <v>NonBarg</v>
          </cell>
          <cell r="L1450" t="str">
            <v>Prod</v>
          </cell>
          <cell r="M1450" t="str">
            <v>Yes</v>
          </cell>
          <cell r="N1450" t="str">
            <v>OT St</v>
          </cell>
          <cell r="O1450">
            <v>309</v>
          </cell>
          <cell r="P1450">
            <v>9482.34</v>
          </cell>
          <cell r="Q1450">
            <v>0</v>
          </cell>
          <cell r="R1450">
            <v>9482.34</v>
          </cell>
          <cell r="S1450">
            <v>9482.34</v>
          </cell>
        </row>
        <row r="1451">
          <cell r="B1451" t="str">
            <v>X20</v>
          </cell>
          <cell r="C1451" t="str">
            <v>STRAIGHT OVERTIME</v>
          </cell>
          <cell r="D1451">
            <v>7504.6</v>
          </cell>
          <cell r="E1451">
            <v>0</v>
          </cell>
          <cell r="F1451">
            <v>0</v>
          </cell>
          <cell r="G1451">
            <v>7504.6</v>
          </cell>
          <cell r="H1451">
            <v>1210</v>
          </cell>
          <cell r="I1451" t="str">
            <v>63</v>
          </cell>
          <cell r="J1451" t="str">
            <v>REGULATORY AFFAIRS</v>
          </cell>
          <cell r="K1451" t="str">
            <v>NonBarg</v>
          </cell>
          <cell r="L1451" t="str">
            <v>Prod</v>
          </cell>
          <cell r="M1451" t="str">
            <v>Yes</v>
          </cell>
          <cell r="N1451" t="str">
            <v>OT St</v>
          </cell>
          <cell r="O1451">
            <v>255.5</v>
          </cell>
          <cell r="P1451">
            <v>7504.6</v>
          </cell>
          <cell r="Q1451">
            <v>0</v>
          </cell>
          <cell r="R1451">
            <v>7504.6</v>
          </cell>
          <cell r="S1451">
            <v>7504.6</v>
          </cell>
        </row>
        <row r="1452">
          <cell r="B1452" t="str">
            <v>X23</v>
          </cell>
          <cell r="C1452" t="str">
            <v>EXEMPT OT DEDUCTIBLE</v>
          </cell>
          <cell r="D1452">
            <v>0</v>
          </cell>
          <cell r="E1452">
            <v>0</v>
          </cell>
          <cell r="F1452">
            <v>0</v>
          </cell>
          <cell r="G1452">
            <v>0</v>
          </cell>
          <cell r="H1452">
            <v>111</v>
          </cell>
          <cell r="I1452" t="str">
            <v>31</v>
          </cell>
          <cell r="J1452" t="str">
            <v>NUCLEAR DIVISION</v>
          </cell>
          <cell r="K1452" t="str">
            <v>NonBarg</v>
          </cell>
          <cell r="L1452" t="str">
            <v>Prod</v>
          </cell>
          <cell r="M1452" t="str">
            <v>Yes</v>
          </cell>
          <cell r="N1452" t="str">
            <v>OT St</v>
          </cell>
          <cell r="O1452">
            <v>38</v>
          </cell>
          <cell r="P1452">
            <v>0</v>
          </cell>
          <cell r="Q1452">
            <v>0</v>
          </cell>
          <cell r="R1452">
            <v>0</v>
          </cell>
          <cell r="S1452">
            <v>0</v>
          </cell>
        </row>
        <row r="1453">
          <cell r="B1453" t="str">
            <v>X23</v>
          </cell>
          <cell r="C1453" t="str">
            <v>EXEMPT OT DEDUCTIBLE</v>
          </cell>
          <cell r="D1453">
            <v>0</v>
          </cell>
          <cell r="E1453">
            <v>0</v>
          </cell>
          <cell r="F1453">
            <v>0</v>
          </cell>
          <cell r="G1453">
            <v>0</v>
          </cell>
          <cell r="H1453">
            <v>220</v>
          </cell>
          <cell r="I1453" t="str">
            <v>33</v>
          </cell>
          <cell r="J1453" t="str">
            <v>FINANCIAL</v>
          </cell>
          <cell r="K1453" t="str">
            <v>NonBarg</v>
          </cell>
          <cell r="L1453" t="str">
            <v>Prod</v>
          </cell>
          <cell r="M1453" t="str">
            <v>Yes</v>
          </cell>
          <cell r="N1453" t="str">
            <v>OT St</v>
          </cell>
          <cell r="O1453">
            <v>700.75</v>
          </cell>
          <cell r="P1453">
            <v>0</v>
          </cell>
          <cell r="Q1453">
            <v>0</v>
          </cell>
          <cell r="R1453">
            <v>0</v>
          </cell>
          <cell r="S1453">
            <v>0</v>
          </cell>
        </row>
        <row r="1454">
          <cell r="B1454" t="str">
            <v>X23</v>
          </cell>
          <cell r="C1454" t="str">
            <v>EXEMPT OT DEDUCTIBLE</v>
          </cell>
          <cell r="D1454">
            <v>0</v>
          </cell>
          <cell r="E1454">
            <v>0</v>
          </cell>
          <cell r="F1454">
            <v>0</v>
          </cell>
          <cell r="G1454">
            <v>0</v>
          </cell>
          <cell r="H1454">
            <v>333</v>
          </cell>
          <cell r="I1454" t="str">
            <v>34</v>
          </cell>
          <cell r="J1454" t="str">
            <v>HUMAN RESRC &amp; CORP SVCS</v>
          </cell>
          <cell r="K1454" t="str">
            <v>NonBarg</v>
          </cell>
          <cell r="L1454" t="str">
            <v>Prod</v>
          </cell>
          <cell r="M1454" t="str">
            <v>Yes</v>
          </cell>
          <cell r="N1454" t="str">
            <v>OT St</v>
          </cell>
          <cell r="O1454">
            <v>72</v>
          </cell>
          <cell r="P1454">
            <v>0</v>
          </cell>
          <cell r="Q1454">
            <v>0</v>
          </cell>
          <cell r="R1454">
            <v>0</v>
          </cell>
          <cell r="S1454">
            <v>0</v>
          </cell>
        </row>
        <row r="1455">
          <cell r="B1455" t="str">
            <v>X23</v>
          </cell>
          <cell r="C1455" t="str">
            <v>EXEMPT OT DEDUCTIBLE</v>
          </cell>
          <cell r="D1455">
            <v>0</v>
          </cell>
          <cell r="E1455">
            <v>0</v>
          </cell>
          <cell r="F1455">
            <v>0</v>
          </cell>
          <cell r="G1455">
            <v>0</v>
          </cell>
          <cell r="H1455">
            <v>514</v>
          </cell>
          <cell r="I1455" t="str">
            <v>37</v>
          </cell>
          <cell r="J1455" t="str">
            <v>CORP COMMUNICATIONS</v>
          </cell>
          <cell r="K1455" t="str">
            <v>NonBarg</v>
          </cell>
          <cell r="L1455" t="str">
            <v>Prod</v>
          </cell>
          <cell r="M1455" t="str">
            <v>Yes</v>
          </cell>
          <cell r="N1455" t="str">
            <v>OT St</v>
          </cell>
          <cell r="O1455">
            <v>16</v>
          </cell>
          <cell r="P1455">
            <v>0</v>
          </cell>
          <cell r="Q1455">
            <v>0</v>
          </cell>
          <cell r="R1455">
            <v>0</v>
          </cell>
          <cell r="S1455">
            <v>0</v>
          </cell>
        </row>
        <row r="1456">
          <cell r="B1456" t="str">
            <v>X23</v>
          </cell>
          <cell r="C1456" t="str">
            <v>EXEMPT OT DEDUCTIBLE</v>
          </cell>
          <cell r="D1456">
            <v>0</v>
          </cell>
          <cell r="E1456">
            <v>0</v>
          </cell>
          <cell r="F1456">
            <v>0</v>
          </cell>
          <cell r="G1456">
            <v>0</v>
          </cell>
          <cell r="H1456">
            <v>564</v>
          </cell>
          <cell r="I1456" t="str">
            <v>38</v>
          </cell>
          <cell r="J1456" t="str">
            <v>INTERNAL AUDITING</v>
          </cell>
          <cell r="K1456" t="str">
            <v>NonBarg</v>
          </cell>
          <cell r="L1456" t="str">
            <v>Prod</v>
          </cell>
          <cell r="M1456" t="str">
            <v>Yes</v>
          </cell>
          <cell r="N1456" t="str">
            <v>OT St</v>
          </cell>
          <cell r="O1456">
            <v>36</v>
          </cell>
          <cell r="P1456">
            <v>0</v>
          </cell>
          <cell r="Q1456">
            <v>0</v>
          </cell>
          <cell r="R1456">
            <v>0</v>
          </cell>
          <cell r="S1456">
            <v>0</v>
          </cell>
        </row>
        <row r="1457">
          <cell r="B1457" t="str">
            <v>X23</v>
          </cell>
          <cell r="C1457" t="str">
            <v>EXEMPT OT DEDUCTIBLE</v>
          </cell>
          <cell r="D1457">
            <v>0</v>
          </cell>
          <cell r="E1457">
            <v>0</v>
          </cell>
          <cell r="F1457">
            <v>0</v>
          </cell>
          <cell r="G1457">
            <v>0</v>
          </cell>
          <cell r="H1457">
            <v>663</v>
          </cell>
          <cell r="I1457" t="str">
            <v>51</v>
          </cell>
          <cell r="J1457" t="str">
            <v>CUSTOMER SERVICE</v>
          </cell>
          <cell r="K1457" t="str">
            <v>NonBarg</v>
          </cell>
          <cell r="L1457" t="str">
            <v>Prod</v>
          </cell>
          <cell r="M1457" t="str">
            <v>Yes</v>
          </cell>
          <cell r="N1457" t="str">
            <v>OT St</v>
          </cell>
          <cell r="O1457">
            <v>105.75</v>
          </cell>
          <cell r="P1457">
            <v>0</v>
          </cell>
          <cell r="Q1457">
            <v>0</v>
          </cell>
          <cell r="R1457">
            <v>0</v>
          </cell>
          <cell r="S1457">
            <v>0</v>
          </cell>
        </row>
        <row r="1458">
          <cell r="B1458" t="str">
            <v>X23</v>
          </cell>
          <cell r="C1458" t="str">
            <v>EXEMPT OT DEDUCTIBLE</v>
          </cell>
          <cell r="D1458">
            <v>0</v>
          </cell>
          <cell r="E1458">
            <v>0</v>
          </cell>
          <cell r="F1458">
            <v>0</v>
          </cell>
          <cell r="G1458">
            <v>0</v>
          </cell>
          <cell r="H1458">
            <v>786</v>
          </cell>
          <cell r="I1458" t="str">
            <v>53</v>
          </cell>
          <cell r="J1458" t="str">
            <v>POWER SYSTEMS</v>
          </cell>
          <cell r="K1458" t="str">
            <v>NonBarg</v>
          </cell>
          <cell r="L1458" t="str">
            <v>Prod</v>
          </cell>
          <cell r="M1458" t="str">
            <v>Yes</v>
          </cell>
          <cell r="N1458" t="str">
            <v>OT St</v>
          </cell>
          <cell r="O1458">
            <v>1278.5</v>
          </cell>
          <cell r="P1458">
            <v>0</v>
          </cell>
          <cell r="Q1458">
            <v>0</v>
          </cell>
          <cell r="R1458">
            <v>0</v>
          </cell>
          <cell r="S1458">
            <v>0</v>
          </cell>
        </row>
        <row r="1459">
          <cell r="B1459" t="str">
            <v>X23</v>
          </cell>
          <cell r="C1459" t="str">
            <v>EXEMPT OT DEDUCTIBLE</v>
          </cell>
          <cell r="D1459">
            <v>0</v>
          </cell>
          <cell r="E1459">
            <v>0</v>
          </cell>
          <cell r="F1459">
            <v>0</v>
          </cell>
          <cell r="G1459">
            <v>0</v>
          </cell>
          <cell r="H1459">
            <v>952</v>
          </cell>
          <cell r="I1459" t="str">
            <v>56</v>
          </cell>
          <cell r="J1459" t="str">
            <v>POWER GENERATION</v>
          </cell>
          <cell r="K1459" t="str">
            <v>NonBarg</v>
          </cell>
          <cell r="L1459" t="str">
            <v>Prod</v>
          </cell>
          <cell r="M1459" t="str">
            <v>Yes</v>
          </cell>
          <cell r="N1459" t="str">
            <v>OT St</v>
          </cell>
          <cell r="O1459">
            <v>652</v>
          </cell>
          <cell r="P1459">
            <v>0</v>
          </cell>
          <cell r="Q1459">
            <v>0</v>
          </cell>
          <cell r="R1459">
            <v>0</v>
          </cell>
          <cell r="S1459">
            <v>0</v>
          </cell>
        </row>
        <row r="1460">
          <cell r="B1460" t="str">
            <v>X23</v>
          </cell>
          <cell r="C1460" t="str">
            <v>EXEMPT OT DEDUCTIBLE</v>
          </cell>
          <cell r="D1460">
            <v>0</v>
          </cell>
          <cell r="E1460">
            <v>0</v>
          </cell>
          <cell r="F1460">
            <v>0</v>
          </cell>
          <cell r="G1460">
            <v>0</v>
          </cell>
          <cell r="H1460">
            <v>1055</v>
          </cell>
          <cell r="I1460" t="str">
            <v>58</v>
          </cell>
          <cell r="J1460" t="str">
            <v>INFO MANAGEMENT</v>
          </cell>
          <cell r="K1460" t="str">
            <v>NonBarg</v>
          </cell>
          <cell r="L1460" t="str">
            <v>Prod</v>
          </cell>
          <cell r="M1460" t="str">
            <v>Yes</v>
          </cell>
          <cell r="N1460" t="str">
            <v>OT St</v>
          </cell>
          <cell r="O1460">
            <v>37</v>
          </cell>
          <cell r="P1460">
            <v>0</v>
          </cell>
          <cell r="Q1460">
            <v>0</v>
          </cell>
          <cell r="R1460">
            <v>0</v>
          </cell>
          <cell r="S1460">
            <v>0</v>
          </cell>
        </row>
        <row r="1461">
          <cell r="B1461" t="str">
            <v>X23</v>
          </cell>
          <cell r="C1461" t="str">
            <v>EXEMPT OT DEDUCTIBLE</v>
          </cell>
          <cell r="D1461">
            <v>0</v>
          </cell>
          <cell r="E1461">
            <v>0</v>
          </cell>
          <cell r="F1461">
            <v>0</v>
          </cell>
          <cell r="G1461">
            <v>0</v>
          </cell>
          <cell r="H1461">
            <v>1211</v>
          </cell>
          <cell r="I1461" t="str">
            <v>63</v>
          </cell>
          <cell r="J1461" t="str">
            <v>REGULATORY AFFAIRS</v>
          </cell>
          <cell r="K1461" t="str">
            <v>NonBarg</v>
          </cell>
          <cell r="L1461" t="str">
            <v>Prod</v>
          </cell>
          <cell r="M1461" t="str">
            <v>Yes</v>
          </cell>
          <cell r="N1461" t="str">
            <v>OT St</v>
          </cell>
          <cell r="O1461">
            <v>1656.75</v>
          </cell>
          <cell r="P1461">
            <v>0</v>
          </cell>
          <cell r="Q1461">
            <v>0</v>
          </cell>
          <cell r="R1461">
            <v>0</v>
          </cell>
          <cell r="S1461">
            <v>0</v>
          </cell>
        </row>
        <row r="1462">
          <cell r="B1462" t="str">
            <v>X24</v>
          </cell>
          <cell r="C1462" t="str">
            <v>STR OT-OPER SUPPORT</v>
          </cell>
          <cell r="D1462">
            <v>6087.77</v>
          </cell>
          <cell r="E1462">
            <v>0</v>
          </cell>
          <cell r="F1462">
            <v>0</v>
          </cell>
          <cell r="G1462">
            <v>6087.77</v>
          </cell>
          <cell r="H1462">
            <v>112</v>
          </cell>
          <cell r="I1462" t="str">
            <v>31</v>
          </cell>
          <cell r="J1462" t="str">
            <v>NUCLEAR DIVISION</v>
          </cell>
          <cell r="K1462" t="str">
            <v>NonBarg</v>
          </cell>
          <cell r="L1462" t="str">
            <v>Prod</v>
          </cell>
          <cell r="M1462" t="str">
            <v>Yes</v>
          </cell>
          <cell r="N1462" t="str">
            <v>OT St</v>
          </cell>
          <cell r="O1462">
            <v>154.5</v>
          </cell>
          <cell r="P1462">
            <v>6087.77</v>
          </cell>
          <cell r="Q1462">
            <v>0</v>
          </cell>
          <cell r="R1462">
            <v>6087.77</v>
          </cell>
          <cell r="S1462">
            <v>6087.77</v>
          </cell>
        </row>
        <row r="1463">
          <cell r="B1463" t="str">
            <v>X24</v>
          </cell>
          <cell r="C1463" t="str">
            <v>STR OT-OPER SUPPORT</v>
          </cell>
          <cell r="D1463">
            <v>629.29999999999995</v>
          </cell>
          <cell r="E1463">
            <v>0</v>
          </cell>
          <cell r="F1463">
            <v>0</v>
          </cell>
          <cell r="G1463">
            <v>629.29999999999995</v>
          </cell>
          <cell r="H1463">
            <v>334</v>
          </cell>
          <cell r="I1463" t="str">
            <v>34</v>
          </cell>
          <cell r="J1463" t="str">
            <v>HUMAN RESRC &amp; CORP SVCS</v>
          </cell>
          <cell r="K1463" t="str">
            <v>NonBarg</v>
          </cell>
          <cell r="L1463" t="str">
            <v>Prod</v>
          </cell>
          <cell r="M1463" t="str">
            <v>Yes</v>
          </cell>
          <cell r="N1463" t="str">
            <v>OT St</v>
          </cell>
          <cell r="O1463">
            <v>24</v>
          </cell>
          <cell r="P1463">
            <v>629.29999999999995</v>
          </cell>
          <cell r="Q1463">
            <v>0</v>
          </cell>
          <cell r="R1463">
            <v>629.29999999999995</v>
          </cell>
          <cell r="S1463">
            <v>629.29999999999995</v>
          </cell>
        </row>
        <row r="1464">
          <cell r="B1464" t="str">
            <v>X24</v>
          </cell>
          <cell r="C1464" t="str">
            <v>STR OT-OPER SUPPORT</v>
          </cell>
          <cell r="D1464">
            <v>1117.19</v>
          </cell>
          <cell r="E1464">
            <v>0</v>
          </cell>
          <cell r="F1464">
            <v>0</v>
          </cell>
          <cell r="G1464">
            <v>1117.19</v>
          </cell>
          <cell r="H1464">
            <v>664</v>
          </cell>
          <cell r="I1464" t="str">
            <v>51</v>
          </cell>
          <cell r="J1464" t="str">
            <v>CUSTOMER SERVICE</v>
          </cell>
          <cell r="K1464" t="str">
            <v>NonBarg</v>
          </cell>
          <cell r="L1464" t="str">
            <v>Prod</v>
          </cell>
          <cell r="M1464" t="str">
            <v>Yes</v>
          </cell>
          <cell r="N1464" t="str">
            <v>OT St</v>
          </cell>
          <cell r="O1464">
            <v>25</v>
          </cell>
          <cell r="P1464">
            <v>1117.19</v>
          </cell>
          <cell r="Q1464">
            <v>0</v>
          </cell>
          <cell r="R1464">
            <v>1117.19</v>
          </cell>
          <cell r="S1464">
            <v>1117.19</v>
          </cell>
        </row>
        <row r="1465">
          <cell r="B1465" t="str">
            <v>X24</v>
          </cell>
          <cell r="C1465" t="str">
            <v>STR OT-OPER SUPPORT</v>
          </cell>
          <cell r="D1465">
            <v>106669.68</v>
          </cell>
          <cell r="E1465">
            <v>0</v>
          </cell>
          <cell r="F1465">
            <v>0</v>
          </cell>
          <cell r="G1465">
            <v>106669.68</v>
          </cell>
          <cell r="H1465">
            <v>787</v>
          </cell>
          <cell r="I1465" t="str">
            <v>53</v>
          </cell>
          <cell r="J1465" t="str">
            <v>POWER SYSTEMS</v>
          </cell>
          <cell r="K1465" t="str">
            <v>NonBarg</v>
          </cell>
          <cell r="L1465" t="str">
            <v>Prod</v>
          </cell>
          <cell r="M1465" t="str">
            <v>Yes</v>
          </cell>
          <cell r="N1465" t="str">
            <v>OT St</v>
          </cell>
          <cell r="O1465">
            <v>2768.5</v>
          </cell>
          <cell r="P1465">
            <v>106669.68</v>
          </cell>
          <cell r="Q1465">
            <v>0</v>
          </cell>
          <cell r="R1465">
            <v>106669.68</v>
          </cell>
          <cell r="S1465">
            <v>106669.68</v>
          </cell>
        </row>
        <row r="1466">
          <cell r="B1466" t="str">
            <v>X24</v>
          </cell>
          <cell r="C1466" t="str">
            <v>STR OT-OPER SUPPORT</v>
          </cell>
          <cell r="D1466">
            <v>730740.15</v>
          </cell>
          <cell r="E1466">
            <v>0</v>
          </cell>
          <cell r="F1466">
            <v>0</v>
          </cell>
          <cell r="G1466">
            <v>730740.15</v>
          </cell>
          <cell r="H1466">
            <v>953</v>
          </cell>
          <cell r="I1466" t="str">
            <v>56</v>
          </cell>
          <cell r="J1466" t="str">
            <v>POWER GENERATION</v>
          </cell>
          <cell r="K1466" t="str">
            <v>NonBarg</v>
          </cell>
          <cell r="L1466" t="str">
            <v>Prod</v>
          </cell>
          <cell r="M1466" t="str">
            <v>Yes</v>
          </cell>
          <cell r="N1466" t="str">
            <v>OT St</v>
          </cell>
          <cell r="O1466">
            <v>21431.75</v>
          </cell>
          <cell r="P1466">
            <v>730740.15</v>
          </cell>
          <cell r="Q1466">
            <v>0</v>
          </cell>
          <cell r="R1466">
            <v>730740.15</v>
          </cell>
          <cell r="S1466">
            <v>730740.15</v>
          </cell>
        </row>
        <row r="1467">
          <cell r="B1467" t="str">
            <v>X24</v>
          </cell>
          <cell r="C1467" t="str">
            <v>STR OT-OPER SUPPORT</v>
          </cell>
          <cell r="D1467">
            <v>5753.01</v>
          </cell>
          <cell r="E1467">
            <v>0</v>
          </cell>
          <cell r="F1467">
            <v>0</v>
          </cell>
          <cell r="G1467">
            <v>5753.01</v>
          </cell>
          <cell r="H1467">
            <v>1056</v>
          </cell>
          <cell r="I1467" t="str">
            <v>58</v>
          </cell>
          <cell r="J1467" t="str">
            <v>INFO MANAGEMENT</v>
          </cell>
          <cell r="K1467" t="str">
            <v>NonBarg</v>
          </cell>
          <cell r="L1467" t="str">
            <v>Prod</v>
          </cell>
          <cell r="M1467" t="str">
            <v>Yes</v>
          </cell>
          <cell r="N1467" t="str">
            <v>OT St</v>
          </cell>
          <cell r="O1467">
            <v>223</v>
          </cell>
          <cell r="P1467">
            <v>5753.01</v>
          </cell>
          <cell r="Q1467">
            <v>0</v>
          </cell>
          <cell r="R1467">
            <v>5753.01</v>
          </cell>
          <cell r="S1467">
            <v>5753.01</v>
          </cell>
        </row>
        <row r="1468">
          <cell r="B1468" t="str">
            <v>X25</v>
          </cell>
          <cell r="C1468" t="str">
            <v>TMP REL STR OT</v>
          </cell>
          <cell r="D1468">
            <v>6731.73</v>
          </cell>
          <cell r="E1468">
            <v>0</v>
          </cell>
          <cell r="F1468">
            <v>0</v>
          </cell>
          <cell r="G1468">
            <v>6731.73</v>
          </cell>
          <cell r="H1468">
            <v>302</v>
          </cell>
          <cell r="I1468" t="str">
            <v>53</v>
          </cell>
          <cell r="J1468" t="str">
            <v>POWER SYSTEMS</v>
          </cell>
          <cell r="K1468" t="str">
            <v>Barg</v>
          </cell>
          <cell r="L1468" t="str">
            <v>Prod</v>
          </cell>
          <cell r="M1468" t="str">
            <v>Yes</v>
          </cell>
          <cell r="N1468" t="str">
            <v>OT St</v>
          </cell>
          <cell r="O1468">
            <v>4345</v>
          </cell>
          <cell r="P1468">
            <v>6731.73</v>
          </cell>
          <cell r="Q1468">
            <v>6731.73</v>
          </cell>
          <cell r="R1468">
            <v>0</v>
          </cell>
          <cell r="S1468">
            <v>6731.73</v>
          </cell>
        </row>
        <row r="1469">
          <cell r="B1469" t="str">
            <v>X25</v>
          </cell>
          <cell r="C1469" t="str">
            <v>TMP REL STR OT</v>
          </cell>
          <cell r="D1469">
            <v>419.81</v>
          </cell>
          <cell r="E1469">
            <v>0</v>
          </cell>
          <cell r="F1469">
            <v>0</v>
          </cell>
          <cell r="G1469">
            <v>419.81</v>
          </cell>
          <cell r="H1469">
            <v>665</v>
          </cell>
          <cell r="I1469" t="str">
            <v>51</v>
          </cell>
          <cell r="J1469" t="str">
            <v>CUSTOMER SERVICE</v>
          </cell>
          <cell r="K1469" t="str">
            <v>NonBarg</v>
          </cell>
          <cell r="L1469" t="str">
            <v>Prod</v>
          </cell>
          <cell r="M1469" t="str">
            <v>Yes</v>
          </cell>
          <cell r="N1469" t="str">
            <v>OT St</v>
          </cell>
          <cell r="O1469">
            <v>132.5</v>
          </cell>
          <cell r="P1469">
            <v>419.81</v>
          </cell>
          <cell r="Q1469">
            <v>0</v>
          </cell>
          <cell r="R1469">
            <v>419.81</v>
          </cell>
          <cell r="S1469">
            <v>419.81</v>
          </cell>
        </row>
        <row r="1470">
          <cell r="B1470" t="str">
            <v>X25</v>
          </cell>
          <cell r="C1470" t="str">
            <v>TMP REL STR OT</v>
          </cell>
          <cell r="D1470">
            <v>554.84</v>
          </cell>
          <cell r="E1470">
            <v>0</v>
          </cell>
          <cell r="F1470">
            <v>0</v>
          </cell>
          <cell r="G1470">
            <v>554.84</v>
          </cell>
          <cell r="H1470">
            <v>788</v>
          </cell>
          <cell r="I1470" t="str">
            <v>53</v>
          </cell>
          <cell r="J1470" t="str">
            <v>POWER SYSTEMS</v>
          </cell>
          <cell r="K1470" t="str">
            <v>NonBarg</v>
          </cell>
          <cell r="L1470" t="str">
            <v>Prod</v>
          </cell>
          <cell r="M1470" t="str">
            <v>Yes</v>
          </cell>
          <cell r="N1470" t="str">
            <v>OT St</v>
          </cell>
          <cell r="O1470">
            <v>389.25</v>
          </cell>
          <cell r="P1470">
            <v>554.84</v>
          </cell>
          <cell r="Q1470">
            <v>0</v>
          </cell>
          <cell r="R1470">
            <v>554.84</v>
          </cell>
          <cell r="S1470">
            <v>554.84</v>
          </cell>
        </row>
        <row r="1471">
          <cell r="B1471" t="str">
            <v>X25</v>
          </cell>
          <cell r="C1471" t="str">
            <v>TMP REL STR OT</v>
          </cell>
          <cell r="D1471">
            <v>509.49</v>
          </cell>
          <cell r="E1471">
            <v>0</v>
          </cell>
          <cell r="F1471">
            <v>0</v>
          </cell>
          <cell r="G1471">
            <v>509.49</v>
          </cell>
          <cell r="H1471">
            <v>954</v>
          </cell>
          <cell r="I1471" t="str">
            <v>56</v>
          </cell>
          <cell r="J1471" t="str">
            <v>POWER GENERATION</v>
          </cell>
          <cell r="K1471" t="str">
            <v>NonBarg</v>
          </cell>
          <cell r="L1471" t="str">
            <v>Prod</v>
          </cell>
          <cell r="M1471" t="str">
            <v>Yes</v>
          </cell>
          <cell r="N1471" t="str">
            <v>OT St</v>
          </cell>
          <cell r="O1471">
            <v>385</v>
          </cell>
          <cell r="P1471">
            <v>509.49</v>
          </cell>
          <cell r="Q1471">
            <v>0</v>
          </cell>
          <cell r="R1471">
            <v>509.49</v>
          </cell>
          <cell r="S1471">
            <v>509.49</v>
          </cell>
        </row>
        <row r="1472">
          <cell r="B1472" t="str">
            <v>X26</v>
          </cell>
          <cell r="C1472" t="str">
            <v>STR OT EMERG #1</v>
          </cell>
          <cell r="D1472">
            <v>10819.69</v>
          </cell>
          <cell r="E1472">
            <v>0</v>
          </cell>
          <cell r="F1472">
            <v>0</v>
          </cell>
          <cell r="G1472">
            <v>10819.69</v>
          </cell>
          <cell r="H1472">
            <v>335</v>
          </cell>
          <cell r="I1472" t="str">
            <v>34</v>
          </cell>
          <cell r="J1472" t="str">
            <v>HUMAN RESRC &amp; CORP SVCS</v>
          </cell>
          <cell r="K1472" t="str">
            <v>NonBarg</v>
          </cell>
          <cell r="L1472" t="str">
            <v>Prod</v>
          </cell>
          <cell r="M1472" t="str">
            <v>Yes</v>
          </cell>
          <cell r="N1472" t="str">
            <v>OT St</v>
          </cell>
          <cell r="O1472">
            <v>252.5</v>
          </cell>
          <cell r="P1472">
            <v>10819.69</v>
          </cell>
          <cell r="Q1472">
            <v>0</v>
          </cell>
          <cell r="R1472">
            <v>10819.69</v>
          </cell>
          <cell r="S1472">
            <v>10819.69</v>
          </cell>
        </row>
        <row r="1473">
          <cell r="B1473" t="str">
            <v>X26</v>
          </cell>
          <cell r="C1473" t="str">
            <v>STR OT EMERG #1</v>
          </cell>
          <cell r="D1473">
            <v>2357</v>
          </cell>
          <cell r="E1473">
            <v>0</v>
          </cell>
          <cell r="F1473">
            <v>0</v>
          </cell>
          <cell r="G1473">
            <v>2357</v>
          </cell>
          <cell r="H1473">
            <v>515</v>
          </cell>
          <cell r="I1473" t="str">
            <v>37</v>
          </cell>
          <cell r="J1473" t="str">
            <v>CORP COMMUNICATIONS</v>
          </cell>
          <cell r="K1473" t="str">
            <v>NonBarg</v>
          </cell>
          <cell r="L1473" t="str">
            <v>Prod</v>
          </cell>
          <cell r="M1473" t="str">
            <v>Yes</v>
          </cell>
          <cell r="N1473" t="str">
            <v>OT St</v>
          </cell>
          <cell r="O1473">
            <v>53.5</v>
          </cell>
          <cell r="P1473">
            <v>2357</v>
          </cell>
          <cell r="Q1473">
            <v>0</v>
          </cell>
          <cell r="R1473">
            <v>2357</v>
          </cell>
          <cell r="S1473">
            <v>2357</v>
          </cell>
        </row>
        <row r="1474">
          <cell r="B1474" t="str">
            <v>X26</v>
          </cell>
          <cell r="C1474" t="str">
            <v>STR OT EMERG #1</v>
          </cell>
          <cell r="D1474">
            <v>13373.42</v>
          </cell>
          <cell r="E1474">
            <v>0</v>
          </cell>
          <cell r="F1474">
            <v>0</v>
          </cell>
          <cell r="G1474">
            <v>13373.42</v>
          </cell>
          <cell r="H1474">
            <v>666</v>
          </cell>
          <cell r="I1474" t="str">
            <v>51</v>
          </cell>
          <cell r="J1474" t="str">
            <v>CUSTOMER SERVICE</v>
          </cell>
          <cell r="K1474" t="str">
            <v>NonBarg</v>
          </cell>
          <cell r="L1474" t="str">
            <v>Prod</v>
          </cell>
          <cell r="M1474" t="str">
            <v>Yes</v>
          </cell>
          <cell r="N1474" t="str">
            <v>OT St</v>
          </cell>
          <cell r="O1474">
            <v>294.25</v>
          </cell>
          <cell r="P1474">
            <v>13373.42</v>
          </cell>
          <cell r="Q1474">
            <v>0</v>
          </cell>
          <cell r="R1474">
            <v>13373.42</v>
          </cell>
          <cell r="S1474">
            <v>13373.42</v>
          </cell>
        </row>
        <row r="1475">
          <cell r="B1475" t="str">
            <v>X26</v>
          </cell>
          <cell r="C1475" t="str">
            <v>STR OT EMERG #1</v>
          </cell>
          <cell r="D1475">
            <v>93475.01</v>
          </cell>
          <cell r="E1475">
            <v>0</v>
          </cell>
          <cell r="F1475">
            <v>0</v>
          </cell>
          <cell r="G1475">
            <v>93475.01</v>
          </cell>
          <cell r="H1475">
            <v>789</v>
          </cell>
          <cell r="I1475" t="str">
            <v>53</v>
          </cell>
          <cell r="J1475" t="str">
            <v>POWER SYSTEMS</v>
          </cell>
          <cell r="K1475" t="str">
            <v>NonBarg</v>
          </cell>
          <cell r="L1475" t="str">
            <v>Prod</v>
          </cell>
          <cell r="M1475" t="str">
            <v>Yes</v>
          </cell>
          <cell r="N1475" t="str">
            <v>OT St</v>
          </cell>
          <cell r="O1475">
            <v>2067</v>
          </cell>
          <cell r="P1475">
            <v>93475.01</v>
          </cell>
          <cell r="Q1475">
            <v>0</v>
          </cell>
          <cell r="R1475">
            <v>93475.01</v>
          </cell>
          <cell r="S1475">
            <v>93475.01</v>
          </cell>
        </row>
        <row r="1476">
          <cell r="B1476" t="str">
            <v>X26</v>
          </cell>
          <cell r="C1476" t="str">
            <v>STR OT EMERG #1</v>
          </cell>
          <cell r="D1476">
            <v>14705.48</v>
          </cell>
          <cell r="E1476">
            <v>0</v>
          </cell>
          <cell r="F1476">
            <v>0</v>
          </cell>
          <cell r="G1476">
            <v>14705.48</v>
          </cell>
          <cell r="H1476">
            <v>1057</v>
          </cell>
          <cell r="I1476" t="str">
            <v>58</v>
          </cell>
          <cell r="J1476" t="str">
            <v>INFO MANAGEMENT</v>
          </cell>
          <cell r="K1476" t="str">
            <v>NonBarg</v>
          </cell>
          <cell r="L1476" t="str">
            <v>Prod</v>
          </cell>
          <cell r="M1476" t="str">
            <v>Yes</v>
          </cell>
          <cell r="N1476" t="str">
            <v>OT St</v>
          </cell>
          <cell r="O1476">
            <v>339.75</v>
          </cell>
          <cell r="P1476">
            <v>14705.48</v>
          </cell>
          <cell r="Q1476">
            <v>0</v>
          </cell>
          <cell r="R1476">
            <v>14705.48</v>
          </cell>
          <cell r="S1476">
            <v>14705.48</v>
          </cell>
        </row>
        <row r="1477">
          <cell r="B1477" t="str">
            <v>X29</v>
          </cell>
          <cell r="C1477" t="str">
            <v>STR OT EMERG #2</v>
          </cell>
          <cell r="D1477">
            <v>41443.300000000003</v>
          </cell>
          <cell r="E1477">
            <v>0</v>
          </cell>
          <cell r="F1477">
            <v>0</v>
          </cell>
          <cell r="G1477">
            <v>41443.300000000003</v>
          </cell>
          <cell r="H1477">
            <v>221</v>
          </cell>
          <cell r="I1477" t="str">
            <v>33</v>
          </cell>
          <cell r="J1477" t="str">
            <v>FINANCIAL</v>
          </cell>
          <cell r="K1477" t="str">
            <v>NonBarg</v>
          </cell>
          <cell r="L1477" t="str">
            <v>Prod</v>
          </cell>
          <cell r="M1477" t="str">
            <v>Yes</v>
          </cell>
          <cell r="N1477" t="str">
            <v>OT St</v>
          </cell>
          <cell r="O1477">
            <v>1076.25</v>
          </cell>
          <cell r="P1477">
            <v>41443.300000000003</v>
          </cell>
          <cell r="Q1477">
            <v>0</v>
          </cell>
          <cell r="R1477">
            <v>41443.300000000003</v>
          </cell>
          <cell r="S1477">
            <v>41443.300000000003</v>
          </cell>
        </row>
        <row r="1478">
          <cell r="B1478" t="str">
            <v>X29</v>
          </cell>
          <cell r="C1478" t="str">
            <v>STR OT EMERG #2</v>
          </cell>
          <cell r="D1478">
            <v>1827.15</v>
          </cell>
          <cell r="E1478">
            <v>0</v>
          </cell>
          <cell r="F1478">
            <v>0</v>
          </cell>
          <cell r="G1478">
            <v>1827.15</v>
          </cell>
          <cell r="H1478">
            <v>336</v>
          </cell>
          <cell r="I1478" t="str">
            <v>34</v>
          </cell>
          <cell r="J1478" t="str">
            <v>HUMAN RESRC &amp; CORP SVCS</v>
          </cell>
          <cell r="K1478" t="str">
            <v>NonBarg</v>
          </cell>
          <cell r="L1478" t="str">
            <v>Prod</v>
          </cell>
          <cell r="M1478" t="str">
            <v>Yes</v>
          </cell>
          <cell r="N1478" t="str">
            <v>OT St</v>
          </cell>
          <cell r="O1478">
            <v>64</v>
          </cell>
          <cell r="P1478">
            <v>1827.15</v>
          </cell>
          <cell r="Q1478">
            <v>0</v>
          </cell>
          <cell r="R1478">
            <v>1827.15</v>
          </cell>
          <cell r="S1478">
            <v>1827.15</v>
          </cell>
        </row>
        <row r="1479">
          <cell r="B1479" t="str">
            <v>X29</v>
          </cell>
          <cell r="C1479" t="str">
            <v>STR OT EMERG #2</v>
          </cell>
          <cell r="D1479">
            <v>879.88</v>
          </cell>
          <cell r="E1479">
            <v>0</v>
          </cell>
          <cell r="F1479">
            <v>0</v>
          </cell>
          <cell r="G1479">
            <v>879.88</v>
          </cell>
          <cell r="H1479">
            <v>565</v>
          </cell>
          <cell r="I1479" t="str">
            <v>38</v>
          </cell>
          <cell r="J1479" t="str">
            <v>INTERNAL AUDITING</v>
          </cell>
          <cell r="K1479" t="str">
            <v>NonBarg</v>
          </cell>
          <cell r="L1479" t="str">
            <v>Prod</v>
          </cell>
          <cell r="M1479" t="str">
            <v>Yes</v>
          </cell>
          <cell r="N1479" t="str">
            <v>OT St</v>
          </cell>
          <cell r="O1479">
            <v>37</v>
          </cell>
          <cell r="P1479">
            <v>879.88</v>
          </cell>
          <cell r="Q1479">
            <v>0</v>
          </cell>
          <cell r="R1479">
            <v>879.88</v>
          </cell>
          <cell r="S1479">
            <v>879.88</v>
          </cell>
        </row>
        <row r="1480">
          <cell r="B1480" t="str">
            <v>X29</v>
          </cell>
          <cell r="C1480" t="str">
            <v>STR OT EMERG #2</v>
          </cell>
          <cell r="D1480">
            <v>2330.5500000000002</v>
          </cell>
          <cell r="E1480">
            <v>0</v>
          </cell>
          <cell r="F1480">
            <v>0</v>
          </cell>
          <cell r="G1480">
            <v>2330.5500000000002</v>
          </cell>
          <cell r="H1480">
            <v>667</v>
          </cell>
          <cell r="I1480" t="str">
            <v>51</v>
          </cell>
          <cell r="J1480" t="str">
            <v>CUSTOMER SERVICE</v>
          </cell>
          <cell r="K1480" t="str">
            <v>NonBarg</v>
          </cell>
          <cell r="L1480" t="str">
            <v>Prod</v>
          </cell>
          <cell r="M1480" t="str">
            <v>Yes</v>
          </cell>
          <cell r="N1480" t="str">
            <v>OT St</v>
          </cell>
          <cell r="O1480">
            <v>76</v>
          </cell>
          <cell r="P1480">
            <v>2330.5500000000002</v>
          </cell>
          <cell r="Q1480">
            <v>0</v>
          </cell>
          <cell r="R1480">
            <v>2330.5500000000002</v>
          </cell>
          <cell r="S1480">
            <v>2330.5500000000002</v>
          </cell>
        </row>
        <row r="1481">
          <cell r="B1481" t="str">
            <v>X29</v>
          </cell>
          <cell r="C1481" t="str">
            <v>STR OT EMERG #2</v>
          </cell>
          <cell r="D1481">
            <v>23687.45</v>
          </cell>
          <cell r="E1481">
            <v>0</v>
          </cell>
          <cell r="F1481">
            <v>0</v>
          </cell>
          <cell r="G1481">
            <v>23687.45</v>
          </cell>
          <cell r="H1481">
            <v>790</v>
          </cell>
          <cell r="I1481" t="str">
            <v>53</v>
          </cell>
          <cell r="J1481" t="str">
            <v>POWER SYSTEMS</v>
          </cell>
          <cell r="K1481" t="str">
            <v>NonBarg</v>
          </cell>
          <cell r="L1481" t="str">
            <v>Prod</v>
          </cell>
          <cell r="M1481" t="str">
            <v>Yes</v>
          </cell>
          <cell r="N1481" t="str">
            <v>OT St</v>
          </cell>
          <cell r="O1481">
            <v>523</v>
          </cell>
          <cell r="P1481">
            <v>23687.45</v>
          </cell>
          <cell r="Q1481">
            <v>0</v>
          </cell>
          <cell r="R1481">
            <v>23687.45</v>
          </cell>
          <cell r="S1481">
            <v>23687.45</v>
          </cell>
        </row>
        <row r="1482">
          <cell r="B1482" t="str">
            <v>X29</v>
          </cell>
          <cell r="C1482" t="str">
            <v>STR OT EMERG #2</v>
          </cell>
          <cell r="D1482">
            <v>61442.73</v>
          </cell>
          <cell r="E1482">
            <v>0</v>
          </cell>
          <cell r="F1482">
            <v>0</v>
          </cell>
          <cell r="G1482">
            <v>61442.73</v>
          </cell>
          <cell r="H1482">
            <v>1212</v>
          </cell>
          <cell r="I1482" t="str">
            <v>63</v>
          </cell>
          <cell r="J1482" t="str">
            <v>REGULATORY AFFAIRS</v>
          </cell>
          <cell r="K1482" t="str">
            <v>NonBarg</v>
          </cell>
          <cell r="L1482" t="str">
            <v>Prod</v>
          </cell>
          <cell r="M1482" t="str">
            <v>Yes</v>
          </cell>
          <cell r="N1482" t="str">
            <v>OT St</v>
          </cell>
          <cell r="O1482">
            <v>1613.5</v>
          </cell>
          <cell r="P1482">
            <v>61442.73</v>
          </cell>
          <cell r="Q1482">
            <v>0</v>
          </cell>
          <cell r="R1482">
            <v>61442.73</v>
          </cell>
          <cell r="S1482">
            <v>61442.73</v>
          </cell>
        </row>
        <row r="1483">
          <cell r="B1483" t="str">
            <v>X34</v>
          </cell>
          <cell r="C1483" t="str">
            <v>STR OT NUC SUPPORT</v>
          </cell>
          <cell r="D1483">
            <v>316.3</v>
          </cell>
          <cell r="E1483">
            <v>0</v>
          </cell>
          <cell r="F1483">
            <v>0</v>
          </cell>
          <cell r="G1483">
            <v>316.3</v>
          </cell>
          <cell r="H1483">
            <v>88</v>
          </cell>
          <cell r="I1483" t="str">
            <v>31</v>
          </cell>
          <cell r="J1483" t="str">
            <v>NUCLEAR DIVISION</v>
          </cell>
          <cell r="K1483" t="str">
            <v>Barg</v>
          </cell>
          <cell r="L1483" t="str">
            <v>Prod</v>
          </cell>
          <cell r="M1483" t="str">
            <v>Yes</v>
          </cell>
          <cell r="N1483" t="str">
            <v>OT St</v>
          </cell>
          <cell r="O1483">
            <v>8</v>
          </cell>
          <cell r="P1483">
            <v>316.3</v>
          </cell>
          <cell r="Q1483">
            <v>316.3</v>
          </cell>
          <cell r="R1483">
            <v>0</v>
          </cell>
          <cell r="S1483">
            <v>316.3</v>
          </cell>
        </row>
        <row r="1484">
          <cell r="B1484" t="str">
            <v>X34</v>
          </cell>
          <cell r="C1484" t="str">
            <v>STR OT NUC SUPPORT</v>
          </cell>
          <cell r="D1484">
            <v>4546628.0999999996</v>
          </cell>
          <cell r="E1484">
            <v>0</v>
          </cell>
          <cell r="F1484">
            <v>0</v>
          </cell>
          <cell r="G1484">
            <v>4546628.0999999996</v>
          </cell>
          <cell r="H1484">
            <v>113</v>
          </cell>
          <cell r="I1484" t="str">
            <v>31</v>
          </cell>
          <cell r="J1484" t="str">
            <v>NUCLEAR DIVISION</v>
          </cell>
          <cell r="K1484" t="str">
            <v>NonBarg</v>
          </cell>
          <cell r="L1484" t="str">
            <v>Prod</v>
          </cell>
          <cell r="M1484" t="str">
            <v>Yes</v>
          </cell>
          <cell r="N1484" t="str">
            <v>OT St</v>
          </cell>
          <cell r="O1484">
            <v>118984</v>
          </cell>
          <cell r="P1484">
            <v>4546628.0999999996</v>
          </cell>
          <cell r="Q1484">
            <v>0</v>
          </cell>
          <cell r="R1484">
            <v>4546628.0999999996</v>
          </cell>
          <cell r="S1484">
            <v>4546628.0999999996</v>
          </cell>
        </row>
        <row r="1485">
          <cell r="B1485" t="str">
            <v>X34</v>
          </cell>
          <cell r="C1485" t="str">
            <v>STR OT NUC SUPPORT</v>
          </cell>
          <cell r="D1485">
            <v>34347.03</v>
          </cell>
          <cell r="E1485">
            <v>0</v>
          </cell>
          <cell r="F1485">
            <v>0</v>
          </cell>
          <cell r="G1485">
            <v>34347.03</v>
          </cell>
          <cell r="H1485">
            <v>337</v>
          </cell>
          <cell r="I1485" t="str">
            <v>34</v>
          </cell>
          <cell r="J1485" t="str">
            <v>HUMAN RESRC &amp; CORP SVCS</v>
          </cell>
          <cell r="K1485" t="str">
            <v>NonBarg</v>
          </cell>
          <cell r="L1485" t="str">
            <v>Prod</v>
          </cell>
          <cell r="M1485" t="str">
            <v>Yes</v>
          </cell>
          <cell r="N1485" t="str">
            <v>OT St</v>
          </cell>
          <cell r="O1485">
            <v>1242.5</v>
          </cell>
          <cell r="P1485">
            <v>34347.03</v>
          </cell>
          <cell r="Q1485">
            <v>0</v>
          </cell>
          <cell r="R1485">
            <v>34347.03</v>
          </cell>
          <cell r="S1485">
            <v>34347.03</v>
          </cell>
        </row>
        <row r="1486">
          <cell r="B1486" t="str">
            <v>X34</v>
          </cell>
          <cell r="C1486" t="str">
            <v>STR OT NUC SUPPORT</v>
          </cell>
          <cell r="D1486">
            <v>10780.28</v>
          </cell>
          <cell r="E1486">
            <v>0</v>
          </cell>
          <cell r="F1486">
            <v>0</v>
          </cell>
          <cell r="G1486">
            <v>10780.28</v>
          </cell>
          <cell r="H1486">
            <v>791</v>
          </cell>
          <cell r="I1486" t="str">
            <v>53</v>
          </cell>
          <cell r="J1486" t="str">
            <v>POWER SYSTEMS</v>
          </cell>
          <cell r="K1486" t="str">
            <v>NonBarg</v>
          </cell>
          <cell r="L1486" t="str">
            <v>Prod</v>
          </cell>
          <cell r="M1486" t="str">
            <v>Yes</v>
          </cell>
          <cell r="N1486" t="str">
            <v>OT St</v>
          </cell>
          <cell r="O1486">
            <v>254</v>
          </cell>
          <cell r="P1486">
            <v>10780.28</v>
          </cell>
          <cell r="Q1486">
            <v>0</v>
          </cell>
          <cell r="R1486">
            <v>10780.28</v>
          </cell>
          <cell r="S1486">
            <v>10780.28</v>
          </cell>
        </row>
        <row r="1487">
          <cell r="B1487" t="str">
            <v>X34</v>
          </cell>
          <cell r="C1487" t="str">
            <v>STR OT NUC SUPPORT</v>
          </cell>
          <cell r="D1487">
            <v>8295.4</v>
          </cell>
          <cell r="E1487">
            <v>0</v>
          </cell>
          <cell r="F1487">
            <v>0</v>
          </cell>
          <cell r="G1487">
            <v>8295.4</v>
          </cell>
          <cell r="H1487">
            <v>955</v>
          </cell>
          <cell r="I1487" t="str">
            <v>56</v>
          </cell>
          <cell r="J1487" t="str">
            <v>POWER GENERATION</v>
          </cell>
          <cell r="K1487" t="str">
            <v>NonBarg</v>
          </cell>
          <cell r="L1487" t="str">
            <v>Prod</v>
          </cell>
          <cell r="M1487" t="str">
            <v>Yes</v>
          </cell>
          <cell r="N1487" t="str">
            <v>OT St</v>
          </cell>
          <cell r="O1487">
            <v>271</v>
          </cell>
          <cell r="P1487">
            <v>8295.4</v>
          </cell>
          <cell r="Q1487">
            <v>0</v>
          </cell>
          <cell r="R1487">
            <v>8295.4</v>
          </cell>
          <cell r="S1487">
            <v>8295.4</v>
          </cell>
        </row>
        <row r="1488">
          <cell r="B1488" t="str">
            <v>X34</v>
          </cell>
          <cell r="C1488" t="str">
            <v>STR OT NUC SUPPORT</v>
          </cell>
          <cell r="D1488">
            <v>1232.3499999999999</v>
          </cell>
          <cell r="E1488">
            <v>0</v>
          </cell>
          <cell r="F1488">
            <v>0</v>
          </cell>
          <cell r="G1488">
            <v>1232.3499999999999</v>
          </cell>
          <cell r="H1488">
            <v>1058</v>
          </cell>
          <cell r="I1488" t="str">
            <v>58</v>
          </cell>
          <cell r="J1488" t="str">
            <v>INFO MANAGEMENT</v>
          </cell>
          <cell r="K1488" t="str">
            <v>NonBarg</v>
          </cell>
          <cell r="L1488" t="str">
            <v>Prod</v>
          </cell>
          <cell r="M1488" t="str">
            <v>Yes</v>
          </cell>
          <cell r="N1488" t="str">
            <v>OT St</v>
          </cell>
          <cell r="O1488">
            <v>49</v>
          </cell>
          <cell r="P1488">
            <v>1232.3499999999999</v>
          </cell>
          <cell r="Q1488">
            <v>0</v>
          </cell>
          <cell r="R1488">
            <v>1232.3499999999999</v>
          </cell>
          <cell r="S1488">
            <v>1232.3499999999999</v>
          </cell>
        </row>
        <row r="1489">
          <cell r="B1489" t="str">
            <v>X50</v>
          </cell>
          <cell r="C1489" t="str">
            <v>1ST SHFT DIFF ST OT</v>
          </cell>
          <cell r="D1489">
            <v>1.5</v>
          </cell>
          <cell r="E1489">
            <v>0</v>
          </cell>
          <cell r="F1489">
            <v>0</v>
          </cell>
          <cell r="G1489">
            <v>1.5</v>
          </cell>
          <cell r="H1489">
            <v>303</v>
          </cell>
          <cell r="I1489" t="str">
            <v>53</v>
          </cell>
          <cell r="J1489" t="str">
            <v>POWER SYSTEMS</v>
          </cell>
          <cell r="K1489" t="str">
            <v>Barg</v>
          </cell>
          <cell r="L1489" t="str">
            <v>Prod</v>
          </cell>
          <cell r="M1489" t="str">
            <v>Yes</v>
          </cell>
          <cell r="N1489" t="str">
            <v>OT St</v>
          </cell>
          <cell r="O1489">
            <v>2</v>
          </cell>
          <cell r="P1489">
            <v>1.5</v>
          </cell>
          <cell r="Q1489">
            <v>1.5</v>
          </cell>
          <cell r="R1489">
            <v>0</v>
          </cell>
          <cell r="S1489">
            <v>1.5</v>
          </cell>
        </row>
        <row r="1490">
          <cell r="B1490" t="str">
            <v>X51</v>
          </cell>
          <cell r="C1490" t="str">
            <v>3RD SHFT DIFF ST OT</v>
          </cell>
          <cell r="D1490">
            <v>10.199999999999999</v>
          </cell>
          <cell r="E1490">
            <v>0</v>
          </cell>
          <cell r="F1490">
            <v>0</v>
          </cell>
          <cell r="G1490">
            <v>10.199999999999999</v>
          </cell>
          <cell r="H1490">
            <v>668</v>
          </cell>
          <cell r="I1490" t="str">
            <v>51</v>
          </cell>
          <cell r="J1490" t="str">
            <v>CUSTOMER SERVICE</v>
          </cell>
          <cell r="K1490" t="str">
            <v>NonBarg</v>
          </cell>
          <cell r="L1490" t="str">
            <v>Prod</v>
          </cell>
          <cell r="M1490" t="str">
            <v>Yes</v>
          </cell>
          <cell r="N1490" t="str">
            <v>OT St</v>
          </cell>
          <cell r="O1490">
            <v>17</v>
          </cell>
          <cell r="P1490">
            <v>10.199999999999999</v>
          </cell>
          <cell r="Q1490">
            <v>0</v>
          </cell>
          <cell r="R1490">
            <v>10.199999999999999</v>
          </cell>
          <cell r="S1490">
            <v>10.199999999999999</v>
          </cell>
        </row>
        <row r="1491">
          <cell r="B1491" t="str">
            <v>Y01</v>
          </cell>
          <cell r="C1491" t="str">
            <v>REGULAR-1 1/2</v>
          </cell>
          <cell r="D1491">
            <v>148685.79</v>
          </cell>
          <cell r="E1491">
            <v>0</v>
          </cell>
          <cell r="F1491">
            <v>0</v>
          </cell>
          <cell r="G1491">
            <v>148685.79</v>
          </cell>
          <cell r="H1491">
            <v>89</v>
          </cell>
          <cell r="I1491" t="str">
            <v>31</v>
          </cell>
          <cell r="J1491" t="str">
            <v>NUCLEAR DIVISION</v>
          </cell>
          <cell r="K1491" t="str">
            <v>Barg</v>
          </cell>
          <cell r="L1491" t="str">
            <v>Prod</v>
          </cell>
          <cell r="M1491" t="str">
            <v>Yes</v>
          </cell>
          <cell r="N1491" t="str">
            <v>OT 1.5</v>
          </cell>
          <cell r="O1491">
            <v>10523.75</v>
          </cell>
          <cell r="P1491">
            <v>148685.79</v>
          </cell>
          <cell r="Q1491">
            <v>148685.79</v>
          </cell>
          <cell r="R1491">
            <v>0</v>
          </cell>
          <cell r="S1491">
            <v>148685.79</v>
          </cell>
        </row>
        <row r="1492">
          <cell r="B1492" t="str">
            <v>Y01</v>
          </cell>
          <cell r="C1492" t="str">
            <v>REGULAR-1 1/2</v>
          </cell>
          <cell r="D1492">
            <v>106.38</v>
          </cell>
          <cell r="E1492">
            <v>0</v>
          </cell>
          <cell r="F1492">
            <v>0</v>
          </cell>
          <cell r="G1492">
            <v>106.38</v>
          </cell>
          <cell r="H1492">
            <v>163</v>
          </cell>
          <cell r="I1492" t="str">
            <v>34</v>
          </cell>
          <cell r="J1492" t="str">
            <v>HUMAN RESRC &amp; CORP SVCS</v>
          </cell>
          <cell r="K1492" t="str">
            <v>Barg</v>
          </cell>
          <cell r="L1492" t="str">
            <v>Prod</v>
          </cell>
          <cell r="M1492" t="str">
            <v>Yes</v>
          </cell>
          <cell r="N1492" t="str">
            <v>OT 1.5</v>
          </cell>
          <cell r="O1492">
            <v>8.5</v>
          </cell>
          <cell r="P1492">
            <v>106.38</v>
          </cell>
          <cell r="Q1492">
            <v>106.38</v>
          </cell>
          <cell r="R1492">
            <v>0</v>
          </cell>
          <cell r="S1492">
            <v>106.38</v>
          </cell>
        </row>
        <row r="1493">
          <cell r="B1493" t="str">
            <v>Y01</v>
          </cell>
          <cell r="C1493" t="str">
            <v>REGULAR-1 1/2</v>
          </cell>
          <cell r="D1493">
            <v>61.8</v>
          </cell>
          <cell r="E1493">
            <v>0</v>
          </cell>
          <cell r="F1493">
            <v>0</v>
          </cell>
          <cell r="G1493">
            <v>61.8</v>
          </cell>
          <cell r="H1493">
            <v>211</v>
          </cell>
          <cell r="I1493" t="str">
            <v>51</v>
          </cell>
          <cell r="J1493" t="str">
            <v>CUSTOMER SERVICE</v>
          </cell>
          <cell r="K1493" t="str">
            <v>Barg</v>
          </cell>
          <cell r="L1493" t="str">
            <v>Prod</v>
          </cell>
          <cell r="M1493" t="str">
            <v>Yes</v>
          </cell>
          <cell r="N1493" t="str">
            <v>OT 1.5</v>
          </cell>
          <cell r="O1493">
            <v>5</v>
          </cell>
          <cell r="P1493">
            <v>61.8</v>
          </cell>
          <cell r="Q1493">
            <v>61.8</v>
          </cell>
          <cell r="R1493">
            <v>0</v>
          </cell>
          <cell r="S1493">
            <v>61.8</v>
          </cell>
        </row>
        <row r="1494">
          <cell r="B1494" t="str">
            <v>Y01</v>
          </cell>
          <cell r="C1494" t="str">
            <v>REGULAR-1 1/2</v>
          </cell>
          <cell r="D1494">
            <v>67079.69</v>
          </cell>
          <cell r="E1494">
            <v>0</v>
          </cell>
          <cell r="F1494">
            <v>0</v>
          </cell>
          <cell r="G1494">
            <v>67079.69</v>
          </cell>
          <cell r="H1494">
            <v>304</v>
          </cell>
          <cell r="I1494" t="str">
            <v>53</v>
          </cell>
          <cell r="J1494" t="str">
            <v>POWER SYSTEMS</v>
          </cell>
          <cell r="K1494" t="str">
            <v>Barg</v>
          </cell>
          <cell r="L1494" t="str">
            <v>Prod</v>
          </cell>
          <cell r="M1494" t="str">
            <v>Yes</v>
          </cell>
          <cell r="N1494" t="str">
            <v>OT 1.5</v>
          </cell>
          <cell r="O1494">
            <v>5535</v>
          </cell>
          <cell r="P1494">
            <v>67079.69</v>
          </cell>
          <cell r="Q1494">
            <v>67079.69</v>
          </cell>
          <cell r="R1494">
            <v>0</v>
          </cell>
          <cell r="S1494">
            <v>67079.69</v>
          </cell>
        </row>
        <row r="1495">
          <cell r="B1495" t="str">
            <v>Y01</v>
          </cell>
          <cell r="C1495" t="str">
            <v>REGULAR-1 1/2</v>
          </cell>
          <cell r="D1495">
            <v>332777.32</v>
          </cell>
          <cell r="E1495">
            <v>0</v>
          </cell>
          <cell r="F1495">
            <v>0</v>
          </cell>
          <cell r="G1495">
            <v>332777.32</v>
          </cell>
          <cell r="H1495">
            <v>427</v>
          </cell>
          <cell r="I1495" t="str">
            <v>56</v>
          </cell>
          <cell r="J1495" t="str">
            <v>POWER GENERATION</v>
          </cell>
          <cell r="K1495" t="str">
            <v>Barg</v>
          </cell>
          <cell r="L1495" t="str">
            <v>Prod</v>
          </cell>
          <cell r="M1495" t="str">
            <v>Yes</v>
          </cell>
          <cell r="N1495" t="str">
            <v>OT 1.5</v>
          </cell>
          <cell r="O1495">
            <v>26850.5</v>
          </cell>
          <cell r="P1495">
            <v>332777.32</v>
          </cell>
          <cell r="Q1495">
            <v>332777.32</v>
          </cell>
          <cell r="R1495">
            <v>0</v>
          </cell>
          <cell r="S1495">
            <v>332777.32</v>
          </cell>
        </row>
        <row r="1496">
          <cell r="B1496" t="str">
            <v>Y01</v>
          </cell>
          <cell r="C1496" t="str">
            <v>REGULAR-1 1/2</v>
          </cell>
          <cell r="D1496">
            <v>105.2</v>
          </cell>
          <cell r="E1496">
            <v>0</v>
          </cell>
          <cell r="F1496">
            <v>0</v>
          </cell>
          <cell r="G1496">
            <v>105.2</v>
          </cell>
          <cell r="H1496">
            <v>481</v>
          </cell>
          <cell r="I1496" t="str">
            <v>58</v>
          </cell>
          <cell r="J1496" t="str">
            <v>INFO MANAGEMENT</v>
          </cell>
          <cell r="K1496" t="str">
            <v>Barg</v>
          </cell>
          <cell r="L1496" t="str">
            <v>Prod</v>
          </cell>
          <cell r="M1496" t="str">
            <v>Yes</v>
          </cell>
          <cell r="N1496" t="str">
            <v>OT 1.5</v>
          </cell>
          <cell r="O1496">
            <v>8</v>
          </cell>
          <cell r="P1496">
            <v>105.2</v>
          </cell>
          <cell r="Q1496">
            <v>105.2</v>
          </cell>
          <cell r="R1496">
            <v>0</v>
          </cell>
          <cell r="S1496">
            <v>105.2</v>
          </cell>
        </row>
        <row r="1497">
          <cell r="B1497" t="str">
            <v>Y01</v>
          </cell>
          <cell r="C1497" t="str">
            <v>REGULAR-1 1/2</v>
          </cell>
          <cell r="D1497">
            <v>7751.51</v>
          </cell>
          <cell r="E1497">
            <v>0</v>
          </cell>
          <cell r="F1497">
            <v>0</v>
          </cell>
          <cell r="G1497">
            <v>7751.51</v>
          </cell>
          <cell r="H1497">
            <v>114</v>
          </cell>
          <cell r="I1497" t="str">
            <v>31</v>
          </cell>
          <cell r="J1497" t="str">
            <v>NUCLEAR DIVISION</v>
          </cell>
          <cell r="K1497" t="str">
            <v>NonBarg</v>
          </cell>
          <cell r="L1497" t="str">
            <v>Prod</v>
          </cell>
          <cell r="M1497" t="str">
            <v>Yes</v>
          </cell>
          <cell r="N1497" t="str">
            <v>OT 1.5</v>
          </cell>
          <cell r="O1497">
            <v>585.25</v>
          </cell>
          <cell r="P1497">
            <v>7751.51</v>
          </cell>
          <cell r="Q1497">
            <v>0</v>
          </cell>
          <cell r="R1497">
            <v>7751.51</v>
          </cell>
          <cell r="S1497">
            <v>7751.51</v>
          </cell>
        </row>
        <row r="1498">
          <cell r="B1498" t="str">
            <v>Y01</v>
          </cell>
          <cell r="C1498" t="str">
            <v>REGULAR-1 1/2</v>
          </cell>
          <cell r="D1498">
            <v>219.69</v>
          </cell>
          <cell r="E1498">
            <v>0</v>
          </cell>
          <cell r="F1498">
            <v>0</v>
          </cell>
          <cell r="G1498">
            <v>219.69</v>
          </cell>
          <cell r="H1498">
            <v>338</v>
          </cell>
          <cell r="I1498" t="str">
            <v>34</v>
          </cell>
          <cell r="J1498" t="str">
            <v>HUMAN RESRC &amp; CORP SVCS</v>
          </cell>
          <cell r="K1498" t="str">
            <v>NonBarg</v>
          </cell>
          <cell r="L1498" t="str">
            <v>Prod</v>
          </cell>
          <cell r="M1498" t="str">
            <v>Yes</v>
          </cell>
          <cell r="N1498" t="str">
            <v>OT 1.5</v>
          </cell>
          <cell r="O1498">
            <v>25</v>
          </cell>
          <cell r="P1498">
            <v>219.69</v>
          </cell>
          <cell r="Q1498">
            <v>0</v>
          </cell>
          <cell r="R1498">
            <v>219.69</v>
          </cell>
          <cell r="S1498">
            <v>219.69</v>
          </cell>
        </row>
        <row r="1499">
          <cell r="B1499" t="str">
            <v>Y01</v>
          </cell>
          <cell r="C1499" t="str">
            <v>REGULAR-1 1/2</v>
          </cell>
          <cell r="D1499">
            <v>122.75</v>
          </cell>
          <cell r="E1499">
            <v>0</v>
          </cell>
          <cell r="F1499">
            <v>0</v>
          </cell>
          <cell r="G1499">
            <v>122.75</v>
          </cell>
          <cell r="H1499">
            <v>669</v>
          </cell>
          <cell r="I1499" t="str">
            <v>51</v>
          </cell>
          <cell r="J1499" t="str">
            <v>CUSTOMER SERVICE</v>
          </cell>
          <cell r="K1499" t="str">
            <v>NonBarg</v>
          </cell>
          <cell r="L1499" t="str">
            <v>Prod</v>
          </cell>
          <cell r="M1499" t="str">
            <v>Yes</v>
          </cell>
          <cell r="N1499" t="str">
            <v>OT 1.5</v>
          </cell>
          <cell r="O1499">
            <v>11.5</v>
          </cell>
          <cell r="P1499">
            <v>122.75</v>
          </cell>
          <cell r="Q1499">
            <v>0</v>
          </cell>
          <cell r="R1499">
            <v>122.75</v>
          </cell>
          <cell r="S1499">
            <v>122.75</v>
          </cell>
        </row>
        <row r="1500">
          <cell r="B1500" t="str">
            <v>Y01</v>
          </cell>
          <cell r="C1500" t="str">
            <v>REGULAR-1 1/2</v>
          </cell>
          <cell r="D1500">
            <v>162.69999999999999</v>
          </cell>
          <cell r="E1500">
            <v>0</v>
          </cell>
          <cell r="F1500">
            <v>0</v>
          </cell>
          <cell r="G1500">
            <v>162.69999999999999</v>
          </cell>
          <cell r="H1500">
            <v>792</v>
          </cell>
          <cell r="I1500" t="str">
            <v>53</v>
          </cell>
          <cell r="J1500" t="str">
            <v>POWER SYSTEMS</v>
          </cell>
          <cell r="K1500" t="str">
            <v>NonBarg</v>
          </cell>
          <cell r="L1500" t="str">
            <v>Prod</v>
          </cell>
          <cell r="M1500" t="str">
            <v>Yes</v>
          </cell>
          <cell r="N1500" t="str">
            <v>OT 1.5</v>
          </cell>
          <cell r="O1500">
            <v>16</v>
          </cell>
          <cell r="P1500">
            <v>162.69999999999999</v>
          </cell>
          <cell r="Q1500">
            <v>0</v>
          </cell>
          <cell r="R1500">
            <v>162.69999999999999</v>
          </cell>
          <cell r="S1500">
            <v>162.69999999999999</v>
          </cell>
        </row>
        <row r="1501">
          <cell r="B1501" t="str">
            <v>Y01</v>
          </cell>
          <cell r="C1501" t="str">
            <v>REGULAR-1 1/2</v>
          </cell>
          <cell r="D1501">
            <v>1906.92</v>
          </cell>
          <cell r="E1501">
            <v>0</v>
          </cell>
          <cell r="F1501">
            <v>0</v>
          </cell>
          <cell r="G1501">
            <v>1906.92</v>
          </cell>
          <cell r="H1501">
            <v>956</v>
          </cell>
          <cell r="I1501" t="str">
            <v>56</v>
          </cell>
          <cell r="J1501" t="str">
            <v>POWER GENERATION</v>
          </cell>
          <cell r="K1501" t="str">
            <v>NonBarg</v>
          </cell>
          <cell r="L1501" t="str">
            <v>Prod</v>
          </cell>
          <cell r="M1501" t="str">
            <v>Yes</v>
          </cell>
          <cell r="N1501" t="str">
            <v>OT 1.5</v>
          </cell>
          <cell r="O1501">
            <v>144</v>
          </cell>
          <cell r="P1501">
            <v>1906.92</v>
          </cell>
          <cell r="Q1501">
            <v>0</v>
          </cell>
          <cell r="R1501">
            <v>1906.92</v>
          </cell>
          <cell r="S1501">
            <v>1906.92</v>
          </cell>
        </row>
        <row r="1502">
          <cell r="B1502" t="str">
            <v>Y06</v>
          </cell>
          <cell r="C1502" t="str">
            <v>COURT SERVICE-1 1/2</v>
          </cell>
          <cell r="D1502">
            <v>1406.68</v>
          </cell>
          <cell r="E1502">
            <v>0</v>
          </cell>
          <cell r="F1502">
            <v>0</v>
          </cell>
          <cell r="G1502">
            <v>1406.68</v>
          </cell>
          <cell r="H1502">
            <v>305</v>
          </cell>
          <cell r="I1502" t="str">
            <v>53</v>
          </cell>
          <cell r="J1502" t="str">
            <v>POWER SYSTEMS</v>
          </cell>
          <cell r="K1502" t="str">
            <v>Barg</v>
          </cell>
          <cell r="L1502" t="str">
            <v>Prod</v>
          </cell>
          <cell r="M1502" t="str">
            <v>Yes</v>
          </cell>
          <cell r="N1502" t="str">
            <v>OT 1.5</v>
          </cell>
          <cell r="O1502">
            <v>38</v>
          </cell>
          <cell r="P1502">
            <v>1406.68</v>
          </cell>
          <cell r="Q1502">
            <v>1406.68</v>
          </cell>
          <cell r="R1502">
            <v>0</v>
          </cell>
          <cell r="S1502">
            <v>1406.68</v>
          </cell>
        </row>
        <row r="1503">
          <cell r="B1503" t="str">
            <v>Y09</v>
          </cell>
          <cell r="C1503" t="str">
            <v>OTHER HOURS-1 1/2</v>
          </cell>
          <cell r="D1503">
            <v>3583.76</v>
          </cell>
          <cell r="E1503">
            <v>0</v>
          </cell>
          <cell r="F1503">
            <v>0</v>
          </cell>
          <cell r="G1503">
            <v>3583.76</v>
          </cell>
          <cell r="H1503">
            <v>90</v>
          </cell>
          <cell r="I1503" t="str">
            <v>31</v>
          </cell>
          <cell r="J1503" t="str">
            <v>NUCLEAR DIVISION</v>
          </cell>
          <cell r="K1503" t="str">
            <v>Barg</v>
          </cell>
          <cell r="L1503" t="str">
            <v>Prod</v>
          </cell>
          <cell r="M1503" t="str">
            <v>Yes</v>
          </cell>
          <cell r="N1503" t="str">
            <v>OT 1.5</v>
          </cell>
          <cell r="O1503">
            <v>95</v>
          </cell>
          <cell r="P1503">
            <v>3583.76</v>
          </cell>
          <cell r="Q1503">
            <v>3583.76</v>
          </cell>
          <cell r="R1503">
            <v>0</v>
          </cell>
          <cell r="S1503">
            <v>3583.76</v>
          </cell>
        </row>
        <row r="1504">
          <cell r="B1504" t="str">
            <v>Y09</v>
          </cell>
          <cell r="C1504" t="str">
            <v>OTHER HOURS-1 1/2</v>
          </cell>
          <cell r="D1504">
            <v>7708.71</v>
          </cell>
          <cell r="E1504">
            <v>0</v>
          </cell>
          <cell r="F1504">
            <v>0</v>
          </cell>
          <cell r="G1504">
            <v>7708.71</v>
          </cell>
          <cell r="H1504">
            <v>306</v>
          </cell>
          <cell r="I1504" t="str">
            <v>53</v>
          </cell>
          <cell r="J1504" t="str">
            <v>POWER SYSTEMS</v>
          </cell>
          <cell r="K1504" t="str">
            <v>Barg</v>
          </cell>
          <cell r="L1504" t="str">
            <v>Prod</v>
          </cell>
          <cell r="M1504" t="str">
            <v>Yes</v>
          </cell>
          <cell r="N1504" t="str">
            <v>OT 1.5</v>
          </cell>
          <cell r="O1504">
            <v>210.75</v>
          </cell>
          <cell r="P1504">
            <v>7708.71</v>
          </cell>
          <cell r="Q1504">
            <v>7708.71</v>
          </cell>
          <cell r="R1504">
            <v>0</v>
          </cell>
          <cell r="S1504">
            <v>7708.71</v>
          </cell>
        </row>
        <row r="1505">
          <cell r="B1505" t="str">
            <v>Y09</v>
          </cell>
          <cell r="C1505" t="str">
            <v>OTHER HOURS-1 1/2</v>
          </cell>
          <cell r="D1505">
            <v>1780.23</v>
          </cell>
          <cell r="E1505">
            <v>0</v>
          </cell>
          <cell r="F1505">
            <v>0</v>
          </cell>
          <cell r="G1505">
            <v>1780.23</v>
          </cell>
          <cell r="H1505">
            <v>428</v>
          </cell>
          <cell r="I1505" t="str">
            <v>56</v>
          </cell>
          <cell r="J1505" t="str">
            <v>POWER GENERATION</v>
          </cell>
          <cell r="K1505" t="str">
            <v>Barg</v>
          </cell>
          <cell r="L1505" t="str">
            <v>Prod</v>
          </cell>
          <cell r="M1505" t="str">
            <v>Yes</v>
          </cell>
          <cell r="N1505" t="str">
            <v>OT 1.5</v>
          </cell>
          <cell r="O1505">
            <v>48.5</v>
          </cell>
          <cell r="P1505">
            <v>1780.23</v>
          </cell>
          <cell r="Q1505">
            <v>1780.23</v>
          </cell>
          <cell r="R1505">
            <v>0</v>
          </cell>
          <cell r="S1505">
            <v>1780.23</v>
          </cell>
        </row>
        <row r="1506">
          <cell r="B1506" t="str">
            <v>Y09</v>
          </cell>
          <cell r="C1506" t="str">
            <v>OTHER HOURS-1 1/2</v>
          </cell>
          <cell r="D1506">
            <v>100.17</v>
          </cell>
          <cell r="E1506">
            <v>0</v>
          </cell>
          <cell r="F1506">
            <v>0</v>
          </cell>
          <cell r="G1506">
            <v>100.17</v>
          </cell>
          <cell r="H1506">
            <v>115</v>
          </cell>
          <cell r="I1506" t="str">
            <v>31</v>
          </cell>
          <cell r="J1506" t="str">
            <v>NUCLEAR DIVISION</v>
          </cell>
          <cell r="K1506" t="str">
            <v>NonBarg</v>
          </cell>
          <cell r="L1506" t="str">
            <v>Prod</v>
          </cell>
          <cell r="M1506" t="str">
            <v>Yes</v>
          </cell>
          <cell r="N1506" t="str">
            <v>OT 1.5</v>
          </cell>
          <cell r="O1506">
            <v>2.5</v>
          </cell>
          <cell r="P1506">
            <v>100.17</v>
          </cell>
          <cell r="Q1506">
            <v>0</v>
          </cell>
          <cell r="R1506">
            <v>100.17</v>
          </cell>
          <cell r="S1506">
            <v>100.17</v>
          </cell>
        </row>
        <row r="1507">
          <cell r="B1507" t="str">
            <v>Y09</v>
          </cell>
          <cell r="C1507" t="str">
            <v>OTHER HOURS-1 1/2</v>
          </cell>
          <cell r="D1507">
            <v>78.3</v>
          </cell>
          <cell r="E1507">
            <v>0</v>
          </cell>
          <cell r="F1507">
            <v>0</v>
          </cell>
          <cell r="G1507">
            <v>78.3</v>
          </cell>
          <cell r="H1507">
            <v>793</v>
          </cell>
          <cell r="I1507" t="str">
            <v>53</v>
          </cell>
          <cell r="J1507" t="str">
            <v>POWER SYSTEMS</v>
          </cell>
          <cell r="K1507" t="str">
            <v>NonBarg</v>
          </cell>
          <cell r="L1507" t="str">
            <v>Prod</v>
          </cell>
          <cell r="M1507" t="str">
            <v>Yes</v>
          </cell>
          <cell r="N1507" t="str">
            <v>OT 1.5</v>
          </cell>
          <cell r="O1507">
            <v>3</v>
          </cell>
          <cell r="P1507">
            <v>78.3</v>
          </cell>
          <cell r="Q1507">
            <v>0</v>
          </cell>
          <cell r="R1507">
            <v>78.3</v>
          </cell>
          <cell r="S1507">
            <v>78.3</v>
          </cell>
        </row>
        <row r="1508">
          <cell r="B1508" t="str">
            <v>Y11</v>
          </cell>
          <cell r="C1508" t="str">
            <v>WORK HEADQTRS-1 1/2</v>
          </cell>
          <cell r="D1508">
            <v>254.97</v>
          </cell>
          <cell r="E1508">
            <v>0</v>
          </cell>
          <cell r="F1508">
            <v>0</v>
          </cell>
          <cell r="G1508">
            <v>254.97</v>
          </cell>
          <cell r="H1508">
            <v>307</v>
          </cell>
          <cell r="I1508" t="str">
            <v>53</v>
          </cell>
          <cell r="J1508" t="str">
            <v>POWER SYSTEMS</v>
          </cell>
          <cell r="K1508" t="str">
            <v>Barg</v>
          </cell>
          <cell r="L1508" t="str">
            <v>Prod</v>
          </cell>
          <cell r="M1508" t="str">
            <v>Yes</v>
          </cell>
          <cell r="N1508" t="str">
            <v>OT 1.5</v>
          </cell>
          <cell r="O1508">
            <v>7</v>
          </cell>
          <cell r="P1508">
            <v>254.97</v>
          </cell>
          <cell r="Q1508">
            <v>254.97</v>
          </cell>
          <cell r="R1508">
            <v>0</v>
          </cell>
          <cell r="S1508">
            <v>254.97</v>
          </cell>
        </row>
        <row r="1509">
          <cell r="B1509" t="str">
            <v>Y12</v>
          </cell>
          <cell r="C1509" t="str">
            <v>TRAVEL TIME-1 1/2</v>
          </cell>
          <cell r="D1509">
            <v>44645.69</v>
          </cell>
          <cell r="E1509">
            <v>0</v>
          </cell>
          <cell r="F1509">
            <v>0</v>
          </cell>
          <cell r="G1509">
            <v>44645.69</v>
          </cell>
          <cell r="H1509">
            <v>91</v>
          </cell>
          <cell r="I1509" t="str">
            <v>31</v>
          </cell>
          <cell r="J1509" t="str">
            <v>NUCLEAR DIVISION</v>
          </cell>
          <cell r="K1509" t="str">
            <v>Barg</v>
          </cell>
          <cell r="L1509" t="str">
            <v>Prod</v>
          </cell>
          <cell r="M1509" t="str">
            <v>Yes</v>
          </cell>
          <cell r="N1509" t="str">
            <v>OT 1.5</v>
          </cell>
          <cell r="O1509">
            <v>1142.25</v>
          </cell>
          <cell r="P1509">
            <v>44645.69</v>
          </cell>
          <cell r="Q1509">
            <v>44645.69</v>
          </cell>
          <cell r="R1509">
            <v>0</v>
          </cell>
          <cell r="S1509">
            <v>44645.69</v>
          </cell>
        </row>
        <row r="1510">
          <cell r="B1510" t="str">
            <v>Y12</v>
          </cell>
          <cell r="C1510" t="str">
            <v>TRAVEL TIME-1 1/2</v>
          </cell>
          <cell r="D1510">
            <v>93.36</v>
          </cell>
          <cell r="E1510">
            <v>0</v>
          </cell>
          <cell r="F1510">
            <v>0</v>
          </cell>
          <cell r="G1510">
            <v>93.36</v>
          </cell>
          <cell r="H1510">
            <v>164</v>
          </cell>
          <cell r="I1510" t="str">
            <v>34</v>
          </cell>
          <cell r="J1510" t="str">
            <v>HUMAN RESRC &amp; CORP SVCS</v>
          </cell>
          <cell r="K1510" t="str">
            <v>Barg</v>
          </cell>
          <cell r="L1510" t="str">
            <v>Prod</v>
          </cell>
          <cell r="M1510" t="str">
            <v>Yes</v>
          </cell>
          <cell r="N1510" t="str">
            <v>OT 1.5</v>
          </cell>
          <cell r="O1510">
            <v>2.5</v>
          </cell>
          <cell r="P1510">
            <v>93.36</v>
          </cell>
          <cell r="Q1510">
            <v>93.36</v>
          </cell>
          <cell r="R1510">
            <v>0</v>
          </cell>
          <cell r="S1510">
            <v>93.36</v>
          </cell>
        </row>
        <row r="1511">
          <cell r="B1511" t="str">
            <v>Y12</v>
          </cell>
          <cell r="C1511" t="str">
            <v>TRAVEL TIME-1 1/2</v>
          </cell>
          <cell r="D1511">
            <v>18.54</v>
          </cell>
          <cell r="E1511">
            <v>0</v>
          </cell>
          <cell r="F1511">
            <v>0</v>
          </cell>
          <cell r="G1511">
            <v>18.54</v>
          </cell>
          <cell r="H1511">
            <v>212</v>
          </cell>
          <cell r="I1511" t="str">
            <v>51</v>
          </cell>
          <cell r="J1511" t="str">
            <v>CUSTOMER SERVICE</v>
          </cell>
          <cell r="K1511" t="str">
            <v>Barg</v>
          </cell>
          <cell r="L1511" t="str">
            <v>Prod</v>
          </cell>
          <cell r="M1511" t="str">
            <v>Yes</v>
          </cell>
          <cell r="N1511" t="str">
            <v>OT 1.5</v>
          </cell>
          <cell r="O1511">
            <v>0.5</v>
          </cell>
          <cell r="P1511">
            <v>18.54</v>
          </cell>
          <cell r="Q1511">
            <v>18.54</v>
          </cell>
          <cell r="R1511">
            <v>0</v>
          </cell>
          <cell r="S1511">
            <v>18.54</v>
          </cell>
        </row>
        <row r="1512">
          <cell r="B1512" t="str">
            <v>Y12</v>
          </cell>
          <cell r="C1512" t="str">
            <v>TRAVEL TIME-1 1/2</v>
          </cell>
          <cell r="D1512">
            <v>119353.07</v>
          </cell>
          <cell r="E1512">
            <v>0</v>
          </cell>
          <cell r="F1512">
            <v>0</v>
          </cell>
          <cell r="G1512">
            <v>119353.07</v>
          </cell>
          <cell r="H1512">
            <v>308</v>
          </cell>
          <cell r="I1512" t="str">
            <v>53</v>
          </cell>
          <cell r="J1512" t="str">
            <v>POWER SYSTEMS</v>
          </cell>
          <cell r="K1512" t="str">
            <v>Barg</v>
          </cell>
          <cell r="L1512" t="str">
            <v>Prod</v>
          </cell>
          <cell r="M1512" t="str">
            <v>Yes</v>
          </cell>
          <cell r="N1512" t="str">
            <v>OT 1.5</v>
          </cell>
          <cell r="O1512">
            <v>3533.5</v>
          </cell>
          <cell r="P1512">
            <v>119353.07</v>
          </cell>
          <cell r="Q1512">
            <v>119353.07</v>
          </cell>
          <cell r="R1512">
            <v>0</v>
          </cell>
          <cell r="S1512">
            <v>119353.07</v>
          </cell>
        </row>
        <row r="1513">
          <cell r="B1513" t="str">
            <v>Y12</v>
          </cell>
          <cell r="C1513" t="str">
            <v>TRAVEL TIME-1 1/2</v>
          </cell>
          <cell r="D1513">
            <v>98409.600000000006</v>
          </cell>
          <cell r="E1513">
            <v>0</v>
          </cell>
          <cell r="F1513">
            <v>0</v>
          </cell>
          <cell r="G1513">
            <v>98409.600000000006</v>
          </cell>
          <cell r="H1513">
            <v>429</v>
          </cell>
          <cell r="I1513" t="str">
            <v>56</v>
          </cell>
          <cell r="J1513" t="str">
            <v>POWER GENERATION</v>
          </cell>
          <cell r="K1513" t="str">
            <v>Barg</v>
          </cell>
          <cell r="L1513" t="str">
            <v>Prod</v>
          </cell>
          <cell r="M1513" t="str">
            <v>Yes</v>
          </cell>
          <cell r="N1513" t="str">
            <v>OT 1.5</v>
          </cell>
          <cell r="O1513">
            <v>2695</v>
          </cell>
          <cell r="P1513">
            <v>98409.600000000006</v>
          </cell>
          <cell r="Q1513">
            <v>98409.600000000006</v>
          </cell>
          <cell r="R1513">
            <v>0</v>
          </cell>
          <cell r="S1513">
            <v>98409.600000000006</v>
          </cell>
        </row>
        <row r="1514">
          <cell r="B1514" t="str">
            <v>Y12</v>
          </cell>
          <cell r="C1514" t="str">
            <v>TRAVEL TIME-1 1/2</v>
          </cell>
          <cell r="D1514">
            <v>1537.47</v>
          </cell>
          <cell r="E1514">
            <v>0</v>
          </cell>
          <cell r="F1514">
            <v>0</v>
          </cell>
          <cell r="G1514">
            <v>1537.47</v>
          </cell>
          <cell r="H1514">
            <v>482</v>
          </cell>
          <cell r="I1514" t="str">
            <v>58</v>
          </cell>
          <cell r="J1514" t="str">
            <v>INFO MANAGEMENT</v>
          </cell>
          <cell r="K1514" t="str">
            <v>Barg</v>
          </cell>
          <cell r="L1514" t="str">
            <v>Prod</v>
          </cell>
          <cell r="M1514" t="str">
            <v>Yes</v>
          </cell>
          <cell r="N1514" t="str">
            <v>OT 1.5</v>
          </cell>
          <cell r="O1514">
            <v>39.5</v>
          </cell>
          <cell r="P1514">
            <v>1537.47</v>
          </cell>
          <cell r="Q1514">
            <v>1537.47</v>
          </cell>
          <cell r="R1514">
            <v>0</v>
          </cell>
          <cell r="S1514">
            <v>1537.47</v>
          </cell>
        </row>
        <row r="1515">
          <cell r="B1515" t="str">
            <v>Y12</v>
          </cell>
          <cell r="C1515" t="str">
            <v>TRAVEL TIME-1 1/2</v>
          </cell>
          <cell r="D1515">
            <v>702.6</v>
          </cell>
          <cell r="E1515">
            <v>0</v>
          </cell>
          <cell r="F1515">
            <v>0</v>
          </cell>
          <cell r="G1515">
            <v>702.6</v>
          </cell>
          <cell r="H1515">
            <v>116</v>
          </cell>
          <cell r="I1515" t="str">
            <v>31</v>
          </cell>
          <cell r="J1515" t="str">
            <v>NUCLEAR DIVISION</v>
          </cell>
          <cell r="K1515" t="str">
            <v>NonBarg</v>
          </cell>
          <cell r="L1515" t="str">
            <v>Prod</v>
          </cell>
          <cell r="M1515" t="str">
            <v>Yes</v>
          </cell>
          <cell r="N1515" t="str">
            <v>OT 1.5</v>
          </cell>
          <cell r="O1515">
            <v>19.5</v>
          </cell>
          <cell r="P1515">
            <v>702.6</v>
          </cell>
          <cell r="Q1515">
            <v>0</v>
          </cell>
          <cell r="R1515">
            <v>702.6</v>
          </cell>
          <cell r="S1515">
            <v>702.6</v>
          </cell>
        </row>
        <row r="1516">
          <cell r="B1516" t="str">
            <v>Y12</v>
          </cell>
          <cell r="C1516" t="str">
            <v>TRAVEL TIME-1 1/2</v>
          </cell>
          <cell r="D1516">
            <v>120.94</v>
          </cell>
          <cell r="E1516">
            <v>0</v>
          </cell>
          <cell r="F1516">
            <v>0</v>
          </cell>
          <cell r="G1516">
            <v>120.94</v>
          </cell>
          <cell r="H1516">
            <v>222</v>
          </cell>
          <cell r="I1516" t="str">
            <v>33</v>
          </cell>
          <cell r="J1516" t="str">
            <v>FINANCIAL</v>
          </cell>
          <cell r="K1516" t="str">
            <v>NonBarg</v>
          </cell>
          <cell r="L1516" t="str">
            <v>Prod</v>
          </cell>
          <cell r="M1516" t="str">
            <v>Yes</v>
          </cell>
          <cell r="N1516" t="str">
            <v>OT 1.5</v>
          </cell>
          <cell r="O1516">
            <v>5</v>
          </cell>
          <cell r="P1516">
            <v>120.94</v>
          </cell>
          <cell r="Q1516">
            <v>0</v>
          </cell>
          <cell r="R1516">
            <v>120.94</v>
          </cell>
          <cell r="S1516">
            <v>120.94</v>
          </cell>
        </row>
        <row r="1517">
          <cell r="B1517" t="str">
            <v>Y12</v>
          </cell>
          <cell r="C1517" t="str">
            <v>TRAVEL TIME-1 1/2</v>
          </cell>
          <cell r="D1517">
            <v>18572.97</v>
          </cell>
          <cell r="E1517">
            <v>0</v>
          </cell>
          <cell r="F1517">
            <v>0</v>
          </cell>
          <cell r="G1517">
            <v>18572.97</v>
          </cell>
          <cell r="H1517">
            <v>339</v>
          </cell>
          <cell r="I1517" t="str">
            <v>34</v>
          </cell>
          <cell r="J1517" t="str">
            <v>HUMAN RESRC &amp; CORP SVCS</v>
          </cell>
          <cell r="K1517" t="str">
            <v>NonBarg</v>
          </cell>
          <cell r="L1517" t="str">
            <v>Prod</v>
          </cell>
          <cell r="M1517" t="str">
            <v>Yes</v>
          </cell>
          <cell r="N1517" t="str">
            <v>OT 1.5</v>
          </cell>
          <cell r="O1517">
            <v>644.25</v>
          </cell>
          <cell r="P1517">
            <v>18572.97</v>
          </cell>
          <cell r="Q1517">
            <v>0</v>
          </cell>
          <cell r="R1517">
            <v>18572.97</v>
          </cell>
          <cell r="S1517">
            <v>18572.97</v>
          </cell>
        </row>
        <row r="1518">
          <cell r="B1518" t="str">
            <v>Y12</v>
          </cell>
          <cell r="C1518" t="str">
            <v>TRAVEL TIME-1 1/2</v>
          </cell>
          <cell r="D1518">
            <v>13078.59</v>
          </cell>
          <cell r="E1518">
            <v>0</v>
          </cell>
          <cell r="F1518">
            <v>0</v>
          </cell>
          <cell r="G1518">
            <v>13078.59</v>
          </cell>
          <cell r="H1518">
            <v>670</v>
          </cell>
          <cell r="I1518" t="str">
            <v>51</v>
          </cell>
          <cell r="J1518" t="str">
            <v>CUSTOMER SERVICE</v>
          </cell>
          <cell r="K1518" t="str">
            <v>NonBarg</v>
          </cell>
          <cell r="L1518" t="str">
            <v>Prod</v>
          </cell>
          <cell r="M1518" t="str">
            <v>Yes</v>
          </cell>
          <cell r="N1518" t="str">
            <v>OT 1.5</v>
          </cell>
          <cell r="O1518">
            <v>572.75</v>
          </cell>
          <cell r="P1518">
            <v>13078.59</v>
          </cell>
          <cell r="Q1518">
            <v>0</v>
          </cell>
          <cell r="R1518">
            <v>13078.59</v>
          </cell>
          <cell r="S1518">
            <v>13078.59</v>
          </cell>
        </row>
        <row r="1519">
          <cell r="B1519" t="str">
            <v>Y12</v>
          </cell>
          <cell r="C1519" t="str">
            <v>TRAVEL TIME-1 1/2</v>
          </cell>
          <cell r="D1519">
            <v>6451.78</v>
          </cell>
          <cell r="E1519">
            <v>0</v>
          </cell>
          <cell r="F1519">
            <v>0</v>
          </cell>
          <cell r="G1519">
            <v>6451.78</v>
          </cell>
          <cell r="H1519">
            <v>794</v>
          </cell>
          <cell r="I1519" t="str">
            <v>53</v>
          </cell>
          <cell r="J1519" t="str">
            <v>POWER SYSTEMS</v>
          </cell>
          <cell r="K1519" t="str">
            <v>NonBarg</v>
          </cell>
          <cell r="L1519" t="str">
            <v>Prod</v>
          </cell>
          <cell r="M1519" t="str">
            <v>Yes</v>
          </cell>
          <cell r="N1519" t="str">
            <v>OT 1.5</v>
          </cell>
          <cell r="O1519">
            <v>219.5</v>
          </cell>
          <cell r="P1519">
            <v>6451.78</v>
          </cell>
          <cell r="Q1519">
            <v>0</v>
          </cell>
          <cell r="R1519">
            <v>6451.78</v>
          </cell>
          <cell r="S1519">
            <v>6451.78</v>
          </cell>
        </row>
        <row r="1520">
          <cell r="B1520" t="str">
            <v>Y12</v>
          </cell>
          <cell r="C1520" t="str">
            <v>TRAVEL TIME-1 1/2</v>
          </cell>
          <cell r="D1520">
            <v>110.81</v>
          </cell>
          <cell r="E1520">
            <v>0</v>
          </cell>
          <cell r="F1520">
            <v>0</v>
          </cell>
          <cell r="G1520">
            <v>110.81</v>
          </cell>
          <cell r="H1520">
            <v>856</v>
          </cell>
          <cell r="I1520" t="str">
            <v>54</v>
          </cell>
          <cell r="J1520" t="str">
            <v>RESOURCE PLANNING</v>
          </cell>
          <cell r="K1520" t="str">
            <v>NonBarg</v>
          </cell>
          <cell r="L1520" t="str">
            <v>Prod</v>
          </cell>
          <cell r="M1520" t="str">
            <v>Yes</v>
          </cell>
          <cell r="N1520" t="str">
            <v>OT 1.5</v>
          </cell>
          <cell r="O1520">
            <v>5</v>
          </cell>
          <cell r="P1520">
            <v>110.81</v>
          </cell>
          <cell r="Q1520">
            <v>0</v>
          </cell>
          <cell r="R1520">
            <v>110.81</v>
          </cell>
          <cell r="S1520">
            <v>110.81</v>
          </cell>
        </row>
        <row r="1521">
          <cell r="B1521" t="str">
            <v>Y12</v>
          </cell>
          <cell r="C1521" t="str">
            <v>TRAVEL TIME-1 1/2</v>
          </cell>
          <cell r="D1521">
            <v>2160.12</v>
          </cell>
          <cell r="E1521">
            <v>0</v>
          </cell>
          <cell r="F1521">
            <v>0</v>
          </cell>
          <cell r="G1521">
            <v>2160.12</v>
          </cell>
          <cell r="H1521">
            <v>957</v>
          </cell>
          <cell r="I1521" t="str">
            <v>56</v>
          </cell>
          <cell r="J1521" t="str">
            <v>POWER GENERATION</v>
          </cell>
          <cell r="K1521" t="str">
            <v>NonBarg</v>
          </cell>
          <cell r="L1521" t="str">
            <v>Prod</v>
          </cell>
          <cell r="M1521" t="str">
            <v>Yes</v>
          </cell>
          <cell r="N1521" t="str">
            <v>OT 1.5</v>
          </cell>
          <cell r="O1521">
            <v>56</v>
          </cell>
          <cell r="P1521">
            <v>2160.12</v>
          </cell>
          <cell r="Q1521">
            <v>0</v>
          </cell>
          <cell r="R1521">
            <v>2160.12</v>
          </cell>
          <cell r="S1521">
            <v>2160.12</v>
          </cell>
        </row>
        <row r="1522">
          <cell r="B1522" t="str">
            <v>Y12</v>
          </cell>
          <cell r="C1522" t="str">
            <v>TRAVEL TIME-1 1/2</v>
          </cell>
          <cell r="D1522">
            <v>123.61</v>
          </cell>
          <cell r="E1522">
            <v>0</v>
          </cell>
          <cell r="F1522">
            <v>0</v>
          </cell>
          <cell r="G1522">
            <v>123.61</v>
          </cell>
          <cell r="H1522">
            <v>1059</v>
          </cell>
          <cell r="I1522" t="str">
            <v>58</v>
          </cell>
          <cell r="J1522" t="str">
            <v>INFO MANAGEMENT</v>
          </cell>
          <cell r="K1522" t="str">
            <v>NonBarg</v>
          </cell>
          <cell r="L1522" t="str">
            <v>Prod</v>
          </cell>
          <cell r="M1522" t="str">
            <v>Yes</v>
          </cell>
          <cell r="N1522" t="str">
            <v>OT 1.5</v>
          </cell>
          <cell r="O1522">
            <v>5.5</v>
          </cell>
          <cell r="P1522">
            <v>123.61</v>
          </cell>
          <cell r="Q1522">
            <v>0</v>
          </cell>
          <cell r="R1522">
            <v>123.61</v>
          </cell>
          <cell r="S1522">
            <v>123.61</v>
          </cell>
        </row>
        <row r="1523">
          <cell r="B1523" t="str">
            <v>Y13</v>
          </cell>
          <cell r="C1523" t="str">
            <v>EQUIP BRKDWN-1 1/2</v>
          </cell>
          <cell r="D1523">
            <v>74354.95</v>
          </cell>
          <cell r="E1523">
            <v>0</v>
          </cell>
          <cell r="F1523">
            <v>0</v>
          </cell>
          <cell r="G1523">
            <v>74354.95</v>
          </cell>
          <cell r="H1523">
            <v>309</v>
          </cell>
          <cell r="I1523" t="str">
            <v>53</v>
          </cell>
          <cell r="J1523" t="str">
            <v>POWER SYSTEMS</v>
          </cell>
          <cell r="K1523" t="str">
            <v>Barg</v>
          </cell>
          <cell r="L1523" t="str">
            <v>Prod</v>
          </cell>
          <cell r="M1523" t="str">
            <v>Yes</v>
          </cell>
          <cell r="N1523" t="str">
            <v>OT 1.5</v>
          </cell>
          <cell r="O1523">
            <v>2059</v>
          </cell>
          <cell r="P1523">
            <v>74354.95</v>
          </cell>
          <cell r="Q1523">
            <v>74354.95</v>
          </cell>
          <cell r="R1523">
            <v>0</v>
          </cell>
          <cell r="S1523">
            <v>74354.95</v>
          </cell>
        </row>
        <row r="1524">
          <cell r="B1524" t="str">
            <v>Y14</v>
          </cell>
          <cell r="C1524" t="str">
            <v>SAFETY MEETING-1 1/2</v>
          </cell>
          <cell r="D1524">
            <v>850.31</v>
          </cell>
          <cell r="E1524">
            <v>0</v>
          </cell>
          <cell r="F1524">
            <v>0</v>
          </cell>
          <cell r="G1524">
            <v>850.31</v>
          </cell>
          <cell r="H1524">
            <v>92</v>
          </cell>
          <cell r="I1524" t="str">
            <v>31</v>
          </cell>
          <cell r="J1524" t="str">
            <v>NUCLEAR DIVISION</v>
          </cell>
          <cell r="K1524" t="str">
            <v>Barg</v>
          </cell>
          <cell r="L1524" t="str">
            <v>Prod</v>
          </cell>
          <cell r="M1524" t="str">
            <v>Yes</v>
          </cell>
          <cell r="N1524" t="str">
            <v>OT 1.5</v>
          </cell>
          <cell r="O1524">
            <v>22.75</v>
          </cell>
          <cell r="P1524">
            <v>850.31</v>
          </cell>
          <cell r="Q1524">
            <v>850.31</v>
          </cell>
          <cell r="R1524">
            <v>0</v>
          </cell>
          <cell r="S1524">
            <v>850.31</v>
          </cell>
        </row>
        <row r="1525">
          <cell r="B1525" t="str">
            <v>Y14</v>
          </cell>
          <cell r="C1525" t="str">
            <v>SAFETY MEETING-1 1/2</v>
          </cell>
          <cell r="D1525">
            <v>293828.5</v>
          </cell>
          <cell r="E1525">
            <v>0</v>
          </cell>
          <cell r="F1525">
            <v>0</v>
          </cell>
          <cell r="G1525">
            <v>293828.5</v>
          </cell>
          <cell r="H1525">
            <v>310</v>
          </cell>
          <cell r="I1525" t="str">
            <v>53</v>
          </cell>
          <cell r="J1525" t="str">
            <v>POWER SYSTEMS</v>
          </cell>
          <cell r="K1525" t="str">
            <v>Barg</v>
          </cell>
          <cell r="L1525" t="str">
            <v>Prod</v>
          </cell>
          <cell r="M1525" t="str">
            <v>Yes</v>
          </cell>
          <cell r="N1525" t="str">
            <v>OT 1.5</v>
          </cell>
          <cell r="O1525">
            <v>8271.75</v>
          </cell>
          <cell r="P1525">
            <v>293828.5</v>
          </cell>
          <cell r="Q1525">
            <v>293828.5</v>
          </cell>
          <cell r="R1525">
            <v>0</v>
          </cell>
          <cell r="S1525">
            <v>293828.5</v>
          </cell>
        </row>
        <row r="1526">
          <cell r="B1526" t="str">
            <v>Y14</v>
          </cell>
          <cell r="C1526" t="str">
            <v>SAFETY MEETING-1 1/2</v>
          </cell>
          <cell r="D1526">
            <v>6832.6</v>
          </cell>
          <cell r="E1526">
            <v>0</v>
          </cell>
          <cell r="F1526">
            <v>0</v>
          </cell>
          <cell r="G1526">
            <v>6832.6</v>
          </cell>
          <cell r="H1526">
            <v>430</v>
          </cell>
          <cell r="I1526" t="str">
            <v>56</v>
          </cell>
          <cell r="J1526" t="str">
            <v>POWER GENERATION</v>
          </cell>
          <cell r="K1526" t="str">
            <v>Barg</v>
          </cell>
          <cell r="L1526" t="str">
            <v>Prod</v>
          </cell>
          <cell r="M1526" t="str">
            <v>Yes</v>
          </cell>
          <cell r="N1526" t="str">
            <v>OT 1.5</v>
          </cell>
          <cell r="O1526">
            <v>186.25</v>
          </cell>
          <cell r="P1526">
            <v>6832.6</v>
          </cell>
          <cell r="Q1526">
            <v>6832.6</v>
          </cell>
          <cell r="R1526">
            <v>0</v>
          </cell>
          <cell r="S1526">
            <v>6832.6</v>
          </cell>
        </row>
        <row r="1527">
          <cell r="B1527" t="str">
            <v>Y14</v>
          </cell>
          <cell r="C1527" t="str">
            <v>SAFETY MEETING-1 1/2</v>
          </cell>
          <cell r="D1527">
            <v>416.13</v>
          </cell>
          <cell r="E1527">
            <v>0</v>
          </cell>
          <cell r="F1527">
            <v>0</v>
          </cell>
          <cell r="G1527">
            <v>416.13</v>
          </cell>
          <cell r="H1527">
            <v>795</v>
          </cell>
          <cell r="I1527" t="str">
            <v>53</v>
          </cell>
          <cell r="J1527" t="str">
            <v>POWER SYSTEMS</v>
          </cell>
          <cell r="K1527" t="str">
            <v>NonBarg</v>
          </cell>
          <cell r="L1527" t="str">
            <v>Prod</v>
          </cell>
          <cell r="M1527" t="str">
            <v>Yes</v>
          </cell>
          <cell r="N1527" t="str">
            <v>OT 1.5</v>
          </cell>
          <cell r="O1527">
            <v>11</v>
          </cell>
          <cell r="P1527">
            <v>416.13</v>
          </cell>
          <cell r="Q1527">
            <v>0</v>
          </cell>
          <cell r="R1527">
            <v>416.13</v>
          </cell>
          <cell r="S1527">
            <v>416.13</v>
          </cell>
        </row>
        <row r="1528">
          <cell r="B1528" t="str">
            <v>Y15</v>
          </cell>
          <cell r="C1528" t="str">
            <v>CO/UNION MTG 1 1/2</v>
          </cell>
          <cell r="D1528">
            <v>397.47</v>
          </cell>
          <cell r="E1528">
            <v>0</v>
          </cell>
          <cell r="F1528">
            <v>0</v>
          </cell>
          <cell r="G1528">
            <v>397.47</v>
          </cell>
          <cell r="H1528">
            <v>93</v>
          </cell>
          <cell r="I1528" t="str">
            <v>31</v>
          </cell>
          <cell r="J1528" t="str">
            <v>NUCLEAR DIVISION</v>
          </cell>
          <cell r="K1528" t="str">
            <v>Barg</v>
          </cell>
          <cell r="L1528" t="str">
            <v>Prod</v>
          </cell>
          <cell r="M1528" t="str">
            <v>Yes</v>
          </cell>
          <cell r="N1528" t="str">
            <v>OT 1.5</v>
          </cell>
          <cell r="O1528">
            <v>11</v>
          </cell>
          <cell r="P1528">
            <v>397.47</v>
          </cell>
          <cell r="Q1528">
            <v>397.47</v>
          </cell>
          <cell r="R1528">
            <v>0</v>
          </cell>
          <cell r="S1528">
            <v>397.47</v>
          </cell>
        </row>
        <row r="1529">
          <cell r="B1529" t="str">
            <v>Y15</v>
          </cell>
          <cell r="C1529" t="str">
            <v>CO/UNION MTG 1 1/2</v>
          </cell>
          <cell r="D1529">
            <v>4902.8100000000004</v>
          </cell>
          <cell r="E1529">
            <v>0</v>
          </cell>
          <cell r="F1529">
            <v>0</v>
          </cell>
          <cell r="G1529">
            <v>4902.8100000000004</v>
          </cell>
          <cell r="H1529">
            <v>311</v>
          </cell>
          <cell r="I1529" t="str">
            <v>53</v>
          </cell>
          <cell r="J1529" t="str">
            <v>POWER SYSTEMS</v>
          </cell>
          <cell r="K1529" t="str">
            <v>Barg</v>
          </cell>
          <cell r="L1529" t="str">
            <v>Prod</v>
          </cell>
          <cell r="M1529" t="str">
            <v>Yes</v>
          </cell>
          <cell r="N1529" t="str">
            <v>OT 1.5</v>
          </cell>
          <cell r="O1529">
            <v>132</v>
          </cell>
          <cell r="P1529">
            <v>4902.8100000000004</v>
          </cell>
          <cell r="Q1529">
            <v>4902.8100000000004</v>
          </cell>
          <cell r="R1529">
            <v>0</v>
          </cell>
          <cell r="S1529">
            <v>4902.8100000000004</v>
          </cell>
        </row>
        <row r="1530">
          <cell r="B1530" t="str">
            <v>Y15</v>
          </cell>
          <cell r="C1530" t="str">
            <v>CO/UNION MTG 1 1/2</v>
          </cell>
          <cell r="D1530">
            <v>1454.04</v>
          </cell>
          <cell r="E1530">
            <v>0</v>
          </cell>
          <cell r="F1530">
            <v>0</v>
          </cell>
          <cell r="G1530">
            <v>1454.04</v>
          </cell>
          <cell r="H1530">
            <v>431</v>
          </cell>
          <cell r="I1530" t="str">
            <v>56</v>
          </cell>
          <cell r="J1530" t="str">
            <v>POWER GENERATION</v>
          </cell>
          <cell r="K1530" t="str">
            <v>Barg</v>
          </cell>
          <cell r="L1530" t="str">
            <v>Prod</v>
          </cell>
          <cell r="M1530" t="str">
            <v>Yes</v>
          </cell>
          <cell r="N1530" t="str">
            <v>OT 1.5</v>
          </cell>
          <cell r="O1530">
            <v>39</v>
          </cell>
          <cell r="P1530">
            <v>1454.04</v>
          </cell>
          <cell r="Q1530">
            <v>1454.04</v>
          </cell>
          <cell r="R1530">
            <v>0</v>
          </cell>
          <cell r="S1530">
            <v>1454.04</v>
          </cell>
        </row>
        <row r="1531">
          <cell r="B1531" t="str">
            <v>Y15</v>
          </cell>
          <cell r="C1531" t="str">
            <v>CO/UNION MTG 1 1/2</v>
          </cell>
          <cell r="D1531">
            <v>0</v>
          </cell>
          <cell r="E1531">
            <v>0</v>
          </cell>
          <cell r="F1531">
            <v>0</v>
          </cell>
          <cell r="G1531">
            <v>0</v>
          </cell>
          <cell r="H1531">
            <v>958</v>
          </cell>
          <cell r="I1531" t="str">
            <v>56</v>
          </cell>
          <cell r="J1531" t="str">
            <v>POWER GENERATION</v>
          </cell>
          <cell r="K1531" t="str">
            <v>NonBarg</v>
          </cell>
          <cell r="L1531" t="str">
            <v>Prod</v>
          </cell>
          <cell r="M1531" t="str">
            <v>Yes</v>
          </cell>
          <cell r="N1531" t="str">
            <v>OT 1.5</v>
          </cell>
          <cell r="O1531">
            <v>0</v>
          </cell>
          <cell r="P1531">
            <v>0</v>
          </cell>
          <cell r="Q1531">
            <v>0</v>
          </cell>
          <cell r="R1531">
            <v>0</v>
          </cell>
          <cell r="S1531">
            <v>0</v>
          </cell>
        </row>
        <row r="1532">
          <cell r="B1532" t="str">
            <v>Y16</v>
          </cell>
          <cell r="C1532" t="str">
            <v>OTHER MEETING-1 1/2</v>
          </cell>
          <cell r="D1532">
            <v>244898.91</v>
          </cell>
          <cell r="E1532">
            <v>0</v>
          </cell>
          <cell r="F1532">
            <v>0</v>
          </cell>
          <cell r="G1532">
            <v>244898.91</v>
          </cell>
          <cell r="H1532">
            <v>94</v>
          </cell>
          <cell r="I1532" t="str">
            <v>31</v>
          </cell>
          <cell r="J1532" t="str">
            <v>NUCLEAR DIVISION</v>
          </cell>
          <cell r="K1532" t="str">
            <v>Barg</v>
          </cell>
          <cell r="L1532" t="str">
            <v>Prod</v>
          </cell>
          <cell r="M1532" t="str">
            <v>Yes</v>
          </cell>
          <cell r="N1532" t="str">
            <v>OT 1.5</v>
          </cell>
          <cell r="O1532">
            <v>6484</v>
          </cell>
          <cell r="P1532">
            <v>244898.91</v>
          </cell>
          <cell r="Q1532">
            <v>244898.91</v>
          </cell>
          <cell r="R1532">
            <v>0</v>
          </cell>
          <cell r="S1532">
            <v>244898.91</v>
          </cell>
        </row>
        <row r="1533">
          <cell r="B1533" t="str">
            <v>Y16</v>
          </cell>
          <cell r="C1533" t="str">
            <v>OTHER MEETING-1 1/2</v>
          </cell>
          <cell r="D1533">
            <v>44420.31</v>
          </cell>
          <cell r="E1533">
            <v>0</v>
          </cell>
          <cell r="F1533">
            <v>0</v>
          </cell>
          <cell r="G1533">
            <v>44420.31</v>
          </cell>
          <cell r="H1533">
            <v>312</v>
          </cell>
          <cell r="I1533" t="str">
            <v>53</v>
          </cell>
          <cell r="J1533" t="str">
            <v>POWER SYSTEMS</v>
          </cell>
          <cell r="K1533" t="str">
            <v>Barg</v>
          </cell>
          <cell r="L1533" t="str">
            <v>Prod</v>
          </cell>
          <cell r="M1533" t="str">
            <v>Yes</v>
          </cell>
          <cell r="N1533" t="str">
            <v>OT 1.5</v>
          </cell>
          <cell r="O1533">
            <v>1292.25</v>
          </cell>
          <cell r="P1533">
            <v>44420.31</v>
          </cell>
          <cell r="Q1533">
            <v>44420.31</v>
          </cell>
          <cell r="R1533">
            <v>0</v>
          </cell>
          <cell r="S1533">
            <v>44420.31</v>
          </cell>
        </row>
        <row r="1534">
          <cell r="B1534" t="str">
            <v>Y16</v>
          </cell>
          <cell r="C1534" t="str">
            <v>OTHER MEETING-1 1/2</v>
          </cell>
          <cell r="D1534">
            <v>3164.72</v>
          </cell>
          <cell r="E1534">
            <v>0</v>
          </cell>
          <cell r="F1534">
            <v>0</v>
          </cell>
          <cell r="G1534">
            <v>3164.72</v>
          </cell>
          <cell r="H1534">
            <v>432</v>
          </cell>
          <cell r="I1534" t="str">
            <v>56</v>
          </cell>
          <cell r="J1534" t="str">
            <v>POWER GENERATION</v>
          </cell>
          <cell r="K1534" t="str">
            <v>Barg</v>
          </cell>
          <cell r="L1534" t="str">
            <v>Prod</v>
          </cell>
          <cell r="M1534" t="str">
            <v>Yes</v>
          </cell>
          <cell r="N1534" t="str">
            <v>OT 1.5</v>
          </cell>
          <cell r="O1534">
            <v>80</v>
          </cell>
          <cell r="P1534">
            <v>3164.72</v>
          </cell>
          <cell r="Q1534">
            <v>3164.72</v>
          </cell>
          <cell r="R1534">
            <v>0</v>
          </cell>
          <cell r="S1534">
            <v>3164.72</v>
          </cell>
        </row>
        <row r="1535">
          <cell r="B1535" t="str">
            <v>Y16</v>
          </cell>
          <cell r="C1535" t="str">
            <v>OTHER MEETING-1 1/2</v>
          </cell>
          <cell r="D1535">
            <v>352.69</v>
          </cell>
          <cell r="E1535">
            <v>0</v>
          </cell>
          <cell r="F1535">
            <v>0</v>
          </cell>
          <cell r="G1535">
            <v>352.69</v>
          </cell>
          <cell r="H1535">
            <v>117</v>
          </cell>
          <cell r="I1535" t="str">
            <v>31</v>
          </cell>
          <cell r="J1535" t="str">
            <v>NUCLEAR DIVISION</v>
          </cell>
          <cell r="K1535" t="str">
            <v>NonBarg</v>
          </cell>
          <cell r="L1535" t="str">
            <v>Prod</v>
          </cell>
          <cell r="M1535" t="str">
            <v>Yes</v>
          </cell>
          <cell r="N1535" t="str">
            <v>OT 1.5</v>
          </cell>
          <cell r="O1535">
            <v>11</v>
          </cell>
          <cell r="P1535">
            <v>352.69</v>
          </cell>
          <cell r="Q1535">
            <v>0</v>
          </cell>
          <cell r="R1535">
            <v>352.69</v>
          </cell>
          <cell r="S1535">
            <v>352.69</v>
          </cell>
        </row>
        <row r="1536">
          <cell r="B1536" t="str">
            <v>Y16</v>
          </cell>
          <cell r="C1536" t="str">
            <v>OTHER MEETING-1 1/2</v>
          </cell>
          <cell r="D1536">
            <v>135.84</v>
          </cell>
          <cell r="E1536">
            <v>0</v>
          </cell>
          <cell r="F1536">
            <v>0</v>
          </cell>
          <cell r="G1536">
            <v>135.84</v>
          </cell>
          <cell r="H1536">
            <v>340</v>
          </cell>
          <cell r="I1536" t="str">
            <v>34</v>
          </cell>
          <cell r="J1536" t="str">
            <v>HUMAN RESRC &amp; CORP SVCS</v>
          </cell>
          <cell r="K1536" t="str">
            <v>NonBarg</v>
          </cell>
          <cell r="L1536" t="str">
            <v>Prod</v>
          </cell>
          <cell r="M1536" t="str">
            <v>Yes</v>
          </cell>
          <cell r="N1536" t="str">
            <v>OT 1.5</v>
          </cell>
          <cell r="O1536">
            <v>8</v>
          </cell>
          <cell r="P1536">
            <v>135.84</v>
          </cell>
          <cell r="Q1536">
            <v>0</v>
          </cell>
          <cell r="R1536">
            <v>135.84</v>
          </cell>
          <cell r="S1536">
            <v>135.84</v>
          </cell>
        </row>
        <row r="1537">
          <cell r="B1537" t="str">
            <v>Y16</v>
          </cell>
          <cell r="C1537" t="str">
            <v>OTHER MEETING-1 1/2</v>
          </cell>
          <cell r="D1537">
            <v>36</v>
          </cell>
          <cell r="E1537">
            <v>0</v>
          </cell>
          <cell r="F1537">
            <v>0</v>
          </cell>
          <cell r="G1537">
            <v>36</v>
          </cell>
          <cell r="H1537">
            <v>796</v>
          </cell>
          <cell r="I1537" t="str">
            <v>53</v>
          </cell>
          <cell r="J1537" t="str">
            <v>POWER SYSTEMS</v>
          </cell>
          <cell r="K1537" t="str">
            <v>NonBarg</v>
          </cell>
          <cell r="L1537" t="str">
            <v>Prod</v>
          </cell>
          <cell r="M1537" t="str">
            <v>Yes</v>
          </cell>
          <cell r="N1537" t="str">
            <v>OT 1.5</v>
          </cell>
          <cell r="O1537">
            <v>1</v>
          </cell>
          <cell r="P1537">
            <v>36</v>
          </cell>
          <cell r="Q1537">
            <v>0</v>
          </cell>
          <cell r="R1537">
            <v>36</v>
          </cell>
          <cell r="S1537">
            <v>36</v>
          </cell>
        </row>
        <row r="1538">
          <cell r="B1538" t="str">
            <v>Y17</v>
          </cell>
          <cell r="C1538" t="str">
            <v>RAIN TIME-1 1/2</v>
          </cell>
          <cell r="D1538">
            <v>376.85</v>
          </cell>
          <cell r="E1538">
            <v>0</v>
          </cell>
          <cell r="F1538">
            <v>0</v>
          </cell>
          <cell r="G1538">
            <v>376.85</v>
          </cell>
          <cell r="H1538">
            <v>165</v>
          </cell>
          <cell r="I1538" t="str">
            <v>34</v>
          </cell>
          <cell r="J1538" t="str">
            <v>HUMAN RESRC &amp; CORP SVCS</v>
          </cell>
          <cell r="K1538" t="str">
            <v>Barg</v>
          </cell>
          <cell r="L1538" t="str">
            <v>Prod</v>
          </cell>
          <cell r="M1538" t="str">
            <v>Yes</v>
          </cell>
          <cell r="N1538" t="str">
            <v>OT 1.5</v>
          </cell>
          <cell r="O1538">
            <v>10</v>
          </cell>
          <cell r="P1538">
            <v>376.85</v>
          </cell>
          <cell r="Q1538">
            <v>376.85</v>
          </cell>
          <cell r="R1538">
            <v>0</v>
          </cell>
          <cell r="S1538">
            <v>376.85</v>
          </cell>
        </row>
        <row r="1539">
          <cell r="B1539" t="str">
            <v>Y17</v>
          </cell>
          <cell r="C1539" t="str">
            <v>RAIN TIME-1 1/2</v>
          </cell>
          <cell r="D1539">
            <v>37.08</v>
          </cell>
          <cell r="E1539">
            <v>0</v>
          </cell>
          <cell r="F1539">
            <v>0</v>
          </cell>
          <cell r="G1539">
            <v>37.08</v>
          </cell>
          <cell r="H1539">
            <v>213</v>
          </cell>
          <cell r="I1539" t="str">
            <v>51</v>
          </cell>
          <cell r="J1539" t="str">
            <v>CUSTOMER SERVICE</v>
          </cell>
          <cell r="K1539" t="str">
            <v>Barg</v>
          </cell>
          <cell r="L1539" t="str">
            <v>Prod</v>
          </cell>
          <cell r="M1539" t="str">
            <v>Yes</v>
          </cell>
          <cell r="N1539" t="str">
            <v>OT 1.5</v>
          </cell>
          <cell r="O1539">
            <v>1</v>
          </cell>
          <cell r="P1539">
            <v>37.08</v>
          </cell>
          <cell r="Q1539">
            <v>37.08</v>
          </cell>
          <cell r="R1539">
            <v>0</v>
          </cell>
          <cell r="S1539">
            <v>37.08</v>
          </cell>
        </row>
        <row r="1540">
          <cell r="B1540" t="str">
            <v>Y17</v>
          </cell>
          <cell r="C1540" t="str">
            <v>RAIN TIME-1 1/2</v>
          </cell>
          <cell r="D1540">
            <v>299961.21999999997</v>
          </cell>
          <cell r="E1540">
            <v>0</v>
          </cell>
          <cell r="F1540">
            <v>0</v>
          </cell>
          <cell r="G1540">
            <v>299961.21999999997</v>
          </cell>
          <cell r="H1540">
            <v>313</v>
          </cell>
          <cell r="I1540" t="str">
            <v>53</v>
          </cell>
          <cell r="J1540" t="str">
            <v>POWER SYSTEMS</v>
          </cell>
          <cell r="K1540" t="str">
            <v>Barg</v>
          </cell>
          <cell r="L1540" t="str">
            <v>Prod</v>
          </cell>
          <cell r="M1540" t="str">
            <v>Yes</v>
          </cell>
          <cell r="N1540" t="str">
            <v>OT 1.5</v>
          </cell>
          <cell r="O1540">
            <v>8167</v>
          </cell>
          <cell r="P1540">
            <v>299961.21999999997</v>
          </cell>
          <cell r="Q1540">
            <v>299961.21999999997</v>
          </cell>
          <cell r="R1540">
            <v>0</v>
          </cell>
          <cell r="S1540">
            <v>299961.21999999997</v>
          </cell>
        </row>
        <row r="1541">
          <cell r="B1541" t="str">
            <v>Y18</v>
          </cell>
          <cell r="C1541" t="str">
            <v>SERV CREWS 1 1/2</v>
          </cell>
          <cell r="D1541">
            <v>39899.660000000003</v>
          </cell>
          <cell r="E1541">
            <v>0</v>
          </cell>
          <cell r="F1541">
            <v>0</v>
          </cell>
          <cell r="G1541">
            <v>39899.660000000003</v>
          </cell>
          <cell r="H1541">
            <v>314</v>
          </cell>
          <cell r="I1541" t="str">
            <v>53</v>
          </cell>
          <cell r="J1541" t="str">
            <v>POWER SYSTEMS</v>
          </cell>
          <cell r="K1541" t="str">
            <v>Barg</v>
          </cell>
          <cell r="L1541" t="str">
            <v>Prod</v>
          </cell>
          <cell r="M1541" t="str">
            <v>Yes</v>
          </cell>
          <cell r="N1541" t="str">
            <v>OT 1.5</v>
          </cell>
          <cell r="O1541">
            <v>1330.25</v>
          </cell>
          <cell r="P1541">
            <v>39899.660000000003</v>
          </cell>
          <cell r="Q1541">
            <v>39899.660000000003</v>
          </cell>
          <cell r="R1541">
            <v>0</v>
          </cell>
          <cell r="S1541">
            <v>39899.660000000003</v>
          </cell>
        </row>
        <row r="1542">
          <cell r="B1542" t="str">
            <v>Y21</v>
          </cell>
          <cell r="C1542" t="str">
            <v>TIME &amp; ONE HALF OT</v>
          </cell>
          <cell r="D1542">
            <v>6078538.3099999996</v>
          </cell>
          <cell r="E1542">
            <v>0</v>
          </cell>
          <cell r="F1542">
            <v>0</v>
          </cell>
          <cell r="G1542">
            <v>6078538.3099999996</v>
          </cell>
          <cell r="H1542">
            <v>95</v>
          </cell>
          <cell r="I1542" t="str">
            <v>31</v>
          </cell>
          <cell r="J1542" t="str">
            <v>NUCLEAR DIVISION</v>
          </cell>
          <cell r="K1542" t="str">
            <v>Barg</v>
          </cell>
          <cell r="L1542" t="str">
            <v>Prod</v>
          </cell>
          <cell r="M1542" t="str">
            <v>Yes</v>
          </cell>
          <cell r="N1542" t="str">
            <v>OT 1.5</v>
          </cell>
          <cell r="O1542">
            <v>162128</v>
          </cell>
          <cell r="P1542">
            <v>6078538.3099999996</v>
          </cell>
          <cell r="Q1542">
            <v>6078538.3099999996</v>
          </cell>
          <cell r="R1542">
            <v>0</v>
          </cell>
          <cell r="S1542">
            <v>6078538.3099999996</v>
          </cell>
        </row>
        <row r="1543">
          <cell r="B1543" t="str">
            <v>Y21</v>
          </cell>
          <cell r="C1543" t="str">
            <v>TIME &amp; ONE HALF OT</v>
          </cell>
          <cell r="D1543">
            <v>15524.56</v>
          </cell>
          <cell r="E1543">
            <v>0</v>
          </cell>
          <cell r="F1543">
            <v>0</v>
          </cell>
          <cell r="G1543">
            <v>15524.56</v>
          </cell>
          <cell r="H1543">
            <v>166</v>
          </cell>
          <cell r="I1543" t="str">
            <v>34</v>
          </cell>
          <cell r="J1543" t="str">
            <v>HUMAN RESRC &amp; CORP SVCS</v>
          </cell>
          <cell r="K1543" t="str">
            <v>Barg</v>
          </cell>
          <cell r="L1543" t="str">
            <v>Prod</v>
          </cell>
          <cell r="M1543" t="str">
            <v>Yes</v>
          </cell>
          <cell r="N1543" t="str">
            <v>OT 1.5</v>
          </cell>
          <cell r="O1543">
            <v>415.75</v>
          </cell>
          <cell r="P1543">
            <v>15524.56</v>
          </cell>
          <cell r="Q1543">
            <v>15524.56</v>
          </cell>
          <cell r="R1543">
            <v>0</v>
          </cell>
          <cell r="S1543">
            <v>15524.56</v>
          </cell>
        </row>
        <row r="1544">
          <cell r="B1544" t="str">
            <v>Y21</v>
          </cell>
          <cell r="C1544" t="str">
            <v>TIME &amp; ONE HALF OT</v>
          </cell>
          <cell r="D1544">
            <v>37418.769999999997</v>
          </cell>
          <cell r="E1544">
            <v>0</v>
          </cell>
          <cell r="F1544">
            <v>0</v>
          </cell>
          <cell r="G1544">
            <v>37418.769999999997</v>
          </cell>
          <cell r="H1544">
            <v>214</v>
          </cell>
          <cell r="I1544" t="str">
            <v>51</v>
          </cell>
          <cell r="J1544" t="str">
            <v>CUSTOMER SERVICE</v>
          </cell>
          <cell r="K1544" t="str">
            <v>Barg</v>
          </cell>
          <cell r="L1544" t="str">
            <v>Prod</v>
          </cell>
          <cell r="M1544" t="str">
            <v>Yes</v>
          </cell>
          <cell r="N1544" t="str">
            <v>OT 1.5</v>
          </cell>
          <cell r="O1544">
            <v>1062.5</v>
          </cell>
          <cell r="P1544">
            <v>37418.769999999997</v>
          </cell>
          <cell r="Q1544">
            <v>37418.769999999997</v>
          </cell>
          <cell r="R1544">
            <v>0</v>
          </cell>
          <cell r="S1544">
            <v>37418.769999999997</v>
          </cell>
        </row>
        <row r="1545">
          <cell r="B1545" t="str">
            <v>Y21</v>
          </cell>
          <cell r="C1545" t="str">
            <v>TIME &amp; ONE HALF OT</v>
          </cell>
          <cell r="D1545">
            <v>36567448.579999998</v>
          </cell>
          <cell r="E1545">
            <v>0</v>
          </cell>
          <cell r="F1545">
            <v>0</v>
          </cell>
          <cell r="G1545">
            <v>36567448.579999998</v>
          </cell>
          <cell r="H1545">
            <v>315</v>
          </cell>
          <cell r="I1545" t="str">
            <v>53</v>
          </cell>
          <cell r="J1545" t="str">
            <v>POWER SYSTEMS</v>
          </cell>
          <cell r="K1545" t="str">
            <v>Barg</v>
          </cell>
          <cell r="L1545" t="str">
            <v>Prod</v>
          </cell>
          <cell r="M1545" t="str">
            <v>Yes</v>
          </cell>
          <cell r="N1545" t="str">
            <v>OT 1.5</v>
          </cell>
          <cell r="O1545">
            <v>1032851.25</v>
          </cell>
          <cell r="P1545">
            <v>36567448.579999998</v>
          </cell>
          <cell r="Q1545">
            <v>36567448.579999998</v>
          </cell>
          <cell r="R1545">
            <v>0</v>
          </cell>
          <cell r="S1545">
            <v>36567448.579999998</v>
          </cell>
        </row>
        <row r="1546">
          <cell r="B1546" t="str">
            <v>Y21</v>
          </cell>
          <cell r="C1546" t="str">
            <v>TIME &amp; ONE HALF OT</v>
          </cell>
          <cell r="D1546">
            <v>6362659.4299999997</v>
          </cell>
          <cell r="E1546">
            <v>0</v>
          </cell>
          <cell r="F1546">
            <v>0</v>
          </cell>
          <cell r="G1546">
            <v>6362659.4299999997</v>
          </cell>
          <cell r="H1546">
            <v>433</v>
          </cell>
          <cell r="I1546" t="str">
            <v>56</v>
          </cell>
          <cell r="J1546" t="str">
            <v>POWER GENERATION</v>
          </cell>
          <cell r="K1546" t="str">
            <v>Barg</v>
          </cell>
          <cell r="L1546" t="str">
            <v>Prod</v>
          </cell>
          <cell r="M1546" t="str">
            <v>Yes</v>
          </cell>
          <cell r="N1546" t="str">
            <v>OT 1.5</v>
          </cell>
          <cell r="O1546">
            <v>173236.5</v>
          </cell>
          <cell r="P1546">
            <v>6362659.4299999997</v>
          </cell>
          <cell r="Q1546">
            <v>6362659.4299999997</v>
          </cell>
          <cell r="R1546">
            <v>0</v>
          </cell>
          <cell r="S1546">
            <v>6362659.4299999997</v>
          </cell>
        </row>
        <row r="1547">
          <cell r="B1547" t="str">
            <v>Y21</v>
          </cell>
          <cell r="C1547" t="str">
            <v>TIME &amp; ONE HALF OT</v>
          </cell>
          <cell r="D1547">
            <v>195654.26</v>
          </cell>
          <cell r="E1547">
            <v>0</v>
          </cell>
          <cell r="F1547">
            <v>0</v>
          </cell>
          <cell r="G1547">
            <v>195654.26</v>
          </cell>
          <cell r="H1547">
            <v>483</v>
          </cell>
          <cell r="I1547" t="str">
            <v>58</v>
          </cell>
          <cell r="J1547" t="str">
            <v>INFO MANAGEMENT</v>
          </cell>
          <cell r="K1547" t="str">
            <v>Barg</v>
          </cell>
          <cell r="L1547" t="str">
            <v>Prod</v>
          </cell>
          <cell r="M1547" t="str">
            <v>Yes</v>
          </cell>
          <cell r="N1547" t="str">
            <v>OT 1.5</v>
          </cell>
          <cell r="O1547">
            <v>5035</v>
          </cell>
          <cell r="P1547">
            <v>195654.26</v>
          </cell>
          <cell r="Q1547">
            <v>195654.26</v>
          </cell>
          <cell r="R1547">
            <v>0</v>
          </cell>
          <cell r="S1547">
            <v>195654.26</v>
          </cell>
        </row>
        <row r="1548">
          <cell r="B1548" t="str">
            <v>Y21</v>
          </cell>
          <cell r="C1548" t="str">
            <v>TIME &amp; ONE HALF OT</v>
          </cell>
          <cell r="D1548">
            <v>520902.32</v>
          </cell>
          <cell r="E1548">
            <v>0</v>
          </cell>
          <cell r="F1548">
            <v>0</v>
          </cell>
          <cell r="G1548">
            <v>520902.32</v>
          </cell>
          <cell r="H1548">
            <v>118</v>
          </cell>
          <cell r="I1548" t="str">
            <v>31</v>
          </cell>
          <cell r="J1548" t="str">
            <v>NUCLEAR DIVISION</v>
          </cell>
          <cell r="K1548" t="str">
            <v>NonBarg</v>
          </cell>
          <cell r="L1548" t="str">
            <v>Prod</v>
          </cell>
          <cell r="M1548" t="str">
            <v>Yes</v>
          </cell>
          <cell r="N1548" t="str">
            <v>OT 1.5</v>
          </cell>
          <cell r="O1548">
            <v>14264.75</v>
          </cell>
          <cell r="P1548">
            <v>520902.32</v>
          </cell>
          <cell r="Q1548">
            <v>0</v>
          </cell>
          <cell r="R1548">
            <v>520902.32</v>
          </cell>
          <cell r="S1548">
            <v>520902.32</v>
          </cell>
        </row>
        <row r="1549">
          <cell r="B1549" t="str">
            <v>Y21</v>
          </cell>
          <cell r="C1549" t="str">
            <v>TIME &amp; ONE HALF OT</v>
          </cell>
          <cell r="D1549">
            <v>51279.63</v>
          </cell>
          <cell r="E1549">
            <v>0</v>
          </cell>
          <cell r="F1549">
            <v>0</v>
          </cell>
          <cell r="G1549">
            <v>51279.63</v>
          </cell>
          <cell r="H1549">
            <v>223</v>
          </cell>
          <cell r="I1549" t="str">
            <v>33</v>
          </cell>
          <cell r="J1549" t="str">
            <v>FINANCIAL</v>
          </cell>
          <cell r="K1549" t="str">
            <v>NonBarg</v>
          </cell>
          <cell r="L1549" t="str">
            <v>Prod</v>
          </cell>
          <cell r="M1549" t="str">
            <v>Yes</v>
          </cell>
          <cell r="N1549" t="str">
            <v>OT 1.5</v>
          </cell>
          <cell r="O1549">
            <v>2012.5</v>
          </cell>
          <cell r="P1549">
            <v>51279.63</v>
          </cell>
          <cell r="Q1549">
            <v>0</v>
          </cell>
          <cell r="R1549">
            <v>51279.63</v>
          </cell>
          <cell r="S1549">
            <v>51279.63</v>
          </cell>
        </row>
        <row r="1550">
          <cell r="B1550" t="str">
            <v>Y21</v>
          </cell>
          <cell r="C1550" t="str">
            <v>TIME &amp; ONE HALF OT</v>
          </cell>
          <cell r="D1550">
            <v>1142305.3700000001</v>
          </cell>
          <cell r="E1550">
            <v>0</v>
          </cell>
          <cell r="F1550">
            <v>0</v>
          </cell>
          <cell r="G1550">
            <v>1142305.3700000001</v>
          </cell>
          <cell r="H1550">
            <v>341</v>
          </cell>
          <cell r="I1550" t="str">
            <v>34</v>
          </cell>
          <cell r="J1550" t="str">
            <v>HUMAN RESRC &amp; CORP SVCS</v>
          </cell>
          <cell r="K1550" t="str">
            <v>NonBarg</v>
          </cell>
          <cell r="L1550" t="str">
            <v>Prod</v>
          </cell>
          <cell r="M1550" t="str">
            <v>Yes</v>
          </cell>
          <cell r="N1550" t="str">
            <v>OT 1.5</v>
          </cell>
          <cell r="O1550">
            <v>39617.75</v>
          </cell>
          <cell r="P1550">
            <v>1142305.3700000001</v>
          </cell>
          <cell r="Q1550">
            <v>0</v>
          </cell>
          <cell r="R1550">
            <v>1142305.3700000001</v>
          </cell>
          <cell r="S1550">
            <v>1142305.3700000001</v>
          </cell>
        </row>
        <row r="1551">
          <cell r="B1551" t="str">
            <v>Y21</v>
          </cell>
          <cell r="C1551" t="str">
            <v>TIME &amp; ONE HALF OT</v>
          </cell>
          <cell r="D1551">
            <v>9736.42</v>
          </cell>
          <cell r="E1551">
            <v>0</v>
          </cell>
          <cell r="F1551">
            <v>0</v>
          </cell>
          <cell r="G1551">
            <v>9736.42</v>
          </cell>
          <cell r="H1551">
            <v>422</v>
          </cell>
          <cell r="I1551" t="str">
            <v>35</v>
          </cell>
          <cell r="J1551" t="str">
            <v>GENERAL COUNSEL</v>
          </cell>
          <cell r="K1551" t="str">
            <v>NonBarg</v>
          </cell>
          <cell r="L1551" t="str">
            <v>Prod</v>
          </cell>
          <cell r="M1551" t="str">
            <v>Yes</v>
          </cell>
          <cell r="N1551" t="str">
            <v>OT 1.5</v>
          </cell>
          <cell r="O1551">
            <v>378.75</v>
          </cell>
          <cell r="P1551">
            <v>9736.42</v>
          </cell>
          <cell r="Q1551">
            <v>0</v>
          </cell>
          <cell r="R1551">
            <v>9736.42</v>
          </cell>
          <cell r="S1551">
            <v>9736.42</v>
          </cell>
        </row>
        <row r="1552">
          <cell r="B1552" t="str">
            <v>Y21</v>
          </cell>
          <cell r="C1552" t="str">
            <v>TIME &amp; ONE HALF OT</v>
          </cell>
          <cell r="D1552">
            <v>7831.85</v>
          </cell>
          <cell r="E1552">
            <v>0</v>
          </cell>
          <cell r="F1552">
            <v>0</v>
          </cell>
          <cell r="G1552">
            <v>7831.85</v>
          </cell>
          <cell r="H1552">
            <v>461</v>
          </cell>
          <cell r="I1552" t="str">
            <v>36</v>
          </cell>
          <cell r="J1552" t="str">
            <v>GOVT AFFAIRS - FED</v>
          </cell>
          <cell r="K1552" t="str">
            <v>NonBarg</v>
          </cell>
          <cell r="L1552" t="str">
            <v>Prod</v>
          </cell>
          <cell r="M1552" t="str">
            <v>Yes</v>
          </cell>
          <cell r="N1552" t="str">
            <v>OT 1.5</v>
          </cell>
          <cell r="O1552">
            <v>240.5</v>
          </cell>
          <cell r="P1552">
            <v>7831.85</v>
          </cell>
          <cell r="Q1552">
            <v>0</v>
          </cell>
          <cell r="R1552">
            <v>7831.85</v>
          </cell>
          <cell r="S1552">
            <v>7831.85</v>
          </cell>
        </row>
        <row r="1553">
          <cell r="B1553" t="str">
            <v>Y21</v>
          </cell>
          <cell r="C1553" t="str">
            <v>TIME &amp; ONE HALF OT</v>
          </cell>
          <cell r="D1553">
            <v>133477.93</v>
          </cell>
          <cell r="E1553">
            <v>0</v>
          </cell>
          <cell r="F1553">
            <v>0</v>
          </cell>
          <cell r="G1553">
            <v>133477.93</v>
          </cell>
          <cell r="H1553">
            <v>516</v>
          </cell>
          <cell r="I1553" t="str">
            <v>37</v>
          </cell>
          <cell r="J1553" t="str">
            <v>CORP COMMUNICATIONS</v>
          </cell>
          <cell r="K1553" t="str">
            <v>NonBarg</v>
          </cell>
          <cell r="L1553" t="str">
            <v>Prod</v>
          </cell>
          <cell r="M1553" t="str">
            <v>Yes</v>
          </cell>
          <cell r="N1553" t="str">
            <v>OT 1.5</v>
          </cell>
          <cell r="O1553">
            <v>5648.75</v>
          </cell>
          <cell r="P1553">
            <v>133477.93</v>
          </cell>
          <cell r="Q1553">
            <v>0</v>
          </cell>
          <cell r="R1553">
            <v>133477.93</v>
          </cell>
          <cell r="S1553">
            <v>133477.93</v>
          </cell>
        </row>
        <row r="1554">
          <cell r="B1554" t="str">
            <v>Y21</v>
          </cell>
          <cell r="C1554" t="str">
            <v>TIME &amp; ONE HALF OT</v>
          </cell>
          <cell r="D1554">
            <v>3586923.7</v>
          </cell>
          <cell r="E1554">
            <v>0</v>
          </cell>
          <cell r="F1554">
            <v>0</v>
          </cell>
          <cell r="G1554">
            <v>3586923.7</v>
          </cell>
          <cell r="H1554">
            <v>671</v>
          </cell>
          <cell r="I1554" t="str">
            <v>51</v>
          </cell>
          <cell r="J1554" t="str">
            <v>CUSTOMER SERVICE</v>
          </cell>
          <cell r="K1554" t="str">
            <v>NonBarg</v>
          </cell>
          <cell r="L1554" t="str">
            <v>Prod</v>
          </cell>
          <cell r="M1554" t="str">
            <v>Yes</v>
          </cell>
          <cell r="N1554" t="str">
            <v>OT 1.5</v>
          </cell>
          <cell r="O1554">
            <v>169545.75</v>
          </cell>
          <cell r="P1554">
            <v>3586923.7</v>
          </cell>
          <cell r="Q1554">
            <v>0</v>
          </cell>
          <cell r="R1554">
            <v>3586923.7</v>
          </cell>
          <cell r="S1554">
            <v>3586923.7</v>
          </cell>
        </row>
        <row r="1555">
          <cell r="B1555" t="str">
            <v>Y21</v>
          </cell>
          <cell r="C1555" t="str">
            <v>TIME &amp; ONE HALF OT</v>
          </cell>
          <cell r="D1555">
            <v>1202646.22</v>
          </cell>
          <cell r="E1555">
            <v>0</v>
          </cell>
          <cell r="F1555">
            <v>0</v>
          </cell>
          <cell r="G1555">
            <v>1202646.22</v>
          </cell>
          <cell r="H1555">
            <v>797</v>
          </cell>
          <cell r="I1555" t="str">
            <v>53</v>
          </cell>
          <cell r="J1555" t="str">
            <v>POWER SYSTEMS</v>
          </cell>
          <cell r="K1555" t="str">
            <v>NonBarg</v>
          </cell>
          <cell r="L1555" t="str">
            <v>Prod</v>
          </cell>
          <cell r="M1555" t="str">
            <v>Yes</v>
          </cell>
          <cell r="N1555" t="str">
            <v>OT 1.5</v>
          </cell>
          <cell r="O1555">
            <v>44244</v>
          </cell>
          <cell r="P1555">
            <v>1202646.22</v>
          </cell>
          <cell r="Q1555">
            <v>0</v>
          </cell>
          <cell r="R1555">
            <v>1202646.22</v>
          </cell>
          <cell r="S1555">
            <v>1202646.22</v>
          </cell>
        </row>
        <row r="1556">
          <cell r="B1556" t="str">
            <v>Y21</v>
          </cell>
          <cell r="C1556" t="str">
            <v>TIME &amp; ONE HALF OT</v>
          </cell>
          <cell r="D1556">
            <v>3657.09</v>
          </cell>
          <cell r="E1556">
            <v>0</v>
          </cell>
          <cell r="F1556">
            <v>0</v>
          </cell>
          <cell r="G1556">
            <v>3657.09</v>
          </cell>
          <cell r="H1556">
            <v>857</v>
          </cell>
          <cell r="I1556" t="str">
            <v>54</v>
          </cell>
          <cell r="J1556" t="str">
            <v>RESOURCE PLANNING</v>
          </cell>
          <cell r="K1556" t="str">
            <v>NonBarg</v>
          </cell>
          <cell r="L1556" t="str">
            <v>Prod</v>
          </cell>
          <cell r="M1556" t="str">
            <v>Yes</v>
          </cell>
          <cell r="N1556" t="str">
            <v>OT 1.5</v>
          </cell>
          <cell r="O1556">
            <v>137</v>
          </cell>
          <cell r="P1556">
            <v>3657.09</v>
          </cell>
          <cell r="Q1556">
            <v>0</v>
          </cell>
          <cell r="R1556">
            <v>3657.09</v>
          </cell>
          <cell r="S1556">
            <v>3657.09</v>
          </cell>
        </row>
        <row r="1557">
          <cell r="B1557" t="str">
            <v>Y21</v>
          </cell>
          <cell r="C1557" t="str">
            <v>TIME &amp; ONE HALF OT</v>
          </cell>
          <cell r="D1557">
            <v>396912.03</v>
          </cell>
          <cell r="E1557">
            <v>0</v>
          </cell>
          <cell r="F1557">
            <v>0</v>
          </cell>
          <cell r="G1557">
            <v>396912.03</v>
          </cell>
          <cell r="H1557">
            <v>959</v>
          </cell>
          <cell r="I1557" t="str">
            <v>56</v>
          </cell>
          <cell r="J1557" t="str">
            <v>POWER GENERATION</v>
          </cell>
          <cell r="K1557" t="str">
            <v>NonBarg</v>
          </cell>
          <cell r="L1557" t="str">
            <v>Prod</v>
          </cell>
          <cell r="M1557" t="str">
            <v>Yes</v>
          </cell>
          <cell r="N1557" t="str">
            <v>OT 1.5</v>
          </cell>
          <cell r="O1557">
            <v>10719.5</v>
          </cell>
          <cell r="P1557">
            <v>396912.03</v>
          </cell>
          <cell r="Q1557">
            <v>0</v>
          </cell>
          <cell r="R1557">
            <v>396912.03</v>
          </cell>
          <cell r="S1557">
            <v>396912.03</v>
          </cell>
        </row>
        <row r="1558">
          <cell r="B1558" t="str">
            <v>Y21</v>
          </cell>
          <cell r="C1558" t="str">
            <v>TIME &amp; ONE HALF OT</v>
          </cell>
          <cell r="D1558">
            <v>191128.35</v>
          </cell>
          <cell r="E1558">
            <v>0</v>
          </cell>
          <cell r="F1558">
            <v>0</v>
          </cell>
          <cell r="G1558">
            <v>191128.35</v>
          </cell>
          <cell r="H1558">
            <v>1060</v>
          </cell>
          <cell r="I1558" t="str">
            <v>58</v>
          </cell>
          <cell r="J1558" t="str">
            <v>INFO MANAGEMENT</v>
          </cell>
          <cell r="K1558" t="str">
            <v>NonBarg</v>
          </cell>
          <cell r="L1558" t="str">
            <v>Prod</v>
          </cell>
          <cell r="M1558" t="str">
            <v>Yes</v>
          </cell>
          <cell r="N1558" t="str">
            <v>OT 1.5</v>
          </cell>
          <cell r="O1558">
            <v>6884.5</v>
          </cell>
          <cell r="P1558">
            <v>191128.35</v>
          </cell>
          <cell r="Q1558">
            <v>0</v>
          </cell>
          <cell r="R1558">
            <v>191128.35</v>
          </cell>
          <cell r="S1558">
            <v>191128.35</v>
          </cell>
        </row>
        <row r="1559">
          <cell r="B1559" t="str">
            <v>Y21</v>
          </cell>
          <cell r="C1559" t="str">
            <v>TIME &amp; ONE HALF OT</v>
          </cell>
          <cell r="D1559">
            <v>15473.88</v>
          </cell>
          <cell r="E1559">
            <v>0</v>
          </cell>
          <cell r="F1559">
            <v>0</v>
          </cell>
          <cell r="G1559">
            <v>15473.88</v>
          </cell>
          <cell r="H1559">
            <v>1153</v>
          </cell>
          <cell r="I1559" t="str">
            <v>62</v>
          </cell>
          <cell r="J1559" t="str">
            <v>ENERGY MARKETING</v>
          </cell>
          <cell r="K1559" t="str">
            <v>NonBarg</v>
          </cell>
          <cell r="L1559" t="str">
            <v>Prod</v>
          </cell>
          <cell r="M1559" t="str">
            <v>Yes</v>
          </cell>
          <cell r="N1559" t="str">
            <v>OT 1.5</v>
          </cell>
          <cell r="O1559">
            <v>669</v>
          </cell>
          <cell r="P1559">
            <v>15473.88</v>
          </cell>
          <cell r="Q1559">
            <v>0</v>
          </cell>
          <cell r="R1559">
            <v>15473.88</v>
          </cell>
          <cell r="S1559">
            <v>15473.88</v>
          </cell>
        </row>
        <row r="1560">
          <cell r="B1560" t="str">
            <v>Y21</v>
          </cell>
          <cell r="C1560" t="str">
            <v>TIME &amp; ONE HALF OT</v>
          </cell>
          <cell r="D1560">
            <v>13074.58</v>
          </cell>
          <cell r="E1560">
            <v>0</v>
          </cell>
          <cell r="F1560">
            <v>0</v>
          </cell>
          <cell r="G1560">
            <v>13074.58</v>
          </cell>
          <cell r="H1560">
            <v>1213</v>
          </cell>
          <cell r="I1560" t="str">
            <v>63</v>
          </cell>
          <cell r="J1560" t="str">
            <v>REGULATORY AFFAIRS</v>
          </cell>
          <cell r="K1560" t="str">
            <v>NonBarg</v>
          </cell>
          <cell r="L1560" t="str">
            <v>Prod</v>
          </cell>
          <cell r="M1560" t="str">
            <v>Yes</v>
          </cell>
          <cell r="N1560" t="str">
            <v>OT 1.5</v>
          </cell>
          <cell r="O1560">
            <v>498.25</v>
          </cell>
          <cell r="P1560">
            <v>13074.58</v>
          </cell>
          <cell r="Q1560">
            <v>0</v>
          </cell>
          <cell r="R1560">
            <v>13074.58</v>
          </cell>
          <cell r="S1560">
            <v>13074.58</v>
          </cell>
        </row>
        <row r="1561">
          <cell r="B1561" t="str">
            <v>Y25</v>
          </cell>
          <cell r="C1561" t="str">
            <v>TEMP RELIEVING-1 1/2</v>
          </cell>
          <cell r="D1561">
            <v>64671.86</v>
          </cell>
          <cell r="E1561">
            <v>0</v>
          </cell>
          <cell r="F1561">
            <v>0</v>
          </cell>
          <cell r="G1561">
            <v>64671.86</v>
          </cell>
          <cell r="H1561">
            <v>96</v>
          </cell>
          <cell r="I1561" t="str">
            <v>31</v>
          </cell>
          <cell r="J1561" t="str">
            <v>NUCLEAR DIVISION</v>
          </cell>
          <cell r="K1561" t="str">
            <v>Barg</v>
          </cell>
          <cell r="L1561" t="str">
            <v>Prod</v>
          </cell>
          <cell r="M1561" t="str">
            <v>Yes</v>
          </cell>
          <cell r="N1561" t="str">
            <v>OT 1.5</v>
          </cell>
          <cell r="O1561">
            <v>17837</v>
          </cell>
          <cell r="P1561">
            <v>64671.86</v>
          </cell>
          <cell r="Q1561">
            <v>64671.86</v>
          </cell>
          <cell r="R1561">
            <v>0</v>
          </cell>
          <cell r="S1561">
            <v>64671.86</v>
          </cell>
        </row>
        <row r="1562">
          <cell r="B1562" t="str">
            <v>Y25</v>
          </cell>
          <cell r="C1562" t="str">
            <v>TEMP RELIEVING-1 1/2</v>
          </cell>
          <cell r="D1562">
            <v>76.27</v>
          </cell>
          <cell r="E1562">
            <v>0</v>
          </cell>
          <cell r="F1562">
            <v>0</v>
          </cell>
          <cell r="G1562">
            <v>76.27</v>
          </cell>
          <cell r="H1562">
            <v>167</v>
          </cell>
          <cell r="I1562" t="str">
            <v>34</v>
          </cell>
          <cell r="J1562" t="str">
            <v>HUMAN RESRC &amp; CORP SVCS</v>
          </cell>
          <cell r="K1562" t="str">
            <v>Barg</v>
          </cell>
          <cell r="L1562" t="str">
            <v>Prod</v>
          </cell>
          <cell r="M1562" t="str">
            <v>Yes</v>
          </cell>
          <cell r="N1562" t="str">
            <v>OT 1.5</v>
          </cell>
          <cell r="O1562">
            <v>33.75</v>
          </cell>
          <cell r="P1562">
            <v>76.27</v>
          </cell>
          <cell r="Q1562">
            <v>76.27</v>
          </cell>
          <cell r="R1562">
            <v>0</v>
          </cell>
          <cell r="S1562">
            <v>76.27</v>
          </cell>
        </row>
        <row r="1563">
          <cell r="B1563" t="str">
            <v>Y25</v>
          </cell>
          <cell r="C1563" t="str">
            <v>TEMP RELIEVING-1 1/2</v>
          </cell>
          <cell r="D1563">
            <v>2.21</v>
          </cell>
          <cell r="E1563">
            <v>0</v>
          </cell>
          <cell r="F1563">
            <v>0</v>
          </cell>
          <cell r="G1563">
            <v>2.21</v>
          </cell>
          <cell r="H1563">
            <v>215</v>
          </cell>
          <cell r="I1563" t="str">
            <v>51</v>
          </cell>
          <cell r="J1563" t="str">
            <v>CUSTOMER SERVICE</v>
          </cell>
          <cell r="K1563" t="str">
            <v>Barg</v>
          </cell>
          <cell r="L1563" t="str">
            <v>Prod</v>
          </cell>
          <cell r="M1563" t="str">
            <v>Yes</v>
          </cell>
          <cell r="N1563" t="str">
            <v>OT 1.5</v>
          </cell>
          <cell r="O1563">
            <v>2.5</v>
          </cell>
          <cell r="P1563">
            <v>2.21</v>
          </cell>
          <cell r="Q1563">
            <v>2.21</v>
          </cell>
          <cell r="R1563">
            <v>0</v>
          </cell>
          <cell r="S1563">
            <v>2.21</v>
          </cell>
        </row>
        <row r="1564">
          <cell r="B1564" t="str">
            <v>Y25</v>
          </cell>
          <cell r="C1564" t="str">
            <v>TEMP RELIEVING-1 1/2</v>
          </cell>
          <cell r="D1564">
            <v>210199.51</v>
          </cell>
          <cell r="E1564">
            <v>0</v>
          </cell>
          <cell r="F1564">
            <v>0</v>
          </cell>
          <cell r="G1564">
            <v>210199.51</v>
          </cell>
          <cell r="H1564">
            <v>316</v>
          </cell>
          <cell r="I1564" t="str">
            <v>53</v>
          </cell>
          <cell r="J1564" t="str">
            <v>POWER SYSTEMS</v>
          </cell>
          <cell r="K1564" t="str">
            <v>Barg</v>
          </cell>
          <cell r="L1564" t="str">
            <v>Prod</v>
          </cell>
          <cell r="M1564" t="str">
            <v>Yes</v>
          </cell>
          <cell r="N1564" t="str">
            <v>OT 1.5</v>
          </cell>
          <cell r="O1564">
            <v>78460</v>
          </cell>
          <cell r="P1564">
            <v>210199.51</v>
          </cell>
          <cell r="Q1564">
            <v>210199.51</v>
          </cell>
          <cell r="R1564">
            <v>0</v>
          </cell>
          <cell r="S1564">
            <v>210199.51</v>
          </cell>
        </row>
        <row r="1565">
          <cell r="B1565" t="str">
            <v>Y25</v>
          </cell>
          <cell r="C1565" t="str">
            <v>TEMP RELIEVING-1 1/2</v>
          </cell>
          <cell r="D1565">
            <v>42964.44</v>
          </cell>
          <cell r="E1565">
            <v>0</v>
          </cell>
          <cell r="F1565">
            <v>0</v>
          </cell>
          <cell r="G1565">
            <v>42964.44</v>
          </cell>
          <cell r="H1565">
            <v>434</v>
          </cell>
          <cell r="I1565" t="str">
            <v>56</v>
          </cell>
          <cell r="J1565" t="str">
            <v>POWER GENERATION</v>
          </cell>
          <cell r="K1565" t="str">
            <v>Barg</v>
          </cell>
          <cell r="L1565" t="str">
            <v>Prod</v>
          </cell>
          <cell r="M1565" t="str">
            <v>Yes</v>
          </cell>
          <cell r="N1565" t="str">
            <v>OT 1.5</v>
          </cell>
          <cell r="O1565">
            <v>14941.5</v>
          </cell>
          <cell r="P1565">
            <v>42964.44</v>
          </cell>
          <cell r="Q1565">
            <v>42964.44</v>
          </cell>
          <cell r="R1565">
            <v>0</v>
          </cell>
          <cell r="S1565">
            <v>42964.44</v>
          </cell>
        </row>
        <row r="1566">
          <cell r="B1566" t="str">
            <v>Y25</v>
          </cell>
          <cell r="C1566" t="str">
            <v>TEMP RELIEVING-1 1/2</v>
          </cell>
          <cell r="D1566">
            <v>3397.15</v>
          </cell>
          <cell r="E1566">
            <v>0</v>
          </cell>
          <cell r="F1566">
            <v>0</v>
          </cell>
          <cell r="G1566">
            <v>3397.15</v>
          </cell>
          <cell r="H1566">
            <v>119</v>
          </cell>
          <cell r="I1566" t="str">
            <v>31</v>
          </cell>
          <cell r="J1566" t="str">
            <v>NUCLEAR DIVISION</v>
          </cell>
          <cell r="K1566" t="str">
            <v>NonBarg</v>
          </cell>
          <cell r="L1566" t="str">
            <v>Prod</v>
          </cell>
          <cell r="M1566" t="str">
            <v>Yes</v>
          </cell>
          <cell r="N1566" t="str">
            <v>OT 1.5</v>
          </cell>
          <cell r="O1566">
            <v>1213</v>
          </cell>
          <cell r="P1566">
            <v>3397.15</v>
          </cell>
          <cell r="Q1566">
            <v>0</v>
          </cell>
          <cell r="R1566">
            <v>3397.15</v>
          </cell>
          <cell r="S1566">
            <v>3397.15</v>
          </cell>
        </row>
        <row r="1567">
          <cell r="B1567" t="str">
            <v>Y25</v>
          </cell>
          <cell r="C1567" t="str">
            <v>TEMP RELIEVING-1 1/2</v>
          </cell>
          <cell r="D1567">
            <v>25.98</v>
          </cell>
          <cell r="E1567">
            <v>0</v>
          </cell>
          <cell r="F1567">
            <v>0</v>
          </cell>
          <cell r="G1567">
            <v>25.98</v>
          </cell>
          <cell r="H1567">
            <v>224</v>
          </cell>
          <cell r="I1567" t="str">
            <v>33</v>
          </cell>
          <cell r="J1567" t="str">
            <v>FINANCIAL</v>
          </cell>
          <cell r="K1567" t="str">
            <v>NonBarg</v>
          </cell>
          <cell r="L1567" t="str">
            <v>Prod</v>
          </cell>
          <cell r="M1567" t="str">
            <v>Yes</v>
          </cell>
          <cell r="N1567" t="str">
            <v>OT 1.5</v>
          </cell>
          <cell r="O1567">
            <v>13.5</v>
          </cell>
          <cell r="P1567">
            <v>25.98</v>
          </cell>
          <cell r="Q1567">
            <v>0</v>
          </cell>
          <cell r="R1567">
            <v>25.98</v>
          </cell>
          <cell r="S1567">
            <v>25.98</v>
          </cell>
        </row>
        <row r="1568">
          <cell r="B1568" t="str">
            <v>Y25</v>
          </cell>
          <cell r="C1568" t="str">
            <v>TEMP RELIEVING-1 1/2</v>
          </cell>
          <cell r="D1568">
            <v>2825.91</v>
          </cell>
          <cell r="E1568">
            <v>0</v>
          </cell>
          <cell r="F1568">
            <v>0</v>
          </cell>
          <cell r="G1568">
            <v>2825.91</v>
          </cell>
          <cell r="H1568">
            <v>342</v>
          </cell>
          <cell r="I1568" t="str">
            <v>34</v>
          </cell>
          <cell r="J1568" t="str">
            <v>HUMAN RESRC &amp; CORP SVCS</v>
          </cell>
          <cell r="K1568" t="str">
            <v>NonBarg</v>
          </cell>
          <cell r="L1568" t="str">
            <v>Prod</v>
          </cell>
          <cell r="M1568" t="str">
            <v>Yes</v>
          </cell>
          <cell r="N1568" t="str">
            <v>OT 1.5</v>
          </cell>
          <cell r="O1568">
            <v>1934.5</v>
          </cell>
          <cell r="P1568">
            <v>2825.91</v>
          </cell>
          <cell r="Q1568">
            <v>0</v>
          </cell>
          <cell r="R1568">
            <v>2825.91</v>
          </cell>
          <cell r="S1568">
            <v>2825.91</v>
          </cell>
        </row>
        <row r="1569">
          <cell r="B1569" t="str">
            <v>Y25</v>
          </cell>
          <cell r="C1569" t="str">
            <v>TEMP RELIEVING-1 1/2</v>
          </cell>
          <cell r="D1569">
            <v>6689.12</v>
          </cell>
          <cell r="E1569">
            <v>0</v>
          </cell>
          <cell r="F1569">
            <v>0</v>
          </cell>
          <cell r="G1569">
            <v>6689.12</v>
          </cell>
          <cell r="H1569">
            <v>672</v>
          </cell>
          <cell r="I1569" t="str">
            <v>51</v>
          </cell>
          <cell r="J1569" t="str">
            <v>CUSTOMER SERVICE</v>
          </cell>
          <cell r="K1569" t="str">
            <v>NonBarg</v>
          </cell>
          <cell r="L1569" t="str">
            <v>Prod</v>
          </cell>
          <cell r="M1569" t="str">
            <v>Yes</v>
          </cell>
          <cell r="N1569" t="str">
            <v>OT 1.5</v>
          </cell>
          <cell r="O1569">
            <v>3657.75</v>
          </cell>
          <cell r="P1569">
            <v>6689.12</v>
          </cell>
          <cell r="Q1569">
            <v>0</v>
          </cell>
          <cell r="R1569">
            <v>6689.12</v>
          </cell>
          <cell r="S1569">
            <v>6689.12</v>
          </cell>
        </row>
        <row r="1570">
          <cell r="B1570" t="str">
            <v>Y25</v>
          </cell>
          <cell r="C1570" t="str">
            <v>TEMP RELIEVING-1 1/2</v>
          </cell>
          <cell r="D1570">
            <v>1204.6500000000001</v>
          </cell>
          <cell r="E1570">
            <v>0</v>
          </cell>
          <cell r="F1570">
            <v>0</v>
          </cell>
          <cell r="G1570">
            <v>1204.6500000000001</v>
          </cell>
          <cell r="H1570">
            <v>798</v>
          </cell>
          <cell r="I1570" t="str">
            <v>53</v>
          </cell>
          <cell r="J1570" t="str">
            <v>POWER SYSTEMS</v>
          </cell>
          <cell r="K1570" t="str">
            <v>NonBarg</v>
          </cell>
          <cell r="L1570" t="str">
            <v>Prod</v>
          </cell>
          <cell r="M1570" t="str">
            <v>Yes</v>
          </cell>
          <cell r="N1570" t="str">
            <v>OT 1.5</v>
          </cell>
          <cell r="O1570">
            <v>362.5</v>
          </cell>
          <cell r="P1570">
            <v>1204.6500000000001</v>
          </cell>
          <cell r="Q1570">
            <v>0</v>
          </cell>
          <cell r="R1570">
            <v>1204.6500000000001</v>
          </cell>
          <cell r="S1570">
            <v>1204.6500000000001</v>
          </cell>
        </row>
        <row r="1571">
          <cell r="B1571" t="str">
            <v>Y25</v>
          </cell>
          <cell r="C1571" t="str">
            <v>TEMP RELIEVING-1 1/2</v>
          </cell>
          <cell r="D1571">
            <v>117.81</v>
          </cell>
          <cell r="E1571">
            <v>0</v>
          </cell>
          <cell r="F1571">
            <v>0</v>
          </cell>
          <cell r="G1571">
            <v>117.81</v>
          </cell>
          <cell r="H1571">
            <v>960</v>
          </cell>
          <cell r="I1571" t="str">
            <v>56</v>
          </cell>
          <cell r="J1571" t="str">
            <v>POWER GENERATION</v>
          </cell>
          <cell r="K1571" t="str">
            <v>NonBarg</v>
          </cell>
          <cell r="L1571" t="str">
            <v>Prod</v>
          </cell>
          <cell r="M1571" t="str">
            <v>Yes</v>
          </cell>
          <cell r="N1571" t="str">
            <v>OT 1.5</v>
          </cell>
          <cell r="O1571">
            <v>56.5</v>
          </cell>
          <cell r="P1571">
            <v>117.81</v>
          </cell>
          <cell r="Q1571">
            <v>0</v>
          </cell>
          <cell r="R1571">
            <v>117.81</v>
          </cell>
          <cell r="S1571">
            <v>117.81</v>
          </cell>
        </row>
        <row r="1572">
          <cell r="B1572" t="str">
            <v>Y27</v>
          </cell>
          <cell r="C1572" t="str">
            <v>1 1/2 OT EMERG</v>
          </cell>
          <cell r="D1572">
            <v>9498.5400000000009</v>
          </cell>
          <cell r="E1572">
            <v>0</v>
          </cell>
          <cell r="F1572">
            <v>0</v>
          </cell>
          <cell r="G1572">
            <v>9498.5400000000009</v>
          </cell>
          <cell r="H1572">
            <v>225</v>
          </cell>
          <cell r="I1572" t="str">
            <v>33</v>
          </cell>
          <cell r="J1572" t="str">
            <v>FINANCIAL</v>
          </cell>
          <cell r="K1572" t="str">
            <v>NonBarg</v>
          </cell>
          <cell r="L1572" t="str">
            <v>Prod</v>
          </cell>
          <cell r="M1572" t="str">
            <v>Yes</v>
          </cell>
          <cell r="N1572" t="str">
            <v>OT 1.5</v>
          </cell>
          <cell r="O1572">
            <v>194</v>
          </cell>
          <cell r="P1572">
            <v>9498.5400000000009</v>
          </cell>
          <cell r="Q1572">
            <v>0</v>
          </cell>
          <cell r="R1572">
            <v>9498.5400000000009</v>
          </cell>
          <cell r="S1572">
            <v>9498.5400000000009</v>
          </cell>
        </row>
        <row r="1573">
          <cell r="B1573" t="str">
            <v>Y27</v>
          </cell>
          <cell r="C1573" t="str">
            <v>1 1/2 OT EMERG</v>
          </cell>
          <cell r="D1573">
            <v>85743.72</v>
          </cell>
          <cell r="E1573">
            <v>0</v>
          </cell>
          <cell r="F1573">
            <v>0</v>
          </cell>
          <cell r="G1573">
            <v>85743.72</v>
          </cell>
          <cell r="H1573">
            <v>343</v>
          </cell>
          <cell r="I1573" t="str">
            <v>34</v>
          </cell>
          <cell r="J1573" t="str">
            <v>HUMAN RESRC &amp; CORP SVCS</v>
          </cell>
          <cell r="K1573" t="str">
            <v>NonBarg</v>
          </cell>
          <cell r="L1573" t="str">
            <v>Prod</v>
          </cell>
          <cell r="M1573" t="str">
            <v>Yes</v>
          </cell>
          <cell r="N1573" t="str">
            <v>OT 1.5</v>
          </cell>
          <cell r="O1573">
            <v>1738.75</v>
          </cell>
          <cell r="P1573">
            <v>85743.72</v>
          </cell>
          <cell r="Q1573">
            <v>0</v>
          </cell>
          <cell r="R1573">
            <v>85743.72</v>
          </cell>
          <cell r="S1573">
            <v>85743.72</v>
          </cell>
        </row>
        <row r="1574">
          <cell r="B1574" t="str">
            <v>Y27</v>
          </cell>
          <cell r="C1574" t="str">
            <v>1 1/2 OT EMERG</v>
          </cell>
          <cell r="D1574">
            <v>10656.69</v>
          </cell>
          <cell r="E1574">
            <v>0</v>
          </cell>
          <cell r="F1574">
            <v>0</v>
          </cell>
          <cell r="G1574">
            <v>10656.69</v>
          </cell>
          <cell r="H1574">
            <v>423</v>
          </cell>
          <cell r="I1574" t="str">
            <v>35</v>
          </cell>
          <cell r="J1574" t="str">
            <v>GENERAL COUNSEL</v>
          </cell>
          <cell r="K1574" t="str">
            <v>NonBarg</v>
          </cell>
          <cell r="L1574" t="str">
            <v>Prod</v>
          </cell>
          <cell r="M1574" t="str">
            <v>Yes</v>
          </cell>
          <cell r="N1574" t="str">
            <v>OT 1.5</v>
          </cell>
          <cell r="O1574">
            <v>188.5</v>
          </cell>
          <cell r="P1574">
            <v>10656.69</v>
          </cell>
          <cell r="Q1574">
            <v>0</v>
          </cell>
          <cell r="R1574">
            <v>10656.69</v>
          </cell>
          <cell r="S1574">
            <v>10656.69</v>
          </cell>
        </row>
        <row r="1575">
          <cell r="B1575" t="str">
            <v>Y27</v>
          </cell>
          <cell r="C1575" t="str">
            <v>1 1/2 OT EMERG</v>
          </cell>
          <cell r="D1575">
            <v>17313.89</v>
          </cell>
          <cell r="E1575">
            <v>0</v>
          </cell>
          <cell r="F1575">
            <v>0</v>
          </cell>
          <cell r="G1575">
            <v>17313.89</v>
          </cell>
          <cell r="H1575">
            <v>517</v>
          </cell>
          <cell r="I1575" t="str">
            <v>37</v>
          </cell>
          <cell r="J1575" t="str">
            <v>CORP COMMUNICATIONS</v>
          </cell>
          <cell r="K1575" t="str">
            <v>NonBarg</v>
          </cell>
          <cell r="L1575" t="str">
            <v>Prod</v>
          </cell>
          <cell r="M1575" t="str">
            <v>Yes</v>
          </cell>
          <cell r="N1575" t="str">
            <v>OT 1.5</v>
          </cell>
          <cell r="O1575">
            <v>323</v>
          </cell>
          <cell r="P1575">
            <v>17313.89</v>
          </cell>
          <cell r="Q1575">
            <v>0</v>
          </cell>
          <cell r="R1575">
            <v>17313.89</v>
          </cell>
          <cell r="S1575">
            <v>17313.89</v>
          </cell>
        </row>
        <row r="1576">
          <cell r="B1576" t="str">
            <v>Y27</v>
          </cell>
          <cell r="C1576" t="str">
            <v>1 1/2 OT EMERG</v>
          </cell>
          <cell r="D1576">
            <v>8736.0300000000007</v>
          </cell>
          <cell r="E1576">
            <v>0</v>
          </cell>
          <cell r="F1576">
            <v>0</v>
          </cell>
          <cell r="G1576">
            <v>8736.0300000000007</v>
          </cell>
          <cell r="H1576">
            <v>566</v>
          </cell>
          <cell r="I1576" t="str">
            <v>38</v>
          </cell>
          <cell r="J1576" t="str">
            <v>INTERNAL AUDITING</v>
          </cell>
          <cell r="K1576" t="str">
            <v>NonBarg</v>
          </cell>
          <cell r="L1576" t="str">
            <v>Prod</v>
          </cell>
          <cell r="M1576" t="str">
            <v>Yes</v>
          </cell>
          <cell r="N1576" t="str">
            <v>OT 1.5</v>
          </cell>
          <cell r="O1576">
            <v>213.5</v>
          </cell>
          <cell r="P1576">
            <v>8736.0300000000007</v>
          </cell>
          <cell r="Q1576">
            <v>0</v>
          </cell>
          <cell r="R1576">
            <v>8736.0300000000007</v>
          </cell>
          <cell r="S1576">
            <v>8736.0300000000007</v>
          </cell>
        </row>
        <row r="1577">
          <cell r="B1577" t="str">
            <v>Y27</v>
          </cell>
          <cell r="C1577" t="str">
            <v>1 1/2 OT EMERG</v>
          </cell>
          <cell r="D1577">
            <v>234372.61</v>
          </cell>
          <cell r="E1577">
            <v>0</v>
          </cell>
          <cell r="F1577">
            <v>0</v>
          </cell>
          <cell r="G1577">
            <v>234372.61</v>
          </cell>
          <cell r="H1577">
            <v>673</v>
          </cell>
          <cell r="I1577" t="str">
            <v>51</v>
          </cell>
          <cell r="J1577" t="str">
            <v>CUSTOMER SERVICE</v>
          </cell>
          <cell r="K1577" t="str">
            <v>NonBarg</v>
          </cell>
          <cell r="L1577" t="str">
            <v>Prod</v>
          </cell>
          <cell r="M1577" t="str">
            <v>Yes</v>
          </cell>
          <cell r="N1577" t="str">
            <v>OT 1.5</v>
          </cell>
          <cell r="O1577">
            <v>5498.5</v>
          </cell>
          <cell r="P1577">
            <v>234372.61</v>
          </cell>
          <cell r="Q1577">
            <v>0</v>
          </cell>
          <cell r="R1577">
            <v>234372.61</v>
          </cell>
          <cell r="S1577">
            <v>234372.61</v>
          </cell>
        </row>
        <row r="1578">
          <cell r="B1578" t="str">
            <v>Y27</v>
          </cell>
          <cell r="C1578" t="str">
            <v>1 1/2 OT EMERG</v>
          </cell>
          <cell r="D1578">
            <v>1644559.6</v>
          </cell>
          <cell r="E1578">
            <v>0</v>
          </cell>
          <cell r="F1578">
            <v>0</v>
          </cell>
          <cell r="G1578">
            <v>1644559.6</v>
          </cell>
          <cell r="H1578">
            <v>799</v>
          </cell>
          <cell r="I1578" t="str">
            <v>53</v>
          </cell>
          <cell r="J1578" t="str">
            <v>POWER SYSTEMS</v>
          </cell>
          <cell r="K1578" t="str">
            <v>NonBarg</v>
          </cell>
          <cell r="L1578" t="str">
            <v>Prod</v>
          </cell>
          <cell r="M1578" t="str">
            <v>Yes</v>
          </cell>
          <cell r="N1578" t="str">
            <v>OT 1.5</v>
          </cell>
          <cell r="O1578">
            <v>36170.75</v>
          </cell>
          <cell r="P1578">
            <v>1644559.6</v>
          </cell>
          <cell r="Q1578">
            <v>0</v>
          </cell>
          <cell r="R1578">
            <v>1644559.6</v>
          </cell>
          <cell r="S1578">
            <v>1644559.6</v>
          </cell>
        </row>
        <row r="1579">
          <cell r="B1579" t="str">
            <v>Y27</v>
          </cell>
          <cell r="C1579" t="str">
            <v>1 1/2 OT EMERG</v>
          </cell>
          <cell r="D1579">
            <v>2537.1</v>
          </cell>
          <cell r="E1579">
            <v>0</v>
          </cell>
          <cell r="F1579">
            <v>0</v>
          </cell>
          <cell r="G1579">
            <v>2537.1</v>
          </cell>
          <cell r="H1579">
            <v>961</v>
          </cell>
          <cell r="I1579" t="str">
            <v>56</v>
          </cell>
          <cell r="J1579" t="str">
            <v>POWER GENERATION</v>
          </cell>
          <cell r="K1579" t="str">
            <v>NonBarg</v>
          </cell>
          <cell r="L1579" t="str">
            <v>Prod</v>
          </cell>
          <cell r="M1579" t="str">
            <v>Yes</v>
          </cell>
          <cell r="N1579" t="str">
            <v>OT 1.5</v>
          </cell>
          <cell r="O1579">
            <v>48</v>
          </cell>
          <cell r="P1579">
            <v>2537.1</v>
          </cell>
          <cell r="Q1579">
            <v>0</v>
          </cell>
          <cell r="R1579">
            <v>2537.1</v>
          </cell>
          <cell r="S1579">
            <v>2537.1</v>
          </cell>
        </row>
        <row r="1580">
          <cell r="B1580" t="str">
            <v>Y27</v>
          </cell>
          <cell r="C1580" t="str">
            <v>1 1/2 OT EMERG</v>
          </cell>
          <cell r="D1580">
            <v>170600.49</v>
          </cell>
          <cell r="E1580">
            <v>0</v>
          </cell>
          <cell r="F1580">
            <v>0</v>
          </cell>
          <cell r="G1580">
            <v>170600.49</v>
          </cell>
          <cell r="H1580">
            <v>1061</v>
          </cell>
          <cell r="I1580" t="str">
            <v>58</v>
          </cell>
          <cell r="J1580" t="str">
            <v>INFO MANAGEMENT</v>
          </cell>
          <cell r="K1580" t="str">
            <v>NonBarg</v>
          </cell>
          <cell r="L1580" t="str">
            <v>Prod</v>
          </cell>
          <cell r="M1580" t="str">
            <v>Yes</v>
          </cell>
          <cell r="N1580" t="str">
            <v>OT 1.5</v>
          </cell>
          <cell r="O1580">
            <v>4070</v>
          </cell>
          <cell r="P1580">
            <v>170600.49</v>
          </cell>
          <cell r="Q1580">
            <v>0</v>
          </cell>
          <cell r="R1580">
            <v>170600.49</v>
          </cell>
          <cell r="S1580">
            <v>170600.49</v>
          </cell>
        </row>
        <row r="1581">
          <cell r="B1581" t="str">
            <v>Y27</v>
          </cell>
          <cell r="C1581" t="str">
            <v>1 1/2 OT EMERG</v>
          </cell>
          <cell r="D1581">
            <v>1049.5</v>
          </cell>
          <cell r="E1581">
            <v>0</v>
          </cell>
          <cell r="F1581">
            <v>0</v>
          </cell>
          <cell r="G1581">
            <v>1049.5</v>
          </cell>
          <cell r="H1581">
            <v>1154</v>
          </cell>
          <cell r="I1581" t="str">
            <v>62</v>
          </cell>
          <cell r="J1581" t="str">
            <v>ENERGY MARKETING</v>
          </cell>
          <cell r="K1581" t="str">
            <v>NonBarg</v>
          </cell>
          <cell r="L1581" t="str">
            <v>Prod</v>
          </cell>
          <cell r="M1581" t="str">
            <v>Yes</v>
          </cell>
          <cell r="N1581" t="str">
            <v>OT 1.5</v>
          </cell>
          <cell r="O1581">
            <v>35.5</v>
          </cell>
          <cell r="P1581">
            <v>1049.5</v>
          </cell>
          <cell r="Q1581">
            <v>0</v>
          </cell>
          <cell r="R1581">
            <v>1049.5</v>
          </cell>
          <cell r="S1581">
            <v>1049.5</v>
          </cell>
        </row>
        <row r="1582">
          <cell r="B1582" t="str">
            <v>Y27</v>
          </cell>
          <cell r="C1582" t="str">
            <v>1 1/2 OT EMERG</v>
          </cell>
          <cell r="D1582">
            <v>3281.65</v>
          </cell>
          <cell r="E1582">
            <v>0</v>
          </cell>
          <cell r="F1582">
            <v>0</v>
          </cell>
          <cell r="G1582">
            <v>3281.65</v>
          </cell>
          <cell r="H1582">
            <v>1214</v>
          </cell>
          <cell r="I1582" t="str">
            <v>63</v>
          </cell>
          <cell r="J1582" t="str">
            <v>REGULATORY AFFAIRS</v>
          </cell>
          <cell r="K1582" t="str">
            <v>NonBarg</v>
          </cell>
          <cell r="L1582" t="str">
            <v>Prod</v>
          </cell>
          <cell r="M1582" t="str">
            <v>Yes</v>
          </cell>
          <cell r="N1582" t="str">
            <v>OT 1.5</v>
          </cell>
          <cell r="O1582">
            <v>61</v>
          </cell>
          <cell r="P1582">
            <v>3281.65</v>
          </cell>
          <cell r="Q1582">
            <v>0</v>
          </cell>
          <cell r="R1582">
            <v>3281.65</v>
          </cell>
          <cell r="S1582">
            <v>3281.65</v>
          </cell>
        </row>
        <row r="1583">
          <cell r="B1583" t="str">
            <v>Y41</v>
          </cell>
          <cell r="C1583" t="str">
            <v>PART DAY DISAB-1 1/2</v>
          </cell>
          <cell r="D1583">
            <v>374.85</v>
          </cell>
          <cell r="E1583">
            <v>0</v>
          </cell>
          <cell r="F1583">
            <v>0</v>
          </cell>
          <cell r="G1583">
            <v>374.85</v>
          </cell>
          <cell r="H1583">
            <v>97</v>
          </cell>
          <cell r="I1583" t="str">
            <v>31</v>
          </cell>
          <cell r="J1583" t="str">
            <v>NUCLEAR DIVISION</v>
          </cell>
          <cell r="K1583" t="str">
            <v>Barg</v>
          </cell>
          <cell r="L1583" t="str">
            <v>Prod</v>
          </cell>
          <cell r="M1583" t="str">
            <v>Yes</v>
          </cell>
          <cell r="N1583" t="str">
            <v>OT 1.5</v>
          </cell>
          <cell r="O1583">
            <v>10</v>
          </cell>
          <cell r="P1583">
            <v>374.85</v>
          </cell>
          <cell r="Q1583">
            <v>374.85</v>
          </cell>
          <cell r="R1583">
            <v>0</v>
          </cell>
          <cell r="S1583">
            <v>374.85</v>
          </cell>
        </row>
        <row r="1584">
          <cell r="B1584" t="str">
            <v>Y41</v>
          </cell>
          <cell r="C1584" t="str">
            <v>PART DAY DISAB-1 1/2</v>
          </cell>
          <cell r="D1584">
            <v>1219.42</v>
          </cell>
          <cell r="E1584">
            <v>0</v>
          </cell>
          <cell r="F1584">
            <v>0</v>
          </cell>
          <cell r="G1584">
            <v>1219.42</v>
          </cell>
          <cell r="H1584">
            <v>317</v>
          </cell>
          <cell r="I1584" t="str">
            <v>53</v>
          </cell>
          <cell r="J1584" t="str">
            <v>POWER SYSTEMS</v>
          </cell>
          <cell r="K1584" t="str">
            <v>Barg</v>
          </cell>
          <cell r="L1584" t="str">
            <v>Prod</v>
          </cell>
          <cell r="M1584" t="str">
            <v>Yes</v>
          </cell>
          <cell r="N1584" t="str">
            <v>OT 1.5</v>
          </cell>
          <cell r="O1584">
            <v>32.5</v>
          </cell>
          <cell r="P1584">
            <v>1219.42</v>
          </cell>
          <cell r="Q1584">
            <v>1219.42</v>
          </cell>
          <cell r="R1584">
            <v>0</v>
          </cell>
          <cell r="S1584">
            <v>1219.42</v>
          </cell>
        </row>
        <row r="1585">
          <cell r="B1585" t="str">
            <v>Y41</v>
          </cell>
          <cell r="C1585" t="str">
            <v>PART DAY DISAB-1 1/2</v>
          </cell>
          <cell r="D1585">
            <v>839.72</v>
          </cell>
          <cell r="E1585">
            <v>0</v>
          </cell>
          <cell r="F1585">
            <v>0</v>
          </cell>
          <cell r="G1585">
            <v>839.72</v>
          </cell>
          <cell r="H1585">
            <v>435</v>
          </cell>
          <cell r="I1585" t="str">
            <v>56</v>
          </cell>
          <cell r="J1585" t="str">
            <v>POWER GENERATION</v>
          </cell>
          <cell r="K1585" t="str">
            <v>Barg</v>
          </cell>
          <cell r="L1585" t="str">
            <v>Prod</v>
          </cell>
          <cell r="M1585" t="str">
            <v>Yes</v>
          </cell>
          <cell r="N1585" t="str">
            <v>OT 1.5</v>
          </cell>
          <cell r="O1585">
            <v>23</v>
          </cell>
          <cell r="P1585">
            <v>839.72</v>
          </cell>
          <cell r="Q1585">
            <v>839.72</v>
          </cell>
          <cell r="R1585">
            <v>0</v>
          </cell>
          <cell r="S1585">
            <v>839.72</v>
          </cell>
        </row>
        <row r="1586">
          <cell r="B1586" t="str">
            <v>Y45</v>
          </cell>
          <cell r="C1586" t="str">
            <v>LIGHT DUTY OJ INJ</v>
          </cell>
          <cell r="D1586">
            <v>18975.55</v>
          </cell>
          <cell r="E1586">
            <v>0</v>
          </cell>
          <cell r="F1586">
            <v>0</v>
          </cell>
          <cell r="G1586">
            <v>18975.55</v>
          </cell>
          <cell r="H1586">
            <v>318</v>
          </cell>
          <cell r="I1586" t="str">
            <v>53</v>
          </cell>
          <cell r="J1586" t="str">
            <v>POWER SYSTEMS</v>
          </cell>
          <cell r="K1586" t="str">
            <v>Barg</v>
          </cell>
          <cell r="L1586" t="str">
            <v>Prod</v>
          </cell>
          <cell r="M1586" t="str">
            <v>Yes</v>
          </cell>
          <cell r="N1586" t="str">
            <v>OT 1.5</v>
          </cell>
          <cell r="O1586">
            <v>524.5</v>
          </cell>
          <cell r="P1586">
            <v>18975.55</v>
          </cell>
          <cell r="Q1586">
            <v>18975.55</v>
          </cell>
          <cell r="R1586">
            <v>0</v>
          </cell>
          <cell r="S1586">
            <v>18975.55</v>
          </cell>
        </row>
        <row r="1587">
          <cell r="B1587" t="str">
            <v>Y46</v>
          </cell>
          <cell r="C1587" t="str">
            <v>LIGHT DUTY-OTHER</v>
          </cell>
          <cell r="D1587">
            <v>296.95</v>
          </cell>
          <cell r="E1587">
            <v>0</v>
          </cell>
          <cell r="F1587">
            <v>0</v>
          </cell>
          <cell r="G1587">
            <v>296.95</v>
          </cell>
          <cell r="H1587">
            <v>319</v>
          </cell>
          <cell r="I1587" t="str">
            <v>53</v>
          </cell>
          <cell r="J1587" t="str">
            <v>POWER SYSTEMS</v>
          </cell>
          <cell r="K1587" t="str">
            <v>Barg</v>
          </cell>
          <cell r="L1587" t="str">
            <v>Prod</v>
          </cell>
          <cell r="M1587" t="str">
            <v>Yes</v>
          </cell>
          <cell r="N1587" t="str">
            <v>OT 1.5</v>
          </cell>
          <cell r="O1587">
            <v>8</v>
          </cell>
          <cell r="P1587">
            <v>296.95</v>
          </cell>
          <cell r="Q1587">
            <v>296.95</v>
          </cell>
          <cell r="R1587">
            <v>0</v>
          </cell>
          <cell r="S1587">
            <v>296.95</v>
          </cell>
        </row>
        <row r="1588">
          <cell r="B1588" t="str">
            <v>Y50</v>
          </cell>
          <cell r="C1588" t="str">
            <v>1ST SHIFT DIFF-1 1/2</v>
          </cell>
          <cell r="D1588">
            <v>33953.440000000002</v>
          </cell>
          <cell r="E1588">
            <v>0</v>
          </cell>
          <cell r="F1588">
            <v>0</v>
          </cell>
          <cell r="G1588">
            <v>33953.440000000002</v>
          </cell>
          <cell r="H1588">
            <v>98</v>
          </cell>
          <cell r="I1588" t="str">
            <v>31</v>
          </cell>
          <cell r="J1588" t="str">
            <v>NUCLEAR DIVISION</v>
          </cell>
          <cell r="K1588" t="str">
            <v>Barg</v>
          </cell>
          <cell r="L1588" t="str">
            <v>Prod</v>
          </cell>
          <cell r="M1588" t="str">
            <v>Yes</v>
          </cell>
          <cell r="N1588" t="str">
            <v>OT 1.5</v>
          </cell>
          <cell r="O1588">
            <v>30177.75</v>
          </cell>
          <cell r="P1588">
            <v>33953.440000000002</v>
          </cell>
          <cell r="Q1588">
            <v>33953.440000000002</v>
          </cell>
          <cell r="R1588">
            <v>0</v>
          </cell>
          <cell r="S1588">
            <v>33953.440000000002</v>
          </cell>
        </row>
        <row r="1589">
          <cell r="B1589" t="str">
            <v>Y50</v>
          </cell>
          <cell r="C1589" t="str">
            <v>1ST SHIFT DIFF-1 1/2</v>
          </cell>
          <cell r="D1589">
            <v>20.260000000000002</v>
          </cell>
          <cell r="E1589">
            <v>0</v>
          </cell>
          <cell r="F1589">
            <v>0</v>
          </cell>
          <cell r="G1589">
            <v>20.260000000000002</v>
          </cell>
          <cell r="H1589">
            <v>168</v>
          </cell>
          <cell r="I1589" t="str">
            <v>34</v>
          </cell>
          <cell r="J1589" t="str">
            <v>HUMAN RESRC &amp; CORP SVCS</v>
          </cell>
          <cell r="K1589" t="str">
            <v>Barg</v>
          </cell>
          <cell r="L1589" t="str">
            <v>Prod</v>
          </cell>
          <cell r="M1589" t="str">
            <v>Yes</v>
          </cell>
          <cell r="N1589" t="str">
            <v>OT 1.5</v>
          </cell>
          <cell r="O1589">
            <v>18</v>
          </cell>
          <cell r="P1589">
            <v>20.260000000000002</v>
          </cell>
          <cell r="Q1589">
            <v>20.260000000000002</v>
          </cell>
          <cell r="R1589">
            <v>0</v>
          </cell>
          <cell r="S1589">
            <v>20.260000000000002</v>
          </cell>
        </row>
        <row r="1590">
          <cell r="B1590" t="str">
            <v>Y50</v>
          </cell>
          <cell r="C1590" t="str">
            <v>1ST SHIFT DIFF-1 1/2</v>
          </cell>
          <cell r="D1590">
            <v>78579.61</v>
          </cell>
          <cell r="E1590">
            <v>0</v>
          </cell>
          <cell r="F1590">
            <v>0</v>
          </cell>
          <cell r="G1590">
            <v>78579.61</v>
          </cell>
          <cell r="H1590">
            <v>320</v>
          </cell>
          <cell r="I1590" t="str">
            <v>53</v>
          </cell>
          <cell r="J1590" t="str">
            <v>POWER SYSTEMS</v>
          </cell>
          <cell r="K1590" t="str">
            <v>Barg</v>
          </cell>
          <cell r="L1590" t="str">
            <v>Prod</v>
          </cell>
          <cell r="M1590" t="str">
            <v>Yes</v>
          </cell>
          <cell r="N1590" t="str">
            <v>OT 1.5</v>
          </cell>
          <cell r="O1590">
            <v>69838</v>
          </cell>
          <cell r="P1590">
            <v>78579.61</v>
          </cell>
          <cell r="Q1590">
            <v>78579.61</v>
          </cell>
          <cell r="R1590">
            <v>0</v>
          </cell>
          <cell r="S1590">
            <v>78579.61</v>
          </cell>
        </row>
        <row r="1591">
          <cell r="B1591" t="str">
            <v>Y50</v>
          </cell>
          <cell r="C1591" t="str">
            <v>1ST SHIFT DIFF-1 1/2</v>
          </cell>
          <cell r="D1591">
            <v>51902.25</v>
          </cell>
          <cell r="E1591">
            <v>0</v>
          </cell>
          <cell r="F1591">
            <v>0</v>
          </cell>
          <cell r="G1591">
            <v>51902.25</v>
          </cell>
          <cell r="H1591">
            <v>436</v>
          </cell>
          <cell r="I1591" t="str">
            <v>56</v>
          </cell>
          <cell r="J1591" t="str">
            <v>POWER GENERATION</v>
          </cell>
          <cell r="K1591" t="str">
            <v>Barg</v>
          </cell>
          <cell r="L1591" t="str">
            <v>Prod</v>
          </cell>
          <cell r="M1591" t="str">
            <v>Yes</v>
          </cell>
          <cell r="N1591" t="str">
            <v>OT 1.5</v>
          </cell>
          <cell r="O1591">
            <v>46134</v>
          </cell>
          <cell r="P1591">
            <v>51902.25</v>
          </cell>
          <cell r="Q1591">
            <v>51902.25</v>
          </cell>
          <cell r="R1591">
            <v>0</v>
          </cell>
          <cell r="S1591">
            <v>51902.25</v>
          </cell>
        </row>
        <row r="1592">
          <cell r="B1592" t="str">
            <v>Y50</v>
          </cell>
          <cell r="C1592" t="str">
            <v>1ST SHIFT DIFF-1 1/2</v>
          </cell>
          <cell r="D1592">
            <v>4687.29</v>
          </cell>
          <cell r="E1592">
            <v>0</v>
          </cell>
          <cell r="F1592">
            <v>0</v>
          </cell>
          <cell r="G1592">
            <v>4687.29</v>
          </cell>
          <cell r="H1592">
            <v>120</v>
          </cell>
          <cell r="I1592" t="str">
            <v>31</v>
          </cell>
          <cell r="J1592" t="str">
            <v>NUCLEAR DIVISION</v>
          </cell>
          <cell r="K1592" t="str">
            <v>NonBarg</v>
          </cell>
          <cell r="L1592" t="str">
            <v>Prod</v>
          </cell>
          <cell r="M1592" t="str">
            <v>Yes</v>
          </cell>
          <cell r="N1592" t="str">
            <v>OT 1.5</v>
          </cell>
          <cell r="O1592">
            <v>4166.25</v>
          </cell>
          <cell r="P1592">
            <v>4687.29</v>
          </cell>
          <cell r="Q1592">
            <v>0</v>
          </cell>
          <cell r="R1592">
            <v>4687.29</v>
          </cell>
          <cell r="S1592">
            <v>4687.29</v>
          </cell>
        </row>
        <row r="1593">
          <cell r="B1593" t="str">
            <v>Y50</v>
          </cell>
          <cell r="C1593" t="str">
            <v>1ST SHIFT DIFF-1 1/2</v>
          </cell>
          <cell r="D1593">
            <v>1521.18</v>
          </cell>
          <cell r="E1593">
            <v>0</v>
          </cell>
          <cell r="F1593">
            <v>0</v>
          </cell>
          <cell r="G1593">
            <v>1521.18</v>
          </cell>
          <cell r="H1593">
            <v>344</v>
          </cell>
          <cell r="I1593" t="str">
            <v>34</v>
          </cell>
          <cell r="J1593" t="str">
            <v>HUMAN RESRC &amp; CORP SVCS</v>
          </cell>
          <cell r="K1593" t="str">
            <v>NonBarg</v>
          </cell>
          <cell r="L1593" t="str">
            <v>Prod</v>
          </cell>
          <cell r="M1593" t="str">
            <v>Yes</v>
          </cell>
          <cell r="N1593" t="str">
            <v>OT 1.5</v>
          </cell>
          <cell r="O1593">
            <v>1352</v>
          </cell>
          <cell r="P1593">
            <v>1521.18</v>
          </cell>
          <cell r="Q1593">
            <v>0</v>
          </cell>
          <cell r="R1593">
            <v>1521.18</v>
          </cell>
          <cell r="S1593">
            <v>1521.18</v>
          </cell>
        </row>
        <row r="1594">
          <cell r="B1594" t="str">
            <v>Y50</v>
          </cell>
          <cell r="C1594" t="str">
            <v>1ST SHIFT DIFF-1 1/2</v>
          </cell>
          <cell r="D1594">
            <v>5202.54</v>
          </cell>
          <cell r="E1594">
            <v>0</v>
          </cell>
          <cell r="F1594">
            <v>0</v>
          </cell>
          <cell r="G1594">
            <v>5202.54</v>
          </cell>
          <cell r="H1594">
            <v>674</v>
          </cell>
          <cell r="I1594" t="str">
            <v>51</v>
          </cell>
          <cell r="J1594" t="str">
            <v>CUSTOMER SERVICE</v>
          </cell>
          <cell r="K1594" t="str">
            <v>NonBarg</v>
          </cell>
          <cell r="L1594" t="str">
            <v>Prod</v>
          </cell>
          <cell r="M1594" t="str">
            <v>Yes</v>
          </cell>
          <cell r="N1594" t="str">
            <v>OT 1.5</v>
          </cell>
          <cell r="O1594">
            <v>4624</v>
          </cell>
          <cell r="P1594">
            <v>5202.54</v>
          </cell>
          <cell r="Q1594">
            <v>0</v>
          </cell>
          <cell r="R1594">
            <v>5202.54</v>
          </cell>
          <cell r="S1594">
            <v>5202.54</v>
          </cell>
        </row>
        <row r="1595">
          <cell r="B1595" t="str">
            <v>Y50</v>
          </cell>
          <cell r="C1595" t="str">
            <v>1ST SHIFT DIFF-1 1/2</v>
          </cell>
          <cell r="D1595">
            <v>423.02</v>
          </cell>
          <cell r="E1595">
            <v>0</v>
          </cell>
          <cell r="F1595">
            <v>0</v>
          </cell>
          <cell r="G1595">
            <v>423.02</v>
          </cell>
          <cell r="H1595">
            <v>800</v>
          </cell>
          <cell r="I1595" t="str">
            <v>53</v>
          </cell>
          <cell r="J1595" t="str">
            <v>POWER SYSTEMS</v>
          </cell>
          <cell r="K1595" t="str">
            <v>NonBarg</v>
          </cell>
          <cell r="L1595" t="str">
            <v>Prod</v>
          </cell>
          <cell r="M1595" t="str">
            <v>Yes</v>
          </cell>
          <cell r="N1595" t="str">
            <v>OT 1.5</v>
          </cell>
          <cell r="O1595">
            <v>376</v>
          </cell>
          <cell r="P1595">
            <v>423.02</v>
          </cell>
          <cell r="Q1595">
            <v>0</v>
          </cell>
          <cell r="R1595">
            <v>423.02</v>
          </cell>
          <cell r="S1595">
            <v>423.02</v>
          </cell>
        </row>
        <row r="1596">
          <cell r="B1596" t="str">
            <v>Y50</v>
          </cell>
          <cell r="C1596" t="str">
            <v>1ST SHIFT DIFF-1 1/2</v>
          </cell>
          <cell r="D1596">
            <v>323.45</v>
          </cell>
          <cell r="E1596">
            <v>0</v>
          </cell>
          <cell r="F1596">
            <v>0</v>
          </cell>
          <cell r="G1596">
            <v>323.45</v>
          </cell>
          <cell r="H1596">
            <v>962</v>
          </cell>
          <cell r="I1596" t="str">
            <v>56</v>
          </cell>
          <cell r="J1596" t="str">
            <v>POWER GENERATION</v>
          </cell>
          <cell r="K1596" t="str">
            <v>NonBarg</v>
          </cell>
          <cell r="L1596" t="str">
            <v>Prod</v>
          </cell>
          <cell r="M1596" t="str">
            <v>Yes</v>
          </cell>
          <cell r="N1596" t="str">
            <v>OT 1.5</v>
          </cell>
          <cell r="O1596">
            <v>287.5</v>
          </cell>
          <cell r="P1596">
            <v>323.45</v>
          </cell>
          <cell r="Q1596">
            <v>0</v>
          </cell>
          <cell r="R1596">
            <v>323.45</v>
          </cell>
          <cell r="S1596">
            <v>323.45</v>
          </cell>
        </row>
        <row r="1597">
          <cell r="B1597" t="str">
            <v>Y50</v>
          </cell>
          <cell r="C1597" t="str">
            <v>1ST SHIFT DIFF-1 1/2</v>
          </cell>
          <cell r="D1597">
            <v>1634.94</v>
          </cell>
          <cell r="E1597">
            <v>0</v>
          </cell>
          <cell r="F1597">
            <v>0</v>
          </cell>
          <cell r="G1597">
            <v>1634.94</v>
          </cell>
          <cell r="H1597">
            <v>1062</v>
          </cell>
          <cell r="I1597" t="str">
            <v>58</v>
          </cell>
          <cell r="J1597" t="str">
            <v>INFO MANAGEMENT</v>
          </cell>
          <cell r="K1597" t="str">
            <v>NonBarg</v>
          </cell>
          <cell r="L1597" t="str">
            <v>Prod</v>
          </cell>
          <cell r="M1597" t="str">
            <v>Yes</v>
          </cell>
          <cell r="N1597" t="str">
            <v>OT 1.5</v>
          </cell>
          <cell r="O1597">
            <v>1453.25</v>
          </cell>
          <cell r="P1597">
            <v>1634.94</v>
          </cell>
          <cell r="Q1597">
            <v>0</v>
          </cell>
          <cell r="R1597">
            <v>1634.94</v>
          </cell>
          <cell r="S1597">
            <v>1634.94</v>
          </cell>
        </row>
        <row r="1598">
          <cell r="B1598" t="str">
            <v>Y51</v>
          </cell>
          <cell r="C1598" t="str">
            <v>3RD SHIFT DIFF-1 1/2</v>
          </cell>
          <cell r="D1598">
            <v>20478.55</v>
          </cell>
          <cell r="E1598">
            <v>0</v>
          </cell>
          <cell r="F1598">
            <v>0</v>
          </cell>
          <cell r="G1598">
            <v>20478.55</v>
          </cell>
          <cell r="H1598">
            <v>99</v>
          </cell>
          <cell r="I1598" t="str">
            <v>31</v>
          </cell>
          <cell r="J1598" t="str">
            <v>NUCLEAR DIVISION</v>
          </cell>
          <cell r="K1598" t="str">
            <v>Barg</v>
          </cell>
          <cell r="L1598" t="str">
            <v>Prod</v>
          </cell>
          <cell r="M1598" t="str">
            <v>Yes</v>
          </cell>
          <cell r="N1598" t="str">
            <v>OT 1.5</v>
          </cell>
          <cell r="O1598">
            <v>22751</v>
          </cell>
          <cell r="P1598">
            <v>20478.55</v>
          </cell>
          <cell r="Q1598">
            <v>20478.55</v>
          </cell>
          <cell r="R1598">
            <v>0</v>
          </cell>
          <cell r="S1598">
            <v>20478.55</v>
          </cell>
        </row>
        <row r="1599">
          <cell r="B1599" t="str">
            <v>Y51</v>
          </cell>
          <cell r="C1599" t="str">
            <v>3RD SHIFT DIFF-1 1/2</v>
          </cell>
          <cell r="D1599">
            <v>29.25</v>
          </cell>
          <cell r="E1599">
            <v>0</v>
          </cell>
          <cell r="F1599">
            <v>0</v>
          </cell>
          <cell r="G1599">
            <v>29.25</v>
          </cell>
          <cell r="H1599">
            <v>169</v>
          </cell>
          <cell r="I1599" t="str">
            <v>34</v>
          </cell>
          <cell r="J1599" t="str">
            <v>HUMAN RESRC &amp; CORP SVCS</v>
          </cell>
          <cell r="K1599" t="str">
            <v>Barg</v>
          </cell>
          <cell r="L1599" t="str">
            <v>Prod</v>
          </cell>
          <cell r="M1599" t="str">
            <v>Yes</v>
          </cell>
          <cell r="N1599" t="str">
            <v>OT 1.5</v>
          </cell>
          <cell r="O1599">
            <v>32.5</v>
          </cell>
          <cell r="P1599">
            <v>29.25</v>
          </cell>
          <cell r="Q1599">
            <v>29.25</v>
          </cell>
          <cell r="R1599">
            <v>0</v>
          </cell>
          <cell r="S1599">
            <v>29.25</v>
          </cell>
        </row>
        <row r="1600">
          <cell r="B1600" t="str">
            <v>Y51</v>
          </cell>
          <cell r="C1600" t="str">
            <v>3RD SHIFT DIFF-1 1/2</v>
          </cell>
          <cell r="D1600">
            <v>108590.15</v>
          </cell>
          <cell r="E1600">
            <v>0</v>
          </cell>
          <cell r="F1600">
            <v>0</v>
          </cell>
          <cell r="G1600">
            <v>108590.15</v>
          </cell>
          <cell r="H1600">
            <v>321</v>
          </cell>
          <cell r="I1600" t="str">
            <v>53</v>
          </cell>
          <cell r="J1600" t="str">
            <v>POWER SYSTEMS</v>
          </cell>
          <cell r="K1600" t="str">
            <v>Barg</v>
          </cell>
          <cell r="L1600" t="str">
            <v>Prod</v>
          </cell>
          <cell r="M1600" t="str">
            <v>Yes</v>
          </cell>
          <cell r="N1600" t="str">
            <v>OT 1.5</v>
          </cell>
          <cell r="O1600">
            <v>120654.5</v>
          </cell>
          <cell r="P1600">
            <v>108590.15</v>
          </cell>
          <cell r="Q1600">
            <v>108590.15</v>
          </cell>
          <cell r="R1600">
            <v>0</v>
          </cell>
          <cell r="S1600">
            <v>108590.15</v>
          </cell>
        </row>
        <row r="1601">
          <cell r="B1601" t="str">
            <v>Y51</v>
          </cell>
          <cell r="C1601" t="str">
            <v>3RD SHIFT DIFF-1 1/2</v>
          </cell>
          <cell r="D1601">
            <v>11358.71</v>
          </cell>
          <cell r="E1601">
            <v>0</v>
          </cell>
          <cell r="F1601">
            <v>0</v>
          </cell>
          <cell r="G1601">
            <v>11358.71</v>
          </cell>
          <cell r="H1601">
            <v>437</v>
          </cell>
          <cell r="I1601" t="str">
            <v>56</v>
          </cell>
          <cell r="J1601" t="str">
            <v>POWER GENERATION</v>
          </cell>
          <cell r="K1601" t="str">
            <v>Barg</v>
          </cell>
          <cell r="L1601" t="str">
            <v>Prod</v>
          </cell>
          <cell r="M1601" t="str">
            <v>Yes</v>
          </cell>
          <cell r="N1601" t="str">
            <v>OT 1.5</v>
          </cell>
          <cell r="O1601">
            <v>12620.75</v>
          </cell>
          <cell r="P1601">
            <v>11358.71</v>
          </cell>
          <cell r="Q1601">
            <v>11358.71</v>
          </cell>
          <cell r="R1601">
            <v>0</v>
          </cell>
          <cell r="S1601">
            <v>11358.71</v>
          </cell>
        </row>
        <row r="1602">
          <cell r="B1602" t="str">
            <v>Y51</v>
          </cell>
          <cell r="C1602" t="str">
            <v>3RD SHIFT DIFF-1 1/2</v>
          </cell>
          <cell r="D1602">
            <v>1909.34</v>
          </cell>
          <cell r="E1602">
            <v>0</v>
          </cell>
          <cell r="F1602">
            <v>0</v>
          </cell>
          <cell r="G1602">
            <v>1909.34</v>
          </cell>
          <cell r="H1602">
            <v>121</v>
          </cell>
          <cell r="I1602" t="str">
            <v>31</v>
          </cell>
          <cell r="J1602" t="str">
            <v>NUCLEAR DIVISION</v>
          </cell>
          <cell r="K1602" t="str">
            <v>NonBarg</v>
          </cell>
          <cell r="L1602" t="str">
            <v>Prod</v>
          </cell>
          <cell r="M1602" t="str">
            <v>Yes</v>
          </cell>
          <cell r="N1602" t="str">
            <v>OT 1.5</v>
          </cell>
          <cell r="O1602">
            <v>2121.25</v>
          </cell>
          <cell r="P1602">
            <v>1909.34</v>
          </cell>
          <cell r="Q1602">
            <v>0</v>
          </cell>
          <cell r="R1602">
            <v>1909.34</v>
          </cell>
          <cell r="S1602">
            <v>1909.34</v>
          </cell>
        </row>
        <row r="1603">
          <cell r="B1603" t="str">
            <v>Y51</v>
          </cell>
          <cell r="C1603" t="str">
            <v>3RD SHIFT DIFF-1 1/2</v>
          </cell>
          <cell r="D1603">
            <v>1654.21</v>
          </cell>
          <cell r="E1603">
            <v>0</v>
          </cell>
          <cell r="F1603">
            <v>0</v>
          </cell>
          <cell r="G1603">
            <v>1654.21</v>
          </cell>
          <cell r="H1603">
            <v>345</v>
          </cell>
          <cell r="I1603" t="str">
            <v>34</v>
          </cell>
          <cell r="J1603" t="str">
            <v>HUMAN RESRC &amp; CORP SVCS</v>
          </cell>
          <cell r="K1603" t="str">
            <v>NonBarg</v>
          </cell>
          <cell r="L1603" t="str">
            <v>Prod</v>
          </cell>
          <cell r="M1603" t="str">
            <v>Yes</v>
          </cell>
          <cell r="N1603" t="str">
            <v>OT 1.5</v>
          </cell>
          <cell r="O1603">
            <v>1838</v>
          </cell>
          <cell r="P1603">
            <v>1654.21</v>
          </cell>
          <cell r="Q1603">
            <v>0</v>
          </cell>
          <cell r="R1603">
            <v>1654.21</v>
          </cell>
          <cell r="S1603">
            <v>1654.21</v>
          </cell>
        </row>
        <row r="1604">
          <cell r="B1604" t="str">
            <v>Y51</v>
          </cell>
          <cell r="C1604" t="str">
            <v>3RD SHIFT DIFF-1 1/2</v>
          </cell>
          <cell r="D1604">
            <v>7166.74</v>
          </cell>
          <cell r="E1604">
            <v>0</v>
          </cell>
          <cell r="F1604">
            <v>0</v>
          </cell>
          <cell r="G1604">
            <v>7166.74</v>
          </cell>
          <cell r="H1604">
            <v>675</v>
          </cell>
          <cell r="I1604" t="str">
            <v>51</v>
          </cell>
          <cell r="J1604" t="str">
            <v>CUSTOMER SERVICE</v>
          </cell>
          <cell r="K1604" t="str">
            <v>NonBarg</v>
          </cell>
          <cell r="L1604" t="str">
            <v>Prod</v>
          </cell>
          <cell r="M1604" t="str">
            <v>Yes</v>
          </cell>
          <cell r="N1604" t="str">
            <v>OT 1.5</v>
          </cell>
          <cell r="O1604">
            <v>7962.75</v>
          </cell>
          <cell r="P1604">
            <v>7166.74</v>
          </cell>
          <cell r="Q1604">
            <v>0</v>
          </cell>
          <cell r="R1604">
            <v>7166.74</v>
          </cell>
          <cell r="S1604">
            <v>7166.74</v>
          </cell>
        </row>
        <row r="1605">
          <cell r="B1605" t="str">
            <v>Y51</v>
          </cell>
          <cell r="C1605" t="str">
            <v>3RD SHIFT DIFF-1 1/2</v>
          </cell>
          <cell r="D1605">
            <v>606.92999999999995</v>
          </cell>
          <cell r="E1605">
            <v>0</v>
          </cell>
          <cell r="F1605">
            <v>0</v>
          </cell>
          <cell r="G1605">
            <v>606.92999999999995</v>
          </cell>
          <cell r="H1605">
            <v>801</v>
          </cell>
          <cell r="I1605" t="str">
            <v>53</v>
          </cell>
          <cell r="J1605" t="str">
            <v>POWER SYSTEMS</v>
          </cell>
          <cell r="K1605" t="str">
            <v>NonBarg</v>
          </cell>
          <cell r="L1605" t="str">
            <v>Prod</v>
          </cell>
          <cell r="M1605" t="str">
            <v>Yes</v>
          </cell>
          <cell r="N1605" t="str">
            <v>OT 1.5</v>
          </cell>
          <cell r="O1605">
            <v>674.25</v>
          </cell>
          <cell r="P1605">
            <v>606.92999999999995</v>
          </cell>
          <cell r="Q1605">
            <v>0</v>
          </cell>
          <cell r="R1605">
            <v>606.92999999999995</v>
          </cell>
          <cell r="S1605">
            <v>606.92999999999995</v>
          </cell>
        </row>
        <row r="1606">
          <cell r="B1606" t="str">
            <v>Y51</v>
          </cell>
          <cell r="C1606" t="str">
            <v>3RD SHIFT DIFF-1 1/2</v>
          </cell>
          <cell r="D1606">
            <v>292.5</v>
          </cell>
          <cell r="E1606">
            <v>0</v>
          </cell>
          <cell r="F1606">
            <v>0</v>
          </cell>
          <cell r="G1606">
            <v>292.5</v>
          </cell>
          <cell r="H1606">
            <v>963</v>
          </cell>
          <cell r="I1606" t="str">
            <v>56</v>
          </cell>
          <cell r="J1606" t="str">
            <v>POWER GENERATION</v>
          </cell>
          <cell r="K1606" t="str">
            <v>NonBarg</v>
          </cell>
          <cell r="L1606" t="str">
            <v>Prod</v>
          </cell>
          <cell r="M1606" t="str">
            <v>Yes</v>
          </cell>
          <cell r="N1606" t="str">
            <v>OT 1.5</v>
          </cell>
          <cell r="O1606">
            <v>325</v>
          </cell>
          <cell r="P1606">
            <v>292.5</v>
          </cell>
          <cell r="Q1606">
            <v>0</v>
          </cell>
          <cell r="R1606">
            <v>292.5</v>
          </cell>
          <cell r="S1606">
            <v>292.5</v>
          </cell>
        </row>
        <row r="1607">
          <cell r="B1607" t="str">
            <v>Y51</v>
          </cell>
          <cell r="C1607" t="str">
            <v>3RD SHIFT DIFF-1 1/2</v>
          </cell>
          <cell r="D1607">
            <v>281.26</v>
          </cell>
          <cell r="E1607">
            <v>0</v>
          </cell>
          <cell r="F1607">
            <v>0</v>
          </cell>
          <cell r="G1607">
            <v>281.26</v>
          </cell>
          <cell r="H1607">
            <v>1063</v>
          </cell>
          <cell r="I1607" t="str">
            <v>58</v>
          </cell>
          <cell r="J1607" t="str">
            <v>INFO MANAGEMENT</v>
          </cell>
          <cell r="K1607" t="str">
            <v>NonBarg</v>
          </cell>
          <cell r="L1607" t="str">
            <v>Prod</v>
          </cell>
          <cell r="M1607" t="str">
            <v>Yes</v>
          </cell>
          <cell r="N1607" t="str">
            <v>OT 1.5</v>
          </cell>
          <cell r="O1607">
            <v>312.5</v>
          </cell>
          <cell r="P1607">
            <v>281.26</v>
          </cell>
          <cell r="Q1607">
            <v>0</v>
          </cell>
          <cell r="R1607">
            <v>281.26</v>
          </cell>
          <cell r="S1607">
            <v>281.26</v>
          </cell>
        </row>
        <row r="1608">
          <cell r="B1608" t="str">
            <v>Y52</v>
          </cell>
          <cell r="C1608" t="str">
            <v>WEEKEND SHIFT 1-1/2</v>
          </cell>
          <cell r="D1608">
            <v>28.5</v>
          </cell>
          <cell r="E1608">
            <v>0</v>
          </cell>
          <cell r="F1608">
            <v>0</v>
          </cell>
          <cell r="G1608">
            <v>28.5</v>
          </cell>
          <cell r="H1608">
            <v>100</v>
          </cell>
          <cell r="I1608" t="str">
            <v>31</v>
          </cell>
          <cell r="J1608" t="str">
            <v>NUCLEAR DIVISION</v>
          </cell>
          <cell r="K1608" t="str">
            <v>Barg</v>
          </cell>
          <cell r="L1608" t="str">
            <v>Prod</v>
          </cell>
          <cell r="M1608" t="str">
            <v>Yes</v>
          </cell>
          <cell r="N1608" t="str">
            <v>OT 1.5</v>
          </cell>
          <cell r="O1608">
            <v>19</v>
          </cell>
          <cell r="P1608">
            <v>28.5</v>
          </cell>
          <cell r="Q1608">
            <v>28.5</v>
          </cell>
          <cell r="R1608">
            <v>0</v>
          </cell>
          <cell r="S1608">
            <v>28.5</v>
          </cell>
        </row>
        <row r="1609">
          <cell r="B1609" t="str">
            <v>Y52</v>
          </cell>
          <cell r="C1609" t="str">
            <v>WEEKEND SHIFT 1-1/2</v>
          </cell>
          <cell r="D1609">
            <v>40.5</v>
          </cell>
          <cell r="E1609">
            <v>0</v>
          </cell>
          <cell r="F1609">
            <v>0</v>
          </cell>
          <cell r="G1609">
            <v>40.5</v>
          </cell>
          <cell r="H1609">
            <v>170</v>
          </cell>
          <cell r="I1609" t="str">
            <v>34</v>
          </cell>
          <cell r="J1609" t="str">
            <v>HUMAN RESRC &amp; CORP SVCS</v>
          </cell>
          <cell r="K1609" t="str">
            <v>Barg</v>
          </cell>
          <cell r="L1609" t="str">
            <v>Prod</v>
          </cell>
          <cell r="M1609" t="str">
            <v>Yes</v>
          </cell>
          <cell r="N1609" t="str">
            <v>OT 1.5</v>
          </cell>
          <cell r="O1609">
            <v>27</v>
          </cell>
          <cell r="P1609">
            <v>40.5</v>
          </cell>
          <cell r="Q1609">
            <v>40.5</v>
          </cell>
          <cell r="R1609">
            <v>0</v>
          </cell>
          <cell r="S1609">
            <v>40.5</v>
          </cell>
        </row>
        <row r="1610">
          <cell r="B1610" t="str">
            <v>Y52</v>
          </cell>
          <cell r="C1610" t="str">
            <v>WEEKEND SHIFT 1-1/2</v>
          </cell>
          <cell r="D1610">
            <v>173774.37</v>
          </cell>
          <cell r="E1610">
            <v>0</v>
          </cell>
          <cell r="F1610">
            <v>0</v>
          </cell>
          <cell r="G1610">
            <v>173774.37</v>
          </cell>
          <cell r="H1610">
            <v>322</v>
          </cell>
          <cell r="I1610" t="str">
            <v>53</v>
          </cell>
          <cell r="J1610" t="str">
            <v>POWER SYSTEMS</v>
          </cell>
          <cell r="K1610" t="str">
            <v>Barg</v>
          </cell>
          <cell r="L1610" t="str">
            <v>Prod</v>
          </cell>
          <cell r="M1610" t="str">
            <v>Yes</v>
          </cell>
          <cell r="N1610" t="str">
            <v>OT 1.5</v>
          </cell>
          <cell r="O1610">
            <v>115849.25</v>
          </cell>
          <cell r="P1610">
            <v>173774.37</v>
          </cell>
          <cell r="Q1610">
            <v>173774.37</v>
          </cell>
          <cell r="R1610">
            <v>0</v>
          </cell>
          <cell r="S1610">
            <v>173774.37</v>
          </cell>
        </row>
        <row r="1611">
          <cell r="B1611" t="str">
            <v>Y52</v>
          </cell>
          <cell r="C1611" t="str">
            <v>WEEKEND SHIFT 1-1/2</v>
          </cell>
          <cell r="D1611">
            <v>212.25</v>
          </cell>
          <cell r="E1611">
            <v>0</v>
          </cell>
          <cell r="F1611">
            <v>0</v>
          </cell>
          <cell r="G1611">
            <v>212.25</v>
          </cell>
          <cell r="H1611">
            <v>802</v>
          </cell>
          <cell r="I1611" t="str">
            <v>53</v>
          </cell>
          <cell r="J1611" t="str">
            <v>POWER SYSTEMS</v>
          </cell>
          <cell r="K1611" t="str">
            <v>NonBarg</v>
          </cell>
          <cell r="L1611" t="str">
            <v>Prod</v>
          </cell>
          <cell r="M1611" t="str">
            <v>Yes</v>
          </cell>
          <cell r="N1611" t="str">
            <v>OT 1.5</v>
          </cell>
          <cell r="O1611">
            <v>141.5</v>
          </cell>
          <cell r="P1611">
            <v>212.25</v>
          </cell>
          <cell r="Q1611">
            <v>0</v>
          </cell>
          <cell r="R1611">
            <v>212.25</v>
          </cell>
          <cell r="S1611">
            <v>212.25</v>
          </cell>
        </row>
        <row r="1612">
          <cell r="B1612" t="str">
            <v>Y70</v>
          </cell>
          <cell r="C1612" t="str">
            <v>JNT SFTY ACT 1 1/2</v>
          </cell>
          <cell r="D1612">
            <v>4483.6099999999997</v>
          </cell>
          <cell r="E1612">
            <v>0</v>
          </cell>
          <cell r="F1612">
            <v>0</v>
          </cell>
          <cell r="G1612">
            <v>4483.6099999999997</v>
          </cell>
          <cell r="H1612">
            <v>101</v>
          </cell>
          <cell r="I1612" t="str">
            <v>31</v>
          </cell>
          <cell r="J1612" t="str">
            <v>NUCLEAR DIVISION</v>
          </cell>
          <cell r="K1612" t="str">
            <v>Barg</v>
          </cell>
          <cell r="L1612" t="str">
            <v>Prod</v>
          </cell>
          <cell r="M1612" t="str">
            <v>Yes</v>
          </cell>
          <cell r="N1612" t="str">
            <v>OT 1.5</v>
          </cell>
          <cell r="O1612">
            <v>110.5</v>
          </cell>
          <cell r="P1612">
            <v>4483.6099999999997</v>
          </cell>
          <cell r="Q1612">
            <v>4483.6099999999997</v>
          </cell>
          <cell r="R1612">
            <v>0</v>
          </cell>
          <cell r="S1612">
            <v>4483.6099999999997</v>
          </cell>
        </row>
        <row r="1613">
          <cell r="B1613" t="str">
            <v>Y70</v>
          </cell>
          <cell r="C1613" t="str">
            <v>JNT SFTY ACT 1 1/2</v>
          </cell>
          <cell r="D1613">
            <v>9824.86</v>
          </cell>
          <cell r="E1613">
            <v>0</v>
          </cell>
          <cell r="F1613">
            <v>0</v>
          </cell>
          <cell r="G1613">
            <v>9824.86</v>
          </cell>
          <cell r="H1613">
            <v>323</v>
          </cell>
          <cell r="I1613" t="str">
            <v>53</v>
          </cell>
          <cell r="J1613" t="str">
            <v>POWER SYSTEMS</v>
          </cell>
          <cell r="K1613" t="str">
            <v>Barg</v>
          </cell>
          <cell r="L1613" t="str">
            <v>Prod</v>
          </cell>
          <cell r="M1613" t="str">
            <v>Yes</v>
          </cell>
          <cell r="N1613" t="str">
            <v>OT 1.5</v>
          </cell>
          <cell r="O1613">
            <v>334</v>
          </cell>
          <cell r="P1613">
            <v>9824.86</v>
          </cell>
          <cell r="Q1613">
            <v>9824.86</v>
          </cell>
          <cell r="R1613">
            <v>0</v>
          </cell>
          <cell r="S1613">
            <v>9824.86</v>
          </cell>
        </row>
        <row r="1614">
          <cell r="B1614" t="str">
            <v>Y70</v>
          </cell>
          <cell r="C1614" t="str">
            <v>JNT SFTY ACT 1 1/2</v>
          </cell>
          <cell r="D1614">
            <v>6371.92</v>
          </cell>
          <cell r="E1614">
            <v>0</v>
          </cell>
          <cell r="F1614">
            <v>0</v>
          </cell>
          <cell r="G1614">
            <v>6371.92</v>
          </cell>
          <cell r="H1614">
            <v>438</v>
          </cell>
          <cell r="I1614" t="str">
            <v>56</v>
          </cell>
          <cell r="J1614" t="str">
            <v>POWER GENERATION</v>
          </cell>
          <cell r="K1614" t="str">
            <v>Barg</v>
          </cell>
          <cell r="L1614" t="str">
            <v>Prod</v>
          </cell>
          <cell r="M1614" t="str">
            <v>Yes</v>
          </cell>
          <cell r="N1614" t="str">
            <v>OT 1.5</v>
          </cell>
          <cell r="O1614">
            <v>165</v>
          </cell>
          <cell r="P1614">
            <v>6371.92</v>
          </cell>
          <cell r="Q1614">
            <v>6371.92</v>
          </cell>
          <cell r="R1614">
            <v>0</v>
          </cell>
          <cell r="S1614">
            <v>6371.92</v>
          </cell>
        </row>
        <row r="1615">
          <cell r="B1615" t="str">
            <v>Y71</v>
          </cell>
          <cell r="C1615" t="str">
            <v>DISPUTE RES 1 1/2</v>
          </cell>
          <cell r="D1615">
            <v>652.04</v>
          </cell>
          <cell r="E1615">
            <v>0</v>
          </cell>
          <cell r="F1615">
            <v>0</v>
          </cell>
          <cell r="G1615">
            <v>652.04</v>
          </cell>
          <cell r="H1615">
            <v>102</v>
          </cell>
          <cell r="I1615" t="str">
            <v>31</v>
          </cell>
          <cell r="J1615" t="str">
            <v>NUCLEAR DIVISION</v>
          </cell>
          <cell r="K1615" t="str">
            <v>Barg</v>
          </cell>
          <cell r="L1615" t="str">
            <v>Prod</v>
          </cell>
          <cell r="M1615" t="str">
            <v>Yes</v>
          </cell>
          <cell r="N1615" t="str">
            <v>OT 1.5</v>
          </cell>
          <cell r="O1615">
            <v>17.5</v>
          </cell>
          <cell r="P1615">
            <v>652.04</v>
          </cell>
          <cell r="Q1615">
            <v>652.04</v>
          </cell>
          <cell r="R1615">
            <v>0</v>
          </cell>
          <cell r="S1615">
            <v>652.04</v>
          </cell>
        </row>
        <row r="1616">
          <cell r="B1616" t="str">
            <v>Y71</v>
          </cell>
          <cell r="C1616" t="str">
            <v>DISPUTE RES 1 1/2</v>
          </cell>
          <cell r="D1616">
            <v>2344.21</v>
          </cell>
          <cell r="E1616">
            <v>0</v>
          </cell>
          <cell r="F1616">
            <v>0</v>
          </cell>
          <cell r="G1616">
            <v>2344.21</v>
          </cell>
          <cell r="H1616">
            <v>324</v>
          </cell>
          <cell r="I1616" t="str">
            <v>53</v>
          </cell>
          <cell r="J1616" t="str">
            <v>POWER SYSTEMS</v>
          </cell>
          <cell r="K1616" t="str">
            <v>Barg</v>
          </cell>
          <cell r="L1616" t="str">
            <v>Prod</v>
          </cell>
          <cell r="M1616" t="str">
            <v>Yes</v>
          </cell>
          <cell r="N1616" t="str">
            <v>OT 1.5</v>
          </cell>
          <cell r="O1616">
            <v>62.5</v>
          </cell>
          <cell r="P1616">
            <v>2344.21</v>
          </cell>
          <cell r="Q1616">
            <v>2344.21</v>
          </cell>
          <cell r="R1616">
            <v>0</v>
          </cell>
          <cell r="S1616">
            <v>2344.21</v>
          </cell>
        </row>
        <row r="1617">
          <cell r="B1617" t="str">
            <v>Y71</v>
          </cell>
          <cell r="C1617" t="str">
            <v>DISPUTE RES 1 1/2</v>
          </cell>
          <cell r="D1617">
            <v>169.09</v>
          </cell>
          <cell r="E1617">
            <v>0</v>
          </cell>
          <cell r="F1617">
            <v>0</v>
          </cell>
          <cell r="G1617">
            <v>169.09</v>
          </cell>
          <cell r="H1617">
            <v>439</v>
          </cell>
          <cell r="I1617" t="str">
            <v>56</v>
          </cell>
          <cell r="J1617" t="str">
            <v>POWER GENERATION</v>
          </cell>
          <cell r="K1617" t="str">
            <v>Barg</v>
          </cell>
          <cell r="L1617" t="str">
            <v>Prod</v>
          </cell>
          <cell r="M1617" t="str">
            <v>Yes</v>
          </cell>
          <cell r="N1617" t="str">
            <v>OT 1.5</v>
          </cell>
          <cell r="O1617">
            <v>4.5</v>
          </cell>
          <cell r="P1617">
            <v>169.09</v>
          </cell>
          <cell r="Q1617">
            <v>169.09</v>
          </cell>
          <cell r="R1617">
            <v>0</v>
          </cell>
          <cell r="S1617">
            <v>169.09</v>
          </cell>
        </row>
        <row r="1618">
          <cell r="B1618" t="str">
            <v>Y72</v>
          </cell>
          <cell r="C1618" t="str">
            <v>JNT TEAM INV 1 1/2</v>
          </cell>
          <cell r="D1618">
            <v>331.92</v>
          </cell>
          <cell r="E1618">
            <v>0</v>
          </cell>
          <cell r="F1618">
            <v>0</v>
          </cell>
          <cell r="G1618">
            <v>331.92</v>
          </cell>
          <cell r="H1618">
            <v>103</v>
          </cell>
          <cell r="I1618" t="str">
            <v>31</v>
          </cell>
          <cell r="J1618" t="str">
            <v>NUCLEAR DIVISION</v>
          </cell>
          <cell r="K1618" t="str">
            <v>Barg</v>
          </cell>
          <cell r="L1618" t="str">
            <v>Prod</v>
          </cell>
          <cell r="M1618" t="str">
            <v>Yes</v>
          </cell>
          <cell r="N1618" t="str">
            <v>OT 1.5</v>
          </cell>
          <cell r="O1618">
            <v>8</v>
          </cell>
          <cell r="P1618">
            <v>331.92</v>
          </cell>
          <cell r="Q1618">
            <v>331.92</v>
          </cell>
          <cell r="R1618">
            <v>0</v>
          </cell>
          <cell r="S1618">
            <v>331.92</v>
          </cell>
        </row>
        <row r="1619">
          <cell r="B1619" t="str">
            <v>Y72</v>
          </cell>
          <cell r="C1619" t="str">
            <v>JNT TEAM INV 1 1/2</v>
          </cell>
          <cell r="D1619">
            <v>22884.959999999999</v>
          </cell>
          <cell r="E1619">
            <v>0</v>
          </cell>
          <cell r="F1619">
            <v>0</v>
          </cell>
          <cell r="G1619">
            <v>22884.959999999999</v>
          </cell>
          <cell r="H1619">
            <v>325</v>
          </cell>
          <cell r="I1619" t="str">
            <v>53</v>
          </cell>
          <cell r="J1619" t="str">
            <v>POWER SYSTEMS</v>
          </cell>
          <cell r="K1619" t="str">
            <v>Barg</v>
          </cell>
          <cell r="L1619" t="str">
            <v>Prod</v>
          </cell>
          <cell r="M1619" t="str">
            <v>Yes</v>
          </cell>
          <cell r="N1619" t="str">
            <v>OT 1.5</v>
          </cell>
          <cell r="O1619">
            <v>615.75</v>
          </cell>
          <cell r="P1619">
            <v>22884.959999999999</v>
          </cell>
          <cell r="Q1619">
            <v>22884.959999999999</v>
          </cell>
          <cell r="R1619">
            <v>0</v>
          </cell>
          <cell r="S1619">
            <v>22884.959999999999</v>
          </cell>
        </row>
        <row r="1620">
          <cell r="B1620" t="str">
            <v>Y72</v>
          </cell>
          <cell r="C1620" t="str">
            <v>JNT TEAM INV 1 1/2</v>
          </cell>
          <cell r="D1620">
            <v>75.930000000000007</v>
          </cell>
          <cell r="E1620">
            <v>0</v>
          </cell>
          <cell r="F1620">
            <v>0</v>
          </cell>
          <cell r="G1620">
            <v>75.930000000000007</v>
          </cell>
          <cell r="H1620">
            <v>440</v>
          </cell>
          <cell r="I1620" t="str">
            <v>56</v>
          </cell>
          <cell r="J1620" t="str">
            <v>POWER GENERATION</v>
          </cell>
          <cell r="K1620" t="str">
            <v>Barg</v>
          </cell>
          <cell r="L1620" t="str">
            <v>Prod</v>
          </cell>
          <cell r="M1620" t="str">
            <v>Yes</v>
          </cell>
          <cell r="N1620" t="str">
            <v>OT 1.5</v>
          </cell>
          <cell r="O1620">
            <v>2</v>
          </cell>
          <cell r="P1620">
            <v>75.930000000000007</v>
          </cell>
          <cell r="Q1620">
            <v>75.930000000000007</v>
          </cell>
          <cell r="R1620">
            <v>0</v>
          </cell>
          <cell r="S1620">
            <v>75.930000000000007</v>
          </cell>
        </row>
        <row r="1621">
          <cell r="B1621" t="str">
            <v>Y73</v>
          </cell>
          <cell r="C1621" t="str">
            <v>MGT REQ MEET 1 1/2</v>
          </cell>
          <cell r="D1621">
            <v>5755.67</v>
          </cell>
          <cell r="E1621">
            <v>0</v>
          </cell>
          <cell r="F1621">
            <v>0</v>
          </cell>
          <cell r="G1621">
            <v>5755.67</v>
          </cell>
          <cell r="H1621">
            <v>104</v>
          </cell>
          <cell r="I1621" t="str">
            <v>31</v>
          </cell>
          <cell r="J1621" t="str">
            <v>NUCLEAR DIVISION</v>
          </cell>
          <cell r="K1621" t="str">
            <v>Barg</v>
          </cell>
          <cell r="L1621" t="str">
            <v>Prod</v>
          </cell>
          <cell r="M1621" t="str">
            <v>Yes</v>
          </cell>
          <cell r="N1621" t="str">
            <v>OT 1.5</v>
          </cell>
          <cell r="O1621">
            <v>144.5</v>
          </cell>
          <cell r="P1621">
            <v>5755.67</v>
          </cell>
          <cell r="Q1621">
            <v>5755.67</v>
          </cell>
          <cell r="R1621">
            <v>0</v>
          </cell>
          <cell r="S1621">
            <v>5755.67</v>
          </cell>
        </row>
        <row r="1622">
          <cell r="B1622" t="str">
            <v>Y73</v>
          </cell>
          <cell r="C1622" t="str">
            <v>MGT REQ MEET 1 1/2</v>
          </cell>
          <cell r="D1622">
            <v>23556.28</v>
          </cell>
          <cell r="E1622">
            <v>0</v>
          </cell>
          <cell r="F1622">
            <v>0</v>
          </cell>
          <cell r="G1622">
            <v>23556.28</v>
          </cell>
          <cell r="H1622">
            <v>326</v>
          </cell>
          <cell r="I1622" t="str">
            <v>53</v>
          </cell>
          <cell r="J1622" t="str">
            <v>POWER SYSTEMS</v>
          </cell>
          <cell r="K1622" t="str">
            <v>Barg</v>
          </cell>
          <cell r="L1622" t="str">
            <v>Prod</v>
          </cell>
          <cell r="M1622" t="str">
            <v>Yes</v>
          </cell>
          <cell r="N1622" t="str">
            <v>OT 1.5</v>
          </cell>
          <cell r="O1622">
            <v>632.75</v>
          </cell>
          <cell r="P1622">
            <v>23556.28</v>
          </cell>
          <cell r="Q1622">
            <v>23556.28</v>
          </cell>
          <cell r="R1622">
            <v>0</v>
          </cell>
          <cell r="S1622">
            <v>23556.28</v>
          </cell>
        </row>
        <row r="1623">
          <cell r="B1623" t="str">
            <v>Y73</v>
          </cell>
          <cell r="C1623" t="str">
            <v>MGT REQ MEET 1 1/2</v>
          </cell>
          <cell r="D1623">
            <v>185.63</v>
          </cell>
          <cell r="E1623">
            <v>0</v>
          </cell>
          <cell r="F1623">
            <v>0</v>
          </cell>
          <cell r="G1623">
            <v>185.63</v>
          </cell>
          <cell r="H1623">
            <v>441</v>
          </cell>
          <cell r="I1623" t="str">
            <v>56</v>
          </cell>
          <cell r="J1623" t="str">
            <v>POWER GENERATION</v>
          </cell>
          <cell r="K1623" t="str">
            <v>Barg</v>
          </cell>
          <cell r="L1623" t="str">
            <v>Prod</v>
          </cell>
          <cell r="M1623" t="str">
            <v>Yes</v>
          </cell>
          <cell r="N1623" t="str">
            <v>OT 1.5</v>
          </cell>
          <cell r="O1623">
            <v>5</v>
          </cell>
          <cell r="P1623">
            <v>185.63</v>
          </cell>
          <cell r="Q1623">
            <v>185.63</v>
          </cell>
          <cell r="R1623">
            <v>0</v>
          </cell>
          <cell r="S1623">
            <v>185.63</v>
          </cell>
        </row>
        <row r="1624">
          <cell r="B1624" t="str">
            <v>Y74</v>
          </cell>
          <cell r="C1624" t="str">
            <v>NEGOTIATIONS 1 1/2</v>
          </cell>
          <cell r="D1624">
            <v>491.67</v>
          </cell>
          <cell r="E1624">
            <v>0</v>
          </cell>
          <cell r="F1624">
            <v>0</v>
          </cell>
          <cell r="G1624">
            <v>491.67</v>
          </cell>
          <cell r="H1624">
            <v>105</v>
          </cell>
          <cell r="I1624" t="str">
            <v>31</v>
          </cell>
          <cell r="J1624" t="str">
            <v>NUCLEAR DIVISION</v>
          </cell>
          <cell r="K1624" t="str">
            <v>Barg</v>
          </cell>
          <cell r="L1624" t="str">
            <v>Prod</v>
          </cell>
          <cell r="M1624" t="str">
            <v>Yes</v>
          </cell>
          <cell r="N1624" t="str">
            <v>OT 1.5</v>
          </cell>
          <cell r="O1624">
            <v>13.5</v>
          </cell>
          <cell r="P1624">
            <v>491.67</v>
          </cell>
          <cell r="Q1624">
            <v>491.67</v>
          </cell>
          <cell r="R1624">
            <v>0</v>
          </cell>
          <cell r="S1624">
            <v>491.67</v>
          </cell>
        </row>
        <row r="1625">
          <cell r="B1625" t="str">
            <v>Y74</v>
          </cell>
          <cell r="C1625" t="str">
            <v>NEGOTIATIONS 1 1/2</v>
          </cell>
          <cell r="D1625">
            <v>95.17</v>
          </cell>
          <cell r="E1625">
            <v>0</v>
          </cell>
          <cell r="F1625">
            <v>0</v>
          </cell>
          <cell r="G1625">
            <v>95.17</v>
          </cell>
          <cell r="H1625">
            <v>327</v>
          </cell>
          <cell r="I1625" t="str">
            <v>53</v>
          </cell>
          <cell r="J1625" t="str">
            <v>POWER SYSTEMS</v>
          </cell>
          <cell r="K1625" t="str">
            <v>Barg</v>
          </cell>
          <cell r="L1625" t="str">
            <v>Prod</v>
          </cell>
          <cell r="M1625" t="str">
            <v>Yes</v>
          </cell>
          <cell r="N1625" t="str">
            <v>OT 1.5</v>
          </cell>
          <cell r="O1625">
            <v>2.5</v>
          </cell>
          <cell r="P1625">
            <v>95.17</v>
          </cell>
          <cell r="Q1625">
            <v>95.17</v>
          </cell>
          <cell r="R1625">
            <v>0</v>
          </cell>
          <cell r="S1625">
            <v>95.17</v>
          </cell>
        </row>
        <row r="1626">
          <cell r="B1626" t="str">
            <v>Z01</v>
          </cell>
          <cell r="C1626" t="str">
            <v>REGULAR-DBL OT</v>
          </cell>
          <cell r="D1626">
            <v>39902.99</v>
          </cell>
          <cell r="E1626">
            <v>0</v>
          </cell>
          <cell r="F1626">
            <v>0</v>
          </cell>
          <cell r="G1626">
            <v>39902.99</v>
          </cell>
          <cell r="H1626">
            <v>106</v>
          </cell>
          <cell r="I1626" t="str">
            <v>31</v>
          </cell>
          <cell r="J1626" t="str">
            <v>NUCLEAR DIVISION</v>
          </cell>
          <cell r="K1626" t="str">
            <v>Barg</v>
          </cell>
          <cell r="L1626" t="str">
            <v>Prod</v>
          </cell>
          <cell r="M1626" t="str">
            <v>Yes</v>
          </cell>
          <cell r="N1626" t="str">
            <v>OT 2.0</v>
          </cell>
          <cell r="O1626">
            <v>1371</v>
          </cell>
          <cell r="P1626">
            <v>39902.99</v>
          </cell>
          <cell r="Q1626">
            <v>39902.99</v>
          </cell>
          <cell r="R1626">
            <v>0</v>
          </cell>
          <cell r="S1626">
            <v>39902.99</v>
          </cell>
        </row>
        <row r="1627">
          <cell r="B1627" t="str">
            <v>Z01</v>
          </cell>
          <cell r="C1627" t="str">
            <v>REGULAR-DBL OT</v>
          </cell>
          <cell r="D1627">
            <v>38.130000000000003</v>
          </cell>
          <cell r="E1627">
            <v>0</v>
          </cell>
          <cell r="F1627">
            <v>0</v>
          </cell>
          <cell r="G1627">
            <v>38.130000000000003</v>
          </cell>
          <cell r="H1627">
            <v>171</v>
          </cell>
          <cell r="I1627" t="str">
            <v>34</v>
          </cell>
          <cell r="J1627" t="str">
            <v>HUMAN RESRC &amp; CORP SVCS</v>
          </cell>
          <cell r="K1627" t="str">
            <v>Barg</v>
          </cell>
          <cell r="L1627" t="str">
            <v>Prod</v>
          </cell>
          <cell r="M1627" t="str">
            <v>Yes</v>
          </cell>
          <cell r="N1627" t="str">
            <v>OT 2.0</v>
          </cell>
          <cell r="O1627">
            <v>1.5</v>
          </cell>
          <cell r="P1627">
            <v>38.130000000000003</v>
          </cell>
          <cell r="Q1627">
            <v>38.130000000000003</v>
          </cell>
          <cell r="R1627">
            <v>0</v>
          </cell>
          <cell r="S1627">
            <v>38.130000000000003</v>
          </cell>
        </row>
        <row r="1628">
          <cell r="B1628" t="str">
            <v>Z01</v>
          </cell>
          <cell r="C1628" t="str">
            <v>REGULAR-DBL OT</v>
          </cell>
          <cell r="D1628">
            <v>202473.04</v>
          </cell>
          <cell r="E1628">
            <v>0</v>
          </cell>
          <cell r="F1628">
            <v>0</v>
          </cell>
          <cell r="G1628">
            <v>202473.04</v>
          </cell>
          <cell r="H1628">
            <v>328</v>
          </cell>
          <cell r="I1628" t="str">
            <v>53</v>
          </cell>
          <cell r="J1628" t="str">
            <v>POWER SYSTEMS</v>
          </cell>
          <cell r="K1628" t="str">
            <v>Barg</v>
          </cell>
          <cell r="L1628" t="str">
            <v>Prod</v>
          </cell>
          <cell r="M1628" t="str">
            <v>Yes</v>
          </cell>
          <cell r="N1628" t="str">
            <v>OT 2.0</v>
          </cell>
          <cell r="O1628">
            <v>8342.75</v>
          </cell>
          <cell r="P1628">
            <v>202473.04</v>
          </cell>
          <cell r="Q1628">
            <v>202473.04</v>
          </cell>
          <cell r="R1628">
            <v>0</v>
          </cell>
          <cell r="S1628">
            <v>202473.04</v>
          </cell>
        </row>
        <row r="1629">
          <cell r="B1629" t="str">
            <v>Z01</v>
          </cell>
          <cell r="C1629" t="str">
            <v>REGULAR-DBL OT</v>
          </cell>
          <cell r="D1629">
            <v>776.82</v>
          </cell>
          <cell r="E1629">
            <v>0</v>
          </cell>
          <cell r="F1629">
            <v>0</v>
          </cell>
          <cell r="G1629">
            <v>776.82</v>
          </cell>
          <cell r="H1629">
            <v>442</v>
          </cell>
          <cell r="I1629" t="str">
            <v>56</v>
          </cell>
          <cell r="J1629" t="str">
            <v>POWER GENERATION</v>
          </cell>
          <cell r="K1629" t="str">
            <v>Barg</v>
          </cell>
          <cell r="L1629" t="str">
            <v>Prod</v>
          </cell>
          <cell r="M1629" t="str">
            <v>Yes</v>
          </cell>
          <cell r="N1629" t="str">
            <v>OT 2.0</v>
          </cell>
          <cell r="O1629">
            <v>32.5</v>
          </cell>
          <cell r="P1629">
            <v>776.82</v>
          </cell>
          <cell r="Q1629">
            <v>776.82</v>
          </cell>
          <cell r="R1629">
            <v>0</v>
          </cell>
          <cell r="S1629">
            <v>776.82</v>
          </cell>
        </row>
        <row r="1630">
          <cell r="B1630" t="str">
            <v>Z01</v>
          </cell>
          <cell r="C1630" t="str">
            <v>REGULAR-DBL OT</v>
          </cell>
          <cell r="D1630">
            <v>251.1</v>
          </cell>
          <cell r="E1630">
            <v>0</v>
          </cell>
          <cell r="F1630">
            <v>0</v>
          </cell>
          <cell r="G1630">
            <v>251.1</v>
          </cell>
          <cell r="H1630">
            <v>226</v>
          </cell>
          <cell r="I1630" t="str">
            <v>33</v>
          </cell>
          <cell r="J1630" t="str">
            <v>FINANCIAL</v>
          </cell>
          <cell r="K1630" t="str">
            <v>NonBarg</v>
          </cell>
          <cell r="L1630" t="str">
            <v>Prod</v>
          </cell>
          <cell r="M1630" t="str">
            <v>Yes</v>
          </cell>
          <cell r="N1630" t="str">
            <v>OT 2.0</v>
          </cell>
          <cell r="O1630">
            <v>16</v>
          </cell>
          <cell r="P1630">
            <v>251.1</v>
          </cell>
          <cell r="Q1630">
            <v>0</v>
          </cell>
          <cell r="R1630">
            <v>251.1</v>
          </cell>
          <cell r="S1630">
            <v>251.1</v>
          </cell>
        </row>
        <row r="1631">
          <cell r="B1631" t="str">
            <v>Z01</v>
          </cell>
          <cell r="C1631" t="str">
            <v>REGULAR-DBL OT</v>
          </cell>
          <cell r="D1631">
            <v>497.95</v>
          </cell>
          <cell r="E1631">
            <v>0</v>
          </cell>
          <cell r="F1631">
            <v>0</v>
          </cell>
          <cell r="G1631">
            <v>497.95</v>
          </cell>
          <cell r="H1631">
            <v>346</v>
          </cell>
          <cell r="I1631" t="str">
            <v>34</v>
          </cell>
          <cell r="J1631" t="str">
            <v>HUMAN RESRC &amp; CORP SVCS</v>
          </cell>
          <cell r="K1631" t="str">
            <v>NonBarg</v>
          </cell>
          <cell r="L1631" t="str">
            <v>Prod</v>
          </cell>
          <cell r="M1631" t="str">
            <v>Yes</v>
          </cell>
          <cell r="N1631" t="str">
            <v>OT 2.0</v>
          </cell>
          <cell r="O1631">
            <v>28</v>
          </cell>
          <cell r="P1631">
            <v>497.95</v>
          </cell>
          <cell r="Q1631">
            <v>0</v>
          </cell>
          <cell r="R1631">
            <v>497.95</v>
          </cell>
          <cell r="S1631">
            <v>497.95</v>
          </cell>
        </row>
        <row r="1632">
          <cell r="B1632" t="str">
            <v>Z01</v>
          </cell>
          <cell r="C1632" t="str">
            <v>REGULAR-DBL OT</v>
          </cell>
          <cell r="D1632">
            <v>1702.48</v>
          </cell>
          <cell r="E1632">
            <v>0</v>
          </cell>
          <cell r="F1632">
            <v>0</v>
          </cell>
          <cell r="G1632">
            <v>1702.48</v>
          </cell>
          <cell r="H1632">
            <v>676</v>
          </cell>
          <cell r="I1632" t="str">
            <v>51</v>
          </cell>
          <cell r="J1632" t="str">
            <v>CUSTOMER SERVICE</v>
          </cell>
          <cell r="K1632" t="str">
            <v>NonBarg</v>
          </cell>
          <cell r="L1632" t="str">
            <v>Prod</v>
          </cell>
          <cell r="M1632" t="str">
            <v>Yes</v>
          </cell>
          <cell r="N1632" t="str">
            <v>OT 2.0</v>
          </cell>
          <cell r="O1632">
            <v>99</v>
          </cell>
          <cell r="P1632">
            <v>1702.48</v>
          </cell>
          <cell r="Q1632">
            <v>0</v>
          </cell>
          <cell r="R1632">
            <v>1702.48</v>
          </cell>
          <cell r="S1632">
            <v>1702.48</v>
          </cell>
        </row>
        <row r="1633">
          <cell r="B1633" t="str">
            <v>Z01</v>
          </cell>
          <cell r="C1633" t="str">
            <v>REGULAR-DBL OT</v>
          </cell>
          <cell r="D1633">
            <v>3065.11</v>
          </cell>
          <cell r="E1633">
            <v>0</v>
          </cell>
          <cell r="F1633">
            <v>0</v>
          </cell>
          <cell r="G1633">
            <v>3065.11</v>
          </cell>
          <cell r="H1633">
            <v>803</v>
          </cell>
          <cell r="I1633" t="str">
            <v>53</v>
          </cell>
          <cell r="J1633" t="str">
            <v>POWER SYSTEMS</v>
          </cell>
          <cell r="K1633" t="str">
            <v>NonBarg</v>
          </cell>
          <cell r="L1633" t="str">
            <v>Prod</v>
          </cell>
          <cell r="M1633" t="str">
            <v>Yes</v>
          </cell>
          <cell r="N1633" t="str">
            <v>OT 2.0</v>
          </cell>
          <cell r="O1633">
            <v>178.5</v>
          </cell>
          <cell r="P1633">
            <v>3065.11</v>
          </cell>
          <cell r="Q1633">
            <v>0</v>
          </cell>
          <cell r="R1633">
            <v>3065.11</v>
          </cell>
          <cell r="S1633">
            <v>3065.11</v>
          </cell>
        </row>
        <row r="1634">
          <cell r="B1634" t="str">
            <v>Z01</v>
          </cell>
          <cell r="C1634" t="str">
            <v>REGULAR-DBL OT</v>
          </cell>
          <cell r="D1634">
            <v>79.19</v>
          </cell>
          <cell r="E1634">
            <v>0</v>
          </cell>
          <cell r="F1634">
            <v>0</v>
          </cell>
          <cell r="G1634">
            <v>79.19</v>
          </cell>
          <cell r="H1634">
            <v>964</v>
          </cell>
          <cell r="I1634" t="str">
            <v>56</v>
          </cell>
          <cell r="J1634" t="str">
            <v>POWER GENERATION</v>
          </cell>
          <cell r="K1634" t="str">
            <v>NonBarg</v>
          </cell>
          <cell r="L1634" t="str">
            <v>Prod</v>
          </cell>
          <cell r="M1634" t="str">
            <v>Yes</v>
          </cell>
          <cell r="N1634" t="str">
            <v>OT 2.0</v>
          </cell>
          <cell r="O1634">
            <v>5</v>
          </cell>
          <cell r="P1634">
            <v>79.19</v>
          </cell>
          <cell r="Q1634">
            <v>0</v>
          </cell>
          <cell r="R1634">
            <v>79.19</v>
          </cell>
          <cell r="S1634">
            <v>79.19</v>
          </cell>
        </row>
        <row r="1635">
          <cell r="B1635" t="str">
            <v>Z09</v>
          </cell>
          <cell r="C1635" t="str">
            <v>OTHER HOURS-DBL OT</v>
          </cell>
          <cell r="D1635">
            <v>928.33</v>
          </cell>
          <cell r="E1635">
            <v>0</v>
          </cell>
          <cell r="F1635">
            <v>0</v>
          </cell>
          <cell r="G1635">
            <v>928.33</v>
          </cell>
          <cell r="H1635">
            <v>107</v>
          </cell>
          <cell r="I1635" t="str">
            <v>31</v>
          </cell>
          <cell r="J1635" t="str">
            <v>NUCLEAR DIVISION</v>
          </cell>
          <cell r="K1635" t="str">
            <v>Barg</v>
          </cell>
          <cell r="L1635" t="str">
            <v>Prod</v>
          </cell>
          <cell r="M1635" t="str">
            <v>Yes</v>
          </cell>
          <cell r="N1635" t="str">
            <v>OT 2.0</v>
          </cell>
          <cell r="O1635">
            <v>22.5</v>
          </cell>
          <cell r="P1635">
            <v>928.33</v>
          </cell>
          <cell r="Q1635">
            <v>928.33</v>
          </cell>
          <cell r="R1635">
            <v>0</v>
          </cell>
          <cell r="S1635">
            <v>928.33</v>
          </cell>
        </row>
        <row r="1636">
          <cell r="B1636" t="str">
            <v>Z09</v>
          </cell>
          <cell r="C1636" t="str">
            <v>OTHER HOURS-DBL OT</v>
          </cell>
          <cell r="D1636">
            <v>1221.18</v>
          </cell>
          <cell r="E1636">
            <v>0</v>
          </cell>
          <cell r="F1636">
            <v>0</v>
          </cell>
          <cell r="G1636">
            <v>1221.18</v>
          </cell>
          <cell r="H1636">
            <v>329</v>
          </cell>
          <cell r="I1636" t="str">
            <v>53</v>
          </cell>
          <cell r="J1636" t="str">
            <v>POWER SYSTEMS</v>
          </cell>
          <cell r="K1636" t="str">
            <v>Barg</v>
          </cell>
          <cell r="L1636" t="str">
            <v>Prod</v>
          </cell>
          <cell r="M1636" t="str">
            <v>Yes</v>
          </cell>
          <cell r="N1636" t="str">
            <v>OT 2.0</v>
          </cell>
          <cell r="O1636">
            <v>25.5</v>
          </cell>
          <cell r="P1636">
            <v>1221.18</v>
          </cell>
          <cell r="Q1636">
            <v>1221.18</v>
          </cell>
          <cell r="R1636">
            <v>0</v>
          </cell>
          <cell r="S1636">
            <v>1221.18</v>
          </cell>
        </row>
        <row r="1637">
          <cell r="B1637" t="str">
            <v>Z12</v>
          </cell>
          <cell r="C1637" t="str">
            <v>TRAVEL TIME-DBL OT</v>
          </cell>
          <cell r="D1637">
            <v>17116.96</v>
          </cell>
          <cell r="E1637">
            <v>0</v>
          </cell>
          <cell r="F1637">
            <v>0</v>
          </cell>
          <cell r="G1637">
            <v>17116.96</v>
          </cell>
          <cell r="H1637">
            <v>108</v>
          </cell>
          <cell r="I1637" t="str">
            <v>31</v>
          </cell>
          <cell r="J1637" t="str">
            <v>NUCLEAR DIVISION</v>
          </cell>
          <cell r="K1637" t="str">
            <v>Barg</v>
          </cell>
          <cell r="L1637" t="str">
            <v>Prod</v>
          </cell>
          <cell r="M1637" t="str">
            <v>Yes</v>
          </cell>
          <cell r="N1637" t="str">
            <v>OT 2.0</v>
          </cell>
          <cell r="O1637">
            <v>313.25</v>
          </cell>
          <cell r="P1637">
            <v>17116.96</v>
          </cell>
          <cell r="Q1637">
            <v>17116.96</v>
          </cell>
          <cell r="R1637">
            <v>0</v>
          </cell>
          <cell r="S1637">
            <v>17116.96</v>
          </cell>
        </row>
        <row r="1638">
          <cell r="B1638" t="str">
            <v>Z12</v>
          </cell>
          <cell r="C1638" t="str">
            <v>TRAVEL TIME-DBL OT</v>
          </cell>
          <cell r="D1638">
            <v>24.97</v>
          </cell>
          <cell r="E1638">
            <v>0</v>
          </cell>
          <cell r="F1638">
            <v>0</v>
          </cell>
          <cell r="G1638">
            <v>24.97</v>
          </cell>
          <cell r="H1638">
            <v>172</v>
          </cell>
          <cell r="I1638" t="str">
            <v>34</v>
          </cell>
          <cell r="J1638" t="str">
            <v>HUMAN RESRC &amp; CORP SVCS</v>
          </cell>
          <cell r="K1638" t="str">
            <v>Barg</v>
          </cell>
          <cell r="L1638" t="str">
            <v>Prod</v>
          </cell>
          <cell r="M1638" t="str">
            <v>Yes</v>
          </cell>
          <cell r="N1638" t="str">
            <v>OT 2.0</v>
          </cell>
          <cell r="O1638">
            <v>0.5</v>
          </cell>
          <cell r="P1638">
            <v>24.97</v>
          </cell>
          <cell r="Q1638">
            <v>24.97</v>
          </cell>
          <cell r="R1638">
            <v>0</v>
          </cell>
          <cell r="S1638">
            <v>24.97</v>
          </cell>
        </row>
        <row r="1639">
          <cell r="B1639" t="str">
            <v>Z12</v>
          </cell>
          <cell r="C1639" t="str">
            <v>TRAVEL TIME-DBL OT</v>
          </cell>
          <cell r="D1639">
            <v>47743.81</v>
          </cell>
          <cell r="E1639">
            <v>0</v>
          </cell>
          <cell r="F1639">
            <v>0</v>
          </cell>
          <cell r="G1639">
            <v>47743.81</v>
          </cell>
          <cell r="H1639">
            <v>330</v>
          </cell>
          <cell r="I1639" t="str">
            <v>53</v>
          </cell>
          <cell r="J1639" t="str">
            <v>POWER SYSTEMS</v>
          </cell>
          <cell r="K1639" t="str">
            <v>Barg</v>
          </cell>
          <cell r="L1639" t="str">
            <v>Prod</v>
          </cell>
          <cell r="M1639" t="str">
            <v>Yes</v>
          </cell>
          <cell r="N1639" t="str">
            <v>OT 2.0</v>
          </cell>
          <cell r="O1639">
            <v>984.5</v>
          </cell>
          <cell r="P1639">
            <v>47743.81</v>
          </cell>
          <cell r="Q1639">
            <v>47743.81</v>
          </cell>
          <cell r="R1639">
            <v>0</v>
          </cell>
          <cell r="S1639">
            <v>47743.81</v>
          </cell>
        </row>
        <row r="1640">
          <cell r="B1640" t="str">
            <v>Z12</v>
          </cell>
          <cell r="C1640" t="str">
            <v>TRAVEL TIME-DBL OT</v>
          </cell>
          <cell r="D1640">
            <v>14123.44</v>
          </cell>
          <cell r="E1640">
            <v>0</v>
          </cell>
          <cell r="F1640">
            <v>0</v>
          </cell>
          <cell r="G1640">
            <v>14123.44</v>
          </cell>
          <cell r="H1640">
            <v>443</v>
          </cell>
          <cell r="I1640" t="str">
            <v>56</v>
          </cell>
          <cell r="J1640" t="str">
            <v>POWER GENERATION</v>
          </cell>
          <cell r="K1640" t="str">
            <v>Barg</v>
          </cell>
          <cell r="L1640" t="str">
            <v>Prod</v>
          </cell>
          <cell r="M1640" t="str">
            <v>Yes</v>
          </cell>
          <cell r="N1640" t="str">
            <v>OT 2.0</v>
          </cell>
          <cell r="O1640">
            <v>291.75</v>
          </cell>
          <cell r="P1640">
            <v>14123.44</v>
          </cell>
          <cell r="Q1640">
            <v>14123.44</v>
          </cell>
          <cell r="R1640">
            <v>0</v>
          </cell>
          <cell r="S1640">
            <v>14123.44</v>
          </cell>
        </row>
        <row r="1641">
          <cell r="B1641" t="str">
            <v>Z12</v>
          </cell>
          <cell r="C1641" t="str">
            <v>TRAVEL TIME-DBL OT</v>
          </cell>
          <cell r="D1641">
            <v>311.44</v>
          </cell>
          <cell r="E1641">
            <v>0</v>
          </cell>
          <cell r="F1641">
            <v>0</v>
          </cell>
          <cell r="G1641">
            <v>311.44</v>
          </cell>
          <cell r="H1641">
            <v>122</v>
          </cell>
          <cell r="I1641" t="str">
            <v>31</v>
          </cell>
          <cell r="J1641" t="str">
            <v>NUCLEAR DIVISION</v>
          </cell>
          <cell r="K1641" t="str">
            <v>NonBarg</v>
          </cell>
          <cell r="L1641" t="str">
            <v>Prod</v>
          </cell>
          <cell r="M1641" t="str">
            <v>Yes</v>
          </cell>
          <cell r="N1641" t="str">
            <v>OT 2.0</v>
          </cell>
          <cell r="O1641">
            <v>6</v>
          </cell>
          <cell r="P1641">
            <v>311.44</v>
          </cell>
          <cell r="Q1641">
            <v>0</v>
          </cell>
          <cell r="R1641">
            <v>311.44</v>
          </cell>
          <cell r="S1641">
            <v>311.44</v>
          </cell>
        </row>
        <row r="1642">
          <cell r="B1642" t="str">
            <v>Z12</v>
          </cell>
          <cell r="C1642" t="str">
            <v>TRAVEL TIME-DBL OT</v>
          </cell>
          <cell r="D1642">
            <v>96.75</v>
          </cell>
          <cell r="E1642">
            <v>0</v>
          </cell>
          <cell r="F1642">
            <v>0</v>
          </cell>
          <cell r="G1642">
            <v>96.75</v>
          </cell>
          <cell r="H1642">
            <v>227</v>
          </cell>
          <cell r="I1642" t="str">
            <v>33</v>
          </cell>
          <cell r="J1642" t="str">
            <v>FINANCIAL</v>
          </cell>
          <cell r="K1642" t="str">
            <v>NonBarg</v>
          </cell>
          <cell r="L1642" t="str">
            <v>Prod</v>
          </cell>
          <cell r="M1642" t="str">
            <v>Yes</v>
          </cell>
          <cell r="N1642" t="str">
            <v>OT 2.0</v>
          </cell>
          <cell r="O1642">
            <v>3</v>
          </cell>
          <cell r="P1642">
            <v>96.75</v>
          </cell>
          <cell r="Q1642">
            <v>0</v>
          </cell>
          <cell r="R1642">
            <v>96.75</v>
          </cell>
          <cell r="S1642">
            <v>96.75</v>
          </cell>
        </row>
        <row r="1643">
          <cell r="B1643" t="str">
            <v>Z12</v>
          </cell>
          <cell r="C1643" t="str">
            <v>TRAVEL TIME-DBL OT</v>
          </cell>
          <cell r="D1643">
            <v>368.42</v>
          </cell>
          <cell r="E1643">
            <v>0</v>
          </cell>
          <cell r="F1643">
            <v>0</v>
          </cell>
          <cell r="G1643">
            <v>368.42</v>
          </cell>
          <cell r="H1643">
            <v>347</v>
          </cell>
          <cell r="I1643" t="str">
            <v>34</v>
          </cell>
          <cell r="J1643" t="str">
            <v>HUMAN RESRC &amp; CORP SVCS</v>
          </cell>
          <cell r="K1643" t="str">
            <v>NonBarg</v>
          </cell>
          <cell r="L1643" t="str">
            <v>Prod</v>
          </cell>
          <cell r="M1643" t="str">
            <v>Yes</v>
          </cell>
          <cell r="N1643" t="str">
            <v>OT 2.0</v>
          </cell>
          <cell r="O1643">
            <v>9.5</v>
          </cell>
          <cell r="P1643">
            <v>368.42</v>
          </cell>
          <cell r="Q1643">
            <v>0</v>
          </cell>
          <cell r="R1643">
            <v>368.42</v>
          </cell>
          <cell r="S1643">
            <v>368.42</v>
          </cell>
        </row>
        <row r="1644">
          <cell r="B1644" t="str">
            <v>Z12</v>
          </cell>
          <cell r="C1644" t="str">
            <v>TRAVEL TIME-DBL OT</v>
          </cell>
          <cell r="D1644">
            <v>5728.43</v>
          </cell>
          <cell r="E1644">
            <v>0</v>
          </cell>
          <cell r="F1644">
            <v>0</v>
          </cell>
          <cell r="G1644">
            <v>5728.43</v>
          </cell>
          <cell r="H1644">
            <v>677</v>
          </cell>
          <cell r="I1644" t="str">
            <v>51</v>
          </cell>
          <cell r="J1644" t="str">
            <v>CUSTOMER SERVICE</v>
          </cell>
          <cell r="K1644" t="str">
            <v>NonBarg</v>
          </cell>
          <cell r="L1644" t="str">
            <v>Prod</v>
          </cell>
          <cell r="M1644" t="str">
            <v>Yes</v>
          </cell>
          <cell r="N1644" t="str">
            <v>OT 2.0</v>
          </cell>
          <cell r="O1644">
            <v>186.25</v>
          </cell>
          <cell r="P1644">
            <v>5728.43</v>
          </cell>
          <cell r="Q1644">
            <v>0</v>
          </cell>
          <cell r="R1644">
            <v>5728.43</v>
          </cell>
          <cell r="S1644">
            <v>5728.43</v>
          </cell>
        </row>
        <row r="1645">
          <cell r="B1645" t="str">
            <v>Z12</v>
          </cell>
          <cell r="C1645" t="str">
            <v>TRAVEL TIME-DBL OT</v>
          </cell>
          <cell r="D1645">
            <v>726.79</v>
          </cell>
          <cell r="E1645">
            <v>0</v>
          </cell>
          <cell r="F1645">
            <v>0</v>
          </cell>
          <cell r="G1645">
            <v>726.79</v>
          </cell>
          <cell r="H1645">
            <v>804</v>
          </cell>
          <cell r="I1645" t="str">
            <v>53</v>
          </cell>
          <cell r="J1645" t="str">
            <v>POWER SYSTEMS</v>
          </cell>
          <cell r="K1645" t="str">
            <v>NonBarg</v>
          </cell>
          <cell r="L1645" t="str">
            <v>Prod</v>
          </cell>
          <cell r="M1645" t="str">
            <v>Yes</v>
          </cell>
          <cell r="N1645" t="str">
            <v>OT 2.0</v>
          </cell>
          <cell r="O1645">
            <v>20</v>
          </cell>
          <cell r="P1645">
            <v>726.79</v>
          </cell>
          <cell r="Q1645">
            <v>0</v>
          </cell>
          <cell r="R1645">
            <v>726.79</v>
          </cell>
          <cell r="S1645">
            <v>726.79</v>
          </cell>
        </row>
        <row r="1646">
          <cell r="B1646" t="str">
            <v>Z12</v>
          </cell>
          <cell r="C1646" t="str">
            <v>TRAVEL TIME-DBL OT</v>
          </cell>
          <cell r="D1646">
            <v>88.65</v>
          </cell>
          <cell r="E1646">
            <v>0</v>
          </cell>
          <cell r="F1646">
            <v>0</v>
          </cell>
          <cell r="G1646">
            <v>88.65</v>
          </cell>
          <cell r="H1646">
            <v>858</v>
          </cell>
          <cell r="I1646" t="str">
            <v>54</v>
          </cell>
          <cell r="J1646" t="str">
            <v>RESOURCE PLANNING</v>
          </cell>
          <cell r="K1646" t="str">
            <v>NonBarg</v>
          </cell>
          <cell r="L1646" t="str">
            <v>Prod</v>
          </cell>
          <cell r="M1646" t="str">
            <v>Yes</v>
          </cell>
          <cell r="N1646" t="str">
            <v>OT 2.0</v>
          </cell>
          <cell r="O1646">
            <v>3</v>
          </cell>
          <cell r="P1646">
            <v>88.65</v>
          </cell>
          <cell r="Q1646">
            <v>0</v>
          </cell>
          <cell r="R1646">
            <v>88.65</v>
          </cell>
          <cell r="S1646">
            <v>88.65</v>
          </cell>
        </row>
        <row r="1647">
          <cell r="B1647" t="str">
            <v>Z12</v>
          </cell>
          <cell r="C1647" t="str">
            <v>TRAVEL TIME-DBL OT</v>
          </cell>
          <cell r="D1647">
            <v>52.93</v>
          </cell>
          <cell r="E1647">
            <v>0</v>
          </cell>
          <cell r="F1647">
            <v>0</v>
          </cell>
          <cell r="G1647">
            <v>52.93</v>
          </cell>
          <cell r="H1647">
            <v>965</v>
          </cell>
          <cell r="I1647" t="str">
            <v>56</v>
          </cell>
          <cell r="J1647" t="str">
            <v>POWER GENERATION</v>
          </cell>
          <cell r="K1647" t="str">
            <v>NonBarg</v>
          </cell>
          <cell r="L1647" t="str">
            <v>Prod</v>
          </cell>
          <cell r="M1647" t="str">
            <v>Yes</v>
          </cell>
          <cell r="N1647" t="str">
            <v>OT 2.0</v>
          </cell>
          <cell r="O1647">
            <v>1</v>
          </cell>
          <cell r="P1647">
            <v>52.93</v>
          </cell>
          <cell r="Q1647">
            <v>0</v>
          </cell>
          <cell r="R1647">
            <v>52.93</v>
          </cell>
          <cell r="S1647">
            <v>52.93</v>
          </cell>
        </row>
        <row r="1648">
          <cell r="B1648" t="str">
            <v>Z12</v>
          </cell>
          <cell r="C1648" t="str">
            <v>TRAVEL TIME-DBL OT</v>
          </cell>
          <cell r="D1648">
            <v>119.45</v>
          </cell>
          <cell r="E1648">
            <v>0</v>
          </cell>
          <cell r="F1648">
            <v>0</v>
          </cell>
          <cell r="G1648">
            <v>119.45</v>
          </cell>
          <cell r="H1648">
            <v>1064</v>
          </cell>
          <cell r="I1648" t="str">
            <v>58</v>
          </cell>
          <cell r="J1648" t="str">
            <v>INFO MANAGEMENT</v>
          </cell>
          <cell r="K1648" t="str">
            <v>NonBarg</v>
          </cell>
          <cell r="L1648" t="str">
            <v>Prod</v>
          </cell>
          <cell r="M1648" t="str">
            <v>Yes</v>
          </cell>
          <cell r="N1648" t="str">
            <v>OT 2.0</v>
          </cell>
          <cell r="O1648">
            <v>4</v>
          </cell>
          <cell r="P1648">
            <v>119.45</v>
          </cell>
          <cell r="Q1648">
            <v>0</v>
          </cell>
          <cell r="R1648">
            <v>119.45</v>
          </cell>
          <cell r="S1648">
            <v>119.45</v>
          </cell>
        </row>
        <row r="1649">
          <cell r="B1649" t="str">
            <v>Z13</v>
          </cell>
          <cell r="C1649" t="str">
            <v>EQUIP BRKDWN-DBL OT</v>
          </cell>
          <cell r="D1649">
            <v>17837.71</v>
          </cell>
          <cell r="E1649">
            <v>0</v>
          </cell>
          <cell r="F1649">
            <v>0</v>
          </cell>
          <cell r="G1649">
            <v>17837.71</v>
          </cell>
          <cell r="H1649">
            <v>331</v>
          </cell>
          <cell r="I1649" t="str">
            <v>53</v>
          </cell>
          <cell r="J1649" t="str">
            <v>POWER SYSTEMS</v>
          </cell>
          <cell r="K1649" t="str">
            <v>Barg</v>
          </cell>
          <cell r="L1649" t="str">
            <v>Prod</v>
          </cell>
          <cell r="M1649" t="str">
            <v>Yes</v>
          </cell>
          <cell r="N1649" t="str">
            <v>OT 2.0</v>
          </cell>
          <cell r="O1649">
            <v>370.25</v>
          </cell>
          <cell r="P1649">
            <v>17837.71</v>
          </cell>
          <cell r="Q1649">
            <v>17837.71</v>
          </cell>
          <cell r="R1649">
            <v>0</v>
          </cell>
          <cell r="S1649">
            <v>17837.71</v>
          </cell>
        </row>
        <row r="1650">
          <cell r="B1650" t="str">
            <v>Z14</v>
          </cell>
          <cell r="C1650" t="str">
            <v>SAFETY MEETING-DBL OT</v>
          </cell>
          <cell r="D1650">
            <v>24.22</v>
          </cell>
          <cell r="E1650">
            <v>0</v>
          </cell>
          <cell r="F1650">
            <v>0</v>
          </cell>
          <cell r="G1650">
            <v>24.22</v>
          </cell>
          <cell r="H1650">
            <v>109</v>
          </cell>
          <cell r="I1650" t="str">
            <v>31</v>
          </cell>
          <cell r="J1650" t="str">
            <v>NUCLEAR DIVISION</v>
          </cell>
          <cell r="K1650" t="str">
            <v>Barg</v>
          </cell>
          <cell r="L1650" t="str">
            <v>Prod</v>
          </cell>
          <cell r="M1650" t="str">
            <v>Yes</v>
          </cell>
          <cell r="N1650" t="str">
            <v>OT 2.0</v>
          </cell>
          <cell r="O1650">
            <v>0.5</v>
          </cell>
          <cell r="P1650">
            <v>24.22</v>
          </cell>
          <cell r="Q1650">
            <v>24.22</v>
          </cell>
          <cell r="R1650">
            <v>0</v>
          </cell>
          <cell r="S1650">
            <v>24.22</v>
          </cell>
        </row>
        <row r="1651">
          <cell r="B1651" t="str">
            <v>Z14</v>
          </cell>
          <cell r="C1651" t="str">
            <v>SAFETY MEETING-DBL OT</v>
          </cell>
          <cell r="D1651">
            <v>24910.55</v>
          </cell>
          <cell r="E1651">
            <v>0</v>
          </cell>
          <cell r="F1651">
            <v>0</v>
          </cell>
          <cell r="G1651">
            <v>24910.55</v>
          </cell>
          <cell r="H1651">
            <v>332</v>
          </cell>
          <cell r="I1651" t="str">
            <v>53</v>
          </cell>
          <cell r="J1651" t="str">
            <v>POWER SYSTEMS</v>
          </cell>
          <cell r="K1651" t="str">
            <v>Barg</v>
          </cell>
          <cell r="L1651" t="str">
            <v>Prod</v>
          </cell>
          <cell r="M1651" t="str">
            <v>Yes</v>
          </cell>
          <cell r="N1651" t="str">
            <v>OT 2.0</v>
          </cell>
          <cell r="O1651">
            <v>507.25</v>
          </cell>
          <cell r="P1651">
            <v>24910.55</v>
          </cell>
          <cell r="Q1651">
            <v>24910.55</v>
          </cell>
          <cell r="R1651">
            <v>0</v>
          </cell>
          <cell r="S1651">
            <v>24910.55</v>
          </cell>
        </row>
        <row r="1652">
          <cell r="B1652" t="str">
            <v>Z14</v>
          </cell>
          <cell r="C1652" t="str">
            <v>SAFETY MEETING-DBL OT</v>
          </cell>
          <cell r="D1652">
            <v>121.8</v>
          </cell>
          <cell r="E1652">
            <v>0</v>
          </cell>
          <cell r="F1652">
            <v>0</v>
          </cell>
          <cell r="G1652">
            <v>121.8</v>
          </cell>
          <cell r="H1652">
            <v>444</v>
          </cell>
          <cell r="I1652" t="str">
            <v>56</v>
          </cell>
          <cell r="J1652" t="str">
            <v>POWER GENERATION</v>
          </cell>
          <cell r="K1652" t="str">
            <v>Barg</v>
          </cell>
          <cell r="L1652" t="str">
            <v>Prod</v>
          </cell>
          <cell r="M1652" t="str">
            <v>Yes</v>
          </cell>
          <cell r="N1652" t="str">
            <v>OT 2.0</v>
          </cell>
          <cell r="O1652">
            <v>2.5</v>
          </cell>
          <cell r="P1652">
            <v>121.8</v>
          </cell>
          <cell r="Q1652">
            <v>121.8</v>
          </cell>
          <cell r="R1652">
            <v>0</v>
          </cell>
          <cell r="S1652">
            <v>121.8</v>
          </cell>
        </row>
        <row r="1653">
          <cell r="B1653" t="str">
            <v>Z15</v>
          </cell>
          <cell r="C1653" t="str">
            <v>CO/UNION MTG DBL OT</v>
          </cell>
          <cell r="D1653">
            <v>644.04999999999995</v>
          </cell>
          <cell r="E1653">
            <v>0</v>
          </cell>
          <cell r="F1653">
            <v>0</v>
          </cell>
          <cell r="G1653">
            <v>644.04999999999995</v>
          </cell>
          <cell r="H1653">
            <v>333</v>
          </cell>
          <cell r="I1653" t="str">
            <v>53</v>
          </cell>
          <cell r="J1653" t="str">
            <v>POWER SYSTEMS</v>
          </cell>
          <cell r="K1653" t="str">
            <v>Barg</v>
          </cell>
          <cell r="L1653" t="str">
            <v>Prod</v>
          </cell>
          <cell r="M1653" t="str">
            <v>Yes</v>
          </cell>
          <cell r="N1653" t="str">
            <v>OT 2.0</v>
          </cell>
          <cell r="O1653">
            <v>12.75</v>
          </cell>
          <cell r="P1653">
            <v>644.04999999999995</v>
          </cell>
          <cell r="Q1653">
            <v>644.04999999999995</v>
          </cell>
          <cell r="R1653">
            <v>0</v>
          </cell>
          <cell r="S1653">
            <v>644.04999999999995</v>
          </cell>
        </row>
        <row r="1654">
          <cell r="B1654" t="str">
            <v>Z16</v>
          </cell>
          <cell r="C1654" t="str">
            <v>OTHER MEETING-DBL OT</v>
          </cell>
          <cell r="D1654">
            <v>62784.86</v>
          </cell>
          <cell r="E1654">
            <v>0</v>
          </cell>
          <cell r="F1654">
            <v>0</v>
          </cell>
          <cell r="G1654">
            <v>62784.86</v>
          </cell>
          <cell r="H1654">
            <v>110</v>
          </cell>
          <cell r="I1654" t="str">
            <v>31</v>
          </cell>
          <cell r="J1654" t="str">
            <v>NUCLEAR DIVISION</v>
          </cell>
          <cell r="K1654" t="str">
            <v>Barg</v>
          </cell>
          <cell r="L1654" t="str">
            <v>Prod</v>
          </cell>
          <cell r="M1654" t="str">
            <v>Yes</v>
          </cell>
          <cell r="N1654" t="str">
            <v>OT 2.0</v>
          </cell>
          <cell r="O1654">
            <v>1284.5</v>
          </cell>
          <cell r="P1654">
            <v>62784.86</v>
          </cell>
          <cell r="Q1654">
            <v>62784.86</v>
          </cell>
          <cell r="R1654">
            <v>0</v>
          </cell>
          <cell r="S1654">
            <v>62784.86</v>
          </cell>
        </row>
        <row r="1655">
          <cell r="B1655" t="str">
            <v>Z16</v>
          </cell>
          <cell r="C1655" t="str">
            <v>OTHER MEETING-DBL OT</v>
          </cell>
          <cell r="D1655">
            <v>1146.43</v>
          </cell>
          <cell r="E1655">
            <v>0</v>
          </cell>
          <cell r="F1655">
            <v>0</v>
          </cell>
          <cell r="G1655">
            <v>1146.43</v>
          </cell>
          <cell r="H1655">
            <v>334</v>
          </cell>
          <cell r="I1655" t="str">
            <v>53</v>
          </cell>
          <cell r="J1655" t="str">
            <v>POWER SYSTEMS</v>
          </cell>
          <cell r="K1655" t="str">
            <v>Barg</v>
          </cell>
          <cell r="L1655" t="str">
            <v>Prod</v>
          </cell>
          <cell r="M1655" t="str">
            <v>Yes</v>
          </cell>
          <cell r="N1655" t="str">
            <v>OT 2.0</v>
          </cell>
          <cell r="O1655">
            <v>24.75</v>
          </cell>
          <cell r="P1655">
            <v>1146.43</v>
          </cell>
          <cell r="Q1655">
            <v>1146.43</v>
          </cell>
          <cell r="R1655">
            <v>0</v>
          </cell>
          <cell r="S1655">
            <v>1146.43</v>
          </cell>
        </row>
        <row r="1656">
          <cell r="B1656" t="str">
            <v>Z16</v>
          </cell>
          <cell r="C1656" t="str">
            <v>OTHER MEETING-DBL OT</v>
          </cell>
          <cell r="D1656">
            <v>42.75</v>
          </cell>
          <cell r="E1656">
            <v>0</v>
          </cell>
          <cell r="F1656">
            <v>0</v>
          </cell>
          <cell r="G1656">
            <v>42.75</v>
          </cell>
          <cell r="H1656">
            <v>123</v>
          </cell>
          <cell r="I1656" t="str">
            <v>31</v>
          </cell>
          <cell r="J1656" t="str">
            <v>NUCLEAR DIVISION</v>
          </cell>
          <cell r="K1656" t="str">
            <v>NonBarg</v>
          </cell>
          <cell r="L1656" t="str">
            <v>Prod</v>
          </cell>
          <cell r="M1656" t="str">
            <v>Yes</v>
          </cell>
          <cell r="N1656" t="str">
            <v>OT 2.0</v>
          </cell>
          <cell r="O1656">
            <v>1</v>
          </cell>
          <cell r="P1656">
            <v>42.75</v>
          </cell>
          <cell r="Q1656">
            <v>0</v>
          </cell>
          <cell r="R1656">
            <v>42.75</v>
          </cell>
          <cell r="S1656">
            <v>42.75</v>
          </cell>
        </row>
        <row r="1657">
          <cell r="B1657" t="str">
            <v>Z16</v>
          </cell>
          <cell r="C1657" t="str">
            <v>OTHER MEETING-DBL OT</v>
          </cell>
          <cell r="D1657">
            <v>79.239999999999995</v>
          </cell>
          <cell r="E1657">
            <v>0</v>
          </cell>
          <cell r="F1657">
            <v>0</v>
          </cell>
          <cell r="G1657">
            <v>79.239999999999995</v>
          </cell>
          <cell r="H1657">
            <v>348</v>
          </cell>
          <cell r="I1657" t="str">
            <v>34</v>
          </cell>
          <cell r="J1657" t="str">
            <v>HUMAN RESRC &amp; CORP SVCS</v>
          </cell>
          <cell r="K1657" t="str">
            <v>NonBarg</v>
          </cell>
          <cell r="L1657" t="str">
            <v>Prod</v>
          </cell>
          <cell r="M1657" t="str">
            <v>Yes</v>
          </cell>
          <cell r="N1657" t="str">
            <v>OT 2.0</v>
          </cell>
          <cell r="O1657">
            <v>3.5</v>
          </cell>
          <cell r="P1657">
            <v>79.239999999999995</v>
          </cell>
          <cell r="Q1657">
            <v>0</v>
          </cell>
          <cell r="R1657">
            <v>79.239999999999995</v>
          </cell>
          <cell r="S1657">
            <v>79.239999999999995</v>
          </cell>
        </row>
        <row r="1658">
          <cell r="B1658" t="str">
            <v>Z17</v>
          </cell>
          <cell r="C1658" t="str">
            <v>RAIN TIME-DBL OT</v>
          </cell>
          <cell r="D1658">
            <v>27734.720000000001</v>
          </cell>
          <cell r="E1658">
            <v>0</v>
          </cell>
          <cell r="F1658">
            <v>0</v>
          </cell>
          <cell r="G1658">
            <v>27734.720000000001</v>
          </cell>
          <cell r="H1658">
            <v>335</v>
          </cell>
          <cell r="I1658" t="str">
            <v>53</v>
          </cell>
          <cell r="J1658" t="str">
            <v>POWER SYSTEMS</v>
          </cell>
          <cell r="K1658" t="str">
            <v>Barg</v>
          </cell>
          <cell r="L1658" t="str">
            <v>Prod</v>
          </cell>
          <cell r="M1658" t="str">
            <v>Yes</v>
          </cell>
          <cell r="N1658" t="str">
            <v>OT 2.0</v>
          </cell>
          <cell r="O1658">
            <v>562.75</v>
          </cell>
          <cell r="P1658">
            <v>27734.720000000001</v>
          </cell>
          <cell r="Q1658">
            <v>27734.720000000001</v>
          </cell>
          <cell r="R1658">
            <v>0</v>
          </cell>
          <cell r="S1658">
            <v>27734.720000000001</v>
          </cell>
        </row>
        <row r="1659">
          <cell r="B1659" t="str">
            <v>Z18</v>
          </cell>
          <cell r="C1659" t="str">
            <v>SERV CREWS DBL OT</v>
          </cell>
          <cell r="D1659">
            <v>3718.38</v>
          </cell>
          <cell r="E1659">
            <v>0</v>
          </cell>
          <cell r="F1659">
            <v>0</v>
          </cell>
          <cell r="G1659">
            <v>3718.38</v>
          </cell>
          <cell r="H1659">
            <v>336</v>
          </cell>
          <cell r="I1659" t="str">
            <v>53</v>
          </cell>
          <cell r="J1659" t="str">
            <v>POWER SYSTEMS</v>
          </cell>
          <cell r="K1659" t="str">
            <v>Barg</v>
          </cell>
          <cell r="L1659" t="str">
            <v>Prod</v>
          </cell>
          <cell r="M1659" t="str">
            <v>Yes</v>
          </cell>
          <cell r="N1659" t="str">
            <v>OT 2.0</v>
          </cell>
          <cell r="O1659">
            <v>83.25</v>
          </cell>
          <cell r="P1659">
            <v>3718.38</v>
          </cell>
          <cell r="Q1659">
            <v>3718.38</v>
          </cell>
          <cell r="R1659">
            <v>0</v>
          </cell>
          <cell r="S1659">
            <v>3718.38</v>
          </cell>
        </row>
        <row r="1660">
          <cell r="B1660" t="str">
            <v>Z22</v>
          </cell>
          <cell r="C1660" t="str">
            <v>DOUBLE OVERTIME</v>
          </cell>
          <cell r="D1660">
            <v>2110101.13</v>
          </cell>
          <cell r="E1660">
            <v>0</v>
          </cell>
          <cell r="F1660">
            <v>0</v>
          </cell>
          <cell r="G1660">
            <v>2110101.13</v>
          </cell>
          <cell r="H1660">
            <v>111</v>
          </cell>
          <cell r="I1660" t="str">
            <v>31</v>
          </cell>
          <cell r="J1660" t="str">
            <v>NUCLEAR DIVISION</v>
          </cell>
          <cell r="K1660" t="str">
            <v>Barg</v>
          </cell>
          <cell r="L1660" t="str">
            <v>Prod</v>
          </cell>
          <cell r="M1660" t="str">
            <v>Yes</v>
          </cell>
          <cell r="N1660" t="str">
            <v>OT 2.0</v>
          </cell>
          <cell r="O1660">
            <v>43531</v>
          </cell>
          <cell r="P1660">
            <v>2110101.13</v>
          </cell>
          <cell r="Q1660">
            <v>2110101.13</v>
          </cell>
          <cell r="R1660">
            <v>0</v>
          </cell>
          <cell r="S1660">
            <v>2110101.13</v>
          </cell>
        </row>
        <row r="1661">
          <cell r="B1661" t="str">
            <v>Z22</v>
          </cell>
          <cell r="C1661" t="str">
            <v>DOUBLE OVERTIME</v>
          </cell>
          <cell r="D1661">
            <v>2606.2199999999998</v>
          </cell>
          <cell r="E1661">
            <v>0</v>
          </cell>
          <cell r="F1661">
            <v>0</v>
          </cell>
          <cell r="G1661">
            <v>2606.2199999999998</v>
          </cell>
          <cell r="H1661">
            <v>173</v>
          </cell>
          <cell r="I1661" t="str">
            <v>34</v>
          </cell>
          <cell r="J1661" t="str">
            <v>HUMAN RESRC &amp; CORP SVCS</v>
          </cell>
          <cell r="K1661" t="str">
            <v>Barg</v>
          </cell>
          <cell r="L1661" t="str">
            <v>Prod</v>
          </cell>
          <cell r="M1661" t="str">
            <v>Yes</v>
          </cell>
          <cell r="N1661" t="str">
            <v>OT 2.0</v>
          </cell>
          <cell r="O1661">
            <v>51</v>
          </cell>
          <cell r="P1661">
            <v>2606.2199999999998</v>
          </cell>
          <cell r="Q1661">
            <v>2606.2199999999998</v>
          </cell>
          <cell r="R1661">
            <v>0</v>
          </cell>
          <cell r="S1661">
            <v>2606.2199999999998</v>
          </cell>
        </row>
        <row r="1662">
          <cell r="B1662" t="str">
            <v>Z22</v>
          </cell>
          <cell r="C1662" t="str">
            <v>DOUBLE OVERTIME</v>
          </cell>
          <cell r="D1662">
            <v>2554.83</v>
          </cell>
          <cell r="E1662">
            <v>0</v>
          </cell>
          <cell r="F1662">
            <v>0</v>
          </cell>
          <cell r="G1662">
            <v>2554.83</v>
          </cell>
          <cell r="H1662">
            <v>216</v>
          </cell>
          <cell r="I1662" t="str">
            <v>51</v>
          </cell>
          <cell r="J1662" t="str">
            <v>CUSTOMER SERVICE</v>
          </cell>
          <cell r="K1662" t="str">
            <v>Barg</v>
          </cell>
          <cell r="L1662" t="str">
            <v>Prod</v>
          </cell>
          <cell r="M1662" t="str">
            <v>Yes</v>
          </cell>
          <cell r="N1662" t="str">
            <v>OT 2.0</v>
          </cell>
          <cell r="O1662">
            <v>53</v>
          </cell>
          <cell r="P1662">
            <v>2554.83</v>
          </cell>
          <cell r="Q1662">
            <v>2554.83</v>
          </cell>
          <cell r="R1662">
            <v>0</v>
          </cell>
          <cell r="S1662">
            <v>2554.83</v>
          </cell>
        </row>
        <row r="1663">
          <cell r="B1663" t="str">
            <v>Z22</v>
          </cell>
          <cell r="C1663" t="str">
            <v>DOUBLE OVERTIME</v>
          </cell>
          <cell r="D1663">
            <v>6984308.2699999996</v>
          </cell>
          <cell r="E1663">
            <v>0</v>
          </cell>
          <cell r="F1663">
            <v>0</v>
          </cell>
          <cell r="G1663">
            <v>6984308.2699999996</v>
          </cell>
          <cell r="H1663">
            <v>337</v>
          </cell>
          <cell r="I1663" t="str">
            <v>53</v>
          </cell>
          <cell r="J1663" t="str">
            <v>POWER SYSTEMS</v>
          </cell>
          <cell r="K1663" t="str">
            <v>Barg</v>
          </cell>
          <cell r="L1663" t="str">
            <v>Prod</v>
          </cell>
          <cell r="M1663" t="str">
            <v>Yes</v>
          </cell>
          <cell r="N1663" t="str">
            <v>OT 2.0</v>
          </cell>
          <cell r="O1663">
            <v>144785</v>
          </cell>
          <cell r="P1663">
            <v>6984308.2699999996</v>
          </cell>
          <cell r="Q1663">
            <v>6984308.2699999996</v>
          </cell>
          <cell r="R1663">
            <v>0</v>
          </cell>
          <cell r="S1663">
            <v>6984308.2699999996</v>
          </cell>
        </row>
        <row r="1664">
          <cell r="B1664" t="str">
            <v>Z22</v>
          </cell>
          <cell r="C1664" t="str">
            <v>DOUBLE OVERTIME</v>
          </cell>
          <cell r="D1664">
            <v>922036.62</v>
          </cell>
          <cell r="E1664">
            <v>0</v>
          </cell>
          <cell r="F1664">
            <v>0</v>
          </cell>
          <cell r="G1664">
            <v>922036.62</v>
          </cell>
          <cell r="H1664">
            <v>445</v>
          </cell>
          <cell r="I1664" t="str">
            <v>56</v>
          </cell>
          <cell r="J1664" t="str">
            <v>POWER GENERATION</v>
          </cell>
          <cell r="K1664" t="str">
            <v>Barg</v>
          </cell>
          <cell r="L1664" t="str">
            <v>Prod</v>
          </cell>
          <cell r="M1664" t="str">
            <v>Yes</v>
          </cell>
          <cell r="N1664" t="str">
            <v>OT 2.0</v>
          </cell>
          <cell r="O1664">
            <v>18984.75</v>
          </cell>
          <cell r="P1664">
            <v>922036.62</v>
          </cell>
          <cell r="Q1664">
            <v>922036.62</v>
          </cell>
          <cell r="R1664">
            <v>0</v>
          </cell>
          <cell r="S1664">
            <v>922036.62</v>
          </cell>
        </row>
        <row r="1665">
          <cell r="B1665" t="str">
            <v>Z22</v>
          </cell>
          <cell r="C1665" t="str">
            <v>DOUBLE OVERTIME</v>
          </cell>
          <cell r="D1665">
            <v>14422.96</v>
          </cell>
          <cell r="E1665">
            <v>0</v>
          </cell>
          <cell r="F1665">
            <v>0</v>
          </cell>
          <cell r="G1665">
            <v>14422.96</v>
          </cell>
          <cell r="H1665">
            <v>484</v>
          </cell>
          <cell r="I1665" t="str">
            <v>58</v>
          </cell>
          <cell r="J1665" t="str">
            <v>INFO MANAGEMENT</v>
          </cell>
          <cell r="K1665" t="str">
            <v>Barg</v>
          </cell>
          <cell r="L1665" t="str">
            <v>Prod</v>
          </cell>
          <cell r="M1665" t="str">
            <v>Yes</v>
          </cell>
          <cell r="N1665" t="str">
            <v>OT 2.0</v>
          </cell>
          <cell r="O1665">
            <v>275.5</v>
          </cell>
          <cell r="P1665">
            <v>14422.96</v>
          </cell>
          <cell r="Q1665">
            <v>14422.96</v>
          </cell>
          <cell r="R1665">
            <v>0</v>
          </cell>
          <cell r="S1665">
            <v>14422.96</v>
          </cell>
        </row>
        <row r="1666">
          <cell r="B1666" t="str">
            <v>Z22</v>
          </cell>
          <cell r="C1666" t="str">
            <v>DOUBLE OVERTIME</v>
          </cell>
          <cell r="D1666">
            <v>53033.35</v>
          </cell>
          <cell r="E1666">
            <v>0</v>
          </cell>
          <cell r="F1666">
            <v>0</v>
          </cell>
          <cell r="G1666">
            <v>53033.35</v>
          </cell>
          <cell r="H1666">
            <v>124</v>
          </cell>
          <cell r="I1666" t="str">
            <v>31</v>
          </cell>
          <cell r="J1666" t="str">
            <v>NUCLEAR DIVISION</v>
          </cell>
          <cell r="K1666" t="str">
            <v>NonBarg</v>
          </cell>
          <cell r="L1666" t="str">
            <v>Prod</v>
          </cell>
          <cell r="M1666" t="str">
            <v>Yes</v>
          </cell>
          <cell r="N1666" t="str">
            <v>OT 2.0</v>
          </cell>
          <cell r="O1666">
            <v>1137.5</v>
          </cell>
          <cell r="P1666">
            <v>53033.35</v>
          </cell>
          <cell r="Q1666">
            <v>0</v>
          </cell>
          <cell r="R1666">
            <v>53033.35</v>
          </cell>
          <cell r="S1666">
            <v>53033.35</v>
          </cell>
        </row>
        <row r="1667">
          <cell r="B1667" t="str">
            <v>Z22</v>
          </cell>
          <cell r="C1667" t="str">
            <v>DOUBLE OVERTIME</v>
          </cell>
          <cell r="D1667">
            <v>896.33</v>
          </cell>
          <cell r="E1667">
            <v>0</v>
          </cell>
          <cell r="F1667">
            <v>0</v>
          </cell>
          <cell r="G1667">
            <v>896.33</v>
          </cell>
          <cell r="H1667">
            <v>228</v>
          </cell>
          <cell r="I1667" t="str">
            <v>33</v>
          </cell>
          <cell r="J1667" t="str">
            <v>FINANCIAL</v>
          </cell>
          <cell r="K1667" t="str">
            <v>NonBarg</v>
          </cell>
          <cell r="L1667" t="str">
            <v>Prod</v>
          </cell>
          <cell r="M1667" t="str">
            <v>Yes</v>
          </cell>
          <cell r="N1667" t="str">
            <v>OT 2.0</v>
          </cell>
          <cell r="O1667">
            <v>29</v>
          </cell>
          <cell r="P1667">
            <v>896.33</v>
          </cell>
          <cell r="Q1667">
            <v>0</v>
          </cell>
          <cell r="R1667">
            <v>896.33</v>
          </cell>
          <cell r="S1667">
            <v>896.33</v>
          </cell>
        </row>
        <row r="1668">
          <cell r="B1668" t="str">
            <v>Z22</v>
          </cell>
          <cell r="C1668" t="str">
            <v>DOUBLE OVERTIME</v>
          </cell>
          <cell r="D1668">
            <v>113894.71</v>
          </cell>
          <cell r="E1668">
            <v>0</v>
          </cell>
          <cell r="F1668">
            <v>0</v>
          </cell>
          <cell r="G1668">
            <v>113894.71</v>
          </cell>
          <cell r="H1668">
            <v>349</v>
          </cell>
          <cell r="I1668" t="str">
            <v>34</v>
          </cell>
          <cell r="J1668" t="str">
            <v>HUMAN RESRC &amp; CORP SVCS</v>
          </cell>
          <cell r="K1668" t="str">
            <v>NonBarg</v>
          </cell>
          <cell r="L1668" t="str">
            <v>Prod</v>
          </cell>
          <cell r="M1668" t="str">
            <v>Yes</v>
          </cell>
          <cell r="N1668" t="str">
            <v>OT 2.0</v>
          </cell>
          <cell r="O1668">
            <v>2912.5</v>
          </cell>
          <cell r="P1668">
            <v>113894.71</v>
          </cell>
          <cell r="Q1668">
            <v>0</v>
          </cell>
          <cell r="R1668">
            <v>113894.71</v>
          </cell>
          <cell r="S1668">
            <v>113894.71</v>
          </cell>
        </row>
        <row r="1669">
          <cell r="B1669" t="str">
            <v>Z22</v>
          </cell>
          <cell r="C1669" t="str">
            <v>DOUBLE OVERTIME</v>
          </cell>
          <cell r="D1669">
            <v>832.1</v>
          </cell>
          <cell r="E1669">
            <v>0</v>
          </cell>
          <cell r="F1669">
            <v>0</v>
          </cell>
          <cell r="G1669">
            <v>832.1</v>
          </cell>
          <cell r="H1669">
            <v>424</v>
          </cell>
          <cell r="I1669" t="str">
            <v>35</v>
          </cell>
          <cell r="J1669" t="str">
            <v>GENERAL COUNSEL</v>
          </cell>
          <cell r="K1669" t="str">
            <v>NonBarg</v>
          </cell>
          <cell r="L1669" t="str">
            <v>Prod</v>
          </cell>
          <cell r="M1669" t="str">
            <v>Yes</v>
          </cell>
          <cell r="N1669" t="str">
            <v>OT 2.0</v>
          </cell>
          <cell r="O1669">
            <v>26.5</v>
          </cell>
          <cell r="P1669">
            <v>832.1</v>
          </cell>
          <cell r="Q1669">
            <v>0</v>
          </cell>
          <cell r="R1669">
            <v>832.1</v>
          </cell>
          <cell r="S1669">
            <v>832.1</v>
          </cell>
        </row>
        <row r="1670">
          <cell r="B1670" t="str">
            <v>Z22</v>
          </cell>
          <cell r="C1670" t="str">
            <v>DOUBLE OVERTIME</v>
          </cell>
          <cell r="D1670">
            <v>2435.25</v>
          </cell>
          <cell r="E1670">
            <v>0</v>
          </cell>
          <cell r="F1670">
            <v>0</v>
          </cell>
          <cell r="G1670">
            <v>2435.25</v>
          </cell>
          <cell r="H1670">
            <v>518</v>
          </cell>
          <cell r="I1670" t="str">
            <v>37</v>
          </cell>
          <cell r="J1670" t="str">
            <v>CORP COMMUNICATIONS</v>
          </cell>
          <cell r="K1670" t="str">
            <v>NonBarg</v>
          </cell>
          <cell r="L1670" t="str">
            <v>Prod</v>
          </cell>
          <cell r="M1670" t="str">
            <v>Yes</v>
          </cell>
          <cell r="N1670" t="str">
            <v>OT 2.0</v>
          </cell>
          <cell r="O1670">
            <v>77.5</v>
          </cell>
          <cell r="P1670">
            <v>2435.25</v>
          </cell>
          <cell r="Q1670">
            <v>0</v>
          </cell>
          <cell r="R1670">
            <v>2435.25</v>
          </cell>
          <cell r="S1670">
            <v>2435.25</v>
          </cell>
        </row>
        <row r="1671">
          <cell r="B1671" t="str">
            <v>Z22</v>
          </cell>
          <cell r="C1671" t="str">
            <v>DOUBLE OVERTIME</v>
          </cell>
          <cell r="D1671">
            <v>254183.56</v>
          </cell>
          <cell r="E1671">
            <v>0</v>
          </cell>
          <cell r="F1671">
            <v>0</v>
          </cell>
          <cell r="G1671">
            <v>254183.56</v>
          </cell>
          <cell r="H1671">
            <v>678</v>
          </cell>
          <cell r="I1671" t="str">
            <v>51</v>
          </cell>
          <cell r="J1671" t="str">
            <v>CUSTOMER SERVICE</v>
          </cell>
          <cell r="K1671" t="str">
            <v>NonBarg</v>
          </cell>
          <cell r="L1671" t="str">
            <v>Prod</v>
          </cell>
          <cell r="M1671" t="str">
            <v>Yes</v>
          </cell>
          <cell r="N1671" t="str">
            <v>OT 2.0</v>
          </cell>
          <cell r="O1671">
            <v>8253.75</v>
          </cell>
          <cell r="P1671">
            <v>254183.56</v>
          </cell>
          <cell r="Q1671">
            <v>0</v>
          </cell>
          <cell r="R1671">
            <v>254183.56</v>
          </cell>
          <cell r="S1671">
            <v>254183.56</v>
          </cell>
        </row>
        <row r="1672">
          <cell r="B1672" t="str">
            <v>Z22</v>
          </cell>
          <cell r="C1672" t="str">
            <v>DOUBLE OVERTIME</v>
          </cell>
          <cell r="D1672">
            <v>151301.93</v>
          </cell>
          <cell r="E1672">
            <v>0</v>
          </cell>
          <cell r="F1672">
            <v>0</v>
          </cell>
          <cell r="G1672">
            <v>151301.93</v>
          </cell>
          <cell r="H1672">
            <v>805</v>
          </cell>
          <cell r="I1672" t="str">
            <v>53</v>
          </cell>
          <cell r="J1672" t="str">
            <v>POWER SYSTEMS</v>
          </cell>
          <cell r="K1672" t="str">
            <v>NonBarg</v>
          </cell>
          <cell r="L1672" t="str">
            <v>Prod</v>
          </cell>
          <cell r="M1672" t="str">
            <v>Yes</v>
          </cell>
          <cell r="N1672" t="str">
            <v>OT 2.0</v>
          </cell>
          <cell r="O1672">
            <v>4102.5</v>
          </cell>
          <cell r="P1672">
            <v>151301.93</v>
          </cell>
          <cell r="Q1672">
            <v>0</v>
          </cell>
          <cell r="R1672">
            <v>151301.93</v>
          </cell>
          <cell r="S1672">
            <v>151301.93</v>
          </cell>
        </row>
        <row r="1673">
          <cell r="B1673" t="str">
            <v>Z22</v>
          </cell>
          <cell r="C1673" t="str">
            <v>DOUBLE OVERTIME</v>
          </cell>
          <cell r="D1673">
            <v>458.03</v>
          </cell>
          <cell r="E1673">
            <v>0</v>
          </cell>
          <cell r="F1673">
            <v>0</v>
          </cell>
          <cell r="G1673">
            <v>458.03</v>
          </cell>
          <cell r="H1673">
            <v>859</v>
          </cell>
          <cell r="I1673" t="str">
            <v>54</v>
          </cell>
          <cell r="J1673" t="str">
            <v>RESOURCE PLANNING</v>
          </cell>
          <cell r="K1673" t="str">
            <v>NonBarg</v>
          </cell>
          <cell r="L1673" t="str">
            <v>Prod</v>
          </cell>
          <cell r="M1673" t="str">
            <v>Yes</v>
          </cell>
          <cell r="N1673" t="str">
            <v>OT 2.0</v>
          </cell>
          <cell r="O1673">
            <v>15.5</v>
          </cell>
          <cell r="P1673">
            <v>458.03</v>
          </cell>
          <cell r="Q1673">
            <v>0</v>
          </cell>
          <cell r="R1673">
            <v>458.03</v>
          </cell>
          <cell r="S1673">
            <v>458.03</v>
          </cell>
        </row>
        <row r="1674">
          <cell r="B1674" t="str">
            <v>Z22</v>
          </cell>
          <cell r="C1674" t="str">
            <v>DOUBLE OVERTIME</v>
          </cell>
          <cell r="D1674">
            <v>40984.230000000003</v>
          </cell>
          <cell r="E1674">
            <v>0</v>
          </cell>
          <cell r="F1674">
            <v>0</v>
          </cell>
          <cell r="G1674">
            <v>40984.230000000003</v>
          </cell>
          <cell r="H1674">
            <v>966</v>
          </cell>
          <cell r="I1674" t="str">
            <v>56</v>
          </cell>
          <cell r="J1674" t="str">
            <v>POWER GENERATION</v>
          </cell>
          <cell r="K1674" t="str">
            <v>NonBarg</v>
          </cell>
          <cell r="L1674" t="str">
            <v>Prod</v>
          </cell>
          <cell r="M1674" t="str">
            <v>Yes</v>
          </cell>
          <cell r="N1674" t="str">
            <v>OT 2.0</v>
          </cell>
          <cell r="O1674">
            <v>763</v>
          </cell>
          <cell r="P1674">
            <v>40984.230000000003</v>
          </cell>
          <cell r="Q1674">
            <v>0</v>
          </cell>
          <cell r="R1674">
            <v>40984.230000000003</v>
          </cell>
          <cell r="S1674">
            <v>40984.230000000003</v>
          </cell>
        </row>
        <row r="1675">
          <cell r="B1675" t="str">
            <v>Z22</v>
          </cell>
          <cell r="C1675" t="str">
            <v>DOUBLE OVERTIME</v>
          </cell>
          <cell r="D1675">
            <v>31300.38</v>
          </cell>
          <cell r="E1675">
            <v>0</v>
          </cell>
          <cell r="F1675">
            <v>0</v>
          </cell>
          <cell r="G1675">
            <v>31300.38</v>
          </cell>
          <cell r="H1675">
            <v>1065</v>
          </cell>
          <cell r="I1675" t="str">
            <v>58</v>
          </cell>
          <cell r="J1675" t="str">
            <v>INFO MANAGEMENT</v>
          </cell>
          <cell r="K1675" t="str">
            <v>NonBarg</v>
          </cell>
          <cell r="L1675" t="str">
            <v>Prod</v>
          </cell>
          <cell r="M1675" t="str">
            <v>Yes</v>
          </cell>
          <cell r="N1675" t="str">
            <v>OT 2.0</v>
          </cell>
          <cell r="O1675">
            <v>836</v>
          </cell>
          <cell r="P1675">
            <v>31300.38</v>
          </cell>
          <cell r="Q1675">
            <v>0</v>
          </cell>
          <cell r="R1675">
            <v>31300.38</v>
          </cell>
          <cell r="S1675">
            <v>31300.38</v>
          </cell>
        </row>
        <row r="1676">
          <cell r="B1676" t="str">
            <v>Z22</v>
          </cell>
          <cell r="C1676" t="str">
            <v>DOUBLE OVERTIME</v>
          </cell>
          <cell r="D1676">
            <v>375.55</v>
          </cell>
          <cell r="E1676">
            <v>0</v>
          </cell>
          <cell r="F1676">
            <v>0</v>
          </cell>
          <cell r="G1676">
            <v>375.55</v>
          </cell>
          <cell r="H1676">
            <v>1215</v>
          </cell>
          <cell r="I1676" t="str">
            <v>63</v>
          </cell>
          <cell r="J1676" t="str">
            <v>REGULATORY AFFAIRS</v>
          </cell>
          <cell r="K1676" t="str">
            <v>NonBarg</v>
          </cell>
          <cell r="L1676" t="str">
            <v>Prod</v>
          </cell>
          <cell r="M1676" t="str">
            <v>Yes</v>
          </cell>
          <cell r="N1676" t="str">
            <v>OT 2.0</v>
          </cell>
          <cell r="O1676">
            <v>9.25</v>
          </cell>
          <cell r="P1676">
            <v>375.55</v>
          </cell>
          <cell r="Q1676">
            <v>0</v>
          </cell>
          <cell r="R1676">
            <v>375.55</v>
          </cell>
          <cell r="S1676">
            <v>375.55</v>
          </cell>
        </row>
        <row r="1677">
          <cell r="B1677" t="str">
            <v>Z25</v>
          </cell>
          <cell r="C1677" t="str">
            <v>TMP REL DBL OT</v>
          </cell>
          <cell r="D1677">
            <v>24951.84</v>
          </cell>
          <cell r="E1677">
            <v>0</v>
          </cell>
          <cell r="F1677">
            <v>0</v>
          </cell>
          <cell r="G1677">
            <v>24951.84</v>
          </cell>
          <cell r="H1677">
            <v>112</v>
          </cell>
          <cell r="I1677" t="str">
            <v>31</v>
          </cell>
          <cell r="J1677" t="str">
            <v>NUCLEAR DIVISION</v>
          </cell>
          <cell r="K1677" t="str">
            <v>Barg</v>
          </cell>
          <cell r="L1677" t="str">
            <v>Prod</v>
          </cell>
          <cell r="M1677" t="str">
            <v>Yes</v>
          </cell>
          <cell r="N1677" t="str">
            <v>OT 2.0</v>
          </cell>
          <cell r="O1677">
            <v>4303.25</v>
          </cell>
          <cell r="P1677">
            <v>24951.84</v>
          </cell>
          <cell r="Q1677">
            <v>24951.84</v>
          </cell>
          <cell r="R1677">
            <v>0</v>
          </cell>
          <cell r="S1677">
            <v>24951.84</v>
          </cell>
        </row>
        <row r="1678">
          <cell r="B1678" t="str">
            <v>Z25</v>
          </cell>
          <cell r="C1678" t="str">
            <v>TMP REL DBL OT</v>
          </cell>
          <cell r="D1678">
            <v>43322.61</v>
          </cell>
          <cell r="E1678">
            <v>0</v>
          </cell>
          <cell r="F1678">
            <v>0</v>
          </cell>
          <cell r="G1678">
            <v>43322.61</v>
          </cell>
          <cell r="H1678">
            <v>338</v>
          </cell>
          <cell r="I1678" t="str">
            <v>53</v>
          </cell>
          <cell r="J1678" t="str">
            <v>POWER SYSTEMS</v>
          </cell>
          <cell r="K1678" t="str">
            <v>Barg</v>
          </cell>
          <cell r="L1678" t="str">
            <v>Prod</v>
          </cell>
          <cell r="M1678" t="str">
            <v>Yes</v>
          </cell>
          <cell r="N1678" t="str">
            <v>OT 2.0</v>
          </cell>
          <cell r="O1678">
            <v>14199.25</v>
          </cell>
          <cell r="P1678">
            <v>43322.61</v>
          </cell>
          <cell r="Q1678">
            <v>43322.61</v>
          </cell>
          <cell r="R1678">
            <v>0</v>
          </cell>
          <cell r="S1678">
            <v>43322.61</v>
          </cell>
        </row>
        <row r="1679">
          <cell r="B1679" t="str">
            <v>Z25</v>
          </cell>
          <cell r="C1679" t="str">
            <v>TMP REL DBL OT</v>
          </cell>
          <cell r="D1679">
            <v>7088.99</v>
          </cell>
          <cell r="E1679">
            <v>0</v>
          </cell>
          <cell r="F1679">
            <v>0</v>
          </cell>
          <cell r="G1679">
            <v>7088.99</v>
          </cell>
          <cell r="H1679">
            <v>446</v>
          </cell>
          <cell r="I1679" t="str">
            <v>56</v>
          </cell>
          <cell r="J1679" t="str">
            <v>POWER GENERATION</v>
          </cell>
          <cell r="K1679" t="str">
            <v>Barg</v>
          </cell>
          <cell r="L1679" t="str">
            <v>Prod</v>
          </cell>
          <cell r="M1679" t="str">
            <v>Yes</v>
          </cell>
          <cell r="N1679" t="str">
            <v>OT 2.0</v>
          </cell>
          <cell r="O1679">
            <v>1951.75</v>
          </cell>
          <cell r="P1679">
            <v>7088.99</v>
          </cell>
          <cell r="Q1679">
            <v>7088.99</v>
          </cell>
          <cell r="R1679">
            <v>0</v>
          </cell>
          <cell r="S1679">
            <v>7088.99</v>
          </cell>
        </row>
        <row r="1680">
          <cell r="B1680" t="str">
            <v>Z25</v>
          </cell>
          <cell r="C1680" t="str">
            <v>TMP REL DBL OT</v>
          </cell>
          <cell r="D1680">
            <v>495.19</v>
          </cell>
          <cell r="E1680">
            <v>0</v>
          </cell>
          <cell r="F1680">
            <v>0</v>
          </cell>
          <cell r="G1680">
            <v>495.19</v>
          </cell>
          <cell r="H1680">
            <v>125</v>
          </cell>
          <cell r="I1680" t="str">
            <v>31</v>
          </cell>
          <cell r="J1680" t="str">
            <v>NUCLEAR DIVISION</v>
          </cell>
          <cell r="K1680" t="str">
            <v>NonBarg</v>
          </cell>
          <cell r="L1680" t="str">
            <v>Prod</v>
          </cell>
          <cell r="M1680" t="str">
            <v>Yes</v>
          </cell>
          <cell r="N1680" t="str">
            <v>OT 2.0</v>
          </cell>
          <cell r="O1680">
            <v>148</v>
          </cell>
          <cell r="P1680">
            <v>495.19</v>
          </cell>
          <cell r="Q1680">
            <v>0</v>
          </cell>
          <cell r="R1680">
            <v>495.19</v>
          </cell>
          <cell r="S1680">
            <v>495.19</v>
          </cell>
        </row>
        <row r="1681">
          <cell r="B1681" t="str">
            <v>Z25</v>
          </cell>
          <cell r="C1681" t="str">
            <v>TMP REL DBL OT</v>
          </cell>
          <cell r="D1681">
            <v>574.57000000000005</v>
          </cell>
          <cell r="E1681">
            <v>0</v>
          </cell>
          <cell r="F1681">
            <v>0</v>
          </cell>
          <cell r="G1681">
            <v>574.57000000000005</v>
          </cell>
          <cell r="H1681">
            <v>350</v>
          </cell>
          <cell r="I1681" t="str">
            <v>34</v>
          </cell>
          <cell r="J1681" t="str">
            <v>HUMAN RESRC &amp; CORP SVCS</v>
          </cell>
          <cell r="K1681" t="str">
            <v>NonBarg</v>
          </cell>
          <cell r="L1681" t="str">
            <v>Prod</v>
          </cell>
          <cell r="M1681" t="str">
            <v>Yes</v>
          </cell>
          <cell r="N1681" t="str">
            <v>OT 2.0</v>
          </cell>
          <cell r="O1681">
            <v>223</v>
          </cell>
          <cell r="P1681">
            <v>574.57000000000005</v>
          </cell>
          <cell r="Q1681">
            <v>0</v>
          </cell>
          <cell r="R1681">
            <v>574.57000000000005</v>
          </cell>
          <cell r="S1681">
            <v>574.57000000000005</v>
          </cell>
        </row>
        <row r="1682">
          <cell r="B1682" t="str">
            <v>Z25</v>
          </cell>
          <cell r="C1682" t="str">
            <v>TMP REL DBL OT</v>
          </cell>
          <cell r="D1682">
            <v>3938.61</v>
          </cell>
          <cell r="E1682">
            <v>0</v>
          </cell>
          <cell r="F1682">
            <v>0</v>
          </cell>
          <cell r="G1682">
            <v>3938.61</v>
          </cell>
          <cell r="H1682">
            <v>679</v>
          </cell>
          <cell r="I1682" t="str">
            <v>51</v>
          </cell>
          <cell r="J1682" t="str">
            <v>CUSTOMER SERVICE</v>
          </cell>
          <cell r="K1682" t="str">
            <v>NonBarg</v>
          </cell>
          <cell r="L1682" t="str">
            <v>Prod</v>
          </cell>
          <cell r="M1682" t="str">
            <v>Yes</v>
          </cell>
          <cell r="N1682" t="str">
            <v>OT 2.0</v>
          </cell>
          <cell r="O1682">
            <v>1222</v>
          </cell>
          <cell r="P1682">
            <v>3938.61</v>
          </cell>
          <cell r="Q1682">
            <v>0</v>
          </cell>
          <cell r="R1682">
            <v>3938.61</v>
          </cell>
          <cell r="S1682">
            <v>3938.61</v>
          </cell>
        </row>
        <row r="1683">
          <cell r="B1683" t="str">
            <v>Z25</v>
          </cell>
          <cell r="C1683" t="str">
            <v>TMP REL DBL OT</v>
          </cell>
          <cell r="D1683">
            <v>1273.1500000000001</v>
          </cell>
          <cell r="E1683">
            <v>0</v>
          </cell>
          <cell r="F1683">
            <v>0</v>
          </cell>
          <cell r="G1683">
            <v>1273.1500000000001</v>
          </cell>
          <cell r="H1683">
            <v>806</v>
          </cell>
          <cell r="I1683" t="str">
            <v>53</v>
          </cell>
          <cell r="J1683" t="str">
            <v>POWER SYSTEMS</v>
          </cell>
          <cell r="K1683" t="str">
            <v>NonBarg</v>
          </cell>
          <cell r="L1683" t="str">
            <v>Prod</v>
          </cell>
          <cell r="M1683" t="str">
            <v>Yes</v>
          </cell>
          <cell r="N1683" t="str">
            <v>OT 2.0</v>
          </cell>
          <cell r="O1683">
            <v>303.75</v>
          </cell>
          <cell r="P1683">
            <v>1273.1500000000001</v>
          </cell>
          <cell r="Q1683">
            <v>0</v>
          </cell>
          <cell r="R1683">
            <v>1273.1500000000001</v>
          </cell>
          <cell r="S1683">
            <v>1273.1500000000001</v>
          </cell>
        </row>
        <row r="1684">
          <cell r="B1684" t="str">
            <v>Z41</v>
          </cell>
          <cell r="C1684" t="str">
            <v>PART DAY DIS DBL OT</v>
          </cell>
          <cell r="D1684">
            <v>73.290000000000006</v>
          </cell>
          <cell r="E1684">
            <v>0</v>
          </cell>
          <cell r="F1684">
            <v>0</v>
          </cell>
          <cell r="G1684">
            <v>73.290000000000006</v>
          </cell>
          <cell r="H1684">
            <v>113</v>
          </cell>
          <cell r="I1684" t="str">
            <v>31</v>
          </cell>
          <cell r="J1684" t="str">
            <v>NUCLEAR DIVISION</v>
          </cell>
          <cell r="K1684" t="str">
            <v>Barg</v>
          </cell>
          <cell r="L1684" t="str">
            <v>Prod</v>
          </cell>
          <cell r="M1684" t="str">
            <v>Yes</v>
          </cell>
          <cell r="N1684" t="str">
            <v>OT 2.0</v>
          </cell>
          <cell r="O1684">
            <v>1.5</v>
          </cell>
          <cell r="P1684">
            <v>73.290000000000006</v>
          </cell>
          <cell r="Q1684">
            <v>73.290000000000006</v>
          </cell>
          <cell r="R1684">
            <v>0</v>
          </cell>
          <cell r="S1684">
            <v>73.290000000000006</v>
          </cell>
        </row>
        <row r="1685">
          <cell r="B1685" t="str">
            <v>Z41</v>
          </cell>
          <cell r="C1685" t="str">
            <v>PART DAY DIS DBL OT</v>
          </cell>
          <cell r="D1685">
            <v>127.05</v>
          </cell>
          <cell r="E1685">
            <v>0</v>
          </cell>
          <cell r="F1685">
            <v>0</v>
          </cell>
          <cell r="G1685">
            <v>127.05</v>
          </cell>
          <cell r="H1685">
            <v>339</v>
          </cell>
          <cell r="I1685" t="str">
            <v>53</v>
          </cell>
          <cell r="J1685" t="str">
            <v>POWER SYSTEMS</v>
          </cell>
          <cell r="K1685" t="str">
            <v>Barg</v>
          </cell>
          <cell r="L1685" t="str">
            <v>Prod</v>
          </cell>
          <cell r="M1685" t="str">
            <v>Yes</v>
          </cell>
          <cell r="N1685" t="str">
            <v>OT 2.0</v>
          </cell>
          <cell r="O1685">
            <v>2.5</v>
          </cell>
          <cell r="P1685">
            <v>127.05</v>
          </cell>
          <cell r="Q1685">
            <v>127.05</v>
          </cell>
          <cell r="R1685">
            <v>0</v>
          </cell>
          <cell r="S1685">
            <v>127.05</v>
          </cell>
        </row>
        <row r="1686">
          <cell r="B1686" t="str">
            <v>Z45</v>
          </cell>
          <cell r="C1686" t="str">
            <v>LIGHT DUTY OJ INJ</v>
          </cell>
          <cell r="D1686">
            <v>839.46</v>
          </cell>
          <cell r="E1686">
            <v>0</v>
          </cell>
          <cell r="F1686">
            <v>0</v>
          </cell>
          <cell r="G1686">
            <v>839.46</v>
          </cell>
          <cell r="H1686">
            <v>340</v>
          </cell>
          <cell r="I1686" t="str">
            <v>53</v>
          </cell>
          <cell r="J1686" t="str">
            <v>POWER SYSTEMS</v>
          </cell>
          <cell r="K1686" t="str">
            <v>Barg</v>
          </cell>
          <cell r="L1686" t="str">
            <v>Prod</v>
          </cell>
          <cell r="M1686" t="str">
            <v>Yes</v>
          </cell>
          <cell r="N1686" t="str">
            <v>OT 2.0</v>
          </cell>
          <cell r="O1686">
            <v>17</v>
          </cell>
          <cell r="P1686">
            <v>839.46</v>
          </cell>
          <cell r="Q1686">
            <v>839.46</v>
          </cell>
          <cell r="R1686">
            <v>0</v>
          </cell>
          <cell r="S1686">
            <v>839.46</v>
          </cell>
        </row>
        <row r="1687">
          <cell r="B1687" t="str">
            <v>Z50</v>
          </cell>
          <cell r="C1687" t="str">
            <v>1ST SHFT DBL OT</v>
          </cell>
          <cell r="D1687">
            <v>15500.5</v>
          </cell>
          <cell r="E1687">
            <v>0</v>
          </cell>
          <cell r="F1687">
            <v>0</v>
          </cell>
          <cell r="G1687">
            <v>15500.5</v>
          </cell>
          <cell r="H1687">
            <v>114</v>
          </cell>
          <cell r="I1687" t="str">
            <v>31</v>
          </cell>
          <cell r="J1687" t="str">
            <v>NUCLEAR DIVISION</v>
          </cell>
          <cell r="K1687" t="str">
            <v>Barg</v>
          </cell>
          <cell r="L1687" t="str">
            <v>Prod</v>
          </cell>
          <cell r="M1687" t="str">
            <v>Yes</v>
          </cell>
          <cell r="N1687" t="str">
            <v>OT 2.0</v>
          </cell>
          <cell r="O1687">
            <v>10332.5</v>
          </cell>
          <cell r="P1687">
            <v>15500.5</v>
          </cell>
          <cell r="Q1687">
            <v>15500.5</v>
          </cell>
          <cell r="R1687">
            <v>0</v>
          </cell>
          <cell r="S1687">
            <v>15500.5</v>
          </cell>
        </row>
        <row r="1688">
          <cell r="B1688" t="str">
            <v>Z50</v>
          </cell>
          <cell r="C1688" t="str">
            <v>1ST SHFT DBL OT</v>
          </cell>
          <cell r="D1688">
            <v>19563.52</v>
          </cell>
          <cell r="E1688">
            <v>0</v>
          </cell>
          <cell r="F1688">
            <v>0</v>
          </cell>
          <cell r="G1688">
            <v>19563.52</v>
          </cell>
          <cell r="H1688">
            <v>341</v>
          </cell>
          <cell r="I1688" t="str">
            <v>53</v>
          </cell>
          <cell r="J1688" t="str">
            <v>POWER SYSTEMS</v>
          </cell>
          <cell r="K1688" t="str">
            <v>Barg</v>
          </cell>
          <cell r="L1688" t="str">
            <v>Prod</v>
          </cell>
          <cell r="M1688" t="str">
            <v>Yes</v>
          </cell>
          <cell r="N1688" t="str">
            <v>OT 2.0</v>
          </cell>
          <cell r="O1688">
            <v>13042.25</v>
          </cell>
          <cell r="P1688">
            <v>19563.52</v>
          </cell>
          <cell r="Q1688">
            <v>19563.52</v>
          </cell>
          <cell r="R1688">
            <v>0</v>
          </cell>
          <cell r="S1688">
            <v>19563.52</v>
          </cell>
        </row>
        <row r="1689">
          <cell r="B1689" t="str">
            <v>Z50</v>
          </cell>
          <cell r="C1689" t="str">
            <v>1ST SHFT DBL OT</v>
          </cell>
          <cell r="D1689">
            <v>4417.5200000000004</v>
          </cell>
          <cell r="E1689">
            <v>0</v>
          </cell>
          <cell r="F1689">
            <v>0</v>
          </cell>
          <cell r="G1689">
            <v>4417.5200000000004</v>
          </cell>
          <cell r="H1689">
            <v>447</v>
          </cell>
          <cell r="I1689" t="str">
            <v>56</v>
          </cell>
          <cell r="J1689" t="str">
            <v>POWER GENERATION</v>
          </cell>
          <cell r="K1689" t="str">
            <v>Barg</v>
          </cell>
          <cell r="L1689" t="str">
            <v>Prod</v>
          </cell>
          <cell r="M1689" t="str">
            <v>Yes</v>
          </cell>
          <cell r="N1689" t="str">
            <v>OT 2.0</v>
          </cell>
          <cell r="O1689">
            <v>2945</v>
          </cell>
          <cell r="P1689">
            <v>4417.5200000000004</v>
          </cell>
          <cell r="Q1689">
            <v>4417.5200000000004</v>
          </cell>
          <cell r="R1689">
            <v>0</v>
          </cell>
          <cell r="S1689">
            <v>4417.5200000000004</v>
          </cell>
        </row>
        <row r="1690">
          <cell r="B1690" t="str">
            <v>Z50</v>
          </cell>
          <cell r="C1690" t="str">
            <v>1ST SHFT DBL OT</v>
          </cell>
          <cell r="D1690">
            <v>348.02</v>
          </cell>
          <cell r="E1690">
            <v>0</v>
          </cell>
          <cell r="F1690">
            <v>0</v>
          </cell>
          <cell r="G1690">
            <v>348.02</v>
          </cell>
          <cell r="H1690">
            <v>126</v>
          </cell>
          <cell r="I1690" t="str">
            <v>31</v>
          </cell>
          <cell r="J1690" t="str">
            <v>NUCLEAR DIVISION</v>
          </cell>
          <cell r="K1690" t="str">
            <v>NonBarg</v>
          </cell>
          <cell r="L1690" t="str">
            <v>Prod</v>
          </cell>
          <cell r="M1690" t="str">
            <v>Yes</v>
          </cell>
          <cell r="N1690" t="str">
            <v>OT 2.0</v>
          </cell>
          <cell r="O1690">
            <v>232</v>
          </cell>
          <cell r="P1690">
            <v>348.02</v>
          </cell>
          <cell r="Q1690">
            <v>0</v>
          </cell>
          <cell r="R1690">
            <v>348.02</v>
          </cell>
          <cell r="S1690">
            <v>348.02</v>
          </cell>
        </row>
        <row r="1691">
          <cell r="B1691" t="str">
            <v>Z50</v>
          </cell>
          <cell r="C1691" t="str">
            <v>1ST SHFT DBL OT</v>
          </cell>
          <cell r="D1691">
            <v>72</v>
          </cell>
          <cell r="E1691">
            <v>0</v>
          </cell>
          <cell r="F1691">
            <v>0</v>
          </cell>
          <cell r="G1691">
            <v>72</v>
          </cell>
          <cell r="H1691">
            <v>351</v>
          </cell>
          <cell r="I1691" t="str">
            <v>34</v>
          </cell>
          <cell r="J1691" t="str">
            <v>HUMAN RESRC &amp; CORP SVCS</v>
          </cell>
          <cell r="K1691" t="str">
            <v>NonBarg</v>
          </cell>
          <cell r="L1691" t="str">
            <v>Prod</v>
          </cell>
          <cell r="M1691" t="str">
            <v>Yes</v>
          </cell>
          <cell r="N1691" t="str">
            <v>OT 2.0</v>
          </cell>
          <cell r="O1691">
            <v>48</v>
          </cell>
          <cell r="P1691">
            <v>72</v>
          </cell>
          <cell r="Q1691">
            <v>0</v>
          </cell>
          <cell r="R1691">
            <v>72</v>
          </cell>
          <cell r="S1691">
            <v>72</v>
          </cell>
        </row>
        <row r="1692">
          <cell r="B1692" t="str">
            <v>Z50</v>
          </cell>
          <cell r="C1692" t="str">
            <v>1ST SHFT DBL OT</v>
          </cell>
          <cell r="D1692">
            <v>106.5</v>
          </cell>
          <cell r="E1692">
            <v>0</v>
          </cell>
          <cell r="F1692">
            <v>0</v>
          </cell>
          <cell r="G1692">
            <v>106.5</v>
          </cell>
          <cell r="H1692">
            <v>680</v>
          </cell>
          <cell r="I1692" t="str">
            <v>51</v>
          </cell>
          <cell r="J1692" t="str">
            <v>CUSTOMER SERVICE</v>
          </cell>
          <cell r="K1692" t="str">
            <v>NonBarg</v>
          </cell>
          <cell r="L1692" t="str">
            <v>Prod</v>
          </cell>
          <cell r="M1692" t="str">
            <v>Yes</v>
          </cell>
          <cell r="N1692" t="str">
            <v>OT 2.0</v>
          </cell>
          <cell r="O1692">
            <v>71</v>
          </cell>
          <cell r="P1692">
            <v>106.5</v>
          </cell>
          <cell r="Q1692">
            <v>0</v>
          </cell>
          <cell r="R1692">
            <v>106.5</v>
          </cell>
          <cell r="S1692">
            <v>106.5</v>
          </cell>
        </row>
        <row r="1693">
          <cell r="B1693" t="str">
            <v>Z50</v>
          </cell>
          <cell r="C1693" t="str">
            <v>1ST SHFT DBL OT</v>
          </cell>
          <cell r="D1693">
            <v>75</v>
          </cell>
          <cell r="E1693">
            <v>0</v>
          </cell>
          <cell r="F1693">
            <v>0</v>
          </cell>
          <cell r="G1693">
            <v>75</v>
          </cell>
          <cell r="H1693">
            <v>807</v>
          </cell>
          <cell r="I1693" t="str">
            <v>53</v>
          </cell>
          <cell r="J1693" t="str">
            <v>POWER SYSTEMS</v>
          </cell>
          <cell r="K1693" t="str">
            <v>NonBarg</v>
          </cell>
          <cell r="L1693" t="str">
            <v>Prod</v>
          </cell>
          <cell r="M1693" t="str">
            <v>Yes</v>
          </cell>
          <cell r="N1693" t="str">
            <v>OT 2.0</v>
          </cell>
          <cell r="O1693">
            <v>50</v>
          </cell>
          <cell r="P1693">
            <v>75</v>
          </cell>
          <cell r="Q1693">
            <v>0</v>
          </cell>
          <cell r="R1693">
            <v>75</v>
          </cell>
          <cell r="S1693">
            <v>75</v>
          </cell>
        </row>
        <row r="1694">
          <cell r="B1694" t="str">
            <v>Z50</v>
          </cell>
          <cell r="C1694" t="str">
            <v>1ST SHFT DBL OT</v>
          </cell>
          <cell r="D1694">
            <v>18</v>
          </cell>
          <cell r="E1694">
            <v>0</v>
          </cell>
          <cell r="F1694">
            <v>0</v>
          </cell>
          <cell r="G1694">
            <v>18</v>
          </cell>
          <cell r="H1694">
            <v>967</v>
          </cell>
          <cell r="I1694" t="str">
            <v>56</v>
          </cell>
          <cell r="J1694" t="str">
            <v>POWER GENERATION</v>
          </cell>
          <cell r="K1694" t="str">
            <v>NonBarg</v>
          </cell>
          <cell r="L1694" t="str">
            <v>Prod</v>
          </cell>
          <cell r="M1694" t="str">
            <v>Yes</v>
          </cell>
          <cell r="N1694" t="str">
            <v>OT 2.0</v>
          </cell>
          <cell r="O1694">
            <v>12</v>
          </cell>
          <cell r="P1694">
            <v>18</v>
          </cell>
          <cell r="Q1694">
            <v>0</v>
          </cell>
          <cell r="R1694">
            <v>18</v>
          </cell>
          <cell r="S1694">
            <v>18</v>
          </cell>
        </row>
        <row r="1695">
          <cell r="B1695" t="str">
            <v>Z50</v>
          </cell>
          <cell r="C1695" t="str">
            <v>1ST SHFT DBL OT</v>
          </cell>
          <cell r="D1695">
            <v>312</v>
          </cell>
          <cell r="E1695">
            <v>0</v>
          </cell>
          <cell r="F1695">
            <v>0</v>
          </cell>
          <cell r="G1695">
            <v>312</v>
          </cell>
          <cell r="H1695">
            <v>1066</v>
          </cell>
          <cell r="I1695" t="str">
            <v>58</v>
          </cell>
          <cell r="J1695" t="str">
            <v>INFO MANAGEMENT</v>
          </cell>
          <cell r="K1695" t="str">
            <v>NonBarg</v>
          </cell>
          <cell r="L1695" t="str">
            <v>Prod</v>
          </cell>
          <cell r="M1695" t="str">
            <v>Yes</v>
          </cell>
          <cell r="N1695" t="str">
            <v>OT 2.0</v>
          </cell>
          <cell r="O1695">
            <v>208</v>
          </cell>
          <cell r="P1695">
            <v>312</v>
          </cell>
          <cell r="Q1695">
            <v>0</v>
          </cell>
          <cell r="R1695">
            <v>312</v>
          </cell>
          <cell r="S1695">
            <v>312</v>
          </cell>
        </row>
        <row r="1696">
          <cell r="B1696" t="str">
            <v>Z51</v>
          </cell>
          <cell r="C1696" t="str">
            <v>3RD SHFT DBL OT</v>
          </cell>
          <cell r="D1696">
            <v>5759.1</v>
          </cell>
          <cell r="E1696">
            <v>0</v>
          </cell>
          <cell r="F1696">
            <v>0</v>
          </cell>
          <cell r="G1696">
            <v>5759.1</v>
          </cell>
          <cell r="H1696">
            <v>115</v>
          </cell>
          <cell r="I1696" t="str">
            <v>31</v>
          </cell>
          <cell r="J1696" t="str">
            <v>NUCLEAR DIVISION</v>
          </cell>
          <cell r="K1696" t="str">
            <v>Barg</v>
          </cell>
          <cell r="L1696" t="str">
            <v>Prod</v>
          </cell>
          <cell r="M1696" t="str">
            <v>Yes</v>
          </cell>
          <cell r="N1696" t="str">
            <v>OT 2.0</v>
          </cell>
          <cell r="O1696">
            <v>4799.25</v>
          </cell>
          <cell r="P1696">
            <v>5759.1</v>
          </cell>
          <cell r="Q1696">
            <v>5759.1</v>
          </cell>
          <cell r="R1696">
            <v>0</v>
          </cell>
          <cell r="S1696">
            <v>5759.1</v>
          </cell>
        </row>
        <row r="1697">
          <cell r="B1697" t="str">
            <v>Z51</v>
          </cell>
          <cell r="C1697" t="str">
            <v>3RD SHFT DBL OT</v>
          </cell>
          <cell r="D1697">
            <v>2.4</v>
          </cell>
          <cell r="E1697">
            <v>0</v>
          </cell>
          <cell r="F1697">
            <v>0</v>
          </cell>
          <cell r="G1697">
            <v>2.4</v>
          </cell>
          <cell r="H1697">
            <v>174</v>
          </cell>
          <cell r="I1697" t="str">
            <v>34</v>
          </cell>
          <cell r="J1697" t="str">
            <v>HUMAN RESRC &amp; CORP SVCS</v>
          </cell>
          <cell r="K1697" t="str">
            <v>Barg</v>
          </cell>
          <cell r="L1697" t="str">
            <v>Prod</v>
          </cell>
          <cell r="M1697" t="str">
            <v>Yes</v>
          </cell>
          <cell r="N1697" t="str">
            <v>OT 2.0</v>
          </cell>
          <cell r="O1697">
            <v>2</v>
          </cell>
          <cell r="P1697">
            <v>2.4</v>
          </cell>
          <cell r="Q1697">
            <v>2.4</v>
          </cell>
          <cell r="R1697">
            <v>0</v>
          </cell>
          <cell r="S1697">
            <v>2.4</v>
          </cell>
        </row>
        <row r="1698">
          <cell r="B1698" t="str">
            <v>Z51</v>
          </cell>
          <cell r="C1698" t="str">
            <v>3RD SHFT DBL OT</v>
          </cell>
          <cell r="D1698">
            <v>11496.9</v>
          </cell>
          <cell r="E1698">
            <v>0</v>
          </cell>
          <cell r="F1698">
            <v>0</v>
          </cell>
          <cell r="G1698">
            <v>11496.9</v>
          </cell>
          <cell r="H1698">
            <v>342</v>
          </cell>
          <cell r="I1698" t="str">
            <v>53</v>
          </cell>
          <cell r="J1698" t="str">
            <v>POWER SYSTEMS</v>
          </cell>
          <cell r="K1698" t="str">
            <v>Barg</v>
          </cell>
          <cell r="L1698" t="str">
            <v>Prod</v>
          </cell>
          <cell r="M1698" t="str">
            <v>Yes</v>
          </cell>
          <cell r="N1698" t="str">
            <v>OT 2.0</v>
          </cell>
          <cell r="O1698">
            <v>9580.75</v>
          </cell>
          <cell r="P1698">
            <v>11496.9</v>
          </cell>
          <cell r="Q1698">
            <v>11496.9</v>
          </cell>
          <cell r="R1698">
            <v>0</v>
          </cell>
          <cell r="S1698">
            <v>11496.9</v>
          </cell>
        </row>
        <row r="1699">
          <cell r="B1699" t="str">
            <v>Z51</v>
          </cell>
          <cell r="C1699" t="str">
            <v>3RD SHFT DBL OT</v>
          </cell>
          <cell r="D1699">
            <v>3093.3</v>
          </cell>
          <cell r="E1699">
            <v>0</v>
          </cell>
          <cell r="F1699">
            <v>0</v>
          </cell>
          <cell r="G1699">
            <v>3093.3</v>
          </cell>
          <cell r="H1699">
            <v>448</v>
          </cell>
          <cell r="I1699" t="str">
            <v>56</v>
          </cell>
          <cell r="J1699" t="str">
            <v>POWER GENERATION</v>
          </cell>
          <cell r="K1699" t="str">
            <v>Barg</v>
          </cell>
          <cell r="L1699" t="str">
            <v>Prod</v>
          </cell>
          <cell r="M1699" t="str">
            <v>Yes</v>
          </cell>
          <cell r="N1699" t="str">
            <v>OT 2.0</v>
          </cell>
          <cell r="O1699">
            <v>2577.75</v>
          </cell>
          <cell r="P1699">
            <v>3093.3</v>
          </cell>
          <cell r="Q1699">
            <v>3093.3</v>
          </cell>
          <cell r="R1699">
            <v>0</v>
          </cell>
          <cell r="S1699">
            <v>3093.3</v>
          </cell>
        </row>
        <row r="1700">
          <cell r="B1700" t="str">
            <v>Z51</v>
          </cell>
          <cell r="C1700" t="str">
            <v>3RD SHFT DBL OT</v>
          </cell>
          <cell r="D1700">
            <v>146.4</v>
          </cell>
          <cell r="E1700">
            <v>0</v>
          </cell>
          <cell r="F1700">
            <v>0</v>
          </cell>
          <cell r="G1700">
            <v>146.4</v>
          </cell>
          <cell r="H1700">
            <v>127</v>
          </cell>
          <cell r="I1700" t="str">
            <v>31</v>
          </cell>
          <cell r="J1700" t="str">
            <v>NUCLEAR DIVISION</v>
          </cell>
          <cell r="K1700" t="str">
            <v>NonBarg</v>
          </cell>
          <cell r="L1700" t="str">
            <v>Prod</v>
          </cell>
          <cell r="M1700" t="str">
            <v>Yes</v>
          </cell>
          <cell r="N1700" t="str">
            <v>OT 2.0</v>
          </cell>
          <cell r="O1700">
            <v>122</v>
          </cell>
          <cell r="P1700">
            <v>146.4</v>
          </cell>
          <cell r="Q1700">
            <v>0</v>
          </cell>
          <cell r="R1700">
            <v>146.4</v>
          </cell>
          <cell r="S1700">
            <v>146.4</v>
          </cell>
        </row>
        <row r="1701">
          <cell r="B1701" t="str">
            <v>Z51</v>
          </cell>
          <cell r="C1701" t="str">
            <v>3RD SHFT DBL OT</v>
          </cell>
          <cell r="D1701">
            <v>252.6</v>
          </cell>
          <cell r="E1701">
            <v>0</v>
          </cell>
          <cell r="F1701">
            <v>0</v>
          </cell>
          <cell r="G1701">
            <v>252.6</v>
          </cell>
          <cell r="H1701">
            <v>352</v>
          </cell>
          <cell r="I1701" t="str">
            <v>34</v>
          </cell>
          <cell r="J1701" t="str">
            <v>HUMAN RESRC &amp; CORP SVCS</v>
          </cell>
          <cell r="K1701" t="str">
            <v>NonBarg</v>
          </cell>
          <cell r="L1701" t="str">
            <v>Prod</v>
          </cell>
          <cell r="M1701" t="str">
            <v>Yes</v>
          </cell>
          <cell r="N1701" t="str">
            <v>OT 2.0</v>
          </cell>
          <cell r="O1701">
            <v>210.5</v>
          </cell>
          <cell r="P1701">
            <v>252.6</v>
          </cell>
          <cell r="Q1701">
            <v>0</v>
          </cell>
          <cell r="R1701">
            <v>252.6</v>
          </cell>
          <cell r="S1701">
            <v>252.6</v>
          </cell>
        </row>
        <row r="1702">
          <cell r="B1702" t="str">
            <v>Z51</v>
          </cell>
          <cell r="C1702" t="str">
            <v>3RD SHFT DBL OT</v>
          </cell>
          <cell r="D1702">
            <v>90</v>
          </cell>
          <cell r="E1702">
            <v>0</v>
          </cell>
          <cell r="F1702">
            <v>0</v>
          </cell>
          <cell r="G1702">
            <v>90</v>
          </cell>
          <cell r="H1702">
            <v>681</v>
          </cell>
          <cell r="I1702" t="str">
            <v>51</v>
          </cell>
          <cell r="J1702" t="str">
            <v>CUSTOMER SERVICE</v>
          </cell>
          <cell r="K1702" t="str">
            <v>NonBarg</v>
          </cell>
          <cell r="L1702" t="str">
            <v>Prod</v>
          </cell>
          <cell r="M1702" t="str">
            <v>Yes</v>
          </cell>
          <cell r="N1702" t="str">
            <v>OT 2.0</v>
          </cell>
          <cell r="O1702">
            <v>75</v>
          </cell>
          <cell r="P1702">
            <v>90</v>
          </cell>
          <cell r="Q1702">
            <v>0</v>
          </cell>
          <cell r="R1702">
            <v>90</v>
          </cell>
          <cell r="S1702">
            <v>90</v>
          </cell>
        </row>
        <row r="1703">
          <cell r="B1703" t="str">
            <v>Z51</v>
          </cell>
          <cell r="C1703" t="str">
            <v>3RD SHFT DBL OT</v>
          </cell>
          <cell r="D1703">
            <v>42</v>
          </cell>
          <cell r="E1703">
            <v>0</v>
          </cell>
          <cell r="F1703">
            <v>0</v>
          </cell>
          <cell r="G1703">
            <v>42</v>
          </cell>
          <cell r="H1703">
            <v>808</v>
          </cell>
          <cell r="I1703" t="str">
            <v>53</v>
          </cell>
          <cell r="J1703" t="str">
            <v>POWER SYSTEMS</v>
          </cell>
          <cell r="K1703" t="str">
            <v>NonBarg</v>
          </cell>
          <cell r="L1703" t="str">
            <v>Prod</v>
          </cell>
          <cell r="M1703" t="str">
            <v>Yes</v>
          </cell>
          <cell r="N1703" t="str">
            <v>OT 2.0</v>
          </cell>
          <cell r="O1703">
            <v>35</v>
          </cell>
          <cell r="P1703">
            <v>42</v>
          </cell>
          <cell r="Q1703">
            <v>0</v>
          </cell>
          <cell r="R1703">
            <v>42</v>
          </cell>
          <cell r="S1703">
            <v>42</v>
          </cell>
        </row>
        <row r="1704">
          <cell r="B1704" t="str">
            <v>Z51</v>
          </cell>
          <cell r="C1704" t="str">
            <v>3RD SHFT DBL OT</v>
          </cell>
          <cell r="D1704">
            <v>0</v>
          </cell>
          <cell r="E1704">
            <v>0</v>
          </cell>
          <cell r="F1704">
            <v>0</v>
          </cell>
          <cell r="G1704">
            <v>0</v>
          </cell>
          <cell r="H1704">
            <v>1067</v>
          </cell>
          <cell r="I1704" t="str">
            <v>58</v>
          </cell>
          <cell r="J1704" t="str">
            <v>INFO MANAGEMENT</v>
          </cell>
          <cell r="K1704" t="str">
            <v>NonBarg</v>
          </cell>
          <cell r="L1704" t="str">
            <v>Prod</v>
          </cell>
          <cell r="M1704" t="str">
            <v>Yes</v>
          </cell>
          <cell r="N1704" t="str">
            <v>OT 2.0</v>
          </cell>
          <cell r="O1704">
            <v>0</v>
          </cell>
          <cell r="P1704">
            <v>0</v>
          </cell>
          <cell r="Q1704">
            <v>0</v>
          </cell>
          <cell r="R1704">
            <v>0</v>
          </cell>
          <cell r="S1704">
            <v>0</v>
          </cell>
        </row>
        <row r="1705">
          <cell r="B1705" t="str">
            <v>Z52</v>
          </cell>
          <cell r="C1705" t="str">
            <v>WEEKEND SHFT DBL</v>
          </cell>
          <cell r="D1705">
            <v>46590.5</v>
          </cell>
          <cell r="E1705">
            <v>0</v>
          </cell>
          <cell r="F1705">
            <v>0</v>
          </cell>
          <cell r="G1705">
            <v>46590.5</v>
          </cell>
          <cell r="H1705">
            <v>343</v>
          </cell>
          <cell r="I1705" t="str">
            <v>53</v>
          </cell>
          <cell r="J1705" t="str">
            <v>POWER SYSTEMS</v>
          </cell>
          <cell r="K1705" t="str">
            <v>Barg</v>
          </cell>
          <cell r="L1705" t="str">
            <v>Prod</v>
          </cell>
          <cell r="M1705" t="str">
            <v>Yes</v>
          </cell>
          <cell r="N1705" t="str">
            <v>OT 2.0</v>
          </cell>
          <cell r="O1705">
            <v>23295.25</v>
          </cell>
          <cell r="P1705">
            <v>46590.5</v>
          </cell>
          <cell r="Q1705">
            <v>46590.5</v>
          </cell>
          <cell r="R1705">
            <v>0</v>
          </cell>
          <cell r="S1705">
            <v>46590.5</v>
          </cell>
        </row>
        <row r="1706">
          <cell r="B1706" t="str">
            <v>Z52</v>
          </cell>
          <cell r="C1706" t="str">
            <v>WEEKEND SHFT DBL</v>
          </cell>
          <cell r="D1706">
            <v>36</v>
          </cell>
          <cell r="E1706">
            <v>0</v>
          </cell>
          <cell r="F1706">
            <v>0</v>
          </cell>
          <cell r="G1706">
            <v>36</v>
          </cell>
          <cell r="H1706">
            <v>809</v>
          </cell>
          <cell r="I1706" t="str">
            <v>53</v>
          </cell>
          <cell r="J1706" t="str">
            <v>POWER SYSTEMS</v>
          </cell>
          <cell r="K1706" t="str">
            <v>NonBarg</v>
          </cell>
          <cell r="L1706" t="str">
            <v>Prod</v>
          </cell>
          <cell r="M1706" t="str">
            <v>Yes</v>
          </cell>
          <cell r="N1706" t="str">
            <v>OT 2.0</v>
          </cell>
          <cell r="O1706">
            <v>18</v>
          </cell>
          <cell r="P1706">
            <v>36</v>
          </cell>
          <cell r="Q1706">
            <v>0</v>
          </cell>
          <cell r="R1706">
            <v>36</v>
          </cell>
          <cell r="S1706">
            <v>36</v>
          </cell>
        </row>
        <row r="1707">
          <cell r="B1707" t="str">
            <v>Z70</v>
          </cell>
          <cell r="C1707" t="str">
            <v>JNT SFTY ACT DBL OT</v>
          </cell>
          <cell r="D1707">
            <v>25.8</v>
          </cell>
          <cell r="E1707">
            <v>0</v>
          </cell>
          <cell r="F1707">
            <v>0</v>
          </cell>
          <cell r="G1707">
            <v>25.8</v>
          </cell>
          <cell r="H1707">
            <v>116</v>
          </cell>
          <cell r="I1707" t="str">
            <v>31</v>
          </cell>
          <cell r="J1707" t="str">
            <v>NUCLEAR DIVISION</v>
          </cell>
          <cell r="K1707" t="str">
            <v>Barg</v>
          </cell>
          <cell r="L1707" t="str">
            <v>Prod</v>
          </cell>
          <cell r="M1707" t="str">
            <v>Yes</v>
          </cell>
          <cell r="N1707" t="str">
            <v>OT 2.0</v>
          </cell>
          <cell r="O1707">
            <v>0.5</v>
          </cell>
          <cell r="P1707">
            <v>25.8</v>
          </cell>
          <cell r="Q1707">
            <v>25.8</v>
          </cell>
          <cell r="R1707">
            <v>0</v>
          </cell>
          <cell r="S1707">
            <v>25.8</v>
          </cell>
        </row>
        <row r="1708">
          <cell r="B1708" t="str">
            <v>Z70</v>
          </cell>
          <cell r="C1708" t="str">
            <v>JNT SFTY ACT DBL OT</v>
          </cell>
          <cell r="D1708">
            <v>499.7</v>
          </cell>
          <cell r="E1708">
            <v>0</v>
          </cell>
          <cell r="F1708">
            <v>0</v>
          </cell>
          <cell r="G1708">
            <v>499.7</v>
          </cell>
          <cell r="H1708">
            <v>344</v>
          </cell>
          <cell r="I1708" t="str">
            <v>53</v>
          </cell>
          <cell r="J1708" t="str">
            <v>POWER SYSTEMS</v>
          </cell>
          <cell r="K1708" t="str">
            <v>Barg</v>
          </cell>
          <cell r="L1708" t="str">
            <v>Prod</v>
          </cell>
          <cell r="M1708" t="str">
            <v>Yes</v>
          </cell>
          <cell r="N1708" t="str">
            <v>OT 2.0</v>
          </cell>
          <cell r="O1708">
            <v>9.5</v>
          </cell>
          <cell r="P1708">
            <v>499.7</v>
          </cell>
          <cell r="Q1708">
            <v>499.7</v>
          </cell>
          <cell r="R1708">
            <v>0</v>
          </cell>
          <cell r="S1708">
            <v>499.7</v>
          </cell>
        </row>
        <row r="1709">
          <cell r="B1709" t="str">
            <v>Z70</v>
          </cell>
          <cell r="C1709" t="str">
            <v>JNT SFTY ACT DBL OT</v>
          </cell>
          <cell r="D1709">
            <v>50.1</v>
          </cell>
          <cell r="E1709">
            <v>0</v>
          </cell>
          <cell r="F1709">
            <v>0</v>
          </cell>
          <cell r="G1709">
            <v>50.1</v>
          </cell>
          <cell r="H1709">
            <v>449</v>
          </cell>
          <cell r="I1709" t="str">
            <v>56</v>
          </cell>
          <cell r="J1709" t="str">
            <v>POWER GENERATION</v>
          </cell>
          <cell r="K1709" t="str">
            <v>Barg</v>
          </cell>
          <cell r="L1709" t="str">
            <v>Prod</v>
          </cell>
          <cell r="M1709" t="str">
            <v>Yes</v>
          </cell>
          <cell r="N1709" t="str">
            <v>OT 2.0</v>
          </cell>
          <cell r="O1709">
            <v>1</v>
          </cell>
          <cell r="P1709">
            <v>50.1</v>
          </cell>
          <cell r="Q1709">
            <v>50.1</v>
          </cell>
          <cell r="R1709">
            <v>0</v>
          </cell>
          <cell r="S1709">
            <v>50.1</v>
          </cell>
        </row>
        <row r="1710">
          <cell r="B1710" t="str">
            <v>Z71</v>
          </cell>
          <cell r="C1710" t="str">
            <v>DISPUTE RES DBL OT</v>
          </cell>
          <cell r="D1710">
            <v>308.10000000000002</v>
          </cell>
          <cell r="E1710">
            <v>0</v>
          </cell>
          <cell r="F1710">
            <v>0</v>
          </cell>
          <cell r="G1710">
            <v>308.10000000000002</v>
          </cell>
          <cell r="H1710">
            <v>345</v>
          </cell>
          <cell r="I1710" t="str">
            <v>53</v>
          </cell>
          <cell r="J1710" t="str">
            <v>POWER SYSTEMS</v>
          </cell>
          <cell r="K1710" t="str">
            <v>Barg</v>
          </cell>
          <cell r="L1710" t="str">
            <v>Prod</v>
          </cell>
          <cell r="M1710" t="str">
            <v>Yes</v>
          </cell>
          <cell r="N1710" t="str">
            <v>OT 2.0</v>
          </cell>
          <cell r="O1710">
            <v>6.5</v>
          </cell>
          <cell r="P1710">
            <v>308.10000000000002</v>
          </cell>
          <cell r="Q1710">
            <v>308.10000000000002</v>
          </cell>
          <cell r="R1710">
            <v>0</v>
          </cell>
          <cell r="S1710">
            <v>308.10000000000002</v>
          </cell>
        </row>
        <row r="1711">
          <cell r="B1711" t="str">
            <v>Z72</v>
          </cell>
          <cell r="C1711" t="str">
            <v>JNT TEAM INV DBL OT</v>
          </cell>
          <cell r="D1711">
            <v>1052.52</v>
          </cell>
          <cell r="E1711">
            <v>0</v>
          </cell>
          <cell r="F1711">
            <v>0</v>
          </cell>
          <cell r="G1711">
            <v>1052.52</v>
          </cell>
          <cell r="H1711">
            <v>346</v>
          </cell>
          <cell r="I1711" t="str">
            <v>53</v>
          </cell>
          <cell r="J1711" t="str">
            <v>POWER SYSTEMS</v>
          </cell>
          <cell r="K1711" t="str">
            <v>Barg</v>
          </cell>
          <cell r="L1711" t="str">
            <v>Prod</v>
          </cell>
          <cell r="M1711" t="str">
            <v>Yes</v>
          </cell>
          <cell r="N1711" t="str">
            <v>OT 2.0</v>
          </cell>
          <cell r="O1711">
            <v>21.75</v>
          </cell>
          <cell r="P1711">
            <v>1052.52</v>
          </cell>
          <cell r="Q1711">
            <v>1052.52</v>
          </cell>
          <cell r="R1711">
            <v>0</v>
          </cell>
          <cell r="S1711">
            <v>1052.52</v>
          </cell>
        </row>
        <row r="1712">
          <cell r="B1712" t="str">
            <v>Z73</v>
          </cell>
          <cell r="C1712" t="str">
            <v>MGT REQ MEET DBL OT</v>
          </cell>
          <cell r="D1712">
            <v>4848.55</v>
          </cell>
          <cell r="E1712">
            <v>0</v>
          </cell>
          <cell r="F1712">
            <v>0</v>
          </cell>
          <cell r="G1712">
            <v>4848.55</v>
          </cell>
          <cell r="H1712">
            <v>347</v>
          </cell>
          <cell r="I1712" t="str">
            <v>53</v>
          </cell>
          <cell r="J1712" t="str">
            <v>POWER SYSTEMS</v>
          </cell>
          <cell r="K1712" t="str">
            <v>Barg</v>
          </cell>
          <cell r="L1712" t="str">
            <v>Prod</v>
          </cell>
          <cell r="M1712" t="str">
            <v>Yes</v>
          </cell>
          <cell r="N1712" t="str">
            <v>OT 2.0</v>
          </cell>
          <cell r="O1712">
            <v>100.5</v>
          </cell>
          <cell r="P1712">
            <v>4848.55</v>
          </cell>
          <cell r="Q1712">
            <v>4848.55</v>
          </cell>
          <cell r="R1712">
            <v>0</v>
          </cell>
          <cell r="S1712">
            <v>4848.55</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put"/>
      <sheetName val="Index"/>
      <sheetName val="A-1 Book to Tax"/>
      <sheetName val="B-1 BookTax TB"/>
      <sheetName val="C-1 Capital Rollforward"/>
      <sheetName val="C-5 Interest Expense"/>
      <sheetName val="D-1 Assets"/>
      <sheetName val="D-2 Amort. &amp; Depr"/>
      <sheetName val="(D-3) In-Service Date"/>
      <sheetName val="D-4 Depr Schedule"/>
      <sheetName val="STMT"/>
      <sheetName val="G-1 Apportionment"/>
      <sheetName val="H-1 Rent Expense (Income)"/>
      <sheetName val="I-1 Accruals"/>
      <sheetName val="Prep_Point Sheets"/>
      <sheetName val="Correspondence"/>
      <sheetName val="Carryforward"/>
      <sheetName val="Research"/>
      <sheetName val="Returns"/>
      <sheetName val="D-3 Short Period Date"/>
      <sheetName val="Summary"/>
      <sheetName val="Other Capital Expenditures"/>
      <sheetName val="A-1_Book_to_Tax"/>
      <sheetName val="B-1_BookTax_TB"/>
      <sheetName val="C-1_Capital_Rollforward"/>
    </sheetNames>
    <sheetDataSet>
      <sheetData sheetId="0"/>
      <sheetData sheetId="1" refreshError="1">
        <row r="6">
          <cell r="C6" t="str">
            <v>FPLE RHODE ISLAND STATE ENERGY LP</v>
          </cell>
        </row>
        <row r="7">
          <cell r="C7" t="str">
            <v>FORM 1065</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Log"/>
      <sheetName val="Ramp Up"/>
      <sheetName val="Assumptions "/>
      <sheetName val="O&amp;M Summary- FPL"/>
      <sheetName val="Executive Summary"/>
      <sheetName val="Detailed 30 Yr Budget Summary"/>
      <sheetName val="Input"/>
      <sheetName val="O&amp;M Summary"/>
      <sheetName val="Fixed Production Costs"/>
      <sheetName val="CC-Prod Variable"/>
      <sheetName val="Prod-Payroll "/>
      <sheetName val="Maintenance"/>
      <sheetName val="Admin (Site G&amp;A)"/>
      <sheetName val="Shared EWIS Server"/>
      <sheetName val="Capital"/>
      <sheetName val="Salary"/>
      <sheetName val="Payroll"/>
      <sheetName val="CC-Environmental"/>
      <sheetName val="motor EOL Distribution"/>
      <sheetName val="inverter EOL Distribution"/>
      <sheetName val="panel EOL Distribution"/>
      <sheetName val="transformer EOL Distribution"/>
      <sheetName val="SPWR Inventory"/>
      <sheetName val="Inventory"/>
      <sheetName val="Transmission"/>
      <sheetName val="Water"/>
      <sheetName val="Seperate EWIS Servers"/>
      <sheetName val="land maint"/>
      <sheetName val="electrical"/>
      <sheetName val="Solar Tool List"/>
      <sheetName val="Data Tables"/>
      <sheetName val="security came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E3" t="str">
            <v>Fixed Tilt</v>
          </cell>
          <cell r="F3" t="str">
            <v>T0</v>
          </cell>
          <cell r="G3" t="str">
            <v>T20</v>
          </cell>
        </row>
        <row r="20">
          <cell r="E20" t="str">
            <v>&lt;500</v>
          </cell>
          <cell r="F20">
            <v>500</v>
          </cell>
          <cell r="G20">
            <v>1000</v>
          </cell>
        </row>
        <row r="24">
          <cell r="E24">
            <v>61586.016000000003</v>
          </cell>
          <cell r="F24">
            <v>61586.016000000003</v>
          </cell>
          <cell r="G24">
            <v>61586.016000000003</v>
          </cell>
        </row>
        <row r="38">
          <cell r="B38" t="str">
            <v>High</v>
          </cell>
        </row>
        <row r="39">
          <cell r="B39" t="str">
            <v>Low</v>
          </cell>
        </row>
        <row r="40">
          <cell r="B40" t="str">
            <v>Med</v>
          </cell>
        </row>
      </sheetData>
      <sheetData sheetId="3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95 - O&amp;M Work Orders"/>
      <sheetName val="ER 6X - Capital Work Orders"/>
      <sheetName val="Tables"/>
      <sheetName val="Capital Coding"/>
      <sheetName val="ER 99 - Charges from FPL"/>
      <sheetName val="Misc. ER's-Accounting  Use Only"/>
      <sheetName val="ER 99 Translation - ACG Only"/>
      <sheetName val="Location Table for ER 99's"/>
      <sheetName val="All Work Orders"/>
      <sheetName val="ER 90 - Balance Sheet WO's"/>
      <sheetName val="Data Tables"/>
    </sheetNames>
    <sheetDataSet>
      <sheetData sheetId="0" refreshError="1"/>
      <sheetData sheetId="1" refreshError="1"/>
      <sheetData sheetId="2">
        <row r="3">
          <cell r="A3" t="str">
            <v>009</v>
          </cell>
          <cell r="B3" t="str">
            <v>Acctg Use Only</v>
          </cell>
          <cell r="C3" t="str">
            <v>Acctg Use Only</v>
          </cell>
        </row>
        <row r="4">
          <cell r="A4" t="str">
            <v>060</v>
          </cell>
          <cell r="B4" t="str">
            <v>000.000</v>
          </cell>
          <cell r="C4" t="str">
            <v>Engineering / Overheads</v>
          </cell>
        </row>
        <row r="5">
          <cell r="A5" t="str">
            <v>061</v>
          </cell>
          <cell r="B5" t="str">
            <v>000.000</v>
          </cell>
          <cell r="C5" t="str">
            <v>Permitting</v>
          </cell>
        </row>
        <row r="6">
          <cell r="A6" t="str">
            <v>062</v>
          </cell>
          <cell r="B6" t="str">
            <v>See Capital Coding</v>
          </cell>
          <cell r="C6" t="str">
            <v>Fiber Material Purchase</v>
          </cell>
        </row>
        <row r="7">
          <cell r="A7" t="str">
            <v>063</v>
          </cell>
          <cell r="B7" t="str">
            <v>000.000</v>
          </cell>
          <cell r="C7" t="str">
            <v>Fiber Construction</v>
          </cell>
        </row>
        <row r="8">
          <cell r="A8" t="str">
            <v>064</v>
          </cell>
          <cell r="B8" t="str">
            <v>000.000</v>
          </cell>
          <cell r="C8" t="str">
            <v>Miscellaneous</v>
          </cell>
        </row>
        <row r="9">
          <cell r="A9" t="str">
            <v>065</v>
          </cell>
          <cell r="B9" t="str">
            <v>See Capital Coding</v>
          </cell>
          <cell r="C9" t="str">
            <v>Electronic Purchase</v>
          </cell>
        </row>
        <row r="10">
          <cell r="A10" t="str">
            <v>066</v>
          </cell>
          <cell r="B10" t="str">
            <v>000.000</v>
          </cell>
          <cell r="C10" t="str">
            <v>Electronic Installation</v>
          </cell>
        </row>
        <row r="11">
          <cell r="A11" t="str">
            <v>067</v>
          </cell>
          <cell r="B11" t="str">
            <v>000.000</v>
          </cell>
          <cell r="C11" t="str">
            <v>Collocations</v>
          </cell>
        </row>
        <row r="12">
          <cell r="A12" t="str">
            <v>068</v>
          </cell>
          <cell r="B12" t="str">
            <v>390.001</v>
          </cell>
          <cell r="C12" t="str">
            <v>POP Construction</v>
          </cell>
        </row>
        <row r="13">
          <cell r="A13" t="str">
            <v>070</v>
          </cell>
          <cell r="B13" t="str">
            <v>Acctg Use Only</v>
          </cell>
          <cell r="C13" t="str">
            <v>Acctg Use Only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C RTE"/>
      <sheetName val="RTE"/>
      <sheetName val="PCP"/>
      <sheetName val="CAM"/>
      <sheetName val="ESM"/>
      <sheetName val="MOS"/>
      <sheetName val="CFC MOJ"/>
      <sheetName val="TPC"/>
      <sheetName val="M89"/>
      <sheetName val="M35"/>
      <sheetName val="M4"/>
      <sheetName val="CFC TX"/>
      <sheetName val="CSW"/>
      <sheetName val="PEC"/>
      <sheetName val="UPT"/>
      <sheetName val="IND"/>
      <sheetName val="DEL"/>
      <sheetName val="GRY"/>
      <sheetName val="HAN"/>
      <sheetName val="STL"/>
      <sheetName val="VAN"/>
      <sheetName val="HWK"/>
      <sheetName val="LK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 sheetId="21"/>
      <sheetData sheetId="2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pan Railroad"/>
      <sheetName val="summary balance sheet (Euro)"/>
      <sheetName val="Non Japan Railroad"/>
      <sheetName val="Description"/>
      <sheetName val="3_31 BV"/>
      <sheetName val="Inventory - Risk Related Assets"/>
      <sheetName val="rates "/>
      <sheetName val="PPA Summary"/>
      <sheetName val="Morph Cashflows"/>
      <sheetName val="Lists"/>
      <sheetName val="3_31 Inventory"/>
      <sheetName val="HK BS"/>
      <sheetName val="Inputs"/>
      <sheetName val="Agent statement"/>
      <sheetName val="Input"/>
      <sheetName val="Macro Codes"/>
      <sheetName val="Cash Flow_condo"/>
      <sheetName val="EUR rates"/>
      <sheetName val="Swap Calculator"/>
      <sheetName val="Demographic"/>
      <sheetName val="TB"/>
      <sheetName val="Calculation"/>
      <sheetName val="EFIN_INGLES"/>
      <sheetName val="ANEXO 1"/>
      <sheetName val="ANEXO12"/>
      <sheetName val="ANEXO 6,7"/>
      <sheetName val="EDO_RESUL_INDEXADO"/>
      <sheetName val="ANEXO9"/>
      <sheetName val="ANEXO 2"/>
      <sheetName val="ANEXO8"/>
      <sheetName val="ANEXO 10"/>
      <sheetName val="RESUMEN"/>
      <sheetName val="ANEXO 11"/>
      <sheetName val="TRIMESTRAL"/>
      <sheetName val="Template"/>
      <sheetName val="WS EI 04-08"/>
      <sheetName val="Line of credit Summary"/>
      <sheetName val="DBMortgage"/>
      <sheetName val="zvE"/>
      <sheetName val="EK"/>
      <sheetName val="Japan_Railroad"/>
      <sheetName val="summary_balance_sheet_(Euro)"/>
      <sheetName val="Non_Japan_Railroad"/>
      <sheetName val="3_31_BV"/>
      <sheetName val="Inventory_-_Risk_Related_Assets"/>
      <sheetName val="rates_"/>
      <sheetName val="PPA_Summary"/>
      <sheetName val="Morph_Cashflows"/>
      <sheetName val="3_31_Inventory"/>
      <sheetName val="HK_BS"/>
      <sheetName val="Agent_statement"/>
      <sheetName val="Cash_Flow_condo"/>
      <sheetName val="Macro_Codes"/>
      <sheetName val="EUR_rates"/>
      <sheetName val="Swap_Calculator"/>
      <sheetName val="ANEXO_1"/>
      <sheetName val="ANEXO_6,7"/>
      <sheetName val="ANEXO_2"/>
      <sheetName val="ANEXO_10"/>
      <sheetName val="ANEXO_11"/>
      <sheetName val="WS_EI_04-08"/>
      <sheetName val="Line_of_credit_Summary"/>
      <sheetName val="OM- 2006 Actual"/>
      <sheetName val="Cash Flow"/>
      <sheetName val="Input for Macros"/>
      <sheetName val="Index"/>
      <sheetName val="List"/>
      <sheetName val="Contacts"/>
      <sheetName val="Are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Price"/>
      <sheetName val="Indices"/>
      <sheetName val="Ret"/>
      <sheetName val="A"/>
      <sheetName val="B"/>
      <sheetName val="Schedule"/>
      <sheetName val="Sizing"/>
      <sheetName val="Fin"/>
      <sheetName val="Cap"/>
      <sheetName val="Base1"/>
      <sheetName val="Base2"/>
      <sheetName val="V1.1"/>
      <sheetName val="V1.2"/>
      <sheetName val="V2"/>
      <sheetName val="V3"/>
      <sheetName val="V4"/>
      <sheetName val="Dev"/>
      <sheetName val="GEwtg"/>
      <sheetName val="GEwtg2"/>
      <sheetName val="V90wtg"/>
      <sheetName val="V90wtg2"/>
    </sheetNames>
    <sheetDataSet>
      <sheetData sheetId="0" refreshError="1"/>
      <sheetData sheetId="1">
        <row r="34">
          <cell r="I34">
            <v>4.4200000000000003E-2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F5">
            <v>0.75</v>
          </cell>
        </row>
      </sheetData>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3(j)"/>
      <sheetName val="163j Attachment"/>
      <sheetName val="HK BS"/>
      <sheetName val="rates "/>
      <sheetName val="SUMMARY"/>
      <sheetName val="DAX"/>
      <sheetName val="Aging"/>
      <sheetName val="Control Download"/>
      <sheetName val="GL Links"/>
      <sheetName val="Fixed Data"/>
      <sheetName val="Template"/>
      <sheetName val="BDV"/>
      <sheetName val="Assumptions"/>
      <sheetName val="Repairs"/>
      <sheetName val="GTR"/>
      <sheetName val="Line of credit Summary"/>
      <sheetName val="#REF"/>
      <sheetName val="CSG"/>
      <sheetName val="Debt ass"/>
      <sheetName val="Data Assump"/>
      <sheetName val="Portf"/>
      <sheetName val="Exchange rates"/>
      <sheetName val="Basic Input Sheet"/>
    </sheetNames>
    <sheetDataSet>
      <sheetData sheetId="0">
        <row r="2">
          <cell r="A2" t="str">
            <v>163(j) ADJUSTMENT</v>
          </cell>
          <cell r="D2" t="str">
            <v>Note: If cell description says "Less," enter amount as a negative</v>
          </cell>
        </row>
        <row r="3">
          <cell r="A3" t="str">
            <v>YEAR ENDED 12/31/20XX</v>
          </cell>
        </row>
        <row r="7">
          <cell r="A7" t="str">
            <v>Federal Taxable Income (excluding state tax expense and</v>
          </cell>
        </row>
        <row r="8">
          <cell r="A8" t="str">
            <v xml:space="preserve">    before any year interest expense deductions)</v>
          </cell>
        </row>
        <row r="9">
          <cell r="A9" t="str">
            <v>Less: State Taxes</v>
          </cell>
          <cell r="C9">
            <v>0</v>
          </cell>
        </row>
        <row r="10">
          <cell r="A10" t="str">
            <v>Less: PY Disallowed Interest - 163(j)</v>
          </cell>
        </row>
        <row r="11">
          <cell r="A11" t="str">
            <v>Less: CY 20XX Related  Interest Expense</v>
          </cell>
        </row>
        <row r="12">
          <cell r="A12" t="str">
            <v>Less: CY 20XX Non-Related Interest Expense</v>
          </cell>
        </row>
        <row r="15">
          <cell r="A15" t="str">
            <v>Taxable Income - Before 163(j) Adjustment</v>
          </cell>
          <cell r="C15">
            <v>0</v>
          </cell>
        </row>
        <row r="17">
          <cell r="A17" t="str">
            <v>Plus: Depreciation and Amortization</v>
          </cell>
        </row>
        <row r="18">
          <cell r="A18" t="str">
            <v>Change in accounts receivable</v>
          </cell>
        </row>
        <row r="19">
          <cell r="A19" t="str">
            <v>Change in accounts payable</v>
          </cell>
        </row>
        <row r="20">
          <cell r="A20" t="str">
            <v>Subtotal</v>
          </cell>
          <cell r="C20">
            <v>0</v>
          </cell>
        </row>
        <row r="22">
          <cell r="A22" t="str">
            <v>Plus: Interest expense on Related Party Loan</v>
          </cell>
          <cell r="C22">
            <v>0</v>
          </cell>
        </row>
        <row r="23">
          <cell r="A23" t="str">
            <v>Plus: Interest expense on Non-related Party Loan</v>
          </cell>
          <cell r="C23">
            <v>0</v>
          </cell>
        </row>
        <row r="24">
          <cell r="A24" t="str">
            <v>Less: Interest income - ENTITY LEVEL</v>
          </cell>
        </row>
        <row r="25">
          <cell r="A25" t="str">
            <v>Plus: Interest deferred from 20XX</v>
          </cell>
          <cell r="C25">
            <v>0</v>
          </cell>
        </row>
        <row r="26">
          <cell r="A26" t="str">
            <v>Plus: Share of mortgage interest - FLOW-THROUGH</v>
          </cell>
        </row>
        <row r="27">
          <cell r="A27" t="str">
            <v>Less: Share of interest income - FLOW-THROUGH</v>
          </cell>
        </row>
        <row r="28">
          <cell r="A28" t="str">
            <v>Net interest expense</v>
          </cell>
          <cell r="C28">
            <v>0</v>
          </cell>
        </row>
        <row r="29">
          <cell r="A29" t="str">
            <v>Adjusted taxable income</v>
          </cell>
          <cell r="C29">
            <v>0</v>
          </cell>
        </row>
        <row r="31">
          <cell r="A31" t="str">
            <v>50% of Adjusted taxable income</v>
          </cell>
          <cell r="C31">
            <v>0</v>
          </cell>
        </row>
        <row r="33">
          <cell r="A33" t="str">
            <v>Net Interest Expense</v>
          </cell>
          <cell r="C33">
            <v>0</v>
          </cell>
        </row>
        <row r="35">
          <cell r="A35" t="str">
            <v>Excess interest expense</v>
          </cell>
          <cell r="C35">
            <v>0</v>
          </cell>
        </row>
        <row r="37">
          <cell r="A37" t="str">
            <v>§163(j) interest deduction deferred until 20XX</v>
          </cell>
          <cell r="C37">
            <v>0</v>
          </cell>
        </row>
        <row r="38">
          <cell r="A38" t="str">
            <v>Unpaid Interest as of 12/31/XX</v>
          </cell>
          <cell r="C38">
            <v>0</v>
          </cell>
        </row>
        <row r="39">
          <cell r="A39" t="str">
            <v>Total Deferred Interest Expense as of 12/31/20XX</v>
          </cell>
          <cell r="C39">
            <v>0</v>
          </cell>
        </row>
        <row r="42">
          <cell r="A42" t="str">
            <v>INTEREST EXPENSE BEFORE ADJUSTMENT</v>
          </cell>
          <cell r="C42">
            <v>0</v>
          </cell>
        </row>
        <row r="43">
          <cell r="A43" t="str">
            <v>AMOUNT DISALLOWED UNDER 163(j)</v>
          </cell>
          <cell r="C43">
            <v>0</v>
          </cell>
        </row>
        <row r="44">
          <cell r="A44" t="str">
            <v>DEDUCTIBLE INTEREST EXPENSE</v>
          </cell>
          <cell r="C44">
            <v>0</v>
          </cell>
        </row>
        <row r="47">
          <cell r="A47" t="str">
            <v>Taxable Income before 163(j) adjustment</v>
          </cell>
          <cell r="C47">
            <v>0</v>
          </cell>
        </row>
        <row r="48">
          <cell r="A48" t="str">
            <v>Add: Disqualified Interest</v>
          </cell>
          <cell r="C48">
            <v>0</v>
          </cell>
        </row>
        <row r="49">
          <cell r="A49" t="str">
            <v>Less: Allowable Deduction of Related Party Interest</v>
          </cell>
          <cell r="C49">
            <v>0</v>
          </cell>
        </row>
        <row r="50">
          <cell r="A50" t="str">
            <v>Taxable Income after 163(j) adjustment</v>
          </cell>
          <cell r="C50">
            <v>0</v>
          </cell>
        </row>
        <row r="53">
          <cell r="B53" t="str">
            <v>Taxable Income after 163(j) adjustment</v>
          </cell>
          <cell r="C53">
            <v>0</v>
          </cell>
        </row>
        <row r="54">
          <cell r="B54" t="str">
            <v>Tax</v>
          </cell>
          <cell r="C54">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cing Reconciliation"/>
      <sheetName val="Results - Summary (OLD)"/>
      <sheetName val="Rates (Used)"/>
      <sheetName val="Results - Detailed"/>
      <sheetName val="CF Profile Comparison"/>
      <sheetName val="Currency Comparison"/>
      <sheetName val="Reconciliation Summary"/>
      <sheetName val="Variance Analysis"/>
      <sheetName val="Pricing Methods - Previous"/>
      <sheetName val="Rates (OLD)"/>
      <sheetName val="FX Curve"/>
      <sheetName val="Pricing Method - FX Curv"/>
      <sheetName val="Alternative Pricing - Spot "/>
      <sheetName val="Alternative Pricing - Curve"/>
      <sheetName val="BREAK"/>
      <sheetName val="Macro"/>
      <sheetName val="Parameters"/>
      <sheetName val="Variance Index"/>
      <sheetName val="Backup"/>
      <sheetName val="Assumptions Rollup"/>
      <sheetName val="Sorts"/>
      <sheetName val="CF Output (Local)"/>
      <sheetName val="CF Output (USD) - Crve and Spot"/>
      <sheetName val="Reconciliation"/>
      <sheetName val="Pricing Input"/>
      <sheetName val="163(j)"/>
      <sheetName val="HK BS"/>
      <sheetName val="rates "/>
      <sheetName val="By Code"/>
      <sheetName val="Oper Acct"/>
      <sheetName val="Exchange rates"/>
      <sheetName val="Chart of accounts"/>
      <sheetName val="Inputs"/>
      <sheetName val="GT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Debt"/>
      <sheetName val="Assume1"/>
      <sheetName val="Assume2"/>
      <sheetName val="Valuation"/>
      <sheetName val="Returns"/>
      <sheetName val="Sources"/>
      <sheetName val="Tax"/>
      <sheetName val="TaxNew"/>
      <sheetName val="Financials"/>
      <sheetName val="ProductionData"/>
      <sheetName val="Revenue"/>
      <sheetName val="Fuel"/>
      <sheetName val="NewMaint"/>
      <sheetName val="MMaint"/>
      <sheetName val="OM"/>
      <sheetName val="GA"/>
      <sheetName val="Cons"/>
      <sheetName val="Trans"/>
      <sheetName val="Depr"/>
      <sheetName val="BalancesNew"/>
      <sheetName val="RunLogic"/>
      <sheetName val="HenwoodMargin"/>
      <sheetName val="ScenarioSummary"/>
      <sheetName val="LowFuel-Base"/>
      <sheetName val="MidFuel-Base"/>
      <sheetName val="MidFuel-Scen1"/>
      <sheetName val="MidFuel-Scen2"/>
      <sheetName val="LowFuel-Scen1"/>
      <sheetName val="LowFuel-Scen2"/>
      <sheetName val="HighFuel-Base"/>
      <sheetName val="Comments"/>
      <sheetName val="HighFuel-Scen1"/>
      <sheetName val="HighFuel-Scen2"/>
      <sheetName val="Cerro Gordo Raw 2002"/>
      <sheetName val="D&amp;T - 2002 AJE's"/>
      <sheetName val="VZ FDC PPM"/>
      <sheetName val="purchases"/>
      <sheetName val="gas_fix$"/>
      <sheetName val="supplemental"/>
      <sheetName val="frankdat"/>
      <sheetName val=""/>
      <sheetName val="E&amp;C Risk Tracker"/>
      <sheetName val="SENSITIVITIES"/>
      <sheetName val="Journal Entry"/>
      <sheetName val="Freight Issues"/>
    </sheetNames>
    <sheetDataSet>
      <sheetData sheetId="0"/>
      <sheetData sheetId="1"/>
      <sheetData sheetId="2"/>
      <sheetData sheetId="3" refreshError="1">
        <row r="12">
          <cell r="E12" t="str">
            <v>Doswell CT Expansion:  170 MW - 1 CT</v>
          </cell>
        </row>
        <row r="13">
          <cell r="B13" t="str">
            <v>PPA Contract through 2005 thereafter Henwood case: MIDFUEL - BASE CASE</v>
          </cell>
        </row>
        <row r="29">
          <cell r="K29">
            <v>0.58904100000000004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Gain"/>
      <sheetName val="DB Gain Revised for 2-28-03"/>
      <sheetName val="Assumptions Rollup"/>
      <sheetName val="与件"/>
      <sheetName val="Agent statement"/>
      <sheetName val="Input"/>
      <sheetName val="Deal Summary"/>
      <sheetName val="Header"/>
      <sheetName val="T&amp;E"/>
      <sheetName val="HK BS"/>
      <sheetName val="rates "/>
      <sheetName val="Inc Rec"/>
      <sheetName val="Unitbyunit"/>
      <sheetName val="00-020 General"/>
      <sheetName val="01-040 Rental Real Estate 8825"/>
      <sheetName val="Sheet2"/>
      <sheetName val="List - DO NOT ERASE"/>
      <sheetName val="DBMortgage"/>
      <sheetName val="TB"/>
      <sheetName val="Template"/>
      <sheetName val="DB_Gain"/>
      <sheetName val="DB_Gain_Revised_for_2-28-03"/>
      <sheetName val="Agent_statement"/>
      <sheetName val="Deal_Summary"/>
      <sheetName val="Assumptions_Rollup"/>
      <sheetName val="HK_BS"/>
      <sheetName val="rates_"/>
      <sheetName val="Inc_Rec"/>
      <sheetName val="00-020_General"/>
      <sheetName val="01-040_Rental_Real_Estate_8825"/>
      <sheetName val="List_-_DO_NOT_ERASE"/>
      <sheetName val="Model"/>
      <sheetName val="BOB(BDA)"/>
      <sheetName val="SP_test"/>
      <sheetName val="acctsSOI"/>
      <sheetName val="Unsettled CAsh"/>
      <sheetName val="loan"/>
      <sheetName val="Spread Data"/>
      <sheetName val="Borrowers Sum"/>
      <sheetName val="시산표"/>
      <sheetName val="Data"/>
      <sheetName val="Pending Invoices"/>
      <sheetName val="NOTES "/>
      <sheetName val="INFO"/>
      <sheetName val="P&amp;L"/>
      <sheetName val="JPY "/>
      <sheetName val="Cash Reconciliation "/>
      <sheetName val="Loan Amortization Schedule"/>
    </sheetNames>
    <sheetDataSet>
      <sheetData sheetId="0">
        <row r="7">
          <cell r="C7" t="str">
            <v>Redbourne 1998</v>
          </cell>
          <cell r="D7">
            <v>4849</v>
          </cell>
          <cell r="E7">
            <v>0</v>
          </cell>
          <cell r="F7">
            <v>538.16152</v>
          </cell>
          <cell r="G7">
            <v>1</v>
          </cell>
          <cell r="H7" t="str">
            <v>Assume no P&amp;L</v>
          </cell>
          <cell r="I7">
            <v>538.16152</v>
          </cell>
          <cell r="J7">
            <v>4310.8384800000003</v>
          </cell>
          <cell r="K7">
            <v>0</v>
          </cell>
          <cell r="L7">
            <v>63.313120000000005</v>
          </cell>
          <cell r="M7">
            <v>1</v>
          </cell>
          <cell r="N7" t="str">
            <v>Assume no P&amp;L</v>
          </cell>
          <cell r="O7">
            <v>63.313120000000005</v>
          </cell>
          <cell r="P7">
            <v>4247.5253600000005</v>
          </cell>
        </row>
        <row r="8">
          <cell r="C8" t="str">
            <v>Redbourne 2000</v>
          </cell>
          <cell r="D8">
            <v>2313</v>
          </cell>
          <cell r="E8">
            <v>0</v>
          </cell>
          <cell r="F8">
            <v>0</v>
          </cell>
          <cell r="G8">
            <v>0</v>
          </cell>
          <cell r="I8">
            <v>0</v>
          </cell>
          <cell r="J8">
            <v>2313</v>
          </cell>
          <cell r="K8">
            <v>0</v>
          </cell>
          <cell r="L8">
            <v>0</v>
          </cell>
          <cell r="M8">
            <v>0</v>
          </cell>
          <cell r="O8">
            <v>0</v>
          </cell>
          <cell r="P8">
            <v>2313</v>
          </cell>
        </row>
        <row r="9">
          <cell r="C9" t="str">
            <v>Redbourne 2001 (Whitehall Portfolio)</v>
          </cell>
          <cell r="D9">
            <v>10587</v>
          </cell>
          <cell r="E9">
            <v>0</v>
          </cell>
          <cell r="F9">
            <v>0</v>
          </cell>
          <cell r="G9">
            <v>0</v>
          </cell>
          <cell r="I9">
            <v>0</v>
          </cell>
          <cell r="J9">
            <v>10587</v>
          </cell>
          <cell r="K9">
            <v>0</v>
          </cell>
          <cell r="L9">
            <v>0</v>
          </cell>
          <cell r="M9">
            <v>0</v>
          </cell>
          <cell r="O9">
            <v>0</v>
          </cell>
          <cell r="P9">
            <v>10587</v>
          </cell>
        </row>
        <row r="10">
          <cell r="C10" t="str">
            <v>Steeles Tech Center</v>
          </cell>
          <cell r="D10">
            <v>48115</v>
          </cell>
          <cell r="E10">
            <v>0</v>
          </cell>
          <cell r="F10">
            <v>0</v>
          </cell>
          <cell r="G10">
            <v>0</v>
          </cell>
          <cell r="I10">
            <v>0</v>
          </cell>
          <cell r="J10">
            <v>48115</v>
          </cell>
          <cell r="K10">
            <v>158.64884879999997</v>
          </cell>
          <cell r="L10">
            <v>0</v>
          </cell>
          <cell r="M10">
            <v>0</v>
          </cell>
          <cell r="O10">
            <v>0</v>
          </cell>
          <cell r="P10">
            <v>48273.648848800003</v>
          </cell>
        </row>
        <row r="11">
          <cell r="C11" t="str">
            <v>Stockton &amp; Bush 1998 (Confed Property)</v>
          </cell>
          <cell r="D11">
            <v>7749</v>
          </cell>
          <cell r="E11">
            <v>0</v>
          </cell>
          <cell r="F11">
            <v>0</v>
          </cell>
          <cell r="G11">
            <v>0</v>
          </cell>
          <cell r="I11">
            <v>0</v>
          </cell>
          <cell r="J11">
            <v>7749</v>
          </cell>
          <cell r="K11">
            <v>0</v>
          </cell>
          <cell r="L11">
            <v>0</v>
          </cell>
          <cell r="M11">
            <v>0</v>
          </cell>
          <cell r="O11">
            <v>0</v>
          </cell>
          <cell r="P11">
            <v>7749</v>
          </cell>
        </row>
        <row r="12">
          <cell r="C12" t="str">
            <v>StorageMaxx</v>
          </cell>
          <cell r="D12">
            <v>2807</v>
          </cell>
          <cell r="E12">
            <v>0</v>
          </cell>
          <cell r="F12">
            <v>0</v>
          </cell>
          <cell r="G12">
            <v>0</v>
          </cell>
          <cell r="I12">
            <v>0</v>
          </cell>
          <cell r="J12">
            <v>2807</v>
          </cell>
          <cell r="K12">
            <v>0</v>
          </cell>
          <cell r="L12">
            <v>102.95931359999999</v>
          </cell>
          <cell r="M12">
            <v>0.8</v>
          </cell>
          <cell r="O12">
            <v>82.367450879999993</v>
          </cell>
          <cell r="P12">
            <v>2724.63254912</v>
          </cell>
        </row>
        <row r="13">
          <cell r="C13" t="str">
            <v>Tip-Top Tailor Building</v>
          </cell>
          <cell r="D13">
            <v>16612</v>
          </cell>
          <cell r="E13">
            <v>105.31039999999999</v>
          </cell>
          <cell r="F13">
            <v>0</v>
          </cell>
          <cell r="G13">
            <v>0</v>
          </cell>
          <cell r="I13">
            <v>0</v>
          </cell>
          <cell r="J13">
            <v>16717.310399999998</v>
          </cell>
          <cell r="K13">
            <v>105.31039999999999</v>
          </cell>
          <cell r="L13">
            <v>0</v>
          </cell>
          <cell r="M13">
            <v>0</v>
          </cell>
          <cell r="O13">
            <v>0</v>
          </cell>
          <cell r="P13">
            <v>16822.620799999997</v>
          </cell>
        </row>
        <row r="14">
          <cell r="C14" t="str">
            <v>Advantage China Holdings Ltd.</v>
          </cell>
          <cell r="D14">
            <v>1086</v>
          </cell>
          <cell r="E14">
            <v>0</v>
          </cell>
          <cell r="F14">
            <v>0</v>
          </cell>
          <cell r="G14">
            <v>0</v>
          </cell>
          <cell r="I14">
            <v>0</v>
          </cell>
          <cell r="J14">
            <v>1086</v>
          </cell>
          <cell r="K14">
            <v>0</v>
          </cell>
          <cell r="L14">
            <v>0</v>
          </cell>
          <cell r="M14">
            <v>0</v>
          </cell>
          <cell r="O14">
            <v>0</v>
          </cell>
          <cell r="P14">
            <v>1086</v>
          </cell>
        </row>
        <row r="15">
          <cell r="C15" t="str">
            <v>Arrow (Allied London Properties Plc)</v>
          </cell>
          <cell r="D15">
            <v>65822</v>
          </cell>
          <cell r="E15">
            <v>0</v>
          </cell>
          <cell r="F15">
            <v>0</v>
          </cell>
          <cell r="G15">
            <v>0</v>
          </cell>
          <cell r="I15">
            <v>0</v>
          </cell>
          <cell r="J15">
            <v>65822</v>
          </cell>
          <cell r="K15">
            <v>0</v>
          </cell>
          <cell r="L15">
            <v>19344.501086400003</v>
          </cell>
          <cell r="M15">
            <v>1</v>
          </cell>
          <cell r="O15">
            <v>19344.501086400003</v>
          </cell>
          <cell r="P15">
            <v>46477.498913599993</v>
          </cell>
        </row>
        <row r="16">
          <cell r="C16" t="str">
            <v>Banco Obrero</v>
          </cell>
          <cell r="D16">
            <v>3341</v>
          </cell>
          <cell r="E16">
            <v>2524.9931041999998</v>
          </cell>
          <cell r="F16">
            <v>0</v>
          </cell>
          <cell r="G16">
            <v>0</v>
          </cell>
          <cell r="I16">
            <v>0</v>
          </cell>
          <cell r="J16">
            <v>5865.9931041999998</v>
          </cell>
          <cell r="K16">
            <v>0</v>
          </cell>
          <cell r="L16">
            <v>141.6326961</v>
          </cell>
          <cell r="M16">
            <v>1</v>
          </cell>
          <cell r="O16">
            <v>141.6326961</v>
          </cell>
          <cell r="P16">
            <v>5724.3604080999994</v>
          </cell>
        </row>
        <row r="17">
          <cell r="C17" t="str">
            <v>Blackmoor (Oldham Estate Company Plc)</v>
          </cell>
          <cell r="D17">
            <v>10182</v>
          </cell>
          <cell r="E17">
            <v>0</v>
          </cell>
          <cell r="F17">
            <v>0</v>
          </cell>
          <cell r="G17">
            <v>0</v>
          </cell>
          <cell r="I17">
            <v>0</v>
          </cell>
          <cell r="J17">
            <v>10182</v>
          </cell>
          <cell r="K17">
            <v>0</v>
          </cell>
          <cell r="L17">
            <v>0</v>
          </cell>
          <cell r="M17">
            <v>0</v>
          </cell>
          <cell r="O17">
            <v>0</v>
          </cell>
          <cell r="P17">
            <v>10182</v>
          </cell>
        </row>
        <row r="18">
          <cell r="C18" t="str">
            <v>Blue Canyon (Loans) 1</v>
          </cell>
          <cell r="D18">
            <v>14872</v>
          </cell>
          <cell r="E18">
            <v>508.64</v>
          </cell>
          <cell r="F18">
            <v>0</v>
          </cell>
          <cell r="G18">
            <v>0</v>
          </cell>
          <cell r="I18">
            <v>0</v>
          </cell>
          <cell r="J18">
            <v>15380.64</v>
          </cell>
          <cell r="K18">
            <v>0</v>
          </cell>
          <cell r="L18">
            <v>0</v>
          </cell>
          <cell r="M18">
            <v>0</v>
          </cell>
          <cell r="O18">
            <v>0</v>
          </cell>
          <cell r="P18">
            <v>15380.64</v>
          </cell>
        </row>
        <row r="19">
          <cell r="C19" t="str">
            <v>BMF - Crown Leasing I/II</v>
          </cell>
          <cell r="D19">
            <v>6485</v>
          </cell>
          <cell r="E19">
            <v>0</v>
          </cell>
          <cell r="F19">
            <v>0</v>
          </cell>
          <cell r="G19">
            <v>0</v>
          </cell>
          <cell r="I19">
            <v>0</v>
          </cell>
          <cell r="J19">
            <v>6485</v>
          </cell>
          <cell r="K19">
            <v>0</v>
          </cell>
          <cell r="L19">
            <v>0</v>
          </cell>
          <cell r="M19">
            <v>0</v>
          </cell>
          <cell r="O19">
            <v>0</v>
          </cell>
          <cell r="P19">
            <v>6485</v>
          </cell>
        </row>
        <row r="20">
          <cell r="C20" t="str">
            <v>BNL (Project Maximus)</v>
          </cell>
          <cell r="D20">
            <v>80916</v>
          </cell>
          <cell r="E20">
            <v>0</v>
          </cell>
          <cell r="F20">
            <v>0</v>
          </cell>
          <cell r="G20">
            <v>0</v>
          </cell>
          <cell r="I20">
            <v>0</v>
          </cell>
          <cell r="J20">
            <v>80916</v>
          </cell>
          <cell r="K20">
            <v>0</v>
          </cell>
          <cell r="L20">
            <v>9260.1989337000014</v>
          </cell>
          <cell r="M20">
            <v>0.8</v>
          </cell>
          <cell r="O20">
            <v>7408.1591469600016</v>
          </cell>
          <cell r="P20">
            <v>73507.840853040005</v>
          </cell>
        </row>
        <row r="21">
          <cell r="C21" t="str">
            <v>Bromley (BPT plc)</v>
          </cell>
          <cell r="D21">
            <v>0</v>
          </cell>
          <cell r="E21">
            <v>0</v>
          </cell>
          <cell r="F21">
            <v>0</v>
          </cell>
          <cell r="G21">
            <v>0</v>
          </cell>
          <cell r="I21">
            <v>0</v>
          </cell>
          <cell r="J21">
            <v>0</v>
          </cell>
          <cell r="K21">
            <v>0</v>
          </cell>
          <cell r="L21">
            <v>0</v>
          </cell>
          <cell r="M21">
            <v>0</v>
          </cell>
          <cell r="O21">
            <v>0</v>
          </cell>
          <cell r="P21">
            <v>0</v>
          </cell>
        </row>
        <row r="22">
          <cell r="C22" t="str">
            <v>Centrest (Project Burgundy)</v>
          </cell>
          <cell r="D22">
            <v>6792</v>
          </cell>
          <cell r="E22">
            <v>0</v>
          </cell>
          <cell r="F22">
            <v>0</v>
          </cell>
          <cell r="G22">
            <v>0</v>
          </cell>
          <cell r="I22">
            <v>0</v>
          </cell>
          <cell r="J22">
            <v>6792</v>
          </cell>
          <cell r="K22">
            <v>0</v>
          </cell>
          <cell r="L22">
            <v>0</v>
          </cell>
          <cell r="M22">
            <v>0</v>
          </cell>
          <cell r="O22">
            <v>0</v>
          </cell>
          <cell r="P22">
            <v>6792</v>
          </cell>
        </row>
        <row r="23">
          <cell r="C23" t="str">
            <v>Chelsea/RENA</v>
          </cell>
          <cell r="D23">
            <v>11110</v>
          </cell>
          <cell r="E23">
            <v>0</v>
          </cell>
          <cell r="F23">
            <v>843.8</v>
          </cell>
          <cell r="G23">
            <v>0.8</v>
          </cell>
          <cell r="H23" t="str">
            <v>Assume some P&amp;L</v>
          </cell>
          <cell r="I23">
            <v>675.04</v>
          </cell>
          <cell r="J23">
            <v>10434.959999999999</v>
          </cell>
          <cell r="K23">
            <v>0</v>
          </cell>
          <cell r="L23">
            <v>0</v>
          </cell>
          <cell r="M23">
            <v>0.8</v>
          </cell>
          <cell r="N23" t="str">
            <v>Assume some P&amp;L</v>
          </cell>
          <cell r="O23">
            <v>0</v>
          </cell>
          <cell r="P23">
            <v>10434.959999999999</v>
          </cell>
        </row>
        <row r="24">
          <cell r="C24" t="str">
            <v>Cloud (Wandsworth)</v>
          </cell>
          <cell r="D24">
            <v>24942</v>
          </cell>
          <cell r="E24">
            <v>2476.9529400000001</v>
          </cell>
          <cell r="F24">
            <v>0</v>
          </cell>
          <cell r="G24">
            <v>0</v>
          </cell>
          <cell r="I24">
            <v>0</v>
          </cell>
          <cell r="J24">
            <v>27418.952939999999</v>
          </cell>
          <cell r="K24">
            <v>0</v>
          </cell>
          <cell r="L24">
            <v>0</v>
          </cell>
          <cell r="M24">
            <v>0</v>
          </cell>
          <cell r="O24">
            <v>0</v>
          </cell>
          <cell r="P24">
            <v>27418.952939999999</v>
          </cell>
        </row>
        <row r="25">
          <cell r="C25" t="str">
            <v>Deutsche Logistik Immobilien, AG</v>
          </cell>
          <cell r="D25">
            <v>2439</v>
          </cell>
          <cell r="E25">
            <v>0</v>
          </cell>
          <cell r="F25">
            <v>0</v>
          </cell>
          <cell r="G25">
            <v>0</v>
          </cell>
          <cell r="I25">
            <v>0</v>
          </cell>
          <cell r="J25">
            <v>2439</v>
          </cell>
          <cell r="K25">
            <v>0</v>
          </cell>
          <cell r="L25">
            <v>0</v>
          </cell>
          <cell r="M25">
            <v>0</v>
          </cell>
          <cell r="O25">
            <v>0</v>
          </cell>
          <cell r="P25">
            <v>2439</v>
          </cell>
        </row>
        <row r="26">
          <cell r="C26" t="str">
            <v>Eurobank</v>
          </cell>
          <cell r="D26">
            <v>9721</v>
          </cell>
          <cell r="E26">
            <v>0</v>
          </cell>
          <cell r="F26">
            <v>0</v>
          </cell>
          <cell r="G26">
            <v>0</v>
          </cell>
          <cell r="I26">
            <v>0</v>
          </cell>
          <cell r="J26">
            <v>9721</v>
          </cell>
          <cell r="K26">
            <v>0</v>
          </cell>
          <cell r="L26">
            <v>0</v>
          </cell>
          <cell r="M26">
            <v>0</v>
          </cell>
          <cell r="O26">
            <v>0</v>
          </cell>
          <cell r="P26">
            <v>9721</v>
          </cell>
        </row>
        <row r="27">
          <cell r="C27" t="str">
            <v>Fenix (BanCrecer)</v>
          </cell>
          <cell r="D27">
            <v>534</v>
          </cell>
          <cell r="E27">
            <v>0</v>
          </cell>
          <cell r="F27">
            <v>0</v>
          </cell>
          <cell r="G27">
            <v>0</v>
          </cell>
          <cell r="I27">
            <v>0</v>
          </cell>
          <cell r="J27">
            <v>534</v>
          </cell>
          <cell r="K27">
            <v>0</v>
          </cell>
          <cell r="L27">
            <v>303.04399999999998</v>
          </cell>
          <cell r="M27">
            <v>1</v>
          </cell>
          <cell r="O27">
            <v>303.04399999999998</v>
          </cell>
          <cell r="P27">
            <v>230.95600000000002</v>
          </cell>
        </row>
        <row r="28">
          <cell r="C28" t="str">
            <v>Fuji Building Portfolio</v>
          </cell>
          <cell r="D28">
            <v>3942</v>
          </cell>
          <cell r="E28">
            <v>0</v>
          </cell>
          <cell r="F28">
            <v>506.28</v>
          </cell>
          <cell r="G28">
            <v>0.8</v>
          </cell>
          <cell r="H28" t="str">
            <v>Assume some P&amp;L</v>
          </cell>
          <cell r="I28">
            <v>405.024</v>
          </cell>
          <cell r="J28">
            <v>3536.9760000000001</v>
          </cell>
          <cell r="K28">
            <v>0</v>
          </cell>
          <cell r="L28">
            <v>0</v>
          </cell>
          <cell r="M28">
            <v>0</v>
          </cell>
          <cell r="N28" t="str">
            <v>Assume some P&amp;L</v>
          </cell>
          <cell r="O28">
            <v>0</v>
          </cell>
          <cell r="P28">
            <v>3536.9760000000001</v>
          </cell>
        </row>
        <row r="29">
          <cell r="C29" t="str">
            <v>Globe Trade Centre  S.A.</v>
          </cell>
          <cell r="D29">
            <v>16653</v>
          </cell>
          <cell r="E29">
            <v>0</v>
          </cell>
          <cell r="F29">
            <v>0</v>
          </cell>
          <cell r="G29">
            <v>0</v>
          </cell>
          <cell r="I29">
            <v>0</v>
          </cell>
          <cell r="J29">
            <v>16653</v>
          </cell>
          <cell r="K29">
            <v>0</v>
          </cell>
          <cell r="L29">
            <v>0</v>
          </cell>
          <cell r="M29">
            <v>0</v>
          </cell>
          <cell r="O29">
            <v>0</v>
          </cell>
          <cell r="P29">
            <v>16653</v>
          </cell>
        </row>
        <row r="30">
          <cell r="C30" t="str">
            <v>GTC International (Nobelgo)</v>
          </cell>
          <cell r="D30">
            <v>22115</v>
          </cell>
          <cell r="E30">
            <v>0</v>
          </cell>
          <cell r="F30">
            <v>0</v>
          </cell>
          <cell r="G30">
            <v>0</v>
          </cell>
          <cell r="I30">
            <v>0</v>
          </cell>
          <cell r="J30">
            <v>22115</v>
          </cell>
          <cell r="K30">
            <v>410</v>
          </cell>
          <cell r="L30">
            <v>257.5</v>
          </cell>
          <cell r="M30">
            <v>0.8</v>
          </cell>
          <cell r="O30">
            <v>206</v>
          </cell>
          <cell r="P30">
            <v>22319</v>
          </cell>
        </row>
        <row r="31">
          <cell r="C31" t="str">
            <v>Hansol 2000-1</v>
          </cell>
          <cell r="D31">
            <v>5756</v>
          </cell>
          <cell r="E31">
            <v>0</v>
          </cell>
          <cell r="F31">
            <v>0</v>
          </cell>
          <cell r="G31">
            <v>0</v>
          </cell>
          <cell r="I31">
            <v>0</v>
          </cell>
          <cell r="J31">
            <v>5756</v>
          </cell>
          <cell r="K31">
            <v>0</v>
          </cell>
          <cell r="L31">
            <v>3671.1980896191999</v>
          </cell>
          <cell r="M31">
            <v>0.8</v>
          </cell>
          <cell r="O31">
            <v>2936.95847169536</v>
          </cell>
          <cell r="P31">
            <v>2819.04152830464</v>
          </cell>
        </row>
        <row r="32">
          <cell r="C32" t="str">
            <v>Hanvit 2001</v>
          </cell>
          <cell r="D32">
            <v>17000</v>
          </cell>
          <cell r="E32">
            <v>0</v>
          </cell>
          <cell r="F32">
            <v>0</v>
          </cell>
          <cell r="G32">
            <v>0</v>
          </cell>
          <cell r="I32">
            <v>0</v>
          </cell>
          <cell r="J32">
            <v>17000</v>
          </cell>
          <cell r="K32">
            <v>0</v>
          </cell>
          <cell r="L32">
            <v>2995.2658553046003</v>
          </cell>
          <cell r="M32">
            <v>0.8</v>
          </cell>
          <cell r="O32">
            <v>2396.2126842436805</v>
          </cell>
          <cell r="P32">
            <v>14603.787315756319</v>
          </cell>
        </row>
        <row r="33">
          <cell r="C33" t="str">
            <v>Harmony 1</v>
          </cell>
          <cell r="D33">
            <v>14727</v>
          </cell>
          <cell r="E33">
            <v>0</v>
          </cell>
          <cell r="F33">
            <v>338.22740816800001</v>
          </cell>
          <cell r="G33">
            <v>1</v>
          </cell>
          <cell r="H33" t="str">
            <v>Assume no P&amp;L</v>
          </cell>
          <cell r="I33">
            <v>338.22740816800001</v>
          </cell>
          <cell r="J33">
            <v>14388.772591831999</v>
          </cell>
          <cell r="K33">
            <v>0</v>
          </cell>
          <cell r="L33">
            <v>0</v>
          </cell>
          <cell r="M33">
            <v>0</v>
          </cell>
          <cell r="N33" t="str">
            <v>Assume no P&amp;L</v>
          </cell>
          <cell r="O33">
            <v>0</v>
          </cell>
          <cell r="P33">
            <v>14388.772591831999</v>
          </cell>
        </row>
        <row r="34">
          <cell r="C34" t="str">
            <v>Harmony 2</v>
          </cell>
          <cell r="D34">
            <v>0</v>
          </cell>
          <cell r="E34">
            <v>0</v>
          </cell>
          <cell r="F34">
            <v>0</v>
          </cell>
          <cell r="G34">
            <v>0</v>
          </cell>
          <cell r="I34">
            <v>0</v>
          </cell>
          <cell r="J34">
            <v>0</v>
          </cell>
          <cell r="K34">
            <v>0</v>
          </cell>
          <cell r="L34">
            <v>531.59400000000005</v>
          </cell>
          <cell r="M34">
            <v>1</v>
          </cell>
          <cell r="O34">
            <v>531.59400000000005</v>
          </cell>
          <cell r="P34">
            <v>-531.59400000000005</v>
          </cell>
        </row>
        <row r="35">
          <cell r="C35" t="str">
            <v>Hemingway 4 (HIP)</v>
          </cell>
          <cell r="D35">
            <v>7170.8</v>
          </cell>
          <cell r="E35">
            <v>0</v>
          </cell>
          <cell r="F35">
            <v>0</v>
          </cell>
          <cell r="G35">
            <v>0</v>
          </cell>
          <cell r="I35">
            <v>0</v>
          </cell>
          <cell r="J35">
            <v>7170.8</v>
          </cell>
          <cell r="K35">
            <v>0</v>
          </cell>
          <cell r="L35">
            <v>0</v>
          </cell>
          <cell r="M35">
            <v>0</v>
          </cell>
          <cell r="O35">
            <v>0</v>
          </cell>
          <cell r="P35">
            <v>7170.8</v>
          </cell>
        </row>
        <row r="36">
          <cell r="C36" t="str">
            <v>Hemingway 5 (HED)</v>
          </cell>
          <cell r="D36">
            <v>14469.4</v>
          </cell>
          <cell r="E36">
            <v>0</v>
          </cell>
          <cell r="F36">
            <v>0</v>
          </cell>
          <cell r="G36">
            <v>0</v>
          </cell>
          <cell r="I36">
            <v>0</v>
          </cell>
          <cell r="J36">
            <v>14469.4</v>
          </cell>
          <cell r="K36">
            <v>0</v>
          </cell>
          <cell r="L36">
            <v>0</v>
          </cell>
          <cell r="M36">
            <v>0</v>
          </cell>
          <cell r="O36">
            <v>0</v>
          </cell>
          <cell r="P36">
            <v>14469.4</v>
          </cell>
        </row>
        <row r="37">
          <cell r="C37" t="str">
            <v>Hemingway 3 (MUP)</v>
          </cell>
          <cell r="D37">
            <v>7329.4</v>
          </cell>
          <cell r="E37">
            <v>0</v>
          </cell>
          <cell r="F37">
            <v>0</v>
          </cell>
          <cell r="G37">
            <v>0</v>
          </cell>
          <cell r="I37">
            <v>0</v>
          </cell>
          <cell r="J37">
            <v>7329.4</v>
          </cell>
          <cell r="K37">
            <v>0</v>
          </cell>
          <cell r="L37">
            <v>0</v>
          </cell>
          <cell r="M37">
            <v>0</v>
          </cell>
          <cell r="O37">
            <v>0</v>
          </cell>
          <cell r="P37">
            <v>7329.4</v>
          </cell>
        </row>
        <row r="38">
          <cell r="C38" t="str">
            <v>Hoist</v>
          </cell>
          <cell r="D38">
            <v>17219</v>
          </cell>
          <cell r="E38">
            <v>0</v>
          </cell>
          <cell r="F38">
            <v>0</v>
          </cell>
          <cell r="G38">
            <v>0</v>
          </cell>
          <cell r="I38">
            <v>0</v>
          </cell>
          <cell r="J38">
            <v>17219</v>
          </cell>
          <cell r="K38">
            <v>0</v>
          </cell>
          <cell r="L38">
            <v>0</v>
          </cell>
          <cell r="M38">
            <v>0</v>
          </cell>
          <cell r="O38">
            <v>0</v>
          </cell>
          <cell r="P38">
            <v>17219</v>
          </cell>
        </row>
        <row r="39">
          <cell r="C39" t="str">
            <v>HUD Healthcare</v>
          </cell>
          <cell r="D39">
            <v>13819</v>
          </cell>
          <cell r="E39">
            <v>0</v>
          </cell>
          <cell r="F39">
            <v>0</v>
          </cell>
          <cell r="G39">
            <v>0</v>
          </cell>
          <cell r="I39">
            <v>0</v>
          </cell>
          <cell r="J39">
            <v>13819</v>
          </cell>
          <cell r="K39">
            <v>0</v>
          </cell>
          <cell r="L39">
            <v>1922.373</v>
          </cell>
          <cell r="M39">
            <v>0.8</v>
          </cell>
          <cell r="O39">
            <v>1537.8984</v>
          </cell>
          <cell r="P39">
            <v>12281.1016</v>
          </cell>
        </row>
        <row r="40">
          <cell r="C40" t="str">
            <v>Imperial Parking</v>
          </cell>
          <cell r="D40">
            <v>2299</v>
          </cell>
          <cell r="E40">
            <v>0</v>
          </cell>
          <cell r="F40">
            <v>0</v>
          </cell>
          <cell r="G40">
            <v>0</v>
          </cell>
          <cell r="I40">
            <v>0</v>
          </cell>
          <cell r="J40">
            <v>2299</v>
          </cell>
          <cell r="K40">
            <v>0</v>
          </cell>
          <cell r="L40">
            <v>0</v>
          </cell>
          <cell r="M40">
            <v>0</v>
          </cell>
          <cell r="O40">
            <v>0</v>
          </cell>
          <cell r="P40">
            <v>2299</v>
          </cell>
        </row>
        <row r="41">
          <cell r="C41" t="str">
            <v>IRN (Project Regina)</v>
          </cell>
          <cell r="D41">
            <v>0</v>
          </cell>
          <cell r="E41">
            <v>0</v>
          </cell>
          <cell r="F41">
            <v>0</v>
          </cell>
          <cell r="G41">
            <v>0</v>
          </cell>
          <cell r="I41">
            <v>0</v>
          </cell>
          <cell r="J41">
            <v>0</v>
          </cell>
          <cell r="K41">
            <v>0</v>
          </cell>
          <cell r="L41">
            <v>4029.3674827999998</v>
          </cell>
          <cell r="M41">
            <v>0.8</v>
          </cell>
          <cell r="O41">
            <v>3223.4939862400001</v>
          </cell>
        </row>
        <row r="42">
          <cell r="C42" t="str">
            <v>IRN (Project Sicily)</v>
          </cell>
          <cell r="D42">
            <v>116981</v>
          </cell>
          <cell r="E42">
            <v>0</v>
          </cell>
          <cell r="F42">
            <v>0</v>
          </cell>
          <cell r="G42">
            <v>0</v>
          </cell>
          <cell r="I42">
            <v>0</v>
          </cell>
          <cell r="J42">
            <v>116981</v>
          </cell>
          <cell r="K42">
            <v>0</v>
          </cell>
          <cell r="L42">
            <v>3864.9038890000002</v>
          </cell>
          <cell r="M42">
            <v>0.8</v>
          </cell>
          <cell r="O42">
            <v>3091.9231112000002</v>
          </cell>
          <cell r="P42">
            <v>110665.58290256</v>
          </cell>
        </row>
        <row r="43">
          <cell r="C43" t="str">
            <v>ISM</v>
          </cell>
          <cell r="D43">
            <v>60712</v>
          </cell>
          <cell r="E43">
            <v>0</v>
          </cell>
          <cell r="F43">
            <v>0</v>
          </cell>
          <cell r="G43">
            <v>0</v>
          </cell>
          <cell r="I43">
            <v>0</v>
          </cell>
          <cell r="J43">
            <v>60712</v>
          </cell>
          <cell r="K43">
            <v>0</v>
          </cell>
          <cell r="L43">
            <v>0</v>
          </cell>
          <cell r="M43">
            <v>0</v>
          </cell>
          <cell r="O43">
            <v>0</v>
          </cell>
          <cell r="P43">
            <v>60712</v>
          </cell>
        </row>
        <row r="44">
          <cell r="C44" t="str">
            <v>KAMCO JV-AMC Portfolio</v>
          </cell>
          <cell r="D44">
            <v>20138</v>
          </cell>
          <cell r="E44">
            <v>0</v>
          </cell>
          <cell r="F44">
            <v>0</v>
          </cell>
          <cell r="G44">
            <v>0</v>
          </cell>
          <cell r="I44">
            <v>0</v>
          </cell>
          <cell r="J44">
            <v>20138</v>
          </cell>
          <cell r="K44">
            <v>0</v>
          </cell>
          <cell r="L44">
            <v>4681.7806504168993</v>
          </cell>
          <cell r="M44">
            <v>0.8</v>
          </cell>
          <cell r="O44">
            <v>3745.4245203335195</v>
          </cell>
          <cell r="P44">
            <v>16392.575479666481</v>
          </cell>
        </row>
        <row r="45">
          <cell r="C45" t="str">
            <v>LTCB/Shinsei Ginko</v>
          </cell>
          <cell r="D45">
            <v>23122</v>
          </cell>
          <cell r="E45">
            <v>0</v>
          </cell>
          <cell r="F45">
            <v>0</v>
          </cell>
          <cell r="G45">
            <v>0</v>
          </cell>
          <cell r="I45">
            <v>0</v>
          </cell>
          <cell r="J45">
            <v>23122</v>
          </cell>
          <cell r="K45">
            <v>0</v>
          </cell>
          <cell r="L45">
            <v>0</v>
          </cell>
          <cell r="M45">
            <v>0</v>
          </cell>
          <cell r="O45">
            <v>0</v>
          </cell>
          <cell r="P45">
            <v>23122</v>
          </cell>
        </row>
        <row r="46">
          <cell r="C46" t="str">
            <v>Mega Investment Corp.</v>
          </cell>
          <cell r="D46">
            <v>5033</v>
          </cell>
          <cell r="E46">
            <v>0</v>
          </cell>
          <cell r="F46">
            <v>1228.8711086139997</v>
          </cell>
          <cell r="G46">
            <v>0</v>
          </cell>
          <cell r="I46">
            <v>0</v>
          </cell>
          <cell r="J46">
            <v>5033</v>
          </cell>
          <cell r="K46">
            <v>0</v>
          </cell>
          <cell r="L46">
            <v>0</v>
          </cell>
          <cell r="M46">
            <v>0.8</v>
          </cell>
          <cell r="O46">
            <v>0</v>
          </cell>
          <cell r="P46">
            <v>5033</v>
          </cell>
        </row>
        <row r="47">
          <cell r="C47" t="str">
            <v>Mercury (IPAB REO)</v>
          </cell>
          <cell r="D47">
            <v>26125</v>
          </cell>
          <cell r="E47">
            <v>537.0316567000001</v>
          </cell>
          <cell r="F47">
            <v>0</v>
          </cell>
          <cell r="G47">
            <v>0</v>
          </cell>
          <cell r="I47">
            <v>0</v>
          </cell>
          <cell r="J47">
            <v>26662.031656700001</v>
          </cell>
          <cell r="K47">
            <v>247.58550949999997</v>
          </cell>
          <cell r="L47">
            <v>0</v>
          </cell>
          <cell r="M47">
            <v>0</v>
          </cell>
          <cell r="O47">
            <v>0</v>
          </cell>
          <cell r="P47">
            <v>26909.617166200002</v>
          </cell>
        </row>
        <row r="48">
          <cell r="C48" t="str">
            <v>MWB Leisure Fund IIA</v>
          </cell>
          <cell r="D48">
            <v>6034</v>
          </cell>
          <cell r="E48">
            <v>0</v>
          </cell>
          <cell r="F48">
            <v>0</v>
          </cell>
          <cell r="G48">
            <v>0</v>
          </cell>
          <cell r="I48">
            <v>0</v>
          </cell>
          <cell r="J48">
            <v>6034</v>
          </cell>
          <cell r="K48">
            <v>0</v>
          </cell>
          <cell r="L48">
            <v>0</v>
          </cell>
          <cell r="M48">
            <v>0</v>
          </cell>
          <cell r="O48">
            <v>0</v>
          </cell>
          <cell r="P48">
            <v>6034</v>
          </cell>
        </row>
        <row r="49">
          <cell r="C49" t="str">
            <v>MWB Leisure Fund IIB</v>
          </cell>
          <cell r="D49">
            <v>5422</v>
          </cell>
          <cell r="E49">
            <v>0</v>
          </cell>
          <cell r="F49">
            <v>0</v>
          </cell>
          <cell r="G49">
            <v>0</v>
          </cell>
          <cell r="I49">
            <v>0</v>
          </cell>
          <cell r="J49">
            <v>5422</v>
          </cell>
          <cell r="K49">
            <v>0</v>
          </cell>
          <cell r="L49">
            <v>14.229423600000001</v>
          </cell>
          <cell r="M49">
            <v>1</v>
          </cell>
          <cell r="O49">
            <v>14.229423600000001</v>
          </cell>
          <cell r="P49">
            <v>5407.7705764000002</v>
          </cell>
        </row>
        <row r="50">
          <cell r="C50" t="str">
            <v>Nexus</v>
          </cell>
          <cell r="D50">
            <v>6393</v>
          </cell>
          <cell r="E50">
            <v>0</v>
          </cell>
          <cell r="F50">
            <v>0</v>
          </cell>
          <cell r="G50">
            <v>0</v>
          </cell>
          <cell r="I50">
            <v>0</v>
          </cell>
          <cell r="J50">
            <v>6393</v>
          </cell>
          <cell r="K50">
            <v>0</v>
          </cell>
          <cell r="L50">
            <v>0</v>
          </cell>
          <cell r="M50">
            <v>0</v>
          </cell>
          <cell r="O50">
            <v>0</v>
          </cell>
          <cell r="P50">
            <v>6393</v>
          </cell>
        </row>
        <row r="51">
          <cell r="C51" t="str">
            <v>OLP Austell</v>
          </cell>
          <cell r="D51">
            <v>2038</v>
          </cell>
          <cell r="E51">
            <v>0</v>
          </cell>
          <cell r="F51">
            <v>27.739000000000001</v>
          </cell>
          <cell r="G51">
            <v>1</v>
          </cell>
          <cell r="H51" t="str">
            <v>Assume no P&amp;L</v>
          </cell>
          <cell r="I51">
            <v>27.739000000000001</v>
          </cell>
          <cell r="J51">
            <v>2010.261</v>
          </cell>
          <cell r="K51">
            <v>0</v>
          </cell>
          <cell r="L51">
            <v>27.739000000000001</v>
          </cell>
          <cell r="M51">
            <v>1</v>
          </cell>
          <cell r="N51" t="str">
            <v>Assume no P&amp;L</v>
          </cell>
          <cell r="O51">
            <v>27.739000000000001</v>
          </cell>
          <cell r="P51">
            <v>1982.5219999999999</v>
          </cell>
        </row>
        <row r="52">
          <cell r="C52" t="str">
            <v>OLP Dayton (Beavercreek)</v>
          </cell>
          <cell r="D52">
            <v>1848</v>
          </cell>
          <cell r="E52">
            <v>0</v>
          </cell>
          <cell r="F52">
            <v>22.132999999999999</v>
          </cell>
          <cell r="G52">
            <v>1</v>
          </cell>
          <cell r="H52" t="str">
            <v>Assume no P&amp;L</v>
          </cell>
          <cell r="I52">
            <v>22.132999999999999</v>
          </cell>
          <cell r="J52">
            <v>1825.867</v>
          </cell>
          <cell r="K52">
            <v>0</v>
          </cell>
          <cell r="L52">
            <v>22.132999999999999</v>
          </cell>
          <cell r="M52">
            <v>1</v>
          </cell>
          <cell r="N52" t="str">
            <v>Assume no P&amp;L</v>
          </cell>
          <cell r="O52">
            <v>22.132999999999999</v>
          </cell>
          <cell r="P52">
            <v>1803.7339999999999</v>
          </cell>
        </row>
        <row r="53">
          <cell r="C53" t="str">
            <v>OLP Norwalk</v>
          </cell>
          <cell r="D53">
            <v>1589</v>
          </cell>
          <cell r="E53">
            <v>0</v>
          </cell>
          <cell r="F53">
            <v>31.148</v>
          </cell>
          <cell r="G53">
            <v>1</v>
          </cell>
          <cell r="H53" t="str">
            <v>Assume no P&amp;L</v>
          </cell>
          <cell r="I53">
            <v>31.148</v>
          </cell>
          <cell r="J53">
            <v>1557.8520000000001</v>
          </cell>
          <cell r="K53">
            <v>0</v>
          </cell>
          <cell r="L53">
            <v>31.148</v>
          </cell>
          <cell r="M53">
            <v>1</v>
          </cell>
          <cell r="N53" t="str">
            <v>Assume no P&amp;L</v>
          </cell>
          <cell r="O53">
            <v>31.148</v>
          </cell>
          <cell r="P53">
            <v>1526.7040000000002</v>
          </cell>
        </row>
        <row r="54">
          <cell r="C54" t="str">
            <v>OLP Roanoke</v>
          </cell>
          <cell r="D54">
            <v>4343</v>
          </cell>
          <cell r="E54">
            <v>0</v>
          </cell>
          <cell r="F54">
            <v>2820.5720000000001</v>
          </cell>
          <cell r="G54">
            <v>1</v>
          </cell>
          <cell r="H54" t="str">
            <v>Assume no P&amp;L</v>
          </cell>
          <cell r="I54">
            <v>2820.5720000000001</v>
          </cell>
          <cell r="J54">
            <v>1522.4279999999999</v>
          </cell>
          <cell r="K54">
            <v>0</v>
          </cell>
          <cell r="L54">
            <v>41.432000000000002</v>
          </cell>
          <cell r="M54">
            <v>1</v>
          </cell>
          <cell r="N54" t="str">
            <v>Assume no P&amp;L</v>
          </cell>
          <cell r="O54">
            <v>41.432000000000002</v>
          </cell>
          <cell r="P54">
            <v>1480.9959999999999</v>
          </cell>
        </row>
        <row r="55">
          <cell r="C55" t="str">
            <v>OLP Southlake</v>
          </cell>
          <cell r="D55">
            <v>3037</v>
          </cell>
          <cell r="E55">
            <v>0</v>
          </cell>
          <cell r="F55">
            <v>32.993000000000002</v>
          </cell>
          <cell r="G55">
            <v>1</v>
          </cell>
          <cell r="H55" t="str">
            <v>Assume no P&amp;L</v>
          </cell>
          <cell r="I55">
            <v>32.993000000000002</v>
          </cell>
          <cell r="J55">
            <v>3004.0070000000001</v>
          </cell>
          <cell r="K55">
            <v>0</v>
          </cell>
          <cell r="L55">
            <v>32.993000000000002</v>
          </cell>
          <cell r="M55">
            <v>1</v>
          </cell>
          <cell r="N55" t="str">
            <v>Assume no P&amp;L</v>
          </cell>
          <cell r="O55">
            <v>32.993000000000002</v>
          </cell>
          <cell r="P55">
            <v>2971.0140000000001</v>
          </cell>
        </row>
        <row r="56">
          <cell r="C56" t="str">
            <v>Olympus - Lightspeed</v>
          </cell>
          <cell r="D56">
            <v>4661.6670000000004</v>
          </cell>
          <cell r="E56">
            <v>0</v>
          </cell>
          <cell r="F56">
            <v>0</v>
          </cell>
          <cell r="G56">
            <v>0</v>
          </cell>
          <cell r="I56">
            <v>0</v>
          </cell>
          <cell r="J56">
            <v>4661.6670000000004</v>
          </cell>
          <cell r="K56">
            <v>0</v>
          </cell>
          <cell r="L56">
            <v>0</v>
          </cell>
          <cell r="M56">
            <v>0</v>
          </cell>
          <cell r="O56">
            <v>0</v>
          </cell>
          <cell r="P56">
            <v>4661.6670000000004</v>
          </cell>
        </row>
        <row r="57">
          <cell r="C57" t="str">
            <v>Orbis S.A.</v>
          </cell>
          <cell r="D57">
            <v>37205</v>
          </cell>
          <cell r="E57">
            <v>0</v>
          </cell>
          <cell r="F57">
            <v>0</v>
          </cell>
          <cell r="G57">
            <v>0</v>
          </cell>
          <cell r="I57">
            <v>0</v>
          </cell>
          <cell r="J57">
            <v>37205</v>
          </cell>
          <cell r="K57">
            <v>0</v>
          </cell>
          <cell r="L57">
            <v>0</v>
          </cell>
          <cell r="M57">
            <v>0</v>
          </cell>
          <cell r="O57">
            <v>0</v>
          </cell>
          <cell r="P57">
            <v>37205</v>
          </cell>
        </row>
        <row r="58">
          <cell r="C58" t="str">
            <v>Pillars (Orchard Investments)</v>
          </cell>
          <cell r="D58">
            <v>8657</v>
          </cell>
          <cell r="E58">
            <v>0</v>
          </cell>
          <cell r="F58">
            <v>0</v>
          </cell>
          <cell r="G58">
            <v>0</v>
          </cell>
          <cell r="I58">
            <v>0</v>
          </cell>
          <cell r="J58">
            <v>8657</v>
          </cell>
          <cell r="K58">
            <v>0</v>
          </cell>
          <cell r="L58">
            <v>0</v>
          </cell>
          <cell r="M58">
            <v>0</v>
          </cell>
          <cell r="O58">
            <v>0</v>
          </cell>
          <cell r="P58">
            <v>8657</v>
          </cell>
        </row>
        <row r="59">
          <cell r="C59" t="str">
            <v>Prime Outdoor Group</v>
          </cell>
          <cell r="D59">
            <v>33844</v>
          </cell>
          <cell r="E59">
            <v>0</v>
          </cell>
          <cell r="F59">
            <v>0</v>
          </cell>
          <cell r="G59">
            <v>0</v>
          </cell>
          <cell r="I59">
            <v>0</v>
          </cell>
          <cell r="J59">
            <v>33844</v>
          </cell>
          <cell r="K59">
            <v>0</v>
          </cell>
          <cell r="L59">
            <v>0</v>
          </cell>
          <cell r="M59">
            <v>0</v>
          </cell>
          <cell r="O59">
            <v>0</v>
          </cell>
          <cell r="P59">
            <v>33844</v>
          </cell>
        </row>
        <row r="60">
          <cell r="C60" t="str">
            <v>Project Albatross (Rue Lord Byron)</v>
          </cell>
          <cell r="D60">
            <v>9151</v>
          </cell>
          <cell r="E60">
            <v>0</v>
          </cell>
          <cell r="F60">
            <v>0</v>
          </cell>
          <cell r="G60">
            <v>0</v>
          </cell>
          <cell r="I60">
            <v>0</v>
          </cell>
          <cell r="J60">
            <v>9151</v>
          </cell>
          <cell r="K60">
            <v>0</v>
          </cell>
          <cell r="L60">
            <v>0</v>
          </cell>
          <cell r="M60">
            <v>0</v>
          </cell>
          <cell r="O60">
            <v>0</v>
          </cell>
          <cell r="P60">
            <v>9151</v>
          </cell>
        </row>
        <row r="61">
          <cell r="C61" t="str">
            <v>Project Banzai</v>
          </cell>
          <cell r="D61">
            <v>245</v>
          </cell>
          <cell r="E61">
            <v>0</v>
          </cell>
          <cell r="F61">
            <v>0</v>
          </cell>
          <cell r="G61">
            <v>0</v>
          </cell>
          <cell r="I61">
            <v>0</v>
          </cell>
          <cell r="J61">
            <v>245</v>
          </cell>
          <cell r="K61">
            <v>0</v>
          </cell>
          <cell r="L61">
            <v>0</v>
          </cell>
          <cell r="M61">
            <v>0</v>
          </cell>
          <cell r="O61">
            <v>0</v>
          </cell>
          <cell r="P61">
            <v>245</v>
          </cell>
        </row>
        <row r="62">
          <cell r="C62" t="str">
            <v>Project Bremner</v>
          </cell>
          <cell r="D62">
            <v>14854</v>
          </cell>
          <cell r="E62">
            <v>0</v>
          </cell>
          <cell r="F62">
            <v>0</v>
          </cell>
          <cell r="G62">
            <v>0</v>
          </cell>
          <cell r="I62">
            <v>0</v>
          </cell>
          <cell r="J62">
            <v>14854</v>
          </cell>
          <cell r="K62">
            <v>0</v>
          </cell>
          <cell r="L62">
            <v>0</v>
          </cell>
          <cell r="M62">
            <v>0</v>
          </cell>
          <cell r="O62">
            <v>0</v>
          </cell>
          <cell r="P62">
            <v>14854</v>
          </cell>
        </row>
        <row r="63">
          <cell r="C63" t="str">
            <v>Project Chess</v>
          </cell>
          <cell r="D63">
            <v>2952</v>
          </cell>
          <cell r="E63">
            <v>0</v>
          </cell>
          <cell r="F63">
            <v>0</v>
          </cell>
          <cell r="G63">
            <v>0</v>
          </cell>
          <cell r="I63">
            <v>0</v>
          </cell>
          <cell r="J63">
            <v>2952</v>
          </cell>
          <cell r="K63">
            <v>0</v>
          </cell>
          <cell r="L63">
            <v>0</v>
          </cell>
          <cell r="M63">
            <v>0</v>
          </cell>
          <cell r="O63">
            <v>0</v>
          </cell>
          <cell r="P63">
            <v>2952</v>
          </cell>
        </row>
        <row r="64">
          <cell r="C64" t="str">
            <v>Project Duomo / BPN</v>
          </cell>
          <cell r="D64">
            <v>769</v>
          </cell>
          <cell r="E64">
            <v>0</v>
          </cell>
          <cell r="F64">
            <v>0</v>
          </cell>
          <cell r="G64">
            <v>0</v>
          </cell>
          <cell r="I64">
            <v>0</v>
          </cell>
          <cell r="J64">
            <v>769</v>
          </cell>
          <cell r="K64">
            <v>0</v>
          </cell>
          <cell r="L64">
            <v>0</v>
          </cell>
          <cell r="M64">
            <v>0</v>
          </cell>
          <cell r="O64">
            <v>0</v>
          </cell>
          <cell r="P64">
            <v>769</v>
          </cell>
        </row>
        <row r="65">
          <cell r="C65" t="str">
            <v>Project End</v>
          </cell>
          <cell r="D65">
            <v>10029</v>
          </cell>
          <cell r="E65">
            <v>0</v>
          </cell>
          <cell r="F65">
            <v>0</v>
          </cell>
          <cell r="G65">
            <v>0</v>
          </cell>
          <cell r="I65">
            <v>0</v>
          </cell>
          <cell r="J65">
            <v>10029</v>
          </cell>
          <cell r="K65">
            <v>0</v>
          </cell>
          <cell r="L65">
            <v>176.3041423</v>
          </cell>
          <cell r="M65">
            <v>0.8</v>
          </cell>
          <cell r="O65">
            <v>141.04331384</v>
          </cell>
          <cell r="P65">
            <v>9887.9566861599997</v>
          </cell>
        </row>
        <row r="66">
          <cell r="C66" t="str">
            <v>Project FIM</v>
          </cell>
          <cell r="D66">
            <v>12577</v>
          </cell>
          <cell r="E66">
            <v>0</v>
          </cell>
          <cell r="F66">
            <v>0</v>
          </cell>
          <cell r="G66">
            <v>0</v>
          </cell>
          <cell r="I66">
            <v>0</v>
          </cell>
          <cell r="J66">
            <v>12577</v>
          </cell>
          <cell r="K66">
            <v>0</v>
          </cell>
          <cell r="L66">
            <v>140.38833600000001</v>
          </cell>
          <cell r="M66">
            <v>0.8</v>
          </cell>
          <cell r="O66">
            <v>112.31066880000002</v>
          </cell>
          <cell r="P66">
            <v>12464.689331199999</v>
          </cell>
        </row>
        <row r="67">
          <cell r="C67" t="str">
            <v>Project Haru</v>
          </cell>
          <cell r="D67">
            <v>5092</v>
          </cell>
          <cell r="E67">
            <v>0</v>
          </cell>
          <cell r="F67">
            <v>0</v>
          </cell>
          <cell r="G67">
            <v>0</v>
          </cell>
          <cell r="I67">
            <v>0</v>
          </cell>
          <cell r="J67">
            <v>5092</v>
          </cell>
          <cell r="K67">
            <v>0</v>
          </cell>
          <cell r="L67">
            <v>843.8</v>
          </cell>
          <cell r="M67">
            <v>0.8</v>
          </cell>
          <cell r="O67">
            <v>675.04</v>
          </cell>
          <cell r="P67">
            <v>4416.96</v>
          </cell>
        </row>
        <row r="68">
          <cell r="C68" t="str">
            <v>Project Mohican (Actif+)</v>
          </cell>
          <cell r="D68">
            <v>8464</v>
          </cell>
          <cell r="E68">
            <v>0</v>
          </cell>
          <cell r="F68">
            <v>0</v>
          </cell>
          <cell r="G68">
            <v>0</v>
          </cell>
          <cell r="I68">
            <v>0</v>
          </cell>
          <cell r="J68">
            <v>8464</v>
          </cell>
          <cell r="K68">
            <v>0</v>
          </cell>
          <cell r="L68">
            <v>0</v>
          </cell>
          <cell r="M68">
            <v>0</v>
          </cell>
          <cell r="O68">
            <v>0</v>
          </cell>
          <cell r="P68">
            <v>8464</v>
          </cell>
        </row>
        <row r="69">
          <cell r="C69" t="str">
            <v>Project NBPL</v>
          </cell>
          <cell r="D69">
            <v>6285</v>
          </cell>
          <cell r="E69">
            <v>0</v>
          </cell>
          <cell r="F69">
            <v>0</v>
          </cell>
          <cell r="G69">
            <v>0</v>
          </cell>
          <cell r="I69">
            <v>0</v>
          </cell>
          <cell r="J69">
            <v>6285</v>
          </cell>
          <cell r="K69">
            <v>0</v>
          </cell>
          <cell r="L69">
            <v>0</v>
          </cell>
          <cell r="M69">
            <v>0</v>
          </cell>
          <cell r="O69">
            <v>0</v>
          </cell>
          <cell r="P69">
            <v>6285</v>
          </cell>
        </row>
        <row r="70">
          <cell r="C70" t="str">
            <v>Project Nine</v>
          </cell>
          <cell r="D70">
            <v>12092</v>
          </cell>
          <cell r="E70">
            <v>0</v>
          </cell>
          <cell r="F70">
            <v>1086.8144</v>
          </cell>
          <cell r="G70">
            <v>1</v>
          </cell>
          <cell r="H70" t="str">
            <v>Assume no P&amp;L</v>
          </cell>
          <cell r="I70">
            <v>1086.8144</v>
          </cell>
          <cell r="J70">
            <v>11005.185600000001</v>
          </cell>
          <cell r="K70">
            <v>0</v>
          </cell>
          <cell r="L70">
            <v>0</v>
          </cell>
          <cell r="M70">
            <v>0</v>
          </cell>
          <cell r="N70" t="str">
            <v>Assume no P&amp;L</v>
          </cell>
          <cell r="O70">
            <v>0</v>
          </cell>
          <cell r="P70">
            <v>11005.185600000001</v>
          </cell>
        </row>
        <row r="71">
          <cell r="C71" t="str">
            <v>Project Pink / GA SA</v>
          </cell>
          <cell r="D71">
            <v>30352</v>
          </cell>
          <cell r="E71">
            <v>0</v>
          </cell>
          <cell r="F71">
            <v>0</v>
          </cell>
          <cell r="G71">
            <v>0</v>
          </cell>
          <cell r="I71">
            <v>0</v>
          </cell>
          <cell r="J71">
            <v>30352</v>
          </cell>
          <cell r="K71">
            <v>0</v>
          </cell>
          <cell r="L71">
            <v>0</v>
          </cell>
          <cell r="M71">
            <v>0</v>
          </cell>
          <cell r="O71">
            <v>0</v>
          </cell>
          <cell r="P71">
            <v>30352</v>
          </cell>
        </row>
        <row r="72">
          <cell r="C72" t="str">
            <v>Project Sparky (Selec/Edf)</v>
          </cell>
          <cell r="D72">
            <v>-78833</v>
          </cell>
          <cell r="E72">
            <v>0</v>
          </cell>
          <cell r="F72">
            <v>0</v>
          </cell>
          <cell r="G72">
            <v>0</v>
          </cell>
          <cell r="I72">
            <v>0</v>
          </cell>
          <cell r="J72">
            <v>-78833</v>
          </cell>
          <cell r="K72">
            <v>0</v>
          </cell>
          <cell r="L72">
            <v>0</v>
          </cell>
          <cell r="M72">
            <v>0</v>
          </cell>
          <cell r="O72">
            <v>0</v>
          </cell>
          <cell r="P72">
            <v>-78833</v>
          </cell>
        </row>
        <row r="73">
          <cell r="C73" t="str">
            <v>Project Tomahawk</v>
          </cell>
          <cell r="D73">
            <v>51863</v>
          </cell>
          <cell r="E73">
            <v>0</v>
          </cell>
          <cell r="F73">
            <v>0</v>
          </cell>
          <cell r="G73">
            <v>0</v>
          </cell>
          <cell r="I73">
            <v>0</v>
          </cell>
          <cell r="J73">
            <v>51863</v>
          </cell>
          <cell r="K73">
            <v>0</v>
          </cell>
          <cell r="L73">
            <v>0</v>
          </cell>
          <cell r="M73">
            <v>0</v>
          </cell>
          <cell r="O73">
            <v>0</v>
          </cell>
          <cell r="P73">
            <v>51863</v>
          </cell>
        </row>
        <row r="74">
          <cell r="C74" t="str">
            <v>Rochavera</v>
          </cell>
          <cell r="D74">
            <v>7645</v>
          </cell>
          <cell r="E74">
            <v>10.332685</v>
          </cell>
          <cell r="F74">
            <v>0</v>
          </cell>
          <cell r="G74">
            <v>0</v>
          </cell>
          <cell r="I74">
            <v>0</v>
          </cell>
          <cell r="J74">
            <v>7655.3326850000003</v>
          </cell>
          <cell r="K74">
            <v>101.0358492</v>
          </cell>
          <cell r="L74">
            <v>0</v>
          </cell>
          <cell r="M74">
            <v>0</v>
          </cell>
          <cell r="O74">
            <v>0</v>
          </cell>
          <cell r="P74">
            <v>7756.3685341999999</v>
          </cell>
        </row>
        <row r="75">
          <cell r="C75" t="str">
            <v>SAP III - Laclede Gas Building</v>
          </cell>
          <cell r="D75">
            <v>743</v>
          </cell>
          <cell r="E75">
            <v>0</v>
          </cell>
          <cell r="F75">
            <v>0</v>
          </cell>
          <cell r="G75">
            <v>0</v>
          </cell>
          <cell r="I75">
            <v>0</v>
          </cell>
          <cell r="J75">
            <v>743</v>
          </cell>
          <cell r="K75">
            <v>12.812340000000001</v>
          </cell>
          <cell r="L75">
            <v>0</v>
          </cell>
          <cell r="M75">
            <v>0</v>
          </cell>
          <cell r="O75">
            <v>0</v>
          </cell>
          <cell r="P75">
            <v>755.81233999999995</v>
          </cell>
        </row>
        <row r="76">
          <cell r="C76" t="str">
            <v>SAP III - Las Vegas</v>
          </cell>
          <cell r="D76">
            <v>4222</v>
          </cell>
          <cell r="E76">
            <v>0</v>
          </cell>
          <cell r="F76">
            <v>0</v>
          </cell>
          <cell r="G76">
            <v>0</v>
          </cell>
          <cell r="I76">
            <v>0</v>
          </cell>
          <cell r="J76">
            <v>4222</v>
          </cell>
          <cell r="K76">
            <v>0</v>
          </cell>
          <cell r="L76">
            <v>0</v>
          </cell>
          <cell r="M76">
            <v>0</v>
          </cell>
          <cell r="O76">
            <v>0</v>
          </cell>
          <cell r="P76">
            <v>4222</v>
          </cell>
        </row>
        <row r="77">
          <cell r="C77" t="str">
            <v>Six Senses</v>
          </cell>
          <cell r="D77">
            <v>7245</v>
          </cell>
          <cell r="E77">
            <v>1000</v>
          </cell>
          <cell r="F77">
            <v>0</v>
          </cell>
          <cell r="G77">
            <v>0</v>
          </cell>
          <cell r="I77">
            <v>0</v>
          </cell>
          <cell r="J77">
            <v>8245</v>
          </cell>
          <cell r="K77">
            <v>0</v>
          </cell>
          <cell r="L77">
            <v>0</v>
          </cell>
          <cell r="M77">
            <v>0</v>
          </cell>
          <cell r="O77">
            <v>0</v>
          </cell>
          <cell r="P77">
            <v>8245</v>
          </cell>
        </row>
        <row r="78">
          <cell r="C78" t="str">
            <v>SOHO Portfolio</v>
          </cell>
          <cell r="D78">
            <v>13932</v>
          </cell>
          <cell r="E78">
            <v>0</v>
          </cell>
          <cell r="F78">
            <v>0</v>
          </cell>
          <cell r="G78">
            <v>0</v>
          </cell>
          <cell r="I78">
            <v>0</v>
          </cell>
          <cell r="J78">
            <v>13932</v>
          </cell>
          <cell r="K78">
            <v>0</v>
          </cell>
          <cell r="L78">
            <v>0</v>
          </cell>
          <cell r="M78">
            <v>0</v>
          </cell>
          <cell r="O78">
            <v>0</v>
          </cell>
          <cell r="P78">
            <v>13932</v>
          </cell>
        </row>
        <row r="79">
          <cell r="C79" t="str">
            <v>Somerset (Greenrick)</v>
          </cell>
          <cell r="D79">
            <v>4657</v>
          </cell>
          <cell r="E79">
            <v>0</v>
          </cell>
          <cell r="F79">
            <v>0</v>
          </cell>
          <cell r="G79">
            <v>0</v>
          </cell>
          <cell r="I79">
            <v>0</v>
          </cell>
          <cell r="J79">
            <v>4657</v>
          </cell>
          <cell r="K79">
            <v>0</v>
          </cell>
          <cell r="L79">
            <v>0</v>
          </cell>
          <cell r="M79">
            <v>0</v>
          </cell>
          <cell r="O79">
            <v>0</v>
          </cell>
          <cell r="P79">
            <v>4657</v>
          </cell>
        </row>
        <row r="80">
          <cell r="C80" t="str">
            <v>Sun / Mond</v>
          </cell>
          <cell r="D80">
            <v>3227</v>
          </cell>
          <cell r="E80">
            <v>0</v>
          </cell>
          <cell r="F80">
            <v>0</v>
          </cell>
          <cell r="G80">
            <v>0</v>
          </cell>
          <cell r="I80">
            <v>0</v>
          </cell>
          <cell r="J80">
            <v>3227</v>
          </cell>
          <cell r="K80">
            <v>0</v>
          </cell>
          <cell r="L80">
            <v>0</v>
          </cell>
          <cell r="M80">
            <v>0</v>
          </cell>
          <cell r="O80">
            <v>0</v>
          </cell>
          <cell r="P80">
            <v>3227</v>
          </cell>
        </row>
        <row r="81">
          <cell r="C81" t="str">
            <v>The Evason Hua Hin</v>
          </cell>
          <cell r="D81">
            <v>0</v>
          </cell>
          <cell r="E81">
            <v>0</v>
          </cell>
          <cell r="F81">
            <v>92.53067904000001</v>
          </cell>
          <cell r="G81">
            <v>0.6</v>
          </cell>
          <cell r="H81" t="str">
            <v>Assume some P&amp;L</v>
          </cell>
          <cell r="I81">
            <v>55.518407424000003</v>
          </cell>
          <cell r="J81">
            <v>-55.518407424000003</v>
          </cell>
          <cell r="K81">
            <v>0</v>
          </cell>
          <cell r="L81">
            <v>22.842629360000004</v>
          </cell>
          <cell r="M81">
            <v>0.6</v>
          </cell>
          <cell r="N81" t="str">
            <v>Assume some P&amp;L</v>
          </cell>
          <cell r="O81">
            <v>13.705577616000001</v>
          </cell>
          <cell r="P81">
            <v>0</v>
          </cell>
        </row>
        <row r="82">
          <cell r="C82" t="str">
            <v>The Evason Phuket</v>
          </cell>
          <cell r="D82">
            <v>10852</v>
          </cell>
          <cell r="E82">
            <v>0</v>
          </cell>
          <cell r="F82">
            <v>5.78</v>
          </cell>
          <cell r="G82">
            <v>0.6</v>
          </cell>
          <cell r="H82" t="str">
            <v>Assume some P&amp;L</v>
          </cell>
          <cell r="I82">
            <v>3.468</v>
          </cell>
          <cell r="J82">
            <v>10848.531999999999</v>
          </cell>
          <cell r="K82">
            <v>0</v>
          </cell>
          <cell r="L82">
            <v>136.37965488</v>
          </cell>
          <cell r="M82">
            <v>0.6</v>
          </cell>
          <cell r="N82" t="str">
            <v>Assume some P&amp;L</v>
          </cell>
          <cell r="O82">
            <v>81.827792927999994</v>
          </cell>
          <cell r="P82">
            <v>10766.704207072</v>
          </cell>
        </row>
        <row r="83">
          <cell r="C83" t="str">
            <v>Tourinvest AS</v>
          </cell>
          <cell r="D83">
            <v>8100</v>
          </cell>
          <cell r="E83">
            <v>0</v>
          </cell>
          <cell r="F83">
            <v>31.449000000000002</v>
          </cell>
          <cell r="G83">
            <v>0.8</v>
          </cell>
          <cell r="H83" t="str">
            <v>Assume some P&amp;L</v>
          </cell>
          <cell r="I83">
            <v>25.159200000000002</v>
          </cell>
          <cell r="J83">
            <v>8074.8407999999999</v>
          </cell>
          <cell r="K83">
            <v>0</v>
          </cell>
          <cell r="L83">
            <v>53.905682599999999</v>
          </cell>
          <cell r="M83">
            <v>0.8</v>
          </cell>
          <cell r="N83" t="str">
            <v>Assume some P&amp;L</v>
          </cell>
          <cell r="O83">
            <v>43.124546080000002</v>
          </cell>
          <cell r="P83">
            <v>8031.7162539199999</v>
          </cell>
        </row>
        <row r="84">
          <cell r="C84" t="str">
            <v>Value Retail (Barcelona)</v>
          </cell>
          <cell r="D84">
            <v>0</v>
          </cell>
          <cell r="E84">
            <v>0</v>
          </cell>
          <cell r="F84">
            <v>0</v>
          </cell>
          <cell r="G84">
            <v>0</v>
          </cell>
          <cell r="I84">
            <v>0</v>
          </cell>
          <cell r="J84">
            <v>0</v>
          </cell>
          <cell r="K84">
            <v>0</v>
          </cell>
          <cell r="L84">
            <v>0</v>
          </cell>
          <cell r="M84">
            <v>0</v>
          </cell>
          <cell r="O84">
            <v>0</v>
          </cell>
          <cell r="P84">
            <v>0</v>
          </cell>
        </row>
        <row r="85">
          <cell r="C85" t="str">
            <v>Value Retail (Corporate)</v>
          </cell>
          <cell r="D85">
            <v>17520</v>
          </cell>
          <cell r="E85">
            <v>0</v>
          </cell>
          <cell r="F85">
            <v>0</v>
          </cell>
          <cell r="G85">
            <v>0</v>
          </cell>
          <cell r="I85">
            <v>0</v>
          </cell>
          <cell r="J85">
            <v>17520</v>
          </cell>
          <cell r="K85">
            <v>0</v>
          </cell>
          <cell r="L85">
            <v>0</v>
          </cell>
          <cell r="M85">
            <v>0</v>
          </cell>
          <cell r="O85">
            <v>0</v>
          </cell>
          <cell r="P85">
            <v>17520</v>
          </cell>
        </row>
        <row r="86">
          <cell r="C86" t="str">
            <v>Value Retail (Disneyland Paris)</v>
          </cell>
          <cell r="D86">
            <v>0</v>
          </cell>
          <cell r="E86">
            <v>0</v>
          </cell>
          <cell r="F86">
            <v>0</v>
          </cell>
          <cell r="G86">
            <v>0</v>
          </cell>
          <cell r="I86">
            <v>0</v>
          </cell>
          <cell r="J86">
            <v>0</v>
          </cell>
          <cell r="K86">
            <v>0</v>
          </cell>
          <cell r="L86">
            <v>0</v>
          </cell>
          <cell r="M86">
            <v>0</v>
          </cell>
          <cell r="O86">
            <v>0</v>
          </cell>
          <cell r="P86">
            <v>0</v>
          </cell>
        </row>
        <row r="87">
          <cell r="C87" t="str">
            <v>Value Retail (Fidenza)</v>
          </cell>
          <cell r="D87">
            <v>3877</v>
          </cell>
          <cell r="E87">
            <v>0</v>
          </cell>
          <cell r="F87">
            <v>0</v>
          </cell>
          <cell r="G87">
            <v>0</v>
          </cell>
          <cell r="I87">
            <v>0</v>
          </cell>
          <cell r="J87">
            <v>3877</v>
          </cell>
          <cell r="K87">
            <v>0</v>
          </cell>
          <cell r="L87">
            <v>0</v>
          </cell>
          <cell r="M87">
            <v>0</v>
          </cell>
          <cell r="O87">
            <v>0</v>
          </cell>
          <cell r="P87">
            <v>3877</v>
          </cell>
        </row>
        <row r="88">
          <cell r="C88" t="str">
            <v>Value Retail (Ingolstadt)</v>
          </cell>
          <cell r="D88">
            <v>1504</v>
          </cell>
          <cell r="E88">
            <v>0</v>
          </cell>
          <cell r="F88">
            <v>0</v>
          </cell>
          <cell r="G88">
            <v>0</v>
          </cell>
          <cell r="I88">
            <v>0</v>
          </cell>
          <cell r="J88">
            <v>1504</v>
          </cell>
          <cell r="K88">
            <v>0</v>
          </cell>
          <cell r="L88">
            <v>0</v>
          </cell>
          <cell r="M88">
            <v>0</v>
          </cell>
          <cell r="O88">
            <v>0</v>
          </cell>
          <cell r="P88">
            <v>1504</v>
          </cell>
        </row>
        <row r="89">
          <cell r="C89" t="str">
            <v>Value Retail (Maasmechelen)</v>
          </cell>
          <cell r="D89">
            <v>0</v>
          </cell>
          <cell r="E89">
            <v>0</v>
          </cell>
          <cell r="F89">
            <v>0</v>
          </cell>
          <cell r="G89">
            <v>0</v>
          </cell>
          <cell r="I89">
            <v>0</v>
          </cell>
          <cell r="J89">
            <v>0</v>
          </cell>
          <cell r="K89">
            <v>0</v>
          </cell>
          <cell r="L89">
            <v>0</v>
          </cell>
          <cell r="M89">
            <v>0</v>
          </cell>
          <cell r="O89">
            <v>0</v>
          </cell>
          <cell r="P89">
            <v>0</v>
          </cell>
        </row>
        <row r="90">
          <cell r="C90" t="str">
            <v>Value Retail (Madrid)</v>
          </cell>
          <cell r="D90">
            <v>0</v>
          </cell>
          <cell r="E90">
            <v>0</v>
          </cell>
          <cell r="F90">
            <v>0</v>
          </cell>
          <cell r="G90">
            <v>0</v>
          </cell>
          <cell r="I90">
            <v>0</v>
          </cell>
          <cell r="J90">
            <v>0</v>
          </cell>
          <cell r="K90">
            <v>0</v>
          </cell>
          <cell r="L90">
            <v>0</v>
          </cell>
          <cell r="M90">
            <v>0</v>
          </cell>
          <cell r="O90">
            <v>0</v>
          </cell>
          <cell r="P90">
            <v>0</v>
          </cell>
        </row>
        <row r="91">
          <cell r="C91" t="str">
            <v>Value Retail (Wertheim)</v>
          </cell>
          <cell r="D91">
            <v>4716</v>
          </cell>
          <cell r="E91">
            <v>0</v>
          </cell>
          <cell r="F91">
            <v>0</v>
          </cell>
          <cell r="G91">
            <v>0</v>
          </cell>
          <cell r="I91">
            <v>0</v>
          </cell>
          <cell r="J91">
            <v>4716</v>
          </cell>
          <cell r="K91">
            <v>0</v>
          </cell>
          <cell r="L91">
            <v>0</v>
          </cell>
          <cell r="M91">
            <v>0</v>
          </cell>
          <cell r="O91">
            <v>0</v>
          </cell>
          <cell r="P91">
            <v>4716</v>
          </cell>
        </row>
        <row r="92">
          <cell r="C92" t="str">
            <v>Chiao Tung 2002-1</v>
          </cell>
          <cell r="D92">
            <v>43114</v>
          </cell>
          <cell r="E92">
            <v>0</v>
          </cell>
          <cell r="F92">
            <v>708.89657024999997</v>
          </cell>
          <cell r="G92">
            <v>0.8</v>
          </cell>
          <cell r="H92" t="str">
            <v>Assume some P&amp;L</v>
          </cell>
          <cell r="I92">
            <v>567.11725620000004</v>
          </cell>
          <cell r="J92">
            <v>42546.882743800001</v>
          </cell>
          <cell r="K92">
            <v>0</v>
          </cell>
          <cell r="L92">
            <v>7791.6035544100005</v>
          </cell>
          <cell r="M92">
            <v>0.8</v>
          </cell>
          <cell r="N92" t="str">
            <v>Assume some P&amp;L</v>
          </cell>
          <cell r="O92">
            <v>6233.2828435280007</v>
          </cell>
          <cell r="P92">
            <v>35411.037809410002</v>
          </cell>
        </row>
        <row r="93">
          <cell r="C93" t="str">
            <v>Bital</v>
          </cell>
          <cell r="D93">
            <v>0</v>
          </cell>
          <cell r="E93">
            <v>7532.3225130999999</v>
          </cell>
          <cell r="F93">
            <v>0</v>
          </cell>
          <cell r="G93">
            <v>0</v>
          </cell>
          <cell r="I93">
            <v>0</v>
          </cell>
          <cell r="J93">
            <v>7532.3225130999999</v>
          </cell>
          <cell r="K93">
            <v>0</v>
          </cell>
          <cell r="L93">
            <v>0</v>
          </cell>
          <cell r="M93">
            <v>0</v>
          </cell>
          <cell r="O93">
            <v>0</v>
          </cell>
          <cell r="P93">
            <v>7532.3225130999999</v>
          </cell>
        </row>
        <row r="94">
          <cell r="C94" t="str">
            <v>Friends</v>
          </cell>
          <cell r="D94">
            <v>4</v>
          </cell>
          <cell r="E94">
            <v>0</v>
          </cell>
          <cell r="F94">
            <v>0</v>
          </cell>
          <cell r="G94">
            <v>0</v>
          </cell>
          <cell r="I94">
            <v>0</v>
          </cell>
          <cell r="J94">
            <v>4</v>
          </cell>
          <cell r="K94">
            <v>108.61960450000001</v>
          </cell>
          <cell r="L94">
            <v>0</v>
          </cell>
          <cell r="M94">
            <v>0</v>
          </cell>
          <cell r="O94">
            <v>0</v>
          </cell>
          <cell r="P94">
            <v>16150.479849899999</v>
          </cell>
        </row>
        <row r="95">
          <cell r="C95" t="str">
            <v>Sunrise - ClareBridge &amp; Wynwood</v>
          </cell>
          <cell r="D95">
            <v>1987</v>
          </cell>
          <cell r="E95">
            <v>0</v>
          </cell>
          <cell r="F95">
            <v>43.912999999999997</v>
          </cell>
          <cell r="G95">
            <v>1</v>
          </cell>
          <cell r="H95" t="str">
            <v>Assume some P&amp;L</v>
          </cell>
          <cell r="I95">
            <v>43.912999999999997</v>
          </cell>
          <cell r="J95">
            <v>1943.087</v>
          </cell>
          <cell r="K95">
            <v>0</v>
          </cell>
          <cell r="L95">
            <v>43.869</v>
          </cell>
          <cell r="M95">
            <v>1</v>
          </cell>
          <cell r="N95" t="str">
            <v>Assume some P&amp;L</v>
          </cell>
          <cell r="O95">
            <v>43.869</v>
          </cell>
          <cell r="P95">
            <v>1854.444</v>
          </cell>
        </row>
        <row r="96">
          <cell r="C96" t="str">
            <v>Carrefour Marinopoulos (Project Hermes)</v>
          </cell>
          <cell r="D96">
            <v>1865</v>
          </cell>
          <cell r="E96">
            <v>0</v>
          </cell>
          <cell r="F96">
            <v>0</v>
          </cell>
          <cell r="G96">
            <v>0</v>
          </cell>
          <cell r="I96">
            <v>0</v>
          </cell>
          <cell r="J96">
            <v>1865</v>
          </cell>
          <cell r="K96">
            <v>0</v>
          </cell>
          <cell r="L96">
            <v>0</v>
          </cell>
          <cell r="M96">
            <v>0</v>
          </cell>
          <cell r="O96">
            <v>0</v>
          </cell>
          <cell r="P96">
            <v>1886.94</v>
          </cell>
        </row>
        <row r="97">
          <cell r="C97" t="str">
            <v>Project Magenta (Deutsche Telekom)</v>
          </cell>
          <cell r="D97">
            <v>0</v>
          </cell>
          <cell r="E97">
            <v>0</v>
          </cell>
          <cell r="F97">
            <v>0</v>
          </cell>
          <cell r="I97">
            <v>0</v>
          </cell>
          <cell r="J97">
            <v>0</v>
          </cell>
          <cell r="K97">
            <v>12966.2602135</v>
          </cell>
          <cell r="L97">
            <v>0</v>
          </cell>
          <cell r="M97">
            <v>0</v>
          </cell>
          <cell r="O97">
            <v>0</v>
          </cell>
          <cell r="P97">
            <v>12966.2602135</v>
          </cell>
        </row>
        <row r="98">
          <cell r="C98" t="str">
            <v>Project Quinta Penha</v>
          </cell>
          <cell r="D98">
            <v>0</v>
          </cell>
          <cell r="E98">
            <v>0</v>
          </cell>
          <cell r="F98">
            <v>0</v>
          </cell>
          <cell r="I98">
            <v>0</v>
          </cell>
          <cell r="J98">
            <v>0</v>
          </cell>
          <cell r="K98">
            <v>18172.613628774001</v>
          </cell>
          <cell r="L98">
            <v>0</v>
          </cell>
          <cell r="M98">
            <v>0</v>
          </cell>
          <cell r="O98">
            <v>0</v>
          </cell>
          <cell r="P98">
            <v>18172.613628774001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BP 2005"/>
      <sheetName val="INTERESSI TOTALI"/>
      <sheetName val="amm ti IMMOBILI "/>
      <sheetName val="AMM TI IMMATERIALI"/>
      <sheetName val="RIMANENZE"/>
      <sheetName val="FDR"/>
      <sheetName val="IC"/>
      <sheetName val="REPORT Q4"/>
      <sheetName val="S O U R C E "/>
      <sheetName val="PIVOT 1 (DA NON CAMBIARE)"/>
      <sheetName val="CONTI BUDGET (SU PIVOT 1)"/>
      <sheetName val="pivot"/>
      <sheetName val="DB Gain"/>
      <sheetName val="Model"/>
      <sheetName val="Inc Rec"/>
      <sheetName val="idc"/>
      <sheetName val="Brecomp"/>
      <sheetName val="Parc"/>
      <sheetName val="BREP Share Working"/>
      <sheetName val="456 Delq"/>
      <sheetName val="Database"/>
      <sheetName val="ProjectClassifications"/>
      <sheetName val="Summary"/>
      <sheetName val="Spread Sheet"/>
      <sheetName val="perf"/>
      <sheetName val="Agent statement"/>
      <sheetName val="EFIN_INGLES"/>
      <sheetName val="ANEXO 1"/>
      <sheetName val="ANEXO12"/>
      <sheetName val="ANEXO 6,7"/>
      <sheetName val="EDO_RESUL_INDEXADO"/>
      <sheetName val="ANEXO9"/>
      <sheetName val="ANEXO 2"/>
      <sheetName val="ANEXO8"/>
      <sheetName val="ANEXO 10"/>
      <sheetName val="RESUMEN"/>
      <sheetName val="ANEXO 11"/>
      <sheetName val="TRIMEST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v>3</v>
          </cell>
          <cell r="B5">
            <v>-81537.203000000009</v>
          </cell>
          <cell r="C5">
            <v>-81537.203000000009</v>
          </cell>
          <cell r="D5">
            <v>-81537.203000000009</v>
          </cell>
          <cell r="E5">
            <v>-81537.203000000009</v>
          </cell>
        </row>
        <row r="6">
          <cell r="A6">
            <v>8</v>
          </cell>
          <cell r="B6">
            <v>-150914.54999999999</v>
          </cell>
          <cell r="C6">
            <v>-150914.54999999999</v>
          </cell>
          <cell r="D6">
            <v>-150914.54999999999</v>
          </cell>
          <cell r="E6">
            <v>-150914.54999999999</v>
          </cell>
        </row>
        <row r="7">
          <cell r="A7">
            <v>9</v>
          </cell>
          <cell r="B7">
            <v>-21556.8475</v>
          </cell>
          <cell r="C7">
            <v>-21556.8475</v>
          </cell>
          <cell r="D7">
            <v>-21556.8475</v>
          </cell>
          <cell r="E7">
            <v>-21556.8475</v>
          </cell>
        </row>
        <row r="8">
          <cell r="A8">
            <v>14</v>
          </cell>
          <cell r="B8">
            <v>-224932.72314731139</v>
          </cell>
          <cell r="C8">
            <v>-224932.72314731139</v>
          </cell>
          <cell r="D8">
            <v>-224932.72314731139</v>
          </cell>
          <cell r="E8">
            <v>-224932.72314731139</v>
          </cell>
        </row>
        <row r="9">
          <cell r="A9">
            <v>16</v>
          </cell>
          <cell r="B9">
            <v>-170624.99637618961</v>
          </cell>
          <cell r="C9">
            <v>-170624.99637618961</v>
          </cell>
          <cell r="D9">
            <v>-170624.99637618961</v>
          </cell>
          <cell r="E9">
            <v>-170624.99637618961</v>
          </cell>
        </row>
        <row r="10">
          <cell r="A10">
            <v>18</v>
          </cell>
          <cell r="B10">
            <v>-142446.97230572085</v>
          </cell>
          <cell r="C10">
            <v>-142446.97230572085</v>
          </cell>
          <cell r="D10">
            <v>-142446.97230572085</v>
          </cell>
          <cell r="E10">
            <v>-142446.97230572085</v>
          </cell>
        </row>
        <row r="11">
          <cell r="A11">
            <v>20</v>
          </cell>
          <cell r="B11">
            <v>-29618.47481157953</v>
          </cell>
          <cell r="C11">
            <v>-29618.47481157953</v>
          </cell>
          <cell r="D11">
            <v>-29618.47481157953</v>
          </cell>
          <cell r="E11">
            <v>-29618.47481157953</v>
          </cell>
        </row>
        <row r="12">
          <cell r="A12">
            <v>22</v>
          </cell>
          <cell r="B12">
            <v>-22023.139894215441</v>
          </cell>
          <cell r="C12">
            <v>-22023.139894215441</v>
          </cell>
          <cell r="D12">
            <v>-22023.139894215441</v>
          </cell>
          <cell r="E12">
            <v>-22023.139894215441</v>
          </cell>
        </row>
        <row r="13">
          <cell r="A13">
            <v>24</v>
          </cell>
          <cell r="B13">
            <v>-707.67129939831909</v>
          </cell>
          <cell r="C13">
            <v>-707.67129939831909</v>
          </cell>
          <cell r="D13">
            <v>-707.67129939831909</v>
          </cell>
          <cell r="E13">
            <v>-707.67129939831909</v>
          </cell>
        </row>
        <row r="14">
          <cell r="A14">
            <v>28</v>
          </cell>
          <cell r="B14">
            <v>0</v>
          </cell>
          <cell r="C14">
            <v>0</v>
          </cell>
          <cell r="D14">
            <v>0</v>
          </cell>
          <cell r="E14">
            <v>0</v>
          </cell>
        </row>
        <row r="15">
          <cell r="A15">
            <v>29</v>
          </cell>
          <cell r="B15">
            <v>0</v>
          </cell>
          <cell r="C15">
            <v>0</v>
          </cell>
          <cell r="D15">
            <v>0</v>
          </cell>
          <cell r="E15">
            <v>0</v>
          </cell>
        </row>
        <row r="16">
          <cell r="A16">
            <v>30</v>
          </cell>
          <cell r="B16">
            <v>80000</v>
          </cell>
          <cell r="C16">
            <v>-12296977.09</v>
          </cell>
          <cell r="D16">
            <v>0</v>
          </cell>
          <cell r="E16">
            <v>0</v>
          </cell>
        </row>
        <row r="17">
          <cell r="A17">
            <v>31</v>
          </cell>
          <cell r="B17">
            <v>0</v>
          </cell>
          <cell r="C17">
            <v>0</v>
          </cell>
          <cell r="D17">
            <v>0</v>
          </cell>
          <cell r="E17">
            <v>-9041914.5700000003</v>
          </cell>
        </row>
        <row r="18">
          <cell r="A18">
            <v>32</v>
          </cell>
          <cell r="B18">
            <v>90000</v>
          </cell>
          <cell r="C18">
            <v>-8022801.8200000003</v>
          </cell>
          <cell r="D18">
            <v>0</v>
          </cell>
          <cell r="E18">
            <v>0</v>
          </cell>
        </row>
        <row r="19">
          <cell r="A19">
            <v>33</v>
          </cell>
          <cell r="B19">
            <v>0</v>
          </cell>
          <cell r="C19">
            <v>0</v>
          </cell>
          <cell r="D19">
            <v>0</v>
          </cell>
          <cell r="E19">
            <v>0</v>
          </cell>
        </row>
        <row r="20">
          <cell r="A20">
            <v>34</v>
          </cell>
          <cell r="B20">
            <v>0</v>
          </cell>
          <cell r="C20">
            <v>0</v>
          </cell>
          <cell r="D20">
            <v>0</v>
          </cell>
          <cell r="E20">
            <v>0</v>
          </cell>
        </row>
        <row r="21">
          <cell r="A21">
            <v>35</v>
          </cell>
          <cell r="B21">
            <v>52500</v>
          </cell>
          <cell r="C21">
            <v>52500</v>
          </cell>
          <cell r="D21">
            <v>52500</v>
          </cell>
          <cell r="E21">
            <v>-5471338.4500000002</v>
          </cell>
        </row>
        <row r="22">
          <cell r="A22">
            <v>36</v>
          </cell>
          <cell r="B22">
            <v>110000</v>
          </cell>
          <cell r="C22">
            <v>110000</v>
          </cell>
          <cell r="D22">
            <v>-5387462.7400000002</v>
          </cell>
          <cell r="E22">
            <v>0</v>
          </cell>
        </row>
        <row r="23">
          <cell r="A23">
            <v>37</v>
          </cell>
          <cell r="B23">
            <v>0</v>
          </cell>
          <cell r="C23">
            <v>-1406925.09</v>
          </cell>
          <cell r="D23">
            <v>0</v>
          </cell>
          <cell r="E23">
            <v>0</v>
          </cell>
        </row>
        <row r="24">
          <cell r="A24">
            <v>38</v>
          </cell>
          <cell r="B24">
            <v>28000</v>
          </cell>
          <cell r="C24">
            <v>-1384344.51</v>
          </cell>
          <cell r="D24">
            <v>0</v>
          </cell>
          <cell r="E24">
            <v>0</v>
          </cell>
        </row>
        <row r="25">
          <cell r="A25">
            <v>42</v>
          </cell>
          <cell r="B25">
            <v>-1531305.0826000003</v>
          </cell>
          <cell r="C25">
            <v>-158002.87500000012</v>
          </cell>
          <cell r="D25">
            <v>-222584.83500000008</v>
          </cell>
          <cell r="E25">
            <v>-235804.51500000007</v>
          </cell>
        </row>
        <row r="26">
          <cell r="A26">
            <v>46</v>
          </cell>
          <cell r="B26">
            <v>-346409.74400000001</v>
          </cell>
          <cell r="C26">
            <v>-5064206.182</v>
          </cell>
          <cell r="D26">
            <v>-1425428.672</v>
          </cell>
          <cell r="E26">
            <v>-3716940.8319999999</v>
          </cell>
        </row>
        <row r="27">
          <cell r="A27">
            <v>48</v>
          </cell>
          <cell r="B27">
            <v>2376147.1594249792</v>
          </cell>
          <cell r="C27">
            <v>-928121.45137502253</v>
          </cell>
          <cell r="D27">
            <v>-127757.82276978024</v>
          </cell>
          <cell r="E27">
            <v>-155118.02425457427</v>
          </cell>
        </row>
        <row r="28">
          <cell r="A28">
            <v>50</v>
          </cell>
          <cell r="B28">
            <v>-150304</v>
          </cell>
          <cell r="C28">
            <v>-136149</v>
          </cell>
          <cell r="D28">
            <v>-136149</v>
          </cell>
          <cell r="E28">
            <v>165158.38</v>
          </cell>
        </row>
        <row r="29">
          <cell r="A29">
            <v>58</v>
          </cell>
          <cell r="B29">
            <v>-3519078.5793333328</v>
          </cell>
          <cell r="C29">
            <v>-4749745.2091192678</v>
          </cell>
          <cell r="D29">
            <v>-2140276.1595069435</v>
          </cell>
          <cell r="E29">
            <v>1161743.4573986111</v>
          </cell>
        </row>
        <row r="30">
          <cell r="A30">
            <v>63</v>
          </cell>
          <cell r="B30">
            <v>-24299</v>
          </cell>
          <cell r="C30">
            <v>-24299</v>
          </cell>
          <cell r="D30">
            <v>-21027</v>
          </cell>
          <cell r="E30">
            <v>-49411.38</v>
          </cell>
        </row>
        <row r="31">
          <cell r="A31">
            <v>83</v>
          </cell>
          <cell r="B31">
            <v>0</v>
          </cell>
          <cell r="C31">
            <v>25237445.749999996</v>
          </cell>
          <cell r="D31">
            <v>7690700.8999999994</v>
          </cell>
          <cell r="E31">
            <v>16352073.099999998</v>
          </cell>
        </row>
        <row r="32">
          <cell r="A32">
            <v>84</v>
          </cell>
          <cell r="B32">
            <v>334939.8293333333</v>
          </cell>
          <cell r="C32">
            <v>5375469.9146666666</v>
          </cell>
          <cell r="D32">
            <v>1376952.4480000001</v>
          </cell>
          <cell r="E32">
            <v>3719770.1119999997</v>
          </cell>
        </row>
        <row r="33">
          <cell r="A33">
            <v>93</v>
          </cell>
          <cell r="B33">
            <v>-25984.799999999999</v>
          </cell>
          <cell r="C33">
            <v>-241440</v>
          </cell>
          <cell r="D33">
            <v>439124.4</v>
          </cell>
          <cell r="E33">
            <v>194968.8</v>
          </cell>
        </row>
        <row r="34">
          <cell r="A34">
            <v>99</v>
          </cell>
          <cell r="B34">
            <v>807463.49919999996</v>
          </cell>
          <cell r="C34">
            <v>-265267.79147555557</v>
          </cell>
          <cell r="D34">
            <v>-268182.82215111109</v>
          </cell>
          <cell r="E34">
            <v>-268182.82215111109</v>
          </cell>
        </row>
        <row r="35">
          <cell r="A35">
            <v>100</v>
          </cell>
          <cell r="B35">
            <v>807463.49919999996</v>
          </cell>
          <cell r="C35">
            <v>-265267.79147555557</v>
          </cell>
          <cell r="D35">
            <v>-268182.82215111109</v>
          </cell>
          <cell r="E35">
            <v>-268182.82215111109</v>
          </cell>
        </row>
        <row r="36">
          <cell r="A36">
            <v>103</v>
          </cell>
          <cell r="C36">
            <v>3504989</v>
          </cell>
        </row>
        <row r="37">
          <cell r="A37">
            <v>104</v>
          </cell>
          <cell r="B37">
            <v>-25368</v>
          </cell>
          <cell r="C37">
            <v>-125033</v>
          </cell>
          <cell r="D37">
            <v>-33821</v>
          </cell>
          <cell r="E37">
            <v>-131207</v>
          </cell>
        </row>
        <row r="38">
          <cell r="A38">
            <v>105</v>
          </cell>
        </row>
        <row r="39">
          <cell r="A39">
            <v>106</v>
          </cell>
          <cell r="B39">
            <v>-331282</v>
          </cell>
          <cell r="C39">
            <v>331282</v>
          </cell>
          <cell r="D39">
            <v>-291945</v>
          </cell>
          <cell r="E39">
            <v>291945</v>
          </cell>
        </row>
        <row r="40">
          <cell r="A40">
            <v>116</v>
          </cell>
          <cell r="B40">
            <v>-2527220</v>
          </cell>
          <cell r="C40">
            <v>-2527240</v>
          </cell>
          <cell r="D40">
            <v>-2016235</v>
          </cell>
          <cell r="E40">
            <v>-1939364</v>
          </cell>
        </row>
        <row r="41">
          <cell r="A41">
            <v>117</v>
          </cell>
          <cell r="B41">
            <v>-343155</v>
          </cell>
          <cell r="C41">
            <v>-343155</v>
          </cell>
          <cell r="D41">
            <v>-315977</v>
          </cell>
          <cell r="E41">
            <v>-282684</v>
          </cell>
        </row>
        <row r="42">
          <cell r="A42">
            <v>120</v>
          </cell>
          <cell r="E42">
            <v>-11400000</v>
          </cell>
        </row>
        <row r="43">
          <cell r="A43">
            <v>121</v>
          </cell>
          <cell r="D43">
            <v>-6400000</v>
          </cell>
        </row>
        <row r="44">
          <cell r="A44">
            <v>122</v>
          </cell>
          <cell r="C44">
            <v>-1700000</v>
          </cell>
        </row>
        <row r="45">
          <cell r="A45">
            <v>123</v>
          </cell>
          <cell r="C45">
            <v>-14000000</v>
          </cell>
        </row>
        <row r="46">
          <cell r="A46">
            <v>124</v>
          </cell>
          <cell r="C46">
            <v>-1300000</v>
          </cell>
        </row>
        <row r="47">
          <cell r="A47">
            <v>136</v>
          </cell>
          <cell r="B47">
            <v>0</v>
          </cell>
          <cell r="C47">
            <v>0</v>
          </cell>
          <cell r="D47">
            <v>0</v>
          </cell>
          <cell r="E47">
            <v>0</v>
          </cell>
        </row>
        <row r="48">
          <cell r="A48">
            <v>138</v>
          </cell>
          <cell r="B48">
            <v>0</v>
          </cell>
          <cell r="C48">
            <v>0</v>
          </cell>
          <cell r="D48">
            <v>0</v>
          </cell>
          <cell r="E48">
            <v>0</v>
          </cell>
        </row>
        <row r="49">
          <cell r="A49">
            <v>139</v>
          </cell>
          <cell r="B49">
            <v>0</v>
          </cell>
          <cell r="C49">
            <v>0</v>
          </cell>
          <cell r="D49">
            <v>0</v>
          </cell>
          <cell r="E49">
            <v>0</v>
          </cell>
        </row>
        <row r="50">
          <cell r="A50">
            <v>145</v>
          </cell>
          <cell r="B50">
            <v>438534</v>
          </cell>
          <cell r="C50">
            <v>478635</v>
          </cell>
          <cell r="D50">
            <v>460502</v>
          </cell>
          <cell r="E50">
            <v>406323</v>
          </cell>
        </row>
        <row r="51">
          <cell r="A51">
            <v>146</v>
          </cell>
          <cell r="B51">
            <v>131422</v>
          </cell>
          <cell r="C51">
            <v>141962</v>
          </cell>
          <cell r="D51">
            <v>119028</v>
          </cell>
          <cell r="E51">
            <v>117164</v>
          </cell>
        </row>
        <row r="52">
          <cell r="A52">
            <v>149</v>
          </cell>
          <cell r="B52">
            <v>24299</v>
          </cell>
          <cell r="C52">
            <v>24299</v>
          </cell>
          <cell r="D52">
            <v>21027</v>
          </cell>
          <cell r="E52">
            <v>19285</v>
          </cell>
        </row>
        <row r="53">
          <cell r="A53">
            <v>160</v>
          </cell>
          <cell r="B53">
            <v>150914.54999999999</v>
          </cell>
          <cell r="C53">
            <v>150914.54999999999</v>
          </cell>
          <cell r="D53">
            <v>150914.54999999999</v>
          </cell>
          <cell r="E53">
            <v>150914.54999999999</v>
          </cell>
        </row>
        <row r="54">
          <cell r="A54">
            <v>161</v>
          </cell>
          <cell r="B54">
            <v>81537.203000000009</v>
          </cell>
          <cell r="C54">
            <v>81537.203000000009</v>
          </cell>
          <cell r="D54">
            <v>81537.203000000009</v>
          </cell>
          <cell r="E54">
            <v>81537.203000000009</v>
          </cell>
        </row>
        <row r="55">
          <cell r="A55">
            <v>162</v>
          </cell>
          <cell r="B55">
            <v>21556.8475</v>
          </cell>
          <cell r="C55">
            <v>21556.8475</v>
          </cell>
          <cell r="D55">
            <v>21556.8475</v>
          </cell>
          <cell r="E55">
            <v>21556.8475</v>
          </cell>
        </row>
        <row r="56">
          <cell r="A56">
            <v>165</v>
          </cell>
          <cell r="B56">
            <v>224932.72314731139</v>
          </cell>
          <cell r="C56">
            <v>224932.72314731139</v>
          </cell>
          <cell r="D56">
            <v>224932.72314731139</v>
          </cell>
          <cell r="E56">
            <v>224932.72314731139</v>
          </cell>
        </row>
        <row r="57">
          <cell r="A57">
            <v>166</v>
          </cell>
          <cell r="B57">
            <v>170624.99637618961</v>
          </cell>
          <cell r="C57">
            <v>170624.99637618961</v>
          </cell>
          <cell r="D57">
            <v>170624.99637618961</v>
          </cell>
          <cell r="E57">
            <v>170624.99637618961</v>
          </cell>
        </row>
        <row r="58">
          <cell r="A58">
            <v>167</v>
          </cell>
          <cell r="B58">
            <v>142446.97230572085</v>
          </cell>
          <cell r="C58">
            <v>142446.97230572085</v>
          </cell>
          <cell r="D58">
            <v>142446.97230572085</v>
          </cell>
          <cell r="E58">
            <v>142446.97230572085</v>
          </cell>
        </row>
        <row r="59">
          <cell r="A59">
            <v>168</v>
          </cell>
          <cell r="B59">
            <v>29618.47481157953</v>
          </cell>
          <cell r="C59">
            <v>29618.47481157953</v>
          </cell>
          <cell r="D59">
            <v>29618.47481157953</v>
          </cell>
          <cell r="E59">
            <v>29618.47481157953</v>
          </cell>
        </row>
        <row r="60">
          <cell r="A60">
            <v>169</v>
          </cell>
          <cell r="B60">
            <v>22023.139894215441</v>
          </cell>
          <cell r="C60">
            <v>22023.139894215441</v>
          </cell>
          <cell r="D60">
            <v>22023.139894215441</v>
          </cell>
          <cell r="E60">
            <v>22023.139894215441</v>
          </cell>
        </row>
        <row r="61">
          <cell r="A61">
            <v>170</v>
          </cell>
          <cell r="B61">
            <v>707.67129939831909</v>
          </cell>
          <cell r="C61">
            <v>707.67129939831909</v>
          </cell>
          <cell r="D61">
            <v>707.67129939831909</v>
          </cell>
          <cell r="E61">
            <v>707.67129939831909</v>
          </cell>
        </row>
        <row r="62">
          <cell r="A62">
            <v>173</v>
          </cell>
          <cell r="B62">
            <v>-360500</v>
          </cell>
          <cell r="C62">
            <v>22948548.510000002</v>
          </cell>
          <cell r="D62">
            <v>5334962.74</v>
          </cell>
          <cell r="E62">
            <v>14513253.02</v>
          </cell>
        </row>
        <row r="63">
          <cell r="A63">
            <v>176</v>
          </cell>
          <cell r="B63">
            <v>331282</v>
          </cell>
          <cell r="C63">
            <v>331282</v>
          </cell>
          <cell r="D63">
            <v>291945</v>
          </cell>
          <cell r="E63">
            <v>281520</v>
          </cell>
        </row>
        <row r="64">
          <cell r="A64">
            <v>182</v>
          </cell>
          <cell r="B64">
            <v>1740093.08918125</v>
          </cell>
          <cell r="C64">
            <v>1759427.4568388197</v>
          </cell>
          <cell r="D64">
            <v>1432097.46551375</v>
          </cell>
          <cell r="E64">
            <v>1326457.1434290276</v>
          </cell>
        </row>
        <row r="65">
          <cell r="A65">
            <v>183</v>
          </cell>
          <cell r="B65">
            <v>262352.76079999999</v>
          </cell>
          <cell r="C65">
            <v>265267.79147555557</v>
          </cell>
          <cell r="D65">
            <v>268182.82215111109</v>
          </cell>
          <cell r="E65">
            <v>268182.82215111109</v>
          </cell>
        </row>
        <row r="66">
          <cell r="A66">
            <v>184</v>
          </cell>
          <cell r="B66">
            <v>262352.76079999999</v>
          </cell>
          <cell r="C66">
            <v>265267.79147555557</v>
          </cell>
          <cell r="D66">
            <v>268182.82215111109</v>
          </cell>
          <cell r="E66">
            <v>268182.82215111109</v>
          </cell>
        </row>
        <row r="67">
          <cell r="A67">
            <v>185</v>
          </cell>
          <cell r="B67">
            <v>169378.91799377088</v>
          </cell>
          <cell r="C67">
            <v>168660.17598880743</v>
          </cell>
          <cell r="D67">
            <v>128315.63576297477</v>
          </cell>
          <cell r="E67">
            <v>117506.42842693558</v>
          </cell>
        </row>
        <row r="68">
          <cell r="A68">
            <v>199</v>
          </cell>
          <cell r="B68">
            <v>25368</v>
          </cell>
          <cell r="C68">
            <v>125033</v>
          </cell>
          <cell r="D68">
            <v>33821</v>
          </cell>
          <cell r="E68">
            <v>131207</v>
          </cell>
        </row>
        <row r="69">
          <cell r="A69">
            <v>202</v>
          </cell>
          <cell r="B69">
            <v>55533</v>
          </cell>
          <cell r="C69">
            <v>206092</v>
          </cell>
          <cell r="D69">
            <v>79222</v>
          </cell>
          <cell r="E69">
            <v>82791</v>
          </cell>
        </row>
        <row r="70">
          <cell r="A70">
            <v>203</v>
          </cell>
          <cell r="C70">
            <v>-9300000</v>
          </cell>
        </row>
        <row r="71">
          <cell r="A71">
            <v>204</v>
          </cell>
          <cell r="E71">
            <v>-6500000</v>
          </cell>
        </row>
        <row r="72">
          <cell r="A72" t="str">
            <v>#N/A</v>
          </cell>
          <cell r="F72">
            <v>0</v>
          </cell>
        </row>
        <row r="73">
          <cell r="A73" t="str">
            <v>(blank)</v>
          </cell>
          <cell r="F73">
            <v>0.10999999940395355</v>
          </cell>
        </row>
        <row r="74">
          <cell r="A74">
            <v>150</v>
          </cell>
          <cell r="B74">
            <v>37500</v>
          </cell>
          <cell r="C74">
            <v>37500</v>
          </cell>
          <cell r="D74">
            <v>37500</v>
          </cell>
          <cell r="E74">
            <v>37500</v>
          </cell>
        </row>
        <row r="75">
          <cell r="A75">
            <v>153</v>
          </cell>
          <cell r="B75">
            <v>73972.800000000003</v>
          </cell>
          <cell r="C75">
            <v>74794.720000000001</v>
          </cell>
          <cell r="D75">
            <v>75616.639999999999</v>
          </cell>
          <cell r="E75">
            <v>75615.839999999997</v>
          </cell>
        </row>
        <row r="76">
          <cell r="A76">
            <v>148</v>
          </cell>
          <cell r="B76">
            <v>0</v>
          </cell>
          <cell r="C76">
            <v>403000</v>
          </cell>
          <cell r="D76">
            <v>192000</v>
          </cell>
          <cell r="E76">
            <v>252250</v>
          </cell>
        </row>
        <row r="77">
          <cell r="A77">
            <v>154</v>
          </cell>
          <cell r="B77">
            <v>9500</v>
          </cell>
          <cell r="C77">
            <v>9500</v>
          </cell>
          <cell r="D77">
            <v>9500</v>
          </cell>
          <cell r="E77">
            <v>9500</v>
          </cell>
        </row>
        <row r="78">
          <cell r="A78">
            <v>147</v>
          </cell>
          <cell r="B78">
            <v>75000</v>
          </cell>
          <cell r="C78">
            <v>75000</v>
          </cell>
          <cell r="D78">
            <v>75000</v>
          </cell>
          <cell r="E78">
            <v>75000</v>
          </cell>
        </row>
        <row r="79">
          <cell r="A79">
            <v>205</v>
          </cell>
          <cell r="C79">
            <v>78900</v>
          </cell>
          <cell r="D79">
            <v>19200</v>
          </cell>
          <cell r="E79">
            <v>53700</v>
          </cell>
        </row>
        <row r="80">
          <cell r="A80">
            <v>190</v>
          </cell>
          <cell r="B80">
            <v>-24000</v>
          </cell>
          <cell r="C80">
            <v>-24000</v>
          </cell>
          <cell r="D80">
            <v>-24000</v>
          </cell>
          <cell r="E80">
            <v>-24000</v>
          </cell>
        </row>
        <row r="81">
          <cell r="A81">
            <v>94</v>
          </cell>
          <cell r="C81">
            <v>1608480.37</v>
          </cell>
        </row>
        <row r="82">
          <cell r="A82">
            <v>81</v>
          </cell>
          <cell r="B82">
            <v>375000</v>
          </cell>
          <cell r="C82">
            <v>375000</v>
          </cell>
          <cell r="D82">
            <v>375000</v>
          </cell>
          <cell r="E82">
            <v>375000</v>
          </cell>
        </row>
        <row r="83">
          <cell r="A83">
            <v>43</v>
          </cell>
          <cell r="E83">
            <v>-2862000</v>
          </cell>
        </row>
        <row r="84">
          <cell r="A84">
            <v>128</v>
          </cell>
          <cell r="B84">
            <v>0</v>
          </cell>
          <cell r="C84">
            <v>0</v>
          </cell>
          <cell r="D84">
            <v>0</v>
          </cell>
          <cell r="E84">
            <v>0</v>
          </cell>
        </row>
        <row r="85">
          <cell r="A85">
            <v>129</v>
          </cell>
          <cell r="B85">
            <v>0</v>
          </cell>
          <cell r="C85">
            <v>0</v>
          </cell>
          <cell r="D85">
            <v>0</v>
          </cell>
          <cell r="E85">
            <v>0</v>
          </cell>
        </row>
        <row r="86">
          <cell r="A86">
            <v>130</v>
          </cell>
          <cell r="B86">
            <v>80000</v>
          </cell>
          <cell r="C86">
            <v>80000</v>
          </cell>
          <cell r="D86">
            <v>0</v>
          </cell>
          <cell r="E86">
            <v>0</v>
          </cell>
        </row>
        <row r="87">
          <cell r="A87">
            <v>131</v>
          </cell>
          <cell r="B87">
            <v>0</v>
          </cell>
          <cell r="C87">
            <v>0</v>
          </cell>
          <cell r="D87">
            <v>0</v>
          </cell>
          <cell r="E87">
            <v>0</v>
          </cell>
        </row>
        <row r="88">
          <cell r="A88">
            <v>133</v>
          </cell>
          <cell r="B88">
            <v>110000</v>
          </cell>
          <cell r="C88">
            <v>110000</v>
          </cell>
          <cell r="D88">
            <v>110000</v>
          </cell>
          <cell r="E88">
            <v>0</v>
          </cell>
        </row>
        <row r="89">
          <cell r="A89">
            <v>134</v>
          </cell>
          <cell r="B89">
            <v>90000</v>
          </cell>
          <cell r="C89">
            <v>90000</v>
          </cell>
          <cell r="D89">
            <v>0</v>
          </cell>
          <cell r="E89">
            <v>0</v>
          </cell>
        </row>
        <row r="90">
          <cell r="A90">
            <v>135</v>
          </cell>
          <cell r="B90">
            <v>0</v>
          </cell>
          <cell r="C90">
            <v>0</v>
          </cell>
          <cell r="D90">
            <v>0</v>
          </cell>
          <cell r="E90">
            <v>0</v>
          </cell>
        </row>
        <row r="91">
          <cell r="A91">
            <v>137</v>
          </cell>
          <cell r="B91">
            <v>52500</v>
          </cell>
          <cell r="C91">
            <v>52500</v>
          </cell>
          <cell r="D91">
            <v>52500</v>
          </cell>
          <cell r="E91">
            <v>52500</v>
          </cell>
        </row>
        <row r="92">
          <cell r="A92">
            <v>140</v>
          </cell>
          <cell r="B92">
            <v>28000</v>
          </cell>
          <cell r="C92">
            <v>28000</v>
          </cell>
          <cell r="D92">
            <v>0</v>
          </cell>
          <cell r="E92">
            <v>0</v>
          </cell>
        </row>
        <row r="93">
          <cell r="A93">
            <v>141</v>
          </cell>
          <cell r="B93">
            <v>0</v>
          </cell>
          <cell r="C93">
            <v>0</v>
          </cell>
          <cell r="D93">
            <v>0</v>
          </cell>
          <cell r="E93">
            <v>0</v>
          </cell>
        </row>
        <row r="94">
          <cell r="A94">
            <v>107</v>
          </cell>
          <cell r="C94">
            <v>-11030</v>
          </cell>
        </row>
        <row r="95">
          <cell r="A95">
            <v>206</v>
          </cell>
          <cell r="C95">
            <v>-210979.67</v>
          </cell>
          <cell r="E95">
            <v>2132583.4900000002</v>
          </cell>
        </row>
        <row r="96">
          <cell r="A96">
            <v>207</v>
          </cell>
          <cell r="B96">
            <v>150304</v>
          </cell>
          <cell r="C96">
            <v>136149</v>
          </cell>
          <cell r="D96">
            <v>136149</v>
          </cell>
          <cell r="E96">
            <v>-135032</v>
          </cell>
        </row>
        <row r="97">
          <cell r="A97" t="str">
            <v>Grand Total</v>
          </cell>
          <cell r="B97">
            <v>0.1099999996367842</v>
          </cell>
          <cell r="C97">
            <v>6.9849193096160889E-9</v>
          </cell>
          <cell r="D97">
            <v>1.5133991837501526E-9</v>
          </cell>
          <cell r="E97">
            <v>-9.3132257461547852E-10</v>
          </cell>
          <cell r="F97">
            <v>0.10999999940395355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Cost-RCNLD"/>
      <sheetName val="Inc Statement"/>
      <sheetName val="Cash Flows"/>
      <sheetName val="MACRS Dep."/>
    </sheetNames>
    <sheetDataSet>
      <sheetData sheetId="0">
        <row r="14">
          <cell r="L14">
            <v>0</v>
          </cell>
        </row>
      </sheetData>
      <sheetData sheetId="1" refreshError="1"/>
      <sheetData sheetId="2" refreshError="1"/>
      <sheetData sheetId="3">
        <row r="96">
          <cell r="B96">
            <v>0.05</v>
          </cell>
        </row>
        <row r="97">
          <cell r="B97">
            <v>0.28000000000000003</v>
          </cell>
        </row>
        <row r="98">
          <cell r="B98">
            <v>0.03</v>
          </cell>
        </row>
      </sheetData>
      <sheetData sheetId="4" refreshError="1"/>
      <sheetData sheetId="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IDERA"/>
      <sheetName val="CODES"/>
      <sheetName val="SIDERA RENT AND EXPENSES"/>
      <sheetName val="PIVOT 1 (DA NON CAMBIARE)"/>
      <sheetName val="業者の口座名・番号"/>
      <sheetName val="BORROWER - PROJECTED Cash Flow"/>
      <sheetName val="Consoli_Combined"/>
      <sheetName val="Form"/>
      <sheetName val="Debt"/>
      <sheetName val="2002_SIDERA_INVOICES"/>
      <sheetName val="DB Gain"/>
      <sheetName val="BREA Model IBC"/>
      <sheetName val="Contingent Interest"/>
      <sheetName val="Variables"/>
      <sheetName val="wklytrnd"/>
      <sheetName val="GRID"/>
      <sheetName val="data"/>
      <sheetName val="BS"/>
      <sheetName val="Master"/>
      <sheetName val="note1"/>
      <sheetName val="DL"/>
      <sheetName val="2001 Input Flow"/>
      <sheetName val="2001 Input Managed"/>
      <sheetName val="1. Information Requirements"/>
      <sheetName val="Offshore Sprout Drawdown"/>
      <sheetName val="WS EI 04-08"/>
      <sheetName val="재무가정"/>
      <sheetName val="Aging"/>
      <sheetName val="Start"/>
      <sheetName val="Input"/>
      <sheetName val="163(j)"/>
      <sheetName val="BREA Model"/>
    </sheetNames>
    <sheetDataSet>
      <sheetData sheetId="0" refreshError="1"/>
      <sheetData sheetId="1" refreshError="1">
        <row r="2">
          <cell r="A2" t="str">
            <v>Ascensori</v>
          </cell>
          <cell r="J2" t="str">
            <v>Aem Gas quota fissa</v>
          </cell>
        </row>
        <row r="3">
          <cell r="A3" t="str">
            <v>Cancelli</v>
          </cell>
          <cell r="J3" t="str">
            <v>ALF BROKER</v>
          </cell>
        </row>
        <row r="4">
          <cell r="A4" t="str">
            <v>Electricity</v>
          </cell>
          <cell r="J4" t="str">
            <v>Cam Energia</v>
          </cell>
        </row>
        <row r="5">
          <cell r="A5" t="str">
            <v>Expense reimbursement</v>
          </cell>
          <cell r="J5" t="str">
            <v>CENTRO COPIE L'ISTANTANEA</v>
          </cell>
        </row>
        <row r="6">
          <cell r="A6" t="str">
            <v>Gas / Oil/ Heating</v>
          </cell>
          <cell r="J6" t="str">
            <v>CLIMIT</v>
          </cell>
        </row>
        <row r="7">
          <cell r="A7" t="str">
            <v>General Repair</v>
          </cell>
          <cell r="J7" t="str">
            <v>CMG</v>
          </cell>
        </row>
        <row r="8">
          <cell r="A8" t="str">
            <v>General services / Security</v>
          </cell>
          <cell r="J8" t="str">
            <v>Comune di Roma</v>
          </cell>
        </row>
        <row r="9">
          <cell r="A9" t="str">
            <v xml:space="preserve">HVAC </v>
          </cell>
          <cell r="J9" t="str">
            <v>Enel</v>
          </cell>
        </row>
        <row r="10">
          <cell r="A10" t="str">
            <v>Insurance</v>
          </cell>
          <cell r="J10" t="str">
            <v>Kone</v>
          </cell>
        </row>
        <row r="11">
          <cell r="A11" t="str">
            <v>Janitorial / Cleaning</v>
          </cell>
          <cell r="J11" t="str">
            <v>MORETTI</v>
          </cell>
        </row>
        <row r="12">
          <cell r="A12" t="str">
            <v>Landscaping</v>
          </cell>
          <cell r="J12" t="str">
            <v>OCE</v>
          </cell>
        </row>
        <row r="13">
          <cell r="A13" t="str">
            <v>Maintenance contracts</v>
          </cell>
          <cell r="J13" t="str">
            <v>PIRELLI &amp;C Property Management S.p.A.</v>
          </cell>
        </row>
        <row r="14">
          <cell r="A14" t="str">
            <v>Other expenses</v>
          </cell>
          <cell r="J14" t="str">
            <v>TIM</v>
          </cell>
        </row>
        <row r="15">
          <cell r="A15" t="str">
            <v>Parking Lot</v>
          </cell>
        </row>
        <row r="16">
          <cell r="A16" t="str">
            <v>Property management fees</v>
          </cell>
        </row>
        <row r="17">
          <cell r="A17" t="str">
            <v>Rent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 val="LookUp"/>
      <sheetName val="Lookups"/>
      <sheetName val="Definition1"/>
      <sheetName val="Sensitivities"/>
      <sheetName val="Definition2"/>
      <sheetName val="COC"/>
      <sheetName val="U1"/>
      <sheetName val="U2"/>
      <sheetName val="Calc"/>
      <sheetName val="CP1"/>
      <sheetName val="CP2"/>
      <sheetName val="CP3"/>
      <sheetName val="CP4"/>
      <sheetName val="CP5"/>
      <sheetName val="CP6"/>
      <sheetName val="ODC"/>
      <sheetName val="Tx"/>
      <sheetName val="Currency Split"/>
      <sheetName val="Econ(monthly)"/>
      <sheetName val="Total Cost"/>
      <sheetName val="Econ(yearly)"/>
      <sheetName val="Package Phasing"/>
      <sheetName val="B&amp;V Revenue 0401"/>
      <sheetName val="_Unit 1 Summary"/>
      <sheetName val="Budget Utilisation"/>
      <sheetName val="Labor Rates"/>
      <sheetName val="HANGERS"/>
      <sheetName val="PIPE"/>
      <sheetName val="取费表"/>
    </sheetNames>
    <sheetDataSet>
      <sheetData sheetId="0"/>
      <sheetData sheetId="1"/>
      <sheetData sheetId="2"/>
      <sheetData sheetId="3">
        <row r="9">
          <cell r="A9" t="str">
            <v>B&amp;V Cash Flow Milestone Progress by Month</v>
          </cell>
        </row>
      </sheetData>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sheet"/>
      <sheetName val="incstmt"/>
      <sheetName val="prtnrs capital"/>
      <sheetName val="cashflow"/>
      <sheetName val="TB"/>
      <sheetName val="Appendices"/>
      <sheetName val="App A"/>
      <sheetName val="App B"/>
      <sheetName val="App C"/>
      <sheetName val="APP D"/>
      <sheetName val="FMV"/>
      <sheetName val="PWC"/>
      <sheetName val="FMV-1"/>
      <sheetName val="UBTI"/>
      <sheetName val="C3- 8865 Pages 1-2"/>
      <sheetName val="CODES"/>
    </sheetNames>
    <sheetDataSet>
      <sheetData sheetId="0"/>
      <sheetData sheetId="1">
        <row r="1">
          <cell r="A1" t="str">
            <v>Starwood Global Opportunity Fund VI - A, L.P.</v>
          </cell>
        </row>
        <row r="3">
          <cell r="A3" t="str">
            <v>Balance Sheets (000's omitted)</v>
          </cell>
          <cell r="D3">
            <v>1</v>
          </cell>
        </row>
        <row r="5">
          <cell r="B5" t="str">
            <v>As of</v>
          </cell>
          <cell r="D5" t="str">
            <v>As of</v>
          </cell>
        </row>
        <row r="6">
          <cell r="B6">
            <v>38077</v>
          </cell>
          <cell r="D6">
            <v>37986</v>
          </cell>
        </row>
        <row r="8">
          <cell r="A8" t="str">
            <v>Assets</v>
          </cell>
        </row>
        <row r="9">
          <cell r="A9" t="str">
            <v>Real estate and related investments, at estimated fair value:</v>
          </cell>
        </row>
        <row r="11">
          <cell r="A11" t="str">
            <v xml:space="preserve">     Unconsolidated equity investments (Note 4)</v>
          </cell>
          <cell r="B11">
            <v>348724.91100000002</v>
          </cell>
          <cell r="D11">
            <v>372046.13</v>
          </cell>
        </row>
        <row r="13">
          <cell r="A13" t="str">
            <v xml:space="preserve">          Total real estate and related investments</v>
          </cell>
          <cell r="B13">
            <v>348724.91100000002</v>
          </cell>
          <cell r="D13">
            <v>372046.13</v>
          </cell>
        </row>
        <row r="15">
          <cell r="A15" t="str">
            <v>Cash and cash equivalents</v>
          </cell>
          <cell r="B15">
            <v>1248.644</v>
          </cell>
          <cell r="D15">
            <v>370.38934999999998</v>
          </cell>
        </row>
        <row r="16">
          <cell r="A16" t="str">
            <v>Deferred financing costs, net</v>
          </cell>
          <cell r="B16">
            <v>220.739</v>
          </cell>
          <cell r="D16">
            <v>443.142</v>
          </cell>
        </row>
        <row r="17">
          <cell r="A17" t="str">
            <v>Deposits, prepaids and other assets</v>
          </cell>
          <cell r="B17">
            <v>0</v>
          </cell>
          <cell r="D17">
            <v>0</v>
          </cell>
        </row>
        <row r="19">
          <cell r="A19" t="str">
            <v xml:space="preserve">               Total assets</v>
          </cell>
          <cell r="B19">
            <v>350195.29399999999</v>
          </cell>
          <cell r="D19">
            <v>372858.66135000001</v>
          </cell>
        </row>
        <row r="22">
          <cell r="A22" t="str">
            <v>Liabilities and Partners' capital</v>
          </cell>
        </row>
        <row r="24">
          <cell r="A24" t="str">
            <v>Portfolio debt obligations (Note 6)</v>
          </cell>
          <cell r="B24">
            <v>122376.51</v>
          </cell>
          <cell r="D24">
            <v>119409.092</v>
          </cell>
          <cell r="E24">
            <v>-2967.4179999999906</v>
          </cell>
        </row>
        <row r="25">
          <cell r="A25" t="str">
            <v>Accrued expenses</v>
          </cell>
          <cell r="B25">
            <v>85.724999999999994</v>
          </cell>
          <cell r="D25">
            <v>84.724999999999994</v>
          </cell>
        </row>
        <row r="26">
          <cell r="A26" t="str">
            <v>Due to affiliates/related parties</v>
          </cell>
          <cell r="B26">
            <v>0</v>
          </cell>
          <cell r="D26">
            <v>6000</v>
          </cell>
        </row>
        <row r="28">
          <cell r="A28" t="str">
            <v xml:space="preserve">               Total liabilities</v>
          </cell>
          <cell r="B28">
            <v>122463.235</v>
          </cell>
          <cell r="D28">
            <v>125493.81700000001</v>
          </cell>
        </row>
        <row r="30">
          <cell r="A30" t="str">
            <v>Commitments and contingencies</v>
          </cell>
          <cell r="B30">
            <v>0</v>
          </cell>
          <cell r="D30">
            <v>0</v>
          </cell>
        </row>
        <row r="32">
          <cell r="A32" t="str">
            <v>Partners' capital</v>
          </cell>
          <cell r="B32">
            <v>227732.30627</v>
          </cell>
          <cell r="D32">
            <v>247365.09327000001</v>
          </cell>
        </row>
        <row r="34">
          <cell r="A34" t="str">
            <v xml:space="preserve">               Total liabilities and Partners' capital</v>
          </cell>
          <cell r="B34">
            <v>350194.54126999999</v>
          </cell>
          <cell r="D34">
            <v>372858.91026999999</v>
          </cell>
        </row>
      </sheetData>
      <sheetData sheetId="2">
        <row r="1">
          <cell r="A1" t="str">
            <v>Starwood Global Opportunity Fund VI - A, L.P.</v>
          </cell>
        </row>
        <row r="3">
          <cell r="A3" t="str">
            <v>Statements of Operations (000's omitted)</v>
          </cell>
          <cell r="D3">
            <v>2</v>
          </cell>
        </row>
        <row r="5">
          <cell r="B5" t="str">
            <v>For the three months ended</v>
          </cell>
        </row>
        <row r="6">
          <cell r="B6">
            <v>38077</v>
          </cell>
          <cell r="D6">
            <v>37711</v>
          </cell>
        </row>
        <row r="8">
          <cell r="A8" t="str">
            <v>Revenues</v>
          </cell>
        </row>
        <row r="9">
          <cell r="A9" t="str">
            <v>Equity in earnings from unconsolidated equity investments</v>
          </cell>
          <cell r="B9">
            <v>11143.922</v>
          </cell>
          <cell r="D9">
            <v>7832</v>
          </cell>
        </row>
        <row r="10">
          <cell r="A10" t="str">
            <v>Interest income</v>
          </cell>
          <cell r="B10">
            <v>1.073</v>
          </cell>
          <cell r="D10">
            <v>120</v>
          </cell>
        </row>
        <row r="12">
          <cell r="A12" t="str">
            <v xml:space="preserve">               Total revenues</v>
          </cell>
          <cell r="B12">
            <v>11144.995000000001</v>
          </cell>
          <cell r="D12">
            <v>7952</v>
          </cell>
        </row>
        <row r="14">
          <cell r="A14" t="str">
            <v>Expenses</v>
          </cell>
        </row>
        <row r="15">
          <cell r="A15" t="str">
            <v>Management fees</v>
          </cell>
          <cell r="B15">
            <v>1208.1179999999999</v>
          </cell>
          <cell r="D15">
            <v>1208</v>
          </cell>
        </row>
        <row r="16">
          <cell r="A16" t="str">
            <v>Interest expense</v>
          </cell>
          <cell r="B16">
            <v>1297.0450000000001</v>
          </cell>
          <cell r="D16">
            <v>1490</v>
          </cell>
        </row>
        <row r="17">
          <cell r="A17" t="str">
            <v>Professional fees</v>
          </cell>
          <cell r="B17">
            <v>8.0670000000000002</v>
          </cell>
          <cell r="D17">
            <v>3</v>
          </cell>
        </row>
        <row r="19">
          <cell r="A19" t="str">
            <v xml:space="preserve">               Total expenses</v>
          </cell>
          <cell r="B19">
            <v>2513.23</v>
          </cell>
          <cell r="D19">
            <v>2701</v>
          </cell>
        </row>
        <row r="21">
          <cell r="A21" t="str">
            <v>Net investment income</v>
          </cell>
          <cell r="B21">
            <v>8631.7650000000012</v>
          </cell>
          <cell r="D21">
            <v>5251</v>
          </cell>
        </row>
        <row r="23">
          <cell r="A23" t="str">
            <v>Equity interest in unrealized gains:</v>
          </cell>
        </row>
        <row r="25">
          <cell r="A25" t="str">
            <v>Unrealized translation loss, net</v>
          </cell>
          <cell r="B25">
            <v>-3199.4569999999999</v>
          </cell>
          <cell r="D25">
            <v>-573</v>
          </cell>
        </row>
        <row r="26">
          <cell r="A26" t="str">
            <v>Unrealized depreciation on real estate and related investments</v>
          </cell>
          <cell r="B26">
            <v>-7576.5950000000003</v>
          </cell>
          <cell r="D26">
            <v>-787</v>
          </cell>
        </row>
        <row r="27">
          <cell r="A27" t="str">
            <v>Unrealized loss on derivative financial instruments</v>
          </cell>
          <cell r="B27">
            <v>-1400.712</v>
          </cell>
          <cell r="D27">
            <v>-724</v>
          </cell>
        </row>
        <row r="29">
          <cell r="A29" t="str">
            <v>Net unrealized loss</v>
          </cell>
          <cell r="B29">
            <v>-12176.763999999999</v>
          </cell>
          <cell r="D29">
            <v>-2084</v>
          </cell>
        </row>
        <row r="31">
          <cell r="A31" t="str">
            <v>Net increase (decrease) in net assets resulting from operations</v>
          </cell>
          <cell r="B31">
            <v>-3544.998999999998</v>
          </cell>
          <cell r="D31">
            <v>3167</v>
          </cell>
        </row>
      </sheetData>
      <sheetData sheetId="3">
        <row r="1">
          <cell r="A1" t="str">
            <v>Starwood Global Opportunity Fund VI - A, L.P.</v>
          </cell>
        </row>
      </sheetData>
      <sheetData sheetId="4">
        <row r="1">
          <cell r="A1" t="str">
            <v>Starwood Global Opportunity Fund VI - A, L.P.</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TI "/>
      <sheetName val="Property Links"/>
      <sheetName val="Liabilities Allocation"/>
      <sheetName val="Deprec."/>
      <sheetName val="ForEx"/>
      <sheetName val="Debt %"/>
      <sheetName val="Capital"/>
      <sheetName val="balsheet"/>
      <sheetName val="cashflow"/>
      <sheetName val="TB"/>
      <sheetName val="CODES"/>
      <sheetName val="Summary page"/>
      <sheetName val="Exrates"/>
      <sheetName val="Inputs"/>
      <sheetName val="FX rates"/>
      <sheetName val="State Franchise Taxes_C_S_"/>
      <sheetName val="Accrued Exp Related Parties_A_"/>
      <sheetName val="Deferred Revenue_A_"/>
      <sheetName val="Capital Loss _ Carryover_A_"/>
      <sheetName val="Chart of accounts"/>
      <sheetName val="Assumptions Rollup"/>
      <sheetName val="PARTNER DIST. LETTERS"/>
      <sheetName val="Source &amp; Uses Schedule"/>
      <sheetName val="Demographic"/>
      <sheetName val="PIVOT 1 (DA NON CAMBIARE)"/>
      <sheetName val="Forward Curve"/>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ver"/>
      <sheetName val="MenuCode"/>
      <sheetName val="Code"/>
      <sheetName val="Graphs"/>
      <sheetName val="Daily Commentary"/>
      <sheetName val="Footnotes"/>
      <sheetName val="DPV"/>
      <sheetName val="DPVDialog"/>
      <sheetName val="FileDialog"/>
      <sheetName val="TRDDPV"/>
      <sheetName val="Trend Graph"/>
      <sheetName val="Revenue Trend"/>
      <sheetName val="P&amp;L Detail"/>
      <sheetName val="GraphData"/>
      <sheetName val="LOTUSNT"/>
      <sheetName val="ForEx"/>
      <sheetName val="LOTUSNT.XLS"/>
      <sheetName val="FX rates"/>
      <sheetName val="Assumptions"/>
      <sheetName val="Exchange rates"/>
      <sheetName val="HK BS"/>
      <sheetName val="rates "/>
      <sheetName val="Assump"/>
      <sheetName val="Global Investors"/>
      <sheetName val="Template"/>
      <sheetName val="CODES"/>
      <sheetName val="010 Ops &amp; Fwd Plan"/>
    </sheetNames>
    <definedNames>
      <definedName name="GOTOCommentary"/>
      <definedName name="GotoCover"/>
      <definedName name="GOTODetail"/>
      <definedName name="GOTOFootnotes"/>
      <definedName name="GOTOGraph"/>
      <definedName name="GOTOTrend"/>
      <definedName name="PrintCommentary"/>
      <definedName name="PrintDetail"/>
      <definedName name="PrintFootnotes"/>
      <definedName name="PrintGraph"/>
      <definedName name="PrintTren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AnalystNotes"/>
      <sheetName val="Bridge"/>
      <sheetName val="ActionPlan"/>
      <sheetName val="Indicators"/>
      <sheetName val="Sources"/>
      <sheetName val="Input"/>
      <sheetName val="Detail"/>
      <sheetName val="Summary"/>
      <sheetName val="Financials"/>
      <sheetName val="Const"/>
      <sheetName val="FPLEIncome"/>
      <sheetName val="FPLEReturns"/>
      <sheetName val="Tax"/>
      <sheetName val="Depr"/>
      <sheetName val="FPLGroup"/>
      <sheetName val="Accounting"/>
      <sheetName val="Balances"/>
      <sheetName val="Debt"/>
      <sheetName val="Appendix C-1"/>
      <sheetName val="ControlPanel"/>
      <sheetName val="Subscribers"/>
      <sheetName val="Returns"/>
      <sheetName val="Inputs - Mrk Contract"/>
      <sheetName val="Inputs - DiscRate"/>
      <sheetName val="Contract MV"/>
      <sheetName val="Forecast"/>
    </sheetNames>
    <sheetDataSet>
      <sheetData sheetId="0"/>
      <sheetData sheetId="1"/>
      <sheetData sheetId="2"/>
      <sheetData sheetId="3"/>
      <sheetData sheetId="4"/>
      <sheetData sheetId="5"/>
      <sheetData sheetId="6"/>
      <sheetData sheetId="7"/>
      <sheetData sheetId="8"/>
      <sheetData sheetId="9" refreshError="1">
        <row r="21">
          <cell r="E21">
            <v>16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02_APC_061102"/>
      <sheetName val="APC_Price_Pivot"/>
      <sheetName val="APC_Price_AST"/>
      <sheetName val="APC_StD_Pivot"/>
      <sheetName val="APC_StD_AST"/>
      <sheetName val="Energy Prices Work"/>
      <sheetName val="Fuels and EA Prices Work"/>
      <sheetName val="Gas Prices Work"/>
      <sheetName val="Gas Prices"/>
      <sheetName val="Gas"/>
      <sheetName val="Sheet3"/>
      <sheetName val="Sum02_APC_061302"/>
      <sheetName val="#REF"/>
      <sheetName val="Summary"/>
      <sheetName val="Energy Prices pre-scree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xecutive Summary"/>
      <sheetName val="Summary"/>
      <sheetName val="Write Up"/>
      <sheetName val="Total Revenues"/>
      <sheetName val="Contract Revenues"/>
      <sheetName val="Market Data Det Contract Rev"/>
      <sheetName val="Plant Costs"/>
      <sheetName val="Total Costs"/>
      <sheetName val="Lamar Fuel"/>
    </sheetNames>
    <sheetDataSet>
      <sheetData sheetId="0">
        <row r="1">
          <cell r="A1" t="str">
            <v>April</v>
          </cell>
          <cell r="B1">
            <v>720</v>
          </cell>
        </row>
        <row r="2">
          <cell r="A2" t="str">
            <v>August</v>
          </cell>
          <cell r="B2">
            <v>744</v>
          </cell>
        </row>
        <row r="3">
          <cell r="A3" t="str">
            <v>December</v>
          </cell>
          <cell r="B3">
            <v>744</v>
          </cell>
        </row>
        <row r="4">
          <cell r="A4" t="str">
            <v>February</v>
          </cell>
          <cell r="B4">
            <v>672</v>
          </cell>
        </row>
        <row r="5">
          <cell r="A5" t="str">
            <v>January</v>
          </cell>
          <cell r="B5">
            <v>744</v>
          </cell>
        </row>
        <row r="6">
          <cell r="A6" t="str">
            <v>July</v>
          </cell>
          <cell r="B6">
            <v>744</v>
          </cell>
        </row>
        <row r="7">
          <cell r="A7" t="str">
            <v>June</v>
          </cell>
          <cell r="B7">
            <v>720</v>
          </cell>
        </row>
        <row r="8">
          <cell r="A8" t="str">
            <v>March</v>
          </cell>
          <cell r="B8">
            <v>744</v>
          </cell>
        </row>
        <row r="9">
          <cell r="A9" t="str">
            <v>May</v>
          </cell>
          <cell r="B9">
            <v>744</v>
          </cell>
        </row>
        <row r="10">
          <cell r="A10" t="str">
            <v>November</v>
          </cell>
          <cell r="B10">
            <v>720</v>
          </cell>
        </row>
        <row r="11">
          <cell r="A11" t="str">
            <v>October</v>
          </cell>
          <cell r="B11">
            <v>744</v>
          </cell>
        </row>
        <row r="12">
          <cell r="A12" t="str">
            <v>September</v>
          </cell>
          <cell r="B12">
            <v>720</v>
          </cell>
        </row>
      </sheetData>
      <sheetData sheetId="1"/>
      <sheetData sheetId="2"/>
      <sheetData sheetId="3" refreshError="1"/>
      <sheetData sheetId="4"/>
      <sheetData sheetId="5" refreshError="1"/>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FOR SOL"/>
      <sheetName val="CWIP &amp; PP&amp;E BAL BY GROUP"/>
      <sheetName val="JAN CWIP"/>
      <sheetName val="ACCRUAL"/>
      <sheetName val="in svc pt"/>
      <sheetName val="Sheet1"/>
      <sheetName val="CWIP DATA FOR ANALYSIS"/>
      <sheetName val="Sheet2"/>
      <sheetName val="CWIP &amp; PP&amp;E BAL "/>
      <sheetName val="CER"/>
      <sheetName val="GROSS PROP AS OF8-31-02-FINAL"/>
      <sheetName val="DESCRIPTION TABLE"/>
      <sheetName val="Tables"/>
      <sheetName val="1999 ACCRUAL"/>
      <sheetName val="avail cwip"/>
      <sheetName val="Dec CWIP"/>
      <sheetName val="STATSUM"/>
    </sheetNames>
    <sheetDataSet>
      <sheetData sheetId="0"/>
      <sheetData sheetId="1"/>
      <sheetData sheetId="2"/>
      <sheetData sheetId="3"/>
      <sheetData sheetId="4" refreshError="1">
        <row r="3">
          <cell r="A3" t="str">
            <v>1001</v>
          </cell>
          <cell r="B3">
            <v>-390764.75</v>
          </cell>
        </row>
        <row r="4">
          <cell r="A4" t="str">
            <v>1002</v>
          </cell>
          <cell r="B4">
            <v>-288079.69</v>
          </cell>
        </row>
        <row r="5">
          <cell r="A5" t="str">
            <v>1986</v>
          </cell>
          <cell r="B5">
            <v>-163041.85</v>
          </cell>
        </row>
        <row r="6">
          <cell r="A6" t="str">
            <v>1988</v>
          </cell>
          <cell r="B6">
            <v>-2837234.97</v>
          </cell>
        </row>
        <row r="7">
          <cell r="A7" t="str">
            <v>1989</v>
          </cell>
          <cell r="B7">
            <v>-4640901.87</v>
          </cell>
        </row>
        <row r="8">
          <cell r="A8" t="str">
            <v>1990</v>
          </cell>
          <cell r="B8">
            <v>-712959.33</v>
          </cell>
        </row>
        <row r="9">
          <cell r="A9" t="str">
            <v>1991</v>
          </cell>
          <cell r="B9">
            <v>-2825009.69</v>
          </cell>
        </row>
        <row r="10">
          <cell r="A10" t="str">
            <v>1992</v>
          </cell>
          <cell r="B10">
            <v>-1948586.16</v>
          </cell>
        </row>
        <row r="11">
          <cell r="A11" t="str">
            <v>1993</v>
          </cell>
          <cell r="B11">
            <v>-6497256.0800000001</v>
          </cell>
        </row>
        <row r="12">
          <cell r="A12" t="str">
            <v>1994</v>
          </cell>
          <cell r="B12">
            <v>-13717336.939999999</v>
          </cell>
        </row>
        <row r="13">
          <cell r="A13" t="str">
            <v>1995</v>
          </cell>
          <cell r="B13">
            <v>-3258362.24</v>
          </cell>
        </row>
        <row r="14">
          <cell r="A14" t="str">
            <v>1996</v>
          </cell>
          <cell r="B14">
            <v>-4302313.66</v>
          </cell>
        </row>
        <row r="15">
          <cell r="A15" t="str">
            <v>1997</v>
          </cell>
          <cell r="B15">
            <v>-20839968.300000001</v>
          </cell>
        </row>
        <row r="16">
          <cell r="A16" t="str">
            <v>1998</v>
          </cell>
          <cell r="B16">
            <v>-29175378.640000001</v>
          </cell>
        </row>
        <row r="17">
          <cell r="A17" t="str">
            <v>1999</v>
          </cell>
          <cell r="B17">
            <v>-7984051.3300000001</v>
          </cell>
        </row>
        <row r="18">
          <cell r="A18" t="str">
            <v>2000</v>
          </cell>
          <cell r="B18">
            <v>-14315637.49</v>
          </cell>
        </row>
        <row r="19">
          <cell r="A19" t="str">
            <v>6001</v>
          </cell>
          <cell r="B19">
            <v>-859807.22</v>
          </cell>
        </row>
        <row r="20">
          <cell r="A20" t="str">
            <v>6002</v>
          </cell>
          <cell r="B20">
            <v>-19007065.02</v>
          </cell>
        </row>
        <row r="21">
          <cell r="A21" t="str">
            <v>6003</v>
          </cell>
          <cell r="B21">
            <v>-11042074.039999999</v>
          </cell>
        </row>
        <row r="22">
          <cell r="A22" t="str">
            <v>6004</v>
          </cell>
          <cell r="B22">
            <v>-18050081.609999999</v>
          </cell>
        </row>
        <row r="23">
          <cell r="A23" t="str">
            <v>6005</v>
          </cell>
          <cell r="B23">
            <v>-19549915.649999999</v>
          </cell>
        </row>
        <row r="24">
          <cell r="A24" t="str">
            <v>6006</v>
          </cell>
          <cell r="B24">
            <v>-20136371.93</v>
          </cell>
        </row>
        <row r="25">
          <cell r="A25" t="str">
            <v>6007</v>
          </cell>
          <cell r="B25">
            <v>-10609533.84</v>
          </cell>
        </row>
        <row r="26">
          <cell r="A26" t="str">
            <v>6008</v>
          </cell>
          <cell r="B26">
            <v>-14211386.43</v>
          </cell>
        </row>
        <row r="27">
          <cell r="A27" t="str">
            <v>6009</v>
          </cell>
          <cell r="B27">
            <v>-1078335.6499999999</v>
          </cell>
        </row>
        <row r="28">
          <cell r="A28" t="str">
            <v>6010</v>
          </cell>
          <cell r="B28">
            <v>-471350.12</v>
          </cell>
        </row>
        <row r="29">
          <cell r="A29" t="str">
            <v>6012</v>
          </cell>
          <cell r="B29">
            <v>-2883407.29</v>
          </cell>
        </row>
        <row r="30">
          <cell r="A30" t="str">
            <v>6013</v>
          </cell>
          <cell r="B30">
            <v>-1975975.18</v>
          </cell>
        </row>
        <row r="31">
          <cell r="A31" t="str">
            <v>6014</v>
          </cell>
          <cell r="B31">
            <v>-241539.55</v>
          </cell>
        </row>
        <row r="32">
          <cell r="A32" t="str">
            <v>6015</v>
          </cell>
          <cell r="B32">
            <v>-4988250.1500000004</v>
          </cell>
        </row>
        <row r="33">
          <cell r="A33" t="str">
            <v>6016</v>
          </cell>
          <cell r="B33">
            <v>-1179157.3899999999</v>
          </cell>
        </row>
        <row r="34">
          <cell r="A34" t="str">
            <v>6017</v>
          </cell>
          <cell r="B34">
            <v>-521474.77</v>
          </cell>
        </row>
        <row r="35">
          <cell r="A35" t="str">
            <v>6018</v>
          </cell>
          <cell r="B35">
            <v>-116815.24</v>
          </cell>
        </row>
        <row r="36">
          <cell r="A36" t="str">
            <v>6019</v>
          </cell>
          <cell r="B36">
            <v>-552839.61</v>
          </cell>
        </row>
        <row r="37">
          <cell r="A37" t="str">
            <v>6020</v>
          </cell>
          <cell r="B37">
            <v>-286969.67</v>
          </cell>
        </row>
        <row r="38">
          <cell r="A38" t="str">
            <v>6021</v>
          </cell>
          <cell r="B38">
            <v>-299891.34000000003</v>
          </cell>
        </row>
        <row r="39">
          <cell r="A39" t="str">
            <v>6022</v>
          </cell>
          <cell r="B39">
            <v>-229519.25</v>
          </cell>
        </row>
        <row r="40">
          <cell r="A40" t="str">
            <v>6023</v>
          </cell>
          <cell r="B40">
            <v>-6037061.8200000003</v>
          </cell>
        </row>
        <row r="41">
          <cell r="A41" t="str">
            <v>6024</v>
          </cell>
          <cell r="B41">
            <v>-3933.37</v>
          </cell>
        </row>
        <row r="42">
          <cell r="A42" t="str">
            <v>6025</v>
          </cell>
          <cell r="B42">
            <v>-103411.71</v>
          </cell>
        </row>
        <row r="43">
          <cell r="A43" t="str">
            <v>6026</v>
          </cell>
          <cell r="B43">
            <v>-330618.51</v>
          </cell>
        </row>
        <row r="44">
          <cell r="A44" t="str">
            <v>6027</v>
          </cell>
          <cell r="B44">
            <v>-199531.63</v>
          </cell>
        </row>
        <row r="45">
          <cell r="A45" t="str">
            <v>6028</v>
          </cell>
          <cell r="B45">
            <v>-316492.55</v>
          </cell>
        </row>
        <row r="46">
          <cell r="A46" t="str">
            <v>6029</v>
          </cell>
          <cell r="B46">
            <v>-358388</v>
          </cell>
        </row>
        <row r="47">
          <cell r="A47" t="str">
            <v>6030</v>
          </cell>
          <cell r="B47">
            <v>-1219617.3</v>
          </cell>
        </row>
        <row r="48">
          <cell r="A48" t="str">
            <v>6031</v>
          </cell>
          <cell r="B48">
            <v>-3230970.03</v>
          </cell>
        </row>
        <row r="49">
          <cell r="A49" t="str">
            <v>6032</v>
          </cell>
          <cell r="B49">
            <v>-324900.81</v>
          </cell>
        </row>
        <row r="50">
          <cell r="A50" t="str">
            <v>6033</v>
          </cell>
          <cell r="B50">
            <v>-204033.22</v>
          </cell>
        </row>
        <row r="51">
          <cell r="A51" t="str">
            <v>6034</v>
          </cell>
          <cell r="B51">
            <v>-268369.93</v>
          </cell>
        </row>
        <row r="52">
          <cell r="A52" t="str">
            <v>6035</v>
          </cell>
          <cell r="B52">
            <v>-95819.51</v>
          </cell>
        </row>
        <row r="53">
          <cell r="A53" t="str">
            <v>6036</v>
          </cell>
          <cell r="B53">
            <v>-3293599.66</v>
          </cell>
        </row>
        <row r="54">
          <cell r="A54" t="str">
            <v>6037</v>
          </cell>
          <cell r="B54">
            <v>-514387.78</v>
          </cell>
        </row>
        <row r="55">
          <cell r="A55" t="str">
            <v>6038</v>
          </cell>
          <cell r="B55">
            <v>-2210470.5099999998</v>
          </cell>
        </row>
        <row r="56">
          <cell r="A56" t="str">
            <v>6039</v>
          </cell>
          <cell r="B56">
            <v>-431218.88</v>
          </cell>
        </row>
        <row r="57">
          <cell r="A57" t="str">
            <v>6040</v>
          </cell>
          <cell r="B57">
            <v>-53129.55</v>
          </cell>
        </row>
        <row r="58">
          <cell r="A58" t="str">
            <v>6041</v>
          </cell>
          <cell r="B58">
            <v>-87517.7</v>
          </cell>
        </row>
        <row r="59">
          <cell r="A59" t="str">
            <v>6044</v>
          </cell>
          <cell r="B59">
            <v>-131113.94</v>
          </cell>
        </row>
        <row r="60">
          <cell r="A60" t="str">
            <v>6045</v>
          </cell>
          <cell r="B60">
            <v>-19744.849999999999</v>
          </cell>
        </row>
        <row r="61">
          <cell r="A61" t="str">
            <v>6046</v>
          </cell>
          <cell r="B61">
            <v>-19953.12</v>
          </cell>
        </row>
        <row r="62">
          <cell r="A62" t="str">
            <v>6047</v>
          </cell>
          <cell r="B62">
            <v>-4620.82</v>
          </cell>
        </row>
        <row r="63">
          <cell r="A63" t="str">
            <v>6051</v>
          </cell>
          <cell r="B63">
            <v>2747.09</v>
          </cell>
        </row>
        <row r="64">
          <cell r="A64" t="str">
            <v>6052</v>
          </cell>
          <cell r="B64">
            <v>-50386.65</v>
          </cell>
        </row>
        <row r="65">
          <cell r="A65" t="str">
            <v>6053</v>
          </cell>
          <cell r="B65">
            <v>-128029.75999999999</v>
          </cell>
        </row>
        <row r="66">
          <cell r="A66" t="str">
            <v>6057</v>
          </cell>
          <cell r="B66">
            <v>-5125.32</v>
          </cell>
        </row>
        <row r="67">
          <cell r="A67" t="str">
            <v>6059</v>
          </cell>
          <cell r="B67">
            <v>-311392.17</v>
          </cell>
        </row>
        <row r="68">
          <cell r="A68" t="str">
            <v>6060</v>
          </cell>
          <cell r="B68">
            <v>-126039.02</v>
          </cell>
        </row>
        <row r="69">
          <cell r="A69" t="str">
            <v>6061</v>
          </cell>
          <cell r="B69">
            <v>-7419055.29</v>
          </cell>
        </row>
        <row r="70">
          <cell r="A70" t="str">
            <v>6062</v>
          </cell>
          <cell r="B70">
            <v>-5977746.0899999999</v>
          </cell>
        </row>
        <row r="71">
          <cell r="A71" t="str">
            <v>6064</v>
          </cell>
          <cell r="B71">
            <v>-4568907.9800000004</v>
          </cell>
        </row>
        <row r="72">
          <cell r="A72" t="str">
            <v>6065</v>
          </cell>
          <cell r="B72">
            <v>-3356607.38</v>
          </cell>
        </row>
        <row r="73">
          <cell r="A73" t="str">
            <v>6067</v>
          </cell>
          <cell r="B73">
            <v>-1782236.4</v>
          </cell>
        </row>
        <row r="74">
          <cell r="A74" t="str">
            <v>6068</v>
          </cell>
          <cell r="B74">
            <v>-2967386.54</v>
          </cell>
        </row>
        <row r="75">
          <cell r="A75" t="str">
            <v>6069</v>
          </cell>
          <cell r="B75">
            <v>-323463.12</v>
          </cell>
        </row>
        <row r="76">
          <cell r="A76" t="str">
            <v>6070</v>
          </cell>
          <cell r="B76">
            <v>-131672.29999999999</v>
          </cell>
        </row>
        <row r="77">
          <cell r="A77" t="str">
            <v>6071</v>
          </cell>
          <cell r="B77">
            <v>-168382.09</v>
          </cell>
        </row>
        <row r="78">
          <cell r="A78" t="str">
            <v>6072</v>
          </cell>
          <cell r="B78">
            <v>-321065.53999999998</v>
          </cell>
        </row>
        <row r="79">
          <cell r="A79" t="str">
            <v>6073</v>
          </cell>
          <cell r="B79">
            <v>-7800880.0499999998</v>
          </cell>
        </row>
        <row r="80">
          <cell r="A80" t="str">
            <v>6074</v>
          </cell>
          <cell r="B80">
            <v>-1138926.6599999999</v>
          </cell>
        </row>
        <row r="81">
          <cell r="A81" t="str">
            <v>6075</v>
          </cell>
          <cell r="B81">
            <v>-2551998.54</v>
          </cell>
        </row>
        <row r="82">
          <cell r="A82" t="str">
            <v>6076</v>
          </cell>
          <cell r="B82">
            <v>-560751.92000000004</v>
          </cell>
        </row>
        <row r="83">
          <cell r="A83" t="str">
            <v>6077</v>
          </cell>
          <cell r="B83">
            <v>-3182801.66</v>
          </cell>
        </row>
        <row r="84">
          <cell r="A84" t="str">
            <v>6079</v>
          </cell>
          <cell r="B84">
            <v>-150683.78</v>
          </cell>
        </row>
        <row r="85">
          <cell r="A85" t="str">
            <v>6080</v>
          </cell>
          <cell r="B85">
            <v>-288041.01</v>
          </cell>
        </row>
        <row r="86">
          <cell r="A86" t="str">
            <v>6081</v>
          </cell>
          <cell r="B86">
            <v>-15677.02</v>
          </cell>
        </row>
        <row r="87">
          <cell r="A87" t="str">
            <v>6115</v>
          </cell>
          <cell r="B87">
            <v>-3440.28</v>
          </cell>
        </row>
        <row r="88">
          <cell r="A88" t="str">
            <v>6116</v>
          </cell>
          <cell r="B88">
            <v>-8991.3700000000008</v>
          </cell>
        </row>
        <row r="89">
          <cell r="A89" t="str">
            <v>6119</v>
          </cell>
          <cell r="B89">
            <v>-61876.59</v>
          </cell>
        </row>
        <row r="90">
          <cell r="A90" t="str">
            <v>6122</v>
          </cell>
          <cell r="B90">
            <v>-1796.94</v>
          </cell>
        </row>
        <row r="91">
          <cell r="A91" t="str">
            <v>6125</v>
          </cell>
          <cell r="B91">
            <v>-114577.11</v>
          </cell>
        </row>
        <row r="92">
          <cell r="A92" t="str">
            <v>6126</v>
          </cell>
          <cell r="B92">
            <v>-506823.27</v>
          </cell>
        </row>
        <row r="93">
          <cell r="A93" t="str">
            <v>6127</v>
          </cell>
          <cell r="B93">
            <v>-162285.51999999999</v>
          </cell>
        </row>
        <row r="94">
          <cell r="A94" t="str">
            <v>6130</v>
          </cell>
          <cell r="B94">
            <v>-29525.18</v>
          </cell>
        </row>
        <row r="95">
          <cell r="A95" t="str">
            <v>6132</v>
          </cell>
          <cell r="B95">
            <v>-57550.91</v>
          </cell>
        </row>
        <row r="96">
          <cell r="A96" t="str">
            <v>6133</v>
          </cell>
          <cell r="B96">
            <v>-777600.2</v>
          </cell>
        </row>
        <row r="97">
          <cell r="A97" t="str">
            <v>6135</v>
          </cell>
          <cell r="B97">
            <v>-301757.06</v>
          </cell>
        </row>
        <row r="98">
          <cell r="A98" t="str">
            <v>6136</v>
          </cell>
          <cell r="B98">
            <v>-354679.72</v>
          </cell>
        </row>
        <row r="99">
          <cell r="A99" t="str">
            <v>6137</v>
          </cell>
          <cell r="B99">
            <v>-96374.62</v>
          </cell>
        </row>
        <row r="100">
          <cell r="A100" t="str">
            <v>6139</v>
          </cell>
          <cell r="B100">
            <v>-52989.85</v>
          </cell>
        </row>
        <row r="101">
          <cell r="A101" t="str">
            <v>6140</v>
          </cell>
          <cell r="B101">
            <v>-253970.93</v>
          </cell>
        </row>
        <row r="102">
          <cell r="A102" t="str">
            <v>6141</v>
          </cell>
          <cell r="B102">
            <v>-356399.85</v>
          </cell>
        </row>
        <row r="103">
          <cell r="A103" t="str">
            <v>6143</v>
          </cell>
          <cell r="B103">
            <v>-518152.55</v>
          </cell>
        </row>
        <row r="104">
          <cell r="A104" t="str">
            <v>6148</v>
          </cell>
          <cell r="B104">
            <v>-551747.68999999994</v>
          </cell>
        </row>
        <row r="105">
          <cell r="A105" t="str">
            <v>6149</v>
          </cell>
          <cell r="B105">
            <v>-980497.34</v>
          </cell>
        </row>
        <row r="106">
          <cell r="A106" t="str">
            <v>6150</v>
          </cell>
          <cell r="B106">
            <v>-470500.37</v>
          </cell>
        </row>
        <row r="107">
          <cell r="A107" t="str">
            <v>6151</v>
          </cell>
          <cell r="B107">
            <v>-691517.43</v>
          </cell>
        </row>
        <row r="108">
          <cell r="A108" t="str">
            <v>6152</v>
          </cell>
          <cell r="B108">
            <v>-799716.66</v>
          </cell>
        </row>
        <row r="109">
          <cell r="A109" t="str">
            <v>6153</v>
          </cell>
          <cell r="B109">
            <v>-29895.15</v>
          </cell>
        </row>
        <row r="110">
          <cell r="A110" t="str">
            <v>6154</v>
          </cell>
          <cell r="B110">
            <v>-2457.5700000000002</v>
          </cell>
        </row>
        <row r="111">
          <cell r="A111" t="str">
            <v>6155</v>
          </cell>
          <cell r="B111">
            <v>-221092.96</v>
          </cell>
        </row>
        <row r="112">
          <cell r="A112" t="str">
            <v>6158</v>
          </cell>
          <cell r="B112">
            <v>-537878.57999999996</v>
          </cell>
        </row>
        <row r="113">
          <cell r="A113" t="str">
            <v>6159</v>
          </cell>
          <cell r="B113">
            <v>-90724.37</v>
          </cell>
        </row>
        <row r="114">
          <cell r="A114" t="str">
            <v>6160</v>
          </cell>
          <cell r="B114">
            <v>-25494.400000000001</v>
          </cell>
        </row>
        <row r="115">
          <cell r="A115" t="str">
            <v>6163</v>
          </cell>
          <cell r="B115">
            <v>-274698.39</v>
          </cell>
        </row>
        <row r="116">
          <cell r="A116" t="str">
            <v>6164</v>
          </cell>
          <cell r="B116">
            <v>-260491.73</v>
          </cell>
        </row>
        <row r="117">
          <cell r="A117" t="str">
            <v>6166</v>
          </cell>
          <cell r="B117">
            <v>-54260.03</v>
          </cell>
        </row>
        <row r="118">
          <cell r="A118" t="str">
            <v>6167</v>
          </cell>
          <cell r="B118">
            <v>-23914.02</v>
          </cell>
        </row>
        <row r="119">
          <cell r="A119" t="str">
            <v>6169</v>
          </cell>
          <cell r="B119">
            <v>-4473.26</v>
          </cell>
        </row>
        <row r="120">
          <cell r="A120" t="str">
            <v>6170</v>
          </cell>
          <cell r="B120">
            <v>-47666.86</v>
          </cell>
        </row>
        <row r="121">
          <cell r="A121" t="str">
            <v>6172</v>
          </cell>
          <cell r="B121">
            <v>-45213.71</v>
          </cell>
        </row>
        <row r="122">
          <cell r="A122" t="str">
            <v>6173</v>
          </cell>
          <cell r="B122">
            <v>-299767.18</v>
          </cell>
        </row>
        <row r="123">
          <cell r="A123" t="str">
            <v>6174</v>
          </cell>
          <cell r="B123">
            <v>-102822.85</v>
          </cell>
        </row>
        <row r="124">
          <cell r="A124" t="str">
            <v>6177</v>
          </cell>
          <cell r="B124">
            <v>-170913.63</v>
          </cell>
        </row>
        <row r="125">
          <cell r="A125" t="str">
            <v>6185</v>
          </cell>
          <cell r="B125">
            <v>-24817.94</v>
          </cell>
        </row>
        <row r="126">
          <cell r="A126" t="str">
            <v>6201</v>
          </cell>
          <cell r="B126">
            <v>-2008983.5</v>
          </cell>
        </row>
        <row r="127">
          <cell r="A127" t="str">
            <v>6301</v>
          </cell>
          <cell r="B127">
            <v>-3191648.04</v>
          </cell>
        </row>
        <row r="128">
          <cell r="A128" t="str">
            <v>6302</v>
          </cell>
          <cell r="B128">
            <v>-629463.22</v>
          </cell>
        </row>
        <row r="129">
          <cell r="A129" t="str">
            <v>6303</v>
          </cell>
          <cell r="B129">
            <v>-730027.46</v>
          </cell>
        </row>
        <row r="130">
          <cell r="A130" t="str">
            <v>6304</v>
          </cell>
          <cell r="B130">
            <v>-2306524.66</v>
          </cell>
        </row>
        <row r="131">
          <cell r="A131" t="str">
            <v>6305</v>
          </cell>
          <cell r="B131">
            <v>-296849.5</v>
          </cell>
        </row>
        <row r="132">
          <cell r="A132" t="str">
            <v>6306</v>
          </cell>
          <cell r="B132">
            <v>-1189455.3400000001</v>
          </cell>
        </row>
        <row r="133">
          <cell r="A133" t="str">
            <v>6307</v>
          </cell>
          <cell r="B133">
            <v>-61351.49</v>
          </cell>
        </row>
        <row r="134">
          <cell r="A134" t="str">
            <v>6309</v>
          </cell>
          <cell r="B134">
            <v>-829326.73</v>
          </cell>
        </row>
        <row r="135">
          <cell r="A135" t="str">
            <v>6310</v>
          </cell>
          <cell r="B135">
            <v>-997783.67</v>
          </cell>
        </row>
        <row r="136">
          <cell r="A136" t="str">
            <v>6311</v>
          </cell>
          <cell r="B136">
            <v>-392183.93</v>
          </cell>
        </row>
        <row r="137">
          <cell r="A137" t="str">
            <v>6312</v>
          </cell>
          <cell r="B137">
            <v>-620476.15</v>
          </cell>
        </row>
        <row r="138">
          <cell r="A138" t="str">
            <v>6313</v>
          </cell>
          <cell r="B138">
            <v>-23728.1</v>
          </cell>
        </row>
        <row r="139">
          <cell r="A139" t="str">
            <v>6314</v>
          </cell>
          <cell r="B139">
            <v>-6715.65</v>
          </cell>
        </row>
        <row r="140">
          <cell r="A140" t="str">
            <v>6315</v>
          </cell>
          <cell r="B140">
            <v>-67954.13</v>
          </cell>
        </row>
        <row r="141">
          <cell r="A141" t="str">
            <v>6316</v>
          </cell>
          <cell r="B141">
            <v>-1893287.99</v>
          </cell>
        </row>
        <row r="142">
          <cell r="A142" t="str">
            <v>6317</v>
          </cell>
          <cell r="B142">
            <v>-649015.6</v>
          </cell>
        </row>
        <row r="143">
          <cell r="A143" t="str">
            <v>6318</v>
          </cell>
          <cell r="B143">
            <v>-299000.44</v>
          </cell>
        </row>
        <row r="144">
          <cell r="A144" t="str">
            <v>6319</v>
          </cell>
          <cell r="B144">
            <v>-78886.77</v>
          </cell>
        </row>
        <row r="145">
          <cell r="A145" t="str">
            <v>6320</v>
          </cell>
          <cell r="B145">
            <v>-332858.73</v>
          </cell>
        </row>
        <row r="146">
          <cell r="A146" t="str">
            <v>6321</v>
          </cell>
          <cell r="B146">
            <v>-625619.48</v>
          </cell>
        </row>
        <row r="147">
          <cell r="A147" t="str">
            <v>6324</v>
          </cell>
          <cell r="B147">
            <v>-1222188.57</v>
          </cell>
        </row>
        <row r="148">
          <cell r="A148" t="str">
            <v>6326</v>
          </cell>
          <cell r="B148">
            <v>-243633.64</v>
          </cell>
        </row>
        <row r="149">
          <cell r="A149" t="str">
            <v>6328</v>
          </cell>
          <cell r="B149">
            <v>-16957.71</v>
          </cell>
        </row>
        <row r="150">
          <cell r="A150" t="str">
            <v>6330</v>
          </cell>
          <cell r="B150">
            <v>-1082484.1100000001</v>
          </cell>
        </row>
        <row r="151">
          <cell r="A151" t="str">
            <v>6331</v>
          </cell>
          <cell r="B151">
            <v>-71248.92</v>
          </cell>
        </row>
        <row r="152">
          <cell r="A152" t="str">
            <v>6332</v>
          </cell>
          <cell r="B152">
            <v>-59549.919999999998</v>
          </cell>
        </row>
        <row r="153">
          <cell r="A153" t="str">
            <v>6333</v>
          </cell>
          <cell r="B153">
            <v>-59394.239999999998</v>
          </cell>
        </row>
        <row r="154">
          <cell r="A154" t="str">
            <v>6334</v>
          </cell>
          <cell r="B154">
            <v>-149286.43</v>
          </cell>
        </row>
        <row r="155">
          <cell r="A155" t="str">
            <v>6335</v>
          </cell>
          <cell r="B155">
            <v>-74376.52</v>
          </cell>
        </row>
        <row r="156">
          <cell r="A156" t="str">
            <v>6340</v>
          </cell>
          <cell r="B156">
            <v>-310637.92</v>
          </cell>
        </row>
        <row r="157">
          <cell r="A157" t="str">
            <v>6341</v>
          </cell>
          <cell r="B157">
            <v>-30035.77</v>
          </cell>
        </row>
        <row r="158">
          <cell r="A158" t="str">
            <v>6342</v>
          </cell>
          <cell r="B158">
            <v>-84296.81</v>
          </cell>
        </row>
        <row r="159">
          <cell r="A159" t="str">
            <v>6343</v>
          </cell>
          <cell r="B159">
            <v>-490860.51</v>
          </cell>
        </row>
        <row r="160">
          <cell r="A160" t="str">
            <v>6344</v>
          </cell>
          <cell r="B160">
            <v>-553670.19999999995</v>
          </cell>
        </row>
        <row r="161">
          <cell r="A161" t="str">
            <v>6345</v>
          </cell>
          <cell r="B161">
            <v>-138867.29</v>
          </cell>
        </row>
        <row r="162">
          <cell r="A162" t="str">
            <v>6346</v>
          </cell>
          <cell r="B162">
            <v>-552553.48</v>
          </cell>
        </row>
        <row r="163">
          <cell r="A163" t="str">
            <v>6347</v>
          </cell>
          <cell r="B163">
            <v>-14712.86</v>
          </cell>
        </row>
        <row r="164">
          <cell r="A164" t="str">
            <v>6348</v>
          </cell>
          <cell r="B164">
            <v>-2643.01</v>
          </cell>
        </row>
        <row r="165">
          <cell r="A165" t="str">
            <v>6349</v>
          </cell>
          <cell r="B165">
            <v>-3212.67</v>
          </cell>
        </row>
        <row r="166">
          <cell r="A166" t="str">
            <v>6350</v>
          </cell>
          <cell r="B166">
            <v>-461088.96</v>
          </cell>
        </row>
        <row r="167">
          <cell r="A167" t="str">
            <v>6352</v>
          </cell>
          <cell r="B167">
            <v>-25029.1</v>
          </cell>
        </row>
        <row r="168">
          <cell r="A168" t="str">
            <v>6353</v>
          </cell>
          <cell r="B168">
            <v>-466.58</v>
          </cell>
        </row>
        <row r="169">
          <cell r="A169" t="str">
            <v>6354</v>
          </cell>
          <cell r="B169">
            <v>-547501.23</v>
          </cell>
        </row>
        <row r="170">
          <cell r="A170" t="str">
            <v>6355</v>
          </cell>
          <cell r="B170">
            <v>-18481.25</v>
          </cell>
        </row>
        <row r="171">
          <cell r="A171" t="str">
            <v>6356</v>
          </cell>
          <cell r="B171">
            <v>-81566.22</v>
          </cell>
        </row>
        <row r="172">
          <cell r="A172" t="str">
            <v>6500</v>
          </cell>
          <cell r="B172">
            <v>-9011115.0399999991</v>
          </cell>
        </row>
        <row r="173">
          <cell r="A173" t="str">
            <v>6501</v>
          </cell>
          <cell r="B173">
            <v>-1579866.36</v>
          </cell>
        </row>
        <row r="174">
          <cell r="A174" t="str">
            <v>6600</v>
          </cell>
          <cell r="B174">
            <v>-224646.9</v>
          </cell>
        </row>
        <row r="175">
          <cell r="A175" t="str">
            <v>6601</v>
          </cell>
          <cell r="B175">
            <v>-280853.58</v>
          </cell>
        </row>
        <row r="176">
          <cell r="A176" t="str">
            <v>6604</v>
          </cell>
          <cell r="B176">
            <v>-123379.71</v>
          </cell>
        </row>
        <row r="177">
          <cell r="A177" t="str">
            <v>6606</v>
          </cell>
          <cell r="B177">
            <v>-101300.01</v>
          </cell>
        </row>
        <row r="178">
          <cell r="A178" t="str">
            <v>6607</v>
          </cell>
          <cell r="B178">
            <v>-392549.51</v>
          </cell>
        </row>
        <row r="179">
          <cell r="A179" t="str">
            <v>6608</v>
          </cell>
          <cell r="B179">
            <v>-8082.64</v>
          </cell>
        </row>
        <row r="180">
          <cell r="A180" t="str">
            <v>6609</v>
          </cell>
          <cell r="B180">
            <v>-57322.54</v>
          </cell>
        </row>
        <row r="181">
          <cell r="A181" t="str">
            <v>6610</v>
          </cell>
          <cell r="B181">
            <v>-6875.33</v>
          </cell>
        </row>
        <row r="182">
          <cell r="A182" t="str">
            <v>6611</v>
          </cell>
          <cell r="B182">
            <v>-36136.660000000003</v>
          </cell>
        </row>
        <row r="183">
          <cell r="A183" t="str">
            <v>6614</v>
          </cell>
          <cell r="B183">
            <v>-56899.6</v>
          </cell>
        </row>
        <row r="184">
          <cell r="A184" t="str">
            <v>6615</v>
          </cell>
          <cell r="B184">
            <v>-48184.01</v>
          </cell>
        </row>
        <row r="185">
          <cell r="A185" t="str">
            <v>6617</v>
          </cell>
          <cell r="B185">
            <v>-21545.48</v>
          </cell>
        </row>
        <row r="186">
          <cell r="A186" t="str">
            <v>6618</v>
          </cell>
          <cell r="B186">
            <v>-6625.15</v>
          </cell>
        </row>
        <row r="187">
          <cell r="A187" t="str">
            <v>6619</v>
          </cell>
          <cell r="B187">
            <v>-47661.82</v>
          </cell>
        </row>
        <row r="188">
          <cell r="A188" t="str">
            <v>6620</v>
          </cell>
          <cell r="B188">
            <v>-6539.2</v>
          </cell>
        </row>
        <row r="189">
          <cell r="A189" t="str">
            <v>6623</v>
          </cell>
          <cell r="B189">
            <v>-2628.84</v>
          </cell>
        </row>
        <row r="190">
          <cell r="A190" t="str">
            <v>6625</v>
          </cell>
          <cell r="B190">
            <v>-13538.13</v>
          </cell>
        </row>
        <row r="191">
          <cell r="A191" t="str">
            <v>6627</v>
          </cell>
          <cell r="B191">
            <v>-31838.15</v>
          </cell>
        </row>
        <row r="192">
          <cell r="A192" t="str">
            <v>6628</v>
          </cell>
          <cell r="B192">
            <v>-618103.59</v>
          </cell>
        </row>
        <row r="193">
          <cell r="A193" t="str">
            <v>6629</v>
          </cell>
          <cell r="B193">
            <v>-28317.56</v>
          </cell>
        </row>
        <row r="194">
          <cell r="A194" t="str">
            <v>6631</v>
          </cell>
          <cell r="B194">
            <v>-41499.25</v>
          </cell>
        </row>
        <row r="195">
          <cell r="A195" t="str">
            <v>6633</v>
          </cell>
          <cell r="B195">
            <v>-34312.199999999997</v>
          </cell>
        </row>
        <row r="196">
          <cell r="A196" t="str">
            <v>6634</v>
          </cell>
          <cell r="B196">
            <v>-23740.44</v>
          </cell>
        </row>
        <row r="197">
          <cell r="A197" t="str">
            <v>6997</v>
          </cell>
          <cell r="B197">
            <v>-1480157.35</v>
          </cell>
        </row>
        <row r="198">
          <cell r="A198" t="str">
            <v>6998</v>
          </cell>
          <cell r="B198">
            <v>-2711896.21</v>
          </cell>
        </row>
        <row r="199">
          <cell r="A199" t="str">
            <v>7596</v>
          </cell>
          <cell r="B199">
            <v>-173685.14</v>
          </cell>
        </row>
        <row r="200">
          <cell r="A200" t="str">
            <v>7694</v>
          </cell>
          <cell r="B200">
            <v>-3476598.59</v>
          </cell>
        </row>
        <row r="201">
          <cell r="A201" t="str">
            <v>8158</v>
          </cell>
          <cell r="B201">
            <v>-768259.43</v>
          </cell>
        </row>
      </sheetData>
      <sheetData sheetId="5"/>
      <sheetData sheetId="6"/>
      <sheetData sheetId="7"/>
      <sheetData sheetId="8"/>
      <sheetData sheetId="9"/>
      <sheetData sheetId="10">
        <row r="5">
          <cell r="M5" t="str">
            <v>0</v>
          </cell>
        </row>
      </sheetData>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Control Sheet"/>
      <sheetName val="Mgmt_App_Plan_Bridge"/>
      <sheetName val="Apprvd Bdgt"/>
      <sheetName val="E&amp;C Risk Tracker"/>
      <sheetName val="Forecast_Detail"/>
      <sheetName val="EOP_Fcst"/>
      <sheetName val="EOP By WBS"/>
      <sheetName val="One_Pager"/>
      <sheetName val="Wolf Ridge CWIP Spend curves"/>
      <sheetName val="InfoMaker8 Commit Data"/>
      <sheetName val="Infomaker8 To Go Data"/>
      <sheetName val="WEC Invoice"/>
      <sheetName val="WEC Invoice Tracking"/>
      <sheetName val="EPC Services Invoice"/>
      <sheetName val="EPC Invoice Tracking"/>
      <sheetName val="Calc List"/>
      <sheetName val="AFUDC"/>
      <sheetName val="Input Sheet"/>
      <sheetName val="LIGM Details"/>
      <sheetName val="Fld_Qtys_C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H8" t="str">
            <v>SOV Qty's &amp; U/R's</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W Changes and Comments"/>
      <sheetName val="Notes"/>
      <sheetName val="General"/>
      <sheetName val="Occ and Rate"/>
      <sheetName val="Hotcomps"/>
      <sheetName val="Hotcomps 2001"/>
      <sheetName val="Labor-Sher Alex All"/>
      <sheetName val="PF Input"/>
      <sheetName val="Five-Year Projection"/>
      <sheetName val="Ten-Year Projection"/>
      <sheetName val="Ten-Year Projection $US"/>
      <sheetName val="Capital Input"/>
      <sheetName val="Calculations"/>
      <sheetName val="Transaction Summary &amp; Tables"/>
      <sheetName val="Transaction Metrics"/>
      <sheetName val="Error Check"/>
      <sheetName val="Labor - Portland"/>
      <sheetName val="Labor  - BWI"/>
      <sheetName val="Labor - Marriott BWI"/>
      <sheetName val="Dept Analysis"/>
      <sheetName val="Labor-Tysons C"/>
      <sheetName val="Labor-She Alex w Portland"/>
      <sheetName val="Sensitivity"/>
      <sheetName val="Real Estate Returns"/>
      <sheetName val="Facilities"/>
      <sheetName val="Profile"/>
      <sheetName val="Occ&amp;Rate"/>
      <sheetName val="PF Start"/>
      <sheetName val="Ratios"/>
      <sheetName val="10-Year"/>
      <sheetName val="5-Year"/>
      <sheetName val="10-Year $US"/>
      <sheetName val="Sensitivities"/>
      <sheetName val="Spa"/>
      <sheetName val="JV Summary"/>
      <sheetName val="FiMo Westin Dulles Prototype 2-"/>
      <sheetName val="FINANCE"/>
      <sheetName val="COSTINP"/>
      <sheetName val="SUM"/>
      <sheetName val="Controls"/>
      <sheetName val=" BUDGET"/>
      <sheetName val="Park"/>
    </sheetNames>
    <sheetDataSet>
      <sheetData sheetId="0"/>
      <sheetData sheetId="1"/>
      <sheetData sheetId="2" refreshError="1">
        <row r="7">
          <cell r="C7">
            <v>209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s>
    <sheetDataSet>
      <sheetData sheetId="0">
        <row r="2">
          <cell r="N2" t="str">
            <v>PY1</v>
          </cell>
        </row>
        <row r="4">
          <cell r="N4">
            <v>14556231.26</v>
          </cell>
        </row>
        <row r="5">
          <cell r="N5">
            <v>14556231.26</v>
          </cell>
        </row>
        <row r="6">
          <cell r="N6">
            <v>4640833.34</v>
          </cell>
        </row>
        <row r="7">
          <cell r="N7">
            <v>4640833.34</v>
          </cell>
        </row>
        <row r="8">
          <cell r="N8">
            <v>19197064.600000001</v>
          </cell>
        </row>
        <row r="10">
          <cell r="N10">
            <v>743539.02</v>
          </cell>
        </row>
        <row r="11">
          <cell r="N11">
            <v>743539.02</v>
          </cell>
        </row>
        <row r="12">
          <cell r="N12">
            <v>362906.36</v>
          </cell>
        </row>
        <row r="13">
          <cell r="N13">
            <v>362906.36</v>
          </cell>
        </row>
        <row r="14">
          <cell r="N14">
            <v>1106445.3799999999</v>
          </cell>
        </row>
        <row r="16">
          <cell r="N16">
            <v>0</v>
          </cell>
        </row>
        <row r="18">
          <cell r="N18">
            <v>653991162.10000002</v>
          </cell>
        </row>
        <row r="19">
          <cell r="N19">
            <v>653991162.10000002</v>
          </cell>
        </row>
        <row r="20">
          <cell r="N20">
            <v>127099925.13</v>
          </cell>
        </row>
        <row r="21">
          <cell r="N21">
            <v>127099925.13</v>
          </cell>
        </row>
        <row r="22">
          <cell r="N22">
            <v>781091087.23000002</v>
          </cell>
        </row>
        <row r="24">
          <cell r="N24">
            <v>0</v>
          </cell>
        </row>
        <row r="26">
          <cell r="N26">
            <v>0</v>
          </cell>
        </row>
        <row r="28">
          <cell r="N28">
            <v>154136.5</v>
          </cell>
        </row>
        <row r="29">
          <cell r="N29">
            <v>154136.5</v>
          </cell>
        </row>
        <row r="30">
          <cell r="N30">
            <v>154136.5</v>
          </cell>
        </row>
        <row r="32">
          <cell r="N32">
            <v>0</v>
          </cell>
        </row>
        <row r="34">
          <cell r="N34">
            <v>9203.1200000000008</v>
          </cell>
        </row>
        <row r="35">
          <cell r="N35">
            <v>9203.1200000000008</v>
          </cell>
        </row>
        <row r="36">
          <cell r="N36">
            <v>0</v>
          </cell>
        </row>
        <row r="37">
          <cell r="N37">
            <v>0</v>
          </cell>
        </row>
        <row r="38">
          <cell r="N38">
            <v>0</v>
          </cell>
        </row>
        <row r="39">
          <cell r="N39">
            <v>0</v>
          </cell>
        </row>
        <row r="40">
          <cell r="N40">
            <v>0</v>
          </cell>
        </row>
        <row r="41">
          <cell r="N41">
            <v>0</v>
          </cell>
        </row>
        <row r="42">
          <cell r="N42">
            <v>9203.1200000000008</v>
          </cell>
        </row>
        <row r="44">
          <cell r="N44">
            <v>-333225.28000000003</v>
          </cell>
        </row>
        <row r="45">
          <cell r="N45">
            <v>-14388511.08</v>
          </cell>
        </row>
        <row r="46">
          <cell r="N46">
            <v>-34832.080000000002</v>
          </cell>
        </row>
        <row r="47">
          <cell r="N47">
            <v>-14756568.439999999</v>
          </cell>
        </row>
        <row r="48">
          <cell r="N48">
            <v>-158991.70000000001</v>
          </cell>
        </row>
        <row r="49">
          <cell r="N49">
            <v>-4115417.71</v>
          </cell>
        </row>
        <row r="50">
          <cell r="N50">
            <v>-6692.5</v>
          </cell>
        </row>
        <row r="51">
          <cell r="N51">
            <v>-15279.39</v>
          </cell>
        </row>
        <row r="52">
          <cell r="N52">
            <v>-4296381.3</v>
          </cell>
        </row>
        <row r="53">
          <cell r="N53">
            <v>-19052949.739999998</v>
          </cell>
        </row>
        <row r="55">
          <cell r="N55">
            <v>2529808.0699999998</v>
          </cell>
        </row>
        <row r="56">
          <cell r="N56">
            <v>2529808.0699999998</v>
          </cell>
        </row>
        <row r="57">
          <cell r="N57">
            <v>636157.93999999994</v>
          </cell>
        </row>
        <row r="58">
          <cell r="N58">
            <v>636157.93999999994</v>
          </cell>
        </row>
        <row r="59">
          <cell r="N59">
            <v>3165966.01</v>
          </cell>
        </row>
        <row r="60">
          <cell r="N60">
            <v>785670953.10000002</v>
          </cell>
        </row>
      </sheetData>
      <sheetData sheetId="1">
        <row r="1">
          <cell r="F1" t="str">
            <v>Preliminary</v>
          </cell>
          <cell r="G1" t="str">
            <v>AJE</v>
          </cell>
          <cell r="H1" t="str">
            <v>Adjusted</v>
          </cell>
          <cell r="I1" t="str">
            <v>RJE</v>
          </cell>
          <cell r="J1" t="str">
            <v>Final</v>
          </cell>
          <cell r="K1" t="str">
            <v>PY1</v>
          </cell>
        </row>
        <row r="3">
          <cell r="F3">
            <v>15155378</v>
          </cell>
          <cell r="G3">
            <v>0</v>
          </cell>
          <cell r="H3">
            <v>15155378</v>
          </cell>
          <cell r="I3">
            <v>0</v>
          </cell>
          <cell r="J3">
            <v>15155378</v>
          </cell>
          <cell r="K3">
            <v>14556231.26</v>
          </cell>
        </row>
        <row r="4">
          <cell r="F4">
            <v>15155378</v>
          </cell>
          <cell r="G4">
            <v>0</v>
          </cell>
          <cell r="H4">
            <v>15155378</v>
          </cell>
          <cell r="I4">
            <v>0</v>
          </cell>
          <cell r="J4">
            <v>15155378</v>
          </cell>
          <cell r="K4">
            <v>14556231.26</v>
          </cell>
        </row>
        <row r="5">
          <cell r="F5">
            <v>4651132.87</v>
          </cell>
          <cell r="G5">
            <v>0</v>
          </cell>
          <cell r="H5">
            <v>4651132.87</v>
          </cell>
          <cell r="I5">
            <v>0</v>
          </cell>
          <cell r="J5">
            <v>4651132.87</v>
          </cell>
          <cell r="K5">
            <v>4640833.34</v>
          </cell>
        </row>
        <row r="6">
          <cell r="F6">
            <v>4651132.87</v>
          </cell>
          <cell r="G6">
            <v>0</v>
          </cell>
          <cell r="H6">
            <v>4651132.87</v>
          </cell>
          <cell r="I6">
            <v>0</v>
          </cell>
          <cell r="J6">
            <v>4651132.87</v>
          </cell>
          <cell r="K6">
            <v>4640833.34</v>
          </cell>
        </row>
        <row r="7">
          <cell r="F7">
            <v>19806510.870000001</v>
          </cell>
          <cell r="G7">
            <v>0</v>
          </cell>
          <cell r="H7">
            <v>19806510.870000001</v>
          </cell>
          <cell r="I7">
            <v>0</v>
          </cell>
          <cell r="J7">
            <v>19806510.870000001</v>
          </cell>
          <cell r="K7">
            <v>19197064.600000001</v>
          </cell>
        </row>
        <row r="9">
          <cell r="F9">
            <v>760139</v>
          </cell>
          <cell r="G9">
            <v>0</v>
          </cell>
          <cell r="H9">
            <v>760139</v>
          </cell>
          <cell r="I9">
            <v>0</v>
          </cell>
          <cell r="J9">
            <v>760139</v>
          </cell>
          <cell r="K9">
            <v>743539.02</v>
          </cell>
        </row>
        <row r="10">
          <cell r="F10">
            <v>760139</v>
          </cell>
          <cell r="G10">
            <v>0</v>
          </cell>
          <cell r="H10">
            <v>760139</v>
          </cell>
          <cell r="I10">
            <v>0</v>
          </cell>
          <cell r="J10">
            <v>760139</v>
          </cell>
          <cell r="K10">
            <v>743539.02</v>
          </cell>
        </row>
        <row r="11">
          <cell r="F11">
            <v>362906.36</v>
          </cell>
          <cell r="G11">
            <v>0</v>
          </cell>
          <cell r="H11">
            <v>362906.36</v>
          </cell>
          <cell r="I11">
            <v>0</v>
          </cell>
          <cell r="J11">
            <v>362906.36</v>
          </cell>
          <cell r="K11">
            <v>362906.36</v>
          </cell>
        </row>
        <row r="12">
          <cell r="F12">
            <v>362906.36</v>
          </cell>
          <cell r="G12">
            <v>0</v>
          </cell>
          <cell r="H12">
            <v>362906.36</v>
          </cell>
          <cell r="I12">
            <v>0</v>
          </cell>
          <cell r="J12">
            <v>362906.36</v>
          </cell>
          <cell r="K12">
            <v>362906.36</v>
          </cell>
        </row>
        <row r="13">
          <cell r="F13">
            <v>1123045.3600000001</v>
          </cell>
          <cell r="G13">
            <v>0</v>
          </cell>
          <cell r="H13">
            <v>1123045.3600000001</v>
          </cell>
          <cell r="I13">
            <v>0</v>
          </cell>
          <cell r="J13">
            <v>1123045.3600000001</v>
          </cell>
          <cell r="K13">
            <v>1106445.3799999999</v>
          </cell>
        </row>
        <row r="15">
          <cell r="F15">
            <v>0</v>
          </cell>
          <cell r="G15">
            <v>0</v>
          </cell>
          <cell r="H15">
            <v>0</v>
          </cell>
          <cell r="I15">
            <v>0</v>
          </cell>
          <cell r="J15">
            <v>0</v>
          </cell>
          <cell r="K15">
            <v>0</v>
          </cell>
        </row>
        <row r="17">
          <cell r="F17">
            <v>654177973</v>
          </cell>
          <cell r="G17">
            <v>0</v>
          </cell>
          <cell r="H17">
            <v>654177973</v>
          </cell>
          <cell r="I17">
            <v>0</v>
          </cell>
          <cell r="J17">
            <v>654177973</v>
          </cell>
          <cell r="K17">
            <v>653991162.10000002</v>
          </cell>
        </row>
        <row r="18">
          <cell r="F18">
            <v>654177973</v>
          </cell>
          <cell r="G18">
            <v>0</v>
          </cell>
          <cell r="H18">
            <v>654177973</v>
          </cell>
          <cell r="I18">
            <v>0</v>
          </cell>
          <cell r="J18">
            <v>654177973</v>
          </cell>
          <cell r="K18">
            <v>653991162.10000002</v>
          </cell>
        </row>
        <row r="19">
          <cell r="F19">
            <v>127554052.18000001</v>
          </cell>
          <cell r="G19">
            <v>0</v>
          </cell>
          <cell r="H19">
            <v>127554052.18000001</v>
          </cell>
          <cell r="I19">
            <v>0</v>
          </cell>
          <cell r="J19">
            <v>127554052.18000001</v>
          </cell>
          <cell r="K19">
            <v>127099925.13</v>
          </cell>
        </row>
        <row r="20">
          <cell r="F20">
            <v>127554052.18000001</v>
          </cell>
          <cell r="G20">
            <v>0</v>
          </cell>
          <cell r="H20">
            <v>127554052.18000001</v>
          </cell>
          <cell r="I20">
            <v>0</v>
          </cell>
          <cell r="J20">
            <v>127554052.18000001</v>
          </cell>
          <cell r="K20">
            <v>127099925.13</v>
          </cell>
        </row>
        <row r="21">
          <cell r="F21">
            <v>781732025.18000007</v>
          </cell>
          <cell r="G21">
            <v>0</v>
          </cell>
          <cell r="H21">
            <v>781732025.18000007</v>
          </cell>
          <cell r="I21">
            <v>0</v>
          </cell>
          <cell r="J21">
            <v>781732025.18000007</v>
          </cell>
          <cell r="K21">
            <v>781091087.23000002</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154136.5</v>
          </cell>
          <cell r="G27">
            <v>0</v>
          </cell>
          <cell r="H27">
            <v>154136.5</v>
          </cell>
          <cell r="I27">
            <v>0</v>
          </cell>
          <cell r="J27">
            <v>154136.5</v>
          </cell>
          <cell r="K27">
            <v>154136.5</v>
          </cell>
        </row>
        <row r="28">
          <cell r="F28">
            <v>154136.5</v>
          </cell>
          <cell r="G28">
            <v>0</v>
          </cell>
          <cell r="H28">
            <v>154136.5</v>
          </cell>
          <cell r="I28">
            <v>0</v>
          </cell>
          <cell r="J28">
            <v>154136.5</v>
          </cell>
          <cell r="K28">
            <v>154136.5</v>
          </cell>
        </row>
        <row r="29">
          <cell r="F29">
            <v>154136.5</v>
          </cell>
          <cell r="G29">
            <v>0</v>
          </cell>
          <cell r="H29">
            <v>154136.5</v>
          </cell>
          <cell r="I29">
            <v>0</v>
          </cell>
          <cell r="J29">
            <v>154136.5</v>
          </cell>
          <cell r="K29">
            <v>154136.5</v>
          </cell>
        </row>
        <row r="31">
          <cell r="F31">
            <v>0</v>
          </cell>
          <cell r="G31">
            <v>0</v>
          </cell>
          <cell r="H31">
            <v>0</v>
          </cell>
          <cell r="I31">
            <v>0</v>
          </cell>
          <cell r="J31">
            <v>0</v>
          </cell>
          <cell r="K31">
            <v>0</v>
          </cell>
        </row>
        <row r="33">
          <cell r="F33">
            <v>56885.56</v>
          </cell>
          <cell r="G33">
            <v>0</v>
          </cell>
          <cell r="H33">
            <v>56885.56</v>
          </cell>
          <cell r="I33">
            <v>0</v>
          </cell>
          <cell r="J33">
            <v>56885.56</v>
          </cell>
          <cell r="K33">
            <v>9203.1200000000008</v>
          </cell>
        </row>
        <row r="34">
          <cell r="F34">
            <v>56885.56</v>
          </cell>
          <cell r="G34">
            <v>0</v>
          </cell>
          <cell r="H34">
            <v>56885.56</v>
          </cell>
          <cell r="I34">
            <v>0</v>
          </cell>
          <cell r="J34">
            <v>56885.56</v>
          </cell>
          <cell r="K34">
            <v>9203.1200000000008</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51752.52</v>
          </cell>
          <cell r="G39">
            <v>0</v>
          </cell>
          <cell r="H39">
            <v>51752.52</v>
          </cell>
          <cell r="I39">
            <v>0</v>
          </cell>
          <cell r="J39">
            <v>51752.52</v>
          </cell>
          <cell r="K39">
            <v>0</v>
          </cell>
        </row>
        <row r="40">
          <cell r="F40">
            <v>51752.52</v>
          </cell>
          <cell r="G40">
            <v>0</v>
          </cell>
          <cell r="H40">
            <v>51752.52</v>
          </cell>
          <cell r="I40">
            <v>0</v>
          </cell>
          <cell r="J40">
            <v>51752.52</v>
          </cell>
          <cell r="K40">
            <v>0</v>
          </cell>
        </row>
        <row r="41">
          <cell r="F41">
            <v>108638.08</v>
          </cell>
          <cell r="G41">
            <v>0</v>
          </cell>
          <cell r="H41">
            <v>108638.08</v>
          </cell>
          <cell r="I41">
            <v>0</v>
          </cell>
          <cell r="J41">
            <v>108638.08</v>
          </cell>
          <cell r="K41">
            <v>9203.1200000000008</v>
          </cell>
        </row>
        <row r="43">
          <cell r="F43">
            <v>-927161.37</v>
          </cell>
          <cell r="G43">
            <v>0</v>
          </cell>
          <cell r="H43">
            <v>-927161.37</v>
          </cell>
          <cell r="I43">
            <v>0</v>
          </cell>
          <cell r="J43">
            <v>-927161.37</v>
          </cell>
          <cell r="K43">
            <v>-333225.28000000003</v>
          </cell>
        </row>
        <row r="44">
          <cell r="F44">
            <v>-39232299.259999998</v>
          </cell>
          <cell r="G44">
            <v>0</v>
          </cell>
          <cell r="H44">
            <v>-39232299.259999998</v>
          </cell>
          <cell r="I44">
            <v>0</v>
          </cell>
          <cell r="J44">
            <v>-39232299.259999998</v>
          </cell>
          <cell r="K44">
            <v>-14388511.08</v>
          </cell>
        </row>
        <row r="45">
          <cell r="F45">
            <v>-90709.13</v>
          </cell>
          <cell r="G45">
            <v>0</v>
          </cell>
          <cell r="H45">
            <v>-90709.13</v>
          </cell>
          <cell r="I45">
            <v>0</v>
          </cell>
          <cell r="J45">
            <v>-90709.13</v>
          </cell>
          <cell r="K45">
            <v>-34832.080000000002</v>
          </cell>
        </row>
        <row r="46">
          <cell r="F46">
            <v>-40250169.759999998</v>
          </cell>
          <cell r="G46">
            <v>0</v>
          </cell>
          <cell r="H46">
            <v>-40250169.759999998</v>
          </cell>
          <cell r="I46">
            <v>0</v>
          </cell>
          <cell r="J46">
            <v>-40250169.759999998</v>
          </cell>
          <cell r="K46">
            <v>-14756568.439999999</v>
          </cell>
        </row>
        <row r="47">
          <cell r="F47">
            <v>-347583</v>
          </cell>
          <cell r="G47">
            <v>0</v>
          </cell>
          <cell r="H47">
            <v>-347583</v>
          </cell>
          <cell r="I47">
            <v>0</v>
          </cell>
          <cell r="J47">
            <v>-347583</v>
          </cell>
          <cell r="K47">
            <v>-158991.70000000001</v>
          </cell>
        </row>
        <row r="48">
          <cell r="F48">
            <v>-8921136</v>
          </cell>
          <cell r="G48">
            <v>0</v>
          </cell>
          <cell r="H48">
            <v>-8921136</v>
          </cell>
          <cell r="I48">
            <v>0</v>
          </cell>
          <cell r="J48">
            <v>-8921136</v>
          </cell>
          <cell r="K48">
            <v>-4115417.71</v>
          </cell>
        </row>
        <row r="49">
          <cell r="F49">
            <v>-25996.5</v>
          </cell>
          <cell r="G49">
            <v>0</v>
          </cell>
          <cell r="H49">
            <v>-25996.5</v>
          </cell>
          <cell r="I49">
            <v>0</v>
          </cell>
          <cell r="J49">
            <v>-25996.5</v>
          </cell>
          <cell r="K49">
            <v>-6692.5</v>
          </cell>
        </row>
        <row r="50">
          <cell r="F50">
            <v>-31587.62</v>
          </cell>
          <cell r="G50">
            <v>0</v>
          </cell>
          <cell r="H50">
            <v>-31587.62</v>
          </cell>
          <cell r="I50">
            <v>0</v>
          </cell>
          <cell r="J50">
            <v>-31587.62</v>
          </cell>
          <cell r="K50">
            <v>-15279.39</v>
          </cell>
        </row>
        <row r="51">
          <cell r="F51">
            <v>-9326303.1199999992</v>
          </cell>
          <cell r="G51">
            <v>0</v>
          </cell>
          <cell r="H51">
            <v>-9326303.1199999992</v>
          </cell>
          <cell r="I51">
            <v>0</v>
          </cell>
          <cell r="J51">
            <v>-9326303.1199999992</v>
          </cell>
          <cell r="K51">
            <v>-4296381.3</v>
          </cell>
        </row>
        <row r="52">
          <cell r="F52">
            <v>-49576472.879999995</v>
          </cell>
          <cell r="G52">
            <v>0</v>
          </cell>
          <cell r="H52">
            <v>-49576472.879999995</v>
          </cell>
          <cell r="I52">
            <v>0</v>
          </cell>
          <cell r="J52">
            <v>-49576472.879999995</v>
          </cell>
          <cell r="K52">
            <v>-19052949.739999998</v>
          </cell>
        </row>
        <row r="54">
          <cell r="F54">
            <v>2529808.56</v>
          </cell>
          <cell r="G54">
            <v>0</v>
          </cell>
          <cell r="H54">
            <v>2529808.56</v>
          </cell>
          <cell r="I54">
            <v>0</v>
          </cell>
          <cell r="J54">
            <v>2529808.56</v>
          </cell>
          <cell r="K54">
            <v>2529808.0699999998</v>
          </cell>
        </row>
        <row r="55">
          <cell r="F55">
            <v>2529808.56</v>
          </cell>
          <cell r="G55">
            <v>0</v>
          </cell>
          <cell r="H55">
            <v>2529808.56</v>
          </cell>
          <cell r="I55">
            <v>0</v>
          </cell>
          <cell r="J55">
            <v>2529808.56</v>
          </cell>
          <cell r="K55">
            <v>2529808.0699999998</v>
          </cell>
        </row>
        <row r="56">
          <cell r="F56">
            <v>636157.63</v>
          </cell>
          <cell r="G56">
            <v>0</v>
          </cell>
          <cell r="H56">
            <v>636157.63</v>
          </cell>
          <cell r="I56">
            <v>0</v>
          </cell>
          <cell r="J56">
            <v>636157.63</v>
          </cell>
          <cell r="K56">
            <v>636157.93999999994</v>
          </cell>
        </row>
        <row r="57">
          <cell r="F57">
            <v>636157.63</v>
          </cell>
          <cell r="G57">
            <v>0</v>
          </cell>
          <cell r="H57">
            <v>636157.63</v>
          </cell>
          <cell r="I57">
            <v>0</v>
          </cell>
          <cell r="J57">
            <v>636157.63</v>
          </cell>
          <cell r="K57">
            <v>636157.93999999994</v>
          </cell>
        </row>
        <row r="58">
          <cell r="F58">
            <v>3165966.19</v>
          </cell>
          <cell r="G58">
            <v>0</v>
          </cell>
          <cell r="H58">
            <v>3165966.19</v>
          </cell>
          <cell r="I58">
            <v>0</v>
          </cell>
          <cell r="J58">
            <v>3165966.19</v>
          </cell>
          <cell r="K58">
            <v>3165966.01</v>
          </cell>
        </row>
        <row r="59">
          <cell r="F59">
            <v>756513849.29999995</v>
          </cell>
          <cell r="G59">
            <v>0</v>
          </cell>
          <cell r="H59">
            <v>756513849.29999995</v>
          </cell>
          <cell r="I59">
            <v>0</v>
          </cell>
          <cell r="J59">
            <v>756513849.29999995</v>
          </cell>
          <cell r="K59">
            <v>785670953.10000002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Journal Entry"/>
      <sheetName val="input"/>
      <sheetName val="Sheet1"/>
    </sheetNames>
    <sheetDataSet>
      <sheetData sheetId="0" refreshError="1"/>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_OM"/>
      <sheetName val="rpt_Function"/>
      <sheetName val="rpt_Line Items"/>
      <sheetName val="tbl_Legend"/>
      <sheetName val="tbl_Input Data"/>
      <sheetName val="tbl_DRAFT_Budget_FERC_WBS "/>
    </sheetNames>
    <sheetDataSet>
      <sheetData sheetId="0"/>
      <sheetData sheetId="1"/>
      <sheetData sheetId="2">
        <row r="1">
          <cell r="C1" t="str">
            <v>FERC</v>
          </cell>
        </row>
      </sheetData>
      <sheetData sheetId="3">
        <row r="3">
          <cell r="E3">
            <v>2012</v>
          </cell>
          <cell r="G3">
            <v>1</v>
          </cell>
        </row>
        <row r="4">
          <cell r="G4">
            <v>1.03</v>
          </cell>
        </row>
        <row r="5">
          <cell r="G5">
            <v>1.0609</v>
          </cell>
        </row>
        <row r="6">
          <cell r="G6">
            <v>1.092727</v>
          </cell>
        </row>
        <row r="7">
          <cell r="G7">
            <v>1.1255088099999999</v>
          </cell>
        </row>
        <row r="8">
          <cell r="G8">
            <v>1.1592740742999998</v>
          </cell>
        </row>
        <row r="9">
          <cell r="G9">
            <v>1.1940522965289999</v>
          </cell>
        </row>
        <row r="10">
          <cell r="G10">
            <v>1.22987386542487</v>
          </cell>
        </row>
        <row r="11">
          <cell r="G11">
            <v>1.2667700813876159</v>
          </cell>
        </row>
        <row r="12">
          <cell r="G12">
            <v>1.2667700813876159</v>
          </cell>
        </row>
        <row r="13">
          <cell r="G13">
            <v>1.3439163793441218</v>
          </cell>
        </row>
        <row r="14">
          <cell r="G14">
            <v>1.3842338707244455</v>
          </cell>
        </row>
        <row r="15">
          <cell r="G15">
            <v>1.4257608868461786</v>
          </cell>
        </row>
      </sheetData>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page #1"/>
      <sheetName val="BK page #2"/>
      <sheetName val="BK page #3"/>
      <sheetName val="BK page #4"/>
      <sheetName val="BK page #5"/>
      <sheetName val="BK page #6"/>
      <sheetName val="St.Macros"/>
      <sheetName val="Temp"/>
    </sheetNames>
    <sheetDataSet>
      <sheetData sheetId="0"/>
      <sheetData sheetId="1"/>
      <sheetData sheetId="2"/>
      <sheetData sheetId="3"/>
      <sheetData sheetId="4">
        <row r="20">
          <cell r="F20">
            <v>1.8910117747050221E-3</v>
          </cell>
        </row>
        <row r="28">
          <cell r="F28">
            <v>1.4706690636102519E-2</v>
          </cell>
        </row>
        <row r="37">
          <cell r="F37">
            <v>0.63809044766779099</v>
          </cell>
        </row>
      </sheetData>
      <sheetData sheetId="5"/>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cedures"/>
      <sheetName val="Audit Query Test Script"/>
      <sheetName val="Field Definitions"/>
      <sheetName val="Exec Merit Audit Report"/>
      <sheetName val="FlexDataCY"/>
      <sheetName val="FlexCompCY"/>
      <sheetName val="FlexCompHIS"/>
      <sheetName val="Waivers Signed in PYs"/>
      <sheetName val="SystemLoad@1.0"/>
      <sheetName val="PrePerfPools"/>
      <sheetName val="IncentiveFunding"/>
      <sheetName val="PYFactoredPools"/>
      <sheetName val="PAPSA Config"/>
      <sheetName val="International"/>
      <sheetName val="Outstanding retention"/>
      <sheetName val="Nonpooled"/>
      <sheetName val="CompSystemLoad"/>
      <sheetName val="ZPIP_C_ATTR"/>
      <sheetName val="ZEXMRRNG_ATTR"/>
      <sheetName val="ZPYSCLLVL_FF_ATTR"/>
      <sheetName val="Dropdown"/>
      <sheetName val="2013 LTI"/>
      <sheetName val="Sheet2"/>
      <sheetName val="Sheet1"/>
      <sheetName val="Sheet3"/>
      <sheetName val="SAP Test Envir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Nita</v>
          </cell>
          <cell r="B1" t="str">
            <v>Not started</v>
          </cell>
        </row>
        <row r="2">
          <cell r="A2" t="str">
            <v>Christina</v>
          </cell>
          <cell r="B2" t="str">
            <v>Review in progress</v>
          </cell>
        </row>
        <row r="3">
          <cell r="A3" t="str">
            <v>Karen</v>
          </cell>
          <cell r="B3" t="str">
            <v>Issue Identified</v>
          </cell>
        </row>
        <row r="4">
          <cell r="A4" t="str">
            <v>Lainie</v>
          </cell>
          <cell r="B4" t="str">
            <v>Review complete</v>
          </cell>
        </row>
        <row r="5">
          <cell r="A5" t="str">
            <v>Angela</v>
          </cell>
        </row>
        <row r="6">
          <cell r="A6" t="str">
            <v>Scott</v>
          </cell>
        </row>
        <row r="7">
          <cell r="A7" t="str">
            <v>Joe</v>
          </cell>
        </row>
        <row r="8">
          <cell r="A8" t="str">
            <v>Kevin</v>
          </cell>
        </row>
        <row r="9">
          <cell r="A9" t="str">
            <v>Becca</v>
          </cell>
        </row>
        <row r="10">
          <cell r="A10" t="str">
            <v>Jenn</v>
          </cell>
        </row>
      </sheetData>
      <sheetData sheetId="22"/>
      <sheetData sheetId="23"/>
      <sheetData sheetId="24"/>
      <sheetData sheetId="25"/>
      <sheetData sheetId="2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Devlp_Info"/>
      <sheetName val="E&amp;C_Info"/>
      <sheetName val="Sch_WTG"/>
      <sheetName val="Sch_Info"/>
      <sheetName val="WTG_RU"/>
      <sheetName val="Est_Summary"/>
      <sheetName val="Est_Comp"/>
      <sheetName val="Est_Detail"/>
      <sheetName val="Spend_Curv"/>
      <sheetName val="WBS_Summary"/>
      <sheetName val="Fld_Qtys_Rds"/>
      <sheetName val="Fld_Qtys_Coll"/>
      <sheetName val="Fld_Qtys_Othr"/>
      <sheetName val="RN_List"/>
      <sheetName val="Swyrd"/>
      <sheetName val="SOW"/>
      <sheetName val="Cost_SS"/>
      <sheetName val="Cost_Cable"/>
      <sheetName val="Cost_VDCS"/>
      <sheetName val="Cost_Misc"/>
      <sheetName val="Cost_Fnds"/>
      <sheetName val="WTG_Data"/>
      <sheetName val="Cost_MET"/>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Investors 0907"/>
      <sheetName val="Sheet1"/>
      <sheetName val="Sheet2"/>
      <sheetName val="Sheet3"/>
      <sheetName val="General"/>
      <sheetName val="Swap Calculator"/>
    </sheetNames>
    <sheetDataSet>
      <sheetData sheetId="0">
        <row r="1">
          <cell r="A1" t="str">
            <v>1100-00000</v>
          </cell>
          <cell r="B1" t="str">
            <v>Land</v>
          </cell>
          <cell r="C1">
            <v>110000000</v>
          </cell>
        </row>
        <row r="2">
          <cell r="A2" t="str">
            <v>1131-00000</v>
          </cell>
          <cell r="B2" t="str">
            <v>Building</v>
          </cell>
          <cell r="C2">
            <v>113100000</v>
          </cell>
        </row>
        <row r="3">
          <cell r="A3" t="str">
            <v>1132-00000</v>
          </cell>
          <cell r="B3" t="str">
            <v>Accumulated Depreciation - Building</v>
          </cell>
          <cell r="C3">
            <v>113200000</v>
          </cell>
        </row>
        <row r="4">
          <cell r="A4" t="str">
            <v>1133-00000</v>
          </cell>
          <cell r="B4" t="str">
            <v>Building Improvements</v>
          </cell>
          <cell r="C4">
            <v>113300000</v>
          </cell>
        </row>
        <row r="5">
          <cell r="A5" t="str">
            <v>1134-00000</v>
          </cell>
          <cell r="B5" t="str">
            <v>A/D - BI</v>
          </cell>
          <cell r="C5">
            <v>113400000</v>
          </cell>
        </row>
        <row r="6">
          <cell r="A6" t="str">
            <v>1140-00000</v>
          </cell>
          <cell r="B6" t="str">
            <v>Tenant Improvements</v>
          </cell>
          <cell r="C6">
            <v>114000000</v>
          </cell>
        </row>
        <row r="7">
          <cell r="A7" t="str">
            <v>1141-00000</v>
          </cell>
          <cell r="B7" t="str">
            <v>A/A - TI</v>
          </cell>
          <cell r="C7">
            <v>114100000</v>
          </cell>
        </row>
        <row r="8">
          <cell r="A8" t="str">
            <v>1142-00000</v>
          </cell>
          <cell r="B8" t="str">
            <v>Lease Commissions</v>
          </cell>
          <cell r="C8">
            <v>114200000</v>
          </cell>
        </row>
        <row r="9">
          <cell r="A9" t="str">
            <v>1143-00000</v>
          </cell>
          <cell r="B9" t="str">
            <v>A/A - LC</v>
          </cell>
          <cell r="C9">
            <v>114300000</v>
          </cell>
        </row>
        <row r="10">
          <cell r="A10" t="str">
            <v>1150-00000</v>
          </cell>
          <cell r="B10" t="str">
            <v>Deferred Acquisition Costs</v>
          </cell>
          <cell r="C10">
            <v>115000000</v>
          </cell>
        </row>
        <row r="11">
          <cell r="A11" t="str">
            <v>1151-00000</v>
          </cell>
          <cell r="B11" t="str">
            <v>Accumulated Depreciation -Deferred Acquisition</v>
          </cell>
          <cell r="C11">
            <v>115100000</v>
          </cell>
        </row>
        <row r="12">
          <cell r="A12" t="str">
            <v>1152-00000</v>
          </cell>
          <cell r="B12" t="str">
            <v>Construction in progress</v>
          </cell>
          <cell r="C12">
            <v>115200000</v>
          </cell>
        </row>
        <row r="13">
          <cell r="A13" t="str">
            <v>1152-00001</v>
          </cell>
          <cell r="B13" t="str">
            <v>CIP - Eido Stair Removal</v>
          </cell>
          <cell r="C13">
            <v>115200000</v>
          </cell>
        </row>
        <row r="14">
          <cell r="A14" t="str">
            <v>1152-00002</v>
          </cell>
          <cell r="B14" t="str">
            <v>CIP- EIDOS TI</v>
          </cell>
          <cell r="C14">
            <v>115200000</v>
          </cell>
        </row>
        <row r="15">
          <cell r="A15" t="str">
            <v>1409-00000</v>
          </cell>
          <cell r="B15" t="str">
            <v>Deferred Financing Costs - Property level</v>
          </cell>
          <cell r="C15">
            <v>140900000</v>
          </cell>
        </row>
        <row r="16">
          <cell r="A16" t="str">
            <v>1410-00000</v>
          </cell>
          <cell r="B16" t="str">
            <v>Accumulated Amortization -  Deferred Financing Costs Propert</v>
          </cell>
          <cell r="C16">
            <v>141000000</v>
          </cell>
        </row>
        <row r="17">
          <cell r="A17" t="str">
            <v>1651-00000</v>
          </cell>
          <cell r="B17" t="str">
            <v>Property cash operating 1</v>
          </cell>
          <cell r="C17">
            <v>165100000</v>
          </cell>
        </row>
        <row r="18">
          <cell r="A18" t="str">
            <v>1660-00000</v>
          </cell>
          <cell r="B18" t="str">
            <v>Property cash money market 1</v>
          </cell>
          <cell r="C18">
            <v>166000000</v>
          </cell>
        </row>
        <row r="19">
          <cell r="A19" t="str">
            <v>1670-00000</v>
          </cell>
          <cell r="B19" t="str">
            <v>Property Cash - Cash Mgmt</v>
          </cell>
          <cell r="C19">
            <v>167000000</v>
          </cell>
        </row>
        <row r="20">
          <cell r="A20" t="str">
            <v>1673-00000</v>
          </cell>
          <cell r="B20" t="str">
            <v>Restricted Capital Reserve</v>
          </cell>
          <cell r="C20">
            <v>167300000</v>
          </cell>
        </row>
        <row r="21">
          <cell r="A21" t="str">
            <v>1674-00000</v>
          </cell>
          <cell r="B21" t="str">
            <v>Restricted RE Tax Reserve</v>
          </cell>
          <cell r="C21">
            <v>167400000</v>
          </cell>
        </row>
        <row r="22">
          <cell r="A22" t="str">
            <v>1676-00000</v>
          </cell>
          <cell r="B22" t="str">
            <v>Restricted Other Reserve</v>
          </cell>
          <cell r="C22">
            <v>167600000</v>
          </cell>
        </row>
        <row r="23">
          <cell r="A23" t="str">
            <v>1680-00005</v>
          </cell>
          <cell r="B23" t="str">
            <v>Restricted Cash - Utilities Deposit</v>
          </cell>
          <cell r="C23">
            <v>168000005</v>
          </cell>
        </row>
        <row r="24">
          <cell r="A24" t="str">
            <v>1690-00000</v>
          </cell>
          <cell r="C24">
            <v>169000000</v>
          </cell>
        </row>
        <row r="25">
          <cell r="A25" t="str">
            <v>1798-00000</v>
          </cell>
          <cell r="B25" t="str">
            <v>Due from other affiliates</v>
          </cell>
          <cell r="C25">
            <v>179800000</v>
          </cell>
        </row>
        <row r="26">
          <cell r="A26" t="str">
            <v>1902-00000</v>
          </cell>
          <cell r="B26" t="str">
            <v>Accrued Operating expenses/CAM income</v>
          </cell>
          <cell r="C26">
            <v>190200000</v>
          </cell>
        </row>
        <row r="27">
          <cell r="A27" t="str">
            <v>1906-00000</v>
          </cell>
          <cell r="B27" t="str">
            <v>Accrued Interest - Mtg Notes Rec</v>
          </cell>
          <cell r="C27">
            <v>213000000</v>
          </cell>
        </row>
        <row r="28">
          <cell r="A28" t="str">
            <v>1920-00000</v>
          </cell>
          <cell r="B28" t="str">
            <v>Accounts receivable - tenant</v>
          </cell>
          <cell r="C28">
            <v>192000000</v>
          </cell>
        </row>
        <row r="29">
          <cell r="A29" t="str">
            <v>1921-00000</v>
          </cell>
          <cell r="B29" t="str">
            <v>Other Accounts Receivable</v>
          </cell>
          <cell r="C29">
            <v>192100000</v>
          </cell>
        </row>
        <row r="30">
          <cell r="A30" t="str">
            <v>1935-00000</v>
          </cell>
          <cell r="B30" t="str">
            <v>Deposits - Property Level</v>
          </cell>
          <cell r="C30">
            <v>193500000</v>
          </cell>
        </row>
        <row r="31">
          <cell r="A31" t="str">
            <v>1950-00000</v>
          </cell>
          <cell r="B31" t="str">
            <v>Prepaid Insurance</v>
          </cell>
          <cell r="C31">
            <v>195000000</v>
          </cell>
        </row>
        <row r="32">
          <cell r="A32" t="str">
            <v>1952-00000</v>
          </cell>
          <cell r="B32" t="str">
            <v>Prepaid Real Estate Taxes</v>
          </cell>
          <cell r="C32">
            <v>195200000</v>
          </cell>
        </row>
        <row r="33">
          <cell r="A33" t="str">
            <v>2016-00000</v>
          </cell>
          <cell r="B33" t="str">
            <v>Property Mortgage Obligations</v>
          </cell>
          <cell r="C33">
            <v>201600000</v>
          </cell>
        </row>
        <row r="34">
          <cell r="A34" t="str">
            <v>2111-00000</v>
          </cell>
          <cell r="B34" t="str">
            <v>Accounts Payable-Property</v>
          </cell>
          <cell r="C34">
            <v>211100000</v>
          </cell>
        </row>
        <row r="35">
          <cell r="A35" t="str">
            <v>2120-00000</v>
          </cell>
          <cell r="B35" t="str">
            <v>Accrued Expenses</v>
          </cell>
          <cell r="C35">
            <v>212000000</v>
          </cell>
        </row>
        <row r="36">
          <cell r="A36" t="str">
            <v>2130-00000</v>
          </cell>
          <cell r="B36" t="str">
            <v>Accrued Interest Payable</v>
          </cell>
          <cell r="C36">
            <v>213000000</v>
          </cell>
        </row>
        <row r="37">
          <cell r="A37" t="str">
            <v>2140-00000</v>
          </cell>
          <cell r="B37" t="str">
            <v>Accrued Real Estate Taxes</v>
          </cell>
          <cell r="C37">
            <v>214000000</v>
          </cell>
        </row>
        <row r="38">
          <cell r="A38" t="str">
            <v>2160-00000</v>
          </cell>
          <cell r="B38" t="str">
            <v>Accrued Other</v>
          </cell>
          <cell r="C38">
            <v>216000000</v>
          </cell>
        </row>
        <row r="39">
          <cell r="A39" t="str">
            <v>2201-00000</v>
          </cell>
          <cell r="B39" t="str">
            <v>Security Deposits - Tenant General</v>
          </cell>
          <cell r="C39">
            <v>220100000</v>
          </cell>
        </row>
        <row r="40">
          <cell r="A40" t="str">
            <v>2203-00000</v>
          </cell>
          <cell r="B40" t="str">
            <v>Deferred Income</v>
          </cell>
          <cell r="C40">
            <v>190400000</v>
          </cell>
        </row>
        <row r="41">
          <cell r="A41" t="str">
            <v>2204-00000</v>
          </cell>
          <cell r="B41" t="str">
            <v>Prepaid Rents</v>
          </cell>
          <cell r="C41">
            <v>220400000</v>
          </cell>
        </row>
        <row r="42">
          <cell r="A42" t="str">
            <v>2209-00000</v>
          </cell>
          <cell r="B42" t="str">
            <v>Other Liabilities</v>
          </cell>
          <cell r="C42" t="str">
            <v>220900000</v>
          </cell>
        </row>
        <row r="43">
          <cell r="A43" t="str">
            <v>3000-00001</v>
          </cell>
          <cell r="B43" t="str">
            <v>Retained Earnings (Current Earnings)</v>
          </cell>
          <cell r="C43">
            <v>300000001</v>
          </cell>
        </row>
        <row r="44">
          <cell r="A44" t="str">
            <v>3000-00050</v>
          </cell>
          <cell r="B44" t="str">
            <v>OTH shareholders - Contr</v>
          </cell>
          <cell r="C44">
            <v>300000050</v>
          </cell>
        </row>
        <row r="45">
          <cell r="A45" t="str">
            <v>4202-00000</v>
          </cell>
          <cell r="B45" t="str">
            <v>BASE RENT - Office Base</v>
          </cell>
          <cell r="C45">
            <v>420200000</v>
          </cell>
        </row>
        <row r="46">
          <cell r="A46" t="str">
            <v>4202-00025</v>
          </cell>
          <cell r="B46" t="str">
            <v>BASE RENT - Fitness Center</v>
          </cell>
          <cell r="C46">
            <v>420200026</v>
          </cell>
        </row>
        <row r="47">
          <cell r="A47" t="str">
            <v>4203-00000</v>
          </cell>
          <cell r="B47" t="str">
            <v>STORAGE RENT</v>
          </cell>
          <cell r="C47">
            <v>420300000</v>
          </cell>
        </row>
        <row r="48">
          <cell r="A48" t="str">
            <v>4204-00000</v>
          </cell>
          <cell r="B48" t="str">
            <v>SL Rent Revenue</v>
          </cell>
          <cell r="C48">
            <v>420400000</v>
          </cell>
        </row>
        <row r="49">
          <cell r="A49" t="str">
            <v>4321-00000</v>
          </cell>
          <cell r="B49" t="str">
            <v>ESC INC - OP EXP CAM</v>
          </cell>
          <cell r="C49">
            <v>432100000</v>
          </cell>
        </row>
        <row r="50">
          <cell r="A50" t="str">
            <v>4321-00010</v>
          </cell>
          <cell r="B50" t="str">
            <v>ESC INC - OP EXP BCAM</v>
          </cell>
          <cell r="C50">
            <v>432100000</v>
          </cell>
        </row>
        <row r="51">
          <cell r="A51" t="str">
            <v>4321-00005</v>
          </cell>
          <cell r="B51" t="str">
            <v>ESC INC - OP EXP RECOVERY (ADJ)</v>
          </cell>
          <cell r="C51">
            <v>432100000</v>
          </cell>
        </row>
        <row r="52">
          <cell r="A52" t="str">
            <v>4322-00000</v>
          </cell>
          <cell r="B52" t="str">
            <v>ESC INC - TAX RECOVERY</v>
          </cell>
          <cell r="C52">
            <v>432200000</v>
          </cell>
        </row>
        <row r="53">
          <cell r="A53" t="str">
            <v>4322-00005</v>
          </cell>
          <cell r="B53" t="str">
            <v>ESC INC - TAX RECOVERY (ADJ)</v>
          </cell>
          <cell r="C53">
            <v>432200000</v>
          </cell>
        </row>
        <row r="54">
          <cell r="A54" t="str">
            <v>4323-00000</v>
          </cell>
          <cell r="B54" t="str">
            <v>ESC INC - INSURANCE RECOVERY</v>
          </cell>
          <cell r="C54">
            <v>432300000</v>
          </cell>
        </row>
        <row r="55">
          <cell r="A55" t="str">
            <v>4323-00035</v>
          </cell>
          <cell r="B55" t="str">
            <v>ESC INC - OTHER</v>
          </cell>
          <cell r="C55">
            <v>432300000</v>
          </cell>
        </row>
        <row r="56">
          <cell r="A56" t="str">
            <v>4323-00040</v>
          </cell>
          <cell r="B56" t="str">
            <v>ESC Inc - Management Fee</v>
          </cell>
          <cell r="C56">
            <v>432300000</v>
          </cell>
        </row>
        <row r="57">
          <cell r="A57" t="str">
            <v>4341-00005</v>
          </cell>
          <cell r="B57" t="str">
            <v>Paving</v>
          </cell>
          <cell r="C57">
            <v>434100000</v>
          </cell>
        </row>
        <row r="58">
          <cell r="A58" t="str">
            <v>4361-00000</v>
          </cell>
          <cell r="B58" t="str">
            <v>INTEREST INCOME</v>
          </cell>
          <cell r="C58">
            <v>436100000</v>
          </cell>
        </row>
        <row r="59">
          <cell r="A59" t="str">
            <v>4362-00000</v>
          </cell>
          <cell r="B59" t="str">
            <v>LATE FEE INCOME</v>
          </cell>
          <cell r="C59">
            <v>436200000</v>
          </cell>
        </row>
        <row r="60">
          <cell r="A60" t="str">
            <v>4368-00000</v>
          </cell>
          <cell r="C60">
            <v>436100000</v>
          </cell>
        </row>
        <row r="61">
          <cell r="A61" t="str">
            <v>4370-00005</v>
          </cell>
          <cell r="C61">
            <v>436700000</v>
          </cell>
        </row>
        <row r="62">
          <cell r="A62" t="str">
            <v>4705-00000</v>
          </cell>
          <cell r="C62">
            <v>436100000</v>
          </cell>
        </row>
        <row r="63">
          <cell r="A63" t="str">
            <v>4805-00000</v>
          </cell>
          <cell r="C63">
            <v>436100000</v>
          </cell>
        </row>
        <row r="64">
          <cell r="A64" t="str">
            <v>5231-00005</v>
          </cell>
          <cell r="B64" t="str">
            <v>Fitness Ctr - Gross Revenues</v>
          </cell>
          <cell r="C64">
            <v>525400000</v>
          </cell>
        </row>
        <row r="65">
          <cell r="A65" t="str">
            <v>5231-00010</v>
          </cell>
          <cell r="B65" t="str">
            <v>Fitness Ctr - Cost of Goods Sold</v>
          </cell>
          <cell r="C65">
            <v>525400000</v>
          </cell>
        </row>
        <row r="66">
          <cell r="A66" t="str">
            <v>5231-00015</v>
          </cell>
          <cell r="B66" t="str">
            <v>Fitness Ctr - Labor</v>
          </cell>
          <cell r="C66">
            <v>525400000</v>
          </cell>
        </row>
        <row r="67">
          <cell r="A67" t="str">
            <v>5231-00025</v>
          </cell>
          <cell r="B67" t="str">
            <v>Fitness Ctr - Benefits</v>
          </cell>
          <cell r="C67">
            <v>525400000</v>
          </cell>
        </row>
        <row r="68">
          <cell r="A68" t="str">
            <v>5231-00040</v>
          </cell>
          <cell r="B68" t="str">
            <v>Fitness Ctr - Utilities</v>
          </cell>
          <cell r="C68">
            <v>525400000</v>
          </cell>
        </row>
        <row r="69">
          <cell r="A69" t="str">
            <v>5231-00045</v>
          </cell>
          <cell r="B69" t="str">
            <v>Fitness Ctr - Marketing</v>
          </cell>
          <cell r="C69">
            <v>525400000</v>
          </cell>
        </row>
        <row r="70">
          <cell r="A70" t="str">
            <v>5231-00050</v>
          </cell>
          <cell r="B70" t="str">
            <v>Fitness Ctr - Supplies</v>
          </cell>
          <cell r="C70">
            <v>525400000</v>
          </cell>
        </row>
        <row r="71">
          <cell r="A71" t="str">
            <v>5231-00055</v>
          </cell>
          <cell r="B71" t="str">
            <v>Fitness Ctr - R &amp; M</v>
          </cell>
          <cell r="C71">
            <v>525400000</v>
          </cell>
        </row>
        <row r="72">
          <cell r="A72" t="str">
            <v>5231-00060</v>
          </cell>
          <cell r="B72" t="str">
            <v>Fitness Ctr - Maint Contract</v>
          </cell>
          <cell r="C72">
            <v>525400000</v>
          </cell>
        </row>
        <row r="73">
          <cell r="A73" t="str">
            <v>5231-00080</v>
          </cell>
          <cell r="B73" t="str">
            <v>Fitness Ctr - Other Expenses</v>
          </cell>
          <cell r="C73">
            <v>525400000</v>
          </cell>
        </row>
        <row r="74">
          <cell r="A74" t="str">
            <v>5231-00100</v>
          </cell>
          <cell r="B74" t="str">
            <v>Fitness Ctr - Laundry Supplies</v>
          </cell>
          <cell r="C74">
            <v>525400000</v>
          </cell>
        </row>
        <row r="75">
          <cell r="A75" t="str">
            <v>5231-00105</v>
          </cell>
          <cell r="B75" t="str">
            <v>Fitness Ctr - Billing</v>
          </cell>
          <cell r="C75">
            <v>525400000</v>
          </cell>
        </row>
        <row r="76">
          <cell r="A76" t="str">
            <v>5231-00110</v>
          </cell>
          <cell r="B76" t="str">
            <v>Fitness Ctr - Central Service Fee</v>
          </cell>
          <cell r="C76">
            <v>525400000</v>
          </cell>
        </row>
        <row r="77">
          <cell r="A77" t="str">
            <v>5231-00115</v>
          </cell>
          <cell r="B77" t="str">
            <v>Fitness Ctr - Phones &amp; Network Lines</v>
          </cell>
          <cell r="C77">
            <v>525400000</v>
          </cell>
        </row>
        <row r="78">
          <cell r="A78" t="str">
            <v>5231-00120</v>
          </cell>
          <cell r="B78" t="str">
            <v>Fitness Ctr - Professional Fees</v>
          </cell>
          <cell r="C78">
            <v>525400000</v>
          </cell>
        </row>
        <row r="79">
          <cell r="A79" t="str">
            <v>5231-00125</v>
          </cell>
          <cell r="B79" t="str">
            <v>FItness Ctr - Bus Tax &amp; Lic</v>
          </cell>
          <cell r="C79">
            <v>525400000</v>
          </cell>
        </row>
        <row r="80">
          <cell r="A80" t="str">
            <v>5231-00130</v>
          </cell>
          <cell r="B80" t="str">
            <v>Fitness Ctr - Equipmt Lease Expense</v>
          </cell>
          <cell r="C80">
            <v>525400000</v>
          </cell>
        </row>
        <row r="81">
          <cell r="A81" t="str">
            <v>5271-00000</v>
          </cell>
          <cell r="B81" t="str">
            <v>INSURANCE - PROPERTY</v>
          </cell>
          <cell r="C81">
            <v>527100000</v>
          </cell>
        </row>
        <row r="82">
          <cell r="A82" t="str">
            <v>5281-00000</v>
          </cell>
          <cell r="B82" t="str">
            <v>REAL ESTATE TAXES</v>
          </cell>
          <cell r="C82">
            <v>528100000</v>
          </cell>
        </row>
        <row r="83">
          <cell r="A83" t="str">
            <v>5282-00000</v>
          </cell>
          <cell r="B83" t="str">
            <v>TAX CONSULTANTS</v>
          </cell>
          <cell r="C83">
            <v>528200000</v>
          </cell>
        </row>
        <row r="84">
          <cell r="A84" t="str">
            <v>5282-00005</v>
          </cell>
          <cell r="B84" t="str">
            <v>TAX - BUSINESS</v>
          </cell>
          <cell r="C84">
            <v>528200000</v>
          </cell>
        </row>
        <row r="85">
          <cell r="A85" t="str">
            <v>5291-00000</v>
          </cell>
          <cell r="B85" t="str">
            <v>UTILITIES - ELECTRIC</v>
          </cell>
          <cell r="C85">
            <v>529100000</v>
          </cell>
        </row>
        <row r="86">
          <cell r="A86" t="str">
            <v>5291-00001</v>
          </cell>
          <cell r="B86" t="str">
            <v>UTILITIES - ELECTRIC CONTRA</v>
          </cell>
          <cell r="C86">
            <v>529100000</v>
          </cell>
        </row>
        <row r="87">
          <cell r="A87" t="str">
            <v>5292-00000</v>
          </cell>
          <cell r="B87" t="str">
            <v>UTILITIES - GAS &amp; OIL</v>
          </cell>
          <cell r="C87">
            <v>529200000</v>
          </cell>
        </row>
        <row r="88">
          <cell r="A88" t="str">
            <v>5293-00000</v>
          </cell>
          <cell r="B88" t="str">
            <v>UTILITIES - WATER</v>
          </cell>
          <cell r="C88">
            <v>529300000</v>
          </cell>
        </row>
        <row r="89">
          <cell r="A89" t="str">
            <v>5293-00005</v>
          </cell>
          <cell r="B89" t="str">
            <v>UTILITIES - SEVER</v>
          </cell>
          <cell r="C89">
            <v>529300000</v>
          </cell>
        </row>
        <row r="90">
          <cell r="A90" t="str">
            <v>5320-10000</v>
          </cell>
          <cell r="B90" t="str">
            <v>UNIFORMS</v>
          </cell>
          <cell r="C90">
            <v>532010000</v>
          </cell>
        </row>
        <row r="91">
          <cell r="A91" t="str">
            <v>5320-20000</v>
          </cell>
          <cell r="B91" t="str">
            <v>R&amp;M - FIRE/LIFE SVC CONTRACT</v>
          </cell>
          <cell r="C91">
            <v>532020000</v>
          </cell>
        </row>
        <row r="92">
          <cell r="A92" t="str">
            <v>5320-20005</v>
          </cell>
          <cell r="B92" t="str">
            <v>R&amp;M - FIRE/LIFE SVC OTHER</v>
          </cell>
          <cell r="C92">
            <v>532020000</v>
          </cell>
        </row>
        <row r="93">
          <cell r="A93" t="str">
            <v>5320-20010</v>
          </cell>
          <cell r="B93" t="str">
            <v>R&amp;M - FIRE/LIFE SUPP &amp; MAT</v>
          </cell>
          <cell r="C93">
            <v>532020000</v>
          </cell>
        </row>
        <row r="94">
          <cell r="A94" t="str">
            <v>5320-20015</v>
          </cell>
          <cell r="B94" t="str">
            <v>R&amp;M - FIRE/LIFE LICENSE &amp; INSPECTION</v>
          </cell>
          <cell r="C94">
            <v>532020000</v>
          </cell>
        </row>
        <row r="95">
          <cell r="A95" t="str">
            <v>5320-20020</v>
          </cell>
          <cell r="B95" t="str">
            <v>R&amp;M - FIRE/LIFE MISCELLANEOUS</v>
          </cell>
          <cell r="C95">
            <v>532020000</v>
          </cell>
        </row>
        <row r="96">
          <cell r="A96" t="str">
            <v>5320-30000</v>
          </cell>
          <cell r="B96" t="str">
            <v>R&amp;M - BLDG/ROOF SUPP &amp; MAT</v>
          </cell>
          <cell r="C96">
            <v>532020000</v>
          </cell>
        </row>
        <row r="97">
          <cell r="A97" t="str">
            <v>5320-40000</v>
          </cell>
          <cell r="B97" t="str">
            <v>PARKING REPAIRS</v>
          </cell>
          <cell r="C97">
            <v>532020000</v>
          </cell>
        </row>
        <row r="98">
          <cell r="A98" t="str">
            <v>5320-50000</v>
          </cell>
          <cell r="B98" t="str">
            <v>R&amp;M - ELECTRICAL SVC CONTRACTS</v>
          </cell>
          <cell r="C98">
            <v>532050000</v>
          </cell>
        </row>
        <row r="99">
          <cell r="A99" t="str">
            <v>5320-50005</v>
          </cell>
          <cell r="B99" t="str">
            <v>R&amp;M - ELECTRICAL SVC OTHER</v>
          </cell>
          <cell r="C99">
            <v>532050000</v>
          </cell>
        </row>
        <row r="100">
          <cell r="A100" t="str">
            <v>5320-50010</v>
          </cell>
          <cell r="B100" t="str">
            <v>R&amp;M - ELECTRICAL SUPP &amp; MATERIALS</v>
          </cell>
          <cell r="C100">
            <v>532050000</v>
          </cell>
        </row>
        <row r="101">
          <cell r="A101" t="str">
            <v>5320-50015</v>
          </cell>
          <cell r="B101" t="str">
            <v>R&amp;M - ELECTRICAL MISCELLANEOUS</v>
          </cell>
          <cell r="C101">
            <v>532050000</v>
          </cell>
        </row>
        <row r="102">
          <cell r="A102" t="str">
            <v>5320-60000</v>
          </cell>
          <cell r="B102" t="str">
            <v>PAINTING &amp; DECORATING</v>
          </cell>
          <cell r="C102">
            <v>532060000</v>
          </cell>
        </row>
        <row r="103">
          <cell r="A103" t="str">
            <v>5320-70000</v>
          </cell>
          <cell r="B103" t="str">
            <v>BUILDING INTERIOR MAINTENANCE</v>
          </cell>
          <cell r="C103">
            <v>532070000</v>
          </cell>
        </row>
        <row r="104">
          <cell r="A104" t="str">
            <v>5321-00000</v>
          </cell>
          <cell r="B104" t="str">
            <v>R&amp;M - PLUMBING SUPP &amp; MAT</v>
          </cell>
          <cell r="C104">
            <v>532130000</v>
          </cell>
        </row>
        <row r="105">
          <cell r="A105" t="str">
            <v>5321-00005</v>
          </cell>
          <cell r="B105" t="str">
            <v>R&amp;M - PLUMBING MISCELLANEOUS</v>
          </cell>
          <cell r="C105">
            <v>532130000</v>
          </cell>
        </row>
        <row r="106">
          <cell r="A106" t="str">
            <v>5321-30000</v>
          </cell>
          <cell r="B106" t="str">
            <v>R&amp;M CONTRACT SVC INTERIOR</v>
          </cell>
          <cell r="C106">
            <v>532130000</v>
          </cell>
        </row>
        <row r="107">
          <cell r="A107" t="str">
            <v>5321-50000</v>
          </cell>
          <cell r="B107" t="str">
            <v>R&amp;M OTHER - P/R (REG) GENERAL</v>
          </cell>
          <cell r="C107">
            <v>532150000</v>
          </cell>
        </row>
        <row r="108">
          <cell r="A108" t="str">
            <v>5321-50010</v>
          </cell>
          <cell r="B108" t="str">
            <v>R&amp;M OTHER - P/R (OT) OTHER</v>
          </cell>
          <cell r="C108">
            <v>532150000</v>
          </cell>
        </row>
        <row r="109">
          <cell r="A109" t="str">
            <v>5321-50025</v>
          </cell>
          <cell r="B109" t="str">
            <v>R&amp;M OTHER - SUPPLIES &amp; MATERIALS</v>
          </cell>
          <cell r="C109">
            <v>532150000</v>
          </cell>
        </row>
        <row r="110">
          <cell r="A110" t="str">
            <v>5321-50030</v>
          </cell>
          <cell r="B110" t="str">
            <v>R&amp;M OTHER - LOCKS &amp; KEYS</v>
          </cell>
          <cell r="C110">
            <v>532150000</v>
          </cell>
        </row>
        <row r="111">
          <cell r="A111" t="str">
            <v>5321-50035</v>
          </cell>
          <cell r="B111" t="str">
            <v>R&amp;M OTHER - SIGNAGE</v>
          </cell>
          <cell r="C111">
            <v>532150000</v>
          </cell>
        </row>
        <row r="112">
          <cell r="A112" t="str">
            <v>5321-50045</v>
          </cell>
          <cell r="B112" t="str">
            <v>R&amp;M OTHER - UNIFORMS</v>
          </cell>
          <cell r="C112">
            <v>532150000</v>
          </cell>
        </row>
        <row r="113">
          <cell r="A113" t="str">
            <v>5321-50050</v>
          </cell>
          <cell r="B113" t="str">
            <v>R&amp;M OTHER - LICENSE &amp; INSPECTION</v>
          </cell>
          <cell r="C113">
            <v>532150000</v>
          </cell>
        </row>
        <row r="114">
          <cell r="A114" t="str">
            <v>5321-50055</v>
          </cell>
          <cell r="B114" t="str">
            <v>R&amp;M OTHER - MISCELLANEOUS</v>
          </cell>
          <cell r="C114">
            <v>532150000</v>
          </cell>
        </row>
        <row r="115">
          <cell r="A115" t="str">
            <v>5340-10005</v>
          </cell>
          <cell r="B115" t="str">
            <v>HVAC SVC CONTRACT</v>
          </cell>
          <cell r="C115">
            <v>534010000</v>
          </cell>
        </row>
        <row r="116">
          <cell r="A116" t="str">
            <v>5340-10010</v>
          </cell>
          <cell r="B116" t="str">
            <v>HVAC SVC OTHER</v>
          </cell>
          <cell r="C116">
            <v>534010000</v>
          </cell>
        </row>
        <row r="117">
          <cell r="A117" t="str">
            <v>5340-10015</v>
          </cell>
          <cell r="B117" t="str">
            <v>HVAC SUPPLIES &amp; MATERIALS</v>
          </cell>
          <cell r="C117">
            <v>534010000</v>
          </cell>
        </row>
        <row r="118">
          <cell r="A118" t="str">
            <v>5340-10020</v>
          </cell>
          <cell r="B118" t="str">
            <v>HVAC REPAIR &amp; MAINT</v>
          </cell>
          <cell r="C118">
            <v>534010000</v>
          </cell>
        </row>
        <row r="119">
          <cell r="A119" t="str">
            <v>5340-10030</v>
          </cell>
          <cell r="B119" t="str">
            <v>HVAC OTHER</v>
          </cell>
          <cell r="C119">
            <v>534010000</v>
          </cell>
        </row>
        <row r="120">
          <cell r="A120" t="str">
            <v>5340-10035</v>
          </cell>
          <cell r="B120" t="str">
            <v>HVAC Generator</v>
          </cell>
          <cell r="C120">
            <v>534010000</v>
          </cell>
        </row>
        <row r="121">
          <cell r="A121" t="str">
            <v>5340-20005</v>
          </cell>
          <cell r="B121" t="str">
            <v>ELEVATOR CONTRACT</v>
          </cell>
          <cell r="C121">
            <v>534020000</v>
          </cell>
        </row>
        <row r="122">
          <cell r="A122" t="str">
            <v>5340-20010</v>
          </cell>
          <cell r="B122" t="str">
            <v>ELEVATOR SVC OTHER</v>
          </cell>
          <cell r="C122">
            <v>534020000</v>
          </cell>
        </row>
        <row r="123">
          <cell r="A123" t="str">
            <v>5340-20020</v>
          </cell>
          <cell r="B123" t="str">
            <v>ELEVATOR LICENSE &amp; INSPECTION</v>
          </cell>
          <cell r="C123">
            <v>534020000</v>
          </cell>
        </row>
        <row r="124">
          <cell r="A124" t="str">
            <v>5340-20025</v>
          </cell>
          <cell r="B124" t="str">
            <v>ELEVATOR PHONE</v>
          </cell>
          <cell r="C124">
            <v>534020000</v>
          </cell>
        </row>
        <row r="125">
          <cell r="A125" t="str">
            <v>5340-30000</v>
          </cell>
          <cell r="B125" t="str">
            <v>TRASH REMOVAL CONTRACT</v>
          </cell>
          <cell r="C125">
            <v>534030000</v>
          </cell>
        </row>
        <row r="126">
          <cell r="A126" t="str">
            <v>5340-50000</v>
          </cell>
          <cell r="B126" t="str">
            <v>JANITORIAL - CONTRACT - GENERAL BLDG</v>
          </cell>
          <cell r="C126">
            <v>534050000</v>
          </cell>
        </row>
        <row r="127">
          <cell r="A127" t="str">
            <v>5340-50005</v>
          </cell>
          <cell r="B127" t="str">
            <v>JANITORIAL - P/R (REG): GENERAL</v>
          </cell>
          <cell r="C127">
            <v>534050000</v>
          </cell>
        </row>
        <row r="128">
          <cell r="A128" t="str">
            <v>5340-50010</v>
          </cell>
          <cell r="B128" t="str">
            <v>JANITORIAL CONTRACT - WINDOW</v>
          </cell>
          <cell r="C128">
            <v>534050000</v>
          </cell>
        </row>
        <row r="129">
          <cell r="A129" t="str">
            <v>5340-50015</v>
          </cell>
          <cell r="B129" t="str">
            <v>JANITORIAL CONTRACT - OTHER</v>
          </cell>
          <cell r="C129">
            <v>534050000</v>
          </cell>
        </row>
        <row r="130">
          <cell r="A130" t="str">
            <v>5340-50025</v>
          </cell>
          <cell r="B130" t="str">
            <v>JANITORIAL REPAIRS</v>
          </cell>
          <cell r="C130">
            <v>534050000</v>
          </cell>
        </row>
        <row r="131">
          <cell r="A131" t="str">
            <v>5340-50030</v>
          </cell>
          <cell r="B131" t="str">
            <v>JANITORIAL SUPPLIES &amp; MATERIALS</v>
          </cell>
          <cell r="C131">
            <v>534050000</v>
          </cell>
        </row>
        <row r="132">
          <cell r="A132" t="str">
            <v>5340-50040</v>
          </cell>
          <cell r="B132" t="str">
            <v>JANITORIAL OTHER</v>
          </cell>
          <cell r="C132">
            <v>534050000</v>
          </cell>
        </row>
        <row r="133">
          <cell r="A133" t="str">
            <v>5340-60000</v>
          </cell>
          <cell r="B133" t="str">
            <v>SECURITY - CONTRACT SERVICES</v>
          </cell>
          <cell r="C133">
            <v>534060000</v>
          </cell>
        </row>
        <row r="134">
          <cell r="A134" t="str">
            <v>5340-60015</v>
          </cell>
          <cell r="B134" t="str">
            <v>SECURITY - SUPPLIES &amp; MATERIALS</v>
          </cell>
          <cell r="C134">
            <v>534060000</v>
          </cell>
        </row>
        <row r="135">
          <cell r="A135" t="str">
            <v>5340-60020</v>
          </cell>
          <cell r="B135" t="str">
            <v>SECURITY - REPAIRS</v>
          </cell>
          <cell r="C135">
            <v>534060000</v>
          </cell>
        </row>
        <row r="136">
          <cell r="A136" t="str">
            <v>5340-60030</v>
          </cell>
          <cell r="B136" t="str">
            <v>SECURITY - OTHER</v>
          </cell>
          <cell r="C136">
            <v>534060000</v>
          </cell>
        </row>
        <row r="137">
          <cell r="A137" t="str">
            <v>5340-80000</v>
          </cell>
          <cell r="B137" t="str">
            <v>WINDOW CLEANING CONTRACT</v>
          </cell>
          <cell r="C137">
            <v>534080000</v>
          </cell>
        </row>
        <row r="138">
          <cell r="A138" t="str">
            <v>5340-90000</v>
          </cell>
          <cell r="B138" t="str">
            <v>LANDSCAPE CONTRACT &amp; MAINTENANCE</v>
          </cell>
          <cell r="C138">
            <v>534090000</v>
          </cell>
        </row>
        <row r="139">
          <cell r="A139" t="str">
            <v>5340-90005</v>
          </cell>
          <cell r="B139" t="str">
            <v>LANDSCAPE - UTILITY/JANITORIAL</v>
          </cell>
          <cell r="C139">
            <v>534090000</v>
          </cell>
        </row>
        <row r="140">
          <cell r="A140" t="str">
            <v>5340-90010</v>
          </cell>
          <cell r="B140" t="str">
            <v>LANDSCAPE - REPAIRS/OTHER</v>
          </cell>
          <cell r="C140">
            <v>534090000</v>
          </cell>
        </row>
        <row r="141">
          <cell r="A141" t="str">
            <v>5340-90015</v>
          </cell>
          <cell r="B141" t="str">
            <v>LANDSCAPE - COLOR CHANGES</v>
          </cell>
          <cell r="C141">
            <v>534090000</v>
          </cell>
        </row>
        <row r="142">
          <cell r="A142" t="str">
            <v>5340-90020</v>
          </cell>
          <cell r="B142" t="str">
            <v>LANDSCAPE - TREE MAINT</v>
          </cell>
          <cell r="C142">
            <v>534090000</v>
          </cell>
        </row>
        <row r="143">
          <cell r="A143" t="str">
            <v>5340-90025</v>
          </cell>
          <cell r="B143" t="str">
            <v>Landscape - Interior Services</v>
          </cell>
          <cell r="C143">
            <v>534090000</v>
          </cell>
        </row>
        <row r="144">
          <cell r="A144" t="str">
            <v>5341-00001</v>
          </cell>
          <cell r="B144" t="str">
            <v>Other Cont - Cafe Subsidy</v>
          </cell>
          <cell r="C144">
            <v>534100000</v>
          </cell>
        </row>
        <row r="145">
          <cell r="A145" t="str">
            <v>5341-00010</v>
          </cell>
          <cell r="B145" t="str">
            <v>GROUNDS - CONTRACT SERVICES</v>
          </cell>
          <cell r="C145">
            <v>534100000</v>
          </cell>
        </row>
        <row r="146">
          <cell r="A146" t="str">
            <v>5341-00025</v>
          </cell>
          <cell r="B146" t="str">
            <v>GROUNDS - PKG LOT SWEEPING</v>
          </cell>
          <cell r="C146">
            <v>534100000</v>
          </cell>
        </row>
        <row r="147">
          <cell r="A147" t="str">
            <v>5341-00035</v>
          </cell>
          <cell r="B147" t="str">
            <v>GROUNDS - OTHER</v>
          </cell>
          <cell r="C147">
            <v>534100000</v>
          </cell>
        </row>
        <row r="148">
          <cell r="A148" t="str">
            <v>5371-00000</v>
          </cell>
          <cell r="B148" t="str">
            <v>ADMIN - GENL OFFICE EXP</v>
          </cell>
          <cell r="C148">
            <v>537100000</v>
          </cell>
        </row>
        <row r="149">
          <cell r="A149" t="str">
            <v>5371-00010</v>
          </cell>
          <cell r="B149" t="str">
            <v>ADMIN - FURN&amp; EQMT RENTAL</v>
          </cell>
          <cell r="C149">
            <v>537100000</v>
          </cell>
        </row>
        <row r="150">
          <cell r="A150" t="str">
            <v>5371-00015</v>
          </cell>
          <cell r="B150" t="str">
            <v>ADMIN - COMPUTERS</v>
          </cell>
          <cell r="C150">
            <v>537100000</v>
          </cell>
        </row>
        <row r="151">
          <cell r="A151" t="str">
            <v>5371-00020</v>
          </cell>
          <cell r="B151" t="str">
            <v>ADMIN - SUPPLIES &amp; MATERIALS</v>
          </cell>
          <cell r="C151">
            <v>537100000</v>
          </cell>
        </row>
        <row r="152">
          <cell r="A152" t="str">
            <v>5371-00035</v>
          </cell>
          <cell r="B152" t="str">
            <v>ADMIN - DUES &amp; SUBSCRIPTIONS</v>
          </cell>
          <cell r="C152">
            <v>537100000</v>
          </cell>
        </row>
        <row r="153">
          <cell r="A153" t="str">
            <v>5371-00040</v>
          </cell>
          <cell r="B153" t="str">
            <v>ADMIN - SPECIAL EVENTS</v>
          </cell>
          <cell r="C153">
            <v>537100000</v>
          </cell>
        </row>
        <row r="154">
          <cell r="A154" t="str">
            <v>5371-00050</v>
          </cell>
          <cell r="B154" t="str">
            <v>ADMIN - MESSENGER &amp; DELIVERY</v>
          </cell>
          <cell r="C154">
            <v>537100000</v>
          </cell>
        </row>
        <row r="155">
          <cell r="A155" t="str">
            <v>5371-00055</v>
          </cell>
          <cell r="B155" t="str">
            <v>ADMIN - TELEPHONE</v>
          </cell>
          <cell r="C155">
            <v>537100000</v>
          </cell>
        </row>
        <row r="156">
          <cell r="A156" t="str">
            <v>5371-00065</v>
          </cell>
          <cell r="B156" t="str">
            <v>ADMIN - PRINTING &amp; COPYING</v>
          </cell>
          <cell r="C156">
            <v>537100000</v>
          </cell>
        </row>
        <row r="157">
          <cell r="A157" t="str">
            <v>5371-00070</v>
          </cell>
          <cell r="B157" t="str">
            <v>ADMIN - BANK CHARGES</v>
          </cell>
          <cell r="C157">
            <v>537100000</v>
          </cell>
        </row>
        <row r="158">
          <cell r="A158" t="str">
            <v>5371-00080</v>
          </cell>
          <cell r="B158" t="str">
            <v>ADMIN - P/R (REG): GENERAL</v>
          </cell>
          <cell r="C158">
            <v>537100000</v>
          </cell>
        </row>
        <row r="159">
          <cell r="A159" t="str">
            <v>5371-00100</v>
          </cell>
          <cell r="B159" t="str">
            <v>ADMIN - PERMIT FEE</v>
          </cell>
          <cell r="C159">
            <v>537100000</v>
          </cell>
        </row>
        <row r="160">
          <cell r="A160" t="str">
            <v>5371-00105</v>
          </cell>
          <cell r="B160" t="str">
            <v>ADMIN - CAFE SUBSIDY</v>
          </cell>
          <cell r="C160">
            <v>537100000</v>
          </cell>
        </row>
        <row r="161">
          <cell r="A161" t="str">
            <v>5371-00110</v>
          </cell>
          <cell r="B161" t="str">
            <v>ADMIN - OTHER</v>
          </cell>
          <cell r="C161">
            <v>537100000</v>
          </cell>
        </row>
        <row r="162">
          <cell r="A162" t="str">
            <v>5372-00015</v>
          </cell>
          <cell r="B162" t="str">
            <v>ADMIN - PROF FEES:  TAX CONSULTING</v>
          </cell>
          <cell r="C162">
            <v>537100000</v>
          </cell>
        </row>
        <row r="163">
          <cell r="A163" t="str">
            <v>5376-00000</v>
          </cell>
          <cell r="B163" t="str">
            <v>ESC MERCHANTS ASSOCIATION</v>
          </cell>
          <cell r="C163">
            <v>537600000</v>
          </cell>
        </row>
        <row r="164">
          <cell r="A164" t="str">
            <v>5402-00000</v>
          </cell>
          <cell r="B164" t="str">
            <v>NON ESC PROMOTION / BROCHURES</v>
          </cell>
          <cell r="C164">
            <v>540200000</v>
          </cell>
        </row>
        <row r="165">
          <cell r="A165" t="str">
            <v>5403-00000</v>
          </cell>
          <cell r="B165" t="str">
            <v>NON ESC R&amp;M</v>
          </cell>
          <cell r="C165">
            <v>540300000</v>
          </cell>
        </row>
        <row r="166">
          <cell r="A166" t="str">
            <v>5409-00000</v>
          </cell>
          <cell r="B166" t="str">
            <v>NON ESC LEGAL</v>
          </cell>
          <cell r="C166">
            <v>540900000</v>
          </cell>
        </row>
        <row r="167">
          <cell r="A167" t="str">
            <v>5413-00000</v>
          </cell>
          <cell r="B167" t="str">
            <v>NON ESC PROFESSIONAL FEE</v>
          </cell>
          <cell r="C167">
            <v>541300000</v>
          </cell>
        </row>
        <row r="168">
          <cell r="A168" t="str">
            <v>5414-00000</v>
          </cell>
          <cell r="B168" t="str">
            <v>NON ESC ADMIN &amp; GEN</v>
          </cell>
          <cell r="C168">
            <v>541400000</v>
          </cell>
        </row>
        <row r="169">
          <cell r="A169" t="str">
            <v>5415-00000</v>
          </cell>
          <cell r="B169" t="str">
            <v>NON ESC VACANT SPACE UTILITIES</v>
          </cell>
          <cell r="C169">
            <v>541500000</v>
          </cell>
        </row>
        <row r="170">
          <cell r="A170" t="str">
            <v>5416-00000</v>
          </cell>
          <cell r="B170" t="str">
            <v>NON ESC MISCELLANEOUS</v>
          </cell>
          <cell r="C170">
            <v>541600000</v>
          </cell>
        </row>
        <row r="171">
          <cell r="A171" t="str">
            <v>5430-99999</v>
          </cell>
          <cell r="B171" t="str">
            <v>REIMBURSABLE</v>
          </cell>
          <cell r="C171">
            <v>543499999</v>
          </cell>
        </row>
        <row r="172">
          <cell r="A172" t="str">
            <v>5434-99999</v>
          </cell>
          <cell r="B172" t="str">
            <v>OTHER REIMBURSABLE EXPENSES</v>
          </cell>
          <cell r="C172">
            <v>543499999</v>
          </cell>
        </row>
        <row r="173">
          <cell r="A173" t="str">
            <v>5441-00000</v>
          </cell>
          <cell r="B173" t="str">
            <v>FITNESS CTR - EQUIPMENT LEASE EXPENSE</v>
          </cell>
          <cell r="C173">
            <v>544100000</v>
          </cell>
        </row>
        <row r="174">
          <cell r="A174" t="str">
            <v>5471-00000</v>
          </cell>
          <cell r="B174" t="str">
            <v>MANAGEMENT FEES - PM FIXED</v>
          </cell>
          <cell r="C174">
            <v>547100000</v>
          </cell>
        </row>
        <row r="175">
          <cell r="A175" t="str">
            <v>5471-00005</v>
          </cell>
          <cell r="B175" t="str">
            <v>MANAGEMENT FEES - PM VARIABLE</v>
          </cell>
          <cell r="C175">
            <v>547100000</v>
          </cell>
        </row>
        <row r="176">
          <cell r="A176" t="str">
            <v>5482-00000</v>
          </cell>
          <cell r="B176" t="str">
            <v>LEGAL FEES - PROPERTY</v>
          </cell>
          <cell r="C176">
            <v>548200000</v>
          </cell>
        </row>
        <row r="177">
          <cell r="A177" t="str">
            <v>5483-00000</v>
          </cell>
          <cell r="B177" t="str">
            <v>OTHER PROFESSIONAL FEES</v>
          </cell>
          <cell r="C177">
            <v>548300000</v>
          </cell>
        </row>
        <row r="178">
          <cell r="A178" t="str">
            <v>5550-00009</v>
          </cell>
          <cell r="B178" t="str">
            <v>PROFESSIONAL FEES</v>
          </cell>
          <cell r="C178">
            <v>548300000</v>
          </cell>
        </row>
        <row r="179">
          <cell r="A179" t="str">
            <v>5550-00012</v>
          </cell>
          <cell r="B179" t="str">
            <v>BANK FEE</v>
          </cell>
          <cell r="C179">
            <v>537100000</v>
          </cell>
        </row>
        <row r="180">
          <cell r="A180" t="str">
            <v>5550-00113</v>
          </cell>
          <cell r="B180" t="str">
            <v>ADMIN - DUES &amp; SUBSCRIPTION</v>
          </cell>
          <cell r="C180">
            <v>537100000</v>
          </cell>
        </row>
        <row r="181">
          <cell r="A181" t="str">
            <v>5550-00115</v>
          </cell>
          <cell r="B181" t="str">
            <v>Admin - Other</v>
          </cell>
          <cell r="C181">
            <v>537100000</v>
          </cell>
        </row>
        <row r="182">
          <cell r="A182" t="str">
            <v>5550-00255</v>
          </cell>
          <cell r="B182" t="str">
            <v>Leasing -  Advertising/Promotion</v>
          </cell>
          <cell r="C182">
            <v>537100000</v>
          </cell>
        </row>
        <row r="183">
          <cell r="A183" t="str">
            <v>5550-00265</v>
          </cell>
          <cell r="B183" t="str">
            <v>Leasing - Professional Fees</v>
          </cell>
          <cell r="C183">
            <v>537100000</v>
          </cell>
        </row>
        <row r="184">
          <cell r="A184" t="str">
            <v>5550-00280</v>
          </cell>
          <cell r="B184" t="str">
            <v>Leasing - Other</v>
          </cell>
          <cell r="C184">
            <v>537100000</v>
          </cell>
        </row>
        <row r="185">
          <cell r="A185" t="str">
            <v>5904-00000</v>
          </cell>
          <cell r="B185" t="str">
            <v>Interest - Notes Payable</v>
          </cell>
          <cell r="C185">
            <v>591000000</v>
          </cell>
        </row>
        <row r="186">
          <cell r="A186" t="str">
            <v>5926-00000</v>
          </cell>
          <cell r="B186" t="str">
            <v>Interest Expense</v>
          </cell>
          <cell r="C186">
            <v>591000000</v>
          </cell>
        </row>
        <row r="187">
          <cell r="A187" t="str">
            <v>6002-00000</v>
          </cell>
          <cell r="B187" t="str">
            <v>Depreciation - Building</v>
          </cell>
          <cell r="C187">
            <v>600200000</v>
          </cell>
        </row>
        <row r="188">
          <cell r="A188" t="str">
            <v>6003-00000</v>
          </cell>
          <cell r="B188" t="str">
            <v>Depreciation - Building Improvements</v>
          </cell>
          <cell r="C188">
            <v>600300000</v>
          </cell>
        </row>
        <row r="189">
          <cell r="A189" t="str">
            <v>6004-00000</v>
          </cell>
          <cell r="B189" t="str">
            <v>Depreciation -Tenant Improvements</v>
          </cell>
          <cell r="C189">
            <v>600400000</v>
          </cell>
        </row>
        <row r="190">
          <cell r="A190" t="str">
            <v>6005-00000</v>
          </cell>
          <cell r="B190" t="str">
            <v>Depreciation -Lease Commissions</v>
          </cell>
          <cell r="C190">
            <v>600500000</v>
          </cell>
        </row>
        <row r="191">
          <cell r="A191" t="str">
            <v>6014-00000</v>
          </cell>
          <cell r="B191" t="str">
            <v>Amortization -  Deferred Financing Costs</v>
          </cell>
          <cell r="C191">
            <v>601400000</v>
          </cell>
        </row>
        <row r="192">
          <cell r="A192" t="str">
            <v>6017-00000</v>
          </cell>
          <cell r="B192" t="str">
            <v>Amortization -  Deferred Acquistion Costs</v>
          </cell>
          <cell r="C192">
            <v>601700000</v>
          </cell>
        </row>
        <row r="193">
          <cell r="A193" t="str">
            <v>9001-00000</v>
          </cell>
          <cell r="B193" t="str">
            <v>Realized  Capital Gain / (Loss) Deposition</v>
          </cell>
          <cell r="C193">
            <v>900100000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ACCRUAL CALC JAN01"/>
      <sheetName val="CAPITAL ACCRUAL CALC FEB01"/>
      <sheetName val="FEB 01Capital Accrual"/>
    </sheetNames>
    <sheetDataSet>
      <sheetData sheetId="0">
        <row r="1">
          <cell r="A1" t="str">
            <v>sd_wo</v>
          </cell>
          <cell r="B1" t="str">
            <v>amount</v>
          </cell>
          <cell r="C1" t="str">
            <v>addback reversal of prior month</v>
          </cell>
          <cell r="D1" t="str">
            <v>Gross Capital Expenditures</v>
          </cell>
          <cell r="E1" t="str">
            <v>Less FiberNet Payroll Charges and/or Non-Construction Expenditures</v>
          </cell>
          <cell r="F1" t="str">
            <v>Current Month recorded Actuals</v>
          </cell>
        </row>
        <row r="2">
          <cell r="A2" t="str">
            <v>0 Total</v>
          </cell>
          <cell r="B2">
            <v>-923099.93</v>
          </cell>
          <cell r="D2">
            <v>-923099.93</v>
          </cell>
          <cell r="F2">
            <v>-923099.93</v>
          </cell>
        </row>
        <row r="3">
          <cell r="A3" t="str">
            <v>1001 Total</v>
          </cell>
          <cell r="B3">
            <v>86939.38</v>
          </cell>
          <cell r="D3">
            <v>86939.38</v>
          </cell>
          <cell r="F3">
            <v>86939.38</v>
          </cell>
        </row>
        <row r="4">
          <cell r="A4" t="str">
            <v>6001 Total</v>
          </cell>
          <cell r="B4">
            <v>21883.69</v>
          </cell>
          <cell r="D4">
            <v>21883.69</v>
          </cell>
          <cell r="E4">
            <v>-19518.900000000001</v>
          </cell>
          <cell r="F4">
            <v>2364.7899999999972</v>
          </cell>
        </row>
        <row r="5">
          <cell r="A5" t="str">
            <v>6002 Total</v>
          </cell>
          <cell r="B5">
            <v>-930769.13000000059</v>
          </cell>
          <cell r="C5">
            <v>1018821.64</v>
          </cell>
          <cell r="D5">
            <v>88052.509999999427</v>
          </cell>
          <cell r="E5">
            <v>-11303.46</v>
          </cell>
          <cell r="F5">
            <v>76749.049999999435</v>
          </cell>
        </row>
        <row r="6">
          <cell r="A6" t="str">
            <v>6003 Total</v>
          </cell>
          <cell r="B6">
            <v>-2718967.24</v>
          </cell>
          <cell r="C6">
            <v>2936373.54</v>
          </cell>
          <cell r="D6">
            <v>217406.29999999981</v>
          </cell>
          <cell r="E6">
            <v>-13095.84</v>
          </cell>
          <cell r="F6">
            <v>204310.45999999982</v>
          </cell>
        </row>
        <row r="7">
          <cell r="A7" t="str">
            <v>6004 Total</v>
          </cell>
          <cell r="B7">
            <v>-80660.770000000237</v>
          </cell>
          <cell r="C7">
            <v>363003.19</v>
          </cell>
          <cell r="D7">
            <v>282342.41999999975</v>
          </cell>
          <cell r="F7">
            <v>282342.41999999975</v>
          </cell>
        </row>
        <row r="8">
          <cell r="A8" t="str">
            <v>6005 Total</v>
          </cell>
          <cell r="B8">
            <v>-219615</v>
          </cell>
          <cell r="C8">
            <v>316187.09999999998</v>
          </cell>
          <cell r="D8">
            <v>96572.099999999977</v>
          </cell>
          <cell r="E8">
            <v>-7848</v>
          </cell>
          <cell r="F8">
            <v>88724.099999999977</v>
          </cell>
        </row>
        <row r="9">
          <cell r="A9" t="str">
            <v>6006 Total</v>
          </cell>
          <cell r="B9">
            <v>-2196595.14</v>
          </cell>
          <cell r="C9">
            <v>2271514.09</v>
          </cell>
          <cell r="D9">
            <v>74918.949999999721</v>
          </cell>
          <cell r="E9">
            <v>-25889.8</v>
          </cell>
          <cell r="F9">
            <v>49029.149999999718</v>
          </cell>
        </row>
        <row r="10">
          <cell r="A10" t="str">
            <v>6007 Total</v>
          </cell>
          <cell r="B10">
            <v>-1294.43</v>
          </cell>
          <cell r="D10">
            <v>-1294.43</v>
          </cell>
          <cell r="F10">
            <v>-1294.43</v>
          </cell>
        </row>
        <row r="11">
          <cell r="A11" t="str">
            <v>6008 Total</v>
          </cell>
          <cell r="B11">
            <v>-12201.84</v>
          </cell>
          <cell r="D11">
            <v>-12201.84</v>
          </cell>
          <cell r="F11">
            <v>-12201.84</v>
          </cell>
        </row>
        <row r="12">
          <cell r="A12" t="str">
            <v>6009 Total</v>
          </cell>
          <cell r="B12">
            <v>16667</v>
          </cell>
          <cell r="D12">
            <v>16667</v>
          </cell>
          <cell r="F12">
            <v>16667</v>
          </cell>
        </row>
        <row r="13">
          <cell r="A13" t="str">
            <v>6013 Total</v>
          </cell>
          <cell r="B13">
            <v>-56869.82</v>
          </cell>
          <cell r="C13">
            <v>56869.82</v>
          </cell>
          <cell r="D13">
            <v>0</v>
          </cell>
          <cell r="F13">
            <v>0</v>
          </cell>
        </row>
        <row r="14">
          <cell r="A14" t="str">
            <v>6016 Total</v>
          </cell>
          <cell r="B14">
            <v>-112107.64</v>
          </cell>
          <cell r="C14">
            <v>112107.64</v>
          </cell>
          <cell r="D14">
            <v>0</v>
          </cell>
          <cell r="F14">
            <v>0</v>
          </cell>
        </row>
        <row r="15">
          <cell r="A15" t="str">
            <v>6017 Total</v>
          </cell>
          <cell r="B15">
            <v>-17509.060000000001</v>
          </cell>
          <cell r="C15">
            <v>17509.060000000001</v>
          </cell>
          <cell r="D15">
            <v>0</v>
          </cell>
          <cell r="F15">
            <v>0</v>
          </cell>
        </row>
        <row r="16">
          <cell r="A16" t="str">
            <v>6018 Total</v>
          </cell>
          <cell r="B16">
            <v>-10871.76</v>
          </cell>
          <cell r="C16">
            <v>10871.76</v>
          </cell>
          <cell r="D16">
            <v>0</v>
          </cell>
          <cell r="F16">
            <v>0</v>
          </cell>
        </row>
        <row r="17">
          <cell r="A17" t="str">
            <v>6020 Total</v>
          </cell>
          <cell r="B17">
            <v>-41087.949999999997</v>
          </cell>
          <cell r="C17">
            <v>41143.949999999997</v>
          </cell>
          <cell r="D17">
            <v>56</v>
          </cell>
          <cell r="F17">
            <v>56</v>
          </cell>
        </row>
        <row r="18">
          <cell r="A18" t="str">
            <v>6021 Total</v>
          </cell>
          <cell r="B18">
            <v>-172293.7</v>
          </cell>
          <cell r="C18">
            <v>172293.7</v>
          </cell>
          <cell r="D18">
            <v>0</v>
          </cell>
          <cell r="F18">
            <v>0</v>
          </cell>
        </row>
        <row r="19">
          <cell r="A19" t="str">
            <v>6022 Total</v>
          </cell>
          <cell r="B19">
            <v>1187.25</v>
          </cell>
        </row>
        <row r="20">
          <cell r="A20" t="str">
            <v>6023 Total</v>
          </cell>
          <cell r="B20">
            <v>46595.48</v>
          </cell>
          <cell r="D20">
            <v>46595.48</v>
          </cell>
          <cell r="F20">
            <v>46595.48</v>
          </cell>
        </row>
        <row r="21">
          <cell r="A21" t="str">
            <v>6026 Total</v>
          </cell>
          <cell r="B21">
            <v>-8159.06</v>
          </cell>
          <cell r="C21">
            <v>48297.02</v>
          </cell>
          <cell r="D21">
            <v>40137.96</v>
          </cell>
          <cell r="F21">
            <v>40137.96</v>
          </cell>
        </row>
        <row r="22">
          <cell r="A22" t="str">
            <v>6028 Total</v>
          </cell>
          <cell r="B22">
            <v>-129034.67</v>
          </cell>
          <cell r="C22">
            <v>419522.37</v>
          </cell>
          <cell r="D22">
            <v>290487.7</v>
          </cell>
          <cell r="F22">
            <v>290487.7</v>
          </cell>
        </row>
        <row r="23">
          <cell r="A23" t="str">
            <v>6029 Total</v>
          </cell>
          <cell r="B23">
            <v>-279293.21999999997</v>
          </cell>
          <cell r="C23">
            <v>279618.21999999997</v>
          </cell>
          <cell r="D23">
            <v>325</v>
          </cell>
          <cell r="F23">
            <v>325</v>
          </cell>
        </row>
        <row r="24">
          <cell r="A24" t="str">
            <v>6030 Total</v>
          </cell>
          <cell r="B24">
            <v>1674.17</v>
          </cell>
          <cell r="D24">
            <v>1674.17</v>
          </cell>
          <cell r="F24">
            <v>1674.17</v>
          </cell>
        </row>
        <row r="25">
          <cell r="A25" t="str">
            <v>6031 Total</v>
          </cell>
          <cell r="B25">
            <v>1044000</v>
          </cell>
        </row>
        <row r="26">
          <cell r="A26" t="str">
            <v>6033 Total</v>
          </cell>
          <cell r="B26">
            <v>-9048.9500000000007</v>
          </cell>
          <cell r="C26">
            <v>9048.9500000000007</v>
          </cell>
          <cell r="D26">
            <v>0</v>
          </cell>
          <cell r="F26">
            <v>0</v>
          </cell>
        </row>
        <row r="27">
          <cell r="A27" t="str">
            <v>6034 Total</v>
          </cell>
          <cell r="B27">
            <v>14881.75</v>
          </cell>
          <cell r="D27">
            <v>14881.75</v>
          </cell>
          <cell r="F27">
            <v>14881.75</v>
          </cell>
        </row>
        <row r="28">
          <cell r="A28" t="str">
            <v>6036 Total</v>
          </cell>
          <cell r="B28">
            <v>13290.82</v>
          </cell>
          <cell r="C28">
            <v>662.65</v>
          </cell>
          <cell r="D28">
            <v>13953.47</v>
          </cell>
          <cell r="F28">
            <v>13953.47</v>
          </cell>
        </row>
        <row r="29">
          <cell r="A29" t="str">
            <v>6037 Total</v>
          </cell>
          <cell r="B29">
            <v>-12811.94</v>
          </cell>
          <cell r="C29">
            <v>46601.94</v>
          </cell>
          <cell r="D29">
            <v>33790</v>
          </cell>
          <cell r="F29">
            <v>33790</v>
          </cell>
        </row>
        <row r="30">
          <cell r="A30" t="str">
            <v>6038 Total</v>
          </cell>
          <cell r="B30">
            <v>85.6</v>
          </cell>
          <cell r="D30">
            <v>85.6</v>
          </cell>
          <cell r="F30">
            <v>85.6</v>
          </cell>
        </row>
        <row r="31">
          <cell r="A31" t="str">
            <v>6039 Total</v>
          </cell>
          <cell r="B31">
            <v>2927.95</v>
          </cell>
          <cell r="C31">
            <v>17767.05</v>
          </cell>
          <cell r="D31">
            <v>20695</v>
          </cell>
          <cell r="F31">
            <v>20695</v>
          </cell>
        </row>
        <row r="32">
          <cell r="A32" t="str">
            <v>6040 Total</v>
          </cell>
          <cell r="B32">
            <v>-5764.95</v>
          </cell>
          <cell r="C32">
            <v>12172.45</v>
          </cell>
          <cell r="D32">
            <v>6407.5000000000009</v>
          </cell>
          <cell r="F32">
            <v>6407.5000000000009</v>
          </cell>
        </row>
        <row r="33">
          <cell r="A33" t="str">
            <v>6045 Total</v>
          </cell>
          <cell r="B33">
            <v>-3679.99</v>
          </cell>
          <cell r="C33">
            <v>3679.99</v>
          </cell>
          <cell r="D33">
            <v>0</v>
          </cell>
          <cell r="F33">
            <v>0</v>
          </cell>
        </row>
        <row r="34">
          <cell r="A34" t="str">
            <v>6046 Total</v>
          </cell>
          <cell r="B34">
            <v>4785.62</v>
          </cell>
          <cell r="D34">
            <v>4785.62</v>
          </cell>
          <cell r="F34">
            <v>4785.62</v>
          </cell>
        </row>
        <row r="35">
          <cell r="A35" t="str">
            <v>6051 Total</v>
          </cell>
          <cell r="B35">
            <v>15260</v>
          </cell>
          <cell r="D35">
            <v>15260</v>
          </cell>
          <cell r="F35">
            <v>15260</v>
          </cell>
        </row>
        <row r="36">
          <cell r="A36" t="str">
            <v>6052 Total</v>
          </cell>
          <cell r="B36">
            <v>9333</v>
          </cell>
          <cell r="D36">
            <v>9333</v>
          </cell>
          <cell r="F36">
            <v>9333</v>
          </cell>
        </row>
        <row r="37">
          <cell r="A37" t="str">
            <v>6053 Total</v>
          </cell>
          <cell r="B37">
            <v>3370.5</v>
          </cell>
          <cell r="D37">
            <v>3370.5</v>
          </cell>
          <cell r="F37">
            <v>3370.5</v>
          </cell>
        </row>
        <row r="38">
          <cell r="A38" t="str">
            <v>6059 Total</v>
          </cell>
          <cell r="B38">
            <v>6948</v>
          </cell>
          <cell r="D38">
            <v>6948</v>
          </cell>
          <cell r="F38">
            <v>6948</v>
          </cell>
        </row>
        <row r="39">
          <cell r="A39" t="str">
            <v>6500 Total</v>
          </cell>
          <cell r="B39">
            <v>-13043458</v>
          </cell>
          <cell r="C39">
            <v>13043458</v>
          </cell>
          <cell r="D39">
            <v>0</v>
          </cell>
          <cell r="F39">
            <v>0</v>
          </cell>
        </row>
        <row r="40">
          <cell r="A40" t="str">
            <v>6997 Total</v>
          </cell>
          <cell r="B40">
            <v>58911.65</v>
          </cell>
          <cell r="D40">
            <v>58911.65</v>
          </cell>
          <cell r="F40">
            <v>58911.65</v>
          </cell>
        </row>
        <row r="41">
          <cell r="A41" t="str">
            <v>6998 Total</v>
          </cell>
          <cell r="B41">
            <v>19114.96</v>
          </cell>
          <cell r="D41">
            <v>19114.96</v>
          </cell>
          <cell r="F41">
            <v>19114.96</v>
          </cell>
        </row>
      </sheetData>
      <sheetData sheetId="1"/>
      <sheetData sheetId="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DWtoGTdirectSetup_"/>
      <sheetName val="_UnregulatedCurves_"/>
      <sheetName val="comps"/>
      <sheetName val="_Setup_"/>
      <sheetName val="EconomicAssumptions"/>
    </sheetNames>
    <sheetDataSet>
      <sheetData sheetId="0"/>
      <sheetData sheetId="1"/>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ap Ex"/>
      <sheetName val="CashDistHist"/>
      <sheetName val="MWh"/>
      <sheetName val="Income Hist"/>
      <sheetName val="98 MonthRev"/>
      <sheetName val="97 Cash"/>
      <sheetName val="97 GAAP"/>
      <sheetName val="Availability"/>
      <sheetName val="98 Cash"/>
      <sheetName val="98 GAAP"/>
      <sheetName val="97-07 Income"/>
      <sheetName val="Royalty Buyout"/>
      <sheetName val="Mgt Bonus"/>
      <sheetName val="Property Tax"/>
      <sheetName val="697 PPA Trust"/>
      <sheetName val="797 PPA Trust"/>
      <sheetName val="897 PPA Trust"/>
      <sheetName val="997 PPA Trust"/>
      <sheetName val="1097 PPA Trust"/>
      <sheetName val="1097-A PPA Trust"/>
      <sheetName val="1197 PPA Trust"/>
      <sheetName val="1197-A PPA Trust"/>
      <sheetName val="1297 PPA Trust"/>
      <sheetName val="1297-A PPA Trust"/>
      <sheetName val="198 PPA Trust"/>
      <sheetName val="198-A PPA Trust"/>
      <sheetName val="298 PPA Trust"/>
      <sheetName val="398 PPA Trust"/>
      <sheetName val="498 PPA Trust"/>
      <sheetName val="598 PPA Trust"/>
      <sheetName val="698 PPA Trust"/>
      <sheetName val="798 PPA Trust"/>
      <sheetName val="898 PPA Trust"/>
      <sheetName val="998 PPA Trust "/>
      <sheetName val="1098 PPA Trust"/>
      <sheetName val="Distribution 497"/>
      <sheetName val="Distribution 597"/>
      <sheetName val="Distribution 697"/>
      <sheetName val="Distribution 797"/>
      <sheetName val="Distribution 897"/>
      <sheetName val="Distribution 997"/>
      <sheetName val="Distribution 1097"/>
      <sheetName val="Distribution 1197"/>
      <sheetName val="Distribution 1297"/>
      <sheetName val="Distribution 198"/>
      <sheetName val="Distribution 298"/>
      <sheetName val="Distribution 398"/>
      <sheetName val="Distribution 498"/>
      <sheetName val="Distribution 598"/>
      <sheetName val="Distribution 698"/>
      <sheetName val="Disribution 798"/>
      <sheetName val="Disribution 898"/>
      <sheetName val="Disribution 998"/>
      <sheetName val="Disribution 1098"/>
      <sheetName val="Disribution 1198"/>
      <sheetName val="Disribution 1298"/>
    </sheetNames>
    <sheetDataSet>
      <sheetData sheetId="0"/>
      <sheetData sheetId="1"/>
      <sheetData sheetId="2"/>
      <sheetData sheetId="3"/>
      <sheetData sheetId="4"/>
      <sheetData sheetId="5"/>
      <sheetData sheetId="6" refreshError="1">
        <row r="14">
          <cell r="Q14">
            <v>18393823.87537799</v>
          </cell>
        </row>
      </sheetData>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Line Estimate"/>
      <sheetName val="estimate"/>
      <sheetName val="resi-abs"/>
      <sheetName val="Daily 9 Line"/>
      <sheetName val="MTD 9 Line"/>
      <sheetName val="YTD 9 Line"/>
      <sheetName val="INPUT to GLOTODAY"/>
      <sheetName val="Sheet2"/>
      <sheetName val="mapping"/>
      <sheetName val="Inputs"/>
      <sheetName val="Oct12"/>
      <sheetName val="Locations"/>
      <sheetName val="Checklist"/>
      <sheetName val="Macro1"/>
      <sheetName val="SCG"/>
      <sheetName val="Income Stmnt Budg"/>
      <sheetName val="F"/>
      <sheetName val="Match"/>
      <sheetName val="Calendar"/>
      <sheetName val="Assumptions"/>
      <sheetName val="Demographic"/>
      <sheetName val="(D1) PWC Adjusted TB"/>
      <sheetName val="(A1) Income Allocation"/>
      <sheetName val="Sample"/>
      <sheetName val="ORGANIZ. COSTS"/>
      <sheetName val="Consolidation"/>
      <sheetName val="Intercompany"/>
      <sheetName val="Controls"/>
      <sheetName val="AssetInputs"/>
      <sheetName val="(A1) Sched K &amp; K-1"/>
      <sheetName val="Admin"/>
      <sheetName val="Menu"/>
      <sheetName val="Toolbar"/>
      <sheetName val="Lookup Tables"/>
      <sheetName val="Backchg Memo"/>
      <sheetName val="Ref"/>
    </sheetNames>
    <sheetDataSet>
      <sheetData sheetId="0" refreshError="1"/>
      <sheetData sheetId="1" refreshError="1"/>
      <sheetData sheetId="2" refreshError="1"/>
      <sheetData sheetId="3" refreshError="1"/>
      <sheetData sheetId="4" refreshError="1">
        <row r="9">
          <cell r="A9" t="str">
            <v>ASSET BACKED SECURITIES</v>
          </cell>
          <cell r="D9">
            <v>124.91899999999998</v>
          </cell>
          <cell r="F9">
            <v>0</v>
          </cell>
          <cell r="G9">
            <v>0</v>
          </cell>
          <cell r="H9">
            <v>0</v>
          </cell>
          <cell r="I9">
            <v>0</v>
          </cell>
          <cell r="K9">
            <v>0</v>
          </cell>
          <cell r="L9">
            <v>331.75214290090003</v>
          </cell>
          <cell r="M9">
            <v>-1.0000120496105314</v>
          </cell>
          <cell r="N9">
            <v>-51.786670000000008</v>
          </cell>
          <cell r="O9">
            <v>403.88446085128953</v>
          </cell>
        </row>
        <row r="10">
          <cell r="A10" t="str">
            <v>COMMERCIAL ASSET SECURITIZATION</v>
          </cell>
          <cell r="D10">
            <v>1206.0688943749992</v>
          </cell>
          <cell r="F10">
            <v>0</v>
          </cell>
          <cell r="G10">
            <v>-2547.0149999999999</v>
          </cell>
          <cell r="H10">
            <v>1777.5</v>
          </cell>
          <cell r="I10">
            <v>-169.27500000000001</v>
          </cell>
          <cell r="K10">
            <v>-938.79</v>
          </cell>
          <cell r="L10">
            <v>3720.3857196364015</v>
          </cell>
          <cell r="M10">
            <v>-15.158947809389943</v>
          </cell>
          <cell r="N10">
            <v>-2546.8179999999998</v>
          </cell>
          <cell r="O10">
            <v>1425.687666202012</v>
          </cell>
        </row>
        <row r="11">
          <cell r="A11" t="str">
            <v>CONDUITS</v>
          </cell>
          <cell r="D11">
            <v>0</v>
          </cell>
          <cell r="F11">
            <v>1045.981</v>
          </cell>
          <cell r="G11">
            <v>-60</v>
          </cell>
          <cell r="H11">
            <v>0</v>
          </cell>
          <cell r="I11">
            <v>0</v>
          </cell>
          <cell r="K11">
            <v>985.98100000000011</v>
          </cell>
          <cell r="L11">
            <v>0</v>
          </cell>
          <cell r="M11">
            <v>0</v>
          </cell>
          <cell r="N11">
            <v>0</v>
          </cell>
          <cell r="O11">
            <v>985.98100000000011</v>
          </cell>
        </row>
        <row r="12">
          <cell r="A12" t="str">
            <v>DEUTSCHE MORTGAGE CAPITAL</v>
          </cell>
          <cell r="D12">
            <v>0</v>
          </cell>
          <cell r="F12">
            <v>0</v>
          </cell>
          <cell r="G12">
            <v>0</v>
          </cell>
          <cell r="H12">
            <v>0</v>
          </cell>
          <cell r="I12">
            <v>0</v>
          </cell>
          <cell r="K12">
            <v>0</v>
          </cell>
          <cell r="L12">
            <v>0</v>
          </cell>
          <cell r="M12">
            <v>0</v>
          </cell>
          <cell r="N12">
            <v>0</v>
          </cell>
          <cell r="O12">
            <v>0</v>
          </cell>
        </row>
        <row r="13">
          <cell r="A13" t="str">
            <v>FRANCHISE ASSET SECURITIZATION</v>
          </cell>
          <cell r="D13">
            <v>-126.68092000000004</v>
          </cell>
          <cell r="F13">
            <v>0</v>
          </cell>
          <cell r="G13">
            <v>0</v>
          </cell>
          <cell r="H13">
            <v>0</v>
          </cell>
          <cell r="I13">
            <v>0</v>
          </cell>
          <cell r="K13">
            <v>0</v>
          </cell>
          <cell r="L13">
            <v>203.70811000000003</v>
          </cell>
          <cell r="M13">
            <v>-0.10952165607708897</v>
          </cell>
          <cell r="N13">
            <v>0</v>
          </cell>
          <cell r="O13">
            <v>76.917668343922855</v>
          </cell>
        </row>
        <row r="14">
          <cell r="A14" t="str">
            <v>MORTGAGE BACKED SECURITIES</v>
          </cell>
          <cell r="D14">
            <v>50.401680000000006</v>
          </cell>
          <cell r="F14">
            <v>0</v>
          </cell>
          <cell r="G14">
            <v>0</v>
          </cell>
          <cell r="H14">
            <v>0</v>
          </cell>
          <cell r="I14">
            <v>0</v>
          </cell>
          <cell r="K14">
            <v>0</v>
          </cell>
          <cell r="L14">
            <v>16.924930000000039</v>
          </cell>
          <cell r="M14">
            <v>-59.302742690414554</v>
          </cell>
          <cell r="N14">
            <v>0</v>
          </cell>
          <cell r="O14">
            <v>8.0238673095855102</v>
          </cell>
        </row>
        <row r="15">
          <cell r="A15" t="str">
            <v>MORTGAGE JOINT VENTURE</v>
          </cell>
          <cell r="D15">
            <v>0</v>
          </cell>
          <cell r="F15">
            <v>0</v>
          </cell>
          <cell r="G15">
            <v>0</v>
          </cell>
          <cell r="H15">
            <v>0</v>
          </cell>
          <cell r="I15">
            <v>0</v>
          </cell>
          <cell r="K15">
            <v>0</v>
          </cell>
          <cell r="L15">
            <v>0</v>
          </cell>
          <cell r="M15">
            <v>0</v>
          </cell>
          <cell r="N15">
            <v>0</v>
          </cell>
          <cell r="O15">
            <v>0</v>
          </cell>
        </row>
        <row r="16">
          <cell r="A16" t="str">
            <v>MUNICIPALS</v>
          </cell>
          <cell r="D16">
            <v>-27.27543</v>
          </cell>
          <cell r="F16">
            <v>0</v>
          </cell>
          <cell r="G16">
            <v>0</v>
          </cell>
          <cell r="H16">
            <v>0</v>
          </cell>
          <cell r="I16">
            <v>0</v>
          </cell>
          <cell r="K16">
            <v>0</v>
          </cell>
          <cell r="L16">
            <v>32.35566</v>
          </cell>
          <cell r="M16">
            <v>0</v>
          </cell>
          <cell r="N16">
            <v>0</v>
          </cell>
          <cell r="O16">
            <v>5.0802300000000065</v>
          </cell>
        </row>
        <row r="17">
          <cell r="A17" t="str">
            <v>STRUCTURED CMO</v>
          </cell>
          <cell r="D17">
            <v>91.978600000000014</v>
          </cell>
          <cell r="F17">
            <v>0</v>
          </cell>
          <cell r="G17">
            <v>0</v>
          </cell>
          <cell r="H17">
            <v>0</v>
          </cell>
          <cell r="I17">
            <v>0</v>
          </cell>
          <cell r="K17">
            <v>0</v>
          </cell>
          <cell r="L17">
            <v>224.37468642109999</v>
          </cell>
          <cell r="M17">
            <v>-9.1119104783924545</v>
          </cell>
          <cell r="N17">
            <v>-328.27547999999996</v>
          </cell>
          <cell r="O17">
            <v>-21.034104057292357</v>
          </cell>
        </row>
        <row r="18">
          <cell r="A18" t="str">
            <v>SUBTOTAL</v>
          </cell>
          <cell r="D18">
            <v>1319.4118243749999</v>
          </cell>
          <cell r="F18">
            <v>1045.981</v>
          </cell>
          <cell r="G18">
            <v>-2607.0149999999999</v>
          </cell>
          <cell r="H18">
            <v>1777.5</v>
          </cell>
          <cell r="I18">
            <v>-169.27500000000001</v>
          </cell>
          <cell r="K18">
            <v>47.191000000000059</v>
          </cell>
          <cell r="L18">
            <v>4529.5012489583996</v>
          </cell>
          <cell r="M18">
            <v>-84.683134683884589</v>
          </cell>
          <cell r="N18">
            <v>-2926.8801500000004</v>
          </cell>
          <cell r="O18">
            <v>2884.5407886495173</v>
          </cell>
        </row>
        <row r="19">
          <cell r="A19" t="str">
            <v>ASIA MBS/ABS</v>
          </cell>
          <cell r="D19">
            <v>0</v>
          </cell>
          <cell r="F19">
            <v>0</v>
          </cell>
          <cell r="G19">
            <v>0</v>
          </cell>
          <cell r="H19">
            <v>0</v>
          </cell>
          <cell r="I19">
            <v>0</v>
          </cell>
          <cell r="K19">
            <v>0</v>
          </cell>
          <cell r="L19">
            <v>0</v>
          </cell>
          <cell r="M19">
            <v>0</v>
          </cell>
          <cell r="N19">
            <v>0</v>
          </cell>
          <cell r="O19">
            <v>0</v>
          </cell>
        </row>
        <row r="20">
          <cell r="A20" t="str">
            <v>SUBTOTAL</v>
          </cell>
          <cell r="D20">
            <v>0</v>
          </cell>
          <cell r="F20">
            <v>0</v>
          </cell>
          <cell r="G20">
            <v>0</v>
          </cell>
          <cell r="H20">
            <v>0</v>
          </cell>
          <cell r="I20">
            <v>0</v>
          </cell>
          <cell r="K20">
            <v>0</v>
          </cell>
          <cell r="L20">
            <v>0</v>
          </cell>
          <cell r="M20">
            <v>0</v>
          </cell>
          <cell r="N20">
            <v>0</v>
          </cell>
          <cell r="O20">
            <v>0</v>
          </cell>
        </row>
        <row r="21">
          <cell r="A21" t="str">
            <v>USD</v>
          </cell>
          <cell r="D21">
            <v>1319.4118243749999</v>
          </cell>
          <cell r="F21">
            <v>1045.981</v>
          </cell>
          <cell r="G21">
            <v>-2607.0149999999999</v>
          </cell>
          <cell r="H21">
            <v>1777.5</v>
          </cell>
          <cell r="I21">
            <v>-169.27500000000001</v>
          </cell>
          <cell r="K21">
            <v>47.191000000000059</v>
          </cell>
          <cell r="L21">
            <v>4529.5012489583996</v>
          </cell>
          <cell r="M21">
            <v>-84.683134683884589</v>
          </cell>
          <cell r="N21">
            <v>-2926.8801500000004</v>
          </cell>
          <cell r="O21">
            <v>2884.5407886495173</v>
          </cell>
        </row>
        <row r="22">
          <cell r="A22">
            <v>36812</v>
          </cell>
          <cell r="B22" t="str">
            <v>Run Time:</v>
          </cell>
          <cell r="C22">
            <v>4292600251</v>
          </cell>
          <cell r="O22" t="str">
            <v>Page: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Journal Entry"/>
      <sheetName val="Cerro Gordo Raw 2002"/>
      <sheetName val="D&amp;T - 2002 AJE's"/>
      <sheetName val="fields"/>
    </sheetNames>
    <sheetDataSet>
      <sheetData sheetId="0" refreshError="1"/>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l_festub_details"/>
      <sheetName val="tbl_festub_details (2)"/>
      <sheetName val="dec details all"/>
      <sheetName val="VENDLIST"/>
    </sheetNames>
    <sheetDataSet>
      <sheetData sheetId="0">
        <row r="1">
          <cell r="A1" t="str">
            <v>w_new_gl</v>
          </cell>
          <cell r="B1" t="str">
            <v>w_locn</v>
          </cell>
          <cell r="C1" t="str">
            <v>w_ba</v>
          </cell>
          <cell r="D1" t="str">
            <v>w_sa</v>
          </cell>
          <cell r="E1" t="str">
            <v>w_brc</v>
          </cell>
          <cell r="F1" t="str">
            <v>w_eac</v>
          </cell>
          <cell r="G1" t="str">
            <v>w_src</v>
          </cell>
          <cell r="H1" t="str">
            <v>w_exp_typ</v>
          </cell>
          <cell r="I1" t="str">
            <v>sd_co</v>
          </cell>
          <cell r="J1" t="str">
            <v>sd_er</v>
          </cell>
          <cell r="K1" t="str">
            <v>sd_locn</v>
          </cell>
          <cell r="L1" t="str">
            <v>sd_wo</v>
          </cell>
          <cell r="M1" t="str">
            <v>sd_comp</v>
          </cell>
          <cell r="N1" t="str">
            <v>sd_sec</v>
          </cell>
          <cell r="O1" t="str">
            <v>sd_uc</v>
          </cell>
          <cell r="P1" t="str">
            <v>sd_gl_acct</v>
          </cell>
          <cell r="Q1" t="str">
            <v>sd_eac</v>
          </cell>
          <cell r="R1" t="str">
            <v>sd_source</v>
          </cell>
          <cell r="S1" t="str">
            <v>ledger_date</v>
          </cell>
          <cell r="T1" t="str">
            <v>feeder_id</v>
          </cell>
          <cell r="U1" t="str">
            <v>amount</v>
          </cell>
          <cell r="V1" t="str">
            <v>amount_2_desc</v>
          </cell>
          <cell r="W1" t="str">
            <v>amount_2</v>
          </cell>
          <cell r="X1" t="str">
            <v>amount_3_desc</v>
          </cell>
          <cell r="Y1" t="str">
            <v>amount_3</v>
          </cell>
          <cell r="Z1" t="str">
            <v>qty</v>
          </cell>
          <cell r="AA1" t="str">
            <v>audit_field_1_desc</v>
          </cell>
          <cell r="AB1" t="str">
            <v>audit_field_1</v>
          </cell>
          <cell r="AC1" t="str">
            <v>audit_field_2_desc</v>
          </cell>
          <cell r="AD1" t="str">
            <v>audit_field_2</v>
          </cell>
          <cell r="AE1" t="str">
            <v>audit_field_3_desc</v>
          </cell>
          <cell r="AF1" t="str">
            <v>audit_field_3</v>
          </cell>
          <cell r="AG1" t="str">
            <v>audit_field_4_desc</v>
          </cell>
          <cell r="AH1" t="str">
            <v>audit_field_4</v>
          </cell>
          <cell r="AI1" t="str">
            <v>ref_field_1_desc</v>
          </cell>
          <cell r="AJ1" t="str">
            <v>ref_field_1</v>
          </cell>
          <cell r="AK1" t="str">
            <v>ref_field_2_desc</v>
          </cell>
          <cell r="AL1" t="str">
            <v>ref_field_2</v>
          </cell>
          <cell r="AM1" t="str">
            <v>ref_field_3_desc</v>
          </cell>
          <cell r="AN1" t="str">
            <v>ref_field_3</v>
          </cell>
          <cell r="AO1" t="str">
            <v>ref_field_4_desc</v>
          </cell>
          <cell r="AP1" t="str">
            <v>ref_field_4</v>
          </cell>
          <cell r="AQ1" t="str">
            <v>date_field_1_desc</v>
          </cell>
          <cell r="AR1" t="str">
            <v>date_field_1</v>
          </cell>
          <cell r="AS1" t="str">
            <v>date_field_2_desc</v>
          </cell>
          <cell r="AT1" t="str">
            <v>date_field_2</v>
          </cell>
          <cell r="AU1" t="str">
            <v>description</v>
          </cell>
          <cell r="AV1" t="str">
            <v>worksheet</v>
          </cell>
          <cell r="AW1" t="str">
            <v>bucs_component</v>
          </cell>
          <cell r="AX1" t="str">
            <v>bucs_section</v>
          </cell>
          <cell r="AY1" t="str">
            <v>bucs_user_code</v>
          </cell>
          <cell r="AZ1" t="str">
            <v>co_name</v>
          </cell>
        </row>
        <row r="2">
          <cell r="A2" t="str">
            <v>107100</v>
          </cell>
          <cell r="B2" t="str">
            <v>0330</v>
          </cell>
          <cell r="C2" t="str">
            <v>90000</v>
          </cell>
          <cell r="D2" t="str">
            <v>000000</v>
          </cell>
          <cell r="E2" t="str">
            <v>330000</v>
          </cell>
          <cell r="F2" t="str">
            <v>0790</v>
          </cell>
          <cell r="G2" t="str">
            <v>65000</v>
          </cell>
          <cell r="H2" t="str">
            <v>A</v>
          </cell>
          <cell r="I2" t="str">
            <v>00000041</v>
          </cell>
          <cell r="J2">
            <v>0</v>
          </cell>
          <cell r="K2">
            <v>330</v>
          </cell>
          <cell r="L2">
            <v>0</v>
          </cell>
          <cell r="M2">
            <v>0</v>
          </cell>
          <cell r="N2">
            <v>0</v>
          </cell>
          <cell r="O2">
            <v>0</v>
          </cell>
          <cell r="P2">
            <v>107.1</v>
          </cell>
          <cell r="Q2" t="str">
            <v>0790</v>
          </cell>
          <cell r="R2" t="str">
            <v>65000</v>
          </cell>
          <cell r="S2" t="str">
            <v>200212</v>
          </cell>
          <cell r="T2" t="str">
            <v>CA01</v>
          </cell>
          <cell r="U2">
            <v>55.47</v>
          </cell>
          <cell r="V2" t="str">
            <v>LDB</v>
          </cell>
          <cell r="W2">
            <v>0</v>
          </cell>
          <cell r="Y2">
            <v>0</v>
          </cell>
          <cell r="Z2">
            <v>0</v>
          </cell>
          <cell r="AA2" t="str">
            <v>BCH</v>
          </cell>
          <cell r="AB2" t="str">
            <v>0018</v>
          </cell>
          <cell r="AC2" t="str">
            <v>WKS</v>
          </cell>
          <cell r="AE2" t="str">
            <v>JV#</v>
          </cell>
          <cell r="AF2" t="str">
            <v>1232</v>
          </cell>
          <cell r="AG2" t="str">
            <v>FRN</v>
          </cell>
          <cell r="AH2" t="str">
            <v>0000</v>
          </cell>
          <cell r="AI2" t="str">
            <v>RP#</v>
          </cell>
          <cell r="AJ2" t="str">
            <v>000</v>
          </cell>
          <cell r="AK2" t="str">
            <v>CTL</v>
          </cell>
          <cell r="AM2" t="str">
            <v>RF#</v>
          </cell>
          <cell r="AU2" t="str">
            <v>REV OCT ENG CHARGES</v>
          </cell>
          <cell r="AZ2" t="str">
            <v>FPL Fibernet</v>
          </cell>
        </row>
        <row r="3">
          <cell r="A3" t="str">
            <v>107100</v>
          </cell>
          <cell r="B3" t="str">
            <v>0360</v>
          </cell>
          <cell r="C3" t="str">
            <v>90000</v>
          </cell>
          <cell r="D3" t="str">
            <v>000000</v>
          </cell>
          <cell r="E3" t="str">
            <v>360000</v>
          </cell>
          <cell r="F3" t="str">
            <v>0632</v>
          </cell>
          <cell r="G3" t="str">
            <v>65000</v>
          </cell>
          <cell r="H3" t="str">
            <v>A</v>
          </cell>
          <cell r="I3" t="str">
            <v>00000041</v>
          </cell>
          <cell r="J3">
            <v>0</v>
          </cell>
          <cell r="K3">
            <v>360</v>
          </cell>
          <cell r="L3">
            <v>0</v>
          </cell>
          <cell r="M3">
            <v>0</v>
          </cell>
          <cell r="N3">
            <v>0</v>
          </cell>
          <cell r="O3">
            <v>0</v>
          </cell>
          <cell r="P3">
            <v>107.1</v>
          </cell>
          <cell r="Q3" t="str">
            <v>0632</v>
          </cell>
          <cell r="R3" t="str">
            <v>65000</v>
          </cell>
          <cell r="S3" t="str">
            <v>200212</v>
          </cell>
          <cell r="T3" t="str">
            <v>CA01</v>
          </cell>
          <cell r="U3">
            <v>20616.32</v>
          </cell>
          <cell r="V3" t="str">
            <v>LDB</v>
          </cell>
          <cell r="W3">
            <v>0</v>
          </cell>
          <cell r="Y3">
            <v>0</v>
          </cell>
          <cell r="Z3">
            <v>0</v>
          </cell>
          <cell r="AA3" t="str">
            <v>BCH</v>
          </cell>
          <cell r="AB3" t="str">
            <v>0053</v>
          </cell>
          <cell r="AC3" t="str">
            <v>WKS</v>
          </cell>
          <cell r="AE3" t="str">
            <v>JV#</v>
          </cell>
          <cell r="AF3" t="str">
            <v>1232</v>
          </cell>
          <cell r="AG3" t="str">
            <v>FRN</v>
          </cell>
          <cell r="AH3" t="str">
            <v>0000</v>
          </cell>
          <cell r="AI3" t="str">
            <v>RP#</v>
          </cell>
          <cell r="AJ3" t="str">
            <v>000</v>
          </cell>
          <cell r="AK3" t="str">
            <v>CTL</v>
          </cell>
          <cell r="AM3" t="str">
            <v>RF#</v>
          </cell>
          <cell r="AU3" t="str">
            <v>RECLASS FICA &amp; MED TO CAP</v>
          </cell>
          <cell r="AZ3" t="str">
            <v>FPL Fibernet</v>
          </cell>
        </row>
        <row r="4">
          <cell r="A4" t="str">
            <v>107100</v>
          </cell>
          <cell r="B4" t="str">
            <v>0360</v>
          </cell>
          <cell r="C4" t="str">
            <v>90000</v>
          </cell>
          <cell r="D4" t="str">
            <v>000000</v>
          </cell>
          <cell r="E4" t="str">
            <v>360000</v>
          </cell>
          <cell r="F4" t="str">
            <v>0790</v>
          </cell>
          <cell r="G4" t="str">
            <v>65000</v>
          </cell>
          <cell r="H4" t="str">
            <v>A</v>
          </cell>
          <cell r="I4" t="str">
            <v>00000041</v>
          </cell>
          <cell r="J4">
            <v>0</v>
          </cell>
          <cell r="K4">
            <v>360</v>
          </cell>
          <cell r="L4">
            <v>0</v>
          </cell>
          <cell r="M4">
            <v>0</v>
          </cell>
          <cell r="N4">
            <v>0</v>
          </cell>
          <cell r="O4">
            <v>0</v>
          </cell>
          <cell r="P4">
            <v>107.1</v>
          </cell>
          <cell r="Q4" t="str">
            <v>0790</v>
          </cell>
          <cell r="R4" t="str">
            <v>65000</v>
          </cell>
          <cell r="S4" t="str">
            <v>200212</v>
          </cell>
          <cell r="T4" t="str">
            <v>CA01</v>
          </cell>
          <cell r="U4">
            <v>8134.23</v>
          </cell>
          <cell r="V4" t="str">
            <v>LDB</v>
          </cell>
          <cell r="W4">
            <v>0</v>
          </cell>
          <cell r="Y4">
            <v>0</v>
          </cell>
          <cell r="Z4">
            <v>0</v>
          </cell>
          <cell r="AA4" t="str">
            <v>BCH</v>
          </cell>
          <cell r="AB4" t="str">
            <v>0056</v>
          </cell>
          <cell r="AC4" t="str">
            <v>WKS</v>
          </cell>
          <cell r="AE4" t="str">
            <v>JV#</v>
          </cell>
          <cell r="AF4" t="str">
            <v>1232</v>
          </cell>
          <cell r="AG4" t="str">
            <v>FRN</v>
          </cell>
          <cell r="AH4" t="str">
            <v>0000</v>
          </cell>
          <cell r="AI4" t="str">
            <v>RP#</v>
          </cell>
          <cell r="AJ4" t="str">
            <v>000</v>
          </cell>
          <cell r="AK4" t="str">
            <v>CTL</v>
          </cell>
          <cell r="AM4" t="str">
            <v>RF#</v>
          </cell>
          <cell r="AU4" t="str">
            <v>RECLASS FROM WO 1001</v>
          </cell>
          <cell r="AZ4" t="str">
            <v>FPL Fibernet</v>
          </cell>
        </row>
        <row r="5">
          <cell r="A5" t="str">
            <v>107100</v>
          </cell>
          <cell r="B5" t="str">
            <v>0360</v>
          </cell>
          <cell r="C5" t="str">
            <v>90000</v>
          </cell>
          <cell r="D5" t="str">
            <v>000000</v>
          </cell>
          <cell r="E5" t="str">
            <v>360000</v>
          </cell>
          <cell r="F5" t="str">
            <v>0809</v>
          </cell>
          <cell r="G5" t="str">
            <v>65000</v>
          </cell>
          <cell r="H5" t="str">
            <v>A</v>
          </cell>
          <cell r="I5" t="str">
            <v>00000041</v>
          </cell>
          <cell r="J5">
            <v>0</v>
          </cell>
          <cell r="K5">
            <v>360</v>
          </cell>
          <cell r="L5">
            <v>0</v>
          </cell>
          <cell r="M5">
            <v>0</v>
          </cell>
          <cell r="N5">
            <v>0</v>
          </cell>
          <cell r="O5">
            <v>0</v>
          </cell>
          <cell r="P5">
            <v>107.1</v>
          </cell>
          <cell r="Q5" t="str">
            <v>0809</v>
          </cell>
          <cell r="R5" t="str">
            <v>65000</v>
          </cell>
          <cell r="S5" t="str">
            <v>200212</v>
          </cell>
          <cell r="T5" t="str">
            <v>CA01</v>
          </cell>
          <cell r="U5">
            <v>25855.18</v>
          </cell>
          <cell r="V5" t="str">
            <v>LDB</v>
          </cell>
          <cell r="W5">
            <v>0</v>
          </cell>
          <cell r="Y5">
            <v>0</v>
          </cell>
          <cell r="Z5">
            <v>0</v>
          </cell>
          <cell r="AA5" t="str">
            <v>BCH</v>
          </cell>
          <cell r="AB5" t="str">
            <v>0025</v>
          </cell>
          <cell r="AC5" t="str">
            <v>WKS</v>
          </cell>
          <cell r="AE5" t="str">
            <v>JV#</v>
          </cell>
          <cell r="AF5" t="str">
            <v>1232</v>
          </cell>
          <cell r="AG5" t="str">
            <v>FRN</v>
          </cell>
          <cell r="AH5" t="str">
            <v>0000</v>
          </cell>
          <cell r="AI5" t="str">
            <v>RP#</v>
          </cell>
          <cell r="AJ5" t="str">
            <v>000</v>
          </cell>
          <cell r="AK5" t="str">
            <v>CTL</v>
          </cell>
          <cell r="AM5" t="str">
            <v>RF#</v>
          </cell>
          <cell r="AU5" t="str">
            <v>ACCRUE LT INCENT - DEC</v>
          </cell>
          <cell r="AZ5" t="str">
            <v>FPL Fibernet</v>
          </cell>
        </row>
        <row r="6">
          <cell r="A6" t="str">
            <v>107100</v>
          </cell>
          <cell r="B6" t="str">
            <v>0360</v>
          </cell>
          <cell r="C6" t="str">
            <v>90000</v>
          </cell>
          <cell r="D6" t="str">
            <v>000000</v>
          </cell>
          <cell r="E6" t="str">
            <v>360000</v>
          </cell>
          <cell r="F6" t="str">
            <v>0809</v>
          </cell>
          <cell r="G6" t="str">
            <v>65000</v>
          </cell>
          <cell r="H6" t="str">
            <v>A</v>
          </cell>
          <cell r="I6" t="str">
            <v>00000041</v>
          </cell>
          <cell r="J6">
            <v>0</v>
          </cell>
          <cell r="K6">
            <v>360</v>
          </cell>
          <cell r="L6">
            <v>0</v>
          </cell>
          <cell r="M6">
            <v>0</v>
          </cell>
          <cell r="N6">
            <v>0</v>
          </cell>
          <cell r="O6">
            <v>0</v>
          </cell>
          <cell r="P6">
            <v>107.1</v>
          </cell>
          <cell r="Q6" t="str">
            <v>0809</v>
          </cell>
          <cell r="R6" t="str">
            <v>65000</v>
          </cell>
          <cell r="S6" t="str">
            <v>200212</v>
          </cell>
          <cell r="T6" t="str">
            <v>CA01</v>
          </cell>
          <cell r="U6">
            <v>-34040.94</v>
          </cell>
          <cell r="V6" t="str">
            <v>LDB</v>
          </cell>
          <cell r="W6">
            <v>0</v>
          </cell>
          <cell r="Y6">
            <v>0</v>
          </cell>
          <cell r="Z6">
            <v>0</v>
          </cell>
          <cell r="AA6" t="str">
            <v>BCH</v>
          </cell>
          <cell r="AB6" t="str">
            <v>0059</v>
          </cell>
          <cell r="AC6" t="str">
            <v>WKS</v>
          </cell>
          <cell r="AE6" t="str">
            <v>JV#</v>
          </cell>
          <cell r="AF6" t="str">
            <v>1232</v>
          </cell>
          <cell r="AG6" t="str">
            <v>FRN</v>
          </cell>
          <cell r="AH6" t="str">
            <v>0000</v>
          </cell>
          <cell r="AI6" t="str">
            <v>RP#</v>
          </cell>
          <cell r="AJ6" t="str">
            <v>000</v>
          </cell>
          <cell r="AK6" t="str">
            <v>CTL</v>
          </cell>
          <cell r="AM6" t="str">
            <v>RF#</v>
          </cell>
          <cell r="AU6" t="str">
            <v>ADJUST LT INCENT - DEC</v>
          </cell>
          <cell r="AZ6" t="str">
            <v>FPL Fibernet</v>
          </cell>
        </row>
        <row r="7">
          <cell r="A7" t="str">
            <v>107100</v>
          </cell>
          <cell r="B7" t="str">
            <v>0366</v>
          </cell>
          <cell r="C7" t="str">
            <v>90000</v>
          </cell>
          <cell r="D7" t="str">
            <v>000000</v>
          </cell>
          <cell r="E7" t="str">
            <v>366000</v>
          </cell>
          <cell r="F7" t="str">
            <v>0662</v>
          </cell>
          <cell r="G7" t="str">
            <v>65000</v>
          </cell>
          <cell r="H7" t="str">
            <v>A</v>
          </cell>
          <cell r="I7" t="str">
            <v>00000041</v>
          </cell>
          <cell r="J7">
            <v>0</v>
          </cell>
          <cell r="K7">
            <v>366</v>
          </cell>
          <cell r="L7">
            <v>0</v>
          </cell>
          <cell r="M7">
            <v>0</v>
          </cell>
          <cell r="N7">
            <v>0</v>
          </cell>
          <cell r="O7">
            <v>0</v>
          </cell>
          <cell r="P7">
            <v>107.1</v>
          </cell>
          <cell r="Q7" t="str">
            <v>0662</v>
          </cell>
          <cell r="R7" t="str">
            <v>65000</v>
          </cell>
          <cell r="S7" t="str">
            <v>200212</v>
          </cell>
          <cell r="T7" t="str">
            <v>CA01</v>
          </cell>
          <cell r="U7">
            <v>45595.18</v>
          </cell>
          <cell r="V7" t="str">
            <v>LDB</v>
          </cell>
          <cell r="W7">
            <v>0</v>
          </cell>
          <cell r="Y7">
            <v>0</v>
          </cell>
          <cell r="Z7">
            <v>0</v>
          </cell>
          <cell r="AA7" t="str">
            <v>BCH</v>
          </cell>
          <cell r="AB7" t="str">
            <v>0063</v>
          </cell>
          <cell r="AC7" t="str">
            <v>WKS</v>
          </cell>
          <cell r="AE7" t="str">
            <v>JV#</v>
          </cell>
          <cell r="AF7" t="str">
            <v>1232</v>
          </cell>
          <cell r="AG7" t="str">
            <v>FRN</v>
          </cell>
          <cell r="AH7" t="str">
            <v>0000</v>
          </cell>
          <cell r="AI7" t="str">
            <v>RP#</v>
          </cell>
          <cell r="AJ7" t="str">
            <v>000</v>
          </cell>
          <cell r="AK7" t="str">
            <v>CTL</v>
          </cell>
          <cell r="AM7" t="str">
            <v>RF#</v>
          </cell>
          <cell r="AU7" t="str">
            <v>RECLASS FROM WO 3231</v>
          </cell>
          <cell r="AZ7" t="str">
            <v>FPL Fibernet</v>
          </cell>
        </row>
        <row r="8">
          <cell r="A8" t="str">
            <v>107100</v>
          </cell>
          <cell r="L8">
            <v>0</v>
          </cell>
          <cell r="S8" t="str">
            <v>200212</v>
          </cell>
          <cell r="U8">
            <v>-45595.18</v>
          </cell>
        </row>
        <row r="9">
          <cell r="A9" t="str">
            <v>107100</v>
          </cell>
          <cell r="L9">
            <v>0</v>
          </cell>
          <cell r="S9" t="str">
            <v>200212</v>
          </cell>
          <cell r="U9">
            <v>-16680.66</v>
          </cell>
        </row>
        <row r="10">
          <cell r="A10" t="str">
            <v>107100</v>
          </cell>
          <cell r="L10">
            <v>0</v>
          </cell>
          <cell r="S10" t="str">
            <v>200212</v>
          </cell>
          <cell r="U10">
            <v>-111433.7</v>
          </cell>
        </row>
        <row r="11">
          <cell r="A11" t="str">
            <v>107100</v>
          </cell>
          <cell r="B11" t="str">
            <v>0335</v>
          </cell>
          <cell r="C11" t="str">
            <v>01055</v>
          </cell>
          <cell r="D11" t="str">
            <v>OMU000</v>
          </cell>
          <cell r="E11" t="str">
            <v>335000</v>
          </cell>
          <cell r="F11" t="str">
            <v>0676</v>
          </cell>
          <cell r="G11" t="str">
            <v>65000</v>
          </cell>
          <cell r="H11" t="str">
            <v>A</v>
          </cell>
          <cell r="I11" t="str">
            <v>00000041</v>
          </cell>
          <cell r="J11">
            <v>90</v>
          </cell>
          <cell r="K11">
            <v>335</v>
          </cell>
          <cell r="L11">
            <v>1001</v>
          </cell>
          <cell r="M11">
            <v>0</v>
          </cell>
          <cell r="N11">
            <v>0</v>
          </cell>
          <cell r="O11">
            <v>0</v>
          </cell>
          <cell r="P11">
            <v>0</v>
          </cell>
          <cell r="Q11" t="str">
            <v>0676</v>
          </cell>
          <cell r="R11" t="str">
            <v>65000</v>
          </cell>
          <cell r="S11" t="str">
            <v>200212</v>
          </cell>
          <cell r="T11" t="str">
            <v>CA01</v>
          </cell>
          <cell r="U11">
            <v>-1376172.47</v>
          </cell>
          <cell r="V11" t="str">
            <v>LDB</v>
          </cell>
          <cell r="W11">
            <v>0</v>
          </cell>
          <cell r="Y11">
            <v>0</v>
          </cell>
          <cell r="Z11">
            <v>0</v>
          </cell>
          <cell r="AA11" t="str">
            <v>BCH</v>
          </cell>
          <cell r="AB11" t="str">
            <v>0010</v>
          </cell>
          <cell r="AC11" t="str">
            <v>WKS</v>
          </cell>
          <cell r="AE11" t="str">
            <v>JV#</v>
          </cell>
          <cell r="AF11" t="str">
            <v>1232</v>
          </cell>
          <cell r="AG11" t="str">
            <v>FRN</v>
          </cell>
          <cell r="AH11" t="str">
            <v>1001</v>
          </cell>
          <cell r="AI11" t="str">
            <v>RP#</v>
          </cell>
          <cell r="AJ11" t="str">
            <v>000</v>
          </cell>
          <cell r="AK11" t="str">
            <v>CTL</v>
          </cell>
          <cell r="AM11" t="str">
            <v>RF#</v>
          </cell>
          <cell r="AU11" t="str">
            <v>CORR WO# SPARES INV ADJ</v>
          </cell>
          <cell r="AZ11" t="str">
            <v>FPL Fibernet</v>
          </cell>
        </row>
        <row r="12">
          <cell r="A12" t="str">
            <v>107100</v>
          </cell>
          <cell r="B12" t="str">
            <v>0360</v>
          </cell>
          <cell r="C12" t="str">
            <v>01055</v>
          </cell>
          <cell r="D12" t="str">
            <v>OMU000</v>
          </cell>
          <cell r="E12" t="str">
            <v>360000</v>
          </cell>
          <cell r="F12" t="str">
            <v>0790</v>
          </cell>
          <cell r="G12" t="str">
            <v>65000</v>
          </cell>
          <cell r="H12" t="str">
            <v>A</v>
          </cell>
          <cell r="I12" t="str">
            <v>00000041</v>
          </cell>
          <cell r="J12">
            <v>90</v>
          </cell>
          <cell r="K12">
            <v>360</v>
          </cell>
          <cell r="L12">
            <v>1001</v>
          </cell>
          <cell r="M12">
            <v>0</v>
          </cell>
          <cell r="N12">
            <v>0</v>
          </cell>
          <cell r="O12">
            <v>0</v>
          </cell>
          <cell r="P12">
            <v>0</v>
          </cell>
          <cell r="Q12" t="str">
            <v>0790</v>
          </cell>
          <cell r="R12" t="str">
            <v>65000</v>
          </cell>
          <cell r="S12" t="str">
            <v>200212</v>
          </cell>
          <cell r="T12" t="str">
            <v>CA01</v>
          </cell>
          <cell r="U12">
            <v>-8134.23</v>
          </cell>
          <cell r="V12" t="str">
            <v>LDB</v>
          </cell>
          <cell r="W12">
            <v>0</v>
          </cell>
          <cell r="Y12">
            <v>0</v>
          </cell>
          <cell r="Z12">
            <v>0</v>
          </cell>
          <cell r="AA12" t="str">
            <v>BCH</v>
          </cell>
          <cell r="AB12" t="str">
            <v>0056</v>
          </cell>
          <cell r="AC12" t="str">
            <v>WKS</v>
          </cell>
          <cell r="AE12" t="str">
            <v>JV#</v>
          </cell>
          <cell r="AF12" t="str">
            <v>1232</v>
          </cell>
          <cell r="AG12" t="str">
            <v>FRN</v>
          </cell>
          <cell r="AH12" t="str">
            <v>1001</v>
          </cell>
          <cell r="AI12" t="str">
            <v>RP#</v>
          </cell>
          <cell r="AJ12" t="str">
            <v>000</v>
          </cell>
          <cell r="AK12" t="str">
            <v>CTL</v>
          </cell>
          <cell r="AM12" t="str">
            <v>RF#</v>
          </cell>
          <cell r="AU12" t="str">
            <v>REV ALLOC ENG IN 11/02</v>
          </cell>
          <cell r="AZ12" t="str">
            <v>FPL Fibernet</v>
          </cell>
        </row>
        <row r="13">
          <cell r="A13" t="str">
            <v>107100</v>
          </cell>
          <cell r="B13" t="str">
            <v>0350</v>
          </cell>
          <cell r="C13" t="str">
            <v>01066</v>
          </cell>
          <cell r="D13" t="str">
            <v>OMC000</v>
          </cell>
          <cell r="E13" t="str">
            <v>368000</v>
          </cell>
          <cell r="F13" t="str">
            <v>0985</v>
          </cell>
          <cell r="G13" t="str">
            <v>65000</v>
          </cell>
          <cell r="H13" t="str">
            <v>A</v>
          </cell>
          <cell r="I13" t="str">
            <v>00000041</v>
          </cell>
          <cell r="J13">
            <v>90</v>
          </cell>
          <cell r="K13">
            <v>350</v>
          </cell>
          <cell r="L13">
            <v>1005</v>
          </cell>
          <cell r="M13">
            <v>0</v>
          </cell>
          <cell r="N13">
            <v>0</v>
          </cell>
          <cell r="O13">
            <v>0</v>
          </cell>
          <cell r="P13">
            <v>0</v>
          </cell>
          <cell r="Q13" t="str">
            <v>0985</v>
          </cell>
          <cell r="R13" t="str">
            <v>65000</v>
          </cell>
          <cell r="S13" t="str">
            <v>200212</v>
          </cell>
          <cell r="T13" t="str">
            <v>CA01</v>
          </cell>
          <cell r="U13">
            <v>5064.49</v>
          </cell>
          <cell r="V13" t="str">
            <v>LDB</v>
          </cell>
          <cell r="W13">
            <v>0</v>
          </cell>
          <cell r="Y13">
            <v>0</v>
          </cell>
          <cell r="Z13">
            <v>0</v>
          </cell>
          <cell r="AA13" t="str">
            <v>BCH</v>
          </cell>
          <cell r="AB13" t="str">
            <v>0026</v>
          </cell>
          <cell r="AC13" t="str">
            <v>WKS</v>
          </cell>
          <cell r="AE13" t="str">
            <v>JV#</v>
          </cell>
          <cell r="AF13" t="str">
            <v>1232</v>
          </cell>
          <cell r="AG13" t="str">
            <v>FRN</v>
          </cell>
          <cell r="AH13" t="str">
            <v>1005</v>
          </cell>
          <cell r="AI13" t="str">
            <v>RP#</v>
          </cell>
          <cell r="AJ13" t="str">
            <v>000</v>
          </cell>
          <cell r="AK13" t="str">
            <v>CTL</v>
          </cell>
          <cell r="AM13" t="str">
            <v>RF#</v>
          </cell>
          <cell r="AU13" t="str">
            <v>RECORD DEC/02 CAP INT.</v>
          </cell>
          <cell r="AZ13" t="str">
            <v>FPL Fibernet</v>
          </cell>
        </row>
        <row r="14">
          <cell r="A14" t="str">
            <v>107100</v>
          </cell>
          <cell r="B14" t="str">
            <v>0350</v>
          </cell>
          <cell r="C14" t="str">
            <v>01066</v>
          </cell>
          <cell r="D14" t="str">
            <v>OMC000</v>
          </cell>
          <cell r="E14" t="str">
            <v>368000</v>
          </cell>
          <cell r="F14" t="str">
            <v>0985</v>
          </cell>
          <cell r="G14" t="str">
            <v>65000</v>
          </cell>
          <cell r="H14" t="str">
            <v>A</v>
          </cell>
          <cell r="I14" t="str">
            <v>00000041</v>
          </cell>
          <cell r="J14">
            <v>90</v>
          </cell>
          <cell r="K14">
            <v>350</v>
          </cell>
          <cell r="L14">
            <v>1005</v>
          </cell>
          <cell r="M14">
            <v>0</v>
          </cell>
          <cell r="N14">
            <v>0</v>
          </cell>
          <cell r="O14">
            <v>0</v>
          </cell>
          <cell r="P14">
            <v>0</v>
          </cell>
          <cell r="Q14" t="str">
            <v>0985</v>
          </cell>
          <cell r="R14" t="str">
            <v>65000</v>
          </cell>
          <cell r="S14" t="str">
            <v>200212</v>
          </cell>
          <cell r="T14" t="str">
            <v>CA01</v>
          </cell>
          <cell r="U14">
            <v>229942.74</v>
          </cell>
          <cell r="V14" t="str">
            <v>LDB</v>
          </cell>
          <cell r="W14">
            <v>0</v>
          </cell>
          <cell r="Y14">
            <v>0</v>
          </cell>
          <cell r="Z14">
            <v>0</v>
          </cell>
          <cell r="AA14" t="str">
            <v>BCH</v>
          </cell>
          <cell r="AB14" t="str">
            <v>0050</v>
          </cell>
          <cell r="AC14" t="str">
            <v>WKS</v>
          </cell>
          <cell r="AE14" t="str">
            <v>JV#</v>
          </cell>
          <cell r="AF14" t="str">
            <v>1232</v>
          </cell>
          <cell r="AG14" t="str">
            <v>FRN</v>
          </cell>
          <cell r="AH14" t="str">
            <v>1005</v>
          </cell>
          <cell r="AI14" t="str">
            <v>RP#</v>
          </cell>
          <cell r="AJ14" t="str">
            <v>000</v>
          </cell>
          <cell r="AK14" t="str">
            <v>CTL</v>
          </cell>
          <cell r="AM14" t="str">
            <v>RF#</v>
          </cell>
          <cell r="AU14" t="str">
            <v>RECORD ADJ DEC/02 CAP INT</v>
          </cell>
          <cell r="AZ14" t="str">
            <v>FPL Fibernet</v>
          </cell>
        </row>
        <row r="15">
          <cell r="A15" t="str">
            <v>107100</v>
          </cell>
          <cell r="B15" t="str">
            <v>0368</v>
          </cell>
          <cell r="C15" t="str">
            <v>01066</v>
          </cell>
          <cell r="D15" t="str">
            <v>OMC000</v>
          </cell>
          <cell r="E15" t="str">
            <v>368000</v>
          </cell>
          <cell r="F15" t="str">
            <v>0618</v>
          </cell>
          <cell r="G15" t="str">
            <v>65000</v>
          </cell>
          <cell r="H15" t="str">
            <v>A</v>
          </cell>
          <cell r="I15" t="str">
            <v>00000041</v>
          </cell>
          <cell r="J15">
            <v>95</v>
          </cell>
          <cell r="K15">
            <v>368</v>
          </cell>
          <cell r="L15">
            <v>3213</v>
          </cell>
          <cell r="M15">
            <v>0</v>
          </cell>
          <cell r="N15">
            <v>0</v>
          </cell>
          <cell r="O15">
            <v>0</v>
          </cell>
          <cell r="P15">
            <v>0</v>
          </cell>
          <cell r="Q15" t="str">
            <v>0618</v>
          </cell>
          <cell r="R15" t="str">
            <v>65000</v>
          </cell>
          <cell r="S15" t="str">
            <v>200212</v>
          </cell>
          <cell r="T15" t="str">
            <v>CA01</v>
          </cell>
          <cell r="U15">
            <v>176.82</v>
          </cell>
          <cell r="V15" t="str">
            <v>LDB</v>
          </cell>
          <cell r="W15">
            <v>0</v>
          </cell>
          <cell r="Y15">
            <v>0</v>
          </cell>
          <cell r="Z15">
            <v>0</v>
          </cell>
          <cell r="AA15" t="str">
            <v>BCH</v>
          </cell>
          <cell r="AB15" t="str">
            <v>0001</v>
          </cell>
          <cell r="AC15" t="str">
            <v>WKS</v>
          </cell>
          <cell r="AE15" t="str">
            <v>JV#</v>
          </cell>
          <cell r="AF15" t="str">
            <v>122A</v>
          </cell>
          <cell r="AG15" t="str">
            <v>FRN</v>
          </cell>
          <cell r="AH15" t="str">
            <v>3213</v>
          </cell>
          <cell r="AI15" t="str">
            <v>RP#</v>
          </cell>
          <cell r="AJ15" t="str">
            <v>000</v>
          </cell>
          <cell r="AK15" t="str">
            <v>CTL</v>
          </cell>
          <cell r="AM15" t="str">
            <v>RF#</v>
          </cell>
          <cell r="AU15" t="str">
            <v>I/C-TNT LOGIST,FPL</v>
          </cell>
          <cell r="AZ15" t="str">
            <v>FPL Fibernet</v>
          </cell>
        </row>
        <row r="16">
          <cell r="A16" t="str">
            <v>107100</v>
          </cell>
          <cell r="B16" t="str">
            <v>0368</v>
          </cell>
          <cell r="C16" t="str">
            <v>01066</v>
          </cell>
          <cell r="D16" t="str">
            <v>OMC000</v>
          </cell>
          <cell r="E16" t="str">
            <v>368000</v>
          </cell>
          <cell r="F16" t="str">
            <v>0618</v>
          </cell>
          <cell r="G16" t="str">
            <v>65000</v>
          </cell>
          <cell r="H16" t="str">
            <v>A</v>
          </cell>
          <cell r="I16" t="str">
            <v>00000041</v>
          </cell>
          <cell r="J16">
            <v>95</v>
          </cell>
          <cell r="K16">
            <v>368</v>
          </cell>
          <cell r="L16">
            <v>3213</v>
          </cell>
          <cell r="M16">
            <v>0</v>
          </cell>
          <cell r="N16">
            <v>0</v>
          </cell>
          <cell r="O16">
            <v>0</v>
          </cell>
          <cell r="P16">
            <v>0</v>
          </cell>
          <cell r="Q16" t="str">
            <v>0618</v>
          </cell>
          <cell r="R16" t="str">
            <v>65000</v>
          </cell>
          <cell r="S16" t="str">
            <v>200212</v>
          </cell>
          <cell r="T16" t="str">
            <v>CA01</v>
          </cell>
          <cell r="U16">
            <v>238.28</v>
          </cell>
          <cell r="V16" t="str">
            <v>LDB</v>
          </cell>
          <cell r="W16">
            <v>0</v>
          </cell>
          <cell r="Y16">
            <v>0</v>
          </cell>
          <cell r="Z16">
            <v>0</v>
          </cell>
          <cell r="AA16" t="str">
            <v>BCH</v>
          </cell>
          <cell r="AB16" t="str">
            <v>0001</v>
          </cell>
          <cell r="AC16" t="str">
            <v>WKS</v>
          </cell>
          <cell r="AE16" t="str">
            <v>JV#</v>
          </cell>
          <cell r="AF16" t="str">
            <v>122A</v>
          </cell>
          <cell r="AG16" t="str">
            <v>FRN</v>
          </cell>
          <cell r="AH16" t="str">
            <v>3213</v>
          </cell>
          <cell r="AI16" t="str">
            <v>RP#</v>
          </cell>
          <cell r="AJ16" t="str">
            <v>000</v>
          </cell>
          <cell r="AK16" t="str">
            <v>CTL</v>
          </cell>
          <cell r="AM16" t="str">
            <v>RF#</v>
          </cell>
          <cell r="AU16" t="str">
            <v>I/C-BARTECH/BROWN,FPL</v>
          </cell>
          <cell r="AZ16" t="str">
            <v>FPL Fibernet</v>
          </cell>
        </row>
        <row r="17">
          <cell r="A17" t="str">
            <v>107100</v>
          </cell>
          <cell r="B17" t="str">
            <v>0368</v>
          </cell>
          <cell r="C17" t="str">
            <v>01066</v>
          </cell>
          <cell r="D17" t="str">
            <v>OMC000</v>
          </cell>
          <cell r="E17" t="str">
            <v>368000</v>
          </cell>
          <cell r="F17" t="str">
            <v>0618</v>
          </cell>
          <cell r="G17" t="str">
            <v>65000</v>
          </cell>
          <cell r="H17" t="str">
            <v>A</v>
          </cell>
          <cell r="I17" t="str">
            <v>00000041</v>
          </cell>
          <cell r="J17">
            <v>95</v>
          </cell>
          <cell r="K17">
            <v>368</v>
          </cell>
          <cell r="L17">
            <v>3213</v>
          </cell>
          <cell r="M17">
            <v>0</v>
          </cell>
          <cell r="N17">
            <v>0</v>
          </cell>
          <cell r="O17">
            <v>0</v>
          </cell>
          <cell r="P17">
            <v>0</v>
          </cell>
          <cell r="Q17" t="str">
            <v>0618</v>
          </cell>
          <cell r="R17" t="str">
            <v>65000</v>
          </cell>
          <cell r="S17" t="str">
            <v>200212</v>
          </cell>
          <cell r="T17" t="str">
            <v>CA01</v>
          </cell>
          <cell r="U17">
            <v>245.89</v>
          </cell>
          <cell r="V17" t="str">
            <v>LDB</v>
          </cell>
          <cell r="W17">
            <v>0</v>
          </cell>
          <cell r="Y17">
            <v>0</v>
          </cell>
          <cell r="Z17">
            <v>0</v>
          </cell>
          <cell r="AA17" t="str">
            <v>BCH</v>
          </cell>
          <cell r="AB17" t="str">
            <v>0001</v>
          </cell>
          <cell r="AC17" t="str">
            <v>WKS</v>
          </cell>
          <cell r="AE17" t="str">
            <v>JV#</v>
          </cell>
          <cell r="AF17" t="str">
            <v>122A</v>
          </cell>
          <cell r="AG17" t="str">
            <v>FRN</v>
          </cell>
          <cell r="AH17" t="str">
            <v>3213</v>
          </cell>
          <cell r="AI17" t="str">
            <v>RP#</v>
          </cell>
          <cell r="AJ17" t="str">
            <v>000</v>
          </cell>
          <cell r="AK17" t="str">
            <v>CTL</v>
          </cell>
          <cell r="AM17" t="str">
            <v>RF#</v>
          </cell>
          <cell r="AU17" t="str">
            <v>I/C-BARTECH/JONES,FPL</v>
          </cell>
          <cell r="AZ17" t="str">
            <v>FPL Fibernet</v>
          </cell>
        </row>
        <row r="18">
          <cell r="A18" t="str">
            <v>107100</v>
          </cell>
          <cell r="B18" t="str">
            <v>0368</v>
          </cell>
          <cell r="C18" t="str">
            <v>01066</v>
          </cell>
          <cell r="D18" t="str">
            <v>OMC000</v>
          </cell>
          <cell r="E18" t="str">
            <v>368000</v>
          </cell>
          <cell r="F18" t="str">
            <v>0620</v>
          </cell>
          <cell r="G18" t="str">
            <v>65000</v>
          </cell>
          <cell r="H18" t="str">
            <v>A</v>
          </cell>
          <cell r="I18" t="str">
            <v>00000041</v>
          </cell>
          <cell r="J18">
            <v>95</v>
          </cell>
          <cell r="K18">
            <v>368</v>
          </cell>
          <cell r="L18">
            <v>3213</v>
          </cell>
          <cell r="M18">
            <v>0</v>
          </cell>
          <cell r="N18">
            <v>0</v>
          </cell>
          <cell r="O18">
            <v>0</v>
          </cell>
          <cell r="P18">
            <v>0</v>
          </cell>
          <cell r="Q18" t="str">
            <v>0620</v>
          </cell>
          <cell r="R18" t="str">
            <v>65000</v>
          </cell>
          <cell r="S18" t="str">
            <v>200212</v>
          </cell>
          <cell r="T18" t="str">
            <v>CA01</v>
          </cell>
          <cell r="U18">
            <v>11</v>
          </cell>
          <cell r="V18" t="str">
            <v>LDB</v>
          </cell>
          <cell r="W18">
            <v>0</v>
          </cell>
          <cell r="Y18">
            <v>0</v>
          </cell>
          <cell r="Z18">
            <v>0</v>
          </cell>
          <cell r="AA18" t="str">
            <v>BCH</v>
          </cell>
          <cell r="AB18" t="str">
            <v>0001</v>
          </cell>
          <cell r="AC18" t="str">
            <v>WKS</v>
          </cell>
          <cell r="AE18" t="str">
            <v>JV#</v>
          </cell>
          <cell r="AF18" t="str">
            <v>122A</v>
          </cell>
          <cell r="AG18" t="str">
            <v>FRN</v>
          </cell>
          <cell r="AH18" t="str">
            <v>3213</v>
          </cell>
          <cell r="AI18" t="str">
            <v>RP#</v>
          </cell>
          <cell r="AJ18" t="str">
            <v>000</v>
          </cell>
          <cell r="AK18" t="str">
            <v>CTL</v>
          </cell>
          <cell r="AM18" t="str">
            <v>RF#</v>
          </cell>
          <cell r="AU18" t="str">
            <v>I/C-TFB,FPL</v>
          </cell>
          <cell r="AZ18" t="str">
            <v>FPL Fibernet</v>
          </cell>
        </row>
        <row r="19">
          <cell r="A19" t="str">
            <v>107100</v>
          </cell>
          <cell r="B19" t="str">
            <v>0368</v>
          </cell>
          <cell r="C19" t="str">
            <v>01066</v>
          </cell>
          <cell r="D19" t="str">
            <v>OMC000</v>
          </cell>
          <cell r="E19" t="str">
            <v>368000</v>
          </cell>
          <cell r="F19" t="str">
            <v>0625</v>
          </cell>
          <cell r="G19" t="str">
            <v>52450</v>
          </cell>
          <cell r="H19" t="str">
            <v>A</v>
          </cell>
          <cell r="I19" t="str">
            <v>00000041</v>
          </cell>
          <cell r="J19">
            <v>95</v>
          </cell>
          <cell r="K19">
            <v>368</v>
          </cell>
          <cell r="L19">
            <v>3213</v>
          </cell>
          <cell r="M19">
            <v>0</v>
          </cell>
          <cell r="N19">
            <v>0</v>
          </cell>
          <cell r="O19">
            <v>0</v>
          </cell>
          <cell r="P19">
            <v>0</v>
          </cell>
          <cell r="Q19" t="str">
            <v>0625</v>
          </cell>
          <cell r="R19" t="str">
            <v>52450</v>
          </cell>
          <cell r="S19" t="str">
            <v>200212</v>
          </cell>
          <cell r="T19" t="str">
            <v>SA01</v>
          </cell>
          <cell r="U19">
            <v>4.3099999999999996</v>
          </cell>
          <cell r="W19">
            <v>0</v>
          </cell>
          <cell r="Y19">
            <v>0</v>
          </cell>
          <cell r="Z19">
            <v>0</v>
          </cell>
          <cell r="AA19" t="str">
            <v>BCH</v>
          </cell>
          <cell r="AB19" t="str">
            <v>450002350</v>
          </cell>
          <cell r="AC19" t="str">
            <v>PO#</v>
          </cell>
          <cell r="AE19" t="str">
            <v>S/R</v>
          </cell>
          <cell r="AI19" t="str">
            <v>PYN</v>
          </cell>
          <cell r="AJ19" t="str">
            <v>LOPEZ M L</v>
          </cell>
          <cell r="AK19" t="str">
            <v>VND</v>
          </cell>
          <cell r="AL19" t="str">
            <v>481580814</v>
          </cell>
          <cell r="AM19" t="str">
            <v>FAC</v>
          </cell>
          <cell r="AN19" t="str">
            <v>000</v>
          </cell>
          <cell r="AQ19" t="str">
            <v>NVD</v>
          </cell>
          <cell r="AR19" t="str">
            <v>2002-12-</v>
          </cell>
          <cell r="AU19" t="str">
            <v>M LOPEZ MISC        LOPEZ M L           1900003319</v>
          </cell>
          <cell r="AV19" t="str">
            <v>WF-BATCH</v>
          </cell>
          <cell r="AW19" t="str">
            <v>000</v>
          </cell>
          <cell r="AX19" t="str">
            <v>00</v>
          </cell>
          <cell r="AY19" t="str">
            <v>0</v>
          </cell>
          <cell r="AZ19" t="str">
            <v>FPL Fibernet</v>
          </cell>
        </row>
        <row r="20">
          <cell r="A20" t="str">
            <v>107100</v>
          </cell>
          <cell r="B20" t="str">
            <v>0368</v>
          </cell>
          <cell r="C20" t="str">
            <v>01066</v>
          </cell>
          <cell r="D20" t="str">
            <v>OMC000</v>
          </cell>
          <cell r="E20" t="str">
            <v>368000</v>
          </cell>
          <cell r="F20" t="str">
            <v>0625</v>
          </cell>
          <cell r="G20" t="str">
            <v>65000</v>
          </cell>
          <cell r="H20" t="str">
            <v>A</v>
          </cell>
          <cell r="I20" t="str">
            <v>00000041</v>
          </cell>
          <cell r="J20">
            <v>95</v>
          </cell>
          <cell r="K20">
            <v>368</v>
          </cell>
          <cell r="L20">
            <v>3213</v>
          </cell>
          <cell r="M20">
            <v>0</v>
          </cell>
          <cell r="N20">
            <v>0</v>
          </cell>
          <cell r="O20">
            <v>0</v>
          </cell>
          <cell r="P20">
            <v>0</v>
          </cell>
          <cell r="Q20" t="str">
            <v>0625</v>
          </cell>
          <cell r="R20" t="str">
            <v>65000</v>
          </cell>
          <cell r="S20" t="str">
            <v>200212</v>
          </cell>
          <cell r="T20" t="str">
            <v>CA01</v>
          </cell>
          <cell r="U20">
            <v>147.33000000000001</v>
          </cell>
          <cell r="V20" t="str">
            <v>LDB</v>
          </cell>
          <cell r="W20">
            <v>0</v>
          </cell>
          <cell r="Y20">
            <v>0</v>
          </cell>
          <cell r="Z20">
            <v>0</v>
          </cell>
          <cell r="AA20" t="str">
            <v>BCH</v>
          </cell>
          <cell r="AB20" t="str">
            <v>0001</v>
          </cell>
          <cell r="AC20" t="str">
            <v>WKS</v>
          </cell>
          <cell r="AE20" t="str">
            <v>JV#</v>
          </cell>
          <cell r="AF20" t="str">
            <v>122A</v>
          </cell>
          <cell r="AG20" t="str">
            <v>FRN</v>
          </cell>
          <cell r="AH20" t="str">
            <v>3213</v>
          </cell>
          <cell r="AI20" t="str">
            <v>RP#</v>
          </cell>
          <cell r="AJ20" t="str">
            <v>000</v>
          </cell>
          <cell r="AK20" t="str">
            <v>CTL</v>
          </cell>
          <cell r="AM20" t="str">
            <v>RF#</v>
          </cell>
          <cell r="AU20" t="str">
            <v>I/C-GAUGER,C,FPL</v>
          </cell>
          <cell r="AZ20" t="str">
            <v>FPL Fibernet</v>
          </cell>
        </row>
        <row r="21">
          <cell r="A21" t="str">
            <v>107100</v>
          </cell>
          <cell r="B21" t="str">
            <v>0368</v>
          </cell>
          <cell r="C21" t="str">
            <v>01066</v>
          </cell>
          <cell r="D21" t="str">
            <v>OMC000</v>
          </cell>
          <cell r="E21" t="str">
            <v>368000</v>
          </cell>
          <cell r="F21" t="str">
            <v>0646</v>
          </cell>
          <cell r="G21" t="str">
            <v>52450</v>
          </cell>
          <cell r="H21" t="str">
            <v>A</v>
          </cell>
          <cell r="I21" t="str">
            <v>00000041</v>
          </cell>
          <cell r="J21">
            <v>95</v>
          </cell>
          <cell r="K21">
            <v>368</v>
          </cell>
          <cell r="L21">
            <v>3213</v>
          </cell>
          <cell r="M21">
            <v>0</v>
          </cell>
          <cell r="N21">
            <v>0</v>
          </cell>
          <cell r="O21">
            <v>0</v>
          </cell>
          <cell r="P21">
            <v>0</v>
          </cell>
          <cell r="Q21" t="str">
            <v>0646</v>
          </cell>
          <cell r="R21" t="str">
            <v>52450</v>
          </cell>
          <cell r="S21" t="str">
            <v>200212</v>
          </cell>
          <cell r="T21" t="str">
            <v>SA01</v>
          </cell>
          <cell r="U21">
            <v>22.63</v>
          </cell>
          <cell r="W21">
            <v>0</v>
          </cell>
          <cell r="Y21">
            <v>0</v>
          </cell>
          <cell r="Z21">
            <v>0</v>
          </cell>
          <cell r="AA21" t="str">
            <v>BCH</v>
          </cell>
          <cell r="AB21" t="str">
            <v>450002350</v>
          </cell>
          <cell r="AC21" t="str">
            <v>PO#</v>
          </cell>
          <cell r="AE21" t="str">
            <v>S/R</v>
          </cell>
          <cell r="AI21" t="str">
            <v>PYN</v>
          </cell>
          <cell r="AJ21" t="str">
            <v>LOPEZ M L</v>
          </cell>
          <cell r="AK21" t="str">
            <v>VND</v>
          </cell>
          <cell r="AL21" t="str">
            <v>481580814</v>
          </cell>
          <cell r="AM21" t="str">
            <v>FAC</v>
          </cell>
          <cell r="AN21" t="str">
            <v>000</v>
          </cell>
          <cell r="AQ21" t="str">
            <v>NVD</v>
          </cell>
          <cell r="AR21" t="str">
            <v>2002-12-</v>
          </cell>
          <cell r="AU21" t="str">
            <v>M LOPEZ MILEAGE     LOPEZ M L           1900003319</v>
          </cell>
          <cell r="AV21" t="str">
            <v>WF-BATCH</v>
          </cell>
          <cell r="AW21" t="str">
            <v>000</v>
          </cell>
          <cell r="AX21" t="str">
            <v>00</v>
          </cell>
          <cell r="AY21" t="str">
            <v>0</v>
          </cell>
          <cell r="AZ21" t="str">
            <v>FPL Fibernet</v>
          </cell>
        </row>
        <row r="22">
          <cell r="A22" t="str">
            <v>107100</v>
          </cell>
          <cell r="B22" t="str">
            <v>0368</v>
          </cell>
          <cell r="C22" t="str">
            <v>01066</v>
          </cell>
          <cell r="D22" t="str">
            <v>OMC000</v>
          </cell>
          <cell r="E22" t="str">
            <v>368000</v>
          </cell>
          <cell r="F22" t="str">
            <v>0646</v>
          </cell>
          <cell r="G22" t="str">
            <v>52450</v>
          </cell>
          <cell r="H22" t="str">
            <v>A</v>
          </cell>
          <cell r="I22" t="str">
            <v>00000041</v>
          </cell>
          <cell r="J22">
            <v>95</v>
          </cell>
          <cell r="K22">
            <v>368</v>
          </cell>
          <cell r="L22">
            <v>3213</v>
          </cell>
          <cell r="M22">
            <v>0</v>
          </cell>
          <cell r="N22">
            <v>0</v>
          </cell>
          <cell r="O22">
            <v>0</v>
          </cell>
          <cell r="P22">
            <v>0</v>
          </cell>
          <cell r="Q22" t="str">
            <v>0646</v>
          </cell>
          <cell r="R22" t="str">
            <v>52450</v>
          </cell>
          <cell r="S22" t="str">
            <v>200212</v>
          </cell>
          <cell r="T22" t="str">
            <v>SA01</v>
          </cell>
          <cell r="U22">
            <v>142.43</v>
          </cell>
          <cell r="W22">
            <v>0</v>
          </cell>
          <cell r="Y22">
            <v>0</v>
          </cell>
          <cell r="Z22">
            <v>0</v>
          </cell>
          <cell r="AA22" t="str">
            <v>BCH</v>
          </cell>
          <cell r="AB22" t="str">
            <v>450002350</v>
          </cell>
          <cell r="AC22" t="str">
            <v>PO#</v>
          </cell>
          <cell r="AE22" t="str">
            <v>S/R</v>
          </cell>
          <cell r="AI22" t="str">
            <v>PYN</v>
          </cell>
          <cell r="AJ22" t="str">
            <v>PLA M</v>
          </cell>
          <cell r="AK22" t="str">
            <v>VND</v>
          </cell>
          <cell r="AL22" t="str">
            <v>266378122</v>
          </cell>
          <cell r="AM22" t="str">
            <v>FAC</v>
          </cell>
          <cell r="AN22" t="str">
            <v>000</v>
          </cell>
          <cell r="AQ22" t="str">
            <v>NVD</v>
          </cell>
          <cell r="AR22" t="str">
            <v>2002-12-</v>
          </cell>
          <cell r="AU22" t="str">
            <v>M PLA MILEAGE       PLA M               1900003321</v>
          </cell>
          <cell r="AV22" t="str">
            <v>WF-BATCH</v>
          </cell>
          <cell r="AW22" t="str">
            <v>000</v>
          </cell>
          <cell r="AX22" t="str">
            <v>00</v>
          </cell>
          <cell r="AY22" t="str">
            <v>0</v>
          </cell>
          <cell r="AZ22" t="str">
            <v>FPL Fibernet</v>
          </cell>
        </row>
        <row r="23">
          <cell r="A23" t="str">
            <v>107100</v>
          </cell>
          <cell r="B23" t="str">
            <v>0368</v>
          </cell>
          <cell r="C23" t="str">
            <v>01066</v>
          </cell>
          <cell r="D23" t="str">
            <v>OMC000</v>
          </cell>
          <cell r="E23" t="str">
            <v>368000</v>
          </cell>
          <cell r="F23" t="str">
            <v>0675</v>
          </cell>
          <cell r="G23" t="str">
            <v>65000</v>
          </cell>
          <cell r="H23" t="str">
            <v>A</v>
          </cell>
          <cell r="I23" t="str">
            <v>00000041</v>
          </cell>
          <cell r="J23">
            <v>95</v>
          </cell>
          <cell r="K23">
            <v>368</v>
          </cell>
          <cell r="L23">
            <v>3213</v>
          </cell>
          <cell r="M23">
            <v>0</v>
          </cell>
          <cell r="N23">
            <v>0</v>
          </cell>
          <cell r="O23">
            <v>0</v>
          </cell>
          <cell r="P23">
            <v>0</v>
          </cell>
          <cell r="Q23" t="str">
            <v>0675</v>
          </cell>
          <cell r="R23" t="str">
            <v>65000</v>
          </cell>
          <cell r="S23" t="str">
            <v>200212</v>
          </cell>
          <cell r="T23" t="str">
            <v>CA01</v>
          </cell>
          <cell r="U23">
            <v>32.31</v>
          </cell>
          <cell r="V23" t="str">
            <v>LDB</v>
          </cell>
          <cell r="W23">
            <v>0</v>
          </cell>
          <cell r="Y23">
            <v>0</v>
          </cell>
          <cell r="Z23">
            <v>0</v>
          </cell>
          <cell r="AA23" t="str">
            <v>BCH</v>
          </cell>
          <cell r="AB23" t="str">
            <v>0001</v>
          </cell>
          <cell r="AC23" t="str">
            <v>WKS</v>
          </cell>
          <cell r="AE23" t="str">
            <v>JV#</v>
          </cell>
          <cell r="AF23" t="str">
            <v>122A</v>
          </cell>
          <cell r="AG23" t="str">
            <v>FRN</v>
          </cell>
          <cell r="AH23" t="str">
            <v>3213</v>
          </cell>
          <cell r="AI23" t="str">
            <v>RP#</v>
          </cell>
          <cell r="AJ23" t="str">
            <v>000</v>
          </cell>
          <cell r="AK23" t="str">
            <v>CTL</v>
          </cell>
          <cell r="AM23" t="str">
            <v>RF#</v>
          </cell>
          <cell r="AU23" t="str">
            <v>I/C-UPS,FPL</v>
          </cell>
          <cell r="AZ23" t="str">
            <v>FPL Fibernet</v>
          </cell>
        </row>
        <row r="24">
          <cell r="A24" t="str">
            <v>107100</v>
          </cell>
          <cell r="B24" t="str">
            <v>0368</v>
          </cell>
          <cell r="C24" t="str">
            <v>01066</v>
          </cell>
          <cell r="D24" t="str">
            <v>OMC000</v>
          </cell>
          <cell r="E24" t="str">
            <v>368000</v>
          </cell>
          <cell r="F24" t="str">
            <v>0675</v>
          </cell>
          <cell r="G24" t="str">
            <v>65000</v>
          </cell>
          <cell r="H24" t="str">
            <v>A</v>
          </cell>
          <cell r="I24" t="str">
            <v>00000041</v>
          </cell>
          <cell r="J24">
            <v>95</v>
          </cell>
          <cell r="K24">
            <v>368</v>
          </cell>
          <cell r="L24">
            <v>3213</v>
          </cell>
          <cell r="M24">
            <v>0</v>
          </cell>
          <cell r="N24">
            <v>0</v>
          </cell>
          <cell r="O24">
            <v>0</v>
          </cell>
          <cell r="P24">
            <v>0</v>
          </cell>
          <cell r="Q24" t="str">
            <v>0675</v>
          </cell>
          <cell r="R24" t="str">
            <v>65000</v>
          </cell>
          <cell r="S24" t="str">
            <v>200212</v>
          </cell>
          <cell r="T24" t="str">
            <v>CA01</v>
          </cell>
          <cell r="U24">
            <v>1305</v>
          </cell>
          <cell r="V24" t="str">
            <v>LDB</v>
          </cell>
          <cell r="W24">
            <v>0</v>
          </cell>
          <cell r="Y24">
            <v>0</v>
          </cell>
          <cell r="Z24">
            <v>0</v>
          </cell>
          <cell r="AA24" t="str">
            <v>BCH</v>
          </cell>
          <cell r="AB24" t="str">
            <v>0001</v>
          </cell>
          <cell r="AC24" t="str">
            <v>WKS</v>
          </cell>
          <cell r="AE24" t="str">
            <v>JV#</v>
          </cell>
          <cell r="AF24" t="str">
            <v>122A</v>
          </cell>
          <cell r="AG24" t="str">
            <v>FRN</v>
          </cell>
          <cell r="AH24" t="str">
            <v>3213</v>
          </cell>
          <cell r="AI24" t="str">
            <v>RP#</v>
          </cell>
          <cell r="AJ24" t="str">
            <v>000</v>
          </cell>
          <cell r="AK24" t="str">
            <v>CTL</v>
          </cell>
          <cell r="AM24" t="str">
            <v>RF#</v>
          </cell>
          <cell r="AU24" t="str">
            <v>I/C-TNT LOGIST,FPL</v>
          </cell>
          <cell r="AZ24" t="str">
            <v>FPL Fibernet</v>
          </cell>
        </row>
        <row r="25">
          <cell r="A25" t="str">
            <v>107100</v>
          </cell>
          <cell r="B25" t="str">
            <v>0368</v>
          </cell>
          <cell r="C25" t="str">
            <v>01066</v>
          </cell>
          <cell r="D25" t="str">
            <v>OMC000</v>
          </cell>
          <cell r="E25" t="str">
            <v>368000</v>
          </cell>
          <cell r="F25" t="str">
            <v>0676</v>
          </cell>
          <cell r="G25" t="str">
            <v>65000</v>
          </cell>
          <cell r="H25" t="str">
            <v>A</v>
          </cell>
          <cell r="I25" t="str">
            <v>00000041</v>
          </cell>
          <cell r="J25">
            <v>95</v>
          </cell>
          <cell r="K25">
            <v>368</v>
          </cell>
          <cell r="L25">
            <v>3213</v>
          </cell>
          <cell r="M25">
            <v>0</v>
          </cell>
          <cell r="N25">
            <v>0</v>
          </cell>
          <cell r="O25">
            <v>0</v>
          </cell>
          <cell r="P25">
            <v>0</v>
          </cell>
          <cell r="Q25" t="str">
            <v>0676</v>
          </cell>
          <cell r="R25" t="str">
            <v>65000</v>
          </cell>
          <cell r="S25" t="str">
            <v>200212</v>
          </cell>
          <cell r="T25" t="str">
            <v>CA01</v>
          </cell>
          <cell r="U25">
            <v>39.35</v>
          </cell>
          <cell r="V25" t="str">
            <v>LDB</v>
          </cell>
          <cell r="W25">
            <v>0</v>
          </cell>
          <cell r="Y25">
            <v>0</v>
          </cell>
          <cell r="Z25">
            <v>0</v>
          </cell>
          <cell r="AA25" t="str">
            <v>BCH</v>
          </cell>
          <cell r="AB25" t="str">
            <v>0001</v>
          </cell>
          <cell r="AC25" t="str">
            <v>WKS</v>
          </cell>
          <cell r="AE25" t="str">
            <v>JV#</v>
          </cell>
          <cell r="AF25" t="str">
            <v>122A</v>
          </cell>
          <cell r="AG25" t="str">
            <v>FRN</v>
          </cell>
          <cell r="AH25" t="str">
            <v>3213</v>
          </cell>
          <cell r="AI25" t="str">
            <v>RP#</v>
          </cell>
          <cell r="AJ25" t="str">
            <v>000</v>
          </cell>
          <cell r="AK25" t="str">
            <v>CTL</v>
          </cell>
          <cell r="AM25" t="str">
            <v>RF#</v>
          </cell>
          <cell r="AU25" t="str">
            <v>I/C-M&amp;S,FPL</v>
          </cell>
          <cell r="AZ25" t="str">
            <v>FPL Fibernet</v>
          </cell>
        </row>
        <row r="26">
          <cell r="A26" t="str">
            <v>107100</v>
          </cell>
          <cell r="B26" t="str">
            <v>0368</v>
          </cell>
          <cell r="C26" t="str">
            <v>01066</v>
          </cell>
          <cell r="D26" t="str">
            <v>OMC000</v>
          </cell>
          <cell r="E26" t="str">
            <v>368000</v>
          </cell>
          <cell r="F26" t="str">
            <v>0676</v>
          </cell>
          <cell r="G26" t="str">
            <v>65000</v>
          </cell>
          <cell r="H26" t="str">
            <v>A</v>
          </cell>
          <cell r="I26" t="str">
            <v>00000041</v>
          </cell>
          <cell r="J26">
            <v>95</v>
          </cell>
          <cell r="K26">
            <v>368</v>
          </cell>
          <cell r="L26">
            <v>3213</v>
          </cell>
          <cell r="M26">
            <v>0</v>
          </cell>
          <cell r="N26">
            <v>0</v>
          </cell>
          <cell r="O26">
            <v>0</v>
          </cell>
          <cell r="P26">
            <v>0</v>
          </cell>
          <cell r="Q26" t="str">
            <v>0676</v>
          </cell>
          <cell r="R26" t="str">
            <v>65000</v>
          </cell>
          <cell r="S26" t="str">
            <v>200212</v>
          </cell>
          <cell r="T26" t="str">
            <v>CA01</v>
          </cell>
          <cell r="U26">
            <v>-4.75</v>
          </cell>
          <cell r="V26" t="str">
            <v>LDB</v>
          </cell>
          <cell r="W26">
            <v>0</v>
          </cell>
          <cell r="Y26">
            <v>0</v>
          </cell>
          <cell r="Z26">
            <v>0</v>
          </cell>
          <cell r="AA26" t="str">
            <v>BCH</v>
          </cell>
          <cell r="AB26" t="str">
            <v>0001</v>
          </cell>
          <cell r="AC26" t="str">
            <v>WKS</v>
          </cell>
          <cell r="AE26" t="str">
            <v>JV#</v>
          </cell>
          <cell r="AF26" t="str">
            <v>122A</v>
          </cell>
          <cell r="AG26" t="str">
            <v>FRN</v>
          </cell>
          <cell r="AH26" t="str">
            <v>3213</v>
          </cell>
          <cell r="AI26" t="str">
            <v>RP#</v>
          </cell>
          <cell r="AJ26" t="str">
            <v>000</v>
          </cell>
          <cell r="AK26" t="str">
            <v>CTL</v>
          </cell>
          <cell r="AM26" t="str">
            <v>RF#</v>
          </cell>
          <cell r="AU26" t="str">
            <v>I/C-M&amp;S,FPL</v>
          </cell>
          <cell r="AZ26" t="str">
            <v>FPL Fibernet</v>
          </cell>
        </row>
        <row r="27">
          <cell r="A27" t="str">
            <v>107100</v>
          </cell>
          <cell r="B27" t="str">
            <v>0368</v>
          </cell>
          <cell r="C27" t="str">
            <v>01066</v>
          </cell>
          <cell r="D27" t="str">
            <v>OMC000</v>
          </cell>
          <cell r="E27" t="str">
            <v>368000</v>
          </cell>
          <cell r="F27" t="str">
            <v>0676</v>
          </cell>
          <cell r="G27" t="str">
            <v>65000</v>
          </cell>
          <cell r="H27" t="str">
            <v>A</v>
          </cell>
          <cell r="I27" t="str">
            <v>00000041</v>
          </cell>
          <cell r="J27">
            <v>95</v>
          </cell>
          <cell r="K27">
            <v>368</v>
          </cell>
          <cell r="L27">
            <v>3213</v>
          </cell>
          <cell r="M27">
            <v>0</v>
          </cell>
          <cell r="N27">
            <v>0</v>
          </cell>
          <cell r="O27">
            <v>0</v>
          </cell>
          <cell r="P27">
            <v>0</v>
          </cell>
          <cell r="Q27" t="str">
            <v>0676</v>
          </cell>
          <cell r="R27" t="str">
            <v>65000</v>
          </cell>
          <cell r="S27" t="str">
            <v>200212</v>
          </cell>
          <cell r="T27" t="str">
            <v>CA01</v>
          </cell>
          <cell r="U27">
            <v>-9.41</v>
          </cell>
          <cell r="V27" t="str">
            <v>LDB</v>
          </cell>
          <cell r="W27">
            <v>0</v>
          </cell>
          <cell r="Y27">
            <v>0</v>
          </cell>
          <cell r="Z27">
            <v>0</v>
          </cell>
          <cell r="AA27" t="str">
            <v>BCH</v>
          </cell>
          <cell r="AB27" t="str">
            <v>0001</v>
          </cell>
          <cell r="AC27" t="str">
            <v>WKS</v>
          </cell>
          <cell r="AE27" t="str">
            <v>JV#</v>
          </cell>
          <cell r="AF27" t="str">
            <v>122A</v>
          </cell>
          <cell r="AG27" t="str">
            <v>FRN</v>
          </cell>
          <cell r="AH27" t="str">
            <v>3213</v>
          </cell>
          <cell r="AI27" t="str">
            <v>RP#</v>
          </cell>
          <cell r="AJ27" t="str">
            <v>000</v>
          </cell>
          <cell r="AK27" t="str">
            <v>CTL</v>
          </cell>
          <cell r="AM27" t="str">
            <v>RF#</v>
          </cell>
          <cell r="AU27" t="str">
            <v>I/C-M&amp;S,FPL</v>
          </cell>
          <cell r="AZ27" t="str">
            <v>FPL Fibernet</v>
          </cell>
        </row>
        <row r="28">
          <cell r="A28" t="str">
            <v>107100</v>
          </cell>
          <cell r="B28" t="str">
            <v>0368</v>
          </cell>
          <cell r="C28" t="str">
            <v>01066</v>
          </cell>
          <cell r="D28" t="str">
            <v>OMC000</v>
          </cell>
          <cell r="E28" t="str">
            <v>368000</v>
          </cell>
          <cell r="F28" t="str">
            <v>0680</v>
          </cell>
          <cell r="G28" t="str">
            <v>52450</v>
          </cell>
          <cell r="H28" t="str">
            <v>A</v>
          </cell>
          <cell r="I28" t="str">
            <v>00000041</v>
          </cell>
          <cell r="J28">
            <v>95</v>
          </cell>
          <cell r="K28">
            <v>368</v>
          </cell>
          <cell r="L28">
            <v>3213</v>
          </cell>
          <cell r="M28">
            <v>0</v>
          </cell>
          <cell r="N28">
            <v>0</v>
          </cell>
          <cell r="O28">
            <v>0</v>
          </cell>
          <cell r="P28">
            <v>0</v>
          </cell>
          <cell r="Q28" t="str">
            <v>0680</v>
          </cell>
          <cell r="R28" t="str">
            <v>52450</v>
          </cell>
          <cell r="S28" t="str">
            <v>200212</v>
          </cell>
          <cell r="T28" t="str">
            <v>SA01</v>
          </cell>
          <cell r="U28">
            <v>40</v>
          </cell>
          <cell r="W28">
            <v>0</v>
          </cell>
          <cell r="Y28">
            <v>0</v>
          </cell>
          <cell r="Z28">
            <v>0</v>
          </cell>
          <cell r="AA28" t="str">
            <v>BCH</v>
          </cell>
          <cell r="AB28" t="str">
            <v>450002350</v>
          </cell>
          <cell r="AC28" t="str">
            <v>PO#</v>
          </cell>
          <cell r="AE28" t="str">
            <v>S/R</v>
          </cell>
          <cell r="AI28" t="str">
            <v>PYN</v>
          </cell>
          <cell r="AJ28" t="str">
            <v>PLA M</v>
          </cell>
          <cell r="AK28" t="str">
            <v>VND</v>
          </cell>
          <cell r="AL28" t="str">
            <v>266378122</v>
          </cell>
          <cell r="AM28" t="str">
            <v>FAC</v>
          </cell>
          <cell r="AN28" t="str">
            <v>000</v>
          </cell>
          <cell r="AQ28" t="str">
            <v>NVD</v>
          </cell>
          <cell r="AR28" t="str">
            <v>2002-12-</v>
          </cell>
          <cell r="AU28" t="str">
            <v>M PLA TOOLS         PLA M               1900003321</v>
          </cell>
          <cell r="AV28" t="str">
            <v>WF-BATCH</v>
          </cell>
          <cell r="AW28" t="str">
            <v>000</v>
          </cell>
          <cell r="AX28" t="str">
            <v>00</v>
          </cell>
          <cell r="AY28" t="str">
            <v>0</v>
          </cell>
          <cell r="AZ28" t="str">
            <v>FPL Fibernet</v>
          </cell>
        </row>
        <row r="29">
          <cell r="A29" t="str">
            <v>107100</v>
          </cell>
          <cell r="B29" t="str">
            <v>0368</v>
          </cell>
          <cell r="C29" t="str">
            <v>01066</v>
          </cell>
          <cell r="D29" t="str">
            <v>OMC000</v>
          </cell>
          <cell r="E29" t="str">
            <v>368000</v>
          </cell>
          <cell r="F29" t="str">
            <v>0750</v>
          </cell>
          <cell r="G29" t="str">
            <v>36000</v>
          </cell>
          <cell r="H29" t="str">
            <v>A</v>
          </cell>
          <cell r="I29" t="str">
            <v>00000041</v>
          </cell>
          <cell r="J29">
            <v>95</v>
          </cell>
          <cell r="K29">
            <v>368</v>
          </cell>
          <cell r="L29">
            <v>3213</v>
          </cell>
          <cell r="M29">
            <v>0</v>
          </cell>
          <cell r="N29">
            <v>0</v>
          </cell>
          <cell r="O29">
            <v>0</v>
          </cell>
          <cell r="P29">
            <v>0</v>
          </cell>
          <cell r="Q29" t="str">
            <v>0750</v>
          </cell>
          <cell r="R29" t="str">
            <v>36000</v>
          </cell>
          <cell r="S29" t="str">
            <v>200212</v>
          </cell>
          <cell r="T29" t="str">
            <v>PY42</v>
          </cell>
          <cell r="U29">
            <v>18.5</v>
          </cell>
          <cell r="V29" t="str">
            <v>LDB</v>
          </cell>
          <cell r="W29">
            <v>0</v>
          </cell>
          <cell r="X29" t="str">
            <v>SHR</v>
          </cell>
          <cell r="Y29">
            <v>0</v>
          </cell>
          <cell r="Z29">
            <v>0</v>
          </cell>
          <cell r="AA29" t="str">
            <v>PYP</v>
          </cell>
          <cell r="AB29" t="str">
            <v xml:space="preserve"> 0000025</v>
          </cell>
          <cell r="AC29" t="str">
            <v>PYL</v>
          </cell>
          <cell r="AD29" t="str">
            <v>004368</v>
          </cell>
          <cell r="AE29" t="str">
            <v>EMP</v>
          </cell>
          <cell r="AF29" t="str">
            <v>64529</v>
          </cell>
          <cell r="AG29" t="str">
            <v>JUL</v>
          </cell>
          <cell r="AH29" t="str">
            <v xml:space="preserve"> 000.00</v>
          </cell>
          <cell r="AI29" t="str">
            <v>BCH</v>
          </cell>
          <cell r="AJ29" t="str">
            <v>P52</v>
          </cell>
          <cell r="AK29" t="str">
            <v>CLS</v>
          </cell>
          <cell r="AL29" t="str">
            <v>R436</v>
          </cell>
          <cell r="AM29" t="str">
            <v>DTA</v>
          </cell>
          <cell r="AN29" t="str">
            <v xml:space="preserve"> 00000000000.00</v>
          </cell>
          <cell r="AO29" t="str">
            <v>DTH</v>
          </cell>
          <cell r="AP29" t="str">
            <v xml:space="preserve"> 00000000000.00</v>
          </cell>
          <cell r="AV29" t="str">
            <v>000000000</v>
          </cell>
          <cell r="AW29" t="str">
            <v>000</v>
          </cell>
          <cell r="AX29" t="str">
            <v>00</v>
          </cell>
          <cell r="AY29" t="str">
            <v>0</v>
          </cell>
          <cell r="AZ29" t="str">
            <v>FPL Fibernet</v>
          </cell>
        </row>
        <row r="30">
          <cell r="A30" t="str">
            <v>107100</v>
          </cell>
          <cell r="B30" t="str">
            <v>0368</v>
          </cell>
          <cell r="C30" t="str">
            <v>01066</v>
          </cell>
          <cell r="D30" t="str">
            <v>OMC000</v>
          </cell>
          <cell r="E30" t="str">
            <v>368000</v>
          </cell>
          <cell r="F30" t="str">
            <v>0750</v>
          </cell>
          <cell r="G30" t="str">
            <v>36000</v>
          </cell>
          <cell r="H30" t="str">
            <v>A</v>
          </cell>
          <cell r="I30" t="str">
            <v>00000041</v>
          </cell>
          <cell r="J30">
            <v>95</v>
          </cell>
          <cell r="K30">
            <v>368</v>
          </cell>
          <cell r="L30">
            <v>3213</v>
          </cell>
          <cell r="M30">
            <v>0</v>
          </cell>
          <cell r="N30">
            <v>0</v>
          </cell>
          <cell r="O30">
            <v>0</v>
          </cell>
          <cell r="P30">
            <v>0</v>
          </cell>
          <cell r="Q30" t="str">
            <v>0750</v>
          </cell>
          <cell r="R30" t="str">
            <v>36000</v>
          </cell>
          <cell r="S30" t="str">
            <v>200212</v>
          </cell>
          <cell r="T30" t="str">
            <v>PY42</v>
          </cell>
          <cell r="U30">
            <v>18.5</v>
          </cell>
          <cell r="V30" t="str">
            <v>LDB</v>
          </cell>
          <cell r="W30">
            <v>0</v>
          </cell>
          <cell r="X30" t="str">
            <v>SHR</v>
          </cell>
          <cell r="Y30">
            <v>0</v>
          </cell>
          <cell r="Z30">
            <v>0</v>
          </cell>
          <cell r="AA30" t="str">
            <v>PYP</v>
          </cell>
          <cell r="AB30" t="str">
            <v xml:space="preserve"> 0000026</v>
          </cell>
          <cell r="AC30" t="str">
            <v>PYL</v>
          </cell>
          <cell r="AD30" t="str">
            <v>004368</v>
          </cell>
          <cell r="AE30" t="str">
            <v>EMP</v>
          </cell>
          <cell r="AF30" t="str">
            <v>64529</v>
          </cell>
          <cell r="AG30" t="str">
            <v>JUL</v>
          </cell>
          <cell r="AH30" t="str">
            <v xml:space="preserve"> 000.00</v>
          </cell>
          <cell r="AI30" t="str">
            <v>BCH</v>
          </cell>
          <cell r="AJ30" t="str">
            <v>P52</v>
          </cell>
          <cell r="AK30" t="str">
            <v>CLS</v>
          </cell>
          <cell r="AL30" t="str">
            <v>R436</v>
          </cell>
          <cell r="AM30" t="str">
            <v>DTA</v>
          </cell>
          <cell r="AN30" t="str">
            <v xml:space="preserve"> 00000000000.00</v>
          </cell>
          <cell r="AO30" t="str">
            <v>DTH</v>
          </cell>
          <cell r="AP30" t="str">
            <v xml:space="preserve"> 00000000000.00</v>
          </cell>
          <cell r="AV30" t="str">
            <v>000000000</v>
          </cell>
          <cell r="AW30" t="str">
            <v>000</v>
          </cell>
          <cell r="AX30" t="str">
            <v>00</v>
          </cell>
          <cell r="AY30" t="str">
            <v>0</v>
          </cell>
          <cell r="AZ30" t="str">
            <v>FPL Fibernet</v>
          </cell>
        </row>
        <row r="31">
          <cell r="A31" t="str">
            <v>107100</v>
          </cell>
          <cell r="B31" t="str">
            <v>0368</v>
          </cell>
          <cell r="C31" t="str">
            <v>01066</v>
          </cell>
          <cell r="D31" t="str">
            <v>OMC000</v>
          </cell>
          <cell r="E31" t="str">
            <v>368000</v>
          </cell>
          <cell r="F31" t="str">
            <v>0772</v>
          </cell>
          <cell r="G31" t="str">
            <v>65000</v>
          </cell>
          <cell r="H31" t="str">
            <v>A</v>
          </cell>
          <cell r="I31" t="str">
            <v>00000041</v>
          </cell>
          <cell r="J31">
            <v>95</v>
          </cell>
          <cell r="K31">
            <v>368</v>
          </cell>
          <cell r="L31">
            <v>3213</v>
          </cell>
          <cell r="M31">
            <v>0</v>
          </cell>
          <cell r="N31">
            <v>0</v>
          </cell>
          <cell r="O31">
            <v>0</v>
          </cell>
          <cell r="P31">
            <v>0</v>
          </cell>
          <cell r="Q31" t="str">
            <v>0772</v>
          </cell>
          <cell r="R31" t="str">
            <v>65000</v>
          </cell>
          <cell r="S31" t="str">
            <v>200212</v>
          </cell>
          <cell r="T31" t="str">
            <v>CA01</v>
          </cell>
          <cell r="U31">
            <v>812.19</v>
          </cell>
          <cell r="V31" t="str">
            <v>LDB</v>
          </cell>
          <cell r="W31">
            <v>0</v>
          </cell>
          <cell r="Y31">
            <v>0</v>
          </cell>
          <cell r="Z31">
            <v>0</v>
          </cell>
          <cell r="AA31" t="str">
            <v>BCH</v>
          </cell>
          <cell r="AB31" t="str">
            <v>0001</v>
          </cell>
          <cell r="AC31" t="str">
            <v>WKS</v>
          </cell>
          <cell r="AE31" t="str">
            <v>JV#</v>
          </cell>
          <cell r="AF31" t="str">
            <v>122A</v>
          </cell>
          <cell r="AG31" t="str">
            <v>FRN</v>
          </cell>
          <cell r="AH31" t="str">
            <v>3213</v>
          </cell>
          <cell r="AI31" t="str">
            <v>RP#</v>
          </cell>
          <cell r="AJ31" t="str">
            <v>000</v>
          </cell>
          <cell r="AK31" t="str">
            <v>CTL</v>
          </cell>
          <cell r="AM31" t="str">
            <v>RF#</v>
          </cell>
          <cell r="AU31" t="str">
            <v>,</v>
          </cell>
          <cell r="AZ31" t="str">
            <v>FPL Fibernet</v>
          </cell>
        </row>
        <row r="32">
          <cell r="A32" t="str">
            <v>107100</v>
          </cell>
          <cell r="B32" t="str">
            <v>0368</v>
          </cell>
          <cell r="C32" t="str">
            <v>01066</v>
          </cell>
          <cell r="D32" t="str">
            <v>OMC000</v>
          </cell>
          <cell r="E32" t="str">
            <v>368000</v>
          </cell>
          <cell r="F32" t="str">
            <v>0802</v>
          </cell>
          <cell r="G32" t="str">
            <v>65000</v>
          </cell>
          <cell r="H32" t="str">
            <v>A</v>
          </cell>
          <cell r="I32" t="str">
            <v>00000041</v>
          </cell>
          <cell r="J32">
            <v>95</v>
          </cell>
          <cell r="K32">
            <v>368</v>
          </cell>
          <cell r="L32">
            <v>3213</v>
          </cell>
          <cell r="M32">
            <v>0</v>
          </cell>
          <cell r="N32">
            <v>0</v>
          </cell>
          <cell r="O32">
            <v>0</v>
          </cell>
          <cell r="P32">
            <v>0</v>
          </cell>
          <cell r="Q32" t="str">
            <v>0802</v>
          </cell>
          <cell r="R32" t="str">
            <v>65000</v>
          </cell>
          <cell r="S32" t="str">
            <v>200212</v>
          </cell>
          <cell r="T32" t="str">
            <v>CA01</v>
          </cell>
          <cell r="U32">
            <v>2409</v>
          </cell>
          <cell r="V32" t="str">
            <v>LDB</v>
          </cell>
          <cell r="W32">
            <v>0</v>
          </cell>
          <cell r="Y32">
            <v>0</v>
          </cell>
          <cell r="Z32">
            <v>0</v>
          </cell>
          <cell r="AA32" t="str">
            <v>BCH</v>
          </cell>
          <cell r="AB32" t="str">
            <v>0001</v>
          </cell>
          <cell r="AC32" t="str">
            <v>WKS</v>
          </cell>
          <cell r="AE32" t="str">
            <v>JV#</v>
          </cell>
          <cell r="AF32" t="str">
            <v>122A</v>
          </cell>
          <cell r="AG32" t="str">
            <v>FRN</v>
          </cell>
          <cell r="AH32" t="str">
            <v>3213</v>
          </cell>
          <cell r="AI32" t="str">
            <v>RP#</v>
          </cell>
          <cell r="AJ32" t="str">
            <v>000</v>
          </cell>
          <cell r="AK32" t="str">
            <v>CTL</v>
          </cell>
          <cell r="AM32" t="str">
            <v>RF#</v>
          </cell>
          <cell r="AU32" t="str">
            <v>I/C-AUGUSTE, M,FPL</v>
          </cell>
          <cell r="AZ32" t="str">
            <v>FPL Fibernet</v>
          </cell>
        </row>
        <row r="33">
          <cell r="A33" t="str">
            <v>107100</v>
          </cell>
          <cell r="B33" t="str">
            <v>0368</v>
          </cell>
          <cell r="C33" t="str">
            <v>01066</v>
          </cell>
          <cell r="D33" t="str">
            <v>OMC000</v>
          </cell>
          <cell r="E33" t="str">
            <v>368000</v>
          </cell>
          <cell r="F33" t="str">
            <v>0802</v>
          </cell>
          <cell r="G33" t="str">
            <v>65000</v>
          </cell>
          <cell r="H33" t="str">
            <v>A</v>
          </cell>
          <cell r="I33" t="str">
            <v>00000041</v>
          </cell>
          <cell r="J33">
            <v>95</v>
          </cell>
          <cell r="K33">
            <v>368</v>
          </cell>
          <cell r="L33">
            <v>3213</v>
          </cell>
          <cell r="M33">
            <v>0</v>
          </cell>
          <cell r="N33">
            <v>0</v>
          </cell>
          <cell r="O33">
            <v>0</v>
          </cell>
          <cell r="P33">
            <v>0</v>
          </cell>
          <cell r="Q33" t="str">
            <v>0802</v>
          </cell>
          <cell r="R33" t="str">
            <v>65000</v>
          </cell>
          <cell r="S33" t="str">
            <v>200212</v>
          </cell>
          <cell r="T33" t="str">
            <v>CA01</v>
          </cell>
          <cell r="U33">
            <v>3895</v>
          </cell>
          <cell r="V33" t="str">
            <v>LDB</v>
          </cell>
          <cell r="W33">
            <v>0</v>
          </cell>
          <cell r="Y33">
            <v>0</v>
          </cell>
          <cell r="Z33">
            <v>0</v>
          </cell>
          <cell r="AA33" t="str">
            <v>BCH</v>
          </cell>
          <cell r="AB33" t="str">
            <v>0001</v>
          </cell>
          <cell r="AC33" t="str">
            <v>WKS</v>
          </cell>
          <cell r="AE33" t="str">
            <v>JV#</v>
          </cell>
          <cell r="AF33" t="str">
            <v>122A</v>
          </cell>
          <cell r="AG33" t="str">
            <v>FRN</v>
          </cell>
          <cell r="AH33" t="str">
            <v>3213</v>
          </cell>
          <cell r="AI33" t="str">
            <v>RP#</v>
          </cell>
          <cell r="AJ33" t="str">
            <v>000</v>
          </cell>
          <cell r="AK33" t="str">
            <v>CTL</v>
          </cell>
          <cell r="AM33" t="str">
            <v>RF#</v>
          </cell>
          <cell r="AU33" t="str">
            <v>I/C-GAUGER,C,FPL</v>
          </cell>
          <cell r="AZ33" t="str">
            <v>FPL Fibernet</v>
          </cell>
        </row>
        <row r="34">
          <cell r="A34" t="str">
            <v>107100</v>
          </cell>
          <cell r="B34" t="str">
            <v>0368</v>
          </cell>
          <cell r="C34" t="str">
            <v>01066</v>
          </cell>
          <cell r="D34" t="str">
            <v>OMC000</v>
          </cell>
          <cell r="E34" t="str">
            <v>368000</v>
          </cell>
          <cell r="F34" t="str">
            <v>0803</v>
          </cell>
          <cell r="G34" t="str">
            <v>36000</v>
          </cell>
          <cell r="H34" t="str">
            <v>A</v>
          </cell>
          <cell r="I34" t="str">
            <v>00000041</v>
          </cell>
          <cell r="J34">
            <v>95</v>
          </cell>
          <cell r="K34">
            <v>368</v>
          </cell>
          <cell r="L34">
            <v>3213</v>
          </cell>
          <cell r="M34">
            <v>0</v>
          </cell>
          <cell r="N34">
            <v>0</v>
          </cell>
          <cell r="O34">
            <v>0</v>
          </cell>
          <cell r="P34">
            <v>0</v>
          </cell>
          <cell r="Q34" t="str">
            <v>0803</v>
          </cell>
          <cell r="R34" t="str">
            <v>36000</v>
          </cell>
          <cell r="S34" t="str">
            <v>200212</v>
          </cell>
          <cell r="T34" t="str">
            <v>PY42</v>
          </cell>
          <cell r="U34">
            <v>553.79999999999995</v>
          </cell>
          <cell r="V34" t="str">
            <v>LDB</v>
          </cell>
          <cell r="W34">
            <v>0</v>
          </cell>
          <cell r="X34" t="str">
            <v>SHR</v>
          </cell>
          <cell r="Y34">
            <v>16</v>
          </cell>
          <cell r="Z34">
            <v>16</v>
          </cell>
          <cell r="AA34" t="str">
            <v>PYP</v>
          </cell>
          <cell r="AB34" t="str">
            <v xml:space="preserve"> 0000025</v>
          </cell>
          <cell r="AC34" t="str">
            <v>PYL</v>
          </cell>
          <cell r="AD34" t="str">
            <v>004368</v>
          </cell>
          <cell r="AE34" t="str">
            <v>EMP</v>
          </cell>
          <cell r="AF34" t="str">
            <v>35483</v>
          </cell>
          <cell r="AG34" t="str">
            <v>JUL</v>
          </cell>
          <cell r="AH34" t="str">
            <v xml:space="preserve"> 000.00</v>
          </cell>
          <cell r="AI34" t="str">
            <v>BCH</v>
          </cell>
          <cell r="AJ34" t="str">
            <v>801</v>
          </cell>
          <cell r="AK34" t="str">
            <v>CLS</v>
          </cell>
          <cell r="AL34" t="str">
            <v>R445</v>
          </cell>
          <cell r="AM34" t="str">
            <v>DTA</v>
          </cell>
          <cell r="AN34" t="str">
            <v xml:space="preserve"> 00000000000.00</v>
          </cell>
          <cell r="AO34" t="str">
            <v>DTH</v>
          </cell>
          <cell r="AP34" t="str">
            <v xml:space="preserve"> 00000000000.00</v>
          </cell>
          <cell r="AV34" t="str">
            <v>000000000</v>
          </cell>
          <cell r="AW34" t="str">
            <v>000</v>
          </cell>
          <cell r="AX34" t="str">
            <v>00</v>
          </cell>
          <cell r="AY34" t="str">
            <v>0</v>
          </cell>
          <cell r="AZ34" t="str">
            <v>FPL Fibernet</v>
          </cell>
        </row>
        <row r="35">
          <cell r="A35" t="str">
            <v>107100</v>
          </cell>
          <cell r="B35" t="str">
            <v>0368</v>
          </cell>
          <cell r="C35" t="str">
            <v>01066</v>
          </cell>
          <cell r="D35" t="str">
            <v>OMC000</v>
          </cell>
          <cell r="E35" t="str">
            <v>368000</v>
          </cell>
          <cell r="F35" t="str">
            <v>0803</v>
          </cell>
          <cell r="G35" t="str">
            <v>36000</v>
          </cell>
          <cell r="H35" t="str">
            <v>A</v>
          </cell>
          <cell r="I35" t="str">
            <v>00000041</v>
          </cell>
          <cell r="J35">
            <v>95</v>
          </cell>
          <cell r="K35">
            <v>368</v>
          </cell>
          <cell r="L35">
            <v>3213</v>
          </cell>
          <cell r="M35">
            <v>0</v>
          </cell>
          <cell r="N35">
            <v>0</v>
          </cell>
          <cell r="O35">
            <v>0</v>
          </cell>
          <cell r="P35">
            <v>0</v>
          </cell>
          <cell r="Q35" t="str">
            <v>0803</v>
          </cell>
          <cell r="R35" t="str">
            <v>36000</v>
          </cell>
          <cell r="S35" t="str">
            <v>200212</v>
          </cell>
          <cell r="T35" t="str">
            <v>PY42</v>
          </cell>
          <cell r="U35">
            <v>669.6</v>
          </cell>
          <cell r="V35" t="str">
            <v>LDB</v>
          </cell>
          <cell r="W35">
            <v>0</v>
          </cell>
          <cell r="X35" t="str">
            <v>SHR</v>
          </cell>
          <cell r="Y35">
            <v>16</v>
          </cell>
          <cell r="Z35">
            <v>16</v>
          </cell>
          <cell r="AA35" t="str">
            <v>PYP</v>
          </cell>
          <cell r="AB35" t="str">
            <v xml:space="preserve"> 0000026</v>
          </cell>
          <cell r="AC35" t="str">
            <v>PYL</v>
          </cell>
          <cell r="AD35" t="str">
            <v>004368</v>
          </cell>
          <cell r="AE35" t="str">
            <v>EMP</v>
          </cell>
          <cell r="AF35" t="str">
            <v>64529</v>
          </cell>
          <cell r="AG35" t="str">
            <v>JUL</v>
          </cell>
          <cell r="AH35" t="str">
            <v xml:space="preserve"> 000.00</v>
          </cell>
          <cell r="AI35" t="str">
            <v>BCH</v>
          </cell>
          <cell r="AJ35" t="str">
            <v>500</v>
          </cell>
          <cell r="AK35" t="str">
            <v>CLS</v>
          </cell>
          <cell r="AL35" t="str">
            <v>R436</v>
          </cell>
          <cell r="AM35" t="str">
            <v>DTA</v>
          </cell>
          <cell r="AN35" t="str">
            <v xml:space="preserve"> 00000000000.00</v>
          </cell>
          <cell r="AO35" t="str">
            <v>DTH</v>
          </cell>
          <cell r="AP35" t="str">
            <v xml:space="preserve"> 00000000000.00</v>
          </cell>
          <cell r="AV35" t="str">
            <v>000000000</v>
          </cell>
          <cell r="AW35" t="str">
            <v>000</v>
          </cell>
          <cell r="AX35" t="str">
            <v>00</v>
          </cell>
          <cell r="AY35" t="str">
            <v>0</v>
          </cell>
          <cell r="AZ35" t="str">
            <v>FPL Fibernet</v>
          </cell>
        </row>
        <row r="36">
          <cell r="A36" t="str">
            <v>107100</v>
          </cell>
          <cell r="B36" t="str">
            <v>0368</v>
          </cell>
          <cell r="C36" t="str">
            <v>01066</v>
          </cell>
          <cell r="D36" t="str">
            <v>OMC000</v>
          </cell>
          <cell r="E36" t="str">
            <v>368000</v>
          </cell>
          <cell r="F36" t="str">
            <v>0803</v>
          </cell>
          <cell r="G36" t="str">
            <v>36000</v>
          </cell>
          <cell r="H36" t="str">
            <v>A</v>
          </cell>
          <cell r="I36" t="str">
            <v>00000041</v>
          </cell>
          <cell r="J36">
            <v>95</v>
          </cell>
          <cell r="K36">
            <v>368</v>
          </cell>
          <cell r="L36">
            <v>3213</v>
          </cell>
          <cell r="M36">
            <v>0</v>
          </cell>
          <cell r="N36">
            <v>0</v>
          </cell>
          <cell r="O36">
            <v>0</v>
          </cell>
          <cell r="P36">
            <v>0</v>
          </cell>
          <cell r="Q36" t="str">
            <v>0803</v>
          </cell>
          <cell r="R36" t="str">
            <v>36000</v>
          </cell>
          <cell r="S36" t="str">
            <v>200212</v>
          </cell>
          <cell r="T36" t="str">
            <v>PY42</v>
          </cell>
          <cell r="U36">
            <v>837</v>
          </cell>
          <cell r="V36" t="str">
            <v>LDB</v>
          </cell>
          <cell r="W36">
            <v>0</v>
          </cell>
          <cell r="X36" t="str">
            <v>SHR</v>
          </cell>
          <cell r="Y36">
            <v>20</v>
          </cell>
          <cell r="Z36">
            <v>20</v>
          </cell>
          <cell r="AA36" t="str">
            <v>PYP</v>
          </cell>
          <cell r="AB36" t="str">
            <v xml:space="preserve"> 0000025</v>
          </cell>
          <cell r="AC36" t="str">
            <v>PYL</v>
          </cell>
          <cell r="AD36" t="str">
            <v>004368</v>
          </cell>
          <cell r="AE36" t="str">
            <v>EMP</v>
          </cell>
          <cell r="AF36" t="str">
            <v>64529</v>
          </cell>
          <cell r="AG36" t="str">
            <v>JUL</v>
          </cell>
          <cell r="AH36" t="str">
            <v xml:space="preserve"> 000.00</v>
          </cell>
          <cell r="AI36" t="str">
            <v>BCH</v>
          </cell>
          <cell r="AJ36" t="str">
            <v>500</v>
          </cell>
          <cell r="AK36" t="str">
            <v>CLS</v>
          </cell>
          <cell r="AL36" t="str">
            <v>R436</v>
          </cell>
          <cell r="AM36" t="str">
            <v>DTA</v>
          </cell>
          <cell r="AN36" t="str">
            <v xml:space="preserve"> 00000000000.00</v>
          </cell>
          <cell r="AO36" t="str">
            <v>DTH</v>
          </cell>
          <cell r="AP36" t="str">
            <v xml:space="preserve"> 00000000000.00</v>
          </cell>
          <cell r="AV36" t="str">
            <v>000000000</v>
          </cell>
          <cell r="AW36" t="str">
            <v>000</v>
          </cell>
          <cell r="AX36" t="str">
            <v>00</v>
          </cell>
          <cell r="AY36" t="str">
            <v>0</v>
          </cell>
          <cell r="AZ36" t="str">
            <v>FPL Fibernet</v>
          </cell>
        </row>
        <row r="37">
          <cell r="A37" t="str">
            <v>107100</v>
          </cell>
          <cell r="B37" t="str">
            <v>0368</v>
          </cell>
          <cell r="C37" t="str">
            <v>01066</v>
          </cell>
          <cell r="D37" t="str">
            <v>OMC000</v>
          </cell>
          <cell r="E37" t="str">
            <v>368000</v>
          </cell>
          <cell r="F37" t="str">
            <v>0803</v>
          </cell>
          <cell r="G37" t="str">
            <v>36000</v>
          </cell>
          <cell r="H37" t="str">
            <v>A</v>
          </cell>
          <cell r="I37" t="str">
            <v>00000041</v>
          </cell>
          <cell r="J37">
            <v>95</v>
          </cell>
          <cell r="K37">
            <v>368</v>
          </cell>
          <cell r="L37">
            <v>3213</v>
          </cell>
          <cell r="M37">
            <v>0</v>
          </cell>
          <cell r="N37">
            <v>0</v>
          </cell>
          <cell r="O37">
            <v>0</v>
          </cell>
          <cell r="P37">
            <v>0</v>
          </cell>
          <cell r="Q37" t="str">
            <v>0803</v>
          </cell>
          <cell r="R37" t="str">
            <v>36000</v>
          </cell>
          <cell r="S37" t="str">
            <v>200212</v>
          </cell>
          <cell r="T37" t="str">
            <v>PY42</v>
          </cell>
          <cell r="U37">
            <v>1384.8</v>
          </cell>
          <cell r="V37" t="str">
            <v>LDB</v>
          </cell>
          <cell r="W37">
            <v>0</v>
          </cell>
          <cell r="X37" t="str">
            <v>SHR</v>
          </cell>
          <cell r="Y37">
            <v>32</v>
          </cell>
          <cell r="Z37">
            <v>32</v>
          </cell>
          <cell r="AA37" t="str">
            <v>PYP</v>
          </cell>
          <cell r="AB37" t="str">
            <v xml:space="preserve"> 0000001</v>
          </cell>
          <cell r="AC37" t="str">
            <v>PYL</v>
          </cell>
          <cell r="AD37" t="str">
            <v>004368</v>
          </cell>
          <cell r="AE37" t="str">
            <v>EMP</v>
          </cell>
          <cell r="AF37" t="str">
            <v>78122</v>
          </cell>
          <cell r="AG37" t="str">
            <v>JUL</v>
          </cell>
          <cell r="AH37" t="str">
            <v xml:space="preserve"> 000.00</v>
          </cell>
          <cell r="AI37" t="str">
            <v>BCH</v>
          </cell>
          <cell r="AJ37" t="str">
            <v>801</v>
          </cell>
          <cell r="AK37" t="str">
            <v>CLS</v>
          </cell>
          <cell r="AL37" t="str">
            <v>1RB8</v>
          </cell>
          <cell r="AM37" t="str">
            <v>DTA</v>
          </cell>
          <cell r="AN37" t="str">
            <v xml:space="preserve"> 00000000000.00</v>
          </cell>
          <cell r="AO37" t="str">
            <v>DTH</v>
          </cell>
          <cell r="AP37" t="str">
            <v xml:space="preserve"> 00000000000.00</v>
          </cell>
          <cell r="AV37" t="str">
            <v>000000000</v>
          </cell>
          <cell r="AW37" t="str">
            <v>000</v>
          </cell>
          <cell r="AX37" t="str">
            <v>00</v>
          </cell>
          <cell r="AY37" t="str">
            <v>0</v>
          </cell>
          <cell r="AZ37" t="str">
            <v>FPL Fibernet</v>
          </cell>
        </row>
        <row r="38">
          <cell r="A38" t="str">
            <v>107100</v>
          </cell>
          <cell r="B38" t="str">
            <v>0368</v>
          </cell>
          <cell r="C38" t="str">
            <v>01066</v>
          </cell>
          <cell r="D38" t="str">
            <v>OMC000</v>
          </cell>
          <cell r="E38" t="str">
            <v>368000</v>
          </cell>
          <cell r="F38" t="str">
            <v>0803</v>
          </cell>
          <cell r="G38" t="str">
            <v>36000</v>
          </cell>
          <cell r="H38" t="str">
            <v>A</v>
          </cell>
          <cell r="I38" t="str">
            <v>00000041</v>
          </cell>
          <cell r="J38">
            <v>95</v>
          </cell>
          <cell r="K38">
            <v>368</v>
          </cell>
          <cell r="L38">
            <v>3213</v>
          </cell>
          <cell r="M38">
            <v>0</v>
          </cell>
          <cell r="N38">
            <v>0</v>
          </cell>
          <cell r="O38">
            <v>0</v>
          </cell>
          <cell r="P38">
            <v>0</v>
          </cell>
          <cell r="Q38" t="str">
            <v>0803</v>
          </cell>
          <cell r="R38" t="str">
            <v>36000</v>
          </cell>
          <cell r="S38" t="str">
            <v>200212</v>
          </cell>
          <cell r="T38" t="str">
            <v>PY42</v>
          </cell>
          <cell r="U38">
            <v>1471.35</v>
          </cell>
          <cell r="V38" t="str">
            <v>LDB</v>
          </cell>
          <cell r="W38">
            <v>0</v>
          </cell>
          <cell r="X38" t="str">
            <v>SHR</v>
          </cell>
          <cell r="Y38">
            <v>34</v>
          </cell>
          <cell r="Z38">
            <v>34</v>
          </cell>
          <cell r="AA38" t="str">
            <v>PYP</v>
          </cell>
          <cell r="AB38" t="str">
            <v xml:space="preserve"> 0000025</v>
          </cell>
          <cell r="AC38" t="str">
            <v>PYL</v>
          </cell>
          <cell r="AD38" t="str">
            <v>004368</v>
          </cell>
          <cell r="AE38" t="str">
            <v>EMP</v>
          </cell>
          <cell r="AF38" t="str">
            <v>78122</v>
          </cell>
          <cell r="AG38" t="str">
            <v>JUL</v>
          </cell>
          <cell r="AH38" t="str">
            <v xml:space="preserve"> 000.00</v>
          </cell>
          <cell r="AI38" t="str">
            <v>BCH</v>
          </cell>
          <cell r="AJ38" t="str">
            <v>801</v>
          </cell>
          <cell r="AK38" t="str">
            <v>CLS</v>
          </cell>
          <cell r="AL38" t="str">
            <v>1RB8</v>
          </cell>
          <cell r="AM38" t="str">
            <v>DTA</v>
          </cell>
          <cell r="AN38" t="str">
            <v xml:space="preserve"> 00000000000.00</v>
          </cell>
          <cell r="AO38" t="str">
            <v>DTH</v>
          </cell>
          <cell r="AP38" t="str">
            <v xml:space="preserve"> 00000000000.00</v>
          </cell>
          <cell r="AV38" t="str">
            <v>000000000</v>
          </cell>
          <cell r="AW38" t="str">
            <v>000</v>
          </cell>
          <cell r="AX38" t="str">
            <v>00</v>
          </cell>
          <cell r="AY38" t="str">
            <v>0</v>
          </cell>
          <cell r="AZ38" t="str">
            <v>FPL Fibernet</v>
          </cell>
        </row>
        <row r="39">
          <cell r="A39" t="str">
            <v>107100</v>
          </cell>
          <cell r="B39" t="str">
            <v>0368</v>
          </cell>
          <cell r="C39" t="str">
            <v>01066</v>
          </cell>
          <cell r="D39" t="str">
            <v>OMC000</v>
          </cell>
          <cell r="E39" t="str">
            <v>368000</v>
          </cell>
          <cell r="F39" t="str">
            <v>0803</v>
          </cell>
          <cell r="G39" t="str">
            <v>36000</v>
          </cell>
          <cell r="H39" t="str">
            <v>A</v>
          </cell>
          <cell r="I39" t="str">
            <v>00000041</v>
          </cell>
          <cell r="J39">
            <v>95</v>
          </cell>
          <cell r="K39">
            <v>368</v>
          </cell>
          <cell r="L39">
            <v>3213</v>
          </cell>
          <cell r="M39">
            <v>0</v>
          </cell>
          <cell r="N39">
            <v>0</v>
          </cell>
          <cell r="O39">
            <v>0</v>
          </cell>
          <cell r="P39">
            <v>0</v>
          </cell>
          <cell r="Q39" t="str">
            <v>0803</v>
          </cell>
          <cell r="R39" t="str">
            <v>36000</v>
          </cell>
          <cell r="S39" t="str">
            <v>200212</v>
          </cell>
          <cell r="T39" t="str">
            <v>PY42</v>
          </cell>
          <cell r="U39">
            <v>1617.96</v>
          </cell>
          <cell r="V39" t="str">
            <v>LDB</v>
          </cell>
          <cell r="W39">
            <v>0</v>
          </cell>
          <cell r="X39" t="str">
            <v>SHR</v>
          </cell>
          <cell r="Y39">
            <v>47</v>
          </cell>
          <cell r="Z39">
            <v>47</v>
          </cell>
          <cell r="AA39" t="str">
            <v>PYP</v>
          </cell>
          <cell r="AB39" t="str">
            <v xml:space="preserve"> 0000026</v>
          </cell>
          <cell r="AC39" t="str">
            <v>PYL</v>
          </cell>
          <cell r="AD39" t="str">
            <v>004368</v>
          </cell>
          <cell r="AE39" t="str">
            <v>EMP</v>
          </cell>
          <cell r="AF39" t="str">
            <v>13648</v>
          </cell>
          <cell r="AG39" t="str">
            <v>JUL</v>
          </cell>
          <cell r="AH39" t="str">
            <v xml:space="preserve"> 000.00</v>
          </cell>
          <cell r="AI39" t="str">
            <v>BCH</v>
          </cell>
          <cell r="AJ39" t="str">
            <v>801</v>
          </cell>
          <cell r="AK39" t="str">
            <v>CLS</v>
          </cell>
          <cell r="AL39" t="str">
            <v>R445</v>
          </cell>
          <cell r="AM39" t="str">
            <v>DTA</v>
          </cell>
          <cell r="AN39" t="str">
            <v xml:space="preserve"> 00000000000.00</v>
          </cell>
          <cell r="AO39" t="str">
            <v>DTH</v>
          </cell>
          <cell r="AP39" t="str">
            <v xml:space="preserve"> 00000000000.00</v>
          </cell>
          <cell r="AV39" t="str">
            <v>000000000</v>
          </cell>
          <cell r="AW39" t="str">
            <v>000</v>
          </cell>
          <cell r="AX39" t="str">
            <v>00</v>
          </cell>
          <cell r="AY39" t="str">
            <v>0</v>
          </cell>
          <cell r="AZ39" t="str">
            <v>FPL Fibernet</v>
          </cell>
        </row>
        <row r="40">
          <cell r="A40" t="str">
            <v>107100</v>
          </cell>
          <cell r="B40" t="str">
            <v>0368</v>
          </cell>
          <cell r="C40" t="str">
            <v>01066</v>
          </cell>
          <cell r="D40" t="str">
            <v>OMC000</v>
          </cell>
          <cell r="E40" t="str">
            <v>368000</v>
          </cell>
          <cell r="F40" t="str">
            <v>0803</v>
          </cell>
          <cell r="G40" t="str">
            <v>36000</v>
          </cell>
          <cell r="H40" t="str">
            <v>A</v>
          </cell>
          <cell r="I40" t="str">
            <v>00000041</v>
          </cell>
          <cell r="J40">
            <v>95</v>
          </cell>
          <cell r="K40">
            <v>368</v>
          </cell>
          <cell r="L40">
            <v>3213</v>
          </cell>
          <cell r="M40">
            <v>0</v>
          </cell>
          <cell r="N40">
            <v>0</v>
          </cell>
          <cell r="O40">
            <v>0</v>
          </cell>
          <cell r="P40">
            <v>0</v>
          </cell>
          <cell r="Q40" t="str">
            <v>0803</v>
          </cell>
          <cell r="R40" t="str">
            <v>36000</v>
          </cell>
          <cell r="S40" t="str">
            <v>200212</v>
          </cell>
          <cell r="T40" t="str">
            <v>PY42</v>
          </cell>
          <cell r="U40">
            <v>1938.3</v>
          </cell>
          <cell r="V40" t="str">
            <v>LDB</v>
          </cell>
          <cell r="W40">
            <v>0</v>
          </cell>
          <cell r="X40" t="str">
            <v>SHR</v>
          </cell>
          <cell r="Y40">
            <v>56</v>
          </cell>
          <cell r="Z40">
            <v>56</v>
          </cell>
          <cell r="AA40" t="str">
            <v>PYP</v>
          </cell>
          <cell r="AB40" t="str">
            <v xml:space="preserve"> 0000001</v>
          </cell>
          <cell r="AC40" t="str">
            <v>PYL</v>
          </cell>
          <cell r="AD40" t="str">
            <v>004368</v>
          </cell>
          <cell r="AE40" t="str">
            <v>EMP</v>
          </cell>
          <cell r="AF40" t="str">
            <v>35483</v>
          </cell>
          <cell r="AG40" t="str">
            <v>JUL</v>
          </cell>
          <cell r="AH40" t="str">
            <v xml:space="preserve"> 000.00</v>
          </cell>
          <cell r="AI40" t="str">
            <v>BCH</v>
          </cell>
          <cell r="AJ40" t="str">
            <v>801</v>
          </cell>
          <cell r="AK40" t="str">
            <v>CLS</v>
          </cell>
          <cell r="AL40" t="str">
            <v>R445</v>
          </cell>
          <cell r="AM40" t="str">
            <v>DTA</v>
          </cell>
          <cell r="AN40" t="str">
            <v xml:space="preserve"> 00000000000.00</v>
          </cell>
          <cell r="AO40" t="str">
            <v>DTH</v>
          </cell>
          <cell r="AP40" t="str">
            <v xml:space="preserve"> 00000000000.00</v>
          </cell>
          <cell r="AV40" t="str">
            <v>000000000</v>
          </cell>
          <cell r="AW40" t="str">
            <v>000</v>
          </cell>
          <cell r="AX40" t="str">
            <v>00</v>
          </cell>
          <cell r="AY40" t="str">
            <v>0</v>
          </cell>
          <cell r="AZ40" t="str">
            <v>FPL Fibernet</v>
          </cell>
        </row>
        <row r="41">
          <cell r="A41" t="str">
            <v>107100</v>
          </cell>
          <cell r="B41" t="str">
            <v>0368</v>
          </cell>
          <cell r="C41" t="str">
            <v>01066</v>
          </cell>
          <cell r="D41" t="str">
            <v>OMC000</v>
          </cell>
          <cell r="E41" t="str">
            <v>368000</v>
          </cell>
          <cell r="F41" t="str">
            <v>0803</v>
          </cell>
          <cell r="G41" t="str">
            <v>36000</v>
          </cell>
          <cell r="H41" t="str">
            <v>A</v>
          </cell>
          <cell r="I41" t="str">
            <v>00000041</v>
          </cell>
          <cell r="J41">
            <v>95</v>
          </cell>
          <cell r="K41">
            <v>368</v>
          </cell>
          <cell r="L41">
            <v>3213</v>
          </cell>
          <cell r="M41">
            <v>0</v>
          </cell>
          <cell r="N41">
            <v>0</v>
          </cell>
          <cell r="O41">
            <v>0</v>
          </cell>
          <cell r="P41">
            <v>0</v>
          </cell>
          <cell r="Q41" t="str">
            <v>0803</v>
          </cell>
          <cell r="R41" t="str">
            <v>36000</v>
          </cell>
          <cell r="S41" t="str">
            <v>200212</v>
          </cell>
          <cell r="T41" t="str">
            <v>PY42</v>
          </cell>
          <cell r="U41">
            <v>2754</v>
          </cell>
          <cell r="V41" t="str">
            <v>LDB</v>
          </cell>
          <cell r="W41">
            <v>0</v>
          </cell>
          <cell r="X41" t="str">
            <v>SHR</v>
          </cell>
          <cell r="Y41">
            <v>80</v>
          </cell>
          <cell r="Z41">
            <v>80</v>
          </cell>
          <cell r="AA41" t="str">
            <v>PYP</v>
          </cell>
          <cell r="AB41" t="str">
            <v xml:space="preserve"> 0000001</v>
          </cell>
          <cell r="AC41" t="str">
            <v>PYL</v>
          </cell>
          <cell r="AD41" t="str">
            <v>004368</v>
          </cell>
          <cell r="AE41" t="str">
            <v>EMP</v>
          </cell>
          <cell r="AF41" t="str">
            <v>13648</v>
          </cell>
          <cell r="AG41" t="str">
            <v>JUL</v>
          </cell>
          <cell r="AH41" t="str">
            <v xml:space="preserve"> 000.00</v>
          </cell>
          <cell r="AI41" t="str">
            <v>BCH</v>
          </cell>
          <cell r="AJ41" t="str">
            <v>801</v>
          </cell>
          <cell r="AK41" t="str">
            <v>CLS</v>
          </cell>
          <cell r="AL41" t="str">
            <v>R445</v>
          </cell>
          <cell r="AM41" t="str">
            <v>DTA</v>
          </cell>
          <cell r="AN41" t="str">
            <v xml:space="preserve"> 00000000000.00</v>
          </cell>
          <cell r="AO41" t="str">
            <v>DTH</v>
          </cell>
          <cell r="AP41" t="str">
            <v xml:space="preserve"> 00000000000.00</v>
          </cell>
          <cell r="AV41" t="str">
            <v>000000000</v>
          </cell>
          <cell r="AW41" t="str">
            <v>000</v>
          </cell>
          <cell r="AX41" t="str">
            <v>00</v>
          </cell>
          <cell r="AY41" t="str">
            <v>0</v>
          </cell>
          <cell r="AZ41" t="str">
            <v>FPL Fibernet</v>
          </cell>
        </row>
        <row r="42">
          <cell r="A42" t="str">
            <v>107100</v>
          </cell>
          <cell r="B42" t="str">
            <v>0368</v>
          </cell>
          <cell r="C42" t="str">
            <v>01066</v>
          </cell>
          <cell r="D42" t="str">
            <v>OMC000</v>
          </cell>
          <cell r="E42" t="str">
            <v>368000</v>
          </cell>
          <cell r="F42" t="str">
            <v>0803</v>
          </cell>
          <cell r="G42" t="str">
            <v>36000</v>
          </cell>
          <cell r="H42" t="str">
            <v>A</v>
          </cell>
          <cell r="I42" t="str">
            <v>00000041</v>
          </cell>
          <cell r="J42">
            <v>95</v>
          </cell>
          <cell r="K42">
            <v>368</v>
          </cell>
          <cell r="L42">
            <v>3213</v>
          </cell>
          <cell r="M42">
            <v>0</v>
          </cell>
          <cell r="N42">
            <v>0</v>
          </cell>
          <cell r="O42">
            <v>0</v>
          </cell>
          <cell r="P42">
            <v>0</v>
          </cell>
          <cell r="Q42" t="str">
            <v>0803</v>
          </cell>
          <cell r="R42" t="str">
            <v>36000</v>
          </cell>
          <cell r="S42" t="str">
            <v>200212</v>
          </cell>
          <cell r="T42" t="str">
            <v>PY42</v>
          </cell>
          <cell r="U42">
            <v>2754</v>
          </cell>
          <cell r="V42" t="str">
            <v>LDB</v>
          </cell>
          <cell r="W42">
            <v>0</v>
          </cell>
          <cell r="X42" t="str">
            <v>SHR</v>
          </cell>
          <cell r="Y42">
            <v>80</v>
          </cell>
          <cell r="Z42">
            <v>80</v>
          </cell>
          <cell r="AA42" t="str">
            <v>PYP</v>
          </cell>
          <cell r="AB42" t="str">
            <v xml:space="preserve"> 0000025</v>
          </cell>
          <cell r="AC42" t="str">
            <v>PYL</v>
          </cell>
          <cell r="AD42" t="str">
            <v>004368</v>
          </cell>
          <cell r="AE42" t="str">
            <v>EMP</v>
          </cell>
          <cell r="AF42" t="str">
            <v>13648</v>
          </cell>
          <cell r="AG42" t="str">
            <v>JUL</v>
          </cell>
          <cell r="AH42" t="str">
            <v xml:space="preserve"> 000.00</v>
          </cell>
          <cell r="AI42" t="str">
            <v>BCH</v>
          </cell>
          <cell r="AJ42" t="str">
            <v>801</v>
          </cell>
          <cell r="AK42" t="str">
            <v>CLS</v>
          </cell>
          <cell r="AL42" t="str">
            <v>R445</v>
          </cell>
          <cell r="AM42" t="str">
            <v>DTA</v>
          </cell>
          <cell r="AN42" t="str">
            <v xml:space="preserve"> 00000000000.00</v>
          </cell>
          <cell r="AO42" t="str">
            <v>DTH</v>
          </cell>
          <cell r="AP42" t="str">
            <v xml:space="preserve"> 00000000000.00</v>
          </cell>
          <cell r="AV42" t="str">
            <v>000000000</v>
          </cell>
          <cell r="AW42" t="str">
            <v>000</v>
          </cell>
          <cell r="AX42" t="str">
            <v>00</v>
          </cell>
          <cell r="AY42" t="str">
            <v>0</v>
          </cell>
          <cell r="AZ42" t="str">
            <v>FPL Fibernet</v>
          </cell>
        </row>
        <row r="43">
          <cell r="A43" t="str">
            <v>107100</v>
          </cell>
          <cell r="B43" t="str">
            <v>0368</v>
          </cell>
          <cell r="C43" t="str">
            <v>01066</v>
          </cell>
          <cell r="D43" t="str">
            <v>OMC000</v>
          </cell>
          <cell r="E43" t="str">
            <v>368000</v>
          </cell>
          <cell r="F43" t="str">
            <v>0803</v>
          </cell>
          <cell r="G43" t="str">
            <v>36000</v>
          </cell>
          <cell r="H43" t="str">
            <v>A</v>
          </cell>
          <cell r="I43" t="str">
            <v>00000041</v>
          </cell>
          <cell r="J43">
            <v>95</v>
          </cell>
          <cell r="K43">
            <v>368</v>
          </cell>
          <cell r="L43">
            <v>3213</v>
          </cell>
          <cell r="M43">
            <v>0</v>
          </cell>
          <cell r="N43">
            <v>0</v>
          </cell>
          <cell r="O43">
            <v>0</v>
          </cell>
          <cell r="P43">
            <v>0</v>
          </cell>
          <cell r="Q43" t="str">
            <v>0803</v>
          </cell>
          <cell r="R43" t="str">
            <v>36000</v>
          </cell>
          <cell r="S43" t="str">
            <v>200212</v>
          </cell>
          <cell r="T43" t="str">
            <v>PY42</v>
          </cell>
          <cell r="U43">
            <v>3348</v>
          </cell>
          <cell r="V43" t="str">
            <v>LDB</v>
          </cell>
          <cell r="W43">
            <v>0</v>
          </cell>
          <cell r="X43" t="str">
            <v>SHR</v>
          </cell>
          <cell r="Y43">
            <v>80</v>
          </cell>
          <cell r="Z43">
            <v>80</v>
          </cell>
          <cell r="AA43" t="str">
            <v>PYP</v>
          </cell>
          <cell r="AB43" t="str">
            <v xml:space="preserve"> 0000001</v>
          </cell>
          <cell r="AC43" t="str">
            <v>PYL</v>
          </cell>
          <cell r="AD43" t="str">
            <v>004368</v>
          </cell>
          <cell r="AE43" t="str">
            <v>EMP</v>
          </cell>
          <cell r="AF43" t="str">
            <v>64529</v>
          </cell>
          <cell r="AG43" t="str">
            <v>JUL</v>
          </cell>
          <cell r="AH43" t="str">
            <v xml:space="preserve"> 000.00</v>
          </cell>
          <cell r="AI43" t="str">
            <v>BCH</v>
          </cell>
          <cell r="AJ43" t="str">
            <v>801</v>
          </cell>
          <cell r="AK43" t="str">
            <v>CLS</v>
          </cell>
          <cell r="AL43" t="str">
            <v>R436</v>
          </cell>
          <cell r="AM43" t="str">
            <v>DTA</v>
          </cell>
          <cell r="AN43" t="str">
            <v xml:space="preserve"> 00000000000.00</v>
          </cell>
          <cell r="AO43" t="str">
            <v>DTH</v>
          </cell>
          <cell r="AP43" t="str">
            <v xml:space="preserve"> 00000000000.00</v>
          </cell>
          <cell r="AV43" t="str">
            <v>000000000</v>
          </cell>
          <cell r="AW43" t="str">
            <v>000</v>
          </cell>
          <cell r="AX43" t="str">
            <v>00</v>
          </cell>
          <cell r="AY43" t="str">
            <v>0</v>
          </cell>
          <cell r="AZ43" t="str">
            <v>FPL Fibernet</v>
          </cell>
        </row>
        <row r="44">
          <cell r="A44" t="str">
            <v>107100</v>
          </cell>
          <cell r="B44" t="str">
            <v>0368</v>
          </cell>
          <cell r="C44" t="str">
            <v>01066</v>
          </cell>
          <cell r="D44" t="str">
            <v>OMC000</v>
          </cell>
          <cell r="E44" t="str">
            <v>368000</v>
          </cell>
          <cell r="F44" t="str">
            <v>0803</v>
          </cell>
          <cell r="G44" t="str">
            <v>36000</v>
          </cell>
          <cell r="H44" t="str">
            <v>A</v>
          </cell>
          <cell r="I44" t="str">
            <v>00000041</v>
          </cell>
          <cell r="J44">
            <v>95</v>
          </cell>
          <cell r="K44">
            <v>368</v>
          </cell>
          <cell r="L44">
            <v>3213</v>
          </cell>
          <cell r="M44">
            <v>0</v>
          </cell>
          <cell r="N44">
            <v>0</v>
          </cell>
          <cell r="O44">
            <v>0</v>
          </cell>
          <cell r="P44">
            <v>0</v>
          </cell>
          <cell r="Q44" t="str">
            <v>0803</v>
          </cell>
          <cell r="R44" t="str">
            <v>36000</v>
          </cell>
          <cell r="S44" t="str">
            <v>200212</v>
          </cell>
          <cell r="T44" t="str">
            <v>PY42</v>
          </cell>
          <cell r="U44">
            <v>3462</v>
          </cell>
          <cell r="V44" t="str">
            <v>LDB</v>
          </cell>
          <cell r="W44">
            <v>0</v>
          </cell>
          <cell r="X44" t="str">
            <v>SHR</v>
          </cell>
          <cell r="Y44">
            <v>80</v>
          </cell>
          <cell r="Z44">
            <v>80</v>
          </cell>
          <cell r="AA44" t="str">
            <v>PYP</v>
          </cell>
          <cell r="AB44" t="str">
            <v xml:space="preserve"> 0000026</v>
          </cell>
          <cell r="AC44" t="str">
            <v>PYL</v>
          </cell>
          <cell r="AD44" t="str">
            <v>004368</v>
          </cell>
          <cell r="AE44" t="str">
            <v>EMP</v>
          </cell>
          <cell r="AF44" t="str">
            <v>78122</v>
          </cell>
          <cell r="AG44" t="str">
            <v>JUL</v>
          </cell>
          <cell r="AH44" t="str">
            <v xml:space="preserve"> 000.00</v>
          </cell>
          <cell r="AI44" t="str">
            <v>BCH</v>
          </cell>
          <cell r="AJ44" t="str">
            <v>801</v>
          </cell>
          <cell r="AK44" t="str">
            <v>CLS</v>
          </cell>
          <cell r="AL44" t="str">
            <v>1RB8</v>
          </cell>
          <cell r="AM44" t="str">
            <v>DTA</v>
          </cell>
          <cell r="AN44" t="str">
            <v xml:space="preserve"> 00000000000.00</v>
          </cell>
          <cell r="AO44" t="str">
            <v>DTH</v>
          </cell>
          <cell r="AP44" t="str">
            <v xml:space="preserve"> 00000000000.00</v>
          </cell>
          <cell r="AV44" t="str">
            <v>000000000</v>
          </cell>
          <cell r="AW44" t="str">
            <v>000</v>
          </cell>
          <cell r="AX44" t="str">
            <v>00</v>
          </cell>
          <cell r="AY44" t="str">
            <v>0</v>
          </cell>
          <cell r="AZ44" t="str">
            <v>FPL Fibernet</v>
          </cell>
        </row>
        <row r="45">
          <cell r="A45" t="str">
            <v>107100</v>
          </cell>
          <cell r="B45" t="str">
            <v>0368</v>
          </cell>
          <cell r="C45" t="str">
            <v>01066</v>
          </cell>
          <cell r="D45" t="str">
            <v>OMC000</v>
          </cell>
          <cell r="E45" t="str">
            <v>368000</v>
          </cell>
          <cell r="F45" t="str">
            <v>0805</v>
          </cell>
          <cell r="G45" t="str">
            <v>65000</v>
          </cell>
          <cell r="H45" t="str">
            <v>A</v>
          </cell>
          <cell r="I45" t="str">
            <v>00000041</v>
          </cell>
          <cell r="J45">
            <v>95</v>
          </cell>
          <cell r="K45">
            <v>368</v>
          </cell>
          <cell r="L45">
            <v>3213</v>
          </cell>
          <cell r="M45">
            <v>0</v>
          </cell>
          <cell r="N45">
            <v>0</v>
          </cell>
          <cell r="O45">
            <v>0</v>
          </cell>
          <cell r="P45">
            <v>0</v>
          </cell>
          <cell r="Q45" t="str">
            <v>0805</v>
          </cell>
          <cell r="R45" t="str">
            <v>65000</v>
          </cell>
          <cell r="S45" t="str">
            <v>200212</v>
          </cell>
          <cell r="T45" t="str">
            <v>CA01</v>
          </cell>
          <cell r="U45">
            <v>609</v>
          </cell>
          <cell r="V45" t="str">
            <v>LDB</v>
          </cell>
          <cell r="W45">
            <v>0</v>
          </cell>
          <cell r="Y45">
            <v>0</v>
          </cell>
          <cell r="Z45">
            <v>0</v>
          </cell>
          <cell r="AA45" t="str">
            <v>BCH</v>
          </cell>
          <cell r="AB45" t="str">
            <v>0001</v>
          </cell>
          <cell r="AC45" t="str">
            <v>WKS</v>
          </cell>
          <cell r="AE45" t="str">
            <v>JV#</v>
          </cell>
          <cell r="AF45" t="str">
            <v>122A</v>
          </cell>
          <cell r="AG45" t="str">
            <v>FRN</v>
          </cell>
          <cell r="AH45" t="str">
            <v>3213</v>
          </cell>
          <cell r="AI45" t="str">
            <v>RP#</v>
          </cell>
          <cell r="AJ45" t="str">
            <v>000</v>
          </cell>
          <cell r="AK45" t="str">
            <v>CTL</v>
          </cell>
          <cell r="AM45" t="str">
            <v>RF#</v>
          </cell>
          <cell r="AU45" t="str">
            <v>I/C-AMLONG,T,FPL</v>
          </cell>
          <cell r="AZ45" t="str">
            <v>FPL Fibernet</v>
          </cell>
        </row>
        <row r="46">
          <cell r="A46" t="str">
            <v>107100</v>
          </cell>
          <cell r="B46" t="str">
            <v>0368</v>
          </cell>
          <cell r="C46" t="str">
            <v>01066</v>
          </cell>
          <cell r="D46" t="str">
            <v>OMC000</v>
          </cell>
          <cell r="E46" t="str">
            <v>368000</v>
          </cell>
          <cell r="F46" t="str">
            <v>0805</v>
          </cell>
          <cell r="G46" t="str">
            <v>65000</v>
          </cell>
          <cell r="H46" t="str">
            <v>A</v>
          </cell>
          <cell r="I46" t="str">
            <v>00000041</v>
          </cell>
          <cell r="J46">
            <v>95</v>
          </cell>
          <cell r="K46">
            <v>368</v>
          </cell>
          <cell r="L46">
            <v>3213</v>
          </cell>
          <cell r="M46">
            <v>0</v>
          </cell>
          <cell r="N46">
            <v>0</v>
          </cell>
          <cell r="O46">
            <v>0</v>
          </cell>
          <cell r="P46">
            <v>0</v>
          </cell>
          <cell r="Q46" t="str">
            <v>0805</v>
          </cell>
          <cell r="R46" t="str">
            <v>65000</v>
          </cell>
          <cell r="S46" t="str">
            <v>200212</v>
          </cell>
          <cell r="T46" t="str">
            <v>CA01</v>
          </cell>
          <cell r="U46">
            <v>767.25</v>
          </cell>
          <cell r="V46" t="str">
            <v>LDB</v>
          </cell>
          <cell r="W46">
            <v>0</v>
          </cell>
          <cell r="Y46">
            <v>0</v>
          </cell>
          <cell r="Z46">
            <v>0</v>
          </cell>
          <cell r="AA46" t="str">
            <v>BCH</v>
          </cell>
          <cell r="AB46" t="str">
            <v>0001</v>
          </cell>
          <cell r="AC46" t="str">
            <v>WKS</v>
          </cell>
          <cell r="AE46" t="str">
            <v>JV#</v>
          </cell>
          <cell r="AF46" t="str">
            <v>122A</v>
          </cell>
          <cell r="AG46" t="str">
            <v>FRN</v>
          </cell>
          <cell r="AH46" t="str">
            <v>3213</v>
          </cell>
          <cell r="AI46" t="str">
            <v>RP#</v>
          </cell>
          <cell r="AJ46" t="str">
            <v>000</v>
          </cell>
          <cell r="AK46" t="str">
            <v>CTL</v>
          </cell>
          <cell r="AM46" t="str">
            <v>RF#</v>
          </cell>
          <cell r="AU46" t="str">
            <v>I/C-GILBERTI,D,FPL</v>
          </cell>
          <cell r="AZ46" t="str">
            <v>FPL Fibernet</v>
          </cell>
        </row>
        <row r="47">
          <cell r="A47" t="str">
            <v>107100</v>
          </cell>
          <cell r="B47" t="str">
            <v>0368</v>
          </cell>
          <cell r="C47" t="str">
            <v>01066</v>
          </cell>
          <cell r="D47" t="str">
            <v>OMC000</v>
          </cell>
          <cell r="E47" t="str">
            <v>368000</v>
          </cell>
          <cell r="F47" t="str">
            <v>0805</v>
          </cell>
          <cell r="G47" t="str">
            <v>65000</v>
          </cell>
          <cell r="H47" t="str">
            <v>A</v>
          </cell>
          <cell r="I47" t="str">
            <v>00000041</v>
          </cell>
          <cell r="J47">
            <v>95</v>
          </cell>
          <cell r="K47">
            <v>368</v>
          </cell>
          <cell r="L47">
            <v>3213</v>
          </cell>
          <cell r="M47">
            <v>0</v>
          </cell>
          <cell r="N47">
            <v>0</v>
          </cell>
          <cell r="O47">
            <v>0</v>
          </cell>
          <cell r="P47">
            <v>0</v>
          </cell>
          <cell r="Q47" t="str">
            <v>0805</v>
          </cell>
          <cell r="R47" t="str">
            <v>65000</v>
          </cell>
          <cell r="S47" t="str">
            <v>200212</v>
          </cell>
          <cell r="T47" t="str">
            <v>CA01</v>
          </cell>
          <cell r="U47">
            <v>1435.5</v>
          </cell>
          <cell r="V47" t="str">
            <v>LDB</v>
          </cell>
          <cell r="W47">
            <v>0</v>
          </cell>
          <cell r="Y47">
            <v>0</v>
          </cell>
          <cell r="Z47">
            <v>0</v>
          </cell>
          <cell r="AA47" t="str">
            <v>BCH</v>
          </cell>
          <cell r="AB47" t="str">
            <v>0001</v>
          </cell>
          <cell r="AC47" t="str">
            <v>WKS</v>
          </cell>
          <cell r="AE47" t="str">
            <v>JV#</v>
          </cell>
          <cell r="AF47" t="str">
            <v>122A</v>
          </cell>
          <cell r="AG47" t="str">
            <v>FRN</v>
          </cell>
          <cell r="AH47" t="str">
            <v>3213</v>
          </cell>
          <cell r="AI47" t="str">
            <v>RP#</v>
          </cell>
          <cell r="AJ47" t="str">
            <v>000</v>
          </cell>
          <cell r="AK47" t="str">
            <v>CTL</v>
          </cell>
          <cell r="AM47" t="str">
            <v>RF#</v>
          </cell>
          <cell r="AU47" t="str">
            <v>I/C-AUGUSTE, M,FPL</v>
          </cell>
          <cell r="AZ47" t="str">
            <v>FPL Fibernet</v>
          </cell>
        </row>
        <row r="48">
          <cell r="A48" t="str">
            <v>107100</v>
          </cell>
          <cell r="B48" t="str">
            <v>0368</v>
          </cell>
          <cell r="C48" t="str">
            <v>01066</v>
          </cell>
          <cell r="D48" t="str">
            <v>OMC000</v>
          </cell>
          <cell r="E48" t="str">
            <v>368000</v>
          </cell>
          <cell r="F48" t="str">
            <v>0805</v>
          </cell>
          <cell r="G48" t="str">
            <v>65000</v>
          </cell>
          <cell r="H48" t="str">
            <v>A</v>
          </cell>
          <cell r="I48" t="str">
            <v>00000041</v>
          </cell>
          <cell r="J48">
            <v>95</v>
          </cell>
          <cell r="K48">
            <v>368</v>
          </cell>
          <cell r="L48">
            <v>3213</v>
          </cell>
          <cell r="M48">
            <v>0</v>
          </cell>
          <cell r="N48">
            <v>0</v>
          </cell>
          <cell r="O48">
            <v>0</v>
          </cell>
          <cell r="P48">
            <v>0</v>
          </cell>
          <cell r="Q48" t="str">
            <v>0805</v>
          </cell>
          <cell r="R48" t="str">
            <v>65000</v>
          </cell>
          <cell r="S48" t="str">
            <v>200212</v>
          </cell>
          <cell r="T48" t="str">
            <v>CA01</v>
          </cell>
          <cell r="U48">
            <v>3228.75</v>
          </cell>
          <cell r="V48" t="str">
            <v>LDB</v>
          </cell>
          <cell r="W48">
            <v>0</v>
          </cell>
          <cell r="Y48">
            <v>0</v>
          </cell>
          <cell r="Z48">
            <v>0</v>
          </cell>
          <cell r="AA48" t="str">
            <v>BCH</v>
          </cell>
          <cell r="AB48" t="str">
            <v>0001</v>
          </cell>
          <cell r="AC48" t="str">
            <v>WKS</v>
          </cell>
          <cell r="AE48" t="str">
            <v>JV#</v>
          </cell>
          <cell r="AF48" t="str">
            <v>122A</v>
          </cell>
          <cell r="AG48" t="str">
            <v>FRN</v>
          </cell>
          <cell r="AH48" t="str">
            <v>3213</v>
          </cell>
          <cell r="AI48" t="str">
            <v>RP#</v>
          </cell>
          <cell r="AJ48" t="str">
            <v>000</v>
          </cell>
          <cell r="AK48" t="str">
            <v>CTL</v>
          </cell>
          <cell r="AM48" t="str">
            <v>RF#</v>
          </cell>
          <cell r="AU48" t="str">
            <v>I/C-GAUGER,C,FPL</v>
          </cell>
          <cell r="AZ48" t="str">
            <v>FPL Fibernet</v>
          </cell>
        </row>
        <row r="49">
          <cell r="A49" t="str">
            <v>107100</v>
          </cell>
          <cell r="B49" t="str">
            <v>0368</v>
          </cell>
          <cell r="C49" t="str">
            <v>01066</v>
          </cell>
          <cell r="D49" t="str">
            <v>OMC000</v>
          </cell>
          <cell r="E49" t="str">
            <v>368000</v>
          </cell>
          <cell r="F49" t="str">
            <v>0810</v>
          </cell>
          <cell r="G49" t="str">
            <v>65000</v>
          </cell>
          <cell r="H49" t="str">
            <v>A</v>
          </cell>
          <cell r="I49" t="str">
            <v>00000041</v>
          </cell>
          <cell r="J49">
            <v>95</v>
          </cell>
          <cell r="K49">
            <v>368</v>
          </cell>
          <cell r="L49">
            <v>3213</v>
          </cell>
          <cell r="M49">
            <v>0</v>
          </cell>
          <cell r="N49">
            <v>0</v>
          </cell>
          <cell r="O49">
            <v>0</v>
          </cell>
          <cell r="P49">
            <v>0</v>
          </cell>
          <cell r="Q49" t="str">
            <v>0810</v>
          </cell>
          <cell r="R49" t="str">
            <v>65000</v>
          </cell>
          <cell r="S49" t="str">
            <v>200212</v>
          </cell>
          <cell r="T49" t="str">
            <v>CA01</v>
          </cell>
          <cell r="U49">
            <v>37.11</v>
          </cell>
          <cell r="V49" t="str">
            <v>LDB</v>
          </cell>
          <cell r="W49">
            <v>0</v>
          </cell>
          <cell r="Y49">
            <v>0</v>
          </cell>
          <cell r="Z49">
            <v>0</v>
          </cell>
          <cell r="AA49" t="str">
            <v>BCH</v>
          </cell>
          <cell r="AB49" t="str">
            <v>0001</v>
          </cell>
          <cell r="AC49" t="str">
            <v>WKS</v>
          </cell>
          <cell r="AE49" t="str">
            <v>JV#</v>
          </cell>
          <cell r="AF49" t="str">
            <v>122A</v>
          </cell>
          <cell r="AG49" t="str">
            <v>FRN</v>
          </cell>
          <cell r="AH49" t="str">
            <v>3213</v>
          </cell>
          <cell r="AI49" t="str">
            <v>RP#</v>
          </cell>
          <cell r="AJ49" t="str">
            <v>000</v>
          </cell>
          <cell r="AK49" t="str">
            <v>CTL</v>
          </cell>
          <cell r="AM49" t="str">
            <v>RF#</v>
          </cell>
          <cell r="AU49" t="str">
            <v>I/C-PHONE CHARGES,FPL</v>
          </cell>
          <cell r="AZ49" t="str">
            <v>FPL Fibernet</v>
          </cell>
        </row>
        <row r="50">
          <cell r="A50" t="str">
            <v>107100</v>
          </cell>
          <cell r="B50" t="str">
            <v>0368</v>
          </cell>
          <cell r="C50" t="str">
            <v>01066</v>
          </cell>
          <cell r="D50" t="str">
            <v>OMC000</v>
          </cell>
          <cell r="E50" t="str">
            <v>368000</v>
          </cell>
          <cell r="F50" t="str">
            <v>0814</v>
          </cell>
          <cell r="G50" t="str">
            <v>52450</v>
          </cell>
          <cell r="H50" t="str">
            <v>A</v>
          </cell>
          <cell r="I50" t="str">
            <v>00000041</v>
          </cell>
          <cell r="J50">
            <v>95</v>
          </cell>
          <cell r="K50">
            <v>368</v>
          </cell>
          <cell r="L50">
            <v>3213</v>
          </cell>
          <cell r="M50">
            <v>0</v>
          </cell>
          <cell r="N50">
            <v>0</v>
          </cell>
          <cell r="O50">
            <v>0</v>
          </cell>
          <cell r="P50">
            <v>0</v>
          </cell>
          <cell r="Q50" t="str">
            <v>0814</v>
          </cell>
          <cell r="R50" t="str">
            <v>52450</v>
          </cell>
          <cell r="S50" t="str">
            <v>200212</v>
          </cell>
          <cell r="T50" t="str">
            <v>SA01</v>
          </cell>
          <cell r="U50">
            <v>70.48</v>
          </cell>
          <cell r="W50">
            <v>0</v>
          </cell>
          <cell r="Y50">
            <v>0</v>
          </cell>
          <cell r="Z50">
            <v>0</v>
          </cell>
          <cell r="AA50" t="str">
            <v>BCH</v>
          </cell>
          <cell r="AB50" t="str">
            <v>450002350</v>
          </cell>
          <cell r="AC50" t="str">
            <v>PO#</v>
          </cell>
          <cell r="AE50" t="str">
            <v>S/R</v>
          </cell>
          <cell r="AI50" t="str">
            <v>PYN</v>
          </cell>
          <cell r="AJ50" t="str">
            <v>LOPEZ M L</v>
          </cell>
          <cell r="AK50" t="str">
            <v>VND</v>
          </cell>
          <cell r="AL50" t="str">
            <v>481580814</v>
          </cell>
          <cell r="AM50" t="str">
            <v>FAC</v>
          </cell>
          <cell r="AN50" t="str">
            <v>000</v>
          </cell>
          <cell r="AQ50" t="str">
            <v>NVD</v>
          </cell>
          <cell r="AR50" t="str">
            <v>2002-12-</v>
          </cell>
          <cell r="AU50" t="str">
            <v>M LOPEZ CELLPHONE   LOPEZ M L           1900003319</v>
          </cell>
          <cell r="AV50" t="str">
            <v>WF-BATCH</v>
          </cell>
          <cell r="AW50" t="str">
            <v>000</v>
          </cell>
          <cell r="AX50" t="str">
            <v>00</v>
          </cell>
          <cell r="AY50" t="str">
            <v>0</v>
          </cell>
          <cell r="AZ50" t="str">
            <v>FPL Fibernet</v>
          </cell>
        </row>
        <row r="51">
          <cell r="A51" t="str">
            <v>107100</v>
          </cell>
          <cell r="B51" t="str">
            <v>0368</v>
          </cell>
          <cell r="C51" t="str">
            <v>01066</v>
          </cell>
          <cell r="D51" t="str">
            <v>OMC000</v>
          </cell>
          <cell r="E51" t="str">
            <v>368000</v>
          </cell>
          <cell r="F51" t="str">
            <v>0814</v>
          </cell>
          <cell r="G51" t="str">
            <v>52450</v>
          </cell>
          <cell r="H51" t="str">
            <v>A</v>
          </cell>
          <cell r="I51" t="str">
            <v>00000041</v>
          </cell>
          <cell r="J51">
            <v>95</v>
          </cell>
          <cell r="K51">
            <v>368</v>
          </cell>
          <cell r="L51">
            <v>3213</v>
          </cell>
          <cell r="M51">
            <v>0</v>
          </cell>
          <cell r="N51">
            <v>0</v>
          </cell>
          <cell r="O51">
            <v>0</v>
          </cell>
          <cell r="P51">
            <v>0</v>
          </cell>
          <cell r="Q51" t="str">
            <v>0814</v>
          </cell>
          <cell r="R51" t="str">
            <v>52450</v>
          </cell>
          <cell r="S51" t="str">
            <v>200212</v>
          </cell>
          <cell r="T51" t="str">
            <v>SA01</v>
          </cell>
          <cell r="U51">
            <v>78.05</v>
          </cell>
          <cell r="W51">
            <v>0</v>
          </cell>
          <cell r="Y51">
            <v>0</v>
          </cell>
          <cell r="Z51">
            <v>0</v>
          </cell>
          <cell r="AA51" t="str">
            <v>BCH</v>
          </cell>
          <cell r="AB51" t="str">
            <v>450002350</v>
          </cell>
          <cell r="AC51" t="str">
            <v>PO#</v>
          </cell>
          <cell r="AE51" t="str">
            <v>S/R</v>
          </cell>
          <cell r="AI51" t="str">
            <v>PYN</v>
          </cell>
          <cell r="AJ51" t="str">
            <v>PLA M</v>
          </cell>
          <cell r="AK51" t="str">
            <v>VND</v>
          </cell>
          <cell r="AL51" t="str">
            <v>266378122</v>
          </cell>
          <cell r="AM51" t="str">
            <v>FAC</v>
          </cell>
          <cell r="AN51" t="str">
            <v>000</v>
          </cell>
          <cell r="AQ51" t="str">
            <v>NVD</v>
          </cell>
          <cell r="AR51" t="str">
            <v>2002-12-</v>
          </cell>
          <cell r="AU51" t="str">
            <v>M PLA CELL PHONE    PLA M               1900003321</v>
          </cell>
          <cell r="AV51" t="str">
            <v>WF-BATCH</v>
          </cell>
          <cell r="AW51" t="str">
            <v>000</v>
          </cell>
          <cell r="AX51" t="str">
            <v>00</v>
          </cell>
          <cell r="AY51" t="str">
            <v>0</v>
          </cell>
          <cell r="AZ51" t="str">
            <v>FPL Fibernet</v>
          </cell>
        </row>
        <row r="52">
          <cell r="A52" t="str">
            <v>107100</v>
          </cell>
          <cell r="B52" t="str">
            <v>0368</v>
          </cell>
          <cell r="C52" t="str">
            <v>01066</v>
          </cell>
          <cell r="D52" t="str">
            <v>OMC000</v>
          </cell>
          <cell r="E52" t="str">
            <v>368000</v>
          </cell>
          <cell r="F52" t="str">
            <v>0901</v>
          </cell>
          <cell r="G52" t="str">
            <v>65000</v>
          </cell>
          <cell r="H52" t="str">
            <v>A</v>
          </cell>
          <cell r="I52" t="str">
            <v>00000041</v>
          </cell>
          <cell r="J52">
            <v>95</v>
          </cell>
          <cell r="K52">
            <v>368</v>
          </cell>
          <cell r="L52">
            <v>3213</v>
          </cell>
          <cell r="M52">
            <v>0</v>
          </cell>
          <cell r="N52">
            <v>0</v>
          </cell>
          <cell r="O52">
            <v>0</v>
          </cell>
          <cell r="P52">
            <v>0</v>
          </cell>
          <cell r="Q52" t="str">
            <v>0901</v>
          </cell>
          <cell r="R52" t="str">
            <v>65000</v>
          </cell>
          <cell r="S52" t="str">
            <v>200212</v>
          </cell>
          <cell r="T52" t="str">
            <v>CA01</v>
          </cell>
          <cell r="U52">
            <v>48.12</v>
          </cell>
          <cell r="V52" t="str">
            <v>LDB</v>
          </cell>
          <cell r="W52">
            <v>0</v>
          </cell>
          <cell r="Y52">
            <v>0</v>
          </cell>
          <cell r="Z52">
            <v>0</v>
          </cell>
          <cell r="AA52" t="str">
            <v>BCH</v>
          </cell>
          <cell r="AB52" t="str">
            <v>0001</v>
          </cell>
          <cell r="AC52" t="str">
            <v>WKS</v>
          </cell>
          <cell r="AE52" t="str">
            <v>JV#</v>
          </cell>
          <cell r="AF52" t="str">
            <v>122A</v>
          </cell>
          <cell r="AG52" t="str">
            <v>FRN</v>
          </cell>
          <cell r="AH52" t="str">
            <v>3213</v>
          </cell>
          <cell r="AI52" t="str">
            <v>RP#</v>
          </cell>
          <cell r="AJ52" t="str">
            <v>000</v>
          </cell>
          <cell r="AK52" t="str">
            <v>CTL</v>
          </cell>
          <cell r="AM52" t="str">
            <v>RF#</v>
          </cell>
          <cell r="AU52" t="str">
            <v>I/C-GAUGER,C,FPL</v>
          </cell>
          <cell r="AZ52" t="str">
            <v>FPL Fibernet</v>
          </cell>
        </row>
        <row r="53">
          <cell r="A53" t="str">
            <v>107100</v>
          </cell>
          <cell r="B53" t="str">
            <v>0368</v>
          </cell>
          <cell r="C53" t="str">
            <v>01066</v>
          </cell>
          <cell r="D53" t="str">
            <v>OMC000</v>
          </cell>
          <cell r="E53" t="str">
            <v>368000</v>
          </cell>
          <cell r="F53" t="str">
            <v>0902</v>
          </cell>
          <cell r="G53" t="str">
            <v>65000</v>
          </cell>
          <cell r="H53" t="str">
            <v>A</v>
          </cell>
          <cell r="I53" t="str">
            <v>00000041</v>
          </cell>
          <cell r="J53">
            <v>95</v>
          </cell>
          <cell r="K53">
            <v>368</v>
          </cell>
          <cell r="L53">
            <v>3213</v>
          </cell>
          <cell r="M53">
            <v>0</v>
          </cell>
          <cell r="N53">
            <v>0</v>
          </cell>
          <cell r="O53">
            <v>0</v>
          </cell>
          <cell r="P53">
            <v>0</v>
          </cell>
          <cell r="Q53" t="str">
            <v>0902</v>
          </cell>
          <cell r="R53" t="str">
            <v>65000</v>
          </cell>
          <cell r="S53" t="str">
            <v>200212</v>
          </cell>
          <cell r="T53" t="str">
            <v>CA01</v>
          </cell>
          <cell r="U53">
            <v>109.89</v>
          </cell>
          <cell r="V53" t="str">
            <v>LDB</v>
          </cell>
          <cell r="W53">
            <v>0</v>
          </cell>
          <cell r="Y53">
            <v>0</v>
          </cell>
          <cell r="Z53">
            <v>0</v>
          </cell>
          <cell r="AA53" t="str">
            <v>BCH</v>
          </cell>
          <cell r="AB53" t="str">
            <v>0001</v>
          </cell>
          <cell r="AC53" t="str">
            <v>WKS</v>
          </cell>
          <cell r="AE53" t="str">
            <v>JV#</v>
          </cell>
          <cell r="AF53" t="str">
            <v>122A</v>
          </cell>
          <cell r="AG53" t="str">
            <v>FRN</v>
          </cell>
          <cell r="AH53" t="str">
            <v>3213</v>
          </cell>
          <cell r="AI53" t="str">
            <v>RP#</v>
          </cell>
          <cell r="AJ53" t="str">
            <v>000</v>
          </cell>
          <cell r="AK53" t="str">
            <v>CTL</v>
          </cell>
          <cell r="AM53" t="str">
            <v>RF#</v>
          </cell>
          <cell r="AU53" t="str">
            <v>I/C-GAUGER,C,FPL</v>
          </cell>
          <cell r="AZ53" t="str">
            <v>FPL Fibernet</v>
          </cell>
        </row>
        <row r="54">
          <cell r="A54" t="str">
            <v>107100</v>
          </cell>
          <cell r="B54" t="str">
            <v>0399</v>
          </cell>
          <cell r="C54" t="str">
            <v>01066</v>
          </cell>
          <cell r="D54" t="str">
            <v>OMC000</v>
          </cell>
          <cell r="E54" t="str">
            <v>399000</v>
          </cell>
          <cell r="F54" t="str">
            <v>0625</v>
          </cell>
          <cell r="G54" t="str">
            <v>52450</v>
          </cell>
          <cell r="H54" t="str">
            <v>A</v>
          </cell>
          <cell r="I54" t="str">
            <v>00000041</v>
          </cell>
          <cell r="J54">
            <v>95</v>
          </cell>
          <cell r="K54">
            <v>399</v>
          </cell>
          <cell r="L54">
            <v>3218</v>
          </cell>
          <cell r="M54">
            <v>0</v>
          </cell>
          <cell r="N54">
            <v>0</v>
          </cell>
          <cell r="O54">
            <v>0</v>
          </cell>
          <cell r="P54">
            <v>0</v>
          </cell>
          <cell r="Q54" t="str">
            <v>0625</v>
          </cell>
          <cell r="R54" t="str">
            <v>52450</v>
          </cell>
          <cell r="S54" t="str">
            <v>200212</v>
          </cell>
          <cell r="T54" t="str">
            <v>SA01</v>
          </cell>
          <cell r="U54">
            <v>15.5</v>
          </cell>
          <cell r="W54">
            <v>0</v>
          </cell>
          <cell r="Y54">
            <v>0</v>
          </cell>
          <cell r="Z54">
            <v>0</v>
          </cell>
          <cell r="AA54" t="str">
            <v>BCH</v>
          </cell>
          <cell r="AB54" t="str">
            <v>450002347</v>
          </cell>
          <cell r="AC54" t="str">
            <v>PO#</v>
          </cell>
          <cell r="AE54" t="str">
            <v>S/R</v>
          </cell>
          <cell r="AI54" t="str">
            <v>PYN</v>
          </cell>
          <cell r="AJ54" t="str">
            <v>KREAFLE J E</v>
          </cell>
          <cell r="AK54" t="str">
            <v>VND</v>
          </cell>
          <cell r="AL54" t="str">
            <v>212864529</v>
          </cell>
          <cell r="AM54" t="str">
            <v>FAC</v>
          </cell>
          <cell r="AN54" t="str">
            <v>000</v>
          </cell>
          <cell r="AQ54" t="str">
            <v>NVD</v>
          </cell>
          <cell r="AR54" t="str">
            <v>2002-12-</v>
          </cell>
          <cell r="AU54" t="str">
            <v>J KREAFLE MISC      KREAFLE J E         1900003310</v>
          </cell>
          <cell r="AV54" t="str">
            <v>WF-BATCH</v>
          </cell>
          <cell r="AW54" t="str">
            <v>000</v>
          </cell>
          <cell r="AX54" t="str">
            <v>00</v>
          </cell>
          <cell r="AY54" t="str">
            <v>0</v>
          </cell>
          <cell r="AZ54" t="str">
            <v>FPL Fibernet</v>
          </cell>
        </row>
        <row r="55">
          <cell r="A55" t="str">
            <v>107100</v>
          </cell>
          <cell r="B55" t="str">
            <v>0399</v>
          </cell>
          <cell r="C55" t="str">
            <v>01066</v>
          </cell>
          <cell r="D55" t="str">
            <v>OMC000</v>
          </cell>
          <cell r="E55" t="str">
            <v>399000</v>
          </cell>
          <cell r="F55" t="str">
            <v>0625</v>
          </cell>
          <cell r="G55" t="str">
            <v>52450</v>
          </cell>
          <cell r="H55" t="str">
            <v>A</v>
          </cell>
          <cell r="I55" t="str">
            <v>00000041</v>
          </cell>
          <cell r="J55">
            <v>95</v>
          </cell>
          <cell r="K55">
            <v>399</v>
          </cell>
          <cell r="L55">
            <v>3218</v>
          </cell>
          <cell r="M55">
            <v>0</v>
          </cell>
          <cell r="N55">
            <v>0</v>
          </cell>
          <cell r="O55">
            <v>0</v>
          </cell>
          <cell r="P55">
            <v>0</v>
          </cell>
          <cell r="Q55" t="str">
            <v>0625</v>
          </cell>
          <cell r="R55" t="str">
            <v>52450</v>
          </cell>
          <cell r="S55" t="str">
            <v>200212</v>
          </cell>
          <cell r="T55" t="str">
            <v>SA01</v>
          </cell>
          <cell r="U55">
            <v>48</v>
          </cell>
          <cell r="W55">
            <v>0</v>
          </cell>
          <cell r="Y55">
            <v>0</v>
          </cell>
          <cell r="Z55">
            <v>0</v>
          </cell>
          <cell r="AA55" t="str">
            <v>BCH</v>
          </cell>
          <cell r="AB55" t="str">
            <v>450002361</v>
          </cell>
          <cell r="AC55" t="str">
            <v>PO#</v>
          </cell>
          <cell r="AE55" t="str">
            <v>S/R</v>
          </cell>
          <cell r="AI55" t="str">
            <v>PYN</v>
          </cell>
          <cell r="AJ55" t="str">
            <v>LOPEZ-GUERRERO A</v>
          </cell>
          <cell r="AK55" t="str">
            <v>VND</v>
          </cell>
          <cell r="AL55" t="str">
            <v>592927026</v>
          </cell>
          <cell r="AM55" t="str">
            <v>FAC</v>
          </cell>
          <cell r="AN55" t="str">
            <v>000</v>
          </cell>
          <cell r="AQ55" t="str">
            <v>NVD</v>
          </cell>
          <cell r="AR55" t="str">
            <v>2002-12-</v>
          </cell>
          <cell r="AU55" t="str">
            <v>A LOPEZ MISC        LOPEZ-GUERRERO A    1900003484</v>
          </cell>
          <cell r="AV55" t="str">
            <v>WF-BATCH</v>
          </cell>
          <cell r="AW55" t="str">
            <v>000</v>
          </cell>
          <cell r="AX55" t="str">
            <v>00</v>
          </cell>
          <cell r="AY55" t="str">
            <v>0</v>
          </cell>
          <cell r="AZ55" t="str">
            <v>FPL Fibernet</v>
          </cell>
        </row>
        <row r="56">
          <cell r="A56" t="str">
            <v>107100</v>
          </cell>
          <cell r="B56" t="str">
            <v>0399</v>
          </cell>
          <cell r="C56" t="str">
            <v>01066</v>
          </cell>
          <cell r="D56" t="str">
            <v>OMC000</v>
          </cell>
          <cell r="E56" t="str">
            <v>399000</v>
          </cell>
          <cell r="F56" t="str">
            <v>0625</v>
          </cell>
          <cell r="G56" t="str">
            <v>52450</v>
          </cell>
          <cell r="H56" t="str">
            <v>A</v>
          </cell>
          <cell r="I56" t="str">
            <v>00000041</v>
          </cell>
          <cell r="J56">
            <v>95</v>
          </cell>
          <cell r="K56">
            <v>399</v>
          </cell>
          <cell r="L56">
            <v>3218</v>
          </cell>
          <cell r="M56">
            <v>0</v>
          </cell>
          <cell r="N56">
            <v>0</v>
          </cell>
          <cell r="O56">
            <v>0</v>
          </cell>
          <cell r="P56">
            <v>0</v>
          </cell>
          <cell r="Q56" t="str">
            <v>0625</v>
          </cell>
          <cell r="R56" t="str">
            <v>52450</v>
          </cell>
          <cell r="S56" t="str">
            <v>200212</v>
          </cell>
          <cell r="T56" t="str">
            <v>SA01</v>
          </cell>
          <cell r="U56">
            <v>68.36</v>
          </cell>
          <cell r="W56">
            <v>0</v>
          </cell>
          <cell r="Y56">
            <v>0</v>
          </cell>
          <cell r="Z56">
            <v>0</v>
          </cell>
          <cell r="AA56" t="str">
            <v>BCH</v>
          </cell>
          <cell r="AB56" t="str">
            <v>450002350</v>
          </cell>
          <cell r="AC56" t="str">
            <v>PO#</v>
          </cell>
          <cell r="AE56" t="str">
            <v>S/R</v>
          </cell>
          <cell r="AI56" t="str">
            <v>PYN</v>
          </cell>
          <cell r="AJ56" t="str">
            <v>WOLFSON L</v>
          </cell>
          <cell r="AK56" t="str">
            <v>VND</v>
          </cell>
          <cell r="AL56" t="str">
            <v>266735412</v>
          </cell>
          <cell r="AM56" t="str">
            <v>FAC</v>
          </cell>
          <cell r="AN56" t="str">
            <v>000</v>
          </cell>
          <cell r="AQ56" t="str">
            <v>NVD</v>
          </cell>
          <cell r="AR56" t="str">
            <v>2002-12-</v>
          </cell>
          <cell r="AU56" t="str">
            <v>L WOLFSON MISC      WOLFSON L           1900003320</v>
          </cell>
          <cell r="AV56" t="str">
            <v>WF-BATCH</v>
          </cell>
          <cell r="AW56" t="str">
            <v>000</v>
          </cell>
          <cell r="AX56" t="str">
            <v>00</v>
          </cell>
          <cell r="AY56" t="str">
            <v>0</v>
          </cell>
          <cell r="AZ56" t="str">
            <v>FPL Fibernet</v>
          </cell>
        </row>
        <row r="57">
          <cell r="A57" t="str">
            <v>107100</v>
          </cell>
          <cell r="B57" t="str">
            <v>0399</v>
          </cell>
          <cell r="C57" t="str">
            <v>01066</v>
          </cell>
          <cell r="D57" t="str">
            <v>OMC000</v>
          </cell>
          <cell r="E57" t="str">
            <v>399000</v>
          </cell>
          <cell r="F57" t="str">
            <v>0630</v>
          </cell>
          <cell r="G57" t="str">
            <v>52450</v>
          </cell>
          <cell r="H57" t="str">
            <v>A</v>
          </cell>
          <cell r="I57" t="str">
            <v>00000041</v>
          </cell>
          <cell r="J57">
            <v>95</v>
          </cell>
          <cell r="K57">
            <v>399</v>
          </cell>
          <cell r="L57">
            <v>3218</v>
          </cell>
          <cell r="M57">
            <v>0</v>
          </cell>
          <cell r="N57">
            <v>0</v>
          </cell>
          <cell r="O57">
            <v>0</v>
          </cell>
          <cell r="P57">
            <v>0</v>
          </cell>
          <cell r="Q57" t="str">
            <v>0630</v>
          </cell>
          <cell r="R57" t="str">
            <v>52450</v>
          </cell>
          <cell r="S57" t="str">
            <v>200212</v>
          </cell>
          <cell r="T57" t="str">
            <v>SA01</v>
          </cell>
          <cell r="U57">
            <v>124.46</v>
          </cell>
          <cell r="W57">
            <v>0</v>
          </cell>
          <cell r="Y57">
            <v>0</v>
          </cell>
          <cell r="Z57">
            <v>0</v>
          </cell>
          <cell r="AA57" t="str">
            <v>BCH</v>
          </cell>
          <cell r="AB57" t="str">
            <v>450002357</v>
          </cell>
          <cell r="AC57" t="str">
            <v>PO#</v>
          </cell>
          <cell r="AE57" t="str">
            <v>S/R</v>
          </cell>
          <cell r="AI57" t="str">
            <v>PYN</v>
          </cell>
          <cell r="AJ57" t="str">
            <v>US BANK NATIONAL ASSOCIAT</v>
          </cell>
          <cell r="AK57" t="str">
            <v>VND</v>
          </cell>
          <cell r="AL57" t="str">
            <v>411881896</v>
          </cell>
          <cell r="AM57" t="str">
            <v>FAC</v>
          </cell>
          <cell r="AN57" t="str">
            <v>000</v>
          </cell>
          <cell r="AQ57" t="str">
            <v>NVD</v>
          </cell>
          <cell r="AR57" t="str">
            <v>2002-11-</v>
          </cell>
          <cell r="AU57" t="str">
            <v>4246040009043359    US BANK NATIONAL ASS1900003452</v>
          </cell>
          <cell r="AV57" t="str">
            <v>WF-BATCH</v>
          </cell>
          <cell r="AW57" t="str">
            <v>000</v>
          </cell>
          <cell r="AX57" t="str">
            <v>00</v>
          </cell>
          <cell r="AY57" t="str">
            <v>0</v>
          </cell>
          <cell r="AZ57" t="str">
            <v>FPL Fibernet</v>
          </cell>
        </row>
        <row r="58">
          <cell r="A58" t="str">
            <v>107100</v>
          </cell>
          <cell r="B58" t="str">
            <v>0399</v>
          </cell>
          <cell r="C58" t="str">
            <v>01066</v>
          </cell>
          <cell r="D58" t="str">
            <v>OMC000</v>
          </cell>
          <cell r="E58" t="str">
            <v>399000</v>
          </cell>
          <cell r="F58" t="str">
            <v>0646</v>
          </cell>
          <cell r="G58" t="str">
            <v>52450</v>
          </cell>
          <cell r="H58" t="str">
            <v>A</v>
          </cell>
          <cell r="I58" t="str">
            <v>00000041</v>
          </cell>
          <cell r="J58">
            <v>95</v>
          </cell>
          <cell r="K58">
            <v>399</v>
          </cell>
          <cell r="L58">
            <v>3218</v>
          </cell>
          <cell r="M58">
            <v>0</v>
          </cell>
          <cell r="N58">
            <v>0</v>
          </cell>
          <cell r="O58">
            <v>0</v>
          </cell>
          <cell r="P58">
            <v>0</v>
          </cell>
          <cell r="Q58" t="str">
            <v>0646</v>
          </cell>
          <cell r="R58" t="str">
            <v>52450</v>
          </cell>
          <cell r="S58" t="str">
            <v>200212</v>
          </cell>
          <cell r="T58" t="str">
            <v>SA01</v>
          </cell>
          <cell r="U58">
            <v>75.92</v>
          </cell>
          <cell r="W58">
            <v>0</v>
          </cell>
          <cell r="Y58">
            <v>0</v>
          </cell>
          <cell r="Z58">
            <v>0</v>
          </cell>
          <cell r="AA58" t="str">
            <v>BCH</v>
          </cell>
          <cell r="AB58" t="str">
            <v>450002350</v>
          </cell>
          <cell r="AC58" t="str">
            <v>PO#</v>
          </cell>
          <cell r="AE58" t="str">
            <v>S/R</v>
          </cell>
          <cell r="AI58" t="str">
            <v>PYN</v>
          </cell>
          <cell r="AJ58" t="str">
            <v>DE ZAYAS J M</v>
          </cell>
          <cell r="AK58" t="str">
            <v>VND</v>
          </cell>
          <cell r="AL58" t="str">
            <v>589128454</v>
          </cell>
          <cell r="AM58" t="str">
            <v>FAC</v>
          </cell>
          <cell r="AN58" t="str">
            <v>000</v>
          </cell>
          <cell r="AQ58" t="str">
            <v>NVD</v>
          </cell>
          <cell r="AR58" t="str">
            <v>2002-12-</v>
          </cell>
          <cell r="AU58" t="str">
            <v>J DEZAYAS MILEAGE   DE ZAYAS J M        1900003316</v>
          </cell>
          <cell r="AV58" t="str">
            <v>WF-BATCH</v>
          </cell>
          <cell r="AW58" t="str">
            <v>000</v>
          </cell>
          <cell r="AX58" t="str">
            <v>00</v>
          </cell>
          <cell r="AY58" t="str">
            <v>0</v>
          </cell>
          <cell r="AZ58" t="str">
            <v>FPL Fibernet</v>
          </cell>
        </row>
        <row r="59">
          <cell r="A59" t="str">
            <v>107100</v>
          </cell>
          <cell r="B59" t="str">
            <v>0399</v>
          </cell>
          <cell r="C59" t="str">
            <v>01066</v>
          </cell>
          <cell r="D59" t="str">
            <v>OMC000</v>
          </cell>
          <cell r="E59" t="str">
            <v>399000</v>
          </cell>
          <cell r="F59" t="str">
            <v>0646</v>
          </cell>
          <cell r="G59" t="str">
            <v>52450</v>
          </cell>
          <cell r="H59" t="str">
            <v>A</v>
          </cell>
          <cell r="I59" t="str">
            <v>00000041</v>
          </cell>
          <cell r="J59">
            <v>95</v>
          </cell>
          <cell r="K59">
            <v>399</v>
          </cell>
          <cell r="L59">
            <v>3218</v>
          </cell>
          <cell r="M59">
            <v>0</v>
          </cell>
          <cell r="N59">
            <v>0</v>
          </cell>
          <cell r="O59">
            <v>0</v>
          </cell>
          <cell r="P59">
            <v>0</v>
          </cell>
          <cell r="Q59" t="str">
            <v>0646</v>
          </cell>
          <cell r="R59" t="str">
            <v>52450</v>
          </cell>
          <cell r="S59" t="str">
            <v>200212</v>
          </cell>
          <cell r="T59" t="str">
            <v>SA01</v>
          </cell>
          <cell r="U59">
            <v>489.83</v>
          </cell>
          <cell r="W59">
            <v>0</v>
          </cell>
          <cell r="Y59">
            <v>0</v>
          </cell>
          <cell r="Z59">
            <v>0</v>
          </cell>
          <cell r="AA59" t="str">
            <v>BCH</v>
          </cell>
          <cell r="AB59" t="str">
            <v>450002361</v>
          </cell>
          <cell r="AC59" t="str">
            <v>PO#</v>
          </cell>
          <cell r="AE59" t="str">
            <v>S/R</v>
          </cell>
          <cell r="AI59" t="str">
            <v>PYN</v>
          </cell>
          <cell r="AJ59" t="str">
            <v>LOPEZ-GUERRERO A</v>
          </cell>
          <cell r="AK59" t="str">
            <v>VND</v>
          </cell>
          <cell r="AL59" t="str">
            <v>592927026</v>
          </cell>
          <cell r="AM59" t="str">
            <v>FAC</v>
          </cell>
          <cell r="AN59" t="str">
            <v>000</v>
          </cell>
          <cell r="AQ59" t="str">
            <v>NVD</v>
          </cell>
          <cell r="AR59" t="str">
            <v>2002-12-</v>
          </cell>
          <cell r="AU59" t="str">
            <v>A LOPEZ MILEAGE     LOPEZ-GUERRERO A    1900003484</v>
          </cell>
          <cell r="AV59" t="str">
            <v>WF-BATCH</v>
          </cell>
          <cell r="AW59" t="str">
            <v>000</v>
          </cell>
          <cell r="AX59" t="str">
            <v>00</v>
          </cell>
          <cell r="AY59" t="str">
            <v>0</v>
          </cell>
          <cell r="AZ59" t="str">
            <v>FPL Fibernet</v>
          </cell>
        </row>
        <row r="60">
          <cell r="A60" t="str">
            <v>107100</v>
          </cell>
          <cell r="B60" t="str">
            <v>0399</v>
          </cell>
          <cell r="C60" t="str">
            <v>01066</v>
          </cell>
          <cell r="D60" t="str">
            <v>OMC000</v>
          </cell>
          <cell r="E60" t="str">
            <v>399000</v>
          </cell>
          <cell r="F60" t="str">
            <v>0648</v>
          </cell>
          <cell r="G60" t="str">
            <v>52450</v>
          </cell>
          <cell r="H60" t="str">
            <v>A</v>
          </cell>
          <cell r="I60" t="str">
            <v>00000041</v>
          </cell>
          <cell r="J60">
            <v>95</v>
          </cell>
          <cell r="K60">
            <v>399</v>
          </cell>
          <cell r="L60">
            <v>3218</v>
          </cell>
          <cell r="M60">
            <v>0</v>
          </cell>
          <cell r="N60">
            <v>0</v>
          </cell>
          <cell r="O60">
            <v>0</v>
          </cell>
          <cell r="P60">
            <v>0</v>
          </cell>
          <cell r="Q60" t="str">
            <v>0648</v>
          </cell>
          <cell r="R60" t="str">
            <v>52450</v>
          </cell>
          <cell r="S60" t="str">
            <v>200212</v>
          </cell>
          <cell r="T60" t="str">
            <v>SA01</v>
          </cell>
          <cell r="U60">
            <v>232.14</v>
          </cell>
          <cell r="W60">
            <v>0</v>
          </cell>
          <cell r="Y60">
            <v>0</v>
          </cell>
          <cell r="Z60">
            <v>0</v>
          </cell>
          <cell r="AA60" t="str">
            <v>BCH</v>
          </cell>
          <cell r="AB60" t="str">
            <v>450002347</v>
          </cell>
          <cell r="AC60" t="str">
            <v>PO#</v>
          </cell>
          <cell r="AE60" t="str">
            <v>S/R</v>
          </cell>
          <cell r="AI60" t="str">
            <v>PYN</v>
          </cell>
          <cell r="AJ60" t="str">
            <v>KREAFLE J E</v>
          </cell>
          <cell r="AK60" t="str">
            <v>VND</v>
          </cell>
          <cell r="AL60" t="str">
            <v>212864529</v>
          </cell>
          <cell r="AM60" t="str">
            <v>FAC</v>
          </cell>
          <cell r="AN60" t="str">
            <v>000</v>
          </cell>
          <cell r="AQ60" t="str">
            <v>NVD</v>
          </cell>
          <cell r="AR60" t="str">
            <v>2002-12-</v>
          </cell>
          <cell r="AU60" t="str">
            <v>J KREAFLE MILEAGE   KREAFLE J E         1900003310</v>
          </cell>
          <cell r="AV60" t="str">
            <v>WF-BATCH</v>
          </cell>
          <cell r="AW60" t="str">
            <v>000</v>
          </cell>
          <cell r="AX60" t="str">
            <v>00</v>
          </cell>
          <cell r="AY60" t="str">
            <v>0</v>
          </cell>
          <cell r="AZ60" t="str">
            <v>FPL Fibernet</v>
          </cell>
        </row>
        <row r="61">
          <cell r="A61" t="str">
            <v>107100</v>
          </cell>
          <cell r="B61" t="str">
            <v>0399</v>
          </cell>
          <cell r="C61" t="str">
            <v>01066</v>
          </cell>
          <cell r="D61" t="str">
            <v>OMC000</v>
          </cell>
          <cell r="E61" t="str">
            <v>399000</v>
          </cell>
          <cell r="F61" t="str">
            <v>0648</v>
          </cell>
          <cell r="G61" t="str">
            <v>52450</v>
          </cell>
          <cell r="H61" t="str">
            <v>A</v>
          </cell>
          <cell r="I61" t="str">
            <v>00000041</v>
          </cell>
          <cell r="J61">
            <v>95</v>
          </cell>
          <cell r="K61">
            <v>399</v>
          </cell>
          <cell r="L61">
            <v>3218</v>
          </cell>
          <cell r="M61">
            <v>0</v>
          </cell>
          <cell r="N61">
            <v>0</v>
          </cell>
          <cell r="O61">
            <v>0</v>
          </cell>
          <cell r="P61">
            <v>0</v>
          </cell>
          <cell r="Q61" t="str">
            <v>0648</v>
          </cell>
          <cell r="R61" t="str">
            <v>52450</v>
          </cell>
          <cell r="S61" t="str">
            <v>200212</v>
          </cell>
          <cell r="T61" t="str">
            <v>SA01</v>
          </cell>
          <cell r="U61">
            <v>478.88</v>
          </cell>
          <cell r="W61">
            <v>0</v>
          </cell>
          <cell r="Y61">
            <v>0</v>
          </cell>
          <cell r="Z61">
            <v>0</v>
          </cell>
          <cell r="AA61" t="str">
            <v>BCH</v>
          </cell>
          <cell r="AB61" t="str">
            <v>450002350</v>
          </cell>
          <cell r="AC61" t="str">
            <v>PO#</v>
          </cell>
          <cell r="AE61" t="str">
            <v>S/R</v>
          </cell>
          <cell r="AI61" t="str">
            <v>PYN</v>
          </cell>
          <cell r="AJ61" t="str">
            <v>WOLFSON L</v>
          </cell>
          <cell r="AK61" t="str">
            <v>VND</v>
          </cell>
          <cell r="AL61" t="str">
            <v>266735412</v>
          </cell>
          <cell r="AM61" t="str">
            <v>FAC</v>
          </cell>
          <cell r="AN61" t="str">
            <v>000</v>
          </cell>
          <cell r="AQ61" t="str">
            <v>NVD</v>
          </cell>
          <cell r="AR61" t="str">
            <v>2002-12-</v>
          </cell>
          <cell r="AU61" t="str">
            <v>L WOLFSON MILEAGE   WOLFSON L           1900003320</v>
          </cell>
          <cell r="AV61" t="str">
            <v>WF-BATCH</v>
          </cell>
          <cell r="AW61" t="str">
            <v>000</v>
          </cell>
          <cell r="AX61" t="str">
            <v>00</v>
          </cell>
          <cell r="AY61" t="str">
            <v>0</v>
          </cell>
          <cell r="AZ61" t="str">
            <v>FPL Fibernet</v>
          </cell>
        </row>
        <row r="62">
          <cell r="A62" t="str">
            <v>107100</v>
          </cell>
          <cell r="B62" t="str">
            <v>0399</v>
          </cell>
          <cell r="C62" t="str">
            <v>01066</v>
          </cell>
          <cell r="D62" t="str">
            <v>OMC000</v>
          </cell>
          <cell r="E62" t="str">
            <v>399000</v>
          </cell>
          <cell r="F62" t="str">
            <v>0668</v>
          </cell>
          <cell r="G62" t="str">
            <v>65000</v>
          </cell>
          <cell r="H62" t="str">
            <v>A</v>
          </cell>
          <cell r="I62" t="str">
            <v>00000041</v>
          </cell>
          <cell r="J62">
            <v>95</v>
          </cell>
          <cell r="K62">
            <v>399</v>
          </cell>
          <cell r="L62">
            <v>3218</v>
          </cell>
          <cell r="M62">
            <v>0</v>
          </cell>
          <cell r="N62">
            <v>0</v>
          </cell>
          <cell r="O62">
            <v>0</v>
          </cell>
          <cell r="P62">
            <v>0</v>
          </cell>
          <cell r="Q62" t="str">
            <v>0668</v>
          </cell>
          <cell r="R62" t="str">
            <v>65000</v>
          </cell>
          <cell r="S62" t="str">
            <v>200212</v>
          </cell>
          <cell r="T62" t="str">
            <v>CA01</v>
          </cell>
          <cell r="U62">
            <v>255</v>
          </cell>
          <cell r="V62" t="str">
            <v>LDB</v>
          </cell>
          <cell r="W62">
            <v>0</v>
          </cell>
          <cell r="Y62">
            <v>0</v>
          </cell>
          <cell r="Z62">
            <v>0</v>
          </cell>
          <cell r="AA62" t="str">
            <v>BCH</v>
          </cell>
          <cell r="AB62" t="str">
            <v>0001</v>
          </cell>
          <cell r="AC62" t="str">
            <v>WKS</v>
          </cell>
          <cell r="AE62" t="str">
            <v>JV#</v>
          </cell>
          <cell r="AF62" t="str">
            <v>122A</v>
          </cell>
          <cell r="AG62" t="str">
            <v>FRN</v>
          </cell>
          <cell r="AH62" t="str">
            <v>3218</v>
          </cell>
          <cell r="AI62" t="str">
            <v>RP#</v>
          </cell>
          <cell r="AJ62" t="str">
            <v>000</v>
          </cell>
          <cell r="AK62" t="str">
            <v>CTL</v>
          </cell>
          <cell r="AM62" t="str">
            <v>RF#</v>
          </cell>
          <cell r="AU62" t="str">
            <v>I/C-WOLFSON,L,FPL</v>
          </cell>
          <cell r="AZ62" t="str">
            <v>FPL Fibernet</v>
          </cell>
        </row>
        <row r="63">
          <cell r="A63" t="str">
            <v>107100</v>
          </cell>
          <cell r="B63" t="str">
            <v>0399</v>
          </cell>
          <cell r="C63" t="str">
            <v>01066</v>
          </cell>
          <cell r="D63" t="str">
            <v>OMC000</v>
          </cell>
          <cell r="E63" t="str">
            <v>399000</v>
          </cell>
          <cell r="F63" t="str">
            <v>0750</v>
          </cell>
          <cell r="G63" t="str">
            <v>36000</v>
          </cell>
          <cell r="H63" t="str">
            <v>A</v>
          </cell>
          <cell r="I63" t="str">
            <v>00000041</v>
          </cell>
          <cell r="J63">
            <v>95</v>
          </cell>
          <cell r="K63">
            <v>399</v>
          </cell>
          <cell r="L63">
            <v>3218</v>
          </cell>
          <cell r="M63">
            <v>0</v>
          </cell>
          <cell r="N63">
            <v>0</v>
          </cell>
          <cell r="O63">
            <v>0</v>
          </cell>
          <cell r="P63">
            <v>0</v>
          </cell>
          <cell r="Q63" t="str">
            <v>0750</v>
          </cell>
          <cell r="R63" t="str">
            <v>36000</v>
          </cell>
          <cell r="S63" t="str">
            <v>200212</v>
          </cell>
          <cell r="T63" t="str">
            <v>PY42</v>
          </cell>
          <cell r="U63">
            <v>13.5</v>
          </cell>
          <cell r="V63" t="str">
            <v>LDB</v>
          </cell>
          <cell r="W63">
            <v>0</v>
          </cell>
          <cell r="X63" t="str">
            <v>SHR</v>
          </cell>
          <cell r="Y63">
            <v>0</v>
          </cell>
          <cell r="Z63">
            <v>0</v>
          </cell>
          <cell r="AA63" t="str">
            <v>PYP</v>
          </cell>
          <cell r="AB63" t="str">
            <v xml:space="preserve"> 0000025</v>
          </cell>
          <cell r="AC63" t="str">
            <v>PYL</v>
          </cell>
          <cell r="AD63" t="str">
            <v>004399</v>
          </cell>
          <cell r="AE63" t="str">
            <v>EMP</v>
          </cell>
          <cell r="AF63" t="str">
            <v>35412</v>
          </cell>
          <cell r="AG63" t="str">
            <v>JUL</v>
          </cell>
          <cell r="AH63" t="str">
            <v xml:space="preserve"> 000.00</v>
          </cell>
          <cell r="AI63" t="str">
            <v>BCH</v>
          </cell>
          <cell r="AJ63" t="str">
            <v>P51</v>
          </cell>
          <cell r="AK63" t="str">
            <v>CLS</v>
          </cell>
          <cell r="AL63" t="str">
            <v>R436</v>
          </cell>
          <cell r="AM63" t="str">
            <v>DTA</v>
          </cell>
          <cell r="AN63" t="str">
            <v xml:space="preserve"> 00000000000.00</v>
          </cell>
          <cell r="AO63" t="str">
            <v>DTH</v>
          </cell>
          <cell r="AP63" t="str">
            <v xml:space="preserve"> 00000000000.00</v>
          </cell>
          <cell r="AV63" t="str">
            <v>000000000</v>
          </cell>
          <cell r="AW63" t="str">
            <v>000</v>
          </cell>
          <cell r="AX63" t="str">
            <v>00</v>
          </cell>
          <cell r="AY63" t="str">
            <v>0</v>
          </cell>
          <cell r="AZ63" t="str">
            <v>FPL Fibernet</v>
          </cell>
        </row>
        <row r="64">
          <cell r="A64" t="str">
            <v>107100</v>
          </cell>
          <cell r="B64" t="str">
            <v>0399</v>
          </cell>
          <cell r="C64" t="str">
            <v>01066</v>
          </cell>
          <cell r="D64" t="str">
            <v>OMC000</v>
          </cell>
          <cell r="E64" t="str">
            <v>399000</v>
          </cell>
          <cell r="F64" t="str">
            <v>0750</v>
          </cell>
          <cell r="G64" t="str">
            <v>36000</v>
          </cell>
          <cell r="H64" t="str">
            <v>A</v>
          </cell>
          <cell r="I64" t="str">
            <v>00000041</v>
          </cell>
          <cell r="J64">
            <v>95</v>
          </cell>
          <cell r="K64">
            <v>399</v>
          </cell>
          <cell r="L64">
            <v>3218</v>
          </cell>
          <cell r="M64">
            <v>0</v>
          </cell>
          <cell r="N64">
            <v>0</v>
          </cell>
          <cell r="O64">
            <v>0</v>
          </cell>
          <cell r="P64">
            <v>0</v>
          </cell>
          <cell r="Q64" t="str">
            <v>0750</v>
          </cell>
          <cell r="R64" t="str">
            <v>36000</v>
          </cell>
          <cell r="S64" t="str">
            <v>200212</v>
          </cell>
          <cell r="T64" t="str">
            <v>PY42</v>
          </cell>
          <cell r="U64">
            <v>13.5</v>
          </cell>
          <cell r="V64" t="str">
            <v>LDB</v>
          </cell>
          <cell r="W64">
            <v>0</v>
          </cell>
          <cell r="X64" t="str">
            <v>SHR</v>
          </cell>
          <cell r="Y64">
            <v>0</v>
          </cell>
          <cell r="Z64">
            <v>0</v>
          </cell>
          <cell r="AA64" t="str">
            <v>PYP</v>
          </cell>
          <cell r="AB64" t="str">
            <v xml:space="preserve"> 0000026</v>
          </cell>
          <cell r="AC64" t="str">
            <v>PYL</v>
          </cell>
          <cell r="AD64" t="str">
            <v>004399</v>
          </cell>
          <cell r="AE64" t="str">
            <v>EMP</v>
          </cell>
          <cell r="AF64" t="str">
            <v>35412</v>
          </cell>
          <cell r="AG64" t="str">
            <v>JUL</v>
          </cell>
          <cell r="AH64" t="str">
            <v xml:space="preserve"> 000.00</v>
          </cell>
          <cell r="AI64" t="str">
            <v>BCH</v>
          </cell>
          <cell r="AJ64" t="str">
            <v>P51</v>
          </cell>
          <cell r="AK64" t="str">
            <v>CLS</v>
          </cell>
          <cell r="AL64" t="str">
            <v>R436</v>
          </cell>
          <cell r="AM64" t="str">
            <v>DTA</v>
          </cell>
          <cell r="AN64" t="str">
            <v xml:space="preserve"> 00000000000.00</v>
          </cell>
          <cell r="AO64" t="str">
            <v>DTH</v>
          </cell>
          <cell r="AP64" t="str">
            <v xml:space="preserve"> 00000000000.00</v>
          </cell>
          <cell r="AV64" t="str">
            <v>000000000</v>
          </cell>
          <cell r="AW64" t="str">
            <v>000</v>
          </cell>
          <cell r="AX64" t="str">
            <v>00</v>
          </cell>
          <cell r="AY64" t="str">
            <v>0</v>
          </cell>
          <cell r="AZ64" t="str">
            <v>FPL Fibernet</v>
          </cell>
        </row>
        <row r="65">
          <cell r="A65" t="str">
            <v>107100</v>
          </cell>
          <cell r="B65" t="str">
            <v>0399</v>
          </cell>
          <cell r="C65" t="str">
            <v>01066</v>
          </cell>
          <cell r="D65" t="str">
            <v>OMC000</v>
          </cell>
          <cell r="E65" t="str">
            <v>399000</v>
          </cell>
          <cell r="F65" t="str">
            <v>0772</v>
          </cell>
          <cell r="G65" t="str">
            <v>52450</v>
          </cell>
          <cell r="H65" t="str">
            <v>A</v>
          </cell>
          <cell r="I65" t="str">
            <v>00000041</v>
          </cell>
          <cell r="J65">
            <v>95</v>
          </cell>
          <cell r="K65">
            <v>399</v>
          </cell>
          <cell r="L65">
            <v>3218</v>
          </cell>
          <cell r="M65">
            <v>0</v>
          </cell>
          <cell r="N65">
            <v>0</v>
          </cell>
          <cell r="O65">
            <v>0</v>
          </cell>
          <cell r="P65">
            <v>0</v>
          </cell>
          <cell r="Q65" t="str">
            <v>0772</v>
          </cell>
          <cell r="R65" t="str">
            <v>52450</v>
          </cell>
          <cell r="S65" t="str">
            <v>200212</v>
          </cell>
          <cell r="T65" t="str">
            <v>SA01</v>
          </cell>
          <cell r="U65">
            <v>49.69</v>
          </cell>
          <cell r="W65">
            <v>0</v>
          </cell>
          <cell r="Y65">
            <v>0</v>
          </cell>
          <cell r="Z65">
            <v>0</v>
          </cell>
          <cell r="AA65" t="str">
            <v>BCH</v>
          </cell>
          <cell r="AB65" t="str">
            <v>450002350</v>
          </cell>
          <cell r="AC65" t="str">
            <v>PO#</v>
          </cell>
          <cell r="AE65" t="str">
            <v>S/R</v>
          </cell>
          <cell r="AI65" t="str">
            <v>PYN</v>
          </cell>
          <cell r="AJ65" t="str">
            <v>WOLFSON L</v>
          </cell>
          <cell r="AK65" t="str">
            <v>VND</v>
          </cell>
          <cell r="AL65" t="str">
            <v>266735412</v>
          </cell>
          <cell r="AM65" t="str">
            <v>FAC</v>
          </cell>
          <cell r="AN65" t="str">
            <v>000</v>
          </cell>
          <cell r="AQ65" t="str">
            <v>NVD</v>
          </cell>
          <cell r="AR65" t="str">
            <v>2002-12-</v>
          </cell>
          <cell r="AU65" t="str">
            <v>L WOLFSON CAR RENTALWOLFSON L           1900003320</v>
          </cell>
          <cell r="AV65" t="str">
            <v>WF-BATCH</v>
          </cell>
          <cell r="AW65" t="str">
            <v>000</v>
          </cell>
          <cell r="AX65" t="str">
            <v>00</v>
          </cell>
          <cell r="AY65" t="str">
            <v>0</v>
          </cell>
          <cell r="AZ65" t="str">
            <v>FPL Fibernet</v>
          </cell>
        </row>
        <row r="66">
          <cell r="A66" t="str">
            <v>107100</v>
          </cell>
          <cell r="B66" t="str">
            <v>0399</v>
          </cell>
          <cell r="C66" t="str">
            <v>01066</v>
          </cell>
          <cell r="D66" t="str">
            <v>OMC000</v>
          </cell>
          <cell r="E66" t="str">
            <v>399000</v>
          </cell>
          <cell r="F66" t="str">
            <v>0772</v>
          </cell>
          <cell r="G66" t="str">
            <v>52450</v>
          </cell>
          <cell r="H66" t="str">
            <v>A</v>
          </cell>
          <cell r="I66" t="str">
            <v>00000041</v>
          </cell>
          <cell r="J66">
            <v>95</v>
          </cell>
          <cell r="K66">
            <v>399</v>
          </cell>
          <cell r="L66">
            <v>3218</v>
          </cell>
          <cell r="M66">
            <v>0</v>
          </cell>
          <cell r="N66">
            <v>0</v>
          </cell>
          <cell r="O66">
            <v>0</v>
          </cell>
          <cell r="P66">
            <v>0</v>
          </cell>
          <cell r="Q66" t="str">
            <v>0772</v>
          </cell>
          <cell r="R66" t="str">
            <v>52450</v>
          </cell>
          <cell r="S66" t="str">
            <v>200212</v>
          </cell>
          <cell r="T66" t="str">
            <v>SA01</v>
          </cell>
          <cell r="U66">
            <v>69.42</v>
          </cell>
          <cell r="W66">
            <v>0</v>
          </cell>
          <cell r="Y66">
            <v>0</v>
          </cell>
          <cell r="Z66">
            <v>0</v>
          </cell>
          <cell r="AA66" t="str">
            <v>BCH</v>
          </cell>
          <cell r="AB66" t="str">
            <v>450002361</v>
          </cell>
          <cell r="AC66" t="str">
            <v>PO#</v>
          </cell>
          <cell r="AE66" t="str">
            <v>S/R</v>
          </cell>
          <cell r="AI66" t="str">
            <v>PYN</v>
          </cell>
          <cell r="AJ66" t="str">
            <v>LOPEZ-GUERRERO A</v>
          </cell>
          <cell r="AK66" t="str">
            <v>VND</v>
          </cell>
          <cell r="AL66" t="str">
            <v>592927026</v>
          </cell>
          <cell r="AM66" t="str">
            <v>FAC</v>
          </cell>
          <cell r="AN66" t="str">
            <v>000</v>
          </cell>
          <cell r="AQ66" t="str">
            <v>NVD</v>
          </cell>
          <cell r="AR66" t="str">
            <v>2002-12-</v>
          </cell>
          <cell r="AU66" t="str">
            <v>A LOPEZ CAR RENTAL  LOPEZ-GUERRERO A    1900003484</v>
          </cell>
          <cell r="AV66" t="str">
            <v>WF-BATCH</v>
          </cell>
          <cell r="AW66" t="str">
            <v>000</v>
          </cell>
          <cell r="AX66" t="str">
            <v>00</v>
          </cell>
          <cell r="AY66" t="str">
            <v>0</v>
          </cell>
          <cell r="AZ66" t="str">
            <v>FPL Fibernet</v>
          </cell>
        </row>
        <row r="67">
          <cell r="A67" t="str">
            <v>107100</v>
          </cell>
          <cell r="B67" t="str">
            <v>0399</v>
          </cell>
          <cell r="C67" t="str">
            <v>01066</v>
          </cell>
          <cell r="D67" t="str">
            <v>OMC000</v>
          </cell>
          <cell r="E67" t="str">
            <v>399000</v>
          </cell>
          <cell r="F67" t="str">
            <v>0803</v>
          </cell>
          <cell r="G67" t="str">
            <v>36000</v>
          </cell>
          <cell r="H67" t="str">
            <v>A</v>
          </cell>
          <cell r="I67" t="str">
            <v>00000041</v>
          </cell>
          <cell r="J67">
            <v>95</v>
          </cell>
          <cell r="K67">
            <v>399</v>
          </cell>
          <cell r="L67">
            <v>3218</v>
          </cell>
          <cell r="M67">
            <v>0</v>
          </cell>
          <cell r="N67">
            <v>0</v>
          </cell>
          <cell r="O67">
            <v>0</v>
          </cell>
          <cell r="P67">
            <v>0</v>
          </cell>
          <cell r="Q67" t="str">
            <v>0803</v>
          </cell>
          <cell r="R67" t="str">
            <v>36000</v>
          </cell>
          <cell r="S67" t="str">
            <v>200212</v>
          </cell>
          <cell r="T67" t="str">
            <v>PY42</v>
          </cell>
          <cell r="U67">
            <v>694.75</v>
          </cell>
          <cell r="V67" t="str">
            <v>LDB</v>
          </cell>
          <cell r="W67">
            <v>0</v>
          </cell>
          <cell r="X67" t="str">
            <v>SHR</v>
          </cell>
          <cell r="Y67">
            <v>20</v>
          </cell>
          <cell r="Z67">
            <v>20</v>
          </cell>
          <cell r="AA67" t="str">
            <v>PYP</v>
          </cell>
          <cell r="AB67" t="str">
            <v xml:space="preserve"> 0000025</v>
          </cell>
          <cell r="AC67" t="str">
            <v>PYL</v>
          </cell>
          <cell r="AD67" t="str">
            <v>004399</v>
          </cell>
          <cell r="AE67" t="str">
            <v>EMP</v>
          </cell>
          <cell r="AF67" t="str">
            <v>27026</v>
          </cell>
          <cell r="AG67" t="str">
            <v>JUL</v>
          </cell>
          <cell r="AH67" t="str">
            <v xml:space="preserve"> 000.00</v>
          </cell>
          <cell r="AI67" t="str">
            <v>BCH</v>
          </cell>
          <cell r="AJ67" t="str">
            <v>801</v>
          </cell>
          <cell r="AK67" t="str">
            <v>CLS</v>
          </cell>
          <cell r="AL67" t="str">
            <v>R445</v>
          </cell>
          <cell r="AM67" t="str">
            <v>DTA</v>
          </cell>
          <cell r="AN67" t="str">
            <v xml:space="preserve"> 00000000000.00</v>
          </cell>
          <cell r="AO67" t="str">
            <v>DTH</v>
          </cell>
          <cell r="AP67" t="str">
            <v xml:space="preserve"> 00000000000.00</v>
          </cell>
          <cell r="AV67" t="str">
            <v>000000000</v>
          </cell>
          <cell r="AW67" t="str">
            <v>000</v>
          </cell>
          <cell r="AX67" t="str">
            <v>00</v>
          </cell>
          <cell r="AY67" t="str">
            <v>0</v>
          </cell>
          <cell r="AZ67" t="str">
            <v>FPL Fibernet</v>
          </cell>
        </row>
        <row r="68">
          <cell r="A68" t="str">
            <v>107100</v>
          </cell>
          <cell r="B68" t="str">
            <v>0399</v>
          </cell>
          <cell r="C68" t="str">
            <v>01066</v>
          </cell>
          <cell r="D68" t="str">
            <v>OMC000</v>
          </cell>
          <cell r="E68" t="str">
            <v>399000</v>
          </cell>
          <cell r="F68" t="str">
            <v>0803</v>
          </cell>
          <cell r="G68" t="str">
            <v>36000</v>
          </cell>
          <cell r="H68" t="str">
            <v>A</v>
          </cell>
          <cell r="I68" t="str">
            <v>00000041</v>
          </cell>
          <cell r="J68">
            <v>95</v>
          </cell>
          <cell r="K68">
            <v>399</v>
          </cell>
          <cell r="L68">
            <v>3218</v>
          </cell>
          <cell r="M68">
            <v>0</v>
          </cell>
          <cell r="N68">
            <v>0</v>
          </cell>
          <cell r="O68">
            <v>0</v>
          </cell>
          <cell r="P68">
            <v>0</v>
          </cell>
          <cell r="Q68" t="str">
            <v>0803</v>
          </cell>
          <cell r="R68" t="str">
            <v>36000</v>
          </cell>
          <cell r="S68" t="str">
            <v>200212</v>
          </cell>
          <cell r="T68" t="str">
            <v>PY42</v>
          </cell>
          <cell r="U68">
            <v>833.7</v>
          </cell>
          <cell r="V68" t="str">
            <v>LDB</v>
          </cell>
          <cell r="W68">
            <v>0</v>
          </cell>
          <cell r="X68" t="str">
            <v>SHR</v>
          </cell>
          <cell r="Y68">
            <v>24</v>
          </cell>
          <cell r="Z68">
            <v>24</v>
          </cell>
          <cell r="AA68" t="str">
            <v>PYP</v>
          </cell>
          <cell r="AB68" t="str">
            <v xml:space="preserve"> 0000026</v>
          </cell>
          <cell r="AC68" t="str">
            <v>PYL</v>
          </cell>
          <cell r="AD68" t="str">
            <v>004399</v>
          </cell>
          <cell r="AE68" t="str">
            <v>EMP</v>
          </cell>
          <cell r="AF68" t="str">
            <v>27026</v>
          </cell>
          <cell r="AG68" t="str">
            <v>JUL</v>
          </cell>
          <cell r="AH68" t="str">
            <v xml:space="preserve"> 000.00</v>
          </cell>
          <cell r="AI68" t="str">
            <v>BCH</v>
          </cell>
          <cell r="AJ68" t="str">
            <v>801</v>
          </cell>
          <cell r="AK68" t="str">
            <v>CLS</v>
          </cell>
          <cell r="AL68" t="str">
            <v>R445</v>
          </cell>
          <cell r="AM68" t="str">
            <v>DTA</v>
          </cell>
          <cell r="AN68" t="str">
            <v xml:space="preserve"> 00000000000.00</v>
          </cell>
          <cell r="AO68" t="str">
            <v>DTH</v>
          </cell>
          <cell r="AP68" t="str">
            <v xml:space="preserve"> 00000000000.00</v>
          </cell>
          <cell r="AV68" t="str">
            <v>000000000</v>
          </cell>
          <cell r="AW68" t="str">
            <v>000</v>
          </cell>
          <cell r="AX68" t="str">
            <v>00</v>
          </cell>
          <cell r="AY68" t="str">
            <v>0</v>
          </cell>
          <cell r="AZ68" t="str">
            <v>FPL Fibernet</v>
          </cell>
        </row>
        <row r="69">
          <cell r="A69" t="str">
            <v>107100</v>
          </cell>
          <cell r="B69" t="str">
            <v>0399</v>
          </cell>
          <cell r="C69" t="str">
            <v>01066</v>
          </cell>
          <cell r="D69" t="str">
            <v>OMC000</v>
          </cell>
          <cell r="E69" t="str">
            <v>399000</v>
          </cell>
          <cell r="F69" t="str">
            <v>0803</v>
          </cell>
          <cell r="G69" t="str">
            <v>36000</v>
          </cell>
          <cell r="H69" t="str">
            <v>A</v>
          </cell>
          <cell r="I69" t="str">
            <v>00000041</v>
          </cell>
          <cell r="J69">
            <v>95</v>
          </cell>
          <cell r="K69">
            <v>399</v>
          </cell>
          <cell r="L69">
            <v>3218</v>
          </cell>
          <cell r="M69">
            <v>0</v>
          </cell>
          <cell r="N69">
            <v>0</v>
          </cell>
          <cell r="O69">
            <v>0</v>
          </cell>
          <cell r="P69">
            <v>0</v>
          </cell>
          <cell r="Q69" t="str">
            <v>0803</v>
          </cell>
          <cell r="R69" t="str">
            <v>36000</v>
          </cell>
          <cell r="S69" t="str">
            <v>200212</v>
          </cell>
          <cell r="T69" t="str">
            <v>PY42</v>
          </cell>
          <cell r="U69">
            <v>984.9</v>
          </cell>
          <cell r="V69" t="str">
            <v>LDB</v>
          </cell>
          <cell r="W69">
            <v>0</v>
          </cell>
          <cell r="X69" t="str">
            <v>SHR</v>
          </cell>
          <cell r="Y69">
            <v>24</v>
          </cell>
          <cell r="Z69">
            <v>24</v>
          </cell>
          <cell r="AA69" t="str">
            <v>PYP</v>
          </cell>
          <cell r="AB69" t="str">
            <v xml:space="preserve"> 0000025</v>
          </cell>
          <cell r="AC69" t="str">
            <v>PYL</v>
          </cell>
          <cell r="AD69" t="str">
            <v>004399</v>
          </cell>
          <cell r="AE69" t="str">
            <v>EMP</v>
          </cell>
          <cell r="AF69" t="str">
            <v>35412</v>
          </cell>
          <cell r="AG69" t="str">
            <v>JUL</v>
          </cell>
          <cell r="AH69" t="str">
            <v xml:space="preserve"> 000.00</v>
          </cell>
          <cell r="AI69" t="str">
            <v>BCH</v>
          </cell>
          <cell r="AJ69" t="str">
            <v>801</v>
          </cell>
          <cell r="AK69" t="str">
            <v>CLS</v>
          </cell>
          <cell r="AL69" t="str">
            <v>R436</v>
          </cell>
          <cell r="AM69" t="str">
            <v>DTA</v>
          </cell>
          <cell r="AN69" t="str">
            <v xml:space="preserve"> 00000000000.00</v>
          </cell>
          <cell r="AO69" t="str">
            <v>DTH</v>
          </cell>
          <cell r="AP69" t="str">
            <v xml:space="preserve"> 00000000000.00</v>
          </cell>
          <cell r="AV69" t="str">
            <v>000000000</v>
          </cell>
          <cell r="AW69" t="str">
            <v>000</v>
          </cell>
          <cell r="AX69" t="str">
            <v>00</v>
          </cell>
          <cell r="AY69" t="str">
            <v>0</v>
          </cell>
          <cell r="AZ69" t="str">
            <v>FPL Fibernet</v>
          </cell>
        </row>
        <row r="70">
          <cell r="A70" t="str">
            <v>107100</v>
          </cell>
          <cell r="B70" t="str">
            <v>0399</v>
          </cell>
          <cell r="C70" t="str">
            <v>01066</v>
          </cell>
          <cell r="D70" t="str">
            <v>OMC000</v>
          </cell>
          <cell r="E70" t="str">
            <v>399000</v>
          </cell>
          <cell r="F70" t="str">
            <v>0803</v>
          </cell>
          <cell r="G70" t="str">
            <v>36000</v>
          </cell>
          <cell r="H70" t="str">
            <v>A</v>
          </cell>
          <cell r="I70" t="str">
            <v>00000041</v>
          </cell>
          <cell r="J70">
            <v>95</v>
          </cell>
          <cell r="K70">
            <v>399</v>
          </cell>
          <cell r="L70">
            <v>3218</v>
          </cell>
          <cell r="M70">
            <v>0</v>
          </cell>
          <cell r="N70">
            <v>0</v>
          </cell>
          <cell r="O70">
            <v>0</v>
          </cell>
          <cell r="P70">
            <v>0</v>
          </cell>
          <cell r="Q70" t="str">
            <v>0803</v>
          </cell>
          <cell r="R70" t="str">
            <v>36000</v>
          </cell>
          <cell r="S70" t="str">
            <v>200212</v>
          </cell>
          <cell r="T70" t="str">
            <v>PY42</v>
          </cell>
          <cell r="U70">
            <v>1615.6</v>
          </cell>
          <cell r="V70" t="str">
            <v>LDB</v>
          </cell>
          <cell r="W70">
            <v>0</v>
          </cell>
          <cell r="X70" t="str">
            <v>SHR</v>
          </cell>
          <cell r="Y70">
            <v>32</v>
          </cell>
          <cell r="Z70">
            <v>32</v>
          </cell>
          <cell r="AA70" t="str">
            <v>PYP</v>
          </cell>
          <cell r="AB70" t="str">
            <v xml:space="preserve"> 0000025</v>
          </cell>
          <cell r="AC70" t="str">
            <v>PYL</v>
          </cell>
          <cell r="AD70" t="str">
            <v>004399</v>
          </cell>
          <cell r="AE70" t="str">
            <v>EMP</v>
          </cell>
          <cell r="AF70" t="str">
            <v>40663</v>
          </cell>
          <cell r="AG70" t="str">
            <v>JUL</v>
          </cell>
          <cell r="AH70" t="str">
            <v xml:space="preserve"> 000.00</v>
          </cell>
          <cell r="AI70" t="str">
            <v>BCH</v>
          </cell>
          <cell r="AJ70" t="str">
            <v>801</v>
          </cell>
          <cell r="AK70" t="str">
            <v>CLS</v>
          </cell>
          <cell r="AL70" t="str">
            <v>1RB8</v>
          </cell>
          <cell r="AM70" t="str">
            <v>DTA</v>
          </cell>
          <cell r="AN70" t="str">
            <v xml:space="preserve"> 00000000000.00</v>
          </cell>
          <cell r="AO70" t="str">
            <v>DTH</v>
          </cell>
          <cell r="AP70" t="str">
            <v xml:space="preserve"> 00000000000.00</v>
          </cell>
          <cell r="AV70" t="str">
            <v>000000000</v>
          </cell>
          <cell r="AW70" t="str">
            <v>000</v>
          </cell>
          <cell r="AX70" t="str">
            <v>00</v>
          </cell>
          <cell r="AY70" t="str">
            <v>0</v>
          </cell>
          <cell r="AZ70" t="str">
            <v>FPL Fibernet</v>
          </cell>
        </row>
        <row r="71">
          <cell r="A71" t="str">
            <v>107100</v>
          </cell>
          <cell r="B71" t="str">
            <v>0399</v>
          </cell>
          <cell r="C71" t="str">
            <v>01066</v>
          </cell>
          <cell r="D71" t="str">
            <v>OMC000</v>
          </cell>
          <cell r="E71" t="str">
            <v>399000</v>
          </cell>
          <cell r="F71" t="str">
            <v>0803</v>
          </cell>
          <cell r="G71" t="str">
            <v>36000</v>
          </cell>
          <cell r="H71" t="str">
            <v>A</v>
          </cell>
          <cell r="I71" t="str">
            <v>00000041</v>
          </cell>
          <cell r="J71">
            <v>95</v>
          </cell>
          <cell r="K71">
            <v>399</v>
          </cell>
          <cell r="L71">
            <v>3218</v>
          </cell>
          <cell r="M71">
            <v>0</v>
          </cell>
          <cell r="N71">
            <v>0</v>
          </cell>
          <cell r="O71">
            <v>0</v>
          </cell>
          <cell r="P71">
            <v>0</v>
          </cell>
          <cell r="Q71" t="str">
            <v>0803</v>
          </cell>
          <cell r="R71" t="str">
            <v>36000</v>
          </cell>
          <cell r="S71" t="str">
            <v>200212</v>
          </cell>
          <cell r="T71" t="str">
            <v>PY42</v>
          </cell>
          <cell r="U71">
            <v>1641.5</v>
          </cell>
          <cell r="V71" t="str">
            <v>LDB</v>
          </cell>
          <cell r="W71">
            <v>0</v>
          </cell>
          <cell r="X71" t="str">
            <v>SHR</v>
          </cell>
          <cell r="Y71">
            <v>40</v>
          </cell>
          <cell r="Z71">
            <v>40</v>
          </cell>
          <cell r="AA71" t="str">
            <v>PYP</v>
          </cell>
          <cell r="AB71" t="str">
            <v xml:space="preserve"> 0000001</v>
          </cell>
          <cell r="AC71" t="str">
            <v>PYL</v>
          </cell>
          <cell r="AD71" t="str">
            <v>004399</v>
          </cell>
          <cell r="AE71" t="str">
            <v>EMP</v>
          </cell>
          <cell r="AF71" t="str">
            <v>35412</v>
          </cell>
          <cell r="AG71" t="str">
            <v>JUL</v>
          </cell>
          <cell r="AH71" t="str">
            <v xml:space="preserve"> 000.00</v>
          </cell>
          <cell r="AI71" t="str">
            <v>BCH</v>
          </cell>
          <cell r="AJ71" t="str">
            <v>801</v>
          </cell>
          <cell r="AK71" t="str">
            <v>CLS</v>
          </cell>
          <cell r="AL71" t="str">
            <v>R436</v>
          </cell>
          <cell r="AM71" t="str">
            <v>DTA</v>
          </cell>
          <cell r="AN71" t="str">
            <v xml:space="preserve"> 00000000000.00</v>
          </cell>
          <cell r="AO71" t="str">
            <v>DTH</v>
          </cell>
          <cell r="AP71" t="str">
            <v xml:space="preserve"> 00000000000.00</v>
          </cell>
          <cell r="AV71" t="str">
            <v>000000000</v>
          </cell>
          <cell r="AW71" t="str">
            <v>000</v>
          </cell>
          <cell r="AX71" t="str">
            <v>00</v>
          </cell>
          <cell r="AY71" t="str">
            <v>0</v>
          </cell>
          <cell r="AZ71" t="str">
            <v>FPL Fibernet</v>
          </cell>
        </row>
        <row r="72">
          <cell r="A72" t="str">
            <v>107100</v>
          </cell>
          <cell r="B72" t="str">
            <v>0399</v>
          </cell>
          <cell r="C72" t="str">
            <v>01066</v>
          </cell>
          <cell r="D72" t="str">
            <v>OMC000</v>
          </cell>
          <cell r="E72" t="str">
            <v>399000</v>
          </cell>
          <cell r="F72" t="str">
            <v>0803</v>
          </cell>
          <cell r="G72" t="str">
            <v>36000</v>
          </cell>
          <cell r="H72" t="str">
            <v>A</v>
          </cell>
          <cell r="I72" t="str">
            <v>00000041</v>
          </cell>
          <cell r="J72">
            <v>95</v>
          </cell>
          <cell r="K72">
            <v>399</v>
          </cell>
          <cell r="L72">
            <v>3218</v>
          </cell>
          <cell r="M72">
            <v>0</v>
          </cell>
          <cell r="N72">
            <v>0</v>
          </cell>
          <cell r="O72">
            <v>0</v>
          </cell>
          <cell r="P72">
            <v>0</v>
          </cell>
          <cell r="Q72" t="str">
            <v>0803</v>
          </cell>
          <cell r="R72" t="str">
            <v>36000</v>
          </cell>
          <cell r="S72" t="str">
            <v>200212</v>
          </cell>
          <cell r="T72" t="str">
            <v>PY42</v>
          </cell>
          <cell r="U72">
            <v>1767.06</v>
          </cell>
          <cell r="V72" t="str">
            <v>LDB</v>
          </cell>
          <cell r="W72">
            <v>0</v>
          </cell>
          <cell r="X72" t="str">
            <v>SHR</v>
          </cell>
          <cell r="Y72">
            <v>35</v>
          </cell>
          <cell r="Z72">
            <v>35</v>
          </cell>
          <cell r="AA72" t="str">
            <v>PYP</v>
          </cell>
          <cell r="AB72" t="str">
            <v xml:space="preserve"> 0000026</v>
          </cell>
          <cell r="AC72" t="str">
            <v>PYL</v>
          </cell>
          <cell r="AD72" t="str">
            <v>004399</v>
          </cell>
          <cell r="AE72" t="str">
            <v>EMP</v>
          </cell>
          <cell r="AF72" t="str">
            <v>40663</v>
          </cell>
          <cell r="AG72" t="str">
            <v>JUL</v>
          </cell>
          <cell r="AH72" t="str">
            <v xml:space="preserve"> 000.00</v>
          </cell>
          <cell r="AI72" t="str">
            <v>BCH</v>
          </cell>
          <cell r="AJ72" t="str">
            <v>801</v>
          </cell>
          <cell r="AK72" t="str">
            <v>CLS</v>
          </cell>
          <cell r="AL72" t="str">
            <v>1RB8</v>
          </cell>
          <cell r="AM72" t="str">
            <v>DTA</v>
          </cell>
          <cell r="AN72" t="str">
            <v xml:space="preserve"> 00000000000.00</v>
          </cell>
          <cell r="AO72" t="str">
            <v>DTH</v>
          </cell>
          <cell r="AP72" t="str">
            <v xml:space="preserve"> 00000000000.00</v>
          </cell>
          <cell r="AV72" t="str">
            <v>000000000</v>
          </cell>
          <cell r="AW72" t="str">
            <v>000</v>
          </cell>
          <cell r="AX72" t="str">
            <v>00</v>
          </cell>
          <cell r="AY72" t="str">
            <v>0</v>
          </cell>
          <cell r="AZ72" t="str">
            <v>FPL Fibernet</v>
          </cell>
        </row>
        <row r="73">
          <cell r="A73" t="str">
            <v>107100</v>
          </cell>
          <cell r="B73" t="str">
            <v>0399</v>
          </cell>
          <cell r="C73" t="str">
            <v>01066</v>
          </cell>
          <cell r="D73" t="str">
            <v>OMC000</v>
          </cell>
          <cell r="E73" t="str">
            <v>399000</v>
          </cell>
          <cell r="F73" t="str">
            <v>0803</v>
          </cell>
          <cell r="G73" t="str">
            <v>36000</v>
          </cell>
          <cell r="H73" t="str">
            <v>A</v>
          </cell>
          <cell r="I73" t="str">
            <v>00000041</v>
          </cell>
          <cell r="J73">
            <v>95</v>
          </cell>
          <cell r="K73">
            <v>399</v>
          </cell>
          <cell r="L73">
            <v>3218</v>
          </cell>
          <cell r="M73">
            <v>0</v>
          </cell>
          <cell r="N73">
            <v>0</v>
          </cell>
          <cell r="O73">
            <v>0</v>
          </cell>
          <cell r="P73">
            <v>0</v>
          </cell>
          <cell r="Q73" t="str">
            <v>0803</v>
          </cell>
          <cell r="R73" t="str">
            <v>36000</v>
          </cell>
          <cell r="S73" t="str">
            <v>200212</v>
          </cell>
          <cell r="T73" t="str">
            <v>PY42</v>
          </cell>
          <cell r="U73">
            <v>1890.63</v>
          </cell>
          <cell r="V73" t="str">
            <v>LDB</v>
          </cell>
          <cell r="W73">
            <v>0</v>
          </cell>
          <cell r="X73" t="str">
            <v>SHR</v>
          </cell>
          <cell r="Y73">
            <v>50</v>
          </cell>
          <cell r="Z73">
            <v>50</v>
          </cell>
          <cell r="AA73" t="str">
            <v>PYP</v>
          </cell>
          <cell r="AB73" t="str">
            <v xml:space="preserve"> 0000001</v>
          </cell>
          <cell r="AC73" t="str">
            <v>PYL</v>
          </cell>
          <cell r="AD73" t="str">
            <v>004399</v>
          </cell>
          <cell r="AE73" t="str">
            <v>EMP</v>
          </cell>
          <cell r="AF73" t="str">
            <v>80814</v>
          </cell>
          <cell r="AG73" t="str">
            <v>JUL</v>
          </cell>
          <cell r="AH73" t="str">
            <v xml:space="preserve"> 000.00</v>
          </cell>
          <cell r="AI73" t="str">
            <v>BCH</v>
          </cell>
          <cell r="AJ73" t="str">
            <v>801</v>
          </cell>
          <cell r="AK73" t="str">
            <v>CLS</v>
          </cell>
          <cell r="AL73" t="str">
            <v>R437</v>
          </cell>
          <cell r="AM73" t="str">
            <v>DTA</v>
          </cell>
          <cell r="AN73" t="str">
            <v xml:space="preserve"> 00000000000.00</v>
          </cell>
          <cell r="AO73" t="str">
            <v>DTH</v>
          </cell>
          <cell r="AP73" t="str">
            <v xml:space="preserve"> 00000000000.00</v>
          </cell>
          <cell r="AV73" t="str">
            <v>000000000</v>
          </cell>
          <cell r="AW73" t="str">
            <v>000</v>
          </cell>
          <cell r="AX73" t="str">
            <v>00</v>
          </cell>
          <cell r="AY73" t="str">
            <v>0</v>
          </cell>
          <cell r="AZ73" t="str">
            <v>FPL Fibernet</v>
          </cell>
        </row>
        <row r="74">
          <cell r="A74" t="str">
            <v>107100</v>
          </cell>
          <cell r="B74" t="str">
            <v>0399</v>
          </cell>
          <cell r="C74" t="str">
            <v>01066</v>
          </cell>
          <cell r="D74" t="str">
            <v>OMC000</v>
          </cell>
          <cell r="E74" t="str">
            <v>399000</v>
          </cell>
          <cell r="F74" t="str">
            <v>0803</v>
          </cell>
          <cell r="G74" t="str">
            <v>36000</v>
          </cell>
          <cell r="H74" t="str">
            <v>A</v>
          </cell>
          <cell r="I74" t="str">
            <v>00000041</v>
          </cell>
          <cell r="J74">
            <v>95</v>
          </cell>
          <cell r="K74">
            <v>399</v>
          </cell>
          <cell r="L74">
            <v>3218</v>
          </cell>
          <cell r="M74">
            <v>0</v>
          </cell>
          <cell r="N74">
            <v>0</v>
          </cell>
          <cell r="O74">
            <v>0</v>
          </cell>
          <cell r="P74">
            <v>0</v>
          </cell>
          <cell r="Q74" t="str">
            <v>0803</v>
          </cell>
          <cell r="R74" t="str">
            <v>36000</v>
          </cell>
          <cell r="S74" t="str">
            <v>200212</v>
          </cell>
          <cell r="T74" t="str">
            <v>PY42</v>
          </cell>
          <cell r="U74">
            <v>2019.5</v>
          </cell>
          <cell r="V74" t="str">
            <v>LDB</v>
          </cell>
          <cell r="W74">
            <v>0</v>
          </cell>
          <cell r="X74" t="str">
            <v>SHR</v>
          </cell>
          <cell r="Y74">
            <v>40</v>
          </cell>
          <cell r="Z74">
            <v>40</v>
          </cell>
          <cell r="AA74" t="str">
            <v>PYP</v>
          </cell>
          <cell r="AB74" t="str">
            <v xml:space="preserve"> 0000001</v>
          </cell>
          <cell r="AC74" t="str">
            <v>PYL</v>
          </cell>
          <cell r="AD74" t="str">
            <v>004399</v>
          </cell>
          <cell r="AE74" t="str">
            <v>EMP</v>
          </cell>
          <cell r="AF74" t="str">
            <v>40663</v>
          </cell>
          <cell r="AG74" t="str">
            <v>JUL</v>
          </cell>
          <cell r="AH74" t="str">
            <v xml:space="preserve"> 000.00</v>
          </cell>
          <cell r="AI74" t="str">
            <v>BCH</v>
          </cell>
          <cell r="AJ74" t="str">
            <v>801</v>
          </cell>
          <cell r="AK74" t="str">
            <v>CLS</v>
          </cell>
          <cell r="AL74" t="str">
            <v>1RB8</v>
          </cell>
          <cell r="AM74" t="str">
            <v>DTA</v>
          </cell>
          <cell r="AN74" t="str">
            <v xml:space="preserve"> 00000000000.00</v>
          </cell>
          <cell r="AO74" t="str">
            <v>DTH</v>
          </cell>
          <cell r="AP74" t="str">
            <v xml:space="preserve"> 00000000000.00</v>
          </cell>
          <cell r="AV74" t="str">
            <v>000000000</v>
          </cell>
          <cell r="AW74" t="str">
            <v>000</v>
          </cell>
          <cell r="AX74" t="str">
            <v>00</v>
          </cell>
          <cell r="AY74" t="str">
            <v>0</v>
          </cell>
          <cell r="AZ74" t="str">
            <v>FPL Fibernet</v>
          </cell>
        </row>
        <row r="75">
          <cell r="A75" t="str">
            <v>107100</v>
          </cell>
          <cell r="B75" t="str">
            <v>0399</v>
          </cell>
          <cell r="C75" t="str">
            <v>01066</v>
          </cell>
          <cell r="D75" t="str">
            <v>OMC000</v>
          </cell>
          <cell r="E75" t="str">
            <v>399000</v>
          </cell>
          <cell r="F75" t="str">
            <v>0803</v>
          </cell>
          <cell r="G75" t="str">
            <v>36000</v>
          </cell>
          <cell r="H75" t="str">
            <v>A</v>
          </cell>
          <cell r="I75" t="str">
            <v>00000041</v>
          </cell>
          <cell r="J75">
            <v>95</v>
          </cell>
          <cell r="K75">
            <v>399</v>
          </cell>
          <cell r="L75">
            <v>3218</v>
          </cell>
          <cell r="M75">
            <v>0</v>
          </cell>
          <cell r="N75">
            <v>0</v>
          </cell>
          <cell r="O75">
            <v>0</v>
          </cell>
          <cell r="P75">
            <v>0</v>
          </cell>
          <cell r="Q75" t="str">
            <v>0803</v>
          </cell>
          <cell r="R75" t="str">
            <v>36000</v>
          </cell>
          <cell r="S75" t="str">
            <v>200212</v>
          </cell>
          <cell r="T75" t="str">
            <v>PY42</v>
          </cell>
          <cell r="U75">
            <v>2268.75</v>
          </cell>
          <cell r="V75" t="str">
            <v>LDB</v>
          </cell>
          <cell r="W75">
            <v>0</v>
          </cell>
          <cell r="X75" t="str">
            <v>SHR</v>
          </cell>
          <cell r="Y75">
            <v>60</v>
          </cell>
          <cell r="Z75">
            <v>60</v>
          </cell>
          <cell r="AA75" t="str">
            <v>PYP</v>
          </cell>
          <cell r="AB75" t="str">
            <v xml:space="preserve"> 0000025</v>
          </cell>
          <cell r="AC75" t="str">
            <v>PYL</v>
          </cell>
          <cell r="AD75" t="str">
            <v>004399</v>
          </cell>
          <cell r="AE75" t="str">
            <v>EMP</v>
          </cell>
          <cell r="AF75" t="str">
            <v>80814</v>
          </cell>
          <cell r="AG75" t="str">
            <v>JUL</v>
          </cell>
          <cell r="AH75" t="str">
            <v xml:space="preserve"> 000.00</v>
          </cell>
          <cell r="AI75" t="str">
            <v>BCH</v>
          </cell>
          <cell r="AJ75" t="str">
            <v>801</v>
          </cell>
          <cell r="AK75" t="str">
            <v>CLS</v>
          </cell>
          <cell r="AL75" t="str">
            <v>R437</v>
          </cell>
          <cell r="AM75" t="str">
            <v>DTA</v>
          </cell>
          <cell r="AN75" t="str">
            <v xml:space="preserve"> 00000000000.00</v>
          </cell>
          <cell r="AO75" t="str">
            <v>DTH</v>
          </cell>
          <cell r="AP75" t="str">
            <v xml:space="preserve"> 00000000000.00</v>
          </cell>
          <cell r="AV75" t="str">
            <v>000000000</v>
          </cell>
          <cell r="AW75" t="str">
            <v>000</v>
          </cell>
          <cell r="AX75" t="str">
            <v>00</v>
          </cell>
          <cell r="AY75" t="str">
            <v>0</v>
          </cell>
          <cell r="AZ75" t="str">
            <v>FPL Fibernet</v>
          </cell>
        </row>
        <row r="76">
          <cell r="A76" t="str">
            <v>107100</v>
          </cell>
          <cell r="B76" t="str">
            <v>0399</v>
          </cell>
          <cell r="C76" t="str">
            <v>01066</v>
          </cell>
          <cell r="D76" t="str">
            <v>OMC000</v>
          </cell>
          <cell r="E76" t="str">
            <v>399000</v>
          </cell>
          <cell r="F76" t="str">
            <v>0803</v>
          </cell>
          <cell r="G76" t="str">
            <v>36000</v>
          </cell>
          <cell r="H76" t="str">
            <v>A</v>
          </cell>
          <cell r="I76" t="str">
            <v>00000041</v>
          </cell>
          <cell r="J76">
            <v>95</v>
          </cell>
          <cell r="K76">
            <v>399</v>
          </cell>
          <cell r="L76">
            <v>3218</v>
          </cell>
          <cell r="M76">
            <v>0</v>
          </cell>
          <cell r="N76">
            <v>0</v>
          </cell>
          <cell r="O76">
            <v>0</v>
          </cell>
          <cell r="P76">
            <v>0</v>
          </cell>
          <cell r="Q76" t="str">
            <v>0803</v>
          </cell>
          <cell r="R76" t="str">
            <v>36000</v>
          </cell>
          <cell r="S76" t="str">
            <v>200212</v>
          </cell>
          <cell r="T76" t="str">
            <v>PY42</v>
          </cell>
          <cell r="U76">
            <v>2344.36</v>
          </cell>
          <cell r="V76" t="str">
            <v>LDB</v>
          </cell>
          <cell r="W76">
            <v>0</v>
          </cell>
          <cell r="X76" t="str">
            <v>SHR</v>
          </cell>
          <cell r="Y76">
            <v>62</v>
          </cell>
          <cell r="Z76">
            <v>62</v>
          </cell>
          <cell r="AA76" t="str">
            <v>PYP</v>
          </cell>
          <cell r="AB76" t="str">
            <v xml:space="preserve"> 0000026</v>
          </cell>
          <cell r="AC76" t="str">
            <v>PYL</v>
          </cell>
          <cell r="AD76" t="str">
            <v>004399</v>
          </cell>
          <cell r="AE76" t="str">
            <v>EMP</v>
          </cell>
          <cell r="AF76" t="str">
            <v>80814</v>
          </cell>
          <cell r="AG76" t="str">
            <v>JUL</v>
          </cell>
          <cell r="AH76" t="str">
            <v xml:space="preserve"> 000.00</v>
          </cell>
          <cell r="AI76" t="str">
            <v>BCH</v>
          </cell>
          <cell r="AJ76" t="str">
            <v>801</v>
          </cell>
          <cell r="AK76" t="str">
            <v>CLS</v>
          </cell>
          <cell r="AL76" t="str">
            <v>R437</v>
          </cell>
          <cell r="AM76" t="str">
            <v>DTA</v>
          </cell>
          <cell r="AN76" t="str">
            <v xml:space="preserve"> 00000000000.00</v>
          </cell>
          <cell r="AO76" t="str">
            <v>DTH</v>
          </cell>
          <cell r="AP76" t="str">
            <v xml:space="preserve"> 00000000000.00</v>
          </cell>
          <cell r="AV76" t="str">
            <v>000000000</v>
          </cell>
          <cell r="AW76" t="str">
            <v>000</v>
          </cell>
          <cell r="AX76" t="str">
            <v>00</v>
          </cell>
          <cell r="AY76" t="str">
            <v>0</v>
          </cell>
          <cell r="AZ76" t="str">
            <v>FPL Fibernet</v>
          </cell>
        </row>
        <row r="77">
          <cell r="A77" t="str">
            <v>107100</v>
          </cell>
          <cell r="B77" t="str">
            <v>0399</v>
          </cell>
          <cell r="C77" t="str">
            <v>01066</v>
          </cell>
          <cell r="D77" t="str">
            <v>OMC000</v>
          </cell>
          <cell r="E77" t="str">
            <v>399000</v>
          </cell>
          <cell r="F77" t="str">
            <v>0803</v>
          </cell>
          <cell r="G77" t="str">
            <v>36000</v>
          </cell>
          <cell r="H77" t="str">
            <v>A</v>
          </cell>
          <cell r="I77" t="str">
            <v>00000041</v>
          </cell>
          <cell r="J77">
            <v>95</v>
          </cell>
          <cell r="K77">
            <v>399</v>
          </cell>
          <cell r="L77">
            <v>3218</v>
          </cell>
          <cell r="M77">
            <v>0</v>
          </cell>
          <cell r="N77">
            <v>0</v>
          </cell>
          <cell r="O77">
            <v>0</v>
          </cell>
          <cell r="P77">
            <v>0</v>
          </cell>
          <cell r="Q77" t="str">
            <v>0803</v>
          </cell>
          <cell r="R77" t="str">
            <v>36000</v>
          </cell>
          <cell r="S77" t="str">
            <v>200212</v>
          </cell>
          <cell r="T77" t="str">
            <v>PY42</v>
          </cell>
          <cell r="U77">
            <v>2570.58</v>
          </cell>
          <cell r="V77" t="str">
            <v>LDB</v>
          </cell>
          <cell r="W77">
            <v>0</v>
          </cell>
          <cell r="X77" t="str">
            <v>SHR</v>
          </cell>
          <cell r="Y77">
            <v>74</v>
          </cell>
          <cell r="Z77">
            <v>74</v>
          </cell>
          <cell r="AA77" t="str">
            <v>PYP</v>
          </cell>
          <cell r="AB77" t="str">
            <v xml:space="preserve"> 0000001</v>
          </cell>
          <cell r="AC77" t="str">
            <v>PYL</v>
          </cell>
          <cell r="AD77" t="str">
            <v>004399</v>
          </cell>
          <cell r="AE77" t="str">
            <v>EMP</v>
          </cell>
          <cell r="AF77" t="str">
            <v>27026</v>
          </cell>
          <cell r="AG77" t="str">
            <v>JUL</v>
          </cell>
          <cell r="AH77" t="str">
            <v xml:space="preserve"> 000.00</v>
          </cell>
          <cell r="AI77" t="str">
            <v>BCH</v>
          </cell>
          <cell r="AJ77" t="str">
            <v>801</v>
          </cell>
          <cell r="AK77" t="str">
            <v>CLS</v>
          </cell>
          <cell r="AL77" t="str">
            <v>R445</v>
          </cell>
          <cell r="AM77" t="str">
            <v>DTA</v>
          </cell>
          <cell r="AN77" t="str">
            <v xml:space="preserve"> 00000000000.00</v>
          </cell>
          <cell r="AO77" t="str">
            <v>DTH</v>
          </cell>
          <cell r="AP77" t="str">
            <v xml:space="preserve"> 00000000000.00</v>
          </cell>
          <cell r="AV77" t="str">
            <v>000000000</v>
          </cell>
          <cell r="AW77" t="str">
            <v>000</v>
          </cell>
          <cell r="AX77" t="str">
            <v>00</v>
          </cell>
          <cell r="AY77" t="str">
            <v>0</v>
          </cell>
          <cell r="AZ77" t="str">
            <v>FPL Fibernet</v>
          </cell>
        </row>
        <row r="78">
          <cell r="A78" t="str">
            <v>107100</v>
          </cell>
          <cell r="B78" t="str">
            <v>0399</v>
          </cell>
          <cell r="C78" t="str">
            <v>01066</v>
          </cell>
          <cell r="D78" t="str">
            <v>OMC000</v>
          </cell>
          <cell r="E78" t="str">
            <v>399000</v>
          </cell>
          <cell r="F78" t="str">
            <v>0803</v>
          </cell>
          <cell r="G78" t="str">
            <v>36000</v>
          </cell>
          <cell r="H78" t="str">
            <v>A</v>
          </cell>
          <cell r="I78" t="str">
            <v>00000041</v>
          </cell>
          <cell r="J78">
            <v>95</v>
          </cell>
          <cell r="K78">
            <v>399</v>
          </cell>
          <cell r="L78">
            <v>3218</v>
          </cell>
          <cell r="M78">
            <v>0</v>
          </cell>
          <cell r="N78">
            <v>0</v>
          </cell>
          <cell r="O78">
            <v>0</v>
          </cell>
          <cell r="P78">
            <v>0</v>
          </cell>
          <cell r="Q78" t="str">
            <v>0803</v>
          </cell>
          <cell r="R78" t="str">
            <v>36000</v>
          </cell>
          <cell r="S78" t="str">
            <v>200212</v>
          </cell>
          <cell r="T78" t="str">
            <v>PY42</v>
          </cell>
          <cell r="U78">
            <v>2782</v>
          </cell>
          <cell r="V78" t="str">
            <v>LDB</v>
          </cell>
          <cell r="W78">
            <v>0</v>
          </cell>
          <cell r="X78" t="str">
            <v>SHR</v>
          </cell>
          <cell r="Y78">
            <v>80</v>
          </cell>
          <cell r="Z78">
            <v>80</v>
          </cell>
          <cell r="AA78" t="str">
            <v>PYP</v>
          </cell>
          <cell r="AB78" t="str">
            <v xml:space="preserve"> 0000001</v>
          </cell>
          <cell r="AC78" t="str">
            <v>PYL</v>
          </cell>
          <cell r="AD78" t="str">
            <v>004399</v>
          </cell>
          <cell r="AE78" t="str">
            <v>EMP</v>
          </cell>
          <cell r="AF78" t="str">
            <v>28454</v>
          </cell>
          <cell r="AG78" t="str">
            <v>JUL</v>
          </cell>
          <cell r="AH78" t="str">
            <v xml:space="preserve"> 000.00</v>
          </cell>
          <cell r="AI78" t="str">
            <v>BCH</v>
          </cell>
          <cell r="AJ78" t="str">
            <v>801</v>
          </cell>
          <cell r="AK78" t="str">
            <v>CLS</v>
          </cell>
          <cell r="AL78" t="str">
            <v>R437</v>
          </cell>
          <cell r="AM78" t="str">
            <v>DTA</v>
          </cell>
          <cell r="AN78" t="str">
            <v xml:space="preserve"> 00000000000.00</v>
          </cell>
          <cell r="AO78" t="str">
            <v>DTH</v>
          </cell>
          <cell r="AP78" t="str">
            <v xml:space="preserve"> 00000000000.00</v>
          </cell>
          <cell r="AV78" t="str">
            <v>000000000</v>
          </cell>
          <cell r="AW78" t="str">
            <v>000</v>
          </cell>
          <cell r="AX78" t="str">
            <v>00</v>
          </cell>
          <cell r="AY78" t="str">
            <v>0</v>
          </cell>
          <cell r="AZ78" t="str">
            <v>FPL Fibernet</v>
          </cell>
        </row>
        <row r="79">
          <cell r="A79" t="str">
            <v>107100</v>
          </cell>
          <cell r="B79" t="str">
            <v>0399</v>
          </cell>
          <cell r="C79" t="str">
            <v>01066</v>
          </cell>
          <cell r="D79" t="str">
            <v>OMC000</v>
          </cell>
          <cell r="E79" t="str">
            <v>399000</v>
          </cell>
          <cell r="F79" t="str">
            <v>0803</v>
          </cell>
          <cell r="G79" t="str">
            <v>36000</v>
          </cell>
          <cell r="H79" t="str">
            <v>A</v>
          </cell>
          <cell r="I79" t="str">
            <v>00000041</v>
          </cell>
          <cell r="J79">
            <v>95</v>
          </cell>
          <cell r="K79">
            <v>399</v>
          </cell>
          <cell r="L79">
            <v>3218</v>
          </cell>
          <cell r="M79">
            <v>0</v>
          </cell>
          <cell r="N79">
            <v>0</v>
          </cell>
          <cell r="O79">
            <v>0</v>
          </cell>
          <cell r="P79">
            <v>0</v>
          </cell>
          <cell r="Q79" t="str">
            <v>0803</v>
          </cell>
          <cell r="R79" t="str">
            <v>36000</v>
          </cell>
          <cell r="S79" t="str">
            <v>200212</v>
          </cell>
          <cell r="T79" t="str">
            <v>PY42</v>
          </cell>
          <cell r="U79">
            <v>2782</v>
          </cell>
          <cell r="V79" t="str">
            <v>LDB</v>
          </cell>
          <cell r="W79">
            <v>0</v>
          </cell>
          <cell r="X79" t="str">
            <v>SHR</v>
          </cell>
          <cell r="Y79">
            <v>80</v>
          </cell>
          <cell r="Z79">
            <v>80</v>
          </cell>
          <cell r="AA79" t="str">
            <v>PYP</v>
          </cell>
          <cell r="AB79" t="str">
            <v xml:space="preserve"> 0000025</v>
          </cell>
          <cell r="AC79" t="str">
            <v>PYL</v>
          </cell>
          <cell r="AD79" t="str">
            <v>004399</v>
          </cell>
          <cell r="AE79" t="str">
            <v>EMP</v>
          </cell>
          <cell r="AF79" t="str">
            <v>28454</v>
          </cell>
          <cell r="AG79" t="str">
            <v>JUL</v>
          </cell>
          <cell r="AH79" t="str">
            <v xml:space="preserve"> 000.00</v>
          </cell>
          <cell r="AI79" t="str">
            <v>BCH</v>
          </cell>
          <cell r="AJ79" t="str">
            <v>801</v>
          </cell>
          <cell r="AK79" t="str">
            <v>CLS</v>
          </cell>
          <cell r="AL79" t="str">
            <v>R437</v>
          </cell>
          <cell r="AM79" t="str">
            <v>DTA</v>
          </cell>
          <cell r="AN79" t="str">
            <v xml:space="preserve"> 00000000000.00</v>
          </cell>
          <cell r="AO79" t="str">
            <v>DTH</v>
          </cell>
          <cell r="AP79" t="str">
            <v xml:space="preserve"> 00000000000.00</v>
          </cell>
          <cell r="AV79" t="str">
            <v>000000000</v>
          </cell>
          <cell r="AW79" t="str">
            <v>000</v>
          </cell>
          <cell r="AX79" t="str">
            <v>00</v>
          </cell>
          <cell r="AY79" t="str">
            <v>0</v>
          </cell>
          <cell r="AZ79" t="str">
            <v>FPL Fibernet</v>
          </cell>
        </row>
        <row r="80">
          <cell r="A80" t="str">
            <v>107100</v>
          </cell>
          <cell r="B80" t="str">
            <v>0399</v>
          </cell>
          <cell r="C80" t="str">
            <v>01066</v>
          </cell>
          <cell r="D80" t="str">
            <v>OMC000</v>
          </cell>
          <cell r="E80" t="str">
            <v>399000</v>
          </cell>
          <cell r="F80" t="str">
            <v>0803</v>
          </cell>
          <cell r="G80" t="str">
            <v>36000</v>
          </cell>
          <cell r="H80" t="str">
            <v>A</v>
          </cell>
          <cell r="I80" t="str">
            <v>00000041</v>
          </cell>
          <cell r="J80">
            <v>95</v>
          </cell>
          <cell r="K80">
            <v>399</v>
          </cell>
          <cell r="L80">
            <v>3218</v>
          </cell>
          <cell r="M80">
            <v>0</v>
          </cell>
          <cell r="N80">
            <v>0</v>
          </cell>
          <cell r="O80">
            <v>0</v>
          </cell>
          <cell r="P80">
            <v>0</v>
          </cell>
          <cell r="Q80" t="str">
            <v>0803</v>
          </cell>
          <cell r="R80" t="str">
            <v>36000</v>
          </cell>
          <cell r="S80" t="str">
            <v>200212</v>
          </cell>
          <cell r="T80" t="str">
            <v>PY42</v>
          </cell>
          <cell r="U80">
            <v>2782</v>
          </cell>
          <cell r="V80" t="str">
            <v>LDB</v>
          </cell>
          <cell r="W80">
            <v>0</v>
          </cell>
          <cell r="X80" t="str">
            <v>SHR</v>
          </cell>
          <cell r="Y80">
            <v>80</v>
          </cell>
          <cell r="Z80">
            <v>80</v>
          </cell>
          <cell r="AA80" t="str">
            <v>PYP</v>
          </cell>
          <cell r="AB80" t="str">
            <v xml:space="preserve"> 0000026</v>
          </cell>
          <cell r="AC80" t="str">
            <v>PYL</v>
          </cell>
          <cell r="AD80" t="str">
            <v>004399</v>
          </cell>
          <cell r="AE80" t="str">
            <v>EMP</v>
          </cell>
          <cell r="AF80" t="str">
            <v>28454</v>
          </cell>
          <cell r="AG80" t="str">
            <v>JUL</v>
          </cell>
          <cell r="AH80" t="str">
            <v xml:space="preserve"> 000.00</v>
          </cell>
          <cell r="AI80" t="str">
            <v>BCH</v>
          </cell>
          <cell r="AJ80" t="str">
            <v>801</v>
          </cell>
          <cell r="AK80" t="str">
            <v>CLS</v>
          </cell>
          <cell r="AL80" t="str">
            <v>R437</v>
          </cell>
          <cell r="AM80" t="str">
            <v>DTA</v>
          </cell>
          <cell r="AN80" t="str">
            <v xml:space="preserve"> 00000000000.00</v>
          </cell>
          <cell r="AO80" t="str">
            <v>DTH</v>
          </cell>
          <cell r="AP80" t="str">
            <v xml:space="preserve"> 00000000000.00</v>
          </cell>
          <cell r="AV80" t="str">
            <v>000000000</v>
          </cell>
          <cell r="AW80" t="str">
            <v>000</v>
          </cell>
          <cell r="AX80" t="str">
            <v>00</v>
          </cell>
          <cell r="AY80" t="str">
            <v>0</v>
          </cell>
          <cell r="AZ80" t="str">
            <v>FPL Fibernet</v>
          </cell>
        </row>
        <row r="81">
          <cell r="A81" t="str">
            <v>107100</v>
          </cell>
          <cell r="B81" t="str">
            <v>0399</v>
          </cell>
          <cell r="C81" t="str">
            <v>01066</v>
          </cell>
          <cell r="D81" t="str">
            <v>OMC000</v>
          </cell>
          <cell r="E81" t="str">
            <v>399000</v>
          </cell>
          <cell r="F81" t="str">
            <v>0803</v>
          </cell>
          <cell r="G81" t="str">
            <v>36000</v>
          </cell>
          <cell r="H81" t="str">
            <v>A</v>
          </cell>
          <cell r="I81" t="str">
            <v>00000041</v>
          </cell>
          <cell r="J81">
            <v>95</v>
          </cell>
          <cell r="K81">
            <v>399</v>
          </cell>
          <cell r="L81">
            <v>3218</v>
          </cell>
          <cell r="M81">
            <v>0</v>
          </cell>
          <cell r="N81">
            <v>0</v>
          </cell>
          <cell r="O81">
            <v>0</v>
          </cell>
          <cell r="P81">
            <v>0</v>
          </cell>
          <cell r="Q81" t="str">
            <v>0803</v>
          </cell>
          <cell r="R81" t="str">
            <v>36000</v>
          </cell>
          <cell r="S81" t="str">
            <v>200212</v>
          </cell>
          <cell r="T81" t="str">
            <v>PY42</v>
          </cell>
          <cell r="U81">
            <v>4001</v>
          </cell>
          <cell r="V81" t="str">
            <v>LDB</v>
          </cell>
          <cell r="W81">
            <v>0</v>
          </cell>
          <cell r="X81" t="str">
            <v>SHR</v>
          </cell>
          <cell r="Y81">
            <v>80</v>
          </cell>
          <cell r="Z81">
            <v>80</v>
          </cell>
          <cell r="AA81" t="str">
            <v>PYP</v>
          </cell>
          <cell r="AB81" t="str">
            <v xml:space="preserve"> 0000001</v>
          </cell>
          <cell r="AC81" t="str">
            <v>PYL</v>
          </cell>
          <cell r="AD81" t="str">
            <v>003054</v>
          </cell>
          <cell r="AE81" t="str">
            <v>EMP</v>
          </cell>
          <cell r="AF81" t="str">
            <v>04875</v>
          </cell>
          <cell r="AG81" t="str">
            <v>JUL</v>
          </cell>
          <cell r="AH81" t="str">
            <v xml:space="preserve"> 000.00</v>
          </cell>
          <cell r="AI81" t="str">
            <v>BCH</v>
          </cell>
          <cell r="AJ81" t="str">
            <v>801</v>
          </cell>
          <cell r="AK81" t="str">
            <v>CLS</v>
          </cell>
          <cell r="AL81" t="str">
            <v>R447</v>
          </cell>
          <cell r="AM81" t="str">
            <v>DTA</v>
          </cell>
          <cell r="AN81" t="str">
            <v xml:space="preserve"> 00000000000.00</v>
          </cell>
          <cell r="AO81" t="str">
            <v>DTH</v>
          </cell>
          <cell r="AP81" t="str">
            <v xml:space="preserve"> 00000000000.00</v>
          </cell>
          <cell r="AV81" t="str">
            <v>000000000</v>
          </cell>
          <cell r="AW81" t="str">
            <v>000</v>
          </cell>
          <cell r="AX81" t="str">
            <v>00</v>
          </cell>
          <cell r="AY81" t="str">
            <v>0</v>
          </cell>
          <cell r="AZ81" t="str">
            <v>FPL Fibernet</v>
          </cell>
        </row>
        <row r="82">
          <cell r="A82" t="str">
            <v>107100</v>
          </cell>
          <cell r="B82" t="str">
            <v>0399</v>
          </cell>
          <cell r="C82" t="str">
            <v>01066</v>
          </cell>
          <cell r="D82" t="str">
            <v>OMC000</v>
          </cell>
          <cell r="E82" t="str">
            <v>399000</v>
          </cell>
          <cell r="F82" t="str">
            <v>0803</v>
          </cell>
          <cell r="G82" t="str">
            <v>36000</v>
          </cell>
          <cell r="H82" t="str">
            <v>A</v>
          </cell>
          <cell r="I82" t="str">
            <v>00000041</v>
          </cell>
          <cell r="J82">
            <v>95</v>
          </cell>
          <cell r="K82">
            <v>399</v>
          </cell>
          <cell r="L82">
            <v>3218</v>
          </cell>
          <cell r="M82">
            <v>0</v>
          </cell>
          <cell r="N82">
            <v>0</v>
          </cell>
          <cell r="O82">
            <v>0</v>
          </cell>
          <cell r="P82">
            <v>0</v>
          </cell>
          <cell r="Q82" t="str">
            <v>0803</v>
          </cell>
          <cell r="R82" t="str">
            <v>36000</v>
          </cell>
          <cell r="S82" t="str">
            <v>200212</v>
          </cell>
          <cell r="T82" t="str">
            <v>PY42</v>
          </cell>
          <cell r="U82">
            <v>4001</v>
          </cell>
          <cell r="V82" t="str">
            <v>LDB</v>
          </cell>
          <cell r="W82">
            <v>0</v>
          </cell>
          <cell r="X82" t="str">
            <v>SHR</v>
          </cell>
          <cell r="Y82">
            <v>80</v>
          </cell>
          <cell r="Z82">
            <v>80</v>
          </cell>
          <cell r="AA82" t="str">
            <v>PYP</v>
          </cell>
          <cell r="AB82" t="str">
            <v xml:space="preserve"> 0000025</v>
          </cell>
          <cell r="AC82" t="str">
            <v>PYL</v>
          </cell>
          <cell r="AD82" t="str">
            <v>003054</v>
          </cell>
          <cell r="AE82" t="str">
            <v>EMP</v>
          </cell>
          <cell r="AF82" t="str">
            <v>04875</v>
          </cell>
          <cell r="AG82" t="str">
            <v>JUL</v>
          </cell>
          <cell r="AH82" t="str">
            <v xml:space="preserve"> 000.00</v>
          </cell>
          <cell r="AI82" t="str">
            <v>BCH</v>
          </cell>
          <cell r="AJ82" t="str">
            <v>801</v>
          </cell>
          <cell r="AK82" t="str">
            <v>CLS</v>
          </cell>
          <cell r="AL82" t="str">
            <v>R447</v>
          </cell>
          <cell r="AM82" t="str">
            <v>DTA</v>
          </cell>
          <cell r="AN82" t="str">
            <v xml:space="preserve"> 00000000000.00</v>
          </cell>
          <cell r="AO82" t="str">
            <v>DTH</v>
          </cell>
          <cell r="AP82" t="str">
            <v xml:space="preserve"> 00000000000.00</v>
          </cell>
          <cell r="AV82" t="str">
            <v>000000000</v>
          </cell>
          <cell r="AW82" t="str">
            <v>000</v>
          </cell>
          <cell r="AX82" t="str">
            <v>00</v>
          </cell>
          <cell r="AY82" t="str">
            <v>0</v>
          </cell>
          <cell r="AZ82" t="str">
            <v>FPL Fibernet</v>
          </cell>
        </row>
        <row r="83">
          <cell r="A83" t="str">
            <v>107100</v>
          </cell>
          <cell r="B83" t="str">
            <v>0399</v>
          </cell>
          <cell r="C83" t="str">
            <v>01066</v>
          </cell>
          <cell r="D83" t="str">
            <v>OMC000</v>
          </cell>
          <cell r="E83" t="str">
            <v>399000</v>
          </cell>
          <cell r="F83" t="str">
            <v>0803</v>
          </cell>
          <cell r="G83" t="str">
            <v>36000</v>
          </cell>
          <cell r="H83" t="str">
            <v>A</v>
          </cell>
          <cell r="I83" t="str">
            <v>00000041</v>
          </cell>
          <cell r="J83">
            <v>95</v>
          </cell>
          <cell r="K83">
            <v>399</v>
          </cell>
          <cell r="L83">
            <v>3218</v>
          </cell>
          <cell r="M83">
            <v>0</v>
          </cell>
          <cell r="N83">
            <v>0</v>
          </cell>
          <cell r="O83">
            <v>0</v>
          </cell>
          <cell r="P83">
            <v>0</v>
          </cell>
          <cell r="Q83" t="str">
            <v>0803</v>
          </cell>
          <cell r="R83" t="str">
            <v>36000</v>
          </cell>
          <cell r="S83" t="str">
            <v>200212</v>
          </cell>
          <cell r="T83" t="str">
            <v>PY42</v>
          </cell>
          <cell r="U83">
            <v>4001</v>
          </cell>
          <cell r="V83" t="str">
            <v>LDB</v>
          </cell>
          <cell r="W83">
            <v>0</v>
          </cell>
          <cell r="X83" t="str">
            <v>SHR</v>
          </cell>
          <cell r="Y83">
            <v>80</v>
          </cell>
          <cell r="Z83">
            <v>80</v>
          </cell>
          <cell r="AA83" t="str">
            <v>PYP</v>
          </cell>
          <cell r="AB83" t="str">
            <v xml:space="preserve"> 0000026</v>
          </cell>
          <cell r="AC83" t="str">
            <v>PYL</v>
          </cell>
          <cell r="AD83" t="str">
            <v>003054</v>
          </cell>
          <cell r="AE83" t="str">
            <v>EMP</v>
          </cell>
          <cell r="AF83" t="str">
            <v>04875</v>
          </cell>
          <cell r="AG83" t="str">
            <v>JUL</v>
          </cell>
          <cell r="AH83" t="str">
            <v xml:space="preserve"> 000.00</v>
          </cell>
          <cell r="AI83" t="str">
            <v>BCH</v>
          </cell>
          <cell r="AJ83" t="str">
            <v>801</v>
          </cell>
          <cell r="AK83" t="str">
            <v>CLS</v>
          </cell>
          <cell r="AL83" t="str">
            <v>R447</v>
          </cell>
          <cell r="AM83" t="str">
            <v>DTA</v>
          </cell>
          <cell r="AN83" t="str">
            <v xml:space="preserve"> 00000000000.00</v>
          </cell>
          <cell r="AO83" t="str">
            <v>DTH</v>
          </cell>
          <cell r="AP83" t="str">
            <v xml:space="preserve"> 00000000000.00</v>
          </cell>
          <cell r="AV83" t="str">
            <v>000000000</v>
          </cell>
          <cell r="AW83" t="str">
            <v>000</v>
          </cell>
          <cell r="AX83" t="str">
            <v>00</v>
          </cell>
          <cell r="AY83" t="str">
            <v>0</v>
          </cell>
          <cell r="AZ83" t="str">
            <v>FPL Fibernet</v>
          </cell>
        </row>
        <row r="84">
          <cell r="A84" t="str">
            <v>107100</v>
          </cell>
          <cell r="B84" t="str">
            <v>0399</v>
          </cell>
          <cell r="C84" t="str">
            <v>01066</v>
          </cell>
          <cell r="D84" t="str">
            <v>OMC000</v>
          </cell>
          <cell r="E84" t="str">
            <v>399000</v>
          </cell>
          <cell r="F84" t="str">
            <v>0810</v>
          </cell>
          <cell r="G84" t="str">
            <v>65000</v>
          </cell>
          <cell r="H84" t="str">
            <v>A</v>
          </cell>
          <cell r="I84" t="str">
            <v>00000041</v>
          </cell>
          <cell r="J84">
            <v>95</v>
          </cell>
          <cell r="K84">
            <v>399</v>
          </cell>
          <cell r="L84">
            <v>3218</v>
          </cell>
          <cell r="M84">
            <v>0</v>
          </cell>
          <cell r="N84">
            <v>0</v>
          </cell>
          <cell r="O84">
            <v>0</v>
          </cell>
          <cell r="P84">
            <v>0</v>
          </cell>
          <cell r="Q84" t="str">
            <v>0810</v>
          </cell>
          <cell r="R84" t="str">
            <v>65000</v>
          </cell>
          <cell r="S84" t="str">
            <v>200212</v>
          </cell>
          <cell r="T84" t="str">
            <v>CA01</v>
          </cell>
          <cell r="U84">
            <v>36.909999999999997</v>
          </cell>
          <cell r="V84" t="str">
            <v>LDB</v>
          </cell>
          <cell r="W84">
            <v>0</v>
          </cell>
          <cell r="Y84">
            <v>0</v>
          </cell>
          <cell r="Z84">
            <v>0</v>
          </cell>
          <cell r="AA84" t="str">
            <v>BCH</v>
          </cell>
          <cell r="AB84" t="str">
            <v>0001</v>
          </cell>
          <cell r="AC84" t="str">
            <v>WKS</v>
          </cell>
          <cell r="AE84" t="str">
            <v>JV#</v>
          </cell>
          <cell r="AF84" t="str">
            <v>122A</v>
          </cell>
          <cell r="AG84" t="str">
            <v>FRN</v>
          </cell>
          <cell r="AH84" t="str">
            <v>3218</v>
          </cell>
          <cell r="AI84" t="str">
            <v>RP#</v>
          </cell>
          <cell r="AJ84" t="str">
            <v>000</v>
          </cell>
          <cell r="AK84" t="str">
            <v>CTL</v>
          </cell>
          <cell r="AM84" t="str">
            <v>RF#</v>
          </cell>
          <cell r="AU84" t="str">
            <v>I/C-PHONE CHARGES,FPL</v>
          </cell>
          <cell r="AZ84" t="str">
            <v>FPL Fibernet</v>
          </cell>
        </row>
        <row r="85">
          <cell r="A85" t="str">
            <v>107100</v>
          </cell>
          <cell r="B85" t="str">
            <v>0399</v>
          </cell>
          <cell r="C85" t="str">
            <v>01066</v>
          </cell>
          <cell r="D85" t="str">
            <v>OMC000</v>
          </cell>
          <cell r="E85" t="str">
            <v>399000</v>
          </cell>
          <cell r="F85" t="str">
            <v>0811</v>
          </cell>
          <cell r="G85" t="str">
            <v>52450</v>
          </cell>
          <cell r="H85" t="str">
            <v>A</v>
          </cell>
          <cell r="I85" t="str">
            <v>00000041</v>
          </cell>
          <cell r="J85">
            <v>95</v>
          </cell>
          <cell r="K85">
            <v>399</v>
          </cell>
          <cell r="L85">
            <v>3218</v>
          </cell>
          <cell r="M85">
            <v>0</v>
          </cell>
          <cell r="N85">
            <v>0</v>
          </cell>
          <cell r="O85">
            <v>0</v>
          </cell>
          <cell r="P85">
            <v>0</v>
          </cell>
          <cell r="Q85" t="str">
            <v>0811</v>
          </cell>
          <cell r="R85" t="str">
            <v>52450</v>
          </cell>
          <cell r="S85" t="str">
            <v>200212</v>
          </cell>
          <cell r="T85" t="str">
            <v>SA01</v>
          </cell>
          <cell r="U85">
            <v>21.37</v>
          </cell>
          <cell r="W85">
            <v>0</v>
          </cell>
          <cell r="Y85">
            <v>0</v>
          </cell>
          <cell r="Z85">
            <v>0</v>
          </cell>
          <cell r="AA85" t="str">
            <v>BCH</v>
          </cell>
          <cell r="AB85" t="str">
            <v>450002350</v>
          </cell>
          <cell r="AC85" t="str">
            <v>PO#</v>
          </cell>
          <cell r="AE85" t="str">
            <v>S/R</v>
          </cell>
          <cell r="AI85" t="str">
            <v>PYN</v>
          </cell>
          <cell r="AJ85" t="str">
            <v>WOLFSON L</v>
          </cell>
          <cell r="AK85" t="str">
            <v>VND</v>
          </cell>
          <cell r="AL85" t="str">
            <v>266735412</v>
          </cell>
          <cell r="AM85" t="str">
            <v>FAC</v>
          </cell>
          <cell r="AN85" t="str">
            <v>000</v>
          </cell>
          <cell r="AQ85" t="str">
            <v>NVD</v>
          </cell>
          <cell r="AR85" t="str">
            <v>2002-12-</v>
          </cell>
          <cell r="AU85" t="str">
            <v>L WOLFSON LOCALCALLSWOLFSON L           1900003320</v>
          </cell>
          <cell r="AV85" t="str">
            <v>WF-BATCH</v>
          </cell>
          <cell r="AW85" t="str">
            <v>000</v>
          </cell>
          <cell r="AX85" t="str">
            <v>00</v>
          </cell>
          <cell r="AY85" t="str">
            <v>0</v>
          </cell>
          <cell r="AZ85" t="str">
            <v>FPL Fibernet</v>
          </cell>
        </row>
        <row r="86">
          <cell r="A86" t="str">
            <v>107100</v>
          </cell>
          <cell r="B86" t="str">
            <v>0399</v>
          </cell>
          <cell r="C86" t="str">
            <v>01066</v>
          </cell>
          <cell r="D86" t="str">
            <v>OMC000</v>
          </cell>
          <cell r="E86" t="str">
            <v>399000</v>
          </cell>
          <cell r="F86" t="str">
            <v>0814</v>
          </cell>
          <cell r="G86" t="str">
            <v>52450</v>
          </cell>
          <cell r="H86" t="str">
            <v>A</v>
          </cell>
          <cell r="I86" t="str">
            <v>00000041</v>
          </cell>
          <cell r="J86">
            <v>95</v>
          </cell>
          <cell r="K86">
            <v>399</v>
          </cell>
          <cell r="L86">
            <v>3218</v>
          </cell>
          <cell r="M86">
            <v>0</v>
          </cell>
          <cell r="N86">
            <v>0</v>
          </cell>
          <cell r="O86">
            <v>0</v>
          </cell>
          <cell r="P86">
            <v>0</v>
          </cell>
          <cell r="Q86" t="str">
            <v>0814</v>
          </cell>
          <cell r="R86" t="str">
            <v>52450</v>
          </cell>
          <cell r="S86" t="str">
            <v>200212</v>
          </cell>
          <cell r="T86" t="str">
            <v>SA01</v>
          </cell>
          <cell r="U86">
            <v>33.5</v>
          </cell>
          <cell r="W86">
            <v>0</v>
          </cell>
          <cell r="Y86">
            <v>0</v>
          </cell>
          <cell r="Z86">
            <v>0</v>
          </cell>
          <cell r="AA86" t="str">
            <v>BCH</v>
          </cell>
          <cell r="AB86" t="str">
            <v>450002347</v>
          </cell>
          <cell r="AC86" t="str">
            <v>PO#</v>
          </cell>
          <cell r="AE86" t="str">
            <v>S/R</v>
          </cell>
          <cell r="AI86" t="str">
            <v>PYN</v>
          </cell>
          <cell r="AJ86" t="str">
            <v>KREAFLE J E</v>
          </cell>
          <cell r="AK86" t="str">
            <v>VND</v>
          </cell>
          <cell r="AL86" t="str">
            <v>212864529</v>
          </cell>
          <cell r="AM86" t="str">
            <v>FAC</v>
          </cell>
          <cell r="AN86" t="str">
            <v>000</v>
          </cell>
          <cell r="AQ86" t="str">
            <v>NVD</v>
          </cell>
          <cell r="AR86" t="str">
            <v>2002-12-</v>
          </cell>
          <cell r="AU86" t="str">
            <v>J KREAFLE CELLPHONE KREAFLE J E         1900003310</v>
          </cell>
          <cell r="AV86" t="str">
            <v>WF-BATCH</v>
          </cell>
          <cell r="AW86" t="str">
            <v>000</v>
          </cell>
          <cell r="AX86" t="str">
            <v>00</v>
          </cell>
          <cell r="AY86" t="str">
            <v>0</v>
          </cell>
          <cell r="AZ86" t="str">
            <v>FPL Fibernet</v>
          </cell>
        </row>
        <row r="87">
          <cell r="A87" t="str">
            <v>107100</v>
          </cell>
          <cell r="B87" t="str">
            <v>0399</v>
          </cell>
          <cell r="C87" t="str">
            <v>01066</v>
          </cell>
          <cell r="D87" t="str">
            <v>OMC000</v>
          </cell>
          <cell r="E87" t="str">
            <v>399000</v>
          </cell>
          <cell r="F87" t="str">
            <v>0814</v>
          </cell>
          <cell r="G87" t="str">
            <v>52450</v>
          </cell>
          <cell r="H87" t="str">
            <v>A</v>
          </cell>
          <cell r="I87" t="str">
            <v>00000041</v>
          </cell>
          <cell r="J87">
            <v>95</v>
          </cell>
          <cell r="K87">
            <v>399</v>
          </cell>
          <cell r="L87">
            <v>3218</v>
          </cell>
          <cell r="M87">
            <v>0</v>
          </cell>
          <cell r="N87">
            <v>0</v>
          </cell>
          <cell r="O87">
            <v>0</v>
          </cell>
          <cell r="P87">
            <v>0</v>
          </cell>
          <cell r="Q87" t="str">
            <v>0814</v>
          </cell>
          <cell r="R87" t="str">
            <v>52450</v>
          </cell>
          <cell r="S87" t="str">
            <v>200212</v>
          </cell>
          <cell r="T87" t="str">
            <v>SA01</v>
          </cell>
          <cell r="U87">
            <v>56.5</v>
          </cell>
          <cell r="W87">
            <v>0</v>
          </cell>
          <cell r="Y87">
            <v>0</v>
          </cell>
          <cell r="Z87">
            <v>0</v>
          </cell>
          <cell r="AA87" t="str">
            <v>BCH</v>
          </cell>
          <cell r="AB87" t="str">
            <v>450002350</v>
          </cell>
          <cell r="AC87" t="str">
            <v>PO#</v>
          </cell>
          <cell r="AE87" t="str">
            <v>S/R</v>
          </cell>
          <cell r="AI87" t="str">
            <v>PYN</v>
          </cell>
          <cell r="AJ87" t="str">
            <v>WOLFSON L</v>
          </cell>
          <cell r="AK87" t="str">
            <v>VND</v>
          </cell>
          <cell r="AL87" t="str">
            <v>266735412</v>
          </cell>
          <cell r="AM87" t="str">
            <v>FAC</v>
          </cell>
          <cell r="AN87" t="str">
            <v>000</v>
          </cell>
          <cell r="AQ87" t="str">
            <v>NVD</v>
          </cell>
          <cell r="AR87" t="str">
            <v>2002-12-</v>
          </cell>
          <cell r="AU87" t="str">
            <v>L WOLFSON CELL PHONEWOLFSON L           1900003320</v>
          </cell>
          <cell r="AV87" t="str">
            <v>WF-BATCH</v>
          </cell>
          <cell r="AW87" t="str">
            <v>000</v>
          </cell>
          <cell r="AX87" t="str">
            <v>00</v>
          </cell>
          <cell r="AY87" t="str">
            <v>0</v>
          </cell>
          <cell r="AZ87" t="str">
            <v>FPL Fibernet</v>
          </cell>
        </row>
        <row r="88">
          <cell r="A88" t="str">
            <v>107100</v>
          </cell>
          <cell r="B88" t="str">
            <v>0399</v>
          </cell>
          <cell r="C88" t="str">
            <v>01066</v>
          </cell>
          <cell r="D88" t="str">
            <v>OMC000</v>
          </cell>
          <cell r="E88" t="str">
            <v>399000</v>
          </cell>
          <cell r="F88" t="str">
            <v>0814</v>
          </cell>
          <cell r="G88" t="str">
            <v>52450</v>
          </cell>
          <cell r="H88" t="str">
            <v>A</v>
          </cell>
          <cell r="I88" t="str">
            <v>00000041</v>
          </cell>
          <cell r="J88">
            <v>95</v>
          </cell>
          <cell r="K88">
            <v>399</v>
          </cell>
          <cell r="L88">
            <v>3218</v>
          </cell>
          <cell r="M88">
            <v>0</v>
          </cell>
          <cell r="N88">
            <v>0</v>
          </cell>
          <cell r="O88">
            <v>0</v>
          </cell>
          <cell r="P88">
            <v>0</v>
          </cell>
          <cell r="Q88" t="str">
            <v>0814</v>
          </cell>
          <cell r="R88" t="str">
            <v>52450</v>
          </cell>
          <cell r="S88" t="str">
            <v>200212</v>
          </cell>
          <cell r="T88" t="str">
            <v>SA01</v>
          </cell>
          <cell r="U88">
            <v>73.2</v>
          </cell>
          <cell r="W88">
            <v>0</v>
          </cell>
          <cell r="Y88">
            <v>0</v>
          </cell>
          <cell r="Z88">
            <v>0</v>
          </cell>
          <cell r="AA88" t="str">
            <v>BCH</v>
          </cell>
          <cell r="AB88" t="str">
            <v>450002350</v>
          </cell>
          <cell r="AC88" t="str">
            <v>PO#</v>
          </cell>
          <cell r="AE88" t="str">
            <v>S/R</v>
          </cell>
          <cell r="AI88" t="str">
            <v>PYN</v>
          </cell>
          <cell r="AJ88" t="str">
            <v>DE ZAYAS J M</v>
          </cell>
          <cell r="AK88" t="str">
            <v>VND</v>
          </cell>
          <cell r="AL88" t="str">
            <v>589128454</v>
          </cell>
          <cell r="AM88" t="str">
            <v>FAC</v>
          </cell>
          <cell r="AN88" t="str">
            <v>000</v>
          </cell>
          <cell r="AQ88" t="str">
            <v>NVD</v>
          </cell>
          <cell r="AR88" t="str">
            <v>2002-12-</v>
          </cell>
          <cell r="AU88" t="str">
            <v>J DEZAYAS CELLPHONE DE ZAYAS J M        1900003316</v>
          </cell>
          <cell r="AV88" t="str">
            <v>WF-BATCH</v>
          </cell>
          <cell r="AW88" t="str">
            <v>000</v>
          </cell>
          <cell r="AX88" t="str">
            <v>00</v>
          </cell>
          <cell r="AY88" t="str">
            <v>0</v>
          </cell>
          <cell r="AZ88" t="str">
            <v>FPL Fibernet</v>
          </cell>
        </row>
        <row r="89">
          <cell r="A89" t="str">
            <v>107100</v>
          </cell>
          <cell r="B89" t="str">
            <v>0399</v>
          </cell>
          <cell r="C89" t="str">
            <v>01066</v>
          </cell>
          <cell r="D89" t="str">
            <v>OMC000</v>
          </cell>
          <cell r="E89" t="str">
            <v>399000</v>
          </cell>
          <cell r="F89" t="str">
            <v>0814</v>
          </cell>
          <cell r="G89" t="str">
            <v>52450</v>
          </cell>
          <cell r="H89" t="str">
            <v>A</v>
          </cell>
          <cell r="I89" t="str">
            <v>00000041</v>
          </cell>
          <cell r="J89">
            <v>95</v>
          </cell>
          <cell r="K89">
            <v>399</v>
          </cell>
          <cell r="L89">
            <v>3218</v>
          </cell>
          <cell r="M89">
            <v>0</v>
          </cell>
          <cell r="N89">
            <v>0</v>
          </cell>
          <cell r="O89">
            <v>0</v>
          </cell>
          <cell r="P89">
            <v>0</v>
          </cell>
          <cell r="Q89" t="str">
            <v>0814</v>
          </cell>
          <cell r="R89" t="str">
            <v>52450</v>
          </cell>
          <cell r="S89" t="str">
            <v>200212</v>
          </cell>
          <cell r="T89" t="str">
            <v>SA01</v>
          </cell>
          <cell r="U89">
            <v>89.46</v>
          </cell>
          <cell r="W89">
            <v>0</v>
          </cell>
          <cell r="Y89">
            <v>0</v>
          </cell>
          <cell r="Z89">
            <v>0</v>
          </cell>
          <cell r="AA89" t="str">
            <v>BCH</v>
          </cell>
          <cell r="AB89" t="str">
            <v>450002340</v>
          </cell>
          <cell r="AC89" t="str">
            <v>PO#</v>
          </cell>
          <cell r="AE89" t="str">
            <v>S/R</v>
          </cell>
          <cell r="AI89" t="str">
            <v>PYN</v>
          </cell>
          <cell r="AJ89" t="str">
            <v>DE ZAYAS J M</v>
          </cell>
          <cell r="AK89" t="str">
            <v>VND</v>
          </cell>
          <cell r="AL89" t="str">
            <v>589128454</v>
          </cell>
          <cell r="AM89" t="str">
            <v>FAC</v>
          </cell>
          <cell r="AN89" t="str">
            <v>000</v>
          </cell>
          <cell r="AQ89" t="str">
            <v>NVD</v>
          </cell>
          <cell r="AR89" t="str">
            <v>2002-12-</v>
          </cell>
          <cell r="AU89" t="str">
            <v>J DEZAYAS CELLPHONE DE ZAYAS J M        1900003277</v>
          </cell>
          <cell r="AV89" t="str">
            <v>WF-BATCH</v>
          </cell>
          <cell r="AW89" t="str">
            <v>000</v>
          </cell>
          <cell r="AX89" t="str">
            <v>00</v>
          </cell>
          <cell r="AY89" t="str">
            <v>0</v>
          </cell>
          <cell r="AZ89" t="str">
            <v>FPL Fibernet</v>
          </cell>
        </row>
        <row r="90">
          <cell r="A90" t="str">
            <v>107100</v>
          </cell>
          <cell r="B90" t="str">
            <v>0399</v>
          </cell>
          <cell r="C90" t="str">
            <v>01066</v>
          </cell>
          <cell r="D90" t="str">
            <v>OMC000</v>
          </cell>
          <cell r="E90" t="str">
            <v>399000</v>
          </cell>
          <cell r="F90" t="str">
            <v>0814</v>
          </cell>
          <cell r="G90" t="str">
            <v>52450</v>
          </cell>
          <cell r="H90" t="str">
            <v>A</v>
          </cell>
          <cell r="I90" t="str">
            <v>00000041</v>
          </cell>
          <cell r="J90">
            <v>95</v>
          </cell>
          <cell r="K90">
            <v>399</v>
          </cell>
          <cell r="L90">
            <v>3218</v>
          </cell>
          <cell r="M90">
            <v>0</v>
          </cell>
          <cell r="N90">
            <v>0</v>
          </cell>
          <cell r="O90">
            <v>0</v>
          </cell>
          <cell r="P90">
            <v>0</v>
          </cell>
          <cell r="Q90" t="str">
            <v>0814</v>
          </cell>
          <cell r="R90" t="str">
            <v>52450</v>
          </cell>
          <cell r="S90" t="str">
            <v>200212</v>
          </cell>
          <cell r="T90" t="str">
            <v>SA01</v>
          </cell>
          <cell r="U90">
            <v>179.02</v>
          </cell>
          <cell r="W90">
            <v>0</v>
          </cell>
          <cell r="Y90">
            <v>0</v>
          </cell>
          <cell r="Z90">
            <v>0</v>
          </cell>
          <cell r="AA90" t="str">
            <v>BCH</v>
          </cell>
          <cell r="AB90" t="str">
            <v>450002361</v>
          </cell>
          <cell r="AC90" t="str">
            <v>PO#</v>
          </cell>
          <cell r="AE90" t="str">
            <v>S/R</v>
          </cell>
          <cell r="AI90" t="str">
            <v>PYN</v>
          </cell>
          <cell r="AJ90" t="str">
            <v>LOPEZ-GUERRERO A</v>
          </cell>
          <cell r="AK90" t="str">
            <v>VND</v>
          </cell>
          <cell r="AL90" t="str">
            <v>592927026</v>
          </cell>
          <cell r="AM90" t="str">
            <v>FAC</v>
          </cell>
          <cell r="AN90" t="str">
            <v>000</v>
          </cell>
          <cell r="AQ90" t="str">
            <v>NVD</v>
          </cell>
          <cell r="AR90" t="str">
            <v>2002-12-</v>
          </cell>
          <cell r="AU90" t="str">
            <v>A LOPEZ CELL PHONE  LOPEZ-GUERRERO A    1900003484</v>
          </cell>
          <cell r="AV90" t="str">
            <v>WF-BATCH</v>
          </cell>
          <cell r="AW90" t="str">
            <v>000</v>
          </cell>
          <cell r="AX90" t="str">
            <v>00</v>
          </cell>
          <cell r="AY90" t="str">
            <v>0</v>
          </cell>
          <cell r="AZ90" t="str">
            <v>FPL Fibernet</v>
          </cell>
        </row>
        <row r="91">
          <cell r="A91" t="str">
            <v>107100</v>
          </cell>
          <cell r="B91" t="str">
            <v>0399</v>
          </cell>
          <cell r="C91" t="str">
            <v>01066</v>
          </cell>
          <cell r="D91" t="str">
            <v>OMC000</v>
          </cell>
          <cell r="E91" t="str">
            <v>399000</v>
          </cell>
          <cell r="F91" t="str">
            <v>0821</v>
          </cell>
          <cell r="G91" t="str">
            <v>36000</v>
          </cell>
          <cell r="H91" t="str">
            <v>A</v>
          </cell>
          <cell r="I91" t="str">
            <v>00000041</v>
          </cell>
          <cell r="J91">
            <v>95</v>
          </cell>
          <cell r="K91">
            <v>399</v>
          </cell>
          <cell r="L91">
            <v>3218</v>
          </cell>
          <cell r="M91">
            <v>0</v>
          </cell>
          <cell r="N91">
            <v>0</v>
          </cell>
          <cell r="O91">
            <v>0</v>
          </cell>
          <cell r="P91">
            <v>0</v>
          </cell>
          <cell r="Q91" t="str">
            <v>0821</v>
          </cell>
          <cell r="R91" t="str">
            <v>36000</v>
          </cell>
          <cell r="S91" t="str">
            <v>200212</v>
          </cell>
          <cell r="T91" t="str">
            <v>PY42</v>
          </cell>
          <cell r="U91">
            <v>1375.6</v>
          </cell>
          <cell r="V91" t="str">
            <v>LDB</v>
          </cell>
          <cell r="W91">
            <v>0</v>
          </cell>
          <cell r="X91" t="str">
            <v>SHR</v>
          </cell>
          <cell r="Y91">
            <v>0</v>
          </cell>
          <cell r="Z91">
            <v>0</v>
          </cell>
          <cell r="AA91" t="str">
            <v>PYP</v>
          </cell>
          <cell r="AB91" t="str">
            <v xml:space="preserve"> 0000026</v>
          </cell>
          <cell r="AC91" t="str">
            <v>PYL</v>
          </cell>
          <cell r="AD91" t="str">
            <v>004399</v>
          </cell>
          <cell r="AE91" t="str">
            <v>EMP</v>
          </cell>
          <cell r="AF91" t="str">
            <v>27026</v>
          </cell>
          <cell r="AG91" t="str">
            <v>JUL</v>
          </cell>
          <cell r="AH91" t="str">
            <v xml:space="preserve"> 000.00</v>
          </cell>
          <cell r="AI91" t="str">
            <v>BCH</v>
          </cell>
          <cell r="AJ91" t="str">
            <v>C37</v>
          </cell>
          <cell r="AK91" t="str">
            <v>CLS</v>
          </cell>
          <cell r="AL91" t="str">
            <v>R445</v>
          </cell>
          <cell r="AM91" t="str">
            <v>DTA</v>
          </cell>
          <cell r="AN91" t="str">
            <v xml:space="preserve"> 00000000000.00</v>
          </cell>
          <cell r="AO91" t="str">
            <v>DTH</v>
          </cell>
          <cell r="AP91" t="str">
            <v xml:space="preserve"> 00000000000.00</v>
          </cell>
          <cell r="AV91" t="str">
            <v>000000000</v>
          </cell>
          <cell r="AW91" t="str">
            <v>000</v>
          </cell>
          <cell r="AX91" t="str">
            <v>00</v>
          </cell>
          <cell r="AY91" t="str">
            <v>0</v>
          </cell>
          <cell r="AZ91" t="str">
            <v>FPL Fibernet</v>
          </cell>
        </row>
        <row r="92">
          <cell r="A92" t="str">
            <v>107100</v>
          </cell>
          <cell r="B92" t="str">
            <v>0399</v>
          </cell>
          <cell r="C92" t="str">
            <v>01066</v>
          </cell>
          <cell r="D92" t="str">
            <v>OMC000</v>
          </cell>
          <cell r="E92" t="str">
            <v>399000</v>
          </cell>
          <cell r="F92" t="str">
            <v>0821</v>
          </cell>
          <cell r="G92" t="str">
            <v>36000</v>
          </cell>
          <cell r="H92" t="str">
            <v>A</v>
          </cell>
          <cell r="I92" t="str">
            <v>00000041</v>
          </cell>
          <cell r="J92">
            <v>95</v>
          </cell>
          <cell r="K92">
            <v>399</v>
          </cell>
          <cell r="L92">
            <v>3218</v>
          </cell>
          <cell r="M92">
            <v>0</v>
          </cell>
          <cell r="N92">
            <v>0</v>
          </cell>
          <cell r="O92">
            <v>0</v>
          </cell>
          <cell r="P92">
            <v>0</v>
          </cell>
          <cell r="Q92" t="str">
            <v>0821</v>
          </cell>
          <cell r="R92" t="str">
            <v>36000</v>
          </cell>
          <cell r="S92" t="str">
            <v>200212</v>
          </cell>
          <cell r="T92" t="str">
            <v>PY42</v>
          </cell>
          <cell r="U92">
            <v>-34.32</v>
          </cell>
          <cell r="V92" t="str">
            <v>LDB</v>
          </cell>
          <cell r="W92">
            <v>0</v>
          </cell>
          <cell r="X92" t="str">
            <v>SHR</v>
          </cell>
          <cell r="Y92">
            <v>0</v>
          </cell>
          <cell r="Z92">
            <v>0</v>
          </cell>
          <cell r="AA92" t="str">
            <v>PYP</v>
          </cell>
          <cell r="AB92" t="str">
            <v xml:space="preserve"> 0000025</v>
          </cell>
          <cell r="AC92" t="str">
            <v>PYL</v>
          </cell>
          <cell r="AD92" t="str">
            <v>004399</v>
          </cell>
          <cell r="AE92" t="str">
            <v>EMP</v>
          </cell>
          <cell r="AF92" t="str">
            <v>80814</v>
          </cell>
          <cell r="AG92" t="str">
            <v>JUL</v>
          </cell>
          <cell r="AH92" t="str">
            <v xml:space="preserve"> 000.00</v>
          </cell>
          <cell r="AI92" t="str">
            <v>BCH</v>
          </cell>
          <cell r="AJ92" t="str">
            <v>979</v>
          </cell>
          <cell r="AK92" t="str">
            <v>CLS</v>
          </cell>
          <cell r="AL92" t="str">
            <v>R437</v>
          </cell>
          <cell r="AM92" t="str">
            <v>DTA</v>
          </cell>
          <cell r="AN92" t="str">
            <v xml:space="preserve"> 00000000000.00</v>
          </cell>
          <cell r="AO92" t="str">
            <v>DTH</v>
          </cell>
          <cell r="AP92" t="str">
            <v xml:space="preserve"> 00000000000.00</v>
          </cell>
          <cell r="AV92" t="str">
            <v>000000000</v>
          </cell>
          <cell r="AW92" t="str">
            <v>000</v>
          </cell>
          <cell r="AX92" t="str">
            <v>00</v>
          </cell>
          <cell r="AY92" t="str">
            <v>0</v>
          </cell>
          <cell r="AZ92" t="str">
            <v>FPL Fibernet</v>
          </cell>
        </row>
        <row r="93">
          <cell r="A93" t="str">
            <v>107100</v>
          </cell>
          <cell r="B93" t="str">
            <v>0399</v>
          </cell>
          <cell r="C93" t="str">
            <v>01066</v>
          </cell>
          <cell r="D93" t="str">
            <v>OMC000</v>
          </cell>
          <cell r="E93" t="str">
            <v>399000</v>
          </cell>
          <cell r="F93" t="str">
            <v>0821</v>
          </cell>
          <cell r="G93" t="str">
            <v>36000</v>
          </cell>
          <cell r="H93" t="str">
            <v>A</v>
          </cell>
          <cell r="I93" t="str">
            <v>00000041</v>
          </cell>
          <cell r="J93">
            <v>95</v>
          </cell>
          <cell r="K93">
            <v>399</v>
          </cell>
          <cell r="L93">
            <v>3218</v>
          </cell>
          <cell r="M93">
            <v>0</v>
          </cell>
          <cell r="N93">
            <v>0</v>
          </cell>
          <cell r="O93">
            <v>0</v>
          </cell>
          <cell r="P93">
            <v>0</v>
          </cell>
          <cell r="Q93" t="str">
            <v>0821</v>
          </cell>
          <cell r="R93" t="str">
            <v>36000</v>
          </cell>
          <cell r="S93" t="str">
            <v>200212</v>
          </cell>
          <cell r="T93" t="str">
            <v>PY42</v>
          </cell>
          <cell r="U93">
            <v>-34.32</v>
          </cell>
          <cell r="V93" t="str">
            <v>LDB</v>
          </cell>
          <cell r="W93">
            <v>0</v>
          </cell>
          <cell r="X93" t="str">
            <v>SHR</v>
          </cell>
          <cell r="Y93">
            <v>0</v>
          </cell>
          <cell r="Z93">
            <v>0</v>
          </cell>
          <cell r="AA93" t="str">
            <v>PYP</v>
          </cell>
          <cell r="AB93" t="str">
            <v xml:space="preserve"> 0000026</v>
          </cell>
          <cell r="AC93" t="str">
            <v>PYL</v>
          </cell>
          <cell r="AD93" t="str">
            <v>004399</v>
          </cell>
          <cell r="AE93" t="str">
            <v>EMP</v>
          </cell>
          <cell r="AF93" t="str">
            <v>80814</v>
          </cell>
          <cell r="AG93" t="str">
            <v>JUL</v>
          </cell>
          <cell r="AH93" t="str">
            <v xml:space="preserve"> 000.00</v>
          </cell>
          <cell r="AI93" t="str">
            <v>BCH</v>
          </cell>
          <cell r="AJ93" t="str">
            <v>979</v>
          </cell>
          <cell r="AK93" t="str">
            <v>CLS</v>
          </cell>
          <cell r="AL93" t="str">
            <v>R437</v>
          </cell>
          <cell r="AM93" t="str">
            <v>DTA</v>
          </cell>
          <cell r="AN93" t="str">
            <v xml:space="preserve"> 00000000000.00</v>
          </cell>
          <cell r="AO93" t="str">
            <v>DTH</v>
          </cell>
          <cell r="AP93" t="str">
            <v xml:space="preserve"> 00000000000.00</v>
          </cell>
          <cell r="AV93" t="str">
            <v>000000000</v>
          </cell>
          <cell r="AW93" t="str">
            <v>000</v>
          </cell>
          <cell r="AX93" t="str">
            <v>00</v>
          </cell>
          <cell r="AY93" t="str">
            <v>0</v>
          </cell>
          <cell r="AZ93" t="str">
            <v>FPL Fibernet</v>
          </cell>
        </row>
        <row r="94">
          <cell r="A94" t="str">
            <v>107100</v>
          </cell>
          <cell r="B94" t="str">
            <v>0399</v>
          </cell>
          <cell r="C94" t="str">
            <v>01066</v>
          </cell>
          <cell r="D94" t="str">
            <v>OMC000</v>
          </cell>
          <cell r="E94" t="str">
            <v>399000</v>
          </cell>
          <cell r="F94" t="str">
            <v>0821</v>
          </cell>
          <cell r="G94" t="str">
            <v>36000</v>
          </cell>
          <cell r="H94" t="str">
            <v>A</v>
          </cell>
          <cell r="I94" t="str">
            <v>00000041</v>
          </cell>
          <cell r="J94">
            <v>95</v>
          </cell>
          <cell r="K94">
            <v>399</v>
          </cell>
          <cell r="L94">
            <v>3218</v>
          </cell>
          <cell r="M94">
            <v>0</v>
          </cell>
          <cell r="N94">
            <v>0</v>
          </cell>
          <cell r="O94">
            <v>0</v>
          </cell>
          <cell r="P94">
            <v>0</v>
          </cell>
          <cell r="Q94" t="str">
            <v>0821</v>
          </cell>
          <cell r="R94" t="str">
            <v>36000</v>
          </cell>
          <cell r="S94" t="str">
            <v>200212</v>
          </cell>
          <cell r="T94" t="str">
            <v>PY42</v>
          </cell>
          <cell r="U94">
            <v>-52.6</v>
          </cell>
          <cell r="V94" t="str">
            <v>LDB</v>
          </cell>
          <cell r="W94">
            <v>0</v>
          </cell>
          <cell r="X94" t="str">
            <v>SHR</v>
          </cell>
          <cell r="Y94">
            <v>0</v>
          </cell>
          <cell r="Z94">
            <v>0</v>
          </cell>
          <cell r="AA94" t="str">
            <v>PYP</v>
          </cell>
          <cell r="AB94" t="str">
            <v xml:space="preserve"> 0000025</v>
          </cell>
          <cell r="AC94" t="str">
            <v>PYL</v>
          </cell>
          <cell r="AD94" t="str">
            <v>004399</v>
          </cell>
          <cell r="AE94" t="str">
            <v>EMP</v>
          </cell>
          <cell r="AF94" t="str">
            <v>28454</v>
          </cell>
          <cell r="AG94" t="str">
            <v>JUL</v>
          </cell>
          <cell r="AH94" t="str">
            <v xml:space="preserve"> 000.00</v>
          </cell>
          <cell r="AI94" t="str">
            <v>BCH</v>
          </cell>
          <cell r="AJ94" t="str">
            <v>979</v>
          </cell>
          <cell r="AK94" t="str">
            <v>CLS</v>
          </cell>
          <cell r="AL94" t="str">
            <v>R437</v>
          </cell>
          <cell r="AM94" t="str">
            <v>DTA</v>
          </cell>
          <cell r="AN94" t="str">
            <v xml:space="preserve"> 00000000000.00</v>
          </cell>
          <cell r="AO94" t="str">
            <v>DTH</v>
          </cell>
          <cell r="AP94" t="str">
            <v xml:space="preserve"> 00000000000.00</v>
          </cell>
          <cell r="AV94" t="str">
            <v>000000000</v>
          </cell>
          <cell r="AW94" t="str">
            <v>000</v>
          </cell>
          <cell r="AX94" t="str">
            <v>00</v>
          </cell>
          <cell r="AY94" t="str">
            <v>0</v>
          </cell>
          <cell r="AZ94" t="str">
            <v>FPL Fibernet</v>
          </cell>
        </row>
        <row r="95">
          <cell r="A95" t="str">
            <v>107100</v>
          </cell>
          <cell r="B95" t="str">
            <v>0399</v>
          </cell>
          <cell r="C95" t="str">
            <v>01066</v>
          </cell>
          <cell r="D95" t="str">
            <v>OMC000</v>
          </cell>
          <cell r="E95" t="str">
            <v>399000</v>
          </cell>
          <cell r="F95" t="str">
            <v>0821</v>
          </cell>
          <cell r="G95" t="str">
            <v>36000</v>
          </cell>
          <cell r="H95" t="str">
            <v>A</v>
          </cell>
          <cell r="I95" t="str">
            <v>00000041</v>
          </cell>
          <cell r="J95">
            <v>95</v>
          </cell>
          <cell r="K95">
            <v>399</v>
          </cell>
          <cell r="L95">
            <v>3218</v>
          </cell>
          <cell r="M95">
            <v>0</v>
          </cell>
          <cell r="N95">
            <v>0</v>
          </cell>
          <cell r="O95">
            <v>0</v>
          </cell>
          <cell r="P95">
            <v>0</v>
          </cell>
          <cell r="Q95" t="str">
            <v>0821</v>
          </cell>
          <cell r="R95" t="str">
            <v>36000</v>
          </cell>
          <cell r="S95" t="str">
            <v>200212</v>
          </cell>
          <cell r="T95" t="str">
            <v>PY42</v>
          </cell>
          <cell r="U95">
            <v>-52.6</v>
          </cell>
          <cell r="V95" t="str">
            <v>LDB</v>
          </cell>
          <cell r="W95">
            <v>0</v>
          </cell>
          <cell r="X95" t="str">
            <v>SHR</v>
          </cell>
          <cell r="Y95">
            <v>0</v>
          </cell>
          <cell r="Z95">
            <v>0</v>
          </cell>
          <cell r="AA95" t="str">
            <v>PYP</v>
          </cell>
          <cell r="AB95" t="str">
            <v xml:space="preserve"> 0000026</v>
          </cell>
          <cell r="AC95" t="str">
            <v>PYL</v>
          </cell>
          <cell r="AD95" t="str">
            <v>004399</v>
          </cell>
          <cell r="AE95" t="str">
            <v>EMP</v>
          </cell>
          <cell r="AF95" t="str">
            <v>28454</v>
          </cell>
          <cell r="AG95" t="str">
            <v>JUL</v>
          </cell>
          <cell r="AH95" t="str">
            <v xml:space="preserve"> 000.00</v>
          </cell>
          <cell r="AI95" t="str">
            <v>BCH</v>
          </cell>
          <cell r="AJ95" t="str">
            <v>979</v>
          </cell>
          <cell r="AK95" t="str">
            <v>CLS</v>
          </cell>
          <cell r="AL95" t="str">
            <v>R437</v>
          </cell>
          <cell r="AM95" t="str">
            <v>DTA</v>
          </cell>
          <cell r="AN95" t="str">
            <v xml:space="preserve"> 00000000000.00</v>
          </cell>
          <cell r="AO95" t="str">
            <v>DTH</v>
          </cell>
          <cell r="AP95" t="str">
            <v xml:space="preserve"> 00000000000.00</v>
          </cell>
          <cell r="AV95" t="str">
            <v>000000000</v>
          </cell>
          <cell r="AW95" t="str">
            <v>000</v>
          </cell>
          <cell r="AX95" t="str">
            <v>00</v>
          </cell>
          <cell r="AY95" t="str">
            <v>0</v>
          </cell>
          <cell r="AZ95" t="str">
            <v>FPL Fibernet</v>
          </cell>
        </row>
        <row r="96">
          <cell r="A96" t="str">
            <v>107100</v>
          </cell>
          <cell r="B96" t="str">
            <v>0399</v>
          </cell>
          <cell r="C96" t="str">
            <v>01066</v>
          </cell>
          <cell r="D96" t="str">
            <v>OMC000</v>
          </cell>
          <cell r="E96" t="str">
            <v>399000</v>
          </cell>
          <cell r="F96" t="str">
            <v>0821</v>
          </cell>
          <cell r="G96" t="str">
            <v>36000</v>
          </cell>
          <cell r="H96" t="str">
            <v>A</v>
          </cell>
          <cell r="I96" t="str">
            <v>00000041</v>
          </cell>
          <cell r="J96">
            <v>95</v>
          </cell>
          <cell r="K96">
            <v>399</v>
          </cell>
          <cell r="L96">
            <v>3218</v>
          </cell>
          <cell r="M96">
            <v>0</v>
          </cell>
          <cell r="N96">
            <v>0</v>
          </cell>
          <cell r="O96">
            <v>0</v>
          </cell>
          <cell r="P96">
            <v>0</v>
          </cell>
          <cell r="Q96" t="str">
            <v>0821</v>
          </cell>
          <cell r="R96" t="str">
            <v>36000</v>
          </cell>
          <cell r="S96" t="str">
            <v>200212</v>
          </cell>
          <cell r="T96" t="str">
            <v>PY42</v>
          </cell>
          <cell r="U96">
            <v>-57.31</v>
          </cell>
          <cell r="V96" t="str">
            <v>LDB</v>
          </cell>
          <cell r="W96">
            <v>0</v>
          </cell>
          <cell r="X96" t="str">
            <v>SHR</v>
          </cell>
          <cell r="Y96">
            <v>0</v>
          </cell>
          <cell r="Z96">
            <v>0</v>
          </cell>
          <cell r="AA96" t="str">
            <v>PYP</v>
          </cell>
          <cell r="AB96" t="str">
            <v xml:space="preserve"> 0000025</v>
          </cell>
          <cell r="AC96" t="str">
            <v>PYL</v>
          </cell>
          <cell r="AD96" t="str">
            <v>004399</v>
          </cell>
          <cell r="AE96" t="str">
            <v>EMP</v>
          </cell>
          <cell r="AF96" t="str">
            <v>27026</v>
          </cell>
          <cell r="AG96" t="str">
            <v>JUL</v>
          </cell>
          <cell r="AH96" t="str">
            <v xml:space="preserve"> 000.00</v>
          </cell>
          <cell r="AI96" t="str">
            <v>BCH</v>
          </cell>
          <cell r="AJ96" t="str">
            <v>979</v>
          </cell>
          <cell r="AK96" t="str">
            <v>CLS</v>
          </cell>
          <cell r="AL96" t="str">
            <v>R445</v>
          </cell>
          <cell r="AM96" t="str">
            <v>DTA</v>
          </cell>
          <cell r="AN96" t="str">
            <v xml:space="preserve"> 00000000000.00</v>
          </cell>
          <cell r="AO96" t="str">
            <v>DTH</v>
          </cell>
          <cell r="AP96" t="str">
            <v xml:space="preserve"> 00000000000.00</v>
          </cell>
          <cell r="AV96" t="str">
            <v>000000000</v>
          </cell>
          <cell r="AW96" t="str">
            <v>000</v>
          </cell>
          <cell r="AX96" t="str">
            <v>00</v>
          </cell>
          <cell r="AY96" t="str">
            <v>0</v>
          </cell>
          <cell r="AZ96" t="str">
            <v>FPL Fibernet</v>
          </cell>
        </row>
        <row r="97">
          <cell r="A97" t="str">
            <v>107100</v>
          </cell>
          <cell r="B97" t="str">
            <v>0399</v>
          </cell>
          <cell r="C97" t="str">
            <v>01066</v>
          </cell>
          <cell r="D97" t="str">
            <v>OMC000</v>
          </cell>
          <cell r="E97" t="str">
            <v>399000</v>
          </cell>
          <cell r="F97" t="str">
            <v>0821</v>
          </cell>
          <cell r="G97" t="str">
            <v>36000</v>
          </cell>
          <cell r="H97" t="str">
            <v>A</v>
          </cell>
          <cell r="I97" t="str">
            <v>00000041</v>
          </cell>
          <cell r="J97">
            <v>95</v>
          </cell>
          <cell r="K97">
            <v>399</v>
          </cell>
          <cell r="L97">
            <v>3218</v>
          </cell>
          <cell r="M97">
            <v>0</v>
          </cell>
          <cell r="N97">
            <v>0</v>
          </cell>
          <cell r="O97">
            <v>0</v>
          </cell>
          <cell r="P97">
            <v>0</v>
          </cell>
          <cell r="Q97" t="str">
            <v>0821</v>
          </cell>
          <cell r="R97" t="str">
            <v>36000</v>
          </cell>
          <cell r="S97" t="str">
            <v>200212</v>
          </cell>
          <cell r="T97" t="str">
            <v>PY42</v>
          </cell>
          <cell r="U97">
            <v>-57.31</v>
          </cell>
          <cell r="V97" t="str">
            <v>LDB</v>
          </cell>
          <cell r="W97">
            <v>0</v>
          </cell>
          <cell r="X97" t="str">
            <v>SHR</v>
          </cell>
          <cell r="Y97">
            <v>0</v>
          </cell>
          <cell r="Z97">
            <v>0</v>
          </cell>
          <cell r="AA97" t="str">
            <v>PYP</v>
          </cell>
          <cell r="AB97" t="str">
            <v xml:space="preserve"> 0000026</v>
          </cell>
          <cell r="AC97" t="str">
            <v>PYL</v>
          </cell>
          <cell r="AD97" t="str">
            <v>004399</v>
          </cell>
          <cell r="AE97" t="str">
            <v>EMP</v>
          </cell>
          <cell r="AF97" t="str">
            <v>27026</v>
          </cell>
          <cell r="AG97" t="str">
            <v>JUL</v>
          </cell>
          <cell r="AH97" t="str">
            <v xml:space="preserve"> 000.00</v>
          </cell>
          <cell r="AI97" t="str">
            <v>BCH</v>
          </cell>
          <cell r="AJ97" t="str">
            <v>979</v>
          </cell>
          <cell r="AK97" t="str">
            <v>CLS</v>
          </cell>
          <cell r="AL97" t="str">
            <v>R445</v>
          </cell>
          <cell r="AM97" t="str">
            <v>DTA</v>
          </cell>
          <cell r="AN97" t="str">
            <v xml:space="preserve"> 00000000000.00</v>
          </cell>
          <cell r="AO97" t="str">
            <v>DTH</v>
          </cell>
          <cell r="AP97" t="str">
            <v xml:space="preserve"> 00000000000.00</v>
          </cell>
          <cell r="AV97" t="str">
            <v>000000000</v>
          </cell>
          <cell r="AW97" t="str">
            <v>000</v>
          </cell>
          <cell r="AX97" t="str">
            <v>00</v>
          </cell>
          <cell r="AY97" t="str">
            <v>0</v>
          </cell>
          <cell r="AZ97" t="str">
            <v>FPL Fibernet</v>
          </cell>
        </row>
        <row r="98">
          <cell r="A98" t="str">
            <v>107100</v>
          </cell>
          <cell r="B98" t="str">
            <v>0399</v>
          </cell>
          <cell r="C98" t="str">
            <v>01066</v>
          </cell>
          <cell r="D98" t="str">
            <v>OMC000</v>
          </cell>
          <cell r="E98" t="str">
            <v>399000</v>
          </cell>
          <cell r="F98" t="str">
            <v>0821</v>
          </cell>
          <cell r="G98" t="str">
            <v>36000</v>
          </cell>
          <cell r="H98" t="str">
            <v>A</v>
          </cell>
          <cell r="I98" t="str">
            <v>00000041</v>
          </cell>
          <cell r="J98">
            <v>95</v>
          </cell>
          <cell r="K98">
            <v>399</v>
          </cell>
          <cell r="L98">
            <v>3218</v>
          </cell>
          <cell r="M98">
            <v>0</v>
          </cell>
          <cell r="N98">
            <v>0</v>
          </cell>
          <cell r="O98">
            <v>0</v>
          </cell>
          <cell r="P98">
            <v>0</v>
          </cell>
          <cell r="Q98" t="str">
            <v>0821</v>
          </cell>
          <cell r="R98" t="str">
            <v>36000</v>
          </cell>
          <cell r="S98" t="str">
            <v>200212</v>
          </cell>
          <cell r="T98" t="str">
            <v>PY42</v>
          </cell>
          <cell r="U98">
            <v>-83.36</v>
          </cell>
          <cell r="V98" t="str">
            <v>LDB</v>
          </cell>
          <cell r="W98">
            <v>0</v>
          </cell>
          <cell r="X98" t="str">
            <v>SHR</v>
          </cell>
          <cell r="Y98">
            <v>0</v>
          </cell>
          <cell r="Z98">
            <v>0</v>
          </cell>
          <cell r="AA98" t="str">
            <v>PYP</v>
          </cell>
          <cell r="AB98" t="str">
            <v xml:space="preserve"> 0000025</v>
          </cell>
          <cell r="AC98" t="str">
            <v>PYL</v>
          </cell>
          <cell r="AD98" t="str">
            <v>003054</v>
          </cell>
          <cell r="AE98" t="str">
            <v>EMP</v>
          </cell>
          <cell r="AF98" t="str">
            <v>04875</v>
          </cell>
          <cell r="AG98" t="str">
            <v>JUL</v>
          </cell>
          <cell r="AH98" t="str">
            <v xml:space="preserve"> 000.00</v>
          </cell>
          <cell r="AI98" t="str">
            <v>BCH</v>
          </cell>
          <cell r="AJ98" t="str">
            <v>979</v>
          </cell>
          <cell r="AK98" t="str">
            <v>CLS</v>
          </cell>
          <cell r="AL98" t="str">
            <v>R447</v>
          </cell>
          <cell r="AM98" t="str">
            <v>DTA</v>
          </cell>
          <cell r="AN98" t="str">
            <v xml:space="preserve"> 00000000000.00</v>
          </cell>
          <cell r="AO98" t="str">
            <v>DTH</v>
          </cell>
          <cell r="AP98" t="str">
            <v xml:space="preserve"> 00000000000.00</v>
          </cell>
          <cell r="AV98" t="str">
            <v>000000000</v>
          </cell>
          <cell r="AW98" t="str">
            <v>000</v>
          </cell>
          <cell r="AX98" t="str">
            <v>00</v>
          </cell>
          <cell r="AY98" t="str">
            <v>0</v>
          </cell>
          <cell r="AZ98" t="str">
            <v>FPL Fibernet</v>
          </cell>
        </row>
        <row r="99">
          <cell r="A99" t="str">
            <v>107100</v>
          </cell>
          <cell r="B99" t="str">
            <v>0399</v>
          </cell>
          <cell r="C99" t="str">
            <v>01066</v>
          </cell>
          <cell r="D99" t="str">
            <v>OMC000</v>
          </cell>
          <cell r="E99" t="str">
            <v>399000</v>
          </cell>
          <cell r="F99" t="str">
            <v>0821</v>
          </cell>
          <cell r="G99" t="str">
            <v>36000</v>
          </cell>
          <cell r="H99" t="str">
            <v>A</v>
          </cell>
          <cell r="I99" t="str">
            <v>00000041</v>
          </cell>
          <cell r="J99">
            <v>95</v>
          </cell>
          <cell r="K99">
            <v>399</v>
          </cell>
          <cell r="L99">
            <v>3218</v>
          </cell>
          <cell r="M99">
            <v>0</v>
          </cell>
          <cell r="N99">
            <v>0</v>
          </cell>
          <cell r="O99">
            <v>0</v>
          </cell>
          <cell r="P99">
            <v>0</v>
          </cell>
          <cell r="Q99" t="str">
            <v>0821</v>
          </cell>
          <cell r="R99" t="str">
            <v>36000</v>
          </cell>
          <cell r="S99" t="str">
            <v>200212</v>
          </cell>
          <cell r="T99" t="str">
            <v>PY42</v>
          </cell>
          <cell r="U99">
            <v>-83.36</v>
          </cell>
          <cell r="V99" t="str">
            <v>LDB</v>
          </cell>
          <cell r="W99">
            <v>0</v>
          </cell>
          <cell r="X99" t="str">
            <v>SHR</v>
          </cell>
          <cell r="Y99">
            <v>0</v>
          </cell>
          <cell r="Z99">
            <v>0</v>
          </cell>
          <cell r="AA99" t="str">
            <v>PYP</v>
          </cell>
          <cell r="AB99" t="str">
            <v xml:space="preserve"> 0000026</v>
          </cell>
          <cell r="AC99" t="str">
            <v>PYL</v>
          </cell>
          <cell r="AD99" t="str">
            <v>003054</v>
          </cell>
          <cell r="AE99" t="str">
            <v>EMP</v>
          </cell>
          <cell r="AF99" t="str">
            <v>04875</v>
          </cell>
          <cell r="AG99" t="str">
            <v>JUL</v>
          </cell>
          <cell r="AH99" t="str">
            <v xml:space="preserve"> 000.00</v>
          </cell>
          <cell r="AI99" t="str">
            <v>BCH</v>
          </cell>
          <cell r="AJ99" t="str">
            <v>979</v>
          </cell>
          <cell r="AK99" t="str">
            <v>CLS</v>
          </cell>
          <cell r="AL99" t="str">
            <v>R447</v>
          </cell>
          <cell r="AM99" t="str">
            <v>DTA</v>
          </cell>
          <cell r="AN99" t="str">
            <v xml:space="preserve"> 00000000000.00</v>
          </cell>
          <cell r="AO99" t="str">
            <v>DTH</v>
          </cell>
          <cell r="AP99" t="str">
            <v xml:space="preserve"> 00000000000.00</v>
          </cell>
          <cell r="AV99" t="str">
            <v>000000000</v>
          </cell>
          <cell r="AW99" t="str">
            <v>000</v>
          </cell>
          <cell r="AX99" t="str">
            <v>00</v>
          </cell>
          <cell r="AY99" t="str">
            <v>0</v>
          </cell>
          <cell r="AZ99" t="str">
            <v>FPL Fibernet</v>
          </cell>
        </row>
        <row r="100">
          <cell r="A100" t="str">
            <v>107100</v>
          </cell>
          <cell r="B100" t="str">
            <v>0399</v>
          </cell>
          <cell r="C100" t="str">
            <v>01066</v>
          </cell>
          <cell r="D100" t="str">
            <v>OMC000</v>
          </cell>
          <cell r="E100" t="str">
            <v>399000</v>
          </cell>
          <cell r="F100" t="str">
            <v>0901</v>
          </cell>
          <cell r="G100" t="str">
            <v>52450</v>
          </cell>
          <cell r="H100" t="str">
            <v>A</v>
          </cell>
          <cell r="I100" t="str">
            <v>00000041</v>
          </cell>
          <cell r="J100">
            <v>95</v>
          </cell>
          <cell r="K100">
            <v>399</v>
          </cell>
          <cell r="L100">
            <v>3218</v>
          </cell>
          <cell r="M100">
            <v>0</v>
          </cell>
          <cell r="N100">
            <v>0</v>
          </cell>
          <cell r="O100">
            <v>0</v>
          </cell>
          <cell r="P100">
            <v>0</v>
          </cell>
          <cell r="Q100" t="str">
            <v>0901</v>
          </cell>
          <cell r="R100" t="str">
            <v>52450</v>
          </cell>
          <cell r="S100" t="str">
            <v>200212</v>
          </cell>
          <cell r="T100" t="str">
            <v>SA01</v>
          </cell>
          <cell r="U100">
            <v>15</v>
          </cell>
          <cell r="W100">
            <v>0</v>
          </cell>
          <cell r="Y100">
            <v>0</v>
          </cell>
          <cell r="Z100">
            <v>0</v>
          </cell>
          <cell r="AA100" t="str">
            <v>BCH</v>
          </cell>
          <cell r="AB100" t="str">
            <v>450002361</v>
          </cell>
          <cell r="AC100" t="str">
            <v>PO#</v>
          </cell>
          <cell r="AE100" t="str">
            <v>S/R</v>
          </cell>
          <cell r="AI100" t="str">
            <v>PYN</v>
          </cell>
          <cell r="AJ100" t="str">
            <v>LOPEZ-GUERRERO A</v>
          </cell>
          <cell r="AK100" t="str">
            <v>VND</v>
          </cell>
          <cell r="AL100" t="str">
            <v>592927026</v>
          </cell>
          <cell r="AM100" t="str">
            <v>FAC</v>
          </cell>
          <cell r="AN100" t="str">
            <v>000</v>
          </cell>
          <cell r="AQ100" t="str">
            <v>NVD</v>
          </cell>
          <cell r="AR100" t="str">
            <v>2002-12-</v>
          </cell>
          <cell r="AU100" t="str">
            <v>A LOPEZ MEALS       LOPEZ-GUERRERO A    1900003484</v>
          </cell>
          <cell r="AV100" t="str">
            <v>WF-BATCH</v>
          </cell>
          <cell r="AW100" t="str">
            <v>000</v>
          </cell>
          <cell r="AX100" t="str">
            <v>00</v>
          </cell>
          <cell r="AY100" t="str">
            <v>0</v>
          </cell>
          <cell r="AZ100" t="str">
            <v>FPL Fibernet</v>
          </cell>
        </row>
        <row r="101">
          <cell r="A101" t="str">
            <v>107100</v>
          </cell>
          <cell r="B101" t="str">
            <v>0399</v>
          </cell>
          <cell r="C101" t="str">
            <v>01066</v>
          </cell>
          <cell r="D101" t="str">
            <v>OMC000</v>
          </cell>
          <cell r="E101" t="str">
            <v>399000</v>
          </cell>
          <cell r="F101" t="str">
            <v>0901</v>
          </cell>
          <cell r="G101" t="str">
            <v>52450</v>
          </cell>
          <cell r="H101" t="str">
            <v>A</v>
          </cell>
          <cell r="I101" t="str">
            <v>00000041</v>
          </cell>
          <cell r="J101">
            <v>95</v>
          </cell>
          <cell r="K101">
            <v>399</v>
          </cell>
          <cell r="L101">
            <v>3218</v>
          </cell>
          <cell r="M101">
            <v>0</v>
          </cell>
          <cell r="N101">
            <v>0</v>
          </cell>
          <cell r="O101">
            <v>0</v>
          </cell>
          <cell r="P101">
            <v>0</v>
          </cell>
          <cell r="Q101" t="str">
            <v>0901</v>
          </cell>
          <cell r="R101" t="str">
            <v>52450</v>
          </cell>
          <cell r="S101" t="str">
            <v>200212</v>
          </cell>
          <cell r="T101" t="str">
            <v>SA01</v>
          </cell>
          <cell r="U101">
            <v>116.8</v>
          </cell>
          <cell r="W101">
            <v>0</v>
          </cell>
          <cell r="Y101">
            <v>0</v>
          </cell>
          <cell r="Z101">
            <v>0</v>
          </cell>
          <cell r="AA101" t="str">
            <v>BCH</v>
          </cell>
          <cell r="AB101" t="str">
            <v>450002350</v>
          </cell>
          <cell r="AC101" t="str">
            <v>PO#</v>
          </cell>
          <cell r="AE101" t="str">
            <v>S/R</v>
          </cell>
          <cell r="AI101" t="str">
            <v>PYN</v>
          </cell>
          <cell r="AJ101" t="str">
            <v>WOLFSON L</v>
          </cell>
          <cell r="AK101" t="str">
            <v>VND</v>
          </cell>
          <cell r="AL101" t="str">
            <v>266735412</v>
          </cell>
          <cell r="AM101" t="str">
            <v>FAC</v>
          </cell>
          <cell r="AN101" t="str">
            <v>000</v>
          </cell>
          <cell r="AQ101" t="str">
            <v>NVD</v>
          </cell>
          <cell r="AR101" t="str">
            <v>2002-12-</v>
          </cell>
          <cell r="AU101" t="str">
            <v>L WOLFSON MEALS     WOLFSON L           1900003320</v>
          </cell>
          <cell r="AV101" t="str">
            <v>WF-BATCH</v>
          </cell>
          <cell r="AW101" t="str">
            <v>000</v>
          </cell>
          <cell r="AX101" t="str">
            <v>00</v>
          </cell>
          <cell r="AY101" t="str">
            <v>0</v>
          </cell>
          <cell r="AZ101" t="str">
            <v>FPL Fibernet</v>
          </cell>
        </row>
        <row r="102">
          <cell r="A102" t="str">
            <v>107100</v>
          </cell>
          <cell r="B102" t="str">
            <v>0399</v>
          </cell>
          <cell r="C102" t="str">
            <v>01066</v>
          </cell>
          <cell r="D102" t="str">
            <v>OMC000</v>
          </cell>
          <cell r="E102" t="str">
            <v>399000</v>
          </cell>
          <cell r="F102" t="str">
            <v>0902</v>
          </cell>
          <cell r="G102" t="str">
            <v>52450</v>
          </cell>
          <cell r="H102" t="str">
            <v>A</v>
          </cell>
          <cell r="I102" t="str">
            <v>00000041</v>
          </cell>
          <cell r="J102">
            <v>95</v>
          </cell>
          <cell r="K102">
            <v>399</v>
          </cell>
          <cell r="L102">
            <v>3218</v>
          </cell>
          <cell r="M102">
            <v>0</v>
          </cell>
          <cell r="N102">
            <v>0</v>
          </cell>
          <cell r="O102">
            <v>0</v>
          </cell>
          <cell r="P102">
            <v>0</v>
          </cell>
          <cell r="Q102" t="str">
            <v>0902</v>
          </cell>
          <cell r="R102" t="str">
            <v>52450</v>
          </cell>
          <cell r="S102" t="str">
            <v>200212</v>
          </cell>
          <cell r="T102" t="str">
            <v>SA01</v>
          </cell>
          <cell r="U102">
            <v>126.67</v>
          </cell>
          <cell r="W102">
            <v>0</v>
          </cell>
          <cell r="Y102">
            <v>0</v>
          </cell>
          <cell r="Z102">
            <v>0</v>
          </cell>
          <cell r="AA102" t="str">
            <v>BCH</v>
          </cell>
          <cell r="AB102" t="str">
            <v>450002350</v>
          </cell>
          <cell r="AC102" t="str">
            <v>PO#</v>
          </cell>
          <cell r="AE102" t="str">
            <v>S/R</v>
          </cell>
          <cell r="AI102" t="str">
            <v>PYN</v>
          </cell>
          <cell r="AJ102" t="str">
            <v>WOLFSON L</v>
          </cell>
          <cell r="AK102" t="str">
            <v>VND</v>
          </cell>
          <cell r="AL102" t="str">
            <v>266735412</v>
          </cell>
          <cell r="AM102" t="str">
            <v>FAC</v>
          </cell>
          <cell r="AN102" t="str">
            <v>000</v>
          </cell>
          <cell r="AQ102" t="str">
            <v>NVD</v>
          </cell>
          <cell r="AR102" t="str">
            <v>2002-12-</v>
          </cell>
          <cell r="AU102" t="str">
            <v>L WOLFSON HOTEL     WOLFSON L           1900003320</v>
          </cell>
          <cell r="AV102" t="str">
            <v>WF-BATCH</v>
          </cell>
          <cell r="AW102" t="str">
            <v>000</v>
          </cell>
          <cell r="AX102" t="str">
            <v>00</v>
          </cell>
          <cell r="AY102" t="str">
            <v>0</v>
          </cell>
          <cell r="AZ102" t="str">
            <v>FPL Fibernet</v>
          </cell>
        </row>
        <row r="103">
          <cell r="A103" t="str">
            <v>107100</v>
          </cell>
          <cell r="B103" t="str">
            <v>0399</v>
          </cell>
          <cell r="C103" t="str">
            <v>01066</v>
          </cell>
          <cell r="D103" t="str">
            <v>OMC000</v>
          </cell>
          <cell r="E103" t="str">
            <v>399000</v>
          </cell>
          <cell r="F103" t="str">
            <v>0903</v>
          </cell>
          <cell r="G103" t="str">
            <v>52450</v>
          </cell>
          <cell r="H103" t="str">
            <v>A</v>
          </cell>
          <cell r="I103" t="str">
            <v>00000041</v>
          </cell>
          <cell r="J103">
            <v>95</v>
          </cell>
          <cell r="K103">
            <v>399</v>
          </cell>
          <cell r="L103">
            <v>3218</v>
          </cell>
          <cell r="M103">
            <v>0</v>
          </cell>
          <cell r="N103">
            <v>0</v>
          </cell>
          <cell r="O103">
            <v>0</v>
          </cell>
          <cell r="P103">
            <v>0</v>
          </cell>
          <cell r="Q103" t="str">
            <v>0903</v>
          </cell>
          <cell r="R103" t="str">
            <v>52450</v>
          </cell>
          <cell r="S103" t="str">
            <v>200212</v>
          </cell>
          <cell r="T103" t="str">
            <v>SA01</v>
          </cell>
          <cell r="U103">
            <v>5.5</v>
          </cell>
          <cell r="W103">
            <v>0</v>
          </cell>
          <cell r="Y103">
            <v>0</v>
          </cell>
          <cell r="Z103">
            <v>0</v>
          </cell>
          <cell r="AA103" t="str">
            <v>BCH</v>
          </cell>
          <cell r="AB103" t="str">
            <v>450002361</v>
          </cell>
          <cell r="AC103" t="str">
            <v>PO#</v>
          </cell>
          <cell r="AE103" t="str">
            <v>S/R</v>
          </cell>
          <cell r="AI103" t="str">
            <v>PYN</v>
          </cell>
          <cell r="AJ103" t="str">
            <v>LOPEZ-GUERRERO A</v>
          </cell>
          <cell r="AK103" t="str">
            <v>VND</v>
          </cell>
          <cell r="AL103" t="str">
            <v>592927026</v>
          </cell>
          <cell r="AM103" t="str">
            <v>FAC</v>
          </cell>
          <cell r="AN103" t="str">
            <v>000</v>
          </cell>
          <cell r="AQ103" t="str">
            <v>NVD</v>
          </cell>
          <cell r="AR103" t="str">
            <v>2002-12-</v>
          </cell>
          <cell r="AU103" t="str">
            <v>A LOPEZ AIR FARE    LOPEZ-GUERRERO A    1900003484</v>
          </cell>
          <cell r="AV103" t="str">
            <v>WF-BATCH</v>
          </cell>
          <cell r="AW103" t="str">
            <v>000</v>
          </cell>
          <cell r="AX103" t="str">
            <v>00</v>
          </cell>
          <cell r="AY103" t="str">
            <v>0</v>
          </cell>
          <cell r="AZ103" t="str">
            <v>FPL Fibernet</v>
          </cell>
        </row>
        <row r="104">
          <cell r="A104" t="str">
            <v>107100</v>
          </cell>
          <cell r="B104" t="str">
            <v>0399</v>
          </cell>
          <cell r="C104" t="str">
            <v>01066</v>
          </cell>
          <cell r="D104" t="str">
            <v>OMC000</v>
          </cell>
          <cell r="E104" t="str">
            <v>399000</v>
          </cell>
          <cell r="F104" t="str">
            <v>0903</v>
          </cell>
          <cell r="G104" t="str">
            <v>52450</v>
          </cell>
          <cell r="H104" t="str">
            <v>A</v>
          </cell>
          <cell r="I104" t="str">
            <v>00000041</v>
          </cell>
          <cell r="J104">
            <v>95</v>
          </cell>
          <cell r="K104">
            <v>399</v>
          </cell>
          <cell r="L104">
            <v>3218</v>
          </cell>
          <cell r="M104">
            <v>0</v>
          </cell>
          <cell r="N104">
            <v>0</v>
          </cell>
          <cell r="O104">
            <v>0</v>
          </cell>
          <cell r="P104">
            <v>0</v>
          </cell>
          <cell r="Q104" t="str">
            <v>0903</v>
          </cell>
          <cell r="R104" t="str">
            <v>52450</v>
          </cell>
          <cell r="S104" t="str">
            <v>200212</v>
          </cell>
          <cell r="T104" t="str">
            <v>SA01</v>
          </cell>
          <cell r="U104">
            <v>169</v>
          </cell>
          <cell r="W104">
            <v>0</v>
          </cell>
          <cell r="Y104">
            <v>0</v>
          </cell>
          <cell r="Z104">
            <v>0</v>
          </cell>
          <cell r="AA104" t="str">
            <v>BCH</v>
          </cell>
          <cell r="AB104" t="str">
            <v>450002350</v>
          </cell>
          <cell r="AC104" t="str">
            <v>PO#</v>
          </cell>
          <cell r="AE104" t="str">
            <v>S/R</v>
          </cell>
          <cell r="AI104" t="str">
            <v>PYN</v>
          </cell>
          <cell r="AJ104" t="str">
            <v>WOLFSON L</v>
          </cell>
          <cell r="AK104" t="str">
            <v>VND</v>
          </cell>
          <cell r="AL104" t="str">
            <v>266735412</v>
          </cell>
          <cell r="AM104" t="str">
            <v>FAC</v>
          </cell>
          <cell r="AN104" t="str">
            <v>000</v>
          </cell>
          <cell r="AQ104" t="str">
            <v>NVD</v>
          </cell>
          <cell r="AR104" t="str">
            <v>2002-12-</v>
          </cell>
          <cell r="AU104" t="str">
            <v>L WOLFSON AIR FARE  WOLFSON L           1900003320</v>
          </cell>
          <cell r="AV104" t="str">
            <v>WF-BATCH</v>
          </cell>
          <cell r="AW104" t="str">
            <v>000</v>
          </cell>
          <cell r="AX104" t="str">
            <v>00</v>
          </cell>
          <cell r="AY104" t="str">
            <v>0</v>
          </cell>
          <cell r="AZ104" t="str">
            <v>FPL Fibernet</v>
          </cell>
        </row>
        <row r="105">
          <cell r="A105" t="str">
            <v>107100</v>
          </cell>
          <cell r="B105" t="str">
            <v>0382</v>
          </cell>
          <cell r="C105" t="str">
            <v>01066</v>
          </cell>
          <cell r="D105" t="str">
            <v>OMC000</v>
          </cell>
          <cell r="E105" t="str">
            <v>382000</v>
          </cell>
          <cell r="F105" t="str">
            <v>0625</v>
          </cell>
          <cell r="G105" t="str">
            <v>52450</v>
          </cell>
          <cell r="H105" t="str">
            <v>A</v>
          </cell>
          <cell r="I105" t="str">
            <v>00000041</v>
          </cell>
          <cell r="J105">
            <v>95</v>
          </cell>
          <cell r="K105">
            <v>382</v>
          </cell>
          <cell r="L105">
            <v>3219</v>
          </cell>
          <cell r="M105">
            <v>0</v>
          </cell>
          <cell r="N105">
            <v>0</v>
          </cell>
          <cell r="O105">
            <v>0</v>
          </cell>
          <cell r="P105">
            <v>0</v>
          </cell>
          <cell r="Q105" t="str">
            <v>0625</v>
          </cell>
          <cell r="R105" t="str">
            <v>52450</v>
          </cell>
          <cell r="S105" t="str">
            <v>200212</v>
          </cell>
          <cell r="T105" t="str">
            <v>SA01</v>
          </cell>
          <cell r="U105">
            <v>13.78</v>
          </cell>
          <cell r="W105">
            <v>0</v>
          </cell>
          <cell r="Y105">
            <v>0</v>
          </cell>
          <cell r="Z105">
            <v>0</v>
          </cell>
          <cell r="AA105" t="str">
            <v>BCH</v>
          </cell>
          <cell r="AB105" t="str">
            <v>450002350</v>
          </cell>
          <cell r="AC105" t="str">
            <v>PO#</v>
          </cell>
          <cell r="AE105" t="str">
            <v>S/R</v>
          </cell>
          <cell r="AI105" t="str">
            <v>PYN</v>
          </cell>
          <cell r="AJ105" t="str">
            <v>CAJIGAS R C</v>
          </cell>
          <cell r="AK105" t="str">
            <v>VND</v>
          </cell>
          <cell r="AL105" t="str">
            <v>264370702</v>
          </cell>
          <cell r="AM105" t="str">
            <v>FAC</v>
          </cell>
          <cell r="AN105" t="str">
            <v>000</v>
          </cell>
          <cell r="AQ105" t="str">
            <v>NVD</v>
          </cell>
          <cell r="AR105" t="str">
            <v>2002-12-</v>
          </cell>
          <cell r="AU105" t="str">
            <v>R CAJIGAS MISC      CAJIGAS R C         1900003317</v>
          </cell>
          <cell r="AV105" t="str">
            <v>WF-BATCH</v>
          </cell>
          <cell r="AW105" t="str">
            <v>000</v>
          </cell>
          <cell r="AX105" t="str">
            <v>00</v>
          </cell>
          <cell r="AY105" t="str">
            <v>0</v>
          </cell>
          <cell r="AZ105" t="str">
            <v>FPL Fibernet</v>
          </cell>
        </row>
        <row r="106">
          <cell r="A106" t="str">
            <v>107100</v>
          </cell>
          <cell r="B106" t="str">
            <v>0382</v>
          </cell>
          <cell r="C106" t="str">
            <v>01066</v>
          </cell>
          <cell r="D106" t="str">
            <v>OMC000</v>
          </cell>
          <cell r="E106" t="str">
            <v>382000</v>
          </cell>
          <cell r="F106" t="str">
            <v>0629</v>
          </cell>
          <cell r="G106" t="str">
            <v>52450</v>
          </cell>
          <cell r="H106" t="str">
            <v>A</v>
          </cell>
          <cell r="I106" t="str">
            <v>00000041</v>
          </cell>
          <cell r="J106">
            <v>95</v>
          </cell>
          <cell r="K106">
            <v>382</v>
          </cell>
          <cell r="L106">
            <v>3219</v>
          </cell>
          <cell r="M106">
            <v>0</v>
          </cell>
          <cell r="N106">
            <v>0</v>
          </cell>
          <cell r="O106">
            <v>0</v>
          </cell>
          <cell r="P106">
            <v>0</v>
          </cell>
          <cell r="Q106" t="str">
            <v>0629</v>
          </cell>
          <cell r="R106" t="str">
            <v>52450</v>
          </cell>
          <cell r="S106" t="str">
            <v>200212</v>
          </cell>
          <cell r="T106" t="str">
            <v>SA01</v>
          </cell>
          <cell r="U106">
            <v>8.51</v>
          </cell>
          <cell r="W106">
            <v>0</v>
          </cell>
          <cell r="Y106">
            <v>0</v>
          </cell>
          <cell r="Z106">
            <v>0</v>
          </cell>
          <cell r="AA106" t="str">
            <v>BCH</v>
          </cell>
          <cell r="AB106" t="str">
            <v>450002337</v>
          </cell>
          <cell r="AC106" t="str">
            <v>PO#</v>
          </cell>
          <cell r="AE106" t="str">
            <v>S/R</v>
          </cell>
          <cell r="AI106" t="str">
            <v>PYN</v>
          </cell>
          <cell r="AJ106" t="str">
            <v>US BANK NATIONAL ASSOCIAT</v>
          </cell>
          <cell r="AK106" t="str">
            <v>VND</v>
          </cell>
          <cell r="AL106" t="str">
            <v>411881896</v>
          </cell>
          <cell r="AM106" t="str">
            <v>FAC</v>
          </cell>
          <cell r="AN106" t="str">
            <v>000</v>
          </cell>
          <cell r="AQ106" t="str">
            <v>NVD</v>
          </cell>
          <cell r="AR106" t="str">
            <v>2002-09-</v>
          </cell>
          <cell r="AU106" t="str">
            <v>4246044100408099    US BANK NATIONAL ASS1900003263</v>
          </cell>
          <cell r="AV106" t="str">
            <v>WF-BATCH</v>
          </cell>
          <cell r="AW106" t="str">
            <v>000</v>
          </cell>
          <cell r="AX106" t="str">
            <v>00</v>
          </cell>
          <cell r="AY106" t="str">
            <v>0</v>
          </cell>
          <cell r="AZ106" t="str">
            <v>FPL Fibernet</v>
          </cell>
        </row>
        <row r="107">
          <cell r="A107" t="str">
            <v>107100</v>
          </cell>
          <cell r="B107" t="str">
            <v>0382</v>
          </cell>
          <cell r="C107" t="str">
            <v>01066</v>
          </cell>
          <cell r="D107" t="str">
            <v>OMC000</v>
          </cell>
          <cell r="E107" t="str">
            <v>382000</v>
          </cell>
          <cell r="F107" t="str">
            <v>0642</v>
          </cell>
          <cell r="G107" t="str">
            <v>52450</v>
          </cell>
          <cell r="H107" t="str">
            <v>A</v>
          </cell>
          <cell r="I107" t="str">
            <v>00000041</v>
          </cell>
          <cell r="J107">
            <v>95</v>
          </cell>
          <cell r="K107">
            <v>382</v>
          </cell>
          <cell r="L107">
            <v>3219</v>
          </cell>
          <cell r="M107">
            <v>0</v>
          </cell>
          <cell r="N107">
            <v>0</v>
          </cell>
          <cell r="O107">
            <v>0</v>
          </cell>
          <cell r="P107">
            <v>0</v>
          </cell>
          <cell r="Q107" t="str">
            <v>0642</v>
          </cell>
          <cell r="R107" t="str">
            <v>52450</v>
          </cell>
          <cell r="S107" t="str">
            <v>200212</v>
          </cell>
          <cell r="T107" t="str">
            <v>SA01</v>
          </cell>
          <cell r="U107">
            <v>879.45</v>
          </cell>
          <cell r="W107">
            <v>0</v>
          </cell>
          <cell r="Y107">
            <v>0</v>
          </cell>
          <cell r="Z107">
            <v>0</v>
          </cell>
          <cell r="AA107" t="str">
            <v>BCH</v>
          </cell>
          <cell r="AB107" t="str">
            <v>450002338</v>
          </cell>
          <cell r="AC107" t="str">
            <v>PO#</v>
          </cell>
          <cell r="AE107" t="str">
            <v>S/R</v>
          </cell>
          <cell r="AI107" t="str">
            <v>PYN</v>
          </cell>
          <cell r="AJ107" t="str">
            <v>FLORIDA POWER &amp; LIGHT CO</v>
          </cell>
          <cell r="AK107" t="str">
            <v>VND</v>
          </cell>
          <cell r="AL107" t="str">
            <v>590247775</v>
          </cell>
          <cell r="AM107" t="str">
            <v>FAC</v>
          </cell>
          <cell r="AN107" t="str">
            <v>000</v>
          </cell>
          <cell r="AQ107" t="str">
            <v>NVD</v>
          </cell>
          <cell r="AR107" t="str">
            <v>2002-11-</v>
          </cell>
          <cell r="AU107" t="str">
            <v>519873-25401 DEC    FLORIDA POWER &amp; LIGH1900003272</v>
          </cell>
          <cell r="AV107" t="str">
            <v>WF-BATCH</v>
          </cell>
          <cell r="AW107" t="str">
            <v>000</v>
          </cell>
          <cell r="AX107" t="str">
            <v>00</v>
          </cell>
          <cell r="AY107" t="str">
            <v>0</v>
          </cell>
          <cell r="AZ107" t="str">
            <v>FPL Fibernet</v>
          </cell>
        </row>
        <row r="108">
          <cell r="A108" t="str">
            <v>107100</v>
          </cell>
          <cell r="B108" t="str">
            <v>0382</v>
          </cell>
          <cell r="C108" t="str">
            <v>01066</v>
          </cell>
          <cell r="D108" t="str">
            <v>OMC000</v>
          </cell>
          <cell r="E108" t="str">
            <v>382000</v>
          </cell>
          <cell r="F108" t="str">
            <v>0662</v>
          </cell>
          <cell r="G108" t="str">
            <v>52450</v>
          </cell>
          <cell r="H108" t="str">
            <v>A</v>
          </cell>
          <cell r="I108" t="str">
            <v>00000041</v>
          </cell>
          <cell r="J108">
            <v>95</v>
          </cell>
          <cell r="K108">
            <v>382</v>
          </cell>
          <cell r="L108">
            <v>3219</v>
          </cell>
          <cell r="M108">
            <v>0</v>
          </cell>
          <cell r="N108">
            <v>0</v>
          </cell>
          <cell r="O108">
            <v>0</v>
          </cell>
          <cell r="P108">
            <v>0</v>
          </cell>
          <cell r="Q108" t="str">
            <v>0662</v>
          </cell>
          <cell r="R108" t="str">
            <v>52450</v>
          </cell>
          <cell r="S108" t="str">
            <v>200212</v>
          </cell>
          <cell r="T108" t="str">
            <v>SA01</v>
          </cell>
          <cell r="U108">
            <v>55</v>
          </cell>
          <cell r="W108">
            <v>0</v>
          </cell>
          <cell r="Y108">
            <v>0</v>
          </cell>
          <cell r="Z108">
            <v>0</v>
          </cell>
          <cell r="AA108" t="str">
            <v>BCH</v>
          </cell>
          <cell r="AB108" t="str">
            <v>450002351</v>
          </cell>
          <cell r="AC108" t="str">
            <v>PO#</v>
          </cell>
          <cell r="AE108" t="str">
            <v>S/R</v>
          </cell>
          <cell r="AI108" t="str">
            <v>PYN</v>
          </cell>
          <cell r="AJ108" t="str">
            <v>DATA SEARCH NETWORK INC</v>
          </cell>
          <cell r="AK108" t="str">
            <v>VND</v>
          </cell>
          <cell r="AL108" t="str">
            <v>582172465</v>
          </cell>
          <cell r="AM108" t="str">
            <v>FAC</v>
          </cell>
          <cell r="AN108" t="str">
            <v>000</v>
          </cell>
          <cell r="AQ108" t="str">
            <v>NVD</v>
          </cell>
          <cell r="AR108" t="str">
            <v>2002-10-</v>
          </cell>
          <cell r="AU108" t="str">
            <v>INVOICE# 11898      DATA SEARCH NETWORK 1900003358</v>
          </cell>
          <cell r="AV108" t="str">
            <v>WF-BATCH</v>
          </cell>
          <cell r="AW108" t="str">
            <v>000</v>
          </cell>
          <cell r="AX108" t="str">
            <v>00</v>
          </cell>
          <cell r="AY108" t="str">
            <v>0</v>
          </cell>
          <cell r="AZ108" t="str">
            <v>FPL Fibernet</v>
          </cell>
        </row>
        <row r="109">
          <cell r="A109" t="str">
            <v>107100</v>
          </cell>
          <cell r="B109" t="str">
            <v>0382</v>
          </cell>
          <cell r="C109" t="str">
            <v>01066</v>
          </cell>
          <cell r="D109" t="str">
            <v>OMC000</v>
          </cell>
          <cell r="E109" t="str">
            <v>382000</v>
          </cell>
          <cell r="F109" t="str">
            <v>0662</v>
          </cell>
          <cell r="G109" t="str">
            <v>52450</v>
          </cell>
          <cell r="H109" t="str">
            <v>A</v>
          </cell>
          <cell r="I109" t="str">
            <v>00000041</v>
          </cell>
          <cell r="J109">
            <v>95</v>
          </cell>
          <cell r="K109">
            <v>382</v>
          </cell>
          <cell r="L109">
            <v>3219</v>
          </cell>
          <cell r="M109">
            <v>0</v>
          </cell>
          <cell r="N109">
            <v>0</v>
          </cell>
          <cell r="O109">
            <v>0</v>
          </cell>
          <cell r="P109">
            <v>0</v>
          </cell>
          <cell r="Q109" t="str">
            <v>0662</v>
          </cell>
          <cell r="R109" t="str">
            <v>52450</v>
          </cell>
          <cell r="S109" t="str">
            <v>200212</v>
          </cell>
          <cell r="T109" t="str">
            <v>SA01</v>
          </cell>
          <cell r="U109">
            <v>110</v>
          </cell>
          <cell r="W109">
            <v>0</v>
          </cell>
          <cell r="Y109">
            <v>0</v>
          </cell>
          <cell r="Z109">
            <v>0</v>
          </cell>
          <cell r="AA109" t="str">
            <v>BCH</v>
          </cell>
          <cell r="AB109" t="str">
            <v>450002351</v>
          </cell>
          <cell r="AC109" t="str">
            <v>PO#</v>
          </cell>
          <cell r="AE109" t="str">
            <v>S/R</v>
          </cell>
          <cell r="AI109" t="str">
            <v>PYN</v>
          </cell>
          <cell r="AJ109" t="str">
            <v>DATA SEARCH NETWORK INC</v>
          </cell>
          <cell r="AK109" t="str">
            <v>VND</v>
          </cell>
          <cell r="AL109" t="str">
            <v>582172465</v>
          </cell>
          <cell r="AM109" t="str">
            <v>FAC</v>
          </cell>
          <cell r="AN109" t="str">
            <v>000</v>
          </cell>
          <cell r="AQ109" t="str">
            <v>NVD</v>
          </cell>
          <cell r="AR109" t="str">
            <v>2002-10-</v>
          </cell>
          <cell r="AU109" t="str">
            <v>INVOICE# 11867      DATA SEARCH NETWORK 1900003356</v>
          </cell>
          <cell r="AV109" t="str">
            <v>WF-BATCH</v>
          </cell>
          <cell r="AW109" t="str">
            <v>000</v>
          </cell>
          <cell r="AX109" t="str">
            <v>00</v>
          </cell>
          <cell r="AY109" t="str">
            <v>0</v>
          </cell>
          <cell r="AZ109" t="str">
            <v>FPL Fibernet</v>
          </cell>
        </row>
        <row r="110">
          <cell r="A110" t="str">
            <v>107100</v>
          </cell>
          <cell r="B110" t="str">
            <v>0382</v>
          </cell>
          <cell r="C110" t="str">
            <v>01066</v>
          </cell>
          <cell r="D110" t="str">
            <v>OMC000</v>
          </cell>
          <cell r="E110" t="str">
            <v>382000</v>
          </cell>
          <cell r="F110" t="str">
            <v>0662</v>
          </cell>
          <cell r="G110" t="str">
            <v>52450</v>
          </cell>
          <cell r="H110" t="str">
            <v>A</v>
          </cell>
          <cell r="I110" t="str">
            <v>00000041</v>
          </cell>
          <cell r="J110">
            <v>95</v>
          </cell>
          <cell r="K110">
            <v>382</v>
          </cell>
          <cell r="L110">
            <v>3219</v>
          </cell>
          <cell r="M110">
            <v>0</v>
          </cell>
          <cell r="N110">
            <v>0</v>
          </cell>
          <cell r="O110">
            <v>0</v>
          </cell>
          <cell r="P110">
            <v>0</v>
          </cell>
          <cell r="Q110" t="str">
            <v>0662</v>
          </cell>
          <cell r="R110" t="str">
            <v>52450</v>
          </cell>
          <cell r="S110" t="str">
            <v>200212</v>
          </cell>
          <cell r="T110" t="str">
            <v>SA01</v>
          </cell>
          <cell r="U110">
            <v>110</v>
          </cell>
          <cell r="W110">
            <v>0</v>
          </cell>
          <cell r="Y110">
            <v>0</v>
          </cell>
          <cell r="Z110">
            <v>0</v>
          </cell>
          <cell r="AA110" t="str">
            <v>BCH</v>
          </cell>
          <cell r="AB110" t="str">
            <v>450002351</v>
          </cell>
          <cell r="AC110" t="str">
            <v>PO#</v>
          </cell>
          <cell r="AE110" t="str">
            <v>S/R</v>
          </cell>
          <cell r="AI110" t="str">
            <v>PYN</v>
          </cell>
          <cell r="AJ110" t="str">
            <v>DATA SEARCH NETWORK INC</v>
          </cell>
          <cell r="AK110" t="str">
            <v>VND</v>
          </cell>
          <cell r="AL110" t="str">
            <v>582172465</v>
          </cell>
          <cell r="AM110" t="str">
            <v>FAC</v>
          </cell>
          <cell r="AN110" t="str">
            <v>000</v>
          </cell>
          <cell r="AQ110" t="str">
            <v>NVD</v>
          </cell>
          <cell r="AR110" t="str">
            <v>2002-10-</v>
          </cell>
          <cell r="AU110" t="str">
            <v>INVOICE# 11882      DATA SEARCH NETWORK 1900003357</v>
          </cell>
          <cell r="AV110" t="str">
            <v>WF-BATCH</v>
          </cell>
          <cell r="AW110" t="str">
            <v>000</v>
          </cell>
          <cell r="AX110" t="str">
            <v>00</v>
          </cell>
          <cell r="AY110" t="str">
            <v>0</v>
          </cell>
          <cell r="AZ110" t="str">
            <v>FPL Fibernet</v>
          </cell>
        </row>
        <row r="111">
          <cell r="A111" t="str">
            <v>107100</v>
          </cell>
          <cell r="B111" t="str">
            <v>0382</v>
          </cell>
          <cell r="C111" t="str">
            <v>01066</v>
          </cell>
          <cell r="D111" t="str">
            <v>OMC000</v>
          </cell>
          <cell r="E111" t="str">
            <v>382000</v>
          </cell>
          <cell r="F111" t="str">
            <v>0676</v>
          </cell>
          <cell r="G111" t="str">
            <v>52450</v>
          </cell>
          <cell r="H111" t="str">
            <v>A</v>
          </cell>
          <cell r="I111" t="str">
            <v>00000041</v>
          </cell>
          <cell r="J111">
            <v>95</v>
          </cell>
          <cell r="K111">
            <v>382</v>
          </cell>
          <cell r="L111">
            <v>3219</v>
          </cell>
          <cell r="M111">
            <v>0</v>
          </cell>
          <cell r="N111">
            <v>0</v>
          </cell>
          <cell r="O111">
            <v>0</v>
          </cell>
          <cell r="P111">
            <v>0</v>
          </cell>
          <cell r="Q111" t="str">
            <v>0676</v>
          </cell>
          <cell r="R111" t="str">
            <v>52450</v>
          </cell>
          <cell r="S111" t="str">
            <v>200212</v>
          </cell>
          <cell r="T111" t="str">
            <v>SA01</v>
          </cell>
          <cell r="U111">
            <v>278.93</v>
          </cell>
          <cell r="W111">
            <v>0</v>
          </cell>
          <cell r="Y111">
            <v>0</v>
          </cell>
          <cell r="Z111">
            <v>0</v>
          </cell>
          <cell r="AA111" t="str">
            <v>BCH</v>
          </cell>
          <cell r="AB111" t="str">
            <v>450002360</v>
          </cell>
          <cell r="AC111" t="str">
            <v>PO#</v>
          </cell>
          <cell r="AE111" t="str">
            <v>S/R</v>
          </cell>
          <cell r="AI111" t="str">
            <v>PYN</v>
          </cell>
          <cell r="AJ111" t="str">
            <v>TELEPHONE TOOLS OF GEORGI</v>
          </cell>
          <cell r="AK111" t="str">
            <v>VND</v>
          </cell>
          <cell r="AL111" t="str">
            <v>621457597</v>
          </cell>
          <cell r="AM111" t="str">
            <v>FAC</v>
          </cell>
          <cell r="AN111" t="str">
            <v>000</v>
          </cell>
          <cell r="AQ111" t="str">
            <v>NVD</v>
          </cell>
          <cell r="AR111" t="str">
            <v>2002-12-</v>
          </cell>
          <cell r="AU111" t="str">
            <v>INVOICE# 21029      TELEPHONE TOOLS OF G1900003471</v>
          </cell>
          <cell r="AV111" t="str">
            <v>WF-BATCH</v>
          </cell>
          <cell r="AW111" t="str">
            <v>000</v>
          </cell>
          <cell r="AX111" t="str">
            <v>00</v>
          </cell>
          <cell r="AY111" t="str">
            <v>0</v>
          </cell>
          <cell r="AZ111" t="str">
            <v>FPL Fibernet</v>
          </cell>
        </row>
        <row r="112">
          <cell r="A112" t="str">
            <v>107100</v>
          </cell>
          <cell r="B112" t="str">
            <v>0382</v>
          </cell>
          <cell r="C112" t="str">
            <v>01066</v>
          </cell>
          <cell r="D112" t="str">
            <v>OMC000</v>
          </cell>
          <cell r="E112" t="str">
            <v>382000</v>
          </cell>
          <cell r="F112" t="str">
            <v>0695</v>
          </cell>
          <cell r="G112" t="str">
            <v>52450</v>
          </cell>
          <cell r="H112" t="str">
            <v>A</v>
          </cell>
          <cell r="I112" t="str">
            <v>00000041</v>
          </cell>
          <cell r="J112">
            <v>95</v>
          </cell>
          <cell r="K112">
            <v>382</v>
          </cell>
          <cell r="L112">
            <v>3219</v>
          </cell>
          <cell r="M112">
            <v>0</v>
          </cell>
          <cell r="N112">
            <v>0</v>
          </cell>
          <cell r="O112">
            <v>0</v>
          </cell>
          <cell r="P112">
            <v>0</v>
          </cell>
          <cell r="Q112" t="str">
            <v>0695</v>
          </cell>
          <cell r="R112" t="str">
            <v>52450</v>
          </cell>
          <cell r="S112" t="str">
            <v>200212</v>
          </cell>
          <cell r="T112" t="str">
            <v>SA01</v>
          </cell>
          <cell r="U112">
            <v>350</v>
          </cell>
          <cell r="W112">
            <v>0</v>
          </cell>
          <cell r="Y112">
            <v>0</v>
          </cell>
          <cell r="Z112">
            <v>0</v>
          </cell>
          <cell r="AA112" t="str">
            <v>BCH</v>
          </cell>
          <cell r="AB112" t="str">
            <v>450002346</v>
          </cell>
          <cell r="AC112" t="str">
            <v>PO#</v>
          </cell>
          <cell r="AE112" t="str">
            <v>S/R</v>
          </cell>
          <cell r="AI112" t="str">
            <v>PYN</v>
          </cell>
          <cell r="AJ112" t="str">
            <v>FLORIDA EAST COAST RAILWA</v>
          </cell>
          <cell r="AK112" t="str">
            <v>VND</v>
          </cell>
          <cell r="AL112" t="str">
            <v>596001115</v>
          </cell>
          <cell r="AM112" t="str">
            <v>FAC</v>
          </cell>
          <cell r="AN112" t="str">
            <v>000</v>
          </cell>
          <cell r="AQ112" t="str">
            <v>NVD</v>
          </cell>
          <cell r="AR112" t="str">
            <v>2002-12-</v>
          </cell>
          <cell r="AU112" t="str">
            <v>UTILITY CROSSING APPFLORIDA EAST COAST R1900003307</v>
          </cell>
          <cell r="AV112" t="str">
            <v>WF-BATCH</v>
          </cell>
          <cell r="AW112" t="str">
            <v>000</v>
          </cell>
          <cell r="AX112" t="str">
            <v>00</v>
          </cell>
          <cell r="AY112" t="str">
            <v>0</v>
          </cell>
          <cell r="AZ112" t="str">
            <v>FPL Fibernet</v>
          </cell>
        </row>
        <row r="113">
          <cell r="A113" t="str">
            <v>107100</v>
          </cell>
          <cell r="B113" t="str">
            <v>0382</v>
          </cell>
          <cell r="C113" t="str">
            <v>01066</v>
          </cell>
          <cell r="D113" t="str">
            <v>OMC000</v>
          </cell>
          <cell r="E113" t="str">
            <v>382000</v>
          </cell>
          <cell r="F113" t="str">
            <v>0750</v>
          </cell>
          <cell r="G113" t="str">
            <v>36000</v>
          </cell>
          <cell r="H113" t="str">
            <v>A</v>
          </cell>
          <cell r="I113" t="str">
            <v>00000041</v>
          </cell>
          <cell r="J113">
            <v>95</v>
          </cell>
          <cell r="K113">
            <v>382</v>
          </cell>
          <cell r="L113">
            <v>3219</v>
          </cell>
          <cell r="M113">
            <v>0</v>
          </cell>
          <cell r="N113">
            <v>0</v>
          </cell>
          <cell r="O113">
            <v>0</v>
          </cell>
          <cell r="P113">
            <v>0</v>
          </cell>
          <cell r="Q113" t="str">
            <v>0750</v>
          </cell>
          <cell r="R113" t="str">
            <v>36000</v>
          </cell>
          <cell r="S113" t="str">
            <v>200212</v>
          </cell>
          <cell r="T113" t="str">
            <v>PY42</v>
          </cell>
          <cell r="U113">
            <v>18.5</v>
          </cell>
          <cell r="V113" t="str">
            <v>LDB</v>
          </cell>
          <cell r="W113">
            <v>0</v>
          </cell>
          <cell r="X113" t="str">
            <v>SHR</v>
          </cell>
          <cell r="Y113">
            <v>0</v>
          </cell>
          <cell r="Z113">
            <v>0</v>
          </cell>
          <cell r="AA113" t="str">
            <v>PYP</v>
          </cell>
          <cell r="AB113" t="str">
            <v xml:space="preserve"> 0000025</v>
          </cell>
          <cell r="AC113" t="str">
            <v>PYL</v>
          </cell>
          <cell r="AD113" t="str">
            <v>004382</v>
          </cell>
          <cell r="AE113" t="str">
            <v>EMP</v>
          </cell>
          <cell r="AF113" t="str">
            <v>46869</v>
          </cell>
          <cell r="AG113" t="str">
            <v>JUL</v>
          </cell>
          <cell r="AH113" t="str">
            <v xml:space="preserve"> 000.00</v>
          </cell>
          <cell r="AI113" t="str">
            <v>BCH</v>
          </cell>
          <cell r="AJ113" t="str">
            <v>P52</v>
          </cell>
          <cell r="AK113" t="str">
            <v>CLS</v>
          </cell>
          <cell r="AL113" t="str">
            <v>R431</v>
          </cell>
          <cell r="AM113" t="str">
            <v>DTA</v>
          </cell>
          <cell r="AN113" t="str">
            <v xml:space="preserve"> 00000000000.00</v>
          </cell>
          <cell r="AO113" t="str">
            <v>DTH</v>
          </cell>
          <cell r="AP113" t="str">
            <v xml:space="preserve"> 00000000000.00</v>
          </cell>
          <cell r="AV113" t="str">
            <v>000000000</v>
          </cell>
          <cell r="AW113" t="str">
            <v>000</v>
          </cell>
          <cell r="AX113" t="str">
            <v>00</v>
          </cell>
          <cell r="AY113" t="str">
            <v>0</v>
          </cell>
          <cell r="AZ113" t="str">
            <v>FPL Fibernet</v>
          </cell>
        </row>
        <row r="114">
          <cell r="A114" t="str">
            <v>107100</v>
          </cell>
          <cell r="B114" t="str">
            <v>0382</v>
          </cell>
          <cell r="C114" t="str">
            <v>01066</v>
          </cell>
          <cell r="D114" t="str">
            <v>OMC000</v>
          </cell>
          <cell r="E114" t="str">
            <v>382000</v>
          </cell>
          <cell r="F114" t="str">
            <v>0750</v>
          </cell>
          <cell r="G114" t="str">
            <v>36000</v>
          </cell>
          <cell r="H114" t="str">
            <v>A</v>
          </cell>
          <cell r="I114" t="str">
            <v>00000041</v>
          </cell>
          <cell r="J114">
            <v>95</v>
          </cell>
          <cell r="K114">
            <v>382</v>
          </cell>
          <cell r="L114">
            <v>3219</v>
          </cell>
          <cell r="M114">
            <v>0</v>
          </cell>
          <cell r="N114">
            <v>0</v>
          </cell>
          <cell r="O114">
            <v>0</v>
          </cell>
          <cell r="P114">
            <v>0</v>
          </cell>
          <cell r="Q114" t="str">
            <v>0750</v>
          </cell>
          <cell r="R114" t="str">
            <v>36000</v>
          </cell>
          <cell r="S114" t="str">
            <v>200212</v>
          </cell>
          <cell r="T114" t="str">
            <v>PY42</v>
          </cell>
          <cell r="U114">
            <v>18.5</v>
          </cell>
          <cell r="V114" t="str">
            <v>LDB</v>
          </cell>
          <cell r="W114">
            <v>0</v>
          </cell>
          <cell r="X114" t="str">
            <v>SHR</v>
          </cell>
          <cell r="Y114">
            <v>0</v>
          </cell>
          <cell r="Z114">
            <v>0</v>
          </cell>
          <cell r="AA114" t="str">
            <v>PYP</v>
          </cell>
          <cell r="AB114" t="str">
            <v xml:space="preserve"> 0000026</v>
          </cell>
          <cell r="AC114" t="str">
            <v>PYL</v>
          </cell>
          <cell r="AD114" t="str">
            <v>004382</v>
          </cell>
          <cell r="AE114" t="str">
            <v>EMP</v>
          </cell>
          <cell r="AF114" t="str">
            <v>46869</v>
          </cell>
          <cell r="AG114" t="str">
            <v>JUL</v>
          </cell>
          <cell r="AH114" t="str">
            <v xml:space="preserve"> 000.00</v>
          </cell>
          <cell r="AI114" t="str">
            <v>BCH</v>
          </cell>
          <cell r="AJ114" t="str">
            <v>P52</v>
          </cell>
          <cell r="AK114" t="str">
            <v>CLS</v>
          </cell>
          <cell r="AL114" t="str">
            <v>R431</v>
          </cell>
          <cell r="AM114" t="str">
            <v>DTA</v>
          </cell>
          <cell r="AN114" t="str">
            <v xml:space="preserve"> 00000000000.00</v>
          </cell>
          <cell r="AO114" t="str">
            <v>DTH</v>
          </cell>
          <cell r="AP114" t="str">
            <v xml:space="preserve"> 00000000000.00</v>
          </cell>
          <cell r="AV114" t="str">
            <v>000000000</v>
          </cell>
          <cell r="AW114" t="str">
            <v>000</v>
          </cell>
          <cell r="AX114" t="str">
            <v>00</v>
          </cell>
          <cell r="AY114" t="str">
            <v>0</v>
          </cell>
          <cell r="AZ114" t="str">
            <v>FPL Fibernet</v>
          </cell>
        </row>
        <row r="115">
          <cell r="A115" t="str">
            <v>107100</v>
          </cell>
          <cell r="B115" t="str">
            <v>0382</v>
          </cell>
          <cell r="C115" t="str">
            <v>01066</v>
          </cell>
          <cell r="D115" t="str">
            <v>OMC000</v>
          </cell>
          <cell r="E115" t="str">
            <v>382000</v>
          </cell>
          <cell r="F115" t="str">
            <v>0803</v>
          </cell>
          <cell r="G115" t="str">
            <v>36000</v>
          </cell>
          <cell r="H115" t="str">
            <v>A</v>
          </cell>
          <cell r="I115" t="str">
            <v>00000041</v>
          </cell>
          <cell r="J115">
            <v>95</v>
          </cell>
          <cell r="K115">
            <v>382</v>
          </cell>
          <cell r="L115">
            <v>3219</v>
          </cell>
          <cell r="M115">
            <v>0</v>
          </cell>
          <cell r="N115">
            <v>0</v>
          </cell>
          <cell r="O115">
            <v>0</v>
          </cell>
          <cell r="P115">
            <v>0</v>
          </cell>
          <cell r="Q115" t="str">
            <v>0803</v>
          </cell>
          <cell r="R115" t="str">
            <v>36000</v>
          </cell>
          <cell r="S115" t="str">
            <v>200212</v>
          </cell>
          <cell r="T115" t="str">
            <v>PY42</v>
          </cell>
          <cell r="U115">
            <v>37.5</v>
          </cell>
          <cell r="V115" t="str">
            <v>LDB</v>
          </cell>
          <cell r="W115">
            <v>0</v>
          </cell>
          <cell r="X115" t="str">
            <v>SHR</v>
          </cell>
          <cell r="Y115">
            <v>1</v>
          </cell>
          <cell r="Z115">
            <v>1</v>
          </cell>
          <cell r="AA115" t="str">
            <v>PYP</v>
          </cell>
          <cell r="AB115" t="str">
            <v xml:space="preserve"> 0000025</v>
          </cell>
          <cell r="AC115" t="str">
            <v>PYL</v>
          </cell>
          <cell r="AD115" t="str">
            <v>004382</v>
          </cell>
          <cell r="AE115" t="str">
            <v>EMP</v>
          </cell>
          <cell r="AF115" t="str">
            <v>29440</v>
          </cell>
          <cell r="AG115" t="str">
            <v>JUL</v>
          </cell>
          <cell r="AH115" t="str">
            <v xml:space="preserve"> 000.00</v>
          </cell>
          <cell r="AI115" t="str">
            <v>BCH</v>
          </cell>
          <cell r="AJ115" t="str">
            <v>500</v>
          </cell>
          <cell r="AK115" t="str">
            <v>CLS</v>
          </cell>
          <cell r="AL115" t="str">
            <v>R449</v>
          </cell>
          <cell r="AM115" t="str">
            <v>DTA</v>
          </cell>
          <cell r="AN115" t="str">
            <v xml:space="preserve"> 00000000000.00</v>
          </cell>
          <cell r="AO115" t="str">
            <v>DTH</v>
          </cell>
          <cell r="AP115" t="str">
            <v xml:space="preserve"> 00000000000.00</v>
          </cell>
          <cell r="AV115" t="str">
            <v>000000000</v>
          </cell>
          <cell r="AW115" t="str">
            <v>000</v>
          </cell>
          <cell r="AX115" t="str">
            <v>00</v>
          </cell>
          <cell r="AY115" t="str">
            <v>0</v>
          </cell>
          <cell r="AZ115" t="str">
            <v>FPL Fibernet</v>
          </cell>
        </row>
        <row r="116">
          <cell r="A116" t="str">
            <v>107100</v>
          </cell>
          <cell r="B116" t="str">
            <v>0382</v>
          </cell>
          <cell r="C116" t="str">
            <v>01066</v>
          </cell>
          <cell r="D116" t="str">
            <v>OMC000</v>
          </cell>
          <cell r="E116" t="str">
            <v>382000</v>
          </cell>
          <cell r="F116" t="str">
            <v>0803</v>
          </cell>
          <cell r="G116" t="str">
            <v>36000</v>
          </cell>
          <cell r="H116" t="str">
            <v>A</v>
          </cell>
          <cell r="I116" t="str">
            <v>00000041</v>
          </cell>
          <cell r="J116">
            <v>95</v>
          </cell>
          <cell r="K116">
            <v>382</v>
          </cell>
          <cell r="L116">
            <v>3219</v>
          </cell>
          <cell r="M116">
            <v>0</v>
          </cell>
          <cell r="N116">
            <v>0</v>
          </cell>
          <cell r="O116">
            <v>0</v>
          </cell>
          <cell r="P116">
            <v>0</v>
          </cell>
          <cell r="Q116" t="str">
            <v>0803</v>
          </cell>
          <cell r="R116" t="str">
            <v>36000</v>
          </cell>
          <cell r="S116" t="str">
            <v>200212</v>
          </cell>
          <cell r="T116" t="str">
            <v>PY42</v>
          </cell>
          <cell r="U116">
            <v>146.15</v>
          </cell>
          <cell r="V116" t="str">
            <v>LDB</v>
          </cell>
          <cell r="W116">
            <v>0</v>
          </cell>
          <cell r="X116" t="str">
            <v>SHR</v>
          </cell>
          <cell r="Y116">
            <v>4</v>
          </cell>
          <cell r="Z116">
            <v>4</v>
          </cell>
          <cell r="AA116" t="str">
            <v>PYP</v>
          </cell>
          <cell r="AB116" t="str">
            <v xml:space="preserve"> 0000026</v>
          </cell>
          <cell r="AC116" t="str">
            <v>PYL</v>
          </cell>
          <cell r="AD116" t="str">
            <v>004382</v>
          </cell>
          <cell r="AE116" t="str">
            <v>EMP</v>
          </cell>
          <cell r="AF116" t="str">
            <v>90017</v>
          </cell>
          <cell r="AG116" t="str">
            <v>JUL</v>
          </cell>
          <cell r="AH116" t="str">
            <v xml:space="preserve"> 000.00</v>
          </cell>
          <cell r="AI116" t="str">
            <v>BCH</v>
          </cell>
          <cell r="AJ116" t="str">
            <v>500</v>
          </cell>
          <cell r="AK116" t="str">
            <v>CLS</v>
          </cell>
          <cell r="AL116" t="str">
            <v>R449</v>
          </cell>
          <cell r="AM116" t="str">
            <v>DTA</v>
          </cell>
          <cell r="AN116" t="str">
            <v xml:space="preserve"> 00000000000.00</v>
          </cell>
          <cell r="AO116" t="str">
            <v>DTH</v>
          </cell>
          <cell r="AP116" t="str">
            <v xml:space="preserve"> 00000000000.00</v>
          </cell>
          <cell r="AV116" t="str">
            <v>000000000</v>
          </cell>
          <cell r="AW116" t="str">
            <v>000</v>
          </cell>
          <cell r="AX116" t="str">
            <v>00</v>
          </cell>
          <cell r="AY116" t="str">
            <v>0</v>
          </cell>
          <cell r="AZ116" t="str">
            <v>FPL Fibernet</v>
          </cell>
        </row>
        <row r="117">
          <cell r="A117" t="str">
            <v>107100</v>
          </cell>
          <cell r="B117" t="str">
            <v>0382</v>
          </cell>
          <cell r="C117" t="str">
            <v>01066</v>
          </cell>
          <cell r="D117" t="str">
            <v>OMC000</v>
          </cell>
          <cell r="E117" t="str">
            <v>382000</v>
          </cell>
          <cell r="F117" t="str">
            <v>0803</v>
          </cell>
          <cell r="G117" t="str">
            <v>36000</v>
          </cell>
          <cell r="H117" t="str">
            <v>A</v>
          </cell>
          <cell r="I117" t="str">
            <v>00000041</v>
          </cell>
          <cell r="J117">
            <v>95</v>
          </cell>
          <cell r="K117">
            <v>382</v>
          </cell>
          <cell r="L117">
            <v>3219</v>
          </cell>
          <cell r="M117">
            <v>0</v>
          </cell>
          <cell r="N117">
            <v>0</v>
          </cell>
          <cell r="O117">
            <v>0</v>
          </cell>
          <cell r="P117">
            <v>0</v>
          </cell>
          <cell r="Q117" t="str">
            <v>0803</v>
          </cell>
          <cell r="R117" t="str">
            <v>36000</v>
          </cell>
          <cell r="S117" t="str">
            <v>200212</v>
          </cell>
          <cell r="T117" t="str">
            <v>PY42</v>
          </cell>
          <cell r="U117">
            <v>429.6</v>
          </cell>
          <cell r="V117" t="str">
            <v>LDB</v>
          </cell>
          <cell r="W117">
            <v>0</v>
          </cell>
          <cell r="X117" t="str">
            <v>SHR</v>
          </cell>
          <cell r="Y117">
            <v>12</v>
          </cell>
          <cell r="Z117">
            <v>12</v>
          </cell>
          <cell r="AA117" t="str">
            <v>PYP</v>
          </cell>
          <cell r="AB117" t="str">
            <v xml:space="preserve"> 0000026</v>
          </cell>
          <cell r="AC117" t="str">
            <v>PYL</v>
          </cell>
          <cell r="AD117" t="str">
            <v>004382</v>
          </cell>
          <cell r="AE117" t="str">
            <v>EMP</v>
          </cell>
          <cell r="AF117" t="str">
            <v>46869</v>
          </cell>
          <cell r="AG117" t="str">
            <v>JUL</v>
          </cell>
          <cell r="AH117" t="str">
            <v xml:space="preserve"> 000.00</v>
          </cell>
          <cell r="AI117" t="str">
            <v>BCH</v>
          </cell>
          <cell r="AJ117" t="str">
            <v>500</v>
          </cell>
          <cell r="AK117" t="str">
            <v>CLS</v>
          </cell>
          <cell r="AL117" t="str">
            <v>R431</v>
          </cell>
          <cell r="AM117" t="str">
            <v>DTA</v>
          </cell>
          <cell r="AN117" t="str">
            <v xml:space="preserve"> 00000000000.00</v>
          </cell>
          <cell r="AO117" t="str">
            <v>DTH</v>
          </cell>
          <cell r="AP117" t="str">
            <v xml:space="preserve"> 00000000000.00</v>
          </cell>
          <cell r="AV117" t="str">
            <v>000000000</v>
          </cell>
          <cell r="AW117" t="str">
            <v>000</v>
          </cell>
          <cell r="AX117" t="str">
            <v>00</v>
          </cell>
          <cell r="AY117" t="str">
            <v>0</v>
          </cell>
          <cell r="AZ117" t="str">
            <v>FPL Fibernet</v>
          </cell>
        </row>
        <row r="118">
          <cell r="A118" t="str">
            <v>107100</v>
          </cell>
          <cell r="B118" t="str">
            <v>0382</v>
          </cell>
          <cell r="C118" t="str">
            <v>01066</v>
          </cell>
          <cell r="D118" t="str">
            <v>OMC000</v>
          </cell>
          <cell r="E118" t="str">
            <v>382000</v>
          </cell>
          <cell r="F118" t="str">
            <v>0803</v>
          </cell>
          <cell r="G118" t="str">
            <v>36000</v>
          </cell>
          <cell r="H118" t="str">
            <v>A</v>
          </cell>
          <cell r="I118" t="str">
            <v>00000041</v>
          </cell>
          <cell r="J118">
            <v>95</v>
          </cell>
          <cell r="K118">
            <v>382</v>
          </cell>
          <cell r="L118">
            <v>3219</v>
          </cell>
          <cell r="M118">
            <v>0</v>
          </cell>
          <cell r="N118">
            <v>0</v>
          </cell>
          <cell r="O118">
            <v>0</v>
          </cell>
          <cell r="P118">
            <v>0</v>
          </cell>
          <cell r="Q118" t="str">
            <v>0803</v>
          </cell>
          <cell r="R118" t="str">
            <v>36000</v>
          </cell>
          <cell r="S118" t="str">
            <v>200212</v>
          </cell>
          <cell r="T118" t="str">
            <v>PY42</v>
          </cell>
          <cell r="U118">
            <v>876.91</v>
          </cell>
          <cell r="V118" t="str">
            <v>LDB</v>
          </cell>
          <cell r="W118">
            <v>0</v>
          </cell>
          <cell r="X118" t="str">
            <v>SHR</v>
          </cell>
          <cell r="Y118">
            <v>24</v>
          </cell>
          <cell r="Z118">
            <v>24</v>
          </cell>
          <cell r="AA118" t="str">
            <v>PYP</v>
          </cell>
          <cell r="AB118" t="str">
            <v xml:space="preserve"> 0000025</v>
          </cell>
          <cell r="AC118" t="str">
            <v>PYL</v>
          </cell>
          <cell r="AD118" t="str">
            <v>004382</v>
          </cell>
          <cell r="AE118" t="str">
            <v>EMP</v>
          </cell>
          <cell r="AF118" t="str">
            <v>90017</v>
          </cell>
          <cell r="AG118" t="str">
            <v>JUL</v>
          </cell>
          <cell r="AH118" t="str">
            <v xml:space="preserve"> 000.00</v>
          </cell>
          <cell r="AI118" t="str">
            <v>BCH</v>
          </cell>
          <cell r="AJ118" t="str">
            <v>801</v>
          </cell>
          <cell r="AK118" t="str">
            <v>CLS</v>
          </cell>
          <cell r="AL118" t="str">
            <v>R449</v>
          </cell>
          <cell r="AM118" t="str">
            <v>DTA</v>
          </cell>
          <cell r="AN118" t="str">
            <v xml:space="preserve"> 00000000000.00</v>
          </cell>
          <cell r="AO118" t="str">
            <v>DTH</v>
          </cell>
          <cell r="AP118" t="str">
            <v xml:space="preserve"> 00000000000.00</v>
          </cell>
          <cell r="AV118" t="str">
            <v>000000000</v>
          </cell>
          <cell r="AW118" t="str">
            <v>000</v>
          </cell>
          <cell r="AX118" t="str">
            <v>00</v>
          </cell>
          <cell r="AY118" t="str">
            <v>0</v>
          </cell>
          <cell r="AZ118" t="str">
            <v>FPL Fibernet</v>
          </cell>
        </row>
        <row r="119">
          <cell r="A119" t="str">
            <v>107100</v>
          </cell>
          <cell r="B119" t="str">
            <v>0382</v>
          </cell>
          <cell r="C119" t="str">
            <v>01066</v>
          </cell>
          <cell r="D119" t="str">
            <v>OMC000</v>
          </cell>
          <cell r="E119" t="str">
            <v>382000</v>
          </cell>
          <cell r="F119" t="str">
            <v>0803</v>
          </cell>
          <cell r="G119" t="str">
            <v>36000</v>
          </cell>
          <cell r="H119" t="str">
            <v>A</v>
          </cell>
          <cell r="I119" t="str">
            <v>00000041</v>
          </cell>
          <cell r="J119">
            <v>95</v>
          </cell>
          <cell r="K119">
            <v>382</v>
          </cell>
          <cell r="L119">
            <v>3219</v>
          </cell>
          <cell r="M119">
            <v>0</v>
          </cell>
          <cell r="N119">
            <v>0</v>
          </cell>
          <cell r="O119">
            <v>0</v>
          </cell>
          <cell r="P119">
            <v>0</v>
          </cell>
          <cell r="Q119" t="str">
            <v>0803</v>
          </cell>
          <cell r="R119" t="str">
            <v>36000</v>
          </cell>
          <cell r="S119" t="str">
            <v>200212</v>
          </cell>
          <cell r="T119" t="str">
            <v>PY42</v>
          </cell>
          <cell r="U119">
            <v>900</v>
          </cell>
          <cell r="V119" t="str">
            <v>LDB</v>
          </cell>
          <cell r="W119">
            <v>0</v>
          </cell>
          <cell r="X119" t="str">
            <v>SHR</v>
          </cell>
          <cell r="Y119">
            <v>24</v>
          </cell>
          <cell r="Z119">
            <v>24</v>
          </cell>
          <cell r="AA119" t="str">
            <v>PYP</v>
          </cell>
          <cell r="AB119" t="str">
            <v xml:space="preserve"> 0000001</v>
          </cell>
          <cell r="AC119" t="str">
            <v>PYL</v>
          </cell>
          <cell r="AD119" t="str">
            <v>004382</v>
          </cell>
          <cell r="AE119" t="str">
            <v>EMP</v>
          </cell>
          <cell r="AF119" t="str">
            <v>29440</v>
          </cell>
          <cell r="AG119" t="str">
            <v>JUL</v>
          </cell>
          <cell r="AH119" t="str">
            <v xml:space="preserve"> 000.00</v>
          </cell>
          <cell r="AI119" t="str">
            <v>BCH</v>
          </cell>
          <cell r="AJ119" t="str">
            <v>801</v>
          </cell>
          <cell r="AK119" t="str">
            <v>CLS</v>
          </cell>
          <cell r="AL119" t="str">
            <v>R449</v>
          </cell>
          <cell r="AM119" t="str">
            <v>DTA</v>
          </cell>
          <cell r="AN119" t="str">
            <v xml:space="preserve"> 00000000000.00</v>
          </cell>
          <cell r="AO119" t="str">
            <v>DTH</v>
          </cell>
          <cell r="AP119" t="str">
            <v xml:space="preserve"> 00000000000.00</v>
          </cell>
          <cell r="AV119" t="str">
            <v>000000000</v>
          </cell>
          <cell r="AW119" t="str">
            <v>000</v>
          </cell>
          <cell r="AX119" t="str">
            <v>00</v>
          </cell>
          <cell r="AY119" t="str">
            <v>0</v>
          </cell>
          <cell r="AZ119" t="str">
            <v>FPL Fibernet</v>
          </cell>
        </row>
        <row r="120">
          <cell r="A120" t="str">
            <v>107100</v>
          </cell>
          <cell r="B120" t="str">
            <v>0382</v>
          </cell>
          <cell r="C120" t="str">
            <v>01066</v>
          </cell>
          <cell r="D120" t="str">
            <v>OMC000</v>
          </cell>
          <cell r="E120" t="str">
            <v>382000</v>
          </cell>
          <cell r="F120" t="str">
            <v>0803</v>
          </cell>
          <cell r="G120" t="str">
            <v>36000</v>
          </cell>
          <cell r="H120" t="str">
            <v>A</v>
          </cell>
          <cell r="I120" t="str">
            <v>00000041</v>
          </cell>
          <cell r="J120">
            <v>95</v>
          </cell>
          <cell r="K120">
            <v>382</v>
          </cell>
          <cell r="L120">
            <v>3219</v>
          </cell>
          <cell r="M120">
            <v>0</v>
          </cell>
          <cell r="N120">
            <v>0</v>
          </cell>
          <cell r="O120">
            <v>0</v>
          </cell>
          <cell r="P120">
            <v>0</v>
          </cell>
          <cell r="Q120" t="str">
            <v>0803</v>
          </cell>
          <cell r="R120" t="str">
            <v>36000</v>
          </cell>
          <cell r="S120" t="str">
            <v>200212</v>
          </cell>
          <cell r="T120" t="str">
            <v>PY42</v>
          </cell>
          <cell r="U120">
            <v>1012.5</v>
          </cell>
          <cell r="V120" t="str">
            <v>LDB</v>
          </cell>
          <cell r="W120">
            <v>0</v>
          </cell>
          <cell r="X120" t="str">
            <v>SHR</v>
          </cell>
          <cell r="Y120">
            <v>27</v>
          </cell>
          <cell r="Z120">
            <v>27</v>
          </cell>
          <cell r="AA120" t="str">
            <v>PYP</v>
          </cell>
          <cell r="AB120" t="str">
            <v xml:space="preserve"> 0000026</v>
          </cell>
          <cell r="AC120" t="str">
            <v>PYL</v>
          </cell>
          <cell r="AD120" t="str">
            <v>004382</v>
          </cell>
          <cell r="AE120" t="str">
            <v>EMP</v>
          </cell>
          <cell r="AF120" t="str">
            <v>29440</v>
          </cell>
          <cell r="AG120" t="str">
            <v>JUL</v>
          </cell>
          <cell r="AH120" t="str">
            <v xml:space="preserve"> 000.00</v>
          </cell>
          <cell r="AI120" t="str">
            <v>BCH</v>
          </cell>
          <cell r="AJ120" t="str">
            <v>801</v>
          </cell>
          <cell r="AK120" t="str">
            <v>CLS</v>
          </cell>
          <cell r="AL120" t="str">
            <v>R449</v>
          </cell>
          <cell r="AM120" t="str">
            <v>DTA</v>
          </cell>
          <cell r="AN120" t="str">
            <v xml:space="preserve"> 00000000000.00</v>
          </cell>
          <cell r="AO120" t="str">
            <v>DTH</v>
          </cell>
          <cell r="AP120" t="str">
            <v xml:space="preserve"> 00000000000.00</v>
          </cell>
          <cell r="AV120" t="str">
            <v>000000000</v>
          </cell>
          <cell r="AW120" t="str">
            <v>000</v>
          </cell>
          <cell r="AX120" t="str">
            <v>00</v>
          </cell>
          <cell r="AY120" t="str">
            <v>0</v>
          </cell>
          <cell r="AZ120" t="str">
            <v>FPL Fibernet</v>
          </cell>
        </row>
        <row r="121">
          <cell r="A121" t="str">
            <v>107100</v>
          </cell>
          <cell r="B121" t="str">
            <v>0382</v>
          </cell>
          <cell r="C121" t="str">
            <v>01066</v>
          </cell>
          <cell r="D121" t="str">
            <v>OMC000</v>
          </cell>
          <cell r="E121" t="str">
            <v>382000</v>
          </cell>
          <cell r="F121" t="str">
            <v>0803</v>
          </cell>
          <cell r="G121" t="str">
            <v>36000</v>
          </cell>
          <cell r="H121" t="str">
            <v>A</v>
          </cell>
          <cell r="I121" t="str">
            <v>00000041</v>
          </cell>
          <cell r="J121">
            <v>95</v>
          </cell>
          <cell r="K121">
            <v>382</v>
          </cell>
          <cell r="L121">
            <v>3219</v>
          </cell>
          <cell r="M121">
            <v>0</v>
          </cell>
          <cell r="N121">
            <v>0</v>
          </cell>
          <cell r="O121">
            <v>0</v>
          </cell>
          <cell r="P121">
            <v>0</v>
          </cell>
          <cell r="Q121" t="str">
            <v>0803</v>
          </cell>
          <cell r="R121" t="str">
            <v>36000</v>
          </cell>
          <cell r="S121" t="str">
            <v>200212</v>
          </cell>
          <cell r="T121" t="str">
            <v>PY42</v>
          </cell>
          <cell r="U121">
            <v>1145.5999999999999</v>
          </cell>
          <cell r="V121" t="str">
            <v>LDB</v>
          </cell>
          <cell r="W121">
            <v>0</v>
          </cell>
          <cell r="X121" t="str">
            <v>SHR</v>
          </cell>
          <cell r="Y121">
            <v>32</v>
          </cell>
          <cell r="Z121">
            <v>32</v>
          </cell>
          <cell r="AA121" t="str">
            <v>PYP</v>
          </cell>
          <cell r="AB121" t="str">
            <v xml:space="preserve"> 0000001</v>
          </cell>
          <cell r="AC121" t="str">
            <v>PYL</v>
          </cell>
          <cell r="AD121" t="str">
            <v>004382</v>
          </cell>
          <cell r="AE121" t="str">
            <v>EMP</v>
          </cell>
          <cell r="AF121" t="str">
            <v>46869</v>
          </cell>
          <cell r="AG121" t="str">
            <v>JUL</v>
          </cell>
          <cell r="AH121" t="str">
            <v xml:space="preserve"> 000.00</v>
          </cell>
          <cell r="AI121" t="str">
            <v>BCH</v>
          </cell>
          <cell r="AJ121" t="str">
            <v>801</v>
          </cell>
          <cell r="AK121" t="str">
            <v>CLS</v>
          </cell>
          <cell r="AL121" t="str">
            <v>R431</v>
          </cell>
          <cell r="AM121" t="str">
            <v>DTA</v>
          </cell>
          <cell r="AN121" t="str">
            <v xml:space="preserve"> 00000000000.00</v>
          </cell>
          <cell r="AO121" t="str">
            <v>DTH</v>
          </cell>
          <cell r="AP121" t="str">
            <v xml:space="preserve"> 00000000000.00</v>
          </cell>
          <cell r="AV121" t="str">
            <v>000000000</v>
          </cell>
          <cell r="AW121" t="str">
            <v>000</v>
          </cell>
          <cell r="AX121" t="str">
            <v>00</v>
          </cell>
          <cell r="AY121" t="str">
            <v>0</v>
          </cell>
          <cell r="AZ121" t="str">
            <v>FPL Fibernet</v>
          </cell>
        </row>
        <row r="122">
          <cell r="A122" t="str">
            <v>107100</v>
          </cell>
          <cell r="B122" t="str">
            <v>0382</v>
          </cell>
          <cell r="C122" t="str">
            <v>01066</v>
          </cell>
          <cell r="D122" t="str">
            <v>OMC000</v>
          </cell>
          <cell r="E122" t="str">
            <v>382000</v>
          </cell>
          <cell r="F122" t="str">
            <v>0803</v>
          </cell>
          <cell r="G122" t="str">
            <v>36000</v>
          </cell>
          <cell r="H122" t="str">
            <v>A</v>
          </cell>
          <cell r="I122" t="str">
            <v>00000041</v>
          </cell>
          <cell r="J122">
            <v>95</v>
          </cell>
          <cell r="K122">
            <v>382</v>
          </cell>
          <cell r="L122">
            <v>3219</v>
          </cell>
          <cell r="M122">
            <v>0</v>
          </cell>
          <cell r="N122">
            <v>0</v>
          </cell>
          <cell r="O122">
            <v>0</v>
          </cell>
          <cell r="P122">
            <v>0</v>
          </cell>
          <cell r="Q122" t="str">
            <v>0803</v>
          </cell>
          <cell r="R122" t="str">
            <v>36000</v>
          </cell>
          <cell r="S122" t="str">
            <v>200212</v>
          </cell>
          <cell r="T122" t="str">
            <v>PY42</v>
          </cell>
          <cell r="U122">
            <v>1360.4</v>
          </cell>
          <cell r="V122" t="str">
            <v>LDB</v>
          </cell>
          <cell r="W122">
            <v>0</v>
          </cell>
          <cell r="X122" t="str">
            <v>SHR</v>
          </cell>
          <cell r="Y122">
            <v>38</v>
          </cell>
          <cell r="Z122">
            <v>38</v>
          </cell>
          <cell r="AA122" t="str">
            <v>PYP</v>
          </cell>
          <cell r="AB122" t="str">
            <v xml:space="preserve"> 0000025</v>
          </cell>
          <cell r="AC122" t="str">
            <v>PYL</v>
          </cell>
          <cell r="AD122" t="str">
            <v>004382</v>
          </cell>
          <cell r="AE122" t="str">
            <v>EMP</v>
          </cell>
          <cell r="AF122" t="str">
            <v>46869</v>
          </cell>
          <cell r="AG122" t="str">
            <v>JUL</v>
          </cell>
          <cell r="AH122" t="str">
            <v xml:space="preserve"> 000.00</v>
          </cell>
          <cell r="AI122" t="str">
            <v>BCH</v>
          </cell>
          <cell r="AJ122" t="str">
            <v>801</v>
          </cell>
          <cell r="AK122" t="str">
            <v>CLS</v>
          </cell>
          <cell r="AL122" t="str">
            <v>R431</v>
          </cell>
          <cell r="AM122" t="str">
            <v>DTA</v>
          </cell>
          <cell r="AN122" t="str">
            <v xml:space="preserve"> 00000000000.00</v>
          </cell>
          <cell r="AO122" t="str">
            <v>DTH</v>
          </cell>
          <cell r="AP122" t="str">
            <v xml:space="preserve"> 00000000000.00</v>
          </cell>
          <cell r="AV122" t="str">
            <v>000000000</v>
          </cell>
          <cell r="AW122" t="str">
            <v>000</v>
          </cell>
          <cell r="AX122" t="str">
            <v>00</v>
          </cell>
          <cell r="AY122" t="str">
            <v>0</v>
          </cell>
          <cell r="AZ122" t="str">
            <v>FPL Fibernet</v>
          </cell>
        </row>
        <row r="123">
          <cell r="A123" t="str">
            <v>107100</v>
          </cell>
          <cell r="B123" t="str">
            <v>0382</v>
          </cell>
          <cell r="C123" t="str">
            <v>01066</v>
          </cell>
          <cell r="D123" t="str">
            <v>OMC000</v>
          </cell>
          <cell r="E123" t="str">
            <v>382000</v>
          </cell>
          <cell r="F123" t="str">
            <v>0803</v>
          </cell>
          <cell r="G123" t="str">
            <v>36000</v>
          </cell>
          <cell r="H123" t="str">
            <v>A</v>
          </cell>
          <cell r="I123" t="str">
            <v>00000041</v>
          </cell>
          <cell r="J123">
            <v>95</v>
          </cell>
          <cell r="K123">
            <v>382</v>
          </cell>
          <cell r="L123">
            <v>3219</v>
          </cell>
          <cell r="M123">
            <v>0</v>
          </cell>
          <cell r="N123">
            <v>0</v>
          </cell>
          <cell r="O123">
            <v>0</v>
          </cell>
          <cell r="P123">
            <v>0</v>
          </cell>
          <cell r="Q123" t="str">
            <v>0803</v>
          </cell>
          <cell r="R123" t="str">
            <v>36000</v>
          </cell>
          <cell r="S123" t="str">
            <v>200212</v>
          </cell>
          <cell r="T123" t="str">
            <v>PY42</v>
          </cell>
          <cell r="U123">
            <v>1500</v>
          </cell>
          <cell r="V123" t="str">
            <v>LDB</v>
          </cell>
          <cell r="W123">
            <v>0</v>
          </cell>
          <cell r="X123" t="str">
            <v>SHR</v>
          </cell>
          <cell r="Y123">
            <v>40</v>
          </cell>
          <cell r="Z123">
            <v>40</v>
          </cell>
          <cell r="AA123" t="str">
            <v>PYP</v>
          </cell>
          <cell r="AB123" t="str">
            <v xml:space="preserve"> 0000026</v>
          </cell>
          <cell r="AC123" t="str">
            <v>PYL</v>
          </cell>
          <cell r="AD123" t="str">
            <v>004382</v>
          </cell>
          <cell r="AE123" t="str">
            <v>EMP</v>
          </cell>
          <cell r="AF123" t="str">
            <v>29440</v>
          </cell>
          <cell r="AG123" t="str">
            <v>JUL</v>
          </cell>
          <cell r="AH123" t="str">
            <v xml:space="preserve"> 000.00</v>
          </cell>
          <cell r="AI123" t="str">
            <v>BCH</v>
          </cell>
          <cell r="AJ123" t="str">
            <v>500</v>
          </cell>
          <cell r="AK123" t="str">
            <v>CLS</v>
          </cell>
          <cell r="AL123" t="str">
            <v>R449</v>
          </cell>
          <cell r="AM123" t="str">
            <v>DTA</v>
          </cell>
          <cell r="AN123" t="str">
            <v xml:space="preserve"> 00000000000.00</v>
          </cell>
          <cell r="AO123" t="str">
            <v>DTH</v>
          </cell>
          <cell r="AP123" t="str">
            <v xml:space="preserve"> 00000000000.00</v>
          </cell>
          <cell r="AV123" t="str">
            <v>000000000</v>
          </cell>
          <cell r="AW123" t="str">
            <v>000</v>
          </cell>
          <cell r="AX123" t="str">
            <v>00</v>
          </cell>
          <cell r="AY123" t="str">
            <v>0</v>
          </cell>
          <cell r="AZ123" t="str">
            <v>FPL Fibernet</v>
          </cell>
        </row>
        <row r="124">
          <cell r="A124" t="str">
            <v>107100</v>
          </cell>
          <cell r="B124" t="str">
            <v>0382</v>
          </cell>
          <cell r="C124" t="str">
            <v>01066</v>
          </cell>
          <cell r="D124" t="str">
            <v>OMC000</v>
          </cell>
          <cell r="E124" t="str">
            <v>382000</v>
          </cell>
          <cell r="F124" t="str">
            <v>0803</v>
          </cell>
          <cell r="G124" t="str">
            <v>36000</v>
          </cell>
          <cell r="H124" t="str">
            <v>A</v>
          </cell>
          <cell r="I124" t="str">
            <v>00000041</v>
          </cell>
          <cell r="J124">
            <v>95</v>
          </cell>
          <cell r="K124">
            <v>382</v>
          </cell>
          <cell r="L124">
            <v>3219</v>
          </cell>
          <cell r="M124">
            <v>0</v>
          </cell>
          <cell r="N124">
            <v>0</v>
          </cell>
          <cell r="O124">
            <v>0</v>
          </cell>
          <cell r="P124">
            <v>0</v>
          </cell>
          <cell r="Q124" t="str">
            <v>0803</v>
          </cell>
          <cell r="R124" t="str">
            <v>36000</v>
          </cell>
          <cell r="S124" t="str">
            <v>200212</v>
          </cell>
          <cell r="T124" t="str">
            <v>PY42</v>
          </cell>
          <cell r="U124">
            <v>1987.5</v>
          </cell>
          <cell r="V124" t="str">
            <v>LDB</v>
          </cell>
          <cell r="W124">
            <v>0</v>
          </cell>
          <cell r="X124" t="str">
            <v>SHR</v>
          </cell>
          <cell r="Y124">
            <v>53</v>
          </cell>
          <cell r="Z124">
            <v>53</v>
          </cell>
          <cell r="AA124" t="str">
            <v>PYP</v>
          </cell>
          <cell r="AB124" t="str">
            <v xml:space="preserve"> 0000025</v>
          </cell>
          <cell r="AC124" t="str">
            <v>PYL</v>
          </cell>
          <cell r="AD124" t="str">
            <v>004382</v>
          </cell>
          <cell r="AE124" t="str">
            <v>EMP</v>
          </cell>
          <cell r="AF124" t="str">
            <v>29440</v>
          </cell>
          <cell r="AG124" t="str">
            <v>JUL</v>
          </cell>
          <cell r="AH124" t="str">
            <v xml:space="preserve"> 000.00</v>
          </cell>
          <cell r="AI124" t="str">
            <v>BCH</v>
          </cell>
          <cell r="AJ124" t="str">
            <v>801</v>
          </cell>
          <cell r="AK124" t="str">
            <v>CLS</v>
          </cell>
          <cell r="AL124" t="str">
            <v>R449</v>
          </cell>
          <cell r="AM124" t="str">
            <v>DTA</v>
          </cell>
          <cell r="AN124" t="str">
            <v xml:space="preserve"> 00000000000.00</v>
          </cell>
          <cell r="AO124" t="str">
            <v>DTH</v>
          </cell>
          <cell r="AP124" t="str">
            <v xml:space="preserve"> 00000000000.00</v>
          </cell>
          <cell r="AV124" t="str">
            <v>000000000</v>
          </cell>
          <cell r="AW124" t="str">
            <v>000</v>
          </cell>
          <cell r="AX124" t="str">
            <v>00</v>
          </cell>
          <cell r="AY124" t="str">
            <v>0</v>
          </cell>
          <cell r="AZ124" t="str">
            <v>FPL Fibernet</v>
          </cell>
        </row>
        <row r="125">
          <cell r="A125" t="str">
            <v>107100</v>
          </cell>
          <cell r="B125" t="str">
            <v>0382</v>
          </cell>
          <cell r="C125" t="str">
            <v>01066</v>
          </cell>
          <cell r="D125" t="str">
            <v>OMC000</v>
          </cell>
          <cell r="E125" t="str">
            <v>382000</v>
          </cell>
          <cell r="F125" t="str">
            <v>0803</v>
          </cell>
          <cell r="G125" t="str">
            <v>36000</v>
          </cell>
          <cell r="H125" t="str">
            <v>A</v>
          </cell>
          <cell r="I125" t="str">
            <v>00000041</v>
          </cell>
          <cell r="J125">
            <v>95</v>
          </cell>
          <cell r="K125">
            <v>382</v>
          </cell>
          <cell r="L125">
            <v>3219</v>
          </cell>
          <cell r="M125">
            <v>0</v>
          </cell>
          <cell r="N125">
            <v>0</v>
          </cell>
          <cell r="O125">
            <v>0</v>
          </cell>
          <cell r="P125">
            <v>0</v>
          </cell>
          <cell r="Q125" t="str">
            <v>0803</v>
          </cell>
          <cell r="R125" t="str">
            <v>36000</v>
          </cell>
          <cell r="S125" t="str">
            <v>200212</v>
          </cell>
          <cell r="T125" t="str">
            <v>PY42</v>
          </cell>
          <cell r="U125">
            <v>2046.1</v>
          </cell>
          <cell r="V125" t="str">
            <v>LDB</v>
          </cell>
          <cell r="W125">
            <v>0</v>
          </cell>
          <cell r="X125" t="str">
            <v>SHR</v>
          </cell>
          <cell r="Y125">
            <v>56</v>
          </cell>
          <cell r="Z125">
            <v>56</v>
          </cell>
          <cell r="AA125" t="str">
            <v>PYP</v>
          </cell>
          <cell r="AB125" t="str">
            <v xml:space="preserve"> 0000001</v>
          </cell>
          <cell r="AC125" t="str">
            <v>PYL</v>
          </cell>
          <cell r="AD125" t="str">
            <v>004382</v>
          </cell>
          <cell r="AE125" t="str">
            <v>EMP</v>
          </cell>
          <cell r="AF125" t="str">
            <v>90017</v>
          </cell>
          <cell r="AG125" t="str">
            <v>JUL</v>
          </cell>
          <cell r="AH125" t="str">
            <v xml:space="preserve"> 000.00</v>
          </cell>
          <cell r="AI125" t="str">
            <v>BCH</v>
          </cell>
          <cell r="AJ125" t="str">
            <v>801</v>
          </cell>
          <cell r="AK125" t="str">
            <v>CLS</v>
          </cell>
          <cell r="AL125" t="str">
            <v>R449</v>
          </cell>
          <cell r="AM125" t="str">
            <v>DTA</v>
          </cell>
          <cell r="AN125" t="str">
            <v xml:space="preserve"> 00000000000.00</v>
          </cell>
          <cell r="AO125" t="str">
            <v>DTH</v>
          </cell>
          <cell r="AP125" t="str">
            <v xml:space="preserve"> 00000000000.00</v>
          </cell>
          <cell r="AV125" t="str">
            <v>000000000</v>
          </cell>
          <cell r="AW125" t="str">
            <v>000</v>
          </cell>
          <cell r="AX125" t="str">
            <v>00</v>
          </cell>
          <cell r="AY125" t="str">
            <v>0</v>
          </cell>
          <cell r="AZ125" t="str">
            <v>FPL Fibernet</v>
          </cell>
        </row>
        <row r="126">
          <cell r="A126" t="str">
            <v>107100</v>
          </cell>
          <cell r="B126" t="str">
            <v>0382</v>
          </cell>
          <cell r="C126" t="str">
            <v>01066</v>
          </cell>
          <cell r="D126" t="str">
            <v>OMC000</v>
          </cell>
          <cell r="E126" t="str">
            <v>382000</v>
          </cell>
          <cell r="F126" t="str">
            <v>0803</v>
          </cell>
          <cell r="G126" t="str">
            <v>36000</v>
          </cell>
          <cell r="H126" t="str">
            <v>A</v>
          </cell>
          <cell r="I126" t="str">
            <v>00000041</v>
          </cell>
          <cell r="J126">
            <v>95</v>
          </cell>
          <cell r="K126">
            <v>382</v>
          </cell>
          <cell r="L126">
            <v>3219</v>
          </cell>
          <cell r="M126">
            <v>0</v>
          </cell>
          <cell r="N126">
            <v>0</v>
          </cell>
          <cell r="O126">
            <v>0</v>
          </cell>
          <cell r="P126">
            <v>0</v>
          </cell>
          <cell r="Q126" t="str">
            <v>0803</v>
          </cell>
          <cell r="R126" t="str">
            <v>36000</v>
          </cell>
          <cell r="S126" t="str">
            <v>200212</v>
          </cell>
          <cell r="T126" t="str">
            <v>PY42</v>
          </cell>
          <cell r="U126">
            <v>2811.2</v>
          </cell>
          <cell r="V126" t="str">
            <v>LDB</v>
          </cell>
          <cell r="W126">
            <v>0</v>
          </cell>
          <cell r="X126" t="str">
            <v>SHR</v>
          </cell>
          <cell r="Y126">
            <v>64</v>
          </cell>
          <cell r="Z126">
            <v>64</v>
          </cell>
          <cell r="AA126" t="str">
            <v>PYP</v>
          </cell>
          <cell r="AB126" t="str">
            <v xml:space="preserve"> 0000001</v>
          </cell>
          <cell r="AC126" t="str">
            <v>PYL</v>
          </cell>
          <cell r="AD126" t="str">
            <v>003054</v>
          </cell>
          <cell r="AE126" t="str">
            <v>EMP</v>
          </cell>
          <cell r="AF126" t="str">
            <v>70702</v>
          </cell>
          <cell r="AG126" t="str">
            <v>JUL</v>
          </cell>
          <cell r="AH126" t="str">
            <v xml:space="preserve"> 000.00</v>
          </cell>
          <cell r="AI126" t="str">
            <v>BCH</v>
          </cell>
          <cell r="AJ126" t="str">
            <v>801</v>
          </cell>
          <cell r="AK126" t="str">
            <v>CLS</v>
          </cell>
          <cell r="AL126" t="str">
            <v>R513</v>
          </cell>
          <cell r="AM126" t="str">
            <v>DTA</v>
          </cell>
          <cell r="AN126" t="str">
            <v xml:space="preserve"> 00000000000.00</v>
          </cell>
          <cell r="AO126" t="str">
            <v>DTH</v>
          </cell>
          <cell r="AP126" t="str">
            <v xml:space="preserve"> 00000000000.00</v>
          </cell>
          <cell r="AV126" t="str">
            <v>000000000</v>
          </cell>
          <cell r="AW126" t="str">
            <v>000</v>
          </cell>
          <cell r="AX126" t="str">
            <v>00</v>
          </cell>
          <cell r="AY126" t="str">
            <v>0</v>
          </cell>
          <cell r="AZ126" t="str">
            <v>FPL Fibernet</v>
          </cell>
        </row>
        <row r="127">
          <cell r="A127" t="str">
            <v>107100</v>
          </cell>
          <cell r="B127" t="str">
            <v>0382</v>
          </cell>
          <cell r="C127" t="str">
            <v>01066</v>
          </cell>
          <cell r="D127" t="str">
            <v>OMC000</v>
          </cell>
          <cell r="E127" t="str">
            <v>382000</v>
          </cell>
          <cell r="F127" t="str">
            <v>0803</v>
          </cell>
          <cell r="G127" t="str">
            <v>36000</v>
          </cell>
          <cell r="H127" t="str">
            <v>A</v>
          </cell>
          <cell r="I127" t="str">
            <v>00000041</v>
          </cell>
          <cell r="J127">
            <v>95</v>
          </cell>
          <cell r="K127">
            <v>382</v>
          </cell>
          <cell r="L127">
            <v>3219</v>
          </cell>
          <cell r="M127">
            <v>0</v>
          </cell>
          <cell r="N127">
            <v>0</v>
          </cell>
          <cell r="O127">
            <v>0</v>
          </cell>
          <cell r="P127">
            <v>0</v>
          </cell>
          <cell r="Q127" t="str">
            <v>0803</v>
          </cell>
          <cell r="R127" t="str">
            <v>36000</v>
          </cell>
          <cell r="S127" t="str">
            <v>200212</v>
          </cell>
          <cell r="T127" t="str">
            <v>PY42</v>
          </cell>
          <cell r="U127">
            <v>3514</v>
          </cell>
          <cell r="V127" t="str">
            <v>LDB</v>
          </cell>
          <cell r="W127">
            <v>0</v>
          </cell>
          <cell r="X127" t="str">
            <v>SHR</v>
          </cell>
          <cell r="Y127">
            <v>80</v>
          </cell>
          <cell r="Z127">
            <v>80</v>
          </cell>
          <cell r="AA127" t="str">
            <v>PYP</v>
          </cell>
          <cell r="AB127" t="str">
            <v xml:space="preserve"> 0000026</v>
          </cell>
          <cell r="AC127" t="str">
            <v>PYL</v>
          </cell>
          <cell r="AD127" t="str">
            <v>003054</v>
          </cell>
          <cell r="AE127" t="str">
            <v>EMP</v>
          </cell>
          <cell r="AF127" t="str">
            <v>70702</v>
          </cell>
          <cell r="AG127" t="str">
            <v>JUL</v>
          </cell>
          <cell r="AH127" t="str">
            <v xml:space="preserve"> 000.00</v>
          </cell>
          <cell r="AI127" t="str">
            <v>BCH</v>
          </cell>
          <cell r="AJ127" t="str">
            <v>801</v>
          </cell>
          <cell r="AK127" t="str">
            <v>CLS</v>
          </cell>
          <cell r="AL127" t="str">
            <v>R513</v>
          </cell>
          <cell r="AM127" t="str">
            <v>DTA</v>
          </cell>
          <cell r="AN127" t="str">
            <v xml:space="preserve"> 00000000000.00</v>
          </cell>
          <cell r="AO127" t="str">
            <v>DTH</v>
          </cell>
          <cell r="AP127" t="str">
            <v xml:space="preserve"> 00000000000.00</v>
          </cell>
          <cell r="AV127" t="str">
            <v>000000000</v>
          </cell>
          <cell r="AW127" t="str">
            <v>000</v>
          </cell>
          <cell r="AX127" t="str">
            <v>00</v>
          </cell>
          <cell r="AY127" t="str">
            <v>0</v>
          </cell>
          <cell r="AZ127" t="str">
            <v>FPL Fibernet</v>
          </cell>
        </row>
        <row r="128">
          <cell r="A128" t="str">
            <v>107100</v>
          </cell>
          <cell r="B128" t="str">
            <v>0382</v>
          </cell>
          <cell r="C128" t="str">
            <v>01066</v>
          </cell>
          <cell r="D128" t="str">
            <v>OMC000</v>
          </cell>
          <cell r="E128" t="str">
            <v>382000</v>
          </cell>
          <cell r="F128" t="str">
            <v>0803</v>
          </cell>
          <cell r="G128" t="str">
            <v>36000</v>
          </cell>
          <cell r="H128" t="str">
            <v>A</v>
          </cell>
          <cell r="I128" t="str">
            <v>00000041</v>
          </cell>
          <cell r="J128">
            <v>95</v>
          </cell>
          <cell r="K128">
            <v>382</v>
          </cell>
          <cell r="L128">
            <v>3219</v>
          </cell>
          <cell r="M128">
            <v>0</v>
          </cell>
          <cell r="N128">
            <v>0</v>
          </cell>
          <cell r="O128">
            <v>0</v>
          </cell>
          <cell r="P128">
            <v>0</v>
          </cell>
          <cell r="Q128" t="str">
            <v>0803</v>
          </cell>
          <cell r="R128" t="str">
            <v>36000</v>
          </cell>
          <cell r="S128" t="str">
            <v>200212</v>
          </cell>
          <cell r="T128" t="str">
            <v>PY42</v>
          </cell>
          <cell r="U128">
            <v>-0.02</v>
          </cell>
          <cell r="V128" t="str">
            <v>LDB</v>
          </cell>
          <cell r="W128">
            <v>0</v>
          </cell>
          <cell r="X128" t="str">
            <v>SHR</v>
          </cell>
          <cell r="Y128">
            <v>0</v>
          </cell>
          <cell r="Z128">
            <v>0</v>
          </cell>
          <cell r="AA128" t="str">
            <v>PYP</v>
          </cell>
          <cell r="AB128" t="str">
            <v xml:space="preserve"> 0000026</v>
          </cell>
          <cell r="AC128" t="str">
            <v>PYL</v>
          </cell>
          <cell r="AD128" t="str">
            <v>004382</v>
          </cell>
          <cell r="AE128" t="str">
            <v>EMP</v>
          </cell>
          <cell r="AF128" t="str">
            <v>90017</v>
          </cell>
          <cell r="AG128" t="str">
            <v>JUL</v>
          </cell>
          <cell r="AH128" t="str">
            <v xml:space="preserve"> 000.00</v>
          </cell>
          <cell r="AI128" t="str">
            <v>BCH</v>
          </cell>
          <cell r="AJ128" t="str">
            <v>801</v>
          </cell>
          <cell r="AK128" t="str">
            <v>CLS</v>
          </cell>
          <cell r="AL128" t="str">
            <v>R449</v>
          </cell>
          <cell r="AM128" t="str">
            <v>DTA</v>
          </cell>
          <cell r="AN128" t="str">
            <v xml:space="preserve"> 00000000000.00</v>
          </cell>
          <cell r="AO128" t="str">
            <v>DTH</v>
          </cell>
          <cell r="AP128" t="str">
            <v xml:space="preserve"> 00000000000.00</v>
          </cell>
          <cell r="AV128" t="str">
            <v>000000000</v>
          </cell>
          <cell r="AW128" t="str">
            <v>000</v>
          </cell>
          <cell r="AX128" t="str">
            <v>00</v>
          </cell>
          <cell r="AY128" t="str">
            <v>0</v>
          </cell>
          <cell r="AZ128" t="str">
            <v>FPL Fibernet</v>
          </cell>
        </row>
        <row r="129">
          <cell r="A129" t="str">
            <v>107100</v>
          </cell>
          <cell r="B129" t="str">
            <v>0382</v>
          </cell>
          <cell r="C129" t="str">
            <v>01066</v>
          </cell>
          <cell r="D129" t="str">
            <v>OMC000</v>
          </cell>
          <cell r="E129" t="str">
            <v>382000</v>
          </cell>
          <cell r="F129" t="str">
            <v>0803</v>
          </cell>
          <cell r="G129" t="str">
            <v>36000</v>
          </cell>
          <cell r="H129" t="str">
            <v>A</v>
          </cell>
          <cell r="I129" t="str">
            <v>00000041</v>
          </cell>
          <cell r="J129">
            <v>95</v>
          </cell>
          <cell r="K129">
            <v>382</v>
          </cell>
          <cell r="L129">
            <v>3219</v>
          </cell>
          <cell r="M129">
            <v>300</v>
          </cell>
          <cell r="N129">
            <v>0</v>
          </cell>
          <cell r="O129">
            <v>0</v>
          </cell>
          <cell r="P129">
            <v>300</v>
          </cell>
          <cell r="Q129" t="str">
            <v>0803</v>
          </cell>
          <cell r="R129" t="str">
            <v>36000</v>
          </cell>
          <cell r="S129" t="str">
            <v>200212</v>
          </cell>
          <cell r="T129" t="str">
            <v>PY42</v>
          </cell>
          <cell r="U129">
            <v>2547.65</v>
          </cell>
          <cell r="V129" t="str">
            <v>LDB</v>
          </cell>
          <cell r="W129">
            <v>0</v>
          </cell>
          <cell r="X129" t="str">
            <v>SHR</v>
          </cell>
          <cell r="Y129">
            <v>58</v>
          </cell>
          <cell r="Z129">
            <v>58</v>
          </cell>
          <cell r="AA129" t="str">
            <v>PYP</v>
          </cell>
          <cell r="AB129" t="str">
            <v xml:space="preserve"> 0000025</v>
          </cell>
          <cell r="AC129" t="str">
            <v>PYL</v>
          </cell>
          <cell r="AD129" t="str">
            <v>003054</v>
          </cell>
          <cell r="AE129" t="str">
            <v>EMP</v>
          </cell>
          <cell r="AF129" t="str">
            <v>70702</v>
          </cell>
          <cell r="AG129" t="str">
            <v>JUL</v>
          </cell>
          <cell r="AH129" t="str">
            <v xml:space="preserve"> 000.00</v>
          </cell>
          <cell r="AI129" t="str">
            <v>BCH</v>
          </cell>
          <cell r="AJ129" t="str">
            <v>500</v>
          </cell>
          <cell r="AK129" t="str">
            <v>CLS</v>
          </cell>
          <cell r="AL129" t="str">
            <v>R513</v>
          </cell>
          <cell r="AM129" t="str">
            <v>DTA</v>
          </cell>
          <cell r="AN129" t="str">
            <v xml:space="preserve"> 00000000000.00</v>
          </cell>
          <cell r="AO129" t="str">
            <v>DTH</v>
          </cell>
          <cell r="AP129" t="str">
            <v xml:space="preserve"> 00000000000.00</v>
          </cell>
          <cell r="AV129" t="str">
            <v>000000000</v>
          </cell>
          <cell r="AW129" t="str">
            <v>000</v>
          </cell>
          <cell r="AX129" t="str">
            <v>00</v>
          </cell>
          <cell r="AY129" t="str">
            <v>0</v>
          </cell>
          <cell r="AZ129" t="str">
            <v>FPL Fibernet</v>
          </cell>
        </row>
        <row r="130">
          <cell r="A130" t="str">
            <v>107100</v>
          </cell>
          <cell r="B130" t="str">
            <v>0382</v>
          </cell>
          <cell r="C130" t="str">
            <v>01066</v>
          </cell>
          <cell r="D130" t="str">
            <v>OMC000</v>
          </cell>
          <cell r="E130" t="str">
            <v>382000</v>
          </cell>
          <cell r="F130" t="str">
            <v>0814</v>
          </cell>
          <cell r="G130" t="str">
            <v>52450</v>
          </cell>
          <cell r="H130" t="str">
            <v>A</v>
          </cell>
          <cell r="I130" t="str">
            <v>00000041</v>
          </cell>
          <cell r="J130">
            <v>95</v>
          </cell>
          <cell r="K130">
            <v>382</v>
          </cell>
          <cell r="L130">
            <v>3219</v>
          </cell>
          <cell r="M130">
            <v>0</v>
          </cell>
          <cell r="N130">
            <v>0</v>
          </cell>
          <cell r="O130">
            <v>0</v>
          </cell>
          <cell r="P130">
            <v>0</v>
          </cell>
          <cell r="Q130" t="str">
            <v>0814</v>
          </cell>
          <cell r="R130" t="str">
            <v>52450</v>
          </cell>
          <cell r="S130" t="str">
            <v>200212</v>
          </cell>
          <cell r="T130" t="str">
            <v>SA01</v>
          </cell>
          <cell r="U130">
            <v>32.729999999999997</v>
          </cell>
          <cell r="W130">
            <v>0</v>
          </cell>
          <cell r="Y130">
            <v>0</v>
          </cell>
          <cell r="Z130">
            <v>0</v>
          </cell>
          <cell r="AA130" t="str">
            <v>BCH</v>
          </cell>
          <cell r="AB130" t="str">
            <v>450002343</v>
          </cell>
          <cell r="AC130" t="str">
            <v>PO#</v>
          </cell>
          <cell r="AE130" t="str">
            <v>S/R</v>
          </cell>
          <cell r="AI130" t="str">
            <v>PYN</v>
          </cell>
          <cell r="AJ130" t="str">
            <v>WINSLOW D B</v>
          </cell>
          <cell r="AK130" t="str">
            <v>VND</v>
          </cell>
          <cell r="AL130" t="str">
            <v>063446869</v>
          </cell>
          <cell r="AM130" t="str">
            <v>FAC</v>
          </cell>
          <cell r="AN130" t="str">
            <v>000</v>
          </cell>
          <cell r="AQ130" t="str">
            <v>NVD</v>
          </cell>
          <cell r="AR130" t="str">
            <v>2002-12-</v>
          </cell>
          <cell r="AU130" t="str">
            <v>D WINSLOW CELL PHONEWINSLOW D B         1900003294</v>
          </cell>
          <cell r="AV130" t="str">
            <v>WF-BATCH</v>
          </cell>
          <cell r="AW130" t="str">
            <v>000</v>
          </cell>
          <cell r="AX130" t="str">
            <v>00</v>
          </cell>
          <cell r="AY130" t="str">
            <v>0</v>
          </cell>
          <cell r="AZ130" t="str">
            <v>FPL Fibernet</v>
          </cell>
        </row>
        <row r="131">
          <cell r="A131" t="str">
            <v>107100</v>
          </cell>
          <cell r="B131" t="str">
            <v>0382</v>
          </cell>
          <cell r="C131" t="str">
            <v>01066</v>
          </cell>
          <cell r="D131" t="str">
            <v>OMC000</v>
          </cell>
          <cell r="E131" t="str">
            <v>382000</v>
          </cell>
          <cell r="F131" t="str">
            <v>0814</v>
          </cell>
          <cell r="G131" t="str">
            <v>52450</v>
          </cell>
          <cell r="H131" t="str">
            <v>A</v>
          </cell>
          <cell r="I131" t="str">
            <v>00000041</v>
          </cell>
          <cell r="J131">
            <v>95</v>
          </cell>
          <cell r="K131">
            <v>382</v>
          </cell>
          <cell r="L131">
            <v>3219</v>
          </cell>
          <cell r="M131">
            <v>0</v>
          </cell>
          <cell r="N131">
            <v>0</v>
          </cell>
          <cell r="O131">
            <v>0</v>
          </cell>
          <cell r="P131">
            <v>0</v>
          </cell>
          <cell r="Q131" t="str">
            <v>0814</v>
          </cell>
          <cell r="R131" t="str">
            <v>52450</v>
          </cell>
          <cell r="S131" t="str">
            <v>200212</v>
          </cell>
          <cell r="T131" t="str">
            <v>SA01</v>
          </cell>
          <cell r="U131">
            <v>106</v>
          </cell>
          <cell r="W131">
            <v>0</v>
          </cell>
          <cell r="Y131">
            <v>0</v>
          </cell>
          <cell r="Z131">
            <v>0</v>
          </cell>
          <cell r="AA131" t="str">
            <v>BCH</v>
          </cell>
          <cell r="AB131" t="str">
            <v>450002360</v>
          </cell>
          <cell r="AC131" t="str">
            <v>PO#</v>
          </cell>
          <cell r="AE131" t="str">
            <v>S/R</v>
          </cell>
          <cell r="AI131" t="str">
            <v>PYN</v>
          </cell>
          <cell r="AJ131" t="str">
            <v>VERIZON WIRELESS MESSAGIN</v>
          </cell>
          <cell r="AK131" t="str">
            <v>VND</v>
          </cell>
          <cell r="AL131" t="str">
            <v>223724253</v>
          </cell>
          <cell r="AM131" t="str">
            <v>FAC</v>
          </cell>
          <cell r="AN131" t="str">
            <v>000</v>
          </cell>
          <cell r="AQ131" t="str">
            <v>NVD</v>
          </cell>
          <cell r="AR131" t="str">
            <v>2002-06-</v>
          </cell>
          <cell r="AU131" t="str">
            <v>B5-026212           VERIZON WIRELESS MES1900003472</v>
          </cell>
          <cell r="AV131" t="str">
            <v>WF-BATCH</v>
          </cell>
          <cell r="AW131" t="str">
            <v>000</v>
          </cell>
          <cell r="AX131" t="str">
            <v>00</v>
          </cell>
          <cell r="AY131" t="str">
            <v>0</v>
          </cell>
          <cell r="AZ131" t="str">
            <v>FPL Fibernet</v>
          </cell>
        </row>
        <row r="132">
          <cell r="A132" t="str">
            <v>107100</v>
          </cell>
          <cell r="B132" t="str">
            <v>0382</v>
          </cell>
          <cell r="C132" t="str">
            <v>01066</v>
          </cell>
          <cell r="D132" t="str">
            <v>OMC000</v>
          </cell>
          <cell r="E132" t="str">
            <v>382000</v>
          </cell>
          <cell r="F132" t="str">
            <v>0814</v>
          </cell>
          <cell r="G132" t="str">
            <v>52450</v>
          </cell>
          <cell r="H132" t="str">
            <v>A</v>
          </cell>
          <cell r="I132" t="str">
            <v>00000041</v>
          </cell>
          <cell r="J132">
            <v>95</v>
          </cell>
          <cell r="K132">
            <v>382</v>
          </cell>
          <cell r="L132">
            <v>3219</v>
          </cell>
          <cell r="M132">
            <v>0</v>
          </cell>
          <cell r="N132">
            <v>0</v>
          </cell>
          <cell r="O132">
            <v>0</v>
          </cell>
          <cell r="P132">
            <v>0</v>
          </cell>
          <cell r="Q132" t="str">
            <v>0814</v>
          </cell>
          <cell r="R132" t="str">
            <v>52450</v>
          </cell>
          <cell r="S132" t="str">
            <v>200212</v>
          </cell>
          <cell r="T132" t="str">
            <v>SA01</v>
          </cell>
          <cell r="U132">
            <v>129.65</v>
          </cell>
          <cell r="W132">
            <v>0</v>
          </cell>
          <cell r="Y132">
            <v>0</v>
          </cell>
          <cell r="Z132">
            <v>0</v>
          </cell>
          <cell r="AA132" t="str">
            <v>BCH</v>
          </cell>
          <cell r="AB132" t="str">
            <v>450002343</v>
          </cell>
          <cell r="AC132" t="str">
            <v>PO#</v>
          </cell>
          <cell r="AE132" t="str">
            <v>S/R</v>
          </cell>
          <cell r="AI132" t="str">
            <v>PYN</v>
          </cell>
          <cell r="AJ132" t="str">
            <v>CAJIGAS R C</v>
          </cell>
          <cell r="AK132" t="str">
            <v>VND</v>
          </cell>
          <cell r="AL132" t="str">
            <v>264370702</v>
          </cell>
          <cell r="AM132" t="str">
            <v>FAC</v>
          </cell>
          <cell r="AN132" t="str">
            <v>000</v>
          </cell>
          <cell r="AQ132" t="str">
            <v>NVD</v>
          </cell>
          <cell r="AR132" t="str">
            <v>2002-11-</v>
          </cell>
          <cell r="AU132" t="str">
            <v>R CAJIGAS CELL PHONECAJIGAS R C         1900003289</v>
          </cell>
          <cell r="AV132" t="str">
            <v>WF-BATCH</v>
          </cell>
          <cell r="AW132" t="str">
            <v>000</v>
          </cell>
          <cell r="AX132" t="str">
            <v>00</v>
          </cell>
          <cell r="AY132" t="str">
            <v>0</v>
          </cell>
          <cell r="AZ132" t="str">
            <v>FPL Fibernet</v>
          </cell>
        </row>
        <row r="133">
          <cell r="A133" t="str">
            <v>107100</v>
          </cell>
          <cell r="B133" t="str">
            <v>0382</v>
          </cell>
          <cell r="C133" t="str">
            <v>01066</v>
          </cell>
          <cell r="D133" t="str">
            <v>OMC000</v>
          </cell>
          <cell r="E133" t="str">
            <v>382000</v>
          </cell>
          <cell r="F133" t="str">
            <v>0814</v>
          </cell>
          <cell r="G133" t="str">
            <v>52450</v>
          </cell>
          <cell r="H133" t="str">
            <v>A</v>
          </cell>
          <cell r="I133" t="str">
            <v>00000041</v>
          </cell>
          <cell r="J133">
            <v>95</v>
          </cell>
          <cell r="K133">
            <v>382</v>
          </cell>
          <cell r="L133">
            <v>3219</v>
          </cell>
          <cell r="M133">
            <v>0</v>
          </cell>
          <cell r="N133">
            <v>0</v>
          </cell>
          <cell r="O133">
            <v>0</v>
          </cell>
          <cell r="P133">
            <v>0</v>
          </cell>
          <cell r="Q133" t="str">
            <v>0814</v>
          </cell>
          <cell r="R133" t="str">
            <v>52450</v>
          </cell>
          <cell r="S133" t="str">
            <v>200212</v>
          </cell>
          <cell r="T133" t="str">
            <v>SA01</v>
          </cell>
          <cell r="U133">
            <v>214.4</v>
          </cell>
          <cell r="W133">
            <v>0</v>
          </cell>
          <cell r="Y133">
            <v>0</v>
          </cell>
          <cell r="Z133">
            <v>0</v>
          </cell>
          <cell r="AA133" t="str">
            <v>BCH</v>
          </cell>
          <cell r="AB133" t="str">
            <v>450002350</v>
          </cell>
          <cell r="AC133" t="str">
            <v>PO#</v>
          </cell>
          <cell r="AE133" t="str">
            <v>S/R</v>
          </cell>
          <cell r="AI133" t="str">
            <v>PYN</v>
          </cell>
          <cell r="AJ133" t="str">
            <v>CAJIGAS R C</v>
          </cell>
          <cell r="AK133" t="str">
            <v>VND</v>
          </cell>
          <cell r="AL133" t="str">
            <v>264370702</v>
          </cell>
          <cell r="AM133" t="str">
            <v>FAC</v>
          </cell>
          <cell r="AN133" t="str">
            <v>000</v>
          </cell>
          <cell r="AQ133" t="str">
            <v>NVD</v>
          </cell>
          <cell r="AR133" t="str">
            <v>2002-12-</v>
          </cell>
          <cell r="AU133" t="str">
            <v>R CAJIGAS CELLPHONE CAJIGAS R C         1900003317</v>
          </cell>
          <cell r="AV133" t="str">
            <v>WF-BATCH</v>
          </cell>
          <cell r="AW133" t="str">
            <v>000</v>
          </cell>
          <cell r="AX133" t="str">
            <v>00</v>
          </cell>
          <cell r="AY133" t="str">
            <v>0</v>
          </cell>
          <cell r="AZ133" t="str">
            <v>FPL Fibernet</v>
          </cell>
        </row>
        <row r="134">
          <cell r="A134" t="str">
            <v>107100</v>
          </cell>
          <cell r="L134">
            <v>3231</v>
          </cell>
          <cell r="S134" t="str">
            <v>200212</v>
          </cell>
          <cell r="U134">
            <v>45595.18</v>
          </cell>
        </row>
        <row r="135">
          <cell r="A135" t="str">
            <v>107100</v>
          </cell>
          <cell r="B135" t="str">
            <v>0342</v>
          </cell>
          <cell r="C135" t="str">
            <v>01066</v>
          </cell>
          <cell r="D135" t="str">
            <v>OMC000</v>
          </cell>
          <cell r="E135" t="str">
            <v>342000</v>
          </cell>
          <cell r="F135" t="str">
            <v>0750</v>
          </cell>
          <cell r="G135" t="str">
            <v>36000</v>
          </cell>
          <cell r="H135" t="str">
            <v>A</v>
          </cell>
          <cell r="I135" t="str">
            <v>00000041</v>
          </cell>
          <cell r="J135">
            <v>95</v>
          </cell>
          <cell r="K135">
            <v>342</v>
          </cell>
          <cell r="L135">
            <v>3333</v>
          </cell>
          <cell r="M135">
            <v>0</v>
          </cell>
          <cell r="N135">
            <v>0</v>
          </cell>
          <cell r="O135">
            <v>0</v>
          </cell>
          <cell r="P135">
            <v>0</v>
          </cell>
          <cell r="Q135" t="str">
            <v>0750</v>
          </cell>
          <cell r="R135" t="str">
            <v>36000</v>
          </cell>
          <cell r="S135" t="str">
            <v>200212</v>
          </cell>
          <cell r="T135" t="str">
            <v>PY42</v>
          </cell>
          <cell r="U135">
            <v>9.25</v>
          </cell>
          <cell r="V135" t="str">
            <v>LDB</v>
          </cell>
          <cell r="W135">
            <v>0</v>
          </cell>
          <cell r="X135" t="str">
            <v>SHR</v>
          </cell>
          <cell r="Y135">
            <v>0</v>
          </cell>
          <cell r="Z135">
            <v>0</v>
          </cell>
          <cell r="AA135" t="str">
            <v>PYP</v>
          </cell>
          <cell r="AB135" t="str">
            <v xml:space="preserve"> 0000026</v>
          </cell>
          <cell r="AC135" t="str">
            <v>PYL</v>
          </cell>
          <cell r="AD135" t="str">
            <v>004342</v>
          </cell>
          <cell r="AE135" t="str">
            <v>EMP</v>
          </cell>
          <cell r="AF135" t="str">
            <v>63250</v>
          </cell>
          <cell r="AG135" t="str">
            <v>JUL</v>
          </cell>
          <cell r="AH135" t="str">
            <v xml:space="preserve"> 000.00</v>
          </cell>
          <cell r="AI135" t="str">
            <v>BCH</v>
          </cell>
          <cell r="AJ135" t="str">
            <v>P52</v>
          </cell>
          <cell r="AK135" t="str">
            <v>CLS</v>
          </cell>
          <cell r="AL135" t="str">
            <v>R335</v>
          </cell>
          <cell r="AM135" t="str">
            <v>DTA</v>
          </cell>
          <cell r="AN135" t="str">
            <v xml:space="preserve"> 00000000000.00</v>
          </cell>
          <cell r="AO135" t="str">
            <v>DTH</v>
          </cell>
          <cell r="AP135" t="str">
            <v xml:space="preserve"> 00000000000.00</v>
          </cell>
          <cell r="AV135" t="str">
            <v>000000000</v>
          </cell>
          <cell r="AW135" t="str">
            <v>000</v>
          </cell>
          <cell r="AX135" t="str">
            <v>00</v>
          </cell>
          <cell r="AY135" t="str">
            <v>0</v>
          </cell>
          <cell r="AZ135" t="str">
            <v>FPL Fibernet</v>
          </cell>
        </row>
        <row r="136">
          <cell r="A136" t="str">
            <v>107100</v>
          </cell>
          <cell r="B136" t="str">
            <v>0342</v>
          </cell>
          <cell r="C136" t="str">
            <v>01066</v>
          </cell>
          <cell r="D136" t="str">
            <v>OMC000</v>
          </cell>
          <cell r="E136" t="str">
            <v>342000</v>
          </cell>
          <cell r="F136" t="str">
            <v>0803</v>
          </cell>
          <cell r="G136" t="str">
            <v>36000</v>
          </cell>
          <cell r="H136" t="str">
            <v>A</v>
          </cell>
          <cell r="I136" t="str">
            <v>00000041</v>
          </cell>
          <cell r="J136">
            <v>95</v>
          </cell>
          <cell r="K136">
            <v>342</v>
          </cell>
          <cell r="L136">
            <v>3333</v>
          </cell>
          <cell r="M136">
            <v>0</v>
          </cell>
          <cell r="N136">
            <v>0</v>
          </cell>
          <cell r="O136">
            <v>0</v>
          </cell>
          <cell r="P136">
            <v>0</v>
          </cell>
          <cell r="Q136" t="str">
            <v>0803</v>
          </cell>
          <cell r="R136" t="str">
            <v>36000</v>
          </cell>
          <cell r="S136" t="str">
            <v>200212</v>
          </cell>
          <cell r="T136" t="str">
            <v>PY42</v>
          </cell>
          <cell r="U136">
            <v>3221.5</v>
          </cell>
          <cell r="V136" t="str">
            <v>LDB</v>
          </cell>
          <cell r="W136">
            <v>0</v>
          </cell>
          <cell r="X136" t="str">
            <v>SHR</v>
          </cell>
          <cell r="Y136">
            <v>40</v>
          </cell>
          <cell r="Z136">
            <v>40</v>
          </cell>
          <cell r="AA136" t="str">
            <v>PYP</v>
          </cell>
          <cell r="AB136" t="str">
            <v xml:space="preserve"> 0000026</v>
          </cell>
          <cell r="AC136" t="str">
            <v>PYL</v>
          </cell>
          <cell r="AD136" t="str">
            <v>004342</v>
          </cell>
          <cell r="AE136" t="str">
            <v>EMP</v>
          </cell>
          <cell r="AF136" t="str">
            <v>63250</v>
          </cell>
          <cell r="AG136" t="str">
            <v>JUL</v>
          </cell>
          <cell r="AH136" t="str">
            <v xml:space="preserve"> 000.00</v>
          </cell>
          <cell r="AI136" t="str">
            <v>BCH</v>
          </cell>
          <cell r="AJ136" t="str">
            <v>801</v>
          </cell>
          <cell r="AK136" t="str">
            <v>CLS</v>
          </cell>
          <cell r="AL136" t="str">
            <v>R335</v>
          </cell>
          <cell r="AM136" t="str">
            <v>DTA</v>
          </cell>
          <cell r="AN136" t="str">
            <v xml:space="preserve"> 00000000000.00</v>
          </cell>
          <cell r="AO136" t="str">
            <v>DTH</v>
          </cell>
          <cell r="AP136" t="str">
            <v xml:space="preserve"> 00000000000.00</v>
          </cell>
          <cell r="AV136" t="str">
            <v>000000000</v>
          </cell>
          <cell r="AW136" t="str">
            <v>000</v>
          </cell>
          <cell r="AX136" t="str">
            <v>00</v>
          </cell>
          <cell r="AY136" t="str">
            <v>0</v>
          </cell>
          <cell r="AZ136" t="str">
            <v>FPL Fibernet</v>
          </cell>
        </row>
        <row r="137">
          <cell r="A137" t="str">
            <v>107100</v>
          </cell>
          <cell r="B137" t="str">
            <v>0350</v>
          </cell>
          <cell r="C137" t="str">
            <v>01066</v>
          </cell>
          <cell r="D137" t="str">
            <v>OMC000</v>
          </cell>
          <cell r="E137" t="str">
            <v>350000</v>
          </cell>
          <cell r="F137" t="str">
            <v>0803</v>
          </cell>
          <cell r="G137" t="str">
            <v>36000</v>
          </cell>
          <cell r="H137" t="str">
            <v>A</v>
          </cell>
          <cell r="I137" t="str">
            <v>00000041</v>
          </cell>
          <cell r="J137">
            <v>95</v>
          </cell>
          <cell r="K137">
            <v>350</v>
          </cell>
          <cell r="L137">
            <v>3333</v>
          </cell>
          <cell r="M137">
            <v>0</v>
          </cell>
          <cell r="N137">
            <v>0</v>
          </cell>
          <cell r="O137">
            <v>0</v>
          </cell>
          <cell r="P137">
            <v>0</v>
          </cell>
          <cell r="Q137" t="str">
            <v>0803</v>
          </cell>
          <cell r="R137" t="str">
            <v>36000</v>
          </cell>
          <cell r="S137" t="str">
            <v>200212</v>
          </cell>
          <cell r="T137" t="str">
            <v>PY42</v>
          </cell>
          <cell r="U137">
            <v>502.5</v>
          </cell>
          <cell r="V137" t="str">
            <v>LDB</v>
          </cell>
          <cell r="W137">
            <v>0</v>
          </cell>
          <cell r="X137" t="str">
            <v>SHR</v>
          </cell>
          <cell r="Y137">
            <v>24</v>
          </cell>
          <cell r="Z137">
            <v>24</v>
          </cell>
          <cell r="AA137" t="str">
            <v>PYP</v>
          </cell>
          <cell r="AB137" t="str">
            <v xml:space="preserve"> 0000001</v>
          </cell>
          <cell r="AC137" t="str">
            <v>PYL</v>
          </cell>
          <cell r="AD137" t="str">
            <v>004350</v>
          </cell>
          <cell r="AE137" t="str">
            <v>EMP</v>
          </cell>
          <cell r="AF137" t="str">
            <v>46908</v>
          </cell>
          <cell r="AG137" t="str">
            <v>JUL</v>
          </cell>
          <cell r="AH137" t="str">
            <v xml:space="preserve"> 000.00</v>
          </cell>
          <cell r="AI137" t="str">
            <v>BCH</v>
          </cell>
          <cell r="AJ137" t="str">
            <v>801</v>
          </cell>
          <cell r="AK137" t="str">
            <v>CLS</v>
          </cell>
          <cell r="AL137" t="str">
            <v>1HH4</v>
          </cell>
          <cell r="AM137" t="str">
            <v>DTA</v>
          </cell>
          <cell r="AN137" t="str">
            <v xml:space="preserve"> 00000000000.00</v>
          </cell>
          <cell r="AO137" t="str">
            <v>DTH</v>
          </cell>
          <cell r="AP137" t="str">
            <v xml:space="preserve"> 00000000000.00</v>
          </cell>
          <cell r="AV137" t="str">
            <v>000000000</v>
          </cell>
          <cell r="AW137" t="str">
            <v>000</v>
          </cell>
          <cell r="AX137" t="str">
            <v>00</v>
          </cell>
          <cell r="AY137" t="str">
            <v>0</v>
          </cell>
          <cell r="AZ137" t="str">
            <v>FPL Fibernet</v>
          </cell>
        </row>
        <row r="138">
          <cell r="A138" t="str">
            <v>107100</v>
          </cell>
          <cell r="B138" t="str">
            <v>0350</v>
          </cell>
          <cell r="C138" t="str">
            <v>01066</v>
          </cell>
          <cell r="D138" t="str">
            <v>OMC000</v>
          </cell>
          <cell r="E138" t="str">
            <v>350000</v>
          </cell>
          <cell r="F138" t="str">
            <v>0803</v>
          </cell>
          <cell r="G138" t="str">
            <v>36000</v>
          </cell>
          <cell r="H138" t="str">
            <v>A</v>
          </cell>
          <cell r="I138" t="str">
            <v>00000041</v>
          </cell>
          <cell r="J138">
            <v>95</v>
          </cell>
          <cell r="K138">
            <v>350</v>
          </cell>
          <cell r="L138">
            <v>3333</v>
          </cell>
          <cell r="M138">
            <v>0</v>
          </cell>
          <cell r="N138">
            <v>0</v>
          </cell>
          <cell r="O138">
            <v>0</v>
          </cell>
          <cell r="P138">
            <v>0</v>
          </cell>
          <cell r="Q138" t="str">
            <v>0803</v>
          </cell>
          <cell r="R138" t="str">
            <v>36000</v>
          </cell>
          <cell r="S138" t="str">
            <v>200212</v>
          </cell>
          <cell r="T138" t="str">
            <v>PY42</v>
          </cell>
          <cell r="U138">
            <v>502.5</v>
          </cell>
          <cell r="V138" t="str">
            <v>LDB</v>
          </cell>
          <cell r="W138">
            <v>0</v>
          </cell>
          <cell r="X138" t="str">
            <v>SHR</v>
          </cell>
          <cell r="Y138">
            <v>24</v>
          </cell>
          <cell r="Z138">
            <v>24</v>
          </cell>
          <cell r="AA138" t="str">
            <v>PYP</v>
          </cell>
          <cell r="AB138" t="str">
            <v xml:space="preserve"> 0000026</v>
          </cell>
          <cell r="AC138" t="str">
            <v>PYL</v>
          </cell>
          <cell r="AD138" t="str">
            <v>004350</v>
          </cell>
          <cell r="AE138" t="str">
            <v>EMP</v>
          </cell>
          <cell r="AF138" t="str">
            <v>46908</v>
          </cell>
          <cell r="AG138" t="str">
            <v>JUL</v>
          </cell>
          <cell r="AH138" t="str">
            <v xml:space="preserve"> 000.00</v>
          </cell>
          <cell r="AI138" t="str">
            <v>BCH</v>
          </cell>
          <cell r="AJ138" t="str">
            <v>801</v>
          </cell>
          <cell r="AK138" t="str">
            <v>CLS</v>
          </cell>
          <cell r="AL138" t="str">
            <v>1HH4</v>
          </cell>
          <cell r="AM138" t="str">
            <v>DTA</v>
          </cell>
          <cell r="AN138" t="str">
            <v xml:space="preserve"> 00000000000.00</v>
          </cell>
          <cell r="AO138" t="str">
            <v>DTH</v>
          </cell>
          <cell r="AP138" t="str">
            <v xml:space="preserve"> 00000000000.00</v>
          </cell>
          <cell r="AV138" t="str">
            <v>000000000</v>
          </cell>
          <cell r="AW138" t="str">
            <v>000</v>
          </cell>
          <cell r="AX138" t="str">
            <v>00</v>
          </cell>
          <cell r="AY138" t="str">
            <v>0</v>
          </cell>
          <cell r="AZ138" t="str">
            <v>FPL Fibernet</v>
          </cell>
        </row>
        <row r="139">
          <cell r="A139" t="str">
            <v>107100</v>
          </cell>
          <cell r="B139" t="str">
            <v>0350</v>
          </cell>
          <cell r="C139" t="str">
            <v>01066</v>
          </cell>
          <cell r="D139" t="str">
            <v>OMC000</v>
          </cell>
          <cell r="E139" t="str">
            <v>350000</v>
          </cell>
          <cell r="F139" t="str">
            <v>0803</v>
          </cell>
          <cell r="G139" t="str">
            <v>36000</v>
          </cell>
          <cell r="H139" t="str">
            <v>A</v>
          </cell>
          <cell r="I139" t="str">
            <v>00000041</v>
          </cell>
          <cell r="J139">
            <v>95</v>
          </cell>
          <cell r="K139">
            <v>350</v>
          </cell>
          <cell r="L139">
            <v>3333</v>
          </cell>
          <cell r="M139">
            <v>0</v>
          </cell>
          <cell r="N139">
            <v>0</v>
          </cell>
          <cell r="O139">
            <v>0</v>
          </cell>
          <cell r="P139">
            <v>0</v>
          </cell>
          <cell r="Q139" t="str">
            <v>0803</v>
          </cell>
          <cell r="R139" t="str">
            <v>36000</v>
          </cell>
          <cell r="S139" t="str">
            <v>200212</v>
          </cell>
          <cell r="T139" t="str">
            <v>PY42</v>
          </cell>
          <cell r="U139">
            <v>3221.5</v>
          </cell>
          <cell r="V139" t="str">
            <v>LDB</v>
          </cell>
          <cell r="W139">
            <v>0</v>
          </cell>
          <cell r="X139" t="str">
            <v>SHR</v>
          </cell>
          <cell r="Y139">
            <v>40</v>
          </cell>
          <cell r="Z139">
            <v>40</v>
          </cell>
          <cell r="AA139" t="str">
            <v>PYP</v>
          </cell>
          <cell r="AB139" t="str">
            <v xml:space="preserve"> 0000001</v>
          </cell>
          <cell r="AC139" t="str">
            <v>PYL</v>
          </cell>
          <cell r="AD139" t="str">
            <v>004342</v>
          </cell>
          <cell r="AE139" t="str">
            <v>EMP</v>
          </cell>
          <cell r="AF139" t="str">
            <v>63250</v>
          </cell>
          <cell r="AG139" t="str">
            <v>JUL</v>
          </cell>
          <cell r="AH139" t="str">
            <v xml:space="preserve"> 000.00</v>
          </cell>
          <cell r="AI139" t="str">
            <v>BCH</v>
          </cell>
          <cell r="AJ139" t="str">
            <v>801</v>
          </cell>
          <cell r="AK139" t="str">
            <v>CLS</v>
          </cell>
          <cell r="AL139" t="str">
            <v>R335</v>
          </cell>
          <cell r="AM139" t="str">
            <v>DTA</v>
          </cell>
          <cell r="AN139" t="str">
            <v xml:space="preserve"> 00000000000.00</v>
          </cell>
          <cell r="AO139" t="str">
            <v>DTH</v>
          </cell>
          <cell r="AP139" t="str">
            <v xml:space="preserve"> 00000000000.00</v>
          </cell>
          <cell r="AV139" t="str">
            <v>000000000</v>
          </cell>
          <cell r="AW139" t="str">
            <v>000</v>
          </cell>
          <cell r="AX139" t="str">
            <v>00</v>
          </cell>
          <cell r="AY139" t="str">
            <v>0</v>
          </cell>
          <cell r="AZ139" t="str">
            <v>FPL Fibernet</v>
          </cell>
        </row>
        <row r="140">
          <cell r="A140" t="str">
            <v>107100</v>
          </cell>
          <cell r="B140" t="str">
            <v>0350</v>
          </cell>
          <cell r="C140" t="str">
            <v>01066</v>
          </cell>
          <cell r="D140" t="str">
            <v>OMC000</v>
          </cell>
          <cell r="E140" t="str">
            <v>350000</v>
          </cell>
          <cell r="F140" t="str">
            <v>0821</v>
          </cell>
          <cell r="G140" t="str">
            <v>36000</v>
          </cell>
          <cell r="H140" t="str">
            <v>A</v>
          </cell>
          <cell r="I140" t="str">
            <v>00000041</v>
          </cell>
          <cell r="J140">
            <v>95</v>
          </cell>
          <cell r="K140">
            <v>350</v>
          </cell>
          <cell r="L140">
            <v>3333</v>
          </cell>
          <cell r="M140">
            <v>0</v>
          </cell>
          <cell r="N140">
            <v>0</v>
          </cell>
          <cell r="O140">
            <v>0</v>
          </cell>
          <cell r="P140">
            <v>0</v>
          </cell>
          <cell r="Q140" t="str">
            <v>0821</v>
          </cell>
          <cell r="R140" t="str">
            <v>36000</v>
          </cell>
          <cell r="S140" t="str">
            <v>200212</v>
          </cell>
          <cell r="T140" t="str">
            <v>PY42</v>
          </cell>
          <cell r="U140">
            <v>-9.89</v>
          </cell>
          <cell r="V140" t="str">
            <v>LDB</v>
          </cell>
          <cell r="W140">
            <v>0</v>
          </cell>
          <cell r="X140" t="str">
            <v>SHR</v>
          </cell>
          <cell r="Y140">
            <v>0</v>
          </cell>
          <cell r="Z140">
            <v>0</v>
          </cell>
          <cell r="AA140" t="str">
            <v>PYP</v>
          </cell>
          <cell r="AB140" t="str">
            <v xml:space="preserve"> 0000026</v>
          </cell>
          <cell r="AC140" t="str">
            <v>PYL</v>
          </cell>
          <cell r="AD140" t="str">
            <v>004350</v>
          </cell>
          <cell r="AE140" t="str">
            <v>EMP</v>
          </cell>
          <cell r="AF140" t="str">
            <v>46908</v>
          </cell>
          <cell r="AG140" t="str">
            <v>JUL</v>
          </cell>
          <cell r="AH140" t="str">
            <v xml:space="preserve"> 000.00</v>
          </cell>
          <cell r="AI140" t="str">
            <v>BCH</v>
          </cell>
          <cell r="AJ140" t="str">
            <v>979</v>
          </cell>
          <cell r="AK140" t="str">
            <v>CLS</v>
          </cell>
          <cell r="AL140" t="str">
            <v>1HH4</v>
          </cell>
          <cell r="AM140" t="str">
            <v>DTA</v>
          </cell>
          <cell r="AN140" t="str">
            <v xml:space="preserve"> 00000000000.00</v>
          </cell>
          <cell r="AO140" t="str">
            <v>DTH</v>
          </cell>
          <cell r="AP140" t="str">
            <v xml:space="preserve"> 00000000000.00</v>
          </cell>
          <cell r="AV140" t="str">
            <v>000000000</v>
          </cell>
          <cell r="AW140" t="str">
            <v>000</v>
          </cell>
          <cell r="AX140" t="str">
            <v>00</v>
          </cell>
          <cell r="AY140" t="str">
            <v>0</v>
          </cell>
          <cell r="AZ140" t="str">
            <v>FPL Fibernet</v>
          </cell>
        </row>
        <row r="141">
          <cell r="A141" t="str">
            <v>107100</v>
          </cell>
          <cell r="B141" t="str">
            <v>0367</v>
          </cell>
          <cell r="C141" t="str">
            <v>01066</v>
          </cell>
          <cell r="D141" t="str">
            <v>OMC000</v>
          </cell>
          <cell r="E141" t="str">
            <v>367000</v>
          </cell>
          <cell r="F141" t="str">
            <v>0810</v>
          </cell>
          <cell r="G141" t="str">
            <v>65000</v>
          </cell>
          <cell r="H141" t="str">
            <v>A</v>
          </cell>
          <cell r="I141" t="str">
            <v>00000041</v>
          </cell>
          <cell r="J141">
            <v>95</v>
          </cell>
          <cell r="K141">
            <v>367</v>
          </cell>
          <cell r="L141">
            <v>3333</v>
          </cell>
          <cell r="M141">
            <v>0</v>
          </cell>
          <cell r="N141">
            <v>0</v>
          </cell>
          <cell r="O141">
            <v>0</v>
          </cell>
          <cell r="P141">
            <v>0</v>
          </cell>
          <cell r="Q141" t="str">
            <v>0810</v>
          </cell>
          <cell r="R141" t="str">
            <v>65000</v>
          </cell>
          <cell r="S141" t="str">
            <v>200212</v>
          </cell>
          <cell r="T141" t="str">
            <v>CA01</v>
          </cell>
          <cell r="U141">
            <v>11.14</v>
          </cell>
          <cell r="V141" t="str">
            <v>LDB</v>
          </cell>
          <cell r="W141">
            <v>0</v>
          </cell>
          <cell r="Y141">
            <v>0</v>
          </cell>
          <cell r="Z141">
            <v>0</v>
          </cell>
          <cell r="AA141" t="str">
            <v>BCH</v>
          </cell>
          <cell r="AB141" t="str">
            <v>0001</v>
          </cell>
          <cell r="AC141" t="str">
            <v>WKS</v>
          </cell>
          <cell r="AE141" t="str">
            <v>JV#</v>
          </cell>
          <cell r="AF141" t="str">
            <v>122A</v>
          </cell>
          <cell r="AG141" t="str">
            <v>FRN</v>
          </cell>
          <cell r="AH141" t="str">
            <v>3333</v>
          </cell>
          <cell r="AI141" t="str">
            <v>RP#</v>
          </cell>
          <cell r="AJ141" t="str">
            <v>000</v>
          </cell>
          <cell r="AK141" t="str">
            <v>CTL</v>
          </cell>
          <cell r="AM141" t="str">
            <v>RF#</v>
          </cell>
          <cell r="AU141" t="str">
            <v>I/C-PHONE CHARGES,FPL</v>
          </cell>
          <cell r="AZ141" t="str">
            <v>FPL Fibernet</v>
          </cell>
        </row>
        <row r="142">
          <cell r="A142" t="str">
            <v>107100</v>
          </cell>
          <cell r="B142" t="str">
            <v>0312</v>
          </cell>
          <cell r="C142" t="str">
            <v>06002</v>
          </cell>
          <cell r="D142" t="str">
            <v>0ELECT</v>
          </cell>
          <cell r="E142" t="str">
            <v>312000</v>
          </cell>
          <cell r="F142" t="str">
            <v>0790</v>
          </cell>
          <cell r="G142" t="str">
            <v>65000</v>
          </cell>
          <cell r="H142" t="str">
            <v>A</v>
          </cell>
          <cell r="I142" t="str">
            <v>00000041</v>
          </cell>
          <cell r="J142">
            <v>70</v>
          </cell>
          <cell r="K142">
            <v>312</v>
          </cell>
          <cell r="L142">
            <v>6002</v>
          </cell>
          <cell r="M142">
            <v>0</v>
          </cell>
          <cell r="N142">
            <v>0</v>
          </cell>
          <cell r="O142">
            <v>0</v>
          </cell>
          <cell r="P142">
            <v>0</v>
          </cell>
          <cell r="Q142" t="str">
            <v>0790</v>
          </cell>
          <cell r="R142" t="str">
            <v>65000</v>
          </cell>
          <cell r="S142" t="str">
            <v>200212</v>
          </cell>
          <cell r="T142" t="str">
            <v>CA01</v>
          </cell>
          <cell r="U142">
            <v>-25185.96</v>
          </cell>
          <cell r="V142" t="str">
            <v>LDB</v>
          </cell>
          <cell r="W142">
            <v>0</v>
          </cell>
          <cell r="Y142">
            <v>0</v>
          </cell>
          <cell r="Z142">
            <v>0</v>
          </cell>
          <cell r="AA142" t="str">
            <v>BCH</v>
          </cell>
          <cell r="AB142" t="str">
            <v>0023</v>
          </cell>
          <cell r="AC142" t="str">
            <v>WKS</v>
          </cell>
          <cell r="AE142" t="str">
            <v>JV#</v>
          </cell>
          <cell r="AF142" t="str">
            <v>1232</v>
          </cell>
          <cell r="AG142" t="str">
            <v>FRN</v>
          </cell>
          <cell r="AH142" t="str">
            <v>6002</v>
          </cell>
          <cell r="AI142" t="str">
            <v>RP#</v>
          </cell>
          <cell r="AJ142" t="str">
            <v>000</v>
          </cell>
          <cell r="AK142" t="str">
            <v>CTL</v>
          </cell>
          <cell r="AM142" t="str">
            <v>RF#</v>
          </cell>
          <cell r="AU142" t="str">
            <v>TO PLACE IN SERVICE</v>
          </cell>
          <cell r="AZ142" t="str">
            <v>FPL Fibernet</v>
          </cell>
        </row>
        <row r="143">
          <cell r="A143" t="str">
            <v>107100</v>
          </cell>
          <cell r="B143" t="str">
            <v>0312</v>
          </cell>
          <cell r="C143" t="str">
            <v>06002</v>
          </cell>
          <cell r="D143" t="str">
            <v>0FIBER</v>
          </cell>
          <cell r="E143" t="str">
            <v>312000</v>
          </cell>
          <cell r="F143" t="str">
            <v>0662</v>
          </cell>
          <cell r="G143" t="str">
            <v>51450</v>
          </cell>
          <cell r="H143" t="str">
            <v>A</v>
          </cell>
          <cell r="I143" t="str">
            <v>00000041</v>
          </cell>
          <cell r="J143">
            <v>60</v>
          </cell>
          <cell r="K143">
            <v>312</v>
          </cell>
          <cell r="L143">
            <v>6002</v>
          </cell>
          <cell r="M143">
            <v>0</v>
          </cell>
          <cell r="N143">
            <v>0</v>
          </cell>
          <cell r="O143">
            <v>0</v>
          </cell>
          <cell r="P143">
            <v>0</v>
          </cell>
          <cell r="Q143" t="str">
            <v>0662</v>
          </cell>
          <cell r="R143" t="str">
            <v>51450</v>
          </cell>
          <cell r="S143" t="str">
            <v>200212</v>
          </cell>
          <cell r="T143" t="str">
            <v>SA01</v>
          </cell>
          <cell r="U143">
            <v>594.75</v>
          </cell>
          <cell r="W143">
            <v>0</v>
          </cell>
          <cell r="Y143">
            <v>0</v>
          </cell>
          <cell r="Z143">
            <v>1</v>
          </cell>
          <cell r="AA143" t="str">
            <v>BCH</v>
          </cell>
          <cell r="AB143" t="str">
            <v>450002350</v>
          </cell>
          <cell r="AC143" t="str">
            <v>PO#</v>
          </cell>
          <cell r="AD143" t="str">
            <v>4500030221</v>
          </cell>
          <cell r="AE143" t="str">
            <v>S/R</v>
          </cell>
          <cell r="AF143" t="str">
            <v>NET</v>
          </cell>
          <cell r="AI143" t="str">
            <v>PYN</v>
          </cell>
          <cell r="AJ143" t="str">
            <v>W D COMMUNICATIONS INC</v>
          </cell>
          <cell r="AK143" t="str">
            <v>VND</v>
          </cell>
          <cell r="AL143" t="str">
            <v>591953252</v>
          </cell>
          <cell r="AM143" t="str">
            <v>FAC</v>
          </cell>
          <cell r="AN143" t="str">
            <v>000</v>
          </cell>
          <cell r="AQ143" t="str">
            <v>NVD</v>
          </cell>
          <cell r="AR143" t="str">
            <v>2002-12-</v>
          </cell>
          <cell r="AU143" t="str">
            <v>INVOICE# 26707      W D COMMUNICATIONS I5000003533</v>
          </cell>
          <cell r="AV143" t="str">
            <v>WF-BATCH</v>
          </cell>
          <cell r="AW143" t="str">
            <v>000</v>
          </cell>
          <cell r="AX143" t="str">
            <v>00</v>
          </cell>
          <cell r="AY143" t="str">
            <v>0</v>
          </cell>
          <cell r="AZ143" t="str">
            <v>FPL Fibernet</v>
          </cell>
        </row>
        <row r="144">
          <cell r="A144" t="str">
            <v>107100</v>
          </cell>
          <cell r="B144" t="str">
            <v>0312</v>
          </cell>
          <cell r="C144" t="str">
            <v>06002</v>
          </cell>
          <cell r="D144" t="str">
            <v>0FIBER</v>
          </cell>
          <cell r="E144" t="str">
            <v>312000</v>
          </cell>
          <cell r="F144" t="str">
            <v>0662</v>
          </cell>
          <cell r="G144" t="str">
            <v>51450</v>
          </cell>
          <cell r="H144" t="str">
            <v>A</v>
          </cell>
          <cell r="I144" t="str">
            <v>00000041</v>
          </cell>
          <cell r="J144">
            <v>60</v>
          </cell>
          <cell r="K144">
            <v>312</v>
          </cell>
          <cell r="L144">
            <v>6002</v>
          </cell>
          <cell r="M144">
            <v>0</v>
          </cell>
          <cell r="N144">
            <v>0</v>
          </cell>
          <cell r="O144">
            <v>0</v>
          </cell>
          <cell r="P144">
            <v>0</v>
          </cell>
          <cell r="Q144" t="str">
            <v>0662</v>
          </cell>
          <cell r="R144" t="str">
            <v>51450</v>
          </cell>
          <cell r="S144" t="str">
            <v>200212</v>
          </cell>
          <cell r="T144" t="str">
            <v>SA01</v>
          </cell>
          <cell r="U144">
            <v>1586</v>
          </cell>
          <cell r="W144">
            <v>0</v>
          </cell>
          <cell r="Y144">
            <v>0</v>
          </cell>
          <cell r="Z144">
            <v>1</v>
          </cell>
          <cell r="AA144" t="str">
            <v>BCH</v>
          </cell>
          <cell r="AB144" t="str">
            <v>450002350</v>
          </cell>
          <cell r="AC144" t="str">
            <v>PO#</v>
          </cell>
          <cell r="AD144" t="str">
            <v>4500030221</v>
          </cell>
          <cell r="AE144" t="str">
            <v>S/R</v>
          </cell>
          <cell r="AF144" t="str">
            <v>NET</v>
          </cell>
          <cell r="AI144" t="str">
            <v>PYN</v>
          </cell>
          <cell r="AJ144" t="str">
            <v>W D COMMUNICATIONS INC</v>
          </cell>
          <cell r="AK144" t="str">
            <v>VND</v>
          </cell>
          <cell r="AL144" t="str">
            <v>591953252</v>
          </cell>
          <cell r="AM144" t="str">
            <v>FAC</v>
          </cell>
          <cell r="AN144" t="str">
            <v>000</v>
          </cell>
          <cell r="AQ144" t="str">
            <v>NVD</v>
          </cell>
          <cell r="AR144" t="str">
            <v>2002-12-</v>
          </cell>
          <cell r="AU144" t="str">
            <v>INVOICE# 26689      W D COMMUNICATIONS I5000003538</v>
          </cell>
          <cell r="AV144" t="str">
            <v>WF-BATCH</v>
          </cell>
          <cell r="AW144" t="str">
            <v>000</v>
          </cell>
          <cell r="AX144" t="str">
            <v>00</v>
          </cell>
          <cell r="AY144" t="str">
            <v>0</v>
          </cell>
          <cell r="AZ144" t="str">
            <v>FPL Fibernet</v>
          </cell>
        </row>
        <row r="145">
          <cell r="A145" t="str">
            <v>107100</v>
          </cell>
          <cell r="B145" t="str">
            <v>0312</v>
          </cell>
          <cell r="C145" t="str">
            <v>06002</v>
          </cell>
          <cell r="D145" t="str">
            <v>0FIBER</v>
          </cell>
          <cell r="E145" t="str">
            <v>312000</v>
          </cell>
          <cell r="F145" t="str">
            <v>0662</v>
          </cell>
          <cell r="G145" t="str">
            <v>51450</v>
          </cell>
          <cell r="H145" t="str">
            <v>A</v>
          </cell>
          <cell r="I145" t="str">
            <v>00000041</v>
          </cell>
          <cell r="J145">
            <v>61</v>
          </cell>
          <cell r="K145">
            <v>312</v>
          </cell>
          <cell r="L145">
            <v>6002</v>
          </cell>
          <cell r="M145">
            <v>0</v>
          </cell>
          <cell r="N145">
            <v>0</v>
          </cell>
          <cell r="O145">
            <v>0</v>
          </cell>
          <cell r="P145">
            <v>0</v>
          </cell>
          <cell r="Q145" t="str">
            <v>0662</v>
          </cell>
          <cell r="R145" t="str">
            <v>51450</v>
          </cell>
          <cell r="S145" t="str">
            <v>200212</v>
          </cell>
          <cell r="T145" t="str">
            <v>SA01</v>
          </cell>
          <cell r="U145">
            <v>7839.9</v>
          </cell>
          <cell r="W145">
            <v>0</v>
          </cell>
          <cell r="Y145">
            <v>0</v>
          </cell>
          <cell r="Z145">
            <v>1</v>
          </cell>
          <cell r="AA145" t="str">
            <v>BCH</v>
          </cell>
          <cell r="AB145" t="str">
            <v>450002361</v>
          </cell>
          <cell r="AC145" t="str">
            <v>PO#</v>
          </cell>
          <cell r="AD145" t="str">
            <v>4500057524</v>
          </cell>
          <cell r="AE145" t="str">
            <v>S/R</v>
          </cell>
          <cell r="AF145" t="str">
            <v>337</v>
          </cell>
          <cell r="AI145" t="str">
            <v>PYN</v>
          </cell>
          <cell r="AJ145" t="str">
            <v>ALPINE COMMUNICATION CORP</v>
          </cell>
          <cell r="AK145" t="str">
            <v>VND</v>
          </cell>
          <cell r="AL145" t="str">
            <v>592047310</v>
          </cell>
          <cell r="AM145" t="str">
            <v>FAC</v>
          </cell>
          <cell r="AN145" t="str">
            <v>000</v>
          </cell>
          <cell r="AQ145" t="str">
            <v>NVD</v>
          </cell>
          <cell r="AR145" t="str">
            <v>2002-12-</v>
          </cell>
          <cell r="AU145" t="str">
            <v>INVOICE# 6402       ALPINE COMMUNICATION5000003713</v>
          </cell>
          <cell r="AV145" t="str">
            <v>WF-BATCH</v>
          </cell>
          <cell r="AW145" t="str">
            <v>000</v>
          </cell>
          <cell r="AX145" t="str">
            <v>00</v>
          </cell>
          <cell r="AY145" t="str">
            <v>0</v>
          </cell>
          <cell r="AZ145" t="str">
            <v>FPL Fibernet</v>
          </cell>
        </row>
        <row r="146">
          <cell r="A146" t="str">
            <v>107100</v>
          </cell>
          <cell r="B146" t="str">
            <v>0312</v>
          </cell>
          <cell r="C146" t="str">
            <v>06002</v>
          </cell>
          <cell r="D146" t="str">
            <v>0FIBER</v>
          </cell>
          <cell r="E146" t="str">
            <v>312000</v>
          </cell>
          <cell r="F146" t="str">
            <v>0662</v>
          </cell>
          <cell r="G146" t="str">
            <v>51450</v>
          </cell>
          <cell r="H146" t="str">
            <v>A</v>
          </cell>
          <cell r="I146" t="str">
            <v>00000041</v>
          </cell>
          <cell r="J146">
            <v>61</v>
          </cell>
          <cell r="K146">
            <v>312</v>
          </cell>
          <cell r="L146">
            <v>6002</v>
          </cell>
          <cell r="M146">
            <v>0</v>
          </cell>
          <cell r="N146">
            <v>0</v>
          </cell>
          <cell r="O146">
            <v>0</v>
          </cell>
          <cell r="P146">
            <v>0</v>
          </cell>
          <cell r="Q146" t="str">
            <v>0662</v>
          </cell>
          <cell r="R146" t="str">
            <v>51450</v>
          </cell>
          <cell r="S146" t="str">
            <v>200212</v>
          </cell>
          <cell r="T146" t="str">
            <v>SA01</v>
          </cell>
          <cell r="U146">
            <v>28647.95</v>
          </cell>
          <cell r="W146">
            <v>0</v>
          </cell>
          <cell r="Y146">
            <v>0</v>
          </cell>
          <cell r="Z146">
            <v>1</v>
          </cell>
          <cell r="AA146" t="str">
            <v>BCH</v>
          </cell>
          <cell r="AB146" t="str">
            <v>450002361</v>
          </cell>
          <cell r="AC146" t="str">
            <v>PO#</v>
          </cell>
          <cell r="AD146" t="str">
            <v>4500057524</v>
          </cell>
          <cell r="AE146" t="str">
            <v>S/R</v>
          </cell>
          <cell r="AF146" t="str">
            <v>337</v>
          </cell>
          <cell r="AI146" t="str">
            <v>PYN</v>
          </cell>
          <cell r="AJ146" t="str">
            <v>ALPINE COMMUNICATION CORP</v>
          </cell>
          <cell r="AK146" t="str">
            <v>VND</v>
          </cell>
          <cell r="AL146" t="str">
            <v>592047310</v>
          </cell>
          <cell r="AM146" t="str">
            <v>FAC</v>
          </cell>
          <cell r="AN146" t="str">
            <v>000</v>
          </cell>
          <cell r="AQ146" t="str">
            <v>NVD</v>
          </cell>
          <cell r="AR146" t="str">
            <v>2002-12-</v>
          </cell>
          <cell r="AU146" t="str">
            <v>INVOICE# 6401       ALPINE COMMUNICATION5000003712</v>
          </cell>
          <cell r="AV146" t="str">
            <v>WF-BATCH</v>
          </cell>
          <cell r="AW146" t="str">
            <v>000</v>
          </cell>
          <cell r="AX146" t="str">
            <v>00</v>
          </cell>
          <cell r="AY146" t="str">
            <v>0</v>
          </cell>
          <cell r="AZ146" t="str">
            <v>FPL Fibernet</v>
          </cell>
        </row>
        <row r="147">
          <cell r="A147" t="str">
            <v>107100</v>
          </cell>
          <cell r="B147" t="str">
            <v>0312</v>
          </cell>
          <cell r="C147" t="str">
            <v>06002</v>
          </cell>
          <cell r="D147" t="str">
            <v>0FIBER</v>
          </cell>
          <cell r="E147" t="str">
            <v>312000</v>
          </cell>
          <cell r="F147" t="str">
            <v>0662</v>
          </cell>
          <cell r="G147" t="str">
            <v>51450</v>
          </cell>
          <cell r="H147" t="str">
            <v>A</v>
          </cell>
          <cell r="I147" t="str">
            <v>00000041</v>
          </cell>
          <cell r="J147">
            <v>63</v>
          </cell>
          <cell r="K147">
            <v>312</v>
          </cell>
          <cell r="L147">
            <v>6002</v>
          </cell>
          <cell r="M147">
            <v>0</v>
          </cell>
          <cell r="N147">
            <v>0</v>
          </cell>
          <cell r="O147">
            <v>0</v>
          </cell>
          <cell r="P147">
            <v>0</v>
          </cell>
          <cell r="Q147" t="str">
            <v>0662</v>
          </cell>
          <cell r="R147" t="str">
            <v>51450</v>
          </cell>
          <cell r="S147" t="str">
            <v>200212</v>
          </cell>
          <cell r="T147" t="str">
            <v>SA01</v>
          </cell>
          <cell r="U147">
            <v>317.2</v>
          </cell>
          <cell r="W147">
            <v>0</v>
          </cell>
          <cell r="Y147">
            <v>0</v>
          </cell>
          <cell r="Z147">
            <v>1</v>
          </cell>
          <cell r="AA147" t="str">
            <v>BCH</v>
          </cell>
          <cell r="AB147" t="str">
            <v>450002350</v>
          </cell>
          <cell r="AC147" t="str">
            <v>PO#</v>
          </cell>
          <cell r="AD147" t="str">
            <v>4500030221</v>
          </cell>
          <cell r="AE147" t="str">
            <v>S/R</v>
          </cell>
          <cell r="AF147" t="str">
            <v>NET</v>
          </cell>
          <cell r="AI147" t="str">
            <v>PYN</v>
          </cell>
          <cell r="AJ147" t="str">
            <v>W D COMMUNICATIONS INC</v>
          </cell>
          <cell r="AK147" t="str">
            <v>VND</v>
          </cell>
          <cell r="AL147" t="str">
            <v>591953252</v>
          </cell>
          <cell r="AM147" t="str">
            <v>FAC</v>
          </cell>
          <cell r="AN147" t="str">
            <v>000</v>
          </cell>
          <cell r="AQ147" t="str">
            <v>NVD</v>
          </cell>
          <cell r="AR147" t="str">
            <v>2002-12-</v>
          </cell>
          <cell r="AU147" t="str">
            <v>INVOICE# 26753      W D COMMUNICATIONS I5000003531</v>
          </cell>
          <cell r="AV147" t="str">
            <v>WF-BATCH</v>
          </cell>
          <cell r="AW147" t="str">
            <v>000</v>
          </cell>
          <cell r="AX147" t="str">
            <v>00</v>
          </cell>
          <cell r="AY147" t="str">
            <v>0</v>
          </cell>
          <cell r="AZ147" t="str">
            <v>FPL Fibernet</v>
          </cell>
        </row>
        <row r="148">
          <cell r="A148" t="str">
            <v>107100</v>
          </cell>
          <cell r="B148" t="str">
            <v>0312</v>
          </cell>
          <cell r="C148" t="str">
            <v>06002</v>
          </cell>
          <cell r="D148" t="str">
            <v>0FIBER</v>
          </cell>
          <cell r="E148" t="str">
            <v>312000</v>
          </cell>
          <cell r="F148" t="str">
            <v>0662</v>
          </cell>
          <cell r="G148" t="str">
            <v>51450</v>
          </cell>
          <cell r="H148" t="str">
            <v>A</v>
          </cell>
          <cell r="I148" t="str">
            <v>00000041</v>
          </cell>
          <cell r="J148">
            <v>63</v>
          </cell>
          <cell r="K148">
            <v>312</v>
          </cell>
          <cell r="L148">
            <v>6002</v>
          </cell>
          <cell r="M148">
            <v>0</v>
          </cell>
          <cell r="N148">
            <v>0</v>
          </cell>
          <cell r="O148">
            <v>0</v>
          </cell>
          <cell r="P148">
            <v>0</v>
          </cell>
          <cell r="Q148" t="str">
            <v>0662</v>
          </cell>
          <cell r="R148" t="str">
            <v>51450</v>
          </cell>
          <cell r="S148" t="str">
            <v>200212</v>
          </cell>
          <cell r="T148" t="str">
            <v>SA01</v>
          </cell>
          <cell r="U148">
            <v>793</v>
          </cell>
          <cell r="W148">
            <v>0</v>
          </cell>
          <cell r="Y148">
            <v>0</v>
          </cell>
          <cell r="Z148">
            <v>1</v>
          </cell>
          <cell r="AA148" t="str">
            <v>BCH</v>
          </cell>
          <cell r="AB148" t="str">
            <v>450002361</v>
          </cell>
          <cell r="AC148" t="str">
            <v>PO#</v>
          </cell>
          <cell r="AD148" t="str">
            <v>4500030221</v>
          </cell>
          <cell r="AE148" t="str">
            <v>S/R</v>
          </cell>
          <cell r="AF148" t="str">
            <v>NET</v>
          </cell>
          <cell r="AI148" t="str">
            <v>PYN</v>
          </cell>
          <cell r="AJ148" t="str">
            <v>W D COMMUNICATIONS INC</v>
          </cell>
          <cell r="AK148" t="str">
            <v>VND</v>
          </cell>
          <cell r="AL148" t="str">
            <v>591953252</v>
          </cell>
          <cell r="AM148" t="str">
            <v>FAC</v>
          </cell>
          <cell r="AN148" t="str">
            <v>000</v>
          </cell>
          <cell r="AQ148" t="str">
            <v>NVD</v>
          </cell>
          <cell r="AR148" t="str">
            <v>2002-12-</v>
          </cell>
          <cell r="AU148" t="str">
            <v>INVOICE# 26814      W D COMMUNICATIONS I5000003706</v>
          </cell>
          <cell r="AV148" t="str">
            <v>WF-BATCH</v>
          </cell>
          <cell r="AW148" t="str">
            <v>000</v>
          </cell>
          <cell r="AX148" t="str">
            <v>00</v>
          </cell>
          <cell r="AY148" t="str">
            <v>0</v>
          </cell>
          <cell r="AZ148" t="str">
            <v>FPL Fibernet</v>
          </cell>
        </row>
        <row r="149">
          <cell r="A149" t="str">
            <v>107100</v>
          </cell>
          <cell r="B149" t="str">
            <v>0312</v>
          </cell>
          <cell r="C149" t="str">
            <v>06002</v>
          </cell>
          <cell r="D149" t="str">
            <v>0FIBER</v>
          </cell>
          <cell r="E149" t="str">
            <v>312000</v>
          </cell>
          <cell r="F149" t="str">
            <v>0662</v>
          </cell>
          <cell r="G149" t="str">
            <v>51450</v>
          </cell>
          <cell r="H149" t="str">
            <v>A</v>
          </cell>
          <cell r="I149" t="str">
            <v>00000041</v>
          </cell>
          <cell r="J149">
            <v>63</v>
          </cell>
          <cell r="K149">
            <v>312</v>
          </cell>
          <cell r="L149">
            <v>6002</v>
          </cell>
          <cell r="M149">
            <v>0</v>
          </cell>
          <cell r="N149">
            <v>0</v>
          </cell>
          <cell r="O149">
            <v>0</v>
          </cell>
          <cell r="P149">
            <v>0</v>
          </cell>
          <cell r="Q149" t="str">
            <v>0662</v>
          </cell>
          <cell r="R149" t="str">
            <v>51450</v>
          </cell>
          <cell r="S149" t="str">
            <v>200212</v>
          </cell>
          <cell r="T149" t="str">
            <v>SA01</v>
          </cell>
          <cell r="U149">
            <v>2379</v>
          </cell>
          <cell r="W149">
            <v>0</v>
          </cell>
          <cell r="Y149">
            <v>0</v>
          </cell>
          <cell r="Z149">
            <v>1</v>
          </cell>
          <cell r="AA149" t="str">
            <v>BCH</v>
          </cell>
          <cell r="AB149" t="str">
            <v>450002353</v>
          </cell>
          <cell r="AC149" t="str">
            <v>PO#</v>
          </cell>
          <cell r="AD149" t="str">
            <v>4500030221</v>
          </cell>
          <cell r="AE149" t="str">
            <v>S/R</v>
          </cell>
          <cell r="AF149" t="str">
            <v>NET</v>
          </cell>
          <cell r="AI149" t="str">
            <v>PYN</v>
          </cell>
          <cell r="AJ149" t="str">
            <v>W D COMMUNICATIONS INC</v>
          </cell>
          <cell r="AK149" t="str">
            <v>VND</v>
          </cell>
          <cell r="AL149" t="str">
            <v>591953252</v>
          </cell>
          <cell r="AM149" t="str">
            <v>FAC</v>
          </cell>
          <cell r="AN149" t="str">
            <v>000</v>
          </cell>
          <cell r="AQ149" t="str">
            <v>NVD</v>
          </cell>
          <cell r="AR149" t="str">
            <v>2002-12-</v>
          </cell>
          <cell r="AU149" t="str">
            <v>INVOICE# 26791      W D COMMUNICATIONS I5000003605</v>
          </cell>
          <cell r="AV149" t="str">
            <v>WF-BATCH</v>
          </cell>
          <cell r="AW149" t="str">
            <v>000</v>
          </cell>
          <cell r="AX149" t="str">
            <v>00</v>
          </cell>
          <cell r="AY149" t="str">
            <v>0</v>
          </cell>
          <cell r="AZ149" t="str">
            <v>FPL Fibernet</v>
          </cell>
        </row>
        <row r="150">
          <cell r="A150" t="str">
            <v>107100</v>
          </cell>
          <cell r="B150" t="str">
            <v>0312</v>
          </cell>
          <cell r="C150" t="str">
            <v>06002</v>
          </cell>
          <cell r="D150" t="str">
            <v>0FIBER</v>
          </cell>
          <cell r="E150" t="str">
            <v>312000</v>
          </cell>
          <cell r="F150" t="str">
            <v>0662</v>
          </cell>
          <cell r="G150" t="str">
            <v>51450</v>
          </cell>
          <cell r="H150" t="str">
            <v>A</v>
          </cell>
          <cell r="I150" t="str">
            <v>00000041</v>
          </cell>
          <cell r="J150">
            <v>63</v>
          </cell>
          <cell r="K150">
            <v>312</v>
          </cell>
          <cell r="L150">
            <v>6002</v>
          </cell>
          <cell r="M150">
            <v>0</v>
          </cell>
          <cell r="N150">
            <v>0</v>
          </cell>
          <cell r="O150">
            <v>0</v>
          </cell>
          <cell r="P150">
            <v>0</v>
          </cell>
          <cell r="Q150" t="str">
            <v>0662</v>
          </cell>
          <cell r="R150" t="str">
            <v>51450</v>
          </cell>
          <cell r="S150" t="str">
            <v>200212</v>
          </cell>
          <cell r="T150" t="str">
            <v>SA01</v>
          </cell>
          <cell r="U150">
            <v>49609.440000000002</v>
          </cell>
          <cell r="W150">
            <v>0</v>
          </cell>
          <cell r="Y150">
            <v>0</v>
          </cell>
          <cell r="Z150">
            <v>1</v>
          </cell>
          <cell r="AA150" t="str">
            <v>BCH</v>
          </cell>
          <cell r="AB150" t="str">
            <v>450002354</v>
          </cell>
          <cell r="AC150" t="str">
            <v>PO#</v>
          </cell>
          <cell r="AD150" t="str">
            <v>4500118238</v>
          </cell>
          <cell r="AE150" t="str">
            <v>S/R</v>
          </cell>
          <cell r="AF150" t="str">
            <v>337</v>
          </cell>
          <cell r="AI150" t="str">
            <v>PYN</v>
          </cell>
          <cell r="AJ150" t="str">
            <v>GREGORY ELECTRIC COMPANY</v>
          </cell>
          <cell r="AK150" t="str">
            <v>VND</v>
          </cell>
          <cell r="AL150" t="str">
            <v>570362682</v>
          </cell>
          <cell r="AM150" t="str">
            <v>FAC</v>
          </cell>
          <cell r="AN150" t="str">
            <v>000</v>
          </cell>
          <cell r="AQ150" t="str">
            <v>NVD</v>
          </cell>
          <cell r="AR150" t="str">
            <v>2002-12-</v>
          </cell>
          <cell r="AU150" t="str">
            <v>INVOICE# 27572-001M GREGORY ELECTRIC COM5000003650</v>
          </cell>
          <cell r="AV150" t="str">
            <v>WF-BATCH</v>
          </cell>
          <cell r="AW150" t="str">
            <v>000</v>
          </cell>
          <cell r="AX150" t="str">
            <v>00</v>
          </cell>
          <cell r="AY150" t="str">
            <v>0</v>
          </cell>
          <cell r="AZ150" t="str">
            <v>FPL Fibernet</v>
          </cell>
        </row>
        <row r="151">
          <cell r="A151" t="str">
            <v>107100</v>
          </cell>
          <cell r="B151" t="str">
            <v>0312</v>
          </cell>
          <cell r="C151" t="str">
            <v>06002</v>
          </cell>
          <cell r="D151" t="str">
            <v>0FIBER</v>
          </cell>
          <cell r="E151" t="str">
            <v>312000</v>
          </cell>
          <cell r="F151" t="str">
            <v>0662</v>
          </cell>
          <cell r="G151" t="str">
            <v>52450</v>
          </cell>
          <cell r="H151" t="str">
            <v>A</v>
          </cell>
          <cell r="I151" t="str">
            <v>00000041</v>
          </cell>
          <cell r="J151">
            <v>63</v>
          </cell>
          <cell r="K151">
            <v>312</v>
          </cell>
          <cell r="L151">
            <v>6002</v>
          </cell>
          <cell r="M151">
            <v>0</v>
          </cell>
          <cell r="N151">
            <v>0</v>
          </cell>
          <cell r="O151">
            <v>0</v>
          </cell>
          <cell r="P151">
            <v>0</v>
          </cell>
          <cell r="Q151" t="str">
            <v>0662</v>
          </cell>
          <cell r="R151" t="str">
            <v>52450</v>
          </cell>
          <cell r="S151" t="str">
            <v>200212</v>
          </cell>
          <cell r="T151" t="str">
            <v>SA01</v>
          </cell>
          <cell r="U151">
            <v>19333.52</v>
          </cell>
          <cell r="W151">
            <v>0</v>
          </cell>
          <cell r="Y151">
            <v>0</v>
          </cell>
          <cell r="Z151">
            <v>0</v>
          </cell>
          <cell r="AA151" t="str">
            <v>BCH</v>
          </cell>
          <cell r="AB151" t="str">
            <v>450002350</v>
          </cell>
          <cell r="AC151" t="str">
            <v>PO#</v>
          </cell>
          <cell r="AE151" t="str">
            <v>S/R</v>
          </cell>
          <cell r="AI151" t="str">
            <v>PYN</v>
          </cell>
          <cell r="AJ151" t="str">
            <v>CITY OF FT LAUDERDALE</v>
          </cell>
          <cell r="AK151" t="str">
            <v>VND</v>
          </cell>
          <cell r="AL151" t="str">
            <v>596000319</v>
          </cell>
          <cell r="AM151" t="str">
            <v>FAC</v>
          </cell>
          <cell r="AN151" t="str">
            <v>000</v>
          </cell>
          <cell r="AQ151" t="str">
            <v>NVD</v>
          </cell>
          <cell r="AR151" t="str">
            <v>2002-10-</v>
          </cell>
          <cell r="AU151" t="str">
            <v>CUST# R0927         CITY OF FT LAUDERDAL1900003309</v>
          </cell>
          <cell r="AV151" t="str">
            <v>RXC0FXQ</v>
          </cell>
          <cell r="AW151" t="str">
            <v>000</v>
          </cell>
          <cell r="AX151" t="str">
            <v>00</v>
          </cell>
          <cell r="AY151" t="str">
            <v>0</v>
          </cell>
          <cell r="AZ151" t="str">
            <v>FPL Fibernet</v>
          </cell>
        </row>
        <row r="152">
          <cell r="A152" t="str">
            <v>107100</v>
          </cell>
          <cell r="B152" t="str">
            <v>0312</v>
          </cell>
          <cell r="C152" t="str">
            <v>06002</v>
          </cell>
          <cell r="D152" t="str">
            <v>0FIBER</v>
          </cell>
          <cell r="E152" t="str">
            <v>312000</v>
          </cell>
          <cell r="F152" t="str">
            <v>0662</v>
          </cell>
          <cell r="G152" t="str">
            <v>52450</v>
          </cell>
          <cell r="H152" t="str">
            <v>A</v>
          </cell>
          <cell r="I152" t="str">
            <v>00000041</v>
          </cell>
          <cell r="J152">
            <v>63</v>
          </cell>
          <cell r="K152">
            <v>312</v>
          </cell>
          <cell r="L152">
            <v>6002</v>
          </cell>
          <cell r="M152">
            <v>0</v>
          </cell>
          <cell r="N152">
            <v>0</v>
          </cell>
          <cell r="O152">
            <v>0</v>
          </cell>
          <cell r="P152">
            <v>0</v>
          </cell>
          <cell r="Q152" t="str">
            <v>0662</v>
          </cell>
          <cell r="R152" t="str">
            <v>52450</v>
          </cell>
          <cell r="S152" t="str">
            <v>200212</v>
          </cell>
          <cell r="T152" t="str">
            <v>SA01</v>
          </cell>
          <cell r="U152">
            <v>-89.86</v>
          </cell>
          <cell r="W152">
            <v>0</v>
          </cell>
          <cell r="Y152">
            <v>0</v>
          </cell>
          <cell r="Z152">
            <v>0</v>
          </cell>
          <cell r="AA152" t="str">
            <v>BCH</v>
          </cell>
          <cell r="AB152" t="str">
            <v>450002354</v>
          </cell>
          <cell r="AC152" t="str">
            <v>PO#</v>
          </cell>
          <cell r="AE152" t="str">
            <v>S/R</v>
          </cell>
          <cell r="AI152" t="str">
            <v>PYN</v>
          </cell>
          <cell r="AJ152" t="str">
            <v>CITY OF PLANTATION</v>
          </cell>
          <cell r="AK152" t="str">
            <v>VND</v>
          </cell>
          <cell r="AL152" t="str">
            <v>596017775</v>
          </cell>
          <cell r="AM152" t="str">
            <v>FAC</v>
          </cell>
          <cell r="AN152" t="str">
            <v>000</v>
          </cell>
          <cell r="AQ152" t="str">
            <v>NVD</v>
          </cell>
          <cell r="AR152" t="str">
            <v>2002-10-</v>
          </cell>
          <cell r="AU152" t="str">
            <v>INV# 021504-A       CITY OF PLANTATION  1700000113</v>
          </cell>
          <cell r="AV152" t="str">
            <v>MPS0JFF</v>
          </cell>
          <cell r="AW152" t="str">
            <v>000</v>
          </cell>
          <cell r="AX152" t="str">
            <v>00</v>
          </cell>
          <cell r="AY152" t="str">
            <v>0</v>
          </cell>
          <cell r="AZ152" t="str">
            <v>FPL Fibernet</v>
          </cell>
        </row>
        <row r="153">
          <cell r="A153" t="str">
            <v>107100</v>
          </cell>
          <cell r="B153" t="str">
            <v>0312</v>
          </cell>
          <cell r="C153" t="str">
            <v>06002</v>
          </cell>
          <cell r="D153" t="str">
            <v>0FIBER</v>
          </cell>
          <cell r="E153" t="str">
            <v>312000</v>
          </cell>
          <cell r="F153" t="str">
            <v>0790</v>
          </cell>
          <cell r="G153" t="str">
            <v>65000</v>
          </cell>
          <cell r="H153" t="str">
            <v>A</v>
          </cell>
          <cell r="I153" t="str">
            <v>00000041</v>
          </cell>
          <cell r="J153">
            <v>63</v>
          </cell>
          <cell r="K153">
            <v>312</v>
          </cell>
          <cell r="L153">
            <v>6002</v>
          </cell>
          <cell r="M153">
            <v>0</v>
          </cell>
          <cell r="N153">
            <v>0</v>
          </cell>
          <cell r="O153">
            <v>0</v>
          </cell>
          <cell r="P153">
            <v>0</v>
          </cell>
          <cell r="Q153" t="str">
            <v>0790</v>
          </cell>
          <cell r="R153" t="str">
            <v>65000</v>
          </cell>
          <cell r="S153" t="str">
            <v>200212</v>
          </cell>
          <cell r="T153" t="str">
            <v>CA01</v>
          </cell>
          <cell r="U153">
            <v>298750</v>
          </cell>
          <cell r="V153" t="str">
            <v>LDB</v>
          </cell>
          <cell r="W153">
            <v>0</v>
          </cell>
          <cell r="Y153">
            <v>0</v>
          </cell>
          <cell r="Z153">
            <v>0</v>
          </cell>
          <cell r="AA153" t="str">
            <v>BCH</v>
          </cell>
          <cell r="AB153" t="str">
            <v>0024</v>
          </cell>
          <cell r="AC153" t="str">
            <v>WKS</v>
          </cell>
          <cell r="AE153" t="str">
            <v>JV#</v>
          </cell>
          <cell r="AF153" t="str">
            <v>1232</v>
          </cell>
          <cell r="AG153" t="str">
            <v>FRN</v>
          </cell>
          <cell r="AH153" t="str">
            <v>6002</v>
          </cell>
          <cell r="AI153" t="str">
            <v>RP#</v>
          </cell>
          <cell r="AJ153" t="str">
            <v>000</v>
          </cell>
          <cell r="AK153" t="str">
            <v>CTL</v>
          </cell>
          <cell r="AM153" t="str">
            <v>RF#</v>
          </cell>
          <cell r="AU153" t="str">
            <v>ACCR DEC 02 CAPITAL-EXELO</v>
          </cell>
          <cell r="AZ153" t="str">
            <v>FPL Fibernet</v>
          </cell>
        </row>
        <row r="154">
          <cell r="A154" t="str">
            <v>107100</v>
          </cell>
          <cell r="B154" t="str">
            <v>0312</v>
          </cell>
          <cell r="C154" t="str">
            <v>06002</v>
          </cell>
          <cell r="D154" t="str">
            <v>0FIBER</v>
          </cell>
          <cell r="E154" t="str">
            <v>312000</v>
          </cell>
          <cell r="F154" t="str">
            <v>0790</v>
          </cell>
          <cell r="G154" t="str">
            <v>65000</v>
          </cell>
          <cell r="H154" t="str">
            <v>A</v>
          </cell>
          <cell r="I154" t="str">
            <v>00000041</v>
          </cell>
          <cell r="J154">
            <v>63</v>
          </cell>
          <cell r="K154">
            <v>312</v>
          </cell>
          <cell r="L154">
            <v>6002</v>
          </cell>
          <cell r="M154">
            <v>0</v>
          </cell>
          <cell r="N154">
            <v>0</v>
          </cell>
          <cell r="O154">
            <v>0</v>
          </cell>
          <cell r="P154">
            <v>0</v>
          </cell>
          <cell r="Q154" t="str">
            <v>0790</v>
          </cell>
          <cell r="R154" t="str">
            <v>65000</v>
          </cell>
          <cell r="S154" t="str">
            <v>200212</v>
          </cell>
          <cell r="T154" t="str">
            <v>CA01</v>
          </cell>
          <cell r="U154">
            <v>307603</v>
          </cell>
          <cell r="V154" t="str">
            <v>LDB</v>
          </cell>
          <cell r="W154">
            <v>0</v>
          </cell>
          <cell r="Y154">
            <v>0</v>
          </cell>
          <cell r="Z154">
            <v>0</v>
          </cell>
          <cell r="AA154" t="str">
            <v>BCH</v>
          </cell>
          <cell r="AB154" t="str">
            <v>0015</v>
          </cell>
          <cell r="AC154" t="str">
            <v>WKS</v>
          </cell>
          <cell r="AE154" t="str">
            <v>JV#</v>
          </cell>
          <cell r="AF154" t="str">
            <v>1232</v>
          </cell>
          <cell r="AG154" t="str">
            <v>FRN</v>
          </cell>
          <cell r="AH154" t="str">
            <v>6002</v>
          </cell>
          <cell r="AI154" t="str">
            <v>RP#</v>
          </cell>
          <cell r="AJ154" t="str">
            <v>000</v>
          </cell>
          <cell r="AK154" t="str">
            <v>CTL</v>
          </cell>
          <cell r="AM154" t="str">
            <v>RF#</v>
          </cell>
          <cell r="AU154" t="str">
            <v>ACCRUAL OF DEC 02 CAPITAL</v>
          </cell>
          <cell r="AZ154" t="str">
            <v>FPL Fibernet</v>
          </cell>
        </row>
        <row r="155">
          <cell r="A155" t="str">
            <v>107100</v>
          </cell>
          <cell r="B155" t="str">
            <v>0312</v>
          </cell>
          <cell r="C155" t="str">
            <v>06002</v>
          </cell>
          <cell r="D155" t="str">
            <v>0FIBER</v>
          </cell>
          <cell r="E155" t="str">
            <v>312000</v>
          </cell>
          <cell r="F155" t="str">
            <v>0790</v>
          </cell>
          <cell r="G155" t="str">
            <v>65000</v>
          </cell>
          <cell r="H155" t="str">
            <v>A</v>
          </cell>
          <cell r="I155" t="str">
            <v>00000041</v>
          </cell>
          <cell r="J155">
            <v>63</v>
          </cell>
          <cell r="K155">
            <v>312</v>
          </cell>
          <cell r="L155">
            <v>6002</v>
          </cell>
          <cell r="M155">
            <v>0</v>
          </cell>
          <cell r="N155">
            <v>0</v>
          </cell>
          <cell r="O155">
            <v>0</v>
          </cell>
          <cell r="P155">
            <v>0</v>
          </cell>
          <cell r="Q155" t="str">
            <v>0790</v>
          </cell>
          <cell r="R155" t="str">
            <v>65000</v>
          </cell>
          <cell r="S155" t="str">
            <v>200212</v>
          </cell>
          <cell r="T155" t="str">
            <v>CA01</v>
          </cell>
          <cell r="U155">
            <v>955000</v>
          </cell>
          <cell r="V155" t="str">
            <v>LDB</v>
          </cell>
          <cell r="W155">
            <v>0</v>
          </cell>
          <cell r="Y155">
            <v>0</v>
          </cell>
          <cell r="Z155">
            <v>0</v>
          </cell>
          <cell r="AA155" t="str">
            <v>BCH</v>
          </cell>
          <cell r="AB155" t="str">
            <v>0024</v>
          </cell>
          <cell r="AC155" t="str">
            <v>WKS</v>
          </cell>
          <cell r="AE155" t="str">
            <v>JV#</v>
          </cell>
          <cell r="AF155" t="str">
            <v>1232</v>
          </cell>
          <cell r="AG155" t="str">
            <v>FRN</v>
          </cell>
          <cell r="AH155" t="str">
            <v>6002</v>
          </cell>
          <cell r="AI155" t="str">
            <v>RP#</v>
          </cell>
          <cell r="AJ155" t="str">
            <v>000</v>
          </cell>
          <cell r="AK155" t="str">
            <v>CTL</v>
          </cell>
          <cell r="AM155" t="str">
            <v>RF#</v>
          </cell>
          <cell r="AU155" t="str">
            <v>ACCR DEC 02 CAPITAL-FIRST</v>
          </cell>
          <cell r="AZ155" t="str">
            <v>FPL Fibernet</v>
          </cell>
        </row>
        <row r="156">
          <cell r="A156" t="str">
            <v>107100</v>
          </cell>
          <cell r="B156" t="str">
            <v>0312</v>
          </cell>
          <cell r="C156" t="str">
            <v>06002</v>
          </cell>
          <cell r="D156" t="str">
            <v>0FIBER</v>
          </cell>
          <cell r="E156" t="str">
            <v>312000</v>
          </cell>
          <cell r="F156" t="str">
            <v>0790</v>
          </cell>
          <cell r="G156" t="str">
            <v>65000</v>
          </cell>
          <cell r="H156" t="str">
            <v>A</v>
          </cell>
          <cell r="I156" t="str">
            <v>00000041</v>
          </cell>
          <cell r="J156">
            <v>63</v>
          </cell>
          <cell r="K156">
            <v>312</v>
          </cell>
          <cell r="L156">
            <v>6002</v>
          </cell>
          <cell r="M156">
            <v>0</v>
          </cell>
          <cell r="N156">
            <v>0</v>
          </cell>
          <cell r="O156">
            <v>0</v>
          </cell>
          <cell r="P156">
            <v>0</v>
          </cell>
          <cell r="Q156" t="str">
            <v>0790</v>
          </cell>
          <cell r="R156" t="str">
            <v>65000</v>
          </cell>
          <cell r="S156" t="str">
            <v>200212</v>
          </cell>
          <cell r="T156" t="str">
            <v>CA01</v>
          </cell>
          <cell r="U156">
            <v>-307603</v>
          </cell>
          <cell r="V156" t="str">
            <v>LDB</v>
          </cell>
          <cell r="W156">
            <v>0</v>
          </cell>
          <cell r="Y156">
            <v>0</v>
          </cell>
          <cell r="Z156">
            <v>0</v>
          </cell>
          <cell r="AA156" t="str">
            <v>BCH</v>
          </cell>
          <cell r="AB156" t="str">
            <v>0043</v>
          </cell>
          <cell r="AC156" t="str">
            <v>WKS</v>
          </cell>
          <cell r="AE156" t="str">
            <v>JV#</v>
          </cell>
          <cell r="AF156" t="str">
            <v>1232</v>
          </cell>
          <cell r="AG156" t="str">
            <v>FRN</v>
          </cell>
          <cell r="AH156" t="str">
            <v>6002</v>
          </cell>
          <cell r="AI156" t="str">
            <v>RP#</v>
          </cell>
          <cell r="AJ156" t="str">
            <v>000</v>
          </cell>
          <cell r="AK156" t="str">
            <v>CTL</v>
          </cell>
          <cell r="AM156" t="str">
            <v>RF#</v>
          </cell>
          <cell r="AU156" t="str">
            <v>ACCR REVERSAL OF DEC 02</v>
          </cell>
          <cell r="AZ156" t="str">
            <v>FPL Fibernet</v>
          </cell>
        </row>
        <row r="157">
          <cell r="A157" t="str">
            <v>107100</v>
          </cell>
          <cell r="B157" t="str">
            <v>0306</v>
          </cell>
          <cell r="C157" t="str">
            <v>06004</v>
          </cell>
          <cell r="D157" t="str">
            <v>0ELECT</v>
          </cell>
          <cell r="E157" t="str">
            <v>306000</v>
          </cell>
          <cell r="F157" t="str">
            <v>0790</v>
          </cell>
          <cell r="G157" t="str">
            <v>65000</v>
          </cell>
          <cell r="H157" t="str">
            <v>A</v>
          </cell>
          <cell r="I157" t="str">
            <v>00000041</v>
          </cell>
          <cell r="J157">
            <v>70</v>
          </cell>
          <cell r="K157">
            <v>306</v>
          </cell>
          <cell r="L157">
            <v>6004</v>
          </cell>
          <cell r="M157">
            <v>0</v>
          </cell>
          <cell r="N157">
            <v>0</v>
          </cell>
          <cell r="O157">
            <v>0</v>
          </cell>
          <cell r="P157">
            <v>0</v>
          </cell>
          <cell r="Q157" t="str">
            <v>0790</v>
          </cell>
          <cell r="R157" t="str">
            <v>65000</v>
          </cell>
          <cell r="S157" t="str">
            <v>200212</v>
          </cell>
          <cell r="T157" t="str">
            <v>CA01</v>
          </cell>
          <cell r="U157">
            <v>-331246.7</v>
          </cell>
          <cell r="V157" t="str">
            <v>LDB</v>
          </cell>
          <cell r="W157">
            <v>0</v>
          </cell>
          <cell r="Y157">
            <v>0</v>
          </cell>
          <cell r="Z157">
            <v>0</v>
          </cell>
          <cell r="AA157" t="str">
            <v>BCH</v>
          </cell>
          <cell r="AB157" t="str">
            <v>0023</v>
          </cell>
          <cell r="AC157" t="str">
            <v>WKS</v>
          </cell>
          <cell r="AE157" t="str">
            <v>JV#</v>
          </cell>
          <cell r="AF157" t="str">
            <v>1232</v>
          </cell>
          <cell r="AG157" t="str">
            <v>FRN</v>
          </cell>
          <cell r="AH157" t="str">
            <v>6004</v>
          </cell>
          <cell r="AI157" t="str">
            <v>RP#</v>
          </cell>
          <cell r="AJ157" t="str">
            <v>000</v>
          </cell>
          <cell r="AK157" t="str">
            <v>CTL</v>
          </cell>
          <cell r="AM157" t="str">
            <v>RF#</v>
          </cell>
          <cell r="AU157" t="str">
            <v>TO PLACE IN SERVICE</v>
          </cell>
          <cell r="AZ157" t="str">
            <v>FPL Fibernet</v>
          </cell>
        </row>
        <row r="158">
          <cell r="A158" t="str">
            <v>107100</v>
          </cell>
          <cell r="B158" t="str">
            <v>0306</v>
          </cell>
          <cell r="C158" t="str">
            <v>06004</v>
          </cell>
          <cell r="D158" t="str">
            <v>0FIBER</v>
          </cell>
          <cell r="E158" t="str">
            <v>306000</v>
          </cell>
          <cell r="F158" t="str">
            <v>0662</v>
          </cell>
          <cell r="G158" t="str">
            <v>51450</v>
          </cell>
          <cell r="H158" t="str">
            <v>A</v>
          </cell>
          <cell r="I158" t="str">
            <v>00000041</v>
          </cell>
          <cell r="J158">
            <v>63</v>
          </cell>
          <cell r="K158">
            <v>306</v>
          </cell>
          <cell r="L158">
            <v>6004</v>
          </cell>
          <cell r="M158">
            <v>0</v>
          </cell>
          <cell r="N158">
            <v>0</v>
          </cell>
          <cell r="O158">
            <v>0</v>
          </cell>
          <cell r="P158">
            <v>0</v>
          </cell>
          <cell r="Q158" t="str">
            <v>0662</v>
          </cell>
          <cell r="R158" t="str">
            <v>51450</v>
          </cell>
          <cell r="S158" t="str">
            <v>200212</v>
          </cell>
          <cell r="T158" t="str">
            <v>SA01</v>
          </cell>
          <cell r="U158">
            <v>796.5</v>
          </cell>
          <cell r="W158">
            <v>0</v>
          </cell>
          <cell r="Y158">
            <v>0</v>
          </cell>
          <cell r="Z158">
            <v>1</v>
          </cell>
          <cell r="AA158" t="str">
            <v>BCH</v>
          </cell>
          <cell r="AB158" t="str">
            <v>450002361</v>
          </cell>
          <cell r="AC158" t="str">
            <v>PO#</v>
          </cell>
          <cell r="AD158" t="str">
            <v>4500030221</v>
          </cell>
          <cell r="AE158" t="str">
            <v>S/R</v>
          </cell>
          <cell r="AF158" t="str">
            <v>NET</v>
          </cell>
          <cell r="AI158" t="str">
            <v>PYN</v>
          </cell>
          <cell r="AJ158" t="str">
            <v>W D COMMUNICATIONS INC</v>
          </cell>
          <cell r="AK158" t="str">
            <v>VND</v>
          </cell>
          <cell r="AL158" t="str">
            <v>591953252</v>
          </cell>
          <cell r="AM158" t="str">
            <v>FAC</v>
          </cell>
          <cell r="AN158" t="str">
            <v>000</v>
          </cell>
          <cell r="AQ158" t="str">
            <v>NVD</v>
          </cell>
          <cell r="AR158" t="str">
            <v>2002-12-</v>
          </cell>
          <cell r="AU158" t="str">
            <v>INVOICE# 26651      W D COMMUNICATIONS I5000003707</v>
          </cell>
          <cell r="AV158" t="str">
            <v>WF-BATCH</v>
          </cell>
          <cell r="AW158" t="str">
            <v>000</v>
          </cell>
          <cell r="AX158" t="str">
            <v>00</v>
          </cell>
          <cell r="AY158" t="str">
            <v>0</v>
          </cell>
          <cell r="AZ158" t="str">
            <v>FPL Fibernet</v>
          </cell>
        </row>
        <row r="159">
          <cell r="A159" t="str">
            <v>107100</v>
          </cell>
          <cell r="B159" t="str">
            <v>0306</v>
          </cell>
          <cell r="C159" t="str">
            <v>06004</v>
          </cell>
          <cell r="D159" t="str">
            <v>0FIBER</v>
          </cell>
          <cell r="E159" t="str">
            <v>306000</v>
          </cell>
          <cell r="F159" t="str">
            <v>0662</v>
          </cell>
          <cell r="G159" t="str">
            <v>51450</v>
          </cell>
          <cell r="H159" t="str">
            <v>A</v>
          </cell>
          <cell r="I159" t="str">
            <v>00000041</v>
          </cell>
          <cell r="J159">
            <v>63</v>
          </cell>
          <cell r="K159">
            <v>306</v>
          </cell>
          <cell r="L159">
            <v>6004</v>
          </cell>
          <cell r="M159">
            <v>0</v>
          </cell>
          <cell r="N159">
            <v>0</v>
          </cell>
          <cell r="O159">
            <v>0</v>
          </cell>
          <cell r="P159">
            <v>0</v>
          </cell>
          <cell r="Q159" t="str">
            <v>0662</v>
          </cell>
          <cell r="R159" t="str">
            <v>51450</v>
          </cell>
          <cell r="S159" t="str">
            <v>200212</v>
          </cell>
          <cell r="T159" t="str">
            <v>SA01</v>
          </cell>
          <cell r="U159">
            <v>1193.25</v>
          </cell>
          <cell r="W159">
            <v>0</v>
          </cell>
          <cell r="Y159">
            <v>0</v>
          </cell>
          <cell r="Z159">
            <v>1</v>
          </cell>
          <cell r="AA159" t="str">
            <v>BCH</v>
          </cell>
          <cell r="AB159" t="str">
            <v>450002339</v>
          </cell>
          <cell r="AC159" t="str">
            <v>PO#</v>
          </cell>
          <cell r="AD159" t="str">
            <v>4500030221</v>
          </cell>
          <cell r="AE159" t="str">
            <v>S/R</v>
          </cell>
          <cell r="AF159" t="str">
            <v>NET</v>
          </cell>
          <cell r="AI159" t="str">
            <v>PYN</v>
          </cell>
          <cell r="AJ159" t="str">
            <v>W D COMMUNICATIONS INC</v>
          </cell>
          <cell r="AK159" t="str">
            <v>VND</v>
          </cell>
          <cell r="AL159" t="str">
            <v>591953252</v>
          </cell>
          <cell r="AM159" t="str">
            <v>FAC</v>
          </cell>
          <cell r="AN159" t="str">
            <v>000</v>
          </cell>
          <cell r="AQ159" t="str">
            <v>NVD</v>
          </cell>
          <cell r="AR159" t="str">
            <v>2002-12-</v>
          </cell>
          <cell r="AU159" t="str">
            <v>INVOICE# 26620      W D COMMUNICATIONS I5000003482</v>
          </cell>
          <cell r="AV159" t="str">
            <v>WF-BATCH</v>
          </cell>
          <cell r="AW159" t="str">
            <v>000</v>
          </cell>
          <cell r="AX159" t="str">
            <v>00</v>
          </cell>
          <cell r="AY159" t="str">
            <v>0</v>
          </cell>
          <cell r="AZ159" t="str">
            <v>FPL Fibernet</v>
          </cell>
        </row>
        <row r="160">
          <cell r="A160" t="str">
            <v>107100</v>
          </cell>
          <cell r="B160" t="str">
            <v>0306</v>
          </cell>
          <cell r="C160" t="str">
            <v>06004</v>
          </cell>
          <cell r="D160" t="str">
            <v>0FIBER</v>
          </cell>
          <cell r="E160" t="str">
            <v>306000</v>
          </cell>
          <cell r="F160" t="str">
            <v>0662</v>
          </cell>
          <cell r="G160" t="str">
            <v>51450</v>
          </cell>
          <cell r="H160" t="str">
            <v>A</v>
          </cell>
          <cell r="I160" t="str">
            <v>00000041</v>
          </cell>
          <cell r="J160">
            <v>63</v>
          </cell>
          <cell r="K160">
            <v>306</v>
          </cell>
          <cell r="L160">
            <v>6004</v>
          </cell>
          <cell r="M160">
            <v>0</v>
          </cell>
          <cell r="N160">
            <v>0</v>
          </cell>
          <cell r="O160">
            <v>0</v>
          </cell>
          <cell r="P160">
            <v>0</v>
          </cell>
          <cell r="Q160" t="str">
            <v>0662</v>
          </cell>
          <cell r="R160" t="str">
            <v>51450</v>
          </cell>
          <cell r="S160" t="str">
            <v>200212</v>
          </cell>
          <cell r="T160" t="str">
            <v>SA01</v>
          </cell>
          <cell r="U160">
            <v>1193.25</v>
          </cell>
          <cell r="W160">
            <v>0</v>
          </cell>
          <cell r="Y160">
            <v>0</v>
          </cell>
          <cell r="Z160">
            <v>1</v>
          </cell>
          <cell r="AA160" t="str">
            <v>BCH</v>
          </cell>
          <cell r="AB160" t="str">
            <v>450002339</v>
          </cell>
          <cell r="AC160" t="str">
            <v>PO#</v>
          </cell>
          <cell r="AD160" t="str">
            <v>4500030221</v>
          </cell>
          <cell r="AE160" t="str">
            <v>S/R</v>
          </cell>
          <cell r="AF160" t="str">
            <v>NET</v>
          </cell>
          <cell r="AI160" t="str">
            <v>PYN</v>
          </cell>
          <cell r="AJ160" t="str">
            <v>W D COMMUNICATIONS INC</v>
          </cell>
          <cell r="AK160" t="str">
            <v>VND</v>
          </cell>
          <cell r="AL160" t="str">
            <v>591953252</v>
          </cell>
          <cell r="AM160" t="str">
            <v>FAC</v>
          </cell>
          <cell r="AN160" t="str">
            <v>000</v>
          </cell>
          <cell r="AQ160" t="str">
            <v>NVD</v>
          </cell>
          <cell r="AR160" t="str">
            <v>2002-12-</v>
          </cell>
          <cell r="AU160" t="str">
            <v>INVOICE# FPL-01     W D COMMUNICATIONS I5000003476</v>
          </cell>
          <cell r="AV160" t="str">
            <v>WF-BATCH</v>
          </cell>
          <cell r="AW160" t="str">
            <v>000</v>
          </cell>
          <cell r="AX160" t="str">
            <v>00</v>
          </cell>
          <cell r="AY160" t="str">
            <v>0</v>
          </cell>
          <cell r="AZ160" t="str">
            <v>FPL Fibernet</v>
          </cell>
        </row>
        <row r="161">
          <cell r="A161" t="str">
            <v>107100</v>
          </cell>
          <cell r="B161" t="str">
            <v>0306</v>
          </cell>
          <cell r="C161" t="str">
            <v>06004</v>
          </cell>
          <cell r="D161" t="str">
            <v>0FIBER</v>
          </cell>
          <cell r="E161" t="str">
            <v>306000</v>
          </cell>
          <cell r="F161" t="str">
            <v>0662</v>
          </cell>
          <cell r="G161" t="str">
            <v>51450</v>
          </cell>
          <cell r="H161" t="str">
            <v>A</v>
          </cell>
          <cell r="I161" t="str">
            <v>00000041</v>
          </cell>
          <cell r="J161">
            <v>63</v>
          </cell>
          <cell r="K161">
            <v>306</v>
          </cell>
          <cell r="L161">
            <v>6004</v>
          </cell>
          <cell r="M161">
            <v>0</v>
          </cell>
          <cell r="N161">
            <v>0</v>
          </cell>
          <cell r="O161">
            <v>0</v>
          </cell>
          <cell r="P161">
            <v>0</v>
          </cell>
          <cell r="Q161" t="str">
            <v>0662</v>
          </cell>
          <cell r="R161" t="str">
            <v>51450</v>
          </cell>
          <cell r="S161" t="str">
            <v>200212</v>
          </cell>
          <cell r="T161" t="str">
            <v>SA01</v>
          </cell>
          <cell r="U161">
            <v>1193.25</v>
          </cell>
          <cell r="W161">
            <v>0</v>
          </cell>
          <cell r="Y161">
            <v>0</v>
          </cell>
          <cell r="Z161">
            <v>1</v>
          </cell>
          <cell r="AA161" t="str">
            <v>BCH</v>
          </cell>
          <cell r="AB161" t="str">
            <v>450002350</v>
          </cell>
          <cell r="AC161" t="str">
            <v>PO#</v>
          </cell>
          <cell r="AD161" t="str">
            <v>4500030221</v>
          </cell>
          <cell r="AE161" t="str">
            <v>S/R</v>
          </cell>
          <cell r="AF161" t="str">
            <v>NET</v>
          </cell>
          <cell r="AI161" t="str">
            <v>PYN</v>
          </cell>
          <cell r="AJ161" t="str">
            <v>W D COMMUNICATIONS INC</v>
          </cell>
          <cell r="AK161" t="str">
            <v>VND</v>
          </cell>
          <cell r="AL161" t="str">
            <v>591953252</v>
          </cell>
          <cell r="AM161" t="str">
            <v>FAC</v>
          </cell>
          <cell r="AN161" t="str">
            <v>000</v>
          </cell>
          <cell r="AQ161" t="str">
            <v>NVD</v>
          </cell>
          <cell r="AR161" t="str">
            <v>2002-12-</v>
          </cell>
          <cell r="AU161" t="str">
            <v>INVOICE# 26306      W D COMMUNICATIONS I5000003560</v>
          </cell>
          <cell r="AV161" t="str">
            <v>WF-BATCH</v>
          </cell>
          <cell r="AW161" t="str">
            <v>000</v>
          </cell>
          <cell r="AX161" t="str">
            <v>00</v>
          </cell>
          <cell r="AY161" t="str">
            <v>0</v>
          </cell>
          <cell r="AZ161" t="str">
            <v>FPL Fibernet</v>
          </cell>
        </row>
        <row r="162">
          <cell r="A162" t="str">
            <v>107100</v>
          </cell>
          <cell r="B162" t="str">
            <v>0306</v>
          </cell>
          <cell r="C162" t="str">
            <v>06004</v>
          </cell>
          <cell r="D162" t="str">
            <v>0FIBER</v>
          </cell>
          <cell r="E162" t="str">
            <v>306000</v>
          </cell>
          <cell r="F162" t="str">
            <v>0691</v>
          </cell>
          <cell r="G162" t="str">
            <v>65000</v>
          </cell>
          <cell r="H162" t="str">
            <v>A</v>
          </cell>
          <cell r="I162" t="str">
            <v>00000041</v>
          </cell>
          <cell r="J162">
            <v>63</v>
          </cell>
          <cell r="K162">
            <v>306</v>
          </cell>
          <cell r="L162">
            <v>6004</v>
          </cell>
          <cell r="M162">
            <v>0</v>
          </cell>
          <cell r="N162">
            <v>0</v>
          </cell>
          <cell r="O162">
            <v>0</v>
          </cell>
          <cell r="P162">
            <v>0</v>
          </cell>
          <cell r="Q162" t="str">
            <v>0691</v>
          </cell>
          <cell r="R162" t="str">
            <v>65000</v>
          </cell>
          <cell r="S162" t="str">
            <v>200212</v>
          </cell>
          <cell r="T162" t="str">
            <v>CA01</v>
          </cell>
          <cell r="U162">
            <v>12392.05</v>
          </cell>
          <cell r="V162" t="str">
            <v>LDB</v>
          </cell>
          <cell r="W162">
            <v>0</v>
          </cell>
          <cell r="Y162">
            <v>0</v>
          </cell>
          <cell r="Z162">
            <v>0</v>
          </cell>
          <cell r="AA162" t="str">
            <v>BCH</v>
          </cell>
          <cell r="AB162" t="str">
            <v>0028</v>
          </cell>
          <cell r="AC162" t="str">
            <v>WKS</v>
          </cell>
          <cell r="AE162" t="str">
            <v>JV#</v>
          </cell>
          <cell r="AF162" t="str">
            <v>1232</v>
          </cell>
          <cell r="AG162" t="str">
            <v>FRN</v>
          </cell>
          <cell r="AH162" t="str">
            <v>6004</v>
          </cell>
          <cell r="AI162" t="str">
            <v>RP#</v>
          </cell>
          <cell r="AJ162" t="str">
            <v>000</v>
          </cell>
          <cell r="AK162" t="str">
            <v>CTL</v>
          </cell>
          <cell r="AM162" t="str">
            <v>RF#</v>
          </cell>
          <cell r="AU162" t="str">
            <v>I/C-ACCR FELDMAN GALE&amp;WEB</v>
          </cell>
          <cell r="AZ162" t="str">
            <v>FPL Fibernet</v>
          </cell>
        </row>
        <row r="163">
          <cell r="A163" t="str">
            <v>107100</v>
          </cell>
          <cell r="B163" t="str">
            <v>0306</v>
          </cell>
          <cell r="C163" t="str">
            <v>06004</v>
          </cell>
          <cell r="D163" t="str">
            <v>0FIBER</v>
          </cell>
          <cell r="E163" t="str">
            <v>306000</v>
          </cell>
          <cell r="F163" t="str">
            <v>0790</v>
          </cell>
          <cell r="G163" t="str">
            <v>65000</v>
          </cell>
          <cell r="H163" t="str">
            <v>A</v>
          </cell>
          <cell r="I163" t="str">
            <v>00000041</v>
          </cell>
          <cell r="J163">
            <v>63</v>
          </cell>
          <cell r="K163">
            <v>306</v>
          </cell>
          <cell r="L163">
            <v>6004</v>
          </cell>
          <cell r="M163">
            <v>0</v>
          </cell>
          <cell r="N163">
            <v>0</v>
          </cell>
          <cell r="O163">
            <v>0</v>
          </cell>
          <cell r="P163">
            <v>0</v>
          </cell>
          <cell r="Q163" t="str">
            <v>0790</v>
          </cell>
          <cell r="R163" t="str">
            <v>65000</v>
          </cell>
          <cell r="S163" t="str">
            <v>200212</v>
          </cell>
          <cell r="T163" t="str">
            <v>CA01</v>
          </cell>
          <cell r="U163">
            <v>390000</v>
          </cell>
          <cell r="V163" t="str">
            <v>LDB</v>
          </cell>
          <cell r="W163">
            <v>0</v>
          </cell>
          <cell r="Y163">
            <v>0</v>
          </cell>
          <cell r="Z163">
            <v>0</v>
          </cell>
          <cell r="AA163" t="str">
            <v>BCH</v>
          </cell>
          <cell r="AB163" t="str">
            <v>0024</v>
          </cell>
          <cell r="AC163" t="str">
            <v>WKS</v>
          </cell>
          <cell r="AE163" t="str">
            <v>JV#</v>
          </cell>
          <cell r="AF163" t="str">
            <v>1232</v>
          </cell>
          <cell r="AG163" t="str">
            <v>FRN</v>
          </cell>
          <cell r="AH163" t="str">
            <v>6004</v>
          </cell>
          <cell r="AI163" t="str">
            <v>RP#</v>
          </cell>
          <cell r="AJ163" t="str">
            <v>000</v>
          </cell>
          <cell r="AK163" t="str">
            <v>CTL</v>
          </cell>
          <cell r="AM163" t="str">
            <v>RF#</v>
          </cell>
          <cell r="AU163" t="str">
            <v>ACCR DEC 02 CAPITAL-EXELO</v>
          </cell>
          <cell r="AZ163" t="str">
            <v>FPL Fibernet</v>
          </cell>
        </row>
        <row r="164">
          <cell r="A164" t="str">
            <v>107100</v>
          </cell>
          <cell r="B164" t="str">
            <v>0306</v>
          </cell>
          <cell r="C164" t="str">
            <v>06004</v>
          </cell>
          <cell r="D164" t="str">
            <v>0FIBER</v>
          </cell>
          <cell r="E164" t="str">
            <v>306000</v>
          </cell>
          <cell r="F164" t="str">
            <v>0790</v>
          </cell>
          <cell r="G164" t="str">
            <v>65000</v>
          </cell>
          <cell r="H164" t="str">
            <v>A</v>
          </cell>
          <cell r="I164" t="str">
            <v>00000041</v>
          </cell>
          <cell r="J164">
            <v>63</v>
          </cell>
          <cell r="K164">
            <v>306</v>
          </cell>
          <cell r="L164">
            <v>6004</v>
          </cell>
          <cell r="M164">
            <v>0</v>
          </cell>
          <cell r="N164">
            <v>0</v>
          </cell>
          <cell r="O164">
            <v>0</v>
          </cell>
          <cell r="P164">
            <v>0</v>
          </cell>
          <cell r="Q164" t="str">
            <v>0790</v>
          </cell>
          <cell r="R164" t="str">
            <v>65000</v>
          </cell>
          <cell r="S164" t="str">
            <v>200212</v>
          </cell>
          <cell r="T164" t="str">
            <v>CA01</v>
          </cell>
          <cell r="U164">
            <v>-955000</v>
          </cell>
          <cell r="V164" t="str">
            <v>LDB</v>
          </cell>
          <cell r="W164">
            <v>0</v>
          </cell>
          <cell r="Y164">
            <v>0</v>
          </cell>
          <cell r="Z164">
            <v>0</v>
          </cell>
          <cell r="AA164" t="str">
            <v>BCH</v>
          </cell>
          <cell r="AB164" t="str">
            <v>0003</v>
          </cell>
          <cell r="AC164" t="str">
            <v>WKS</v>
          </cell>
          <cell r="AE164" t="str">
            <v>JV#</v>
          </cell>
          <cell r="AF164" t="str">
            <v>1232</v>
          </cell>
          <cell r="AG164" t="str">
            <v>FRN</v>
          </cell>
          <cell r="AH164" t="str">
            <v>6004</v>
          </cell>
          <cell r="AI164" t="str">
            <v>RP#</v>
          </cell>
          <cell r="AJ164" t="str">
            <v>000</v>
          </cell>
          <cell r="AK164" t="str">
            <v>CTL</v>
          </cell>
          <cell r="AM164" t="str">
            <v>RF#</v>
          </cell>
          <cell r="AU164" t="str">
            <v>AC-REV ACCRUAL OF OCT 02 CAPITA</v>
          </cell>
          <cell r="AZ164" t="str">
            <v>FPL Fibernet</v>
          </cell>
        </row>
        <row r="165">
          <cell r="A165" t="str">
            <v>107100</v>
          </cell>
          <cell r="B165" t="str">
            <v>0385</v>
          </cell>
          <cell r="C165" t="str">
            <v>06004</v>
          </cell>
          <cell r="D165" t="str">
            <v>0FIBER</v>
          </cell>
          <cell r="E165" t="str">
            <v>306000</v>
          </cell>
          <cell r="F165" t="str">
            <v>0625</v>
          </cell>
          <cell r="G165" t="str">
            <v>52450</v>
          </cell>
          <cell r="H165" t="str">
            <v>A</v>
          </cell>
          <cell r="I165" t="str">
            <v>00000041</v>
          </cell>
          <cell r="J165">
            <v>60</v>
          </cell>
          <cell r="K165">
            <v>385</v>
          </cell>
          <cell r="L165">
            <v>6004</v>
          </cell>
          <cell r="M165">
            <v>0</v>
          </cell>
          <cell r="N165">
            <v>0</v>
          </cell>
          <cell r="O165">
            <v>0</v>
          </cell>
          <cell r="P165">
            <v>0</v>
          </cell>
          <cell r="Q165" t="str">
            <v>0625</v>
          </cell>
          <cell r="R165" t="str">
            <v>52450</v>
          </cell>
          <cell r="S165" t="str">
            <v>200212</v>
          </cell>
          <cell r="T165" t="str">
            <v>SA01</v>
          </cell>
          <cell r="U165">
            <v>11</v>
          </cell>
          <cell r="W165">
            <v>0</v>
          </cell>
          <cell r="Y165">
            <v>0</v>
          </cell>
          <cell r="Z165">
            <v>0</v>
          </cell>
          <cell r="AA165" t="str">
            <v>BCH</v>
          </cell>
          <cell r="AB165" t="str">
            <v>450002340</v>
          </cell>
          <cell r="AC165" t="str">
            <v>PO#</v>
          </cell>
          <cell r="AE165" t="str">
            <v>S/R</v>
          </cell>
          <cell r="AI165" t="str">
            <v>PYN</v>
          </cell>
          <cell r="AJ165" t="str">
            <v>CAJIGAS R C</v>
          </cell>
          <cell r="AK165" t="str">
            <v>VND</v>
          </cell>
          <cell r="AL165" t="str">
            <v>264370702</v>
          </cell>
          <cell r="AM165" t="str">
            <v>FAC</v>
          </cell>
          <cell r="AN165" t="str">
            <v>000</v>
          </cell>
          <cell r="AQ165" t="str">
            <v>NVD</v>
          </cell>
          <cell r="AR165" t="str">
            <v>2002-08-</v>
          </cell>
          <cell r="AU165" t="str">
            <v>R CAJIGAS MISC      CAJIGAS R C         1900003283</v>
          </cell>
          <cell r="AV165" t="str">
            <v>WF-BATCH</v>
          </cell>
          <cell r="AW165" t="str">
            <v>000</v>
          </cell>
          <cell r="AX165" t="str">
            <v>00</v>
          </cell>
          <cell r="AY165" t="str">
            <v>0</v>
          </cell>
          <cell r="AZ165" t="str">
            <v>FPL Fibernet</v>
          </cell>
        </row>
        <row r="166">
          <cell r="A166" t="str">
            <v>107100</v>
          </cell>
          <cell r="B166" t="str">
            <v>0385</v>
          </cell>
          <cell r="C166" t="str">
            <v>06004</v>
          </cell>
          <cell r="D166" t="str">
            <v>0FIBER</v>
          </cell>
          <cell r="E166" t="str">
            <v>306000</v>
          </cell>
          <cell r="F166" t="str">
            <v>0646</v>
          </cell>
          <cell r="G166" t="str">
            <v>52450</v>
          </cell>
          <cell r="H166" t="str">
            <v>A</v>
          </cell>
          <cell r="I166" t="str">
            <v>00000041</v>
          </cell>
          <cell r="J166">
            <v>60</v>
          </cell>
          <cell r="K166">
            <v>385</v>
          </cell>
          <cell r="L166">
            <v>6004</v>
          </cell>
          <cell r="M166">
            <v>0</v>
          </cell>
          <cell r="N166">
            <v>0</v>
          </cell>
          <cell r="O166">
            <v>0</v>
          </cell>
          <cell r="P166">
            <v>0</v>
          </cell>
          <cell r="Q166" t="str">
            <v>0646</v>
          </cell>
          <cell r="R166" t="str">
            <v>52450</v>
          </cell>
          <cell r="S166" t="str">
            <v>200212</v>
          </cell>
          <cell r="T166" t="str">
            <v>SA01</v>
          </cell>
          <cell r="U166">
            <v>78.67</v>
          </cell>
          <cell r="W166">
            <v>0</v>
          </cell>
          <cell r="Y166">
            <v>0</v>
          </cell>
          <cell r="Z166">
            <v>0</v>
          </cell>
          <cell r="AA166" t="str">
            <v>BCH</v>
          </cell>
          <cell r="AB166" t="str">
            <v>450002340</v>
          </cell>
          <cell r="AC166" t="str">
            <v>PO#</v>
          </cell>
          <cell r="AE166" t="str">
            <v>S/R</v>
          </cell>
          <cell r="AI166" t="str">
            <v>PYN</v>
          </cell>
          <cell r="AJ166" t="str">
            <v>CAJIGAS R C</v>
          </cell>
          <cell r="AK166" t="str">
            <v>VND</v>
          </cell>
          <cell r="AL166" t="str">
            <v>264370702</v>
          </cell>
          <cell r="AM166" t="str">
            <v>FAC</v>
          </cell>
          <cell r="AN166" t="str">
            <v>000</v>
          </cell>
          <cell r="AQ166" t="str">
            <v>NVD</v>
          </cell>
          <cell r="AR166" t="str">
            <v>2002-08-</v>
          </cell>
          <cell r="AU166" t="str">
            <v>R CAJIGAS MILEAGE   CAJIGAS R C         1900003283</v>
          </cell>
          <cell r="AV166" t="str">
            <v>WF-BATCH</v>
          </cell>
          <cell r="AW166" t="str">
            <v>000</v>
          </cell>
          <cell r="AX166" t="str">
            <v>00</v>
          </cell>
          <cell r="AY166" t="str">
            <v>0</v>
          </cell>
          <cell r="AZ166" t="str">
            <v>FPL Fibernet</v>
          </cell>
        </row>
        <row r="167">
          <cell r="A167" t="str">
            <v>107100</v>
          </cell>
          <cell r="B167" t="str">
            <v>0314</v>
          </cell>
          <cell r="C167" t="str">
            <v>06005</v>
          </cell>
          <cell r="D167" t="str">
            <v>0FIBER</v>
          </cell>
          <cell r="E167" t="str">
            <v>314000</v>
          </cell>
          <cell r="F167" t="str">
            <v>0662</v>
          </cell>
          <cell r="G167" t="str">
            <v>51450</v>
          </cell>
          <cell r="H167" t="str">
            <v>A</v>
          </cell>
          <cell r="I167" t="str">
            <v>00000041</v>
          </cell>
          <cell r="J167">
            <v>63</v>
          </cell>
          <cell r="K167">
            <v>314</v>
          </cell>
          <cell r="L167">
            <v>6005</v>
          </cell>
          <cell r="M167">
            <v>0</v>
          </cell>
          <cell r="N167">
            <v>0</v>
          </cell>
          <cell r="O167">
            <v>0</v>
          </cell>
          <cell r="P167">
            <v>0</v>
          </cell>
          <cell r="Q167" t="str">
            <v>0662</v>
          </cell>
          <cell r="R167" t="str">
            <v>51450</v>
          </cell>
          <cell r="S167" t="str">
            <v>200212</v>
          </cell>
          <cell r="T167" t="str">
            <v>SA01</v>
          </cell>
          <cell r="U167">
            <v>1193.25</v>
          </cell>
          <cell r="W167">
            <v>0</v>
          </cell>
          <cell r="Y167">
            <v>0</v>
          </cell>
          <cell r="Z167">
            <v>1</v>
          </cell>
          <cell r="AA167" t="str">
            <v>BCH</v>
          </cell>
          <cell r="AB167" t="str">
            <v>450002350</v>
          </cell>
          <cell r="AC167" t="str">
            <v>PO#</v>
          </cell>
          <cell r="AD167" t="str">
            <v>4500030221</v>
          </cell>
          <cell r="AE167" t="str">
            <v>S/R</v>
          </cell>
          <cell r="AF167" t="str">
            <v>NET</v>
          </cell>
          <cell r="AI167" t="str">
            <v>PYN</v>
          </cell>
          <cell r="AJ167" t="str">
            <v>W D COMMUNICATIONS INC</v>
          </cell>
          <cell r="AK167" t="str">
            <v>VND</v>
          </cell>
          <cell r="AL167" t="str">
            <v>591953252</v>
          </cell>
          <cell r="AM167" t="str">
            <v>FAC</v>
          </cell>
          <cell r="AN167" t="str">
            <v>000</v>
          </cell>
          <cell r="AQ167" t="str">
            <v>NVD</v>
          </cell>
          <cell r="AR167" t="str">
            <v>2002-12-</v>
          </cell>
          <cell r="AU167" t="str">
            <v>INVOICE# 26749      W D COMMUNICATIONS I5000003546</v>
          </cell>
          <cell r="AV167" t="str">
            <v>WF-BATCH</v>
          </cell>
          <cell r="AW167" t="str">
            <v>000</v>
          </cell>
          <cell r="AX167" t="str">
            <v>00</v>
          </cell>
          <cell r="AY167" t="str">
            <v>0</v>
          </cell>
          <cell r="AZ167" t="str">
            <v>FPL Fibernet</v>
          </cell>
        </row>
        <row r="168">
          <cell r="A168" t="str">
            <v>107100</v>
          </cell>
          <cell r="B168" t="str">
            <v>0314</v>
          </cell>
          <cell r="C168" t="str">
            <v>06005</v>
          </cell>
          <cell r="D168" t="str">
            <v>0FIBER</v>
          </cell>
          <cell r="E168" t="str">
            <v>314000</v>
          </cell>
          <cell r="F168" t="str">
            <v>0662</v>
          </cell>
          <cell r="G168" t="str">
            <v>51450</v>
          </cell>
          <cell r="H168" t="str">
            <v>A</v>
          </cell>
          <cell r="I168" t="str">
            <v>00000041</v>
          </cell>
          <cell r="J168">
            <v>63</v>
          </cell>
          <cell r="K168">
            <v>314</v>
          </cell>
          <cell r="L168">
            <v>6005</v>
          </cell>
          <cell r="M168">
            <v>0</v>
          </cell>
          <cell r="N168">
            <v>0</v>
          </cell>
          <cell r="O168">
            <v>0</v>
          </cell>
          <cell r="P168">
            <v>0</v>
          </cell>
          <cell r="Q168" t="str">
            <v>0662</v>
          </cell>
          <cell r="R168" t="str">
            <v>51450</v>
          </cell>
          <cell r="S168" t="str">
            <v>200212</v>
          </cell>
          <cell r="T168" t="str">
            <v>SA01</v>
          </cell>
          <cell r="U168">
            <v>1951</v>
          </cell>
          <cell r="W168">
            <v>0</v>
          </cell>
          <cell r="Y168">
            <v>0</v>
          </cell>
          <cell r="Z168">
            <v>1</v>
          </cell>
          <cell r="AA168" t="str">
            <v>BCH</v>
          </cell>
          <cell r="AB168" t="str">
            <v>450002350</v>
          </cell>
          <cell r="AC168" t="str">
            <v>PO#</v>
          </cell>
          <cell r="AD168" t="str">
            <v>4500030221</v>
          </cell>
          <cell r="AE168" t="str">
            <v>S/R</v>
          </cell>
          <cell r="AF168" t="str">
            <v>NET</v>
          </cell>
          <cell r="AI168" t="str">
            <v>PYN</v>
          </cell>
          <cell r="AJ168" t="str">
            <v>W D COMMUNICATIONS INC</v>
          </cell>
          <cell r="AK168" t="str">
            <v>VND</v>
          </cell>
          <cell r="AL168" t="str">
            <v>591953252</v>
          </cell>
          <cell r="AM168" t="str">
            <v>FAC</v>
          </cell>
          <cell r="AN168" t="str">
            <v>000</v>
          </cell>
          <cell r="AQ168" t="str">
            <v>NVD</v>
          </cell>
          <cell r="AR168" t="str">
            <v>2002-12-</v>
          </cell>
          <cell r="AU168" t="str">
            <v>INVOICE# 26750      W D COMMUNICATIONS I5000003584</v>
          </cell>
          <cell r="AV168" t="str">
            <v>WF-BATCH</v>
          </cell>
          <cell r="AW168" t="str">
            <v>000</v>
          </cell>
          <cell r="AX168" t="str">
            <v>00</v>
          </cell>
          <cell r="AY168" t="str">
            <v>0</v>
          </cell>
          <cell r="AZ168" t="str">
            <v>FPL Fibernet</v>
          </cell>
        </row>
        <row r="169">
          <cell r="A169" t="str">
            <v>107100</v>
          </cell>
          <cell r="B169" t="str">
            <v>0314</v>
          </cell>
          <cell r="C169" t="str">
            <v>06005</v>
          </cell>
          <cell r="D169" t="str">
            <v>0FIBER</v>
          </cell>
          <cell r="E169" t="str">
            <v>314000</v>
          </cell>
          <cell r="F169" t="str">
            <v>0790</v>
          </cell>
          <cell r="G169" t="str">
            <v>65000</v>
          </cell>
          <cell r="H169" t="str">
            <v>A</v>
          </cell>
          <cell r="I169" t="str">
            <v>00000041</v>
          </cell>
          <cell r="J169">
            <v>9</v>
          </cell>
          <cell r="K169">
            <v>314</v>
          </cell>
          <cell r="L169">
            <v>6005</v>
          </cell>
          <cell r="M169">
            <v>0</v>
          </cell>
          <cell r="N169">
            <v>0</v>
          </cell>
          <cell r="O169">
            <v>0</v>
          </cell>
          <cell r="P169">
            <v>0</v>
          </cell>
          <cell r="Q169" t="str">
            <v>0790</v>
          </cell>
          <cell r="R169" t="str">
            <v>65000</v>
          </cell>
          <cell r="S169" t="str">
            <v>200212</v>
          </cell>
          <cell r="T169" t="str">
            <v>CA01</v>
          </cell>
          <cell r="U169">
            <v>-56477.59</v>
          </cell>
          <cell r="V169" t="str">
            <v>LDB</v>
          </cell>
          <cell r="W169">
            <v>0</v>
          </cell>
          <cell r="Y169">
            <v>0</v>
          </cell>
          <cell r="Z169">
            <v>0</v>
          </cell>
          <cell r="AA169" t="str">
            <v>BCH</v>
          </cell>
          <cell r="AB169" t="str">
            <v>0023</v>
          </cell>
          <cell r="AC169" t="str">
            <v>WKS</v>
          </cell>
          <cell r="AE169" t="str">
            <v>JV#</v>
          </cell>
          <cell r="AF169" t="str">
            <v>1232</v>
          </cell>
          <cell r="AG169" t="str">
            <v>FRN</v>
          </cell>
          <cell r="AH169" t="str">
            <v>6005</v>
          </cell>
          <cell r="AI169" t="str">
            <v>RP#</v>
          </cell>
          <cell r="AJ169" t="str">
            <v>000</v>
          </cell>
          <cell r="AK169" t="str">
            <v>CTL</v>
          </cell>
          <cell r="AM169" t="str">
            <v>RF#</v>
          </cell>
          <cell r="AU169" t="str">
            <v>TO PLACE IN SERVICE</v>
          </cell>
          <cell r="AZ169" t="str">
            <v>FPL Fibernet</v>
          </cell>
        </row>
        <row r="170">
          <cell r="A170" t="str">
            <v>107100</v>
          </cell>
          <cell r="B170" t="str">
            <v>0314</v>
          </cell>
          <cell r="C170" t="str">
            <v>06005</v>
          </cell>
          <cell r="D170" t="str">
            <v>0FIBER</v>
          </cell>
          <cell r="E170" t="str">
            <v>314000</v>
          </cell>
          <cell r="F170" t="str">
            <v>0790</v>
          </cell>
          <cell r="G170" t="str">
            <v>65000</v>
          </cell>
          <cell r="H170" t="str">
            <v>A</v>
          </cell>
          <cell r="I170" t="str">
            <v>00000041</v>
          </cell>
          <cell r="J170">
            <v>63</v>
          </cell>
          <cell r="K170">
            <v>314</v>
          </cell>
          <cell r="L170">
            <v>6005</v>
          </cell>
          <cell r="M170">
            <v>0</v>
          </cell>
          <cell r="N170">
            <v>0</v>
          </cell>
          <cell r="O170">
            <v>0</v>
          </cell>
          <cell r="P170">
            <v>0</v>
          </cell>
          <cell r="Q170" t="str">
            <v>0790</v>
          </cell>
          <cell r="R170" t="str">
            <v>65000</v>
          </cell>
          <cell r="S170" t="str">
            <v>200212</v>
          </cell>
          <cell r="T170" t="str">
            <v>CA01</v>
          </cell>
          <cell r="U170">
            <v>54850</v>
          </cell>
          <cell r="V170" t="str">
            <v>LDB</v>
          </cell>
          <cell r="W170">
            <v>0</v>
          </cell>
          <cell r="Y170">
            <v>0</v>
          </cell>
          <cell r="Z170">
            <v>0</v>
          </cell>
          <cell r="AA170" t="str">
            <v>BCH</v>
          </cell>
          <cell r="AB170" t="str">
            <v>0015</v>
          </cell>
          <cell r="AC170" t="str">
            <v>WKS</v>
          </cell>
          <cell r="AE170" t="str">
            <v>JV#</v>
          </cell>
          <cell r="AF170" t="str">
            <v>1232</v>
          </cell>
          <cell r="AG170" t="str">
            <v>FRN</v>
          </cell>
          <cell r="AH170" t="str">
            <v>6005</v>
          </cell>
          <cell r="AI170" t="str">
            <v>RP#</v>
          </cell>
          <cell r="AJ170" t="str">
            <v>000</v>
          </cell>
          <cell r="AK170" t="str">
            <v>CTL</v>
          </cell>
          <cell r="AM170" t="str">
            <v>RF#</v>
          </cell>
          <cell r="AU170" t="str">
            <v>ACCRUAL OF DEC 02 CAPITAL</v>
          </cell>
          <cell r="AZ170" t="str">
            <v>FPL Fibernet</v>
          </cell>
        </row>
        <row r="171">
          <cell r="A171" t="str">
            <v>107100</v>
          </cell>
          <cell r="B171" t="str">
            <v>0314</v>
          </cell>
          <cell r="C171" t="str">
            <v>06005</v>
          </cell>
          <cell r="D171" t="str">
            <v>0FIBER</v>
          </cell>
          <cell r="E171" t="str">
            <v>314000</v>
          </cell>
          <cell r="F171" t="str">
            <v>0790</v>
          </cell>
          <cell r="G171" t="str">
            <v>65000</v>
          </cell>
          <cell r="H171" t="str">
            <v>A</v>
          </cell>
          <cell r="I171" t="str">
            <v>00000041</v>
          </cell>
          <cell r="J171">
            <v>63</v>
          </cell>
          <cell r="K171">
            <v>314</v>
          </cell>
          <cell r="L171">
            <v>6005</v>
          </cell>
          <cell r="M171">
            <v>0</v>
          </cell>
          <cell r="N171">
            <v>0</v>
          </cell>
          <cell r="O171">
            <v>0</v>
          </cell>
          <cell r="P171">
            <v>0</v>
          </cell>
          <cell r="Q171" t="str">
            <v>0790</v>
          </cell>
          <cell r="R171" t="str">
            <v>65000</v>
          </cell>
          <cell r="S171" t="str">
            <v>200212</v>
          </cell>
          <cell r="T171" t="str">
            <v>CA01</v>
          </cell>
          <cell r="U171">
            <v>54850</v>
          </cell>
          <cell r="V171" t="str">
            <v>LDB</v>
          </cell>
          <cell r="W171">
            <v>0</v>
          </cell>
          <cell r="Y171">
            <v>0</v>
          </cell>
          <cell r="Z171">
            <v>0</v>
          </cell>
          <cell r="AA171" t="str">
            <v>BCH</v>
          </cell>
          <cell r="AB171" t="str">
            <v>0066</v>
          </cell>
          <cell r="AC171" t="str">
            <v>WKS</v>
          </cell>
          <cell r="AE171" t="str">
            <v>JV#</v>
          </cell>
          <cell r="AF171" t="str">
            <v>1232</v>
          </cell>
          <cell r="AG171" t="str">
            <v>FRN</v>
          </cell>
          <cell r="AH171" t="str">
            <v>6005</v>
          </cell>
          <cell r="AI171" t="str">
            <v>RP#</v>
          </cell>
          <cell r="AJ171" t="str">
            <v>000</v>
          </cell>
          <cell r="AK171" t="str">
            <v>CTL</v>
          </cell>
          <cell r="AM171" t="str">
            <v>RF#</v>
          </cell>
          <cell r="AU171" t="str">
            <v>ACCR REVERSAL OF DEC 02</v>
          </cell>
          <cell r="AZ171" t="str">
            <v>FPL Fibernet</v>
          </cell>
        </row>
        <row r="172">
          <cell r="A172" t="str">
            <v>107100</v>
          </cell>
          <cell r="B172" t="str">
            <v>0314</v>
          </cell>
          <cell r="C172" t="str">
            <v>06005</v>
          </cell>
          <cell r="D172" t="str">
            <v>0FIBER</v>
          </cell>
          <cell r="E172" t="str">
            <v>314000</v>
          </cell>
          <cell r="F172" t="str">
            <v>0790</v>
          </cell>
          <cell r="G172" t="str">
            <v>65000</v>
          </cell>
          <cell r="H172" t="str">
            <v>A</v>
          </cell>
          <cell r="I172" t="str">
            <v>00000041</v>
          </cell>
          <cell r="J172">
            <v>63</v>
          </cell>
          <cell r="K172">
            <v>314</v>
          </cell>
          <cell r="L172">
            <v>6005</v>
          </cell>
          <cell r="M172">
            <v>0</v>
          </cell>
          <cell r="N172">
            <v>0</v>
          </cell>
          <cell r="O172">
            <v>0</v>
          </cell>
          <cell r="P172">
            <v>0</v>
          </cell>
          <cell r="Q172" t="str">
            <v>0790</v>
          </cell>
          <cell r="R172" t="str">
            <v>65000</v>
          </cell>
          <cell r="S172" t="str">
            <v>200212</v>
          </cell>
          <cell r="T172" t="str">
            <v>CA01</v>
          </cell>
          <cell r="U172">
            <v>206250</v>
          </cell>
          <cell r="V172" t="str">
            <v>LDB</v>
          </cell>
          <cell r="W172">
            <v>0</v>
          </cell>
          <cell r="Y172">
            <v>0</v>
          </cell>
          <cell r="Z172">
            <v>0</v>
          </cell>
          <cell r="AA172" t="str">
            <v>BCH</v>
          </cell>
          <cell r="AB172" t="str">
            <v>0024</v>
          </cell>
          <cell r="AC172" t="str">
            <v>WKS</v>
          </cell>
          <cell r="AE172" t="str">
            <v>JV#</v>
          </cell>
          <cell r="AF172" t="str">
            <v>1232</v>
          </cell>
          <cell r="AG172" t="str">
            <v>FRN</v>
          </cell>
          <cell r="AH172" t="str">
            <v>6005</v>
          </cell>
          <cell r="AI172" t="str">
            <v>RP#</v>
          </cell>
          <cell r="AJ172" t="str">
            <v>000</v>
          </cell>
          <cell r="AK172" t="str">
            <v>CTL</v>
          </cell>
          <cell r="AM172" t="str">
            <v>RF#</v>
          </cell>
          <cell r="AU172" t="str">
            <v>ACCR DEC 02 CAPITAL-EXELO</v>
          </cell>
          <cell r="AZ172" t="str">
            <v>FPL Fibernet</v>
          </cell>
        </row>
        <row r="173">
          <cell r="A173" t="str">
            <v>107100</v>
          </cell>
          <cell r="B173" t="str">
            <v>0314</v>
          </cell>
          <cell r="C173" t="str">
            <v>06005</v>
          </cell>
          <cell r="D173" t="str">
            <v>0FIBER</v>
          </cell>
          <cell r="E173" t="str">
            <v>314000</v>
          </cell>
          <cell r="F173" t="str">
            <v>0790</v>
          </cell>
          <cell r="G173" t="str">
            <v>65000</v>
          </cell>
          <cell r="H173" t="str">
            <v>A</v>
          </cell>
          <cell r="I173" t="str">
            <v>00000041</v>
          </cell>
          <cell r="J173">
            <v>63</v>
          </cell>
          <cell r="K173">
            <v>314</v>
          </cell>
          <cell r="L173">
            <v>6005</v>
          </cell>
          <cell r="M173">
            <v>0</v>
          </cell>
          <cell r="N173">
            <v>0</v>
          </cell>
          <cell r="O173">
            <v>0</v>
          </cell>
          <cell r="P173">
            <v>0</v>
          </cell>
          <cell r="Q173" t="str">
            <v>0790</v>
          </cell>
          <cell r="R173" t="str">
            <v>65000</v>
          </cell>
          <cell r="S173" t="str">
            <v>200212</v>
          </cell>
          <cell r="T173" t="str">
            <v>CA01</v>
          </cell>
          <cell r="U173">
            <v>-54850</v>
          </cell>
          <cell r="V173" t="str">
            <v>LDB</v>
          </cell>
          <cell r="W173">
            <v>0</v>
          </cell>
          <cell r="Y173">
            <v>0</v>
          </cell>
          <cell r="Z173">
            <v>0</v>
          </cell>
          <cell r="AA173" t="str">
            <v>BCH</v>
          </cell>
          <cell r="AB173" t="str">
            <v>0048</v>
          </cell>
          <cell r="AC173" t="str">
            <v>WKS</v>
          </cell>
          <cell r="AE173" t="str">
            <v>JV#</v>
          </cell>
          <cell r="AF173" t="str">
            <v>1232</v>
          </cell>
          <cell r="AG173" t="str">
            <v>FRN</v>
          </cell>
          <cell r="AH173" t="str">
            <v>6005</v>
          </cell>
          <cell r="AI173" t="str">
            <v>RP#</v>
          </cell>
          <cell r="AJ173" t="str">
            <v>000</v>
          </cell>
          <cell r="AK173" t="str">
            <v>CTL</v>
          </cell>
          <cell r="AM173" t="str">
            <v>RF#</v>
          </cell>
          <cell r="AU173" t="str">
            <v>ACCR REVERSAL OF DEC 02</v>
          </cell>
          <cell r="AZ173" t="str">
            <v>FPL Fibernet</v>
          </cell>
        </row>
        <row r="174">
          <cell r="A174" t="str">
            <v>107100</v>
          </cell>
          <cell r="B174" t="str">
            <v>0314</v>
          </cell>
          <cell r="C174" t="str">
            <v>06005</v>
          </cell>
          <cell r="D174" t="str">
            <v>0FIBER</v>
          </cell>
          <cell r="E174" t="str">
            <v>314000</v>
          </cell>
          <cell r="F174" t="str">
            <v>0790</v>
          </cell>
          <cell r="G174" t="str">
            <v>65000</v>
          </cell>
          <cell r="H174" t="str">
            <v>A</v>
          </cell>
          <cell r="I174" t="str">
            <v>00000041</v>
          </cell>
          <cell r="J174">
            <v>63</v>
          </cell>
          <cell r="K174">
            <v>314</v>
          </cell>
          <cell r="L174">
            <v>6005</v>
          </cell>
          <cell r="M174">
            <v>0</v>
          </cell>
          <cell r="N174">
            <v>0</v>
          </cell>
          <cell r="O174">
            <v>0</v>
          </cell>
          <cell r="P174">
            <v>0</v>
          </cell>
          <cell r="Q174" t="str">
            <v>0790</v>
          </cell>
          <cell r="R174" t="str">
            <v>65000</v>
          </cell>
          <cell r="S174" t="str">
            <v>200212</v>
          </cell>
          <cell r="T174" t="str">
            <v>CA01</v>
          </cell>
          <cell r="U174">
            <v>-54850</v>
          </cell>
          <cell r="V174" t="str">
            <v>LDB</v>
          </cell>
          <cell r="W174">
            <v>0</v>
          </cell>
          <cell r="Y174">
            <v>0</v>
          </cell>
          <cell r="Z174">
            <v>0</v>
          </cell>
          <cell r="AA174" t="str">
            <v>BCH</v>
          </cell>
          <cell r="AB174" t="str">
            <v>0049</v>
          </cell>
          <cell r="AC174" t="str">
            <v>WKS</v>
          </cell>
          <cell r="AE174" t="str">
            <v>JV#</v>
          </cell>
          <cell r="AF174" t="str">
            <v>1232</v>
          </cell>
          <cell r="AG174" t="str">
            <v>FRN</v>
          </cell>
          <cell r="AH174" t="str">
            <v>6005</v>
          </cell>
          <cell r="AI174" t="str">
            <v>RP#</v>
          </cell>
          <cell r="AJ174" t="str">
            <v>000</v>
          </cell>
          <cell r="AK174" t="str">
            <v>CTL</v>
          </cell>
          <cell r="AM174" t="str">
            <v>RF#</v>
          </cell>
          <cell r="AU174" t="str">
            <v>ACCR REVERSAL OF DEC 02</v>
          </cell>
          <cell r="AZ174" t="str">
            <v>FPL Fibernet</v>
          </cell>
        </row>
        <row r="175">
          <cell r="A175" t="str">
            <v>107100</v>
          </cell>
          <cell r="B175" t="str">
            <v>0313</v>
          </cell>
          <cell r="C175" t="str">
            <v>06006</v>
          </cell>
          <cell r="D175" t="str">
            <v>0FIBER</v>
          </cell>
          <cell r="E175" t="str">
            <v>313000</v>
          </cell>
          <cell r="F175" t="str">
            <v>0691</v>
          </cell>
          <cell r="G175" t="str">
            <v>51450</v>
          </cell>
          <cell r="H175" t="str">
            <v>A</v>
          </cell>
          <cell r="I175" t="str">
            <v>00000041</v>
          </cell>
          <cell r="J175">
            <v>61</v>
          </cell>
          <cell r="K175">
            <v>313</v>
          </cell>
          <cell r="L175">
            <v>6006</v>
          </cell>
          <cell r="M175">
            <v>0</v>
          </cell>
          <cell r="N175">
            <v>0</v>
          </cell>
          <cell r="O175">
            <v>0</v>
          </cell>
          <cell r="P175">
            <v>0</v>
          </cell>
          <cell r="Q175" t="str">
            <v>0691</v>
          </cell>
          <cell r="R175" t="str">
            <v>51450</v>
          </cell>
          <cell r="S175" t="str">
            <v>200212</v>
          </cell>
          <cell r="T175" t="str">
            <v>SA01</v>
          </cell>
          <cell r="U175">
            <v>662.3</v>
          </cell>
          <cell r="W175">
            <v>0</v>
          </cell>
          <cell r="Y175">
            <v>0</v>
          </cell>
          <cell r="Z175">
            <v>1</v>
          </cell>
          <cell r="AA175" t="str">
            <v>BCH</v>
          </cell>
          <cell r="AB175" t="str">
            <v>450002361</v>
          </cell>
          <cell r="AC175" t="str">
            <v>PO#</v>
          </cell>
          <cell r="AD175" t="str">
            <v>4500084513</v>
          </cell>
          <cell r="AE175" t="str">
            <v>S/R</v>
          </cell>
          <cell r="AF175" t="str">
            <v>337</v>
          </cell>
          <cell r="AI175" t="str">
            <v>PYN</v>
          </cell>
          <cell r="AJ175" t="str">
            <v>STEEL HECTOR &amp; DAVIS</v>
          </cell>
          <cell r="AK175" t="str">
            <v>VND</v>
          </cell>
          <cell r="AL175" t="str">
            <v>590702089</v>
          </cell>
          <cell r="AM175" t="str">
            <v>FAC</v>
          </cell>
          <cell r="AN175" t="str">
            <v>000</v>
          </cell>
          <cell r="AQ175" t="str">
            <v>NVD</v>
          </cell>
          <cell r="AR175" t="str">
            <v>2002-12-</v>
          </cell>
          <cell r="AU175" t="str">
            <v>00000000000000291341STEEL HECTOR &amp; DAVIS5000003727</v>
          </cell>
          <cell r="AV175" t="str">
            <v>WF-BATCH</v>
          </cell>
          <cell r="AW175" t="str">
            <v>000</v>
          </cell>
          <cell r="AX175" t="str">
            <v>00</v>
          </cell>
          <cell r="AY175" t="str">
            <v>0</v>
          </cell>
          <cell r="AZ175" t="str">
            <v>FPL Fibernet</v>
          </cell>
        </row>
        <row r="176">
          <cell r="A176" t="str">
            <v>107100</v>
          </cell>
          <cell r="B176" t="str">
            <v>0313</v>
          </cell>
          <cell r="C176" t="str">
            <v>06006</v>
          </cell>
          <cell r="D176" t="str">
            <v>0FIBER</v>
          </cell>
          <cell r="E176" t="str">
            <v>313000</v>
          </cell>
          <cell r="F176" t="str">
            <v>0691</v>
          </cell>
          <cell r="G176" t="str">
            <v>51450</v>
          </cell>
          <cell r="H176" t="str">
            <v>A</v>
          </cell>
          <cell r="I176" t="str">
            <v>00000041</v>
          </cell>
          <cell r="J176">
            <v>61</v>
          </cell>
          <cell r="K176">
            <v>313</v>
          </cell>
          <cell r="L176">
            <v>6006</v>
          </cell>
          <cell r="M176">
            <v>0</v>
          </cell>
          <cell r="N176">
            <v>0</v>
          </cell>
          <cell r="O176">
            <v>0</v>
          </cell>
          <cell r="P176">
            <v>0</v>
          </cell>
          <cell r="Q176" t="str">
            <v>0691</v>
          </cell>
          <cell r="R176" t="str">
            <v>51450</v>
          </cell>
          <cell r="S176" t="str">
            <v>200212</v>
          </cell>
          <cell r="T176" t="str">
            <v>SA01</v>
          </cell>
          <cell r="U176">
            <v>3500.04</v>
          </cell>
          <cell r="W176">
            <v>0</v>
          </cell>
          <cell r="Y176">
            <v>0</v>
          </cell>
          <cell r="Z176">
            <v>1</v>
          </cell>
          <cell r="AA176" t="str">
            <v>BCH</v>
          </cell>
          <cell r="AB176" t="str">
            <v>450002350</v>
          </cell>
          <cell r="AC176" t="str">
            <v>PO#</v>
          </cell>
          <cell r="AD176" t="str">
            <v>4500084513</v>
          </cell>
          <cell r="AE176" t="str">
            <v>S/R</v>
          </cell>
          <cell r="AF176" t="str">
            <v>337</v>
          </cell>
          <cell r="AI176" t="str">
            <v>PYN</v>
          </cell>
          <cell r="AJ176" t="str">
            <v>STEEL HECTOR &amp; DAVIS</v>
          </cell>
          <cell r="AK176" t="str">
            <v>VND</v>
          </cell>
          <cell r="AL176" t="str">
            <v>590702089</v>
          </cell>
          <cell r="AM176" t="str">
            <v>FAC</v>
          </cell>
          <cell r="AN176" t="str">
            <v>000</v>
          </cell>
          <cell r="AQ176" t="str">
            <v>NVD</v>
          </cell>
          <cell r="AR176" t="str">
            <v>2002-12-</v>
          </cell>
          <cell r="AU176" t="str">
            <v>INVOICE# 289557     STEEL HECTOR &amp; DAVIS5000003576</v>
          </cell>
          <cell r="AV176" t="str">
            <v>WF-BATCH</v>
          </cell>
          <cell r="AW176" t="str">
            <v>000</v>
          </cell>
          <cell r="AX176" t="str">
            <v>00</v>
          </cell>
          <cell r="AY176" t="str">
            <v>0</v>
          </cell>
          <cell r="AZ176" t="str">
            <v>FPL Fibernet</v>
          </cell>
        </row>
        <row r="177">
          <cell r="A177" t="str">
            <v>107100</v>
          </cell>
          <cell r="B177" t="str">
            <v>0313</v>
          </cell>
          <cell r="C177" t="str">
            <v>06006</v>
          </cell>
          <cell r="D177" t="str">
            <v>0FIBER</v>
          </cell>
          <cell r="E177" t="str">
            <v>313000</v>
          </cell>
          <cell r="F177" t="str">
            <v>0691</v>
          </cell>
          <cell r="G177" t="str">
            <v>52450</v>
          </cell>
          <cell r="H177" t="str">
            <v>A</v>
          </cell>
          <cell r="I177" t="str">
            <v>00000041</v>
          </cell>
          <cell r="J177">
            <v>61</v>
          </cell>
          <cell r="K177">
            <v>313</v>
          </cell>
          <cell r="L177">
            <v>6006</v>
          </cell>
          <cell r="M177">
            <v>0</v>
          </cell>
          <cell r="N177">
            <v>0</v>
          </cell>
          <cell r="O177">
            <v>0</v>
          </cell>
          <cell r="P177">
            <v>0</v>
          </cell>
          <cell r="Q177" t="str">
            <v>0691</v>
          </cell>
          <cell r="R177" t="str">
            <v>52450</v>
          </cell>
          <cell r="S177" t="str">
            <v>200212</v>
          </cell>
          <cell r="T177" t="str">
            <v>SA01</v>
          </cell>
          <cell r="U177">
            <v>-70</v>
          </cell>
          <cell r="W177">
            <v>0</v>
          </cell>
          <cell r="Y177">
            <v>0</v>
          </cell>
          <cell r="Z177">
            <v>-1</v>
          </cell>
          <cell r="AA177" t="str">
            <v>BCH</v>
          </cell>
          <cell r="AB177" t="str">
            <v>450002353</v>
          </cell>
          <cell r="AC177" t="str">
            <v>PO#</v>
          </cell>
          <cell r="AD177" t="str">
            <v>4500084513</v>
          </cell>
          <cell r="AE177" t="str">
            <v>S/R</v>
          </cell>
          <cell r="AF177" t="str">
            <v>337</v>
          </cell>
          <cell r="AI177" t="str">
            <v>PYN</v>
          </cell>
          <cell r="AJ177" t="str">
            <v>STEEL HECTOR &amp; DAVIS</v>
          </cell>
          <cell r="AK177" t="str">
            <v>VND</v>
          </cell>
          <cell r="AL177" t="str">
            <v>590702089</v>
          </cell>
          <cell r="AM177" t="str">
            <v>FAC</v>
          </cell>
          <cell r="AN177" t="str">
            <v>000</v>
          </cell>
          <cell r="AQ177" t="str">
            <v>NVD</v>
          </cell>
          <cell r="AR177" t="str">
            <v>2002-11-</v>
          </cell>
          <cell r="AU177" t="str">
            <v>STEEL HECTOR &amp; DAVISSTEEL HECTOR &amp; DAVIS0015286156</v>
          </cell>
          <cell r="AV177" t="str">
            <v>AXR0JK3</v>
          </cell>
          <cell r="AW177" t="str">
            <v>000</v>
          </cell>
          <cell r="AX177" t="str">
            <v>00</v>
          </cell>
          <cell r="AY177" t="str">
            <v>0</v>
          </cell>
          <cell r="AZ177" t="str">
            <v>FPL Fibernet</v>
          </cell>
        </row>
        <row r="178">
          <cell r="A178" t="str">
            <v>107100</v>
          </cell>
          <cell r="B178" t="str">
            <v>0313</v>
          </cell>
          <cell r="C178" t="str">
            <v>06006</v>
          </cell>
          <cell r="D178" t="str">
            <v>0FIBER</v>
          </cell>
          <cell r="E178" t="str">
            <v>313000</v>
          </cell>
          <cell r="F178" t="str">
            <v>0790</v>
          </cell>
          <cell r="G178" t="str">
            <v>65000</v>
          </cell>
          <cell r="H178" t="str">
            <v>A</v>
          </cell>
          <cell r="I178" t="str">
            <v>00000041</v>
          </cell>
          <cell r="J178">
            <v>9</v>
          </cell>
          <cell r="K178">
            <v>313</v>
          </cell>
          <cell r="L178">
            <v>6006</v>
          </cell>
          <cell r="M178">
            <v>0</v>
          </cell>
          <cell r="N178">
            <v>0</v>
          </cell>
          <cell r="O178">
            <v>0</v>
          </cell>
          <cell r="P178">
            <v>0</v>
          </cell>
          <cell r="Q178" t="str">
            <v>0790</v>
          </cell>
          <cell r="R178" t="str">
            <v>65000</v>
          </cell>
          <cell r="S178" t="str">
            <v>200212</v>
          </cell>
          <cell r="T178" t="str">
            <v>CA01</v>
          </cell>
          <cell r="U178">
            <v>86362.27</v>
          </cell>
          <cell r="V178" t="str">
            <v>LDB</v>
          </cell>
          <cell r="W178">
            <v>0</v>
          </cell>
          <cell r="Y178">
            <v>0</v>
          </cell>
          <cell r="Z178">
            <v>0</v>
          </cell>
          <cell r="AA178" t="str">
            <v>BCH</v>
          </cell>
          <cell r="AB178" t="str">
            <v>0023</v>
          </cell>
          <cell r="AC178" t="str">
            <v>WKS</v>
          </cell>
          <cell r="AE178" t="str">
            <v>JV#</v>
          </cell>
          <cell r="AF178" t="str">
            <v>1232</v>
          </cell>
          <cell r="AG178" t="str">
            <v>FRN</v>
          </cell>
          <cell r="AH178" t="str">
            <v>6006</v>
          </cell>
          <cell r="AI178" t="str">
            <v>RP#</v>
          </cell>
          <cell r="AJ178" t="str">
            <v>000</v>
          </cell>
          <cell r="AK178" t="str">
            <v>CTL</v>
          </cell>
          <cell r="AM178" t="str">
            <v>RF#</v>
          </cell>
          <cell r="AU178" t="str">
            <v>TO PLACE IN SERVICE</v>
          </cell>
          <cell r="AZ178" t="str">
            <v>FPL Fibernet</v>
          </cell>
        </row>
        <row r="179">
          <cell r="A179" t="str">
            <v>107100</v>
          </cell>
          <cell r="B179" t="str">
            <v>0313</v>
          </cell>
          <cell r="C179" t="str">
            <v>06006</v>
          </cell>
          <cell r="D179" t="str">
            <v>0FIBER</v>
          </cell>
          <cell r="E179" t="str">
            <v>313000</v>
          </cell>
          <cell r="F179" t="str">
            <v>0790</v>
          </cell>
          <cell r="G179" t="str">
            <v>65000</v>
          </cell>
          <cell r="H179" t="str">
            <v>A</v>
          </cell>
          <cell r="I179" t="str">
            <v>00000041</v>
          </cell>
          <cell r="J179">
            <v>63</v>
          </cell>
          <cell r="K179">
            <v>313</v>
          </cell>
          <cell r="L179">
            <v>6006</v>
          </cell>
          <cell r="M179">
            <v>0</v>
          </cell>
          <cell r="N179">
            <v>0</v>
          </cell>
          <cell r="O179">
            <v>0</v>
          </cell>
          <cell r="P179">
            <v>0</v>
          </cell>
          <cell r="Q179" t="str">
            <v>0790</v>
          </cell>
          <cell r="R179" t="str">
            <v>65000</v>
          </cell>
          <cell r="S179" t="str">
            <v>200212</v>
          </cell>
          <cell r="T179" t="str">
            <v>CA01</v>
          </cell>
          <cell r="U179">
            <v>14944</v>
          </cell>
          <cell r="V179" t="str">
            <v>LDB</v>
          </cell>
          <cell r="W179">
            <v>0</v>
          </cell>
          <cell r="Y179">
            <v>0</v>
          </cell>
          <cell r="Z179">
            <v>0</v>
          </cell>
          <cell r="AA179" t="str">
            <v>BCH</v>
          </cell>
          <cell r="AB179" t="str">
            <v>0044</v>
          </cell>
          <cell r="AC179" t="str">
            <v>WKS</v>
          </cell>
          <cell r="AE179" t="str">
            <v>JV#</v>
          </cell>
          <cell r="AF179" t="str">
            <v>1232</v>
          </cell>
          <cell r="AG179" t="str">
            <v>FRN</v>
          </cell>
          <cell r="AH179" t="str">
            <v>6006</v>
          </cell>
          <cell r="AI179" t="str">
            <v>RP#</v>
          </cell>
          <cell r="AJ179" t="str">
            <v>000</v>
          </cell>
          <cell r="AK179" t="str">
            <v>CTL</v>
          </cell>
          <cell r="AM179" t="str">
            <v>RF#</v>
          </cell>
          <cell r="AU179" t="str">
            <v>ACCRUAL OF DEC 02 CAPITAL</v>
          </cell>
          <cell r="AZ179" t="str">
            <v>FPL Fibernet</v>
          </cell>
        </row>
        <row r="180">
          <cell r="A180" t="str">
            <v>107100</v>
          </cell>
          <cell r="B180" t="str">
            <v>0313</v>
          </cell>
          <cell r="C180" t="str">
            <v>06006</v>
          </cell>
          <cell r="D180" t="str">
            <v>0FIBER</v>
          </cell>
          <cell r="E180" t="str">
            <v>313000</v>
          </cell>
          <cell r="F180" t="str">
            <v>0790</v>
          </cell>
          <cell r="G180" t="str">
            <v>65000</v>
          </cell>
          <cell r="H180" t="str">
            <v>A</v>
          </cell>
          <cell r="I180" t="str">
            <v>00000041</v>
          </cell>
          <cell r="J180">
            <v>63</v>
          </cell>
          <cell r="K180">
            <v>313</v>
          </cell>
          <cell r="L180">
            <v>6006</v>
          </cell>
          <cell r="M180">
            <v>0</v>
          </cell>
          <cell r="N180">
            <v>0</v>
          </cell>
          <cell r="O180">
            <v>0</v>
          </cell>
          <cell r="P180">
            <v>0</v>
          </cell>
          <cell r="Q180" t="str">
            <v>0790</v>
          </cell>
          <cell r="R180" t="str">
            <v>65000</v>
          </cell>
          <cell r="S180" t="str">
            <v>200212</v>
          </cell>
          <cell r="T180" t="str">
            <v>CA01</v>
          </cell>
          <cell r="U180">
            <v>327500</v>
          </cell>
          <cell r="V180" t="str">
            <v>LDB</v>
          </cell>
          <cell r="W180">
            <v>0</v>
          </cell>
          <cell r="Y180">
            <v>0</v>
          </cell>
          <cell r="Z180">
            <v>0</v>
          </cell>
          <cell r="AA180" t="str">
            <v>BCH</v>
          </cell>
          <cell r="AB180" t="str">
            <v>0024</v>
          </cell>
          <cell r="AC180" t="str">
            <v>WKS</v>
          </cell>
          <cell r="AE180" t="str">
            <v>JV#</v>
          </cell>
          <cell r="AF180" t="str">
            <v>1232</v>
          </cell>
          <cell r="AG180" t="str">
            <v>FRN</v>
          </cell>
          <cell r="AH180" t="str">
            <v>6006</v>
          </cell>
          <cell r="AI180" t="str">
            <v>RP#</v>
          </cell>
          <cell r="AJ180" t="str">
            <v>000</v>
          </cell>
          <cell r="AK180" t="str">
            <v>CTL</v>
          </cell>
          <cell r="AM180" t="str">
            <v>RF#</v>
          </cell>
          <cell r="AU180" t="str">
            <v>ACCR DEC 02 CAPITAL-EXELO</v>
          </cell>
          <cell r="AZ180" t="str">
            <v>FPL Fibernet</v>
          </cell>
        </row>
        <row r="181">
          <cell r="A181" t="str">
            <v>107100</v>
          </cell>
          <cell r="B181" t="str">
            <v>0313</v>
          </cell>
          <cell r="C181" t="str">
            <v>06006</v>
          </cell>
          <cell r="D181" t="str">
            <v>0FIBER</v>
          </cell>
          <cell r="E181" t="str">
            <v>313000</v>
          </cell>
          <cell r="F181" t="str">
            <v>0790</v>
          </cell>
          <cell r="G181" t="str">
            <v>65000</v>
          </cell>
          <cell r="H181" t="str">
            <v>A</v>
          </cell>
          <cell r="I181" t="str">
            <v>00000041</v>
          </cell>
          <cell r="J181">
            <v>63</v>
          </cell>
          <cell r="K181">
            <v>313</v>
          </cell>
          <cell r="L181">
            <v>6006</v>
          </cell>
          <cell r="M181">
            <v>0</v>
          </cell>
          <cell r="N181">
            <v>0</v>
          </cell>
          <cell r="O181">
            <v>0</v>
          </cell>
          <cell r="P181">
            <v>0</v>
          </cell>
          <cell r="Q181" t="str">
            <v>0790</v>
          </cell>
          <cell r="R181" t="str">
            <v>65000</v>
          </cell>
          <cell r="S181" t="str">
            <v>200212</v>
          </cell>
          <cell r="T181" t="str">
            <v>CA01</v>
          </cell>
          <cell r="U181">
            <v>-450000</v>
          </cell>
          <cell r="V181" t="str">
            <v>LDB</v>
          </cell>
          <cell r="W181">
            <v>0</v>
          </cell>
          <cell r="Y181">
            <v>0</v>
          </cell>
          <cell r="Z181">
            <v>0</v>
          </cell>
          <cell r="AA181" t="str">
            <v>BCH</v>
          </cell>
          <cell r="AB181" t="str">
            <v>0004</v>
          </cell>
          <cell r="AC181" t="str">
            <v>WKS</v>
          </cell>
          <cell r="AE181" t="str">
            <v>JV#</v>
          </cell>
          <cell r="AF181" t="str">
            <v>1232</v>
          </cell>
          <cell r="AG181" t="str">
            <v>FRN</v>
          </cell>
          <cell r="AH181" t="str">
            <v>6006</v>
          </cell>
          <cell r="AI181" t="str">
            <v>RP#</v>
          </cell>
          <cell r="AJ181" t="str">
            <v>000</v>
          </cell>
          <cell r="AK181" t="str">
            <v>CTL</v>
          </cell>
          <cell r="AM181" t="str">
            <v>RF#</v>
          </cell>
          <cell r="AU181" t="str">
            <v>AC-REV ACCRUAL OF OCT 02 CAPITA</v>
          </cell>
          <cell r="AZ181" t="str">
            <v>FPL Fibernet</v>
          </cell>
        </row>
        <row r="182">
          <cell r="A182" t="str">
            <v>107100</v>
          </cell>
          <cell r="B182" t="str">
            <v>0385</v>
          </cell>
          <cell r="C182" t="str">
            <v>06006</v>
          </cell>
          <cell r="D182" t="str">
            <v>0FIBER</v>
          </cell>
          <cell r="E182" t="str">
            <v>313000</v>
          </cell>
          <cell r="F182" t="str">
            <v>0662</v>
          </cell>
          <cell r="G182" t="str">
            <v>51450</v>
          </cell>
          <cell r="H182" t="str">
            <v>A</v>
          </cell>
          <cell r="I182" t="str">
            <v>00000041</v>
          </cell>
          <cell r="J182">
            <v>63</v>
          </cell>
          <cell r="K182">
            <v>385</v>
          </cell>
          <cell r="L182">
            <v>6006</v>
          </cell>
          <cell r="M182">
            <v>0</v>
          </cell>
          <cell r="N182">
            <v>0</v>
          </cell>
          <cell r="O182">
            <v>0</v>
          </cell>
          <cell r="P182">
            <v>0</v>
          </cell>
          <cell r="Q182" t="str">
            <v>0662</v>
          </cell>
          <cell r="R182" t="str">
            <v>51450</v>
          </cell>
          <cell r="S182" t="str">
            <v>200212</v>
          </cell>
          <cell r="T182" t="str">
            <v>SA01</v>
          </cell>
          <cell r="U182">
            <v>16500</v>
          </cell>
          <cell r="W182">
            <v>0</v>
          </cell>
          <cell r="Y182">
            <v>0</v>
          </cell>
          <cell r="Z182">
            <v>1</v>
          </cell>
          <cell r="AA182" t="str">
            <v>BCH</v>
          </cell>
          <cell r="AB182" t="str">
            <v>450002339</v>
          </cell>
          <cell r="AC182" t="str">
            <v>PO#</v>
          </cell>
          <cell r="AD182" t="str">
            <v>4500038584</v>
          </cell>
          <cell r="AE182" t="str">
            <v>S/R</v>
          </cell>
          <cell r="AF182" t="str">
            <v>337</v>
          </cell>
          <cell r="AI182" t="str">
            <v>PYN</v>
          </cell>
          <cell r="AJ182" t="str">
            <v>FOUNTAIN ENGINEERING INC</v>
          </cell>
          <cell r="AK182" t="str">
            <v>VND</v>
          </cell>
          <cell r="AL182" t="str">
            <v>650384549</v>
          </cell>
          <cell r="AM182" t="str">
            <v>FAC</v>
          </cell>
          <cell r="AN182" t="str">
            <v>000</v>
          </cell>
          <cell r="AQ182" t="str">
            <v>NVD</v>
          </cell>
          <cell r="AR182" t="str">
            <v>2002-12-</v>
          </cell>
          <cell r="AU182" t="str">
            <v>INVOICE# 01-9734    FOUNTAIN ENGINEERING5000003491</v>
          </cell>
          <cell r="AV182" t="str">
            <v>WF-BATCH</v>
          </cell>
          <cell r="AW182" t="str">
            <v>000</v>
          </cell>
          <cell r="AX182" t="str">
            <v>00</v>
          </cell>
          <cell r="AY182" t="str">
            <v>0</v>
          </cell>
          <cell r="AZ182" t="str">
            <v>FPL Fibernet</v>
          </cell>
        </row>
        <row r="183">
          <cell r="A183" t="str">
            <v>107100</v>
          </cell>
          <cell r="B183" t="str">
            <v>0314</v>
          </cell>
          <cell r="C183" t="str">
            <v>06007</v>
          </cell>
          <cell r="D183" t="str">
            <v>0ELECT</v>
          </cell>
          <cell r="E183" t="str">
            <v>314000</v>
          </cell>
          <cell r="F183" t="str">
            <v>0790</v>
          </cell>
          <cell r="G183" t="str">
            <v>65000</v>
          </cell>
          <cell r="H183" t="str">
            <v>A</v>
          </cell>
          <cell r="I183" t="str">
            <v>00000041</v>
          </cell>
          <cell r="J183">
            <v>70</v>
          </cell>
          <cell r="K183">
            <v>314</v>
          </cell>
          <cell r="L183">
            <v>6007</v>
          </cell>
          <cell r="M183">
            <v>0</v>
          </cell>
          <cell r="N183">
            <v>0</v>
          </cell>
          <cell r="O183">
            <v>0</v>
          </cell>
          <cell r="P183">
            <v>0</v>
          </cell>
          <cell r="Q183" t="str">
            <v>0790</v>
          </cell>
          <cell r="R183" t="str">
            <v>65000</v>
          </cell>
          <cell r="S183" t="str">
            <v>200212</v>
          </cell>
          <cell r="T183" t="str">
            <v>CA01</v>
          </cell>
          <cell r="U183">
            <v>-14251.11</v>
          </cell>
          <cell r="V183" t="str">
            <v>LDB</v>
          </cell>
          <cell r="W183">
            <v>0</v>
          </cell>
          <cell r="Y183">
            <v>0</v>
          </cell>
          <cell r="Z183">
            <v>0</v>
          </cell>
          <cell r="AA183" t="str">
            <v>BCH</v>
          </cell>
          <cell r="AB183" t="str">
            <v>0023</v>
          </cell>
          <cell r="AC183" t="str">
            <v>WKS</v>
          </cell>
          <cell r="AE183" t="str">
            <v>JV#</v>
          </cell>
          <cell r="AF183" t="str">
            <v>1232</v>
          </cell>
          <cell r="AG183" t="str">
            <v>FRN</v>
          </cell>
          <cell r="AH183" t="str">
            <v>6007</v>
          </cell>
          <cell r="AI183" t="str">
            <v>RP#</v>
          </cell>
          <cell r="AJ183" t="str">
            <v>000</v>
          </cell>
          <cell r="AK183" t="str">
            <v>CTL</v>
          </cell>
          <cell r="AM183" t="str">
            <v>RF#</v>
          </cell>
          <cell r="AU183" t="str">
            <v>TO PLACE IN SERVICE</v>
          </cell>
          <cell r="AZ183" t="str">
            <v>FPL Fibernet</v>
          </cell>
        </row>
        <row r="184">
          <cell r="A184" t="str">
            <v>107100</v>
          </cell>
          <cell r="B184" t="str">
            <v>0314</v>
          </cell>
          <cell r="C184" t="str">
            <v>06007</v>
          </cell>
          <cell r="D184" t="str">
            <v>0FIBER</v>
          </cell>
          <cell r="E184" t="str">
            <v>314000</v>
          </cell>
          <cell r="F184" t="str">
            <v>0790</v>
          </cell>
          <cell r="G184" t="str">
            <v>65000</v>
          </cell>
          <cell r="H184" t="str">
            <v>A</v>
          </cell>
          <cell r="I184" t="str">
            <v>00000041</v>
          </cell>
          <cell r="J184">
            <v>63</v>
          </cell>
          <cell r="K184">
            <v>314</v>
          </cell>
          <cell r="L184">
            <v>6007</v>
          </cell>
          <cell r="M184">
            <v>0</v>
          </cell>
          <cell r="N184">
            <v>0</v>
          </cell>
          <cell r="O184">
            <v>0</v>
          </cell>
          <cell r="P184">
            <v>0</v>
          </cell>
          <cell r="Q184" t="str">
            <v>0790</v>
          </cell>
          <cell r="R184" t="str">
            <v>65000</v>
          </cell>
          <cell r="S184" t="str">
            <v>200212</v>
          </cell>
          <cell r="T184" t="str">
            <v>CA01</v>
          </cell>
          <cell r="U184">
            <v>200000</v>
          </cell>
          <cell r="V184" t="str">
            <v>LDB</v>
          </cell>
          <cell r="W184">
            <v>0</v>
          </cell>
          <cell r="Y184">
            <v>0</v>
          </cell>
          <cell r="Z184">
            <v>0</v>
          </cell>
          <cell r="AA184" t="str">
            <v>BCH</v>
          </cell>
          <cell r="AB184" t="str">
            <v>0024</v>
          </cell>
          <cell r="AC184" t="str">
            <v>WKS</v>
          </cell>
          <cell r="AE184" t="str">
            <v>JV#</v>
          </cell>
          <cell r="AF184" t="str">
            <v>1232</v>
          </cell>
          <cell r="AG184" t="str">
            <v>FRN</v>
          </cell>
          <cell r="AH184" t="str">
            <v>6007</v>
          </cell>
          <cell r="AI184" t="str">
            <v>RP#</v>
          </cell>
          <cell r="AJ184" t="str">
            <v>000</v>
          </cell>
          <cell r="AK184" t="str">
            <v>CTL</v>
          </cell>
          <cell r="AM184" t="str">
            <v>RF#</v>
          </cell>
          <cell r="AU184" t="str">
            <v>ACCR DEC 02 CAP-DEVENEY</v>
          </cell>
          <cell r="AZ184" t="str">
            <v>FPL Fibernet</v>
          </cell>
        </row>
        <row r="185">
          <cell r="A185" t="str">
            <v>107100</v>
          </cell>
          <cell r="B185" t="str">
            <v>0314</v>
          </cell>
          <cell r="C185" t="str">
            <v>06007</v>
          </cell>
          <cell r="D185" t="str">
            <v>0FIBER</v>
          </cell>
          <cell r="E185" t="str">
            <v>314000</v>
          </cell>
          <cell r="F185" t="str">
            <v>0790</v>
          </cell>
          <cell r="G185" t="str">
            <v>65000</v>
          </cell>
          <cell r="H185" t="str">
            <v>A</v>
          </cell>
          <cell r="I185" t="str">
            <v>00000041</v>
          </cell>
          <cell r="J185">
            <v>63</v>
          </cell>
          <cell r="K185">
            <v>314</v>
          </cell>
          <cell r="L185">
            <v>6007</v>
          </cell>
          <cell r="M185">
            <v>0</v>
          </cell>
          <cell r="N185">
            <v>0</v>
          </cell>
          <cell r="O185">
            <v>0</v>
          </cell>
          <cell r="P185">
            <v>0</v>
          </cell>
          <cell r="Q185" t="str">
            <v>0790</v>
          </cell>
          <cell r="R185" t="str">
            <v>65000</v>
          </cell>
          <cell r="S185" t="str">
            <v>200212</v>
          </cell>
          <cell r="T185" t="str">
            <v>CA01</v>
          </cell>
          <cell r="U185">
            <v>-200000</v>
          </cell>
          <cell r="V185" t="str">
            <v>LDB</v>
          </cell>
          <cell r="W185">
            <v>0</v>
          </cell>
          <cell r="Y185">
            <v>0</v>
          </cell>
          <cell r="Z185">
            <v>0</v>
          </cell>
          <cell r="AA185" t="str">
            <v>BCH</v>
          </cell>
          <cell r="AB185" t="str">
            <v>0003</v>
          </cell>
          <cell r="AC185" t="str">
            <v>WKS</v>
          </cell>
          <cell r="AE185" t="str">
            <v>JV#</v>
          </cell>
          <cell r="AF185" t="str">
            <v>1232</v>
          </cell>
          <cell r="AG185" t="str">
            <v>FRN</v>
          </cell>
          <cell r="AH185" t="str">
            <v>6007</v>
          </cell>
          <cell r="AI185" t="str">
            <v>RP#</v>
          </cell>
          <cell r="AJ185" t="str">
            <v>000</v>
          </cell>
          <cell r="AK185" t="str">
            <v>CTL</v>
          </cell>
          <cell r="AM185" t="str">
            <v>RF#</v>
          </cell>
          <cell r="AU185" t="str">
            <v>AC-REV ACCRUAL OF OCT 02 CAPITA</v>
          </cell>
          <cell r="AZ185" t="str">
            <v>FPL Fibernet</v>
          </cell>
        </row>
        <row r="186">
          <cell r="A186" t="str">
            <v>107100</v>
          </cell>
          <cell r="B186" t="str">
            <v>0313</v>
          </cell>
          <cell r="C186" t="str">
            <v>06008</v>
          </cell>
          <cell r="D186" t="str">
            <v>0FIBER</v>
          </cell>
          <cell r="E186" t="str">
            <v>313000</v>
          </cell>
          <cell r="F186" t="str">
            <v>0790</v>
          </cell>
          <cell r="G186" t="str">
            <v>65000</v>
          </cell>
          <cell r="H186" t="str">
            <v>A</v>
          </cell>
          <cell r="I186" t="str">
            <v>00000041</v>
          </cell>
          <cell r="J186">
            <v>63</v>
          </cell>
          <cell r="K186">
            <v>313</v>
          </cell>
          <cell r="L186">
            <v>6008</v>
          </cell>
          <cell r="M186">
            <v>0</v>
          </cell>
          <cell r="N186">
            <v>0</v>
          </cell>
          <cell r="O186">
            <v>0</v>
          </cell>
          <cell r="P186">
            <v>0</v>
          </cell>
          <cell r="Q186" t="str">
            <v>0790</v>
          </cell>
          <cell r="R186" t="str">
            <v>65000</v>
          </cell>
          <cell r="S186" t="str">
            <v>200212</v>
          </cell>
          <cell r="T186" t="str">
            <v>CA01</v>
          </cell>
          <cell r="U186">
            <v>27500</v>
          </cell>
          <cell r="V186" t="str">
            <v>LDB</v>
          </cell>
          <cell r="W186">
            <v>0</v>
          </cell>
          <cell r="Y186">
            <v>0</v>
          </cell>
          <cell r="Z186">
            <v>0</v>
          </cell>
          <cell r="AA186" t="str">
            <v>BCH</v>
          </cell>
          <cell r="AB186" t="str">
            <v>0054</v>
          </cell>
          <cell r="AC186" t="str">
            <v>WKS</v>
          </cell>
          <cell r="AE186" t="str">
            <v>JV#</v>
          </cell>
          <cell r="AF186" t="str">
            <v>1232</v>
          </cell>
          <cell r="AG186" t="str">
            <v>FRN</v>
          </cell>
          <cell r="AH186" t="str">
            <v>6008</v>
          </cell>
          <cell r="AI186" t="str">
            <v>RP#</v>
          </cell>
          <cell r="AJ186" t="str">
            <v>000</v>
          </cell>
          <cell r="AK186" t="str">
            <v>CTL</v>
          </cell>
          <cell r="AM186" t="str">
            <v>RF#</v>
          </cell>
          <cell r="AU186" t="str">
            <v>ACCR DEC 02 CAPITAL-EXELO</v>
          </cell>
          <cell r="AZ186" t="str">
            <v>FPL Fibernet</v>
          </cell>
        </row>
        <row r="187">
          <cell r="A187" t="str">
            <v>107100</v>
          </cell>
          <cell r="B187" t="str">
            <v>0312</v>
          </cell>
          <cell r="C187" t="str">
            <v>06027</v>
          </cell>
          <cell r="D187" t="str">
            <v>0ELECT</v>
          </cell>
          <cell r="E187" t="str">
            <v>312000</v>
          </cell>
          <cell r="F187" t="str">
            <v>0790</v>
          </cell>
          <cell r="G187" t="str">
            <v>65000</v>
          </cell>
          <cell r="H187" t="str">
            <v>A</v>
          </cell>
          <cell r="I187" t="str">
            <v>00000041</v>
          </cell>
          <cell r="J187">
            <v>70</v>
          </cell>
          <cell r="K187">
            <v>312</v>
          </cell>
          <cell r="L187">
            <v>6027</v>
          </cell>
          <cell r="M187">
            <v>0</v>
          </cell>
          <cell r="N187">
            <v>0</v>
          </cell>
          <cell r="O187">
            <v>0</v>
          </cell>
          <cell r="P187">
            <v>0</v>
          </cell>
          <cell r="Q187" t="str">
            <v>0790</v>
          </cell>
          <cell r="R187" t="str">
            <v>65000</v>
          </cell>
          <cell r="S187" t="str">
            <v>200212</v>
          </cell>
          <cell r="T187" t="str">
            <v>CA01</v>
          </cell>
          <cell r="U187">
            <v>-8148.44</v>
          </cell>
          <cell r="V187" t="str">
            <v>LDB</v>
          </cell>
          <cell r="W187">
            <v>0</v>
          </cell>
          <cell r="Y187">
            <v>0</v>
          </cell>
          <cell r="Z187">
            <v>0</v>
          </cell>
          <cell r="AA187" t="str">
            <v>BCH</v>
          </cell>
          <cell r="AB187" t="str">
            <v>0023</v>
          </cell>
          <cell r="AC187" t="str">
            <v>WKS</v>
          </cell>
          <cell r="AE187" t="str">
            <v>JV#</v>
          </cell>
          <cell r="AF187" t="str">
            <v>1232</v>
          </cell>
          <cell r="AG187" t="str">
            <v>FRN</v>
          </cell>
          <cell r="AH187" t="str">
            <v>6027</v>
          </cell>
          <cell r="AI187" t="str">
            <v>RP#</v>
          </cell>
          <cell r="AJ187" t="str">
            <v>000</v>
          </cell>
          <cell r="AK187" t="str">
            <v>CTL</v>
          </cell>
          <cell r="AM187" t="str">
            <v>RF#</v>
          </cell>
          <cell r="AU187" t="str">
            <v>TO PLACE IN SERVICE</v>
          </cell>
          <cell r="AZ187" t="str">
            <v>FPL Fibernet</v>
          </cell>
        </row>
        <row r="188">
          <cell r="A188" t="str">
            <v>107100</v>
          </cell>
          <cell r="B188" t="str">
            <v>0312</v>
          </cell>
          <cell r="C188" t="str">
            <v>06027</v>
          </cell>
          <cell r="D188" t="str">
            <v>0FIBER</v>
          </cell>
          <cell r="E188" t="str">
            <v>312000</v>
          </cell>
          <cell r="F188" t="str">
            <v>0790</v>
          </cell>
          <cell r="G188" t="str">
            <v>65000</v>
          </cell>
          <cell r="H188" t="str">
            <v>A</v>
          </cell>
          <cell r="I188" t="str">
            <v>00000041</v>
          </cell>
          <cell r="J188">
            <v>9</v>
          </cell>
          <cell r="K188">
            <v>312</v>
          </cell>
          <cell r="L188">
            <v>6027</v>
          </cell>
          <cell r="M188">
            <v>0</v>
          </cell>
          <cell r="N188">
            <v>0</v>
          </cell>
          <cell r="O188">
            <v>0</v>
          </cell>
          <cell r="P188">
            <v>0</v>
          </cell>
          <cell r="Q188" t="str">
            <v>0790</v>
          </cell>
          <cell r="R188" t="str">
            <v>65000</v>
          </cell>
          <cell r="S188" t="str">
            <v>200212</v>
          </cell>
          <cell r="T188" t="str">
            <v>CA01</v>
          </cell>
          <cell r="U188">
            <v>-6208.25</v>
          </cell>
          <cell r="V188" t="str">
            <v>LDB</v>
          </cell>
          <cell r="W188">
            <v>0</v>
          </cell>
          <cell r="Y188">
            <v>0</v>
          </cell>
          <cell r="Z188">
            <v>0</v>
          </cell>
          <cell r="AA188" t="str">
            <v>BCH</v>
          </cell>
          <cell r="AB188" t="str">
            <v>0023</v>
          </cell>
          <cell r="AC188" t="str">
            <v>WKS</v>
          </cell>
          <cell r="AE188" t="str">
            <v>JV#</v>
          </cell>
          <cell r="AF188" t="str">
            <v>1232</v>
          </cell>
          <cell r="AG188" t="str">
            <v>FRN</v>
          </cell>
          <cell r="AH188" t="str">
            <v>6027</v>
          </cell>
          <cell r="AI188" t="str">
            <v>RP#</v>
          </cell>
          <cell r="AJ188" t="str">
            <v>000</v>
          </cell>
          <cell r="AK188" t="str">
            <v>CTL</v>
          </cell>
          <cell r="AM188" t="str">
            <v>RF#</v>
          </cell>
          <cell r="AU188" t="str">
            <v>TO PLACE IN SERVICE</v>
          </cell>
          <cell r="AZ188" t="str">
            <v>FPL Fibernet</v>
          </cell>
        </row>
        <row r="189">
          <cell r="A189" t="str">
            <v>107100</v>
          </cell>
          <cell r="B189" t="str">
            <v>0312</v>
          </cell>
          <cell r="C189" t="str">
            <v>06027</v>
          </cell>
          <cell r="D189" t="str">
            <v>0FIBER</v>
          </cell>
          <cell r="E189" t="str">
            <v>312000</v>
          </cell>
          <cell r="F189" t="str">
            <v>0813</v>
          </cell>
          <cell r="G189" t="str">
            <v>51450</v>
          </cell>
          <cell r="H189" t="str">
            <v>A</v>
          </cell>
          <cell r="I189" t="str">
            <v>00000041</v>
          </cell>
          <cell r="J189">
            <v>63</v>
          </cell>
          <cell r="K189">
            <v>312</v>
          </cell>
          <cell r="L189">
            <v>6027</v>
          </cell>
          <cell r="M189">
            <v>0</v>
          </cell>
          <cell r="N189">
            <v>0</v>
          </cell>
          <cell r="O189">
            <v>0</v>
          </cell>
          <cell r="P189">
            <v>0</v>
          </cell>
          <cell r="Q189" t="str">
            <v>0813</v>
          </cell>
          <cell r="R189" t="str">
            <v>51450</v>
          </cell>
          <cell r="S189" t="str">
            <v>200212</v>
          </cell>
          <cell r="T189" t="str">
            <v>SA01</v>
          </cell>
          <cell r="U189">
            <v>6208.25</v>
          </cell>
          <cell r="W189">
            <v>0</v>
          </cell>
          <cell r="Y189">
            <v>0</v>
          </cell>
          <cell r="Z189">
            <v>1</v>
          </cell>
          <cell r="AA189" t="str">
            <v>BCH</v>
          </cell>
          <cell r="AB189" t="str">
            <v>450002339</v>
          </cell>
          <cell r="AC189" t="str">
            <v>PO#</v>
          </cell>
          <cell r="AD189" t="str">
            <v>4500006339</v>
          </cell>
          <cell r="AE189" t="str">
            <v>S/R</v>
          </cell>
          <cell r="AF189" t="str">
            <v>NET</v>
          </cell>
          <cell r="AI189" t="str">
            <v>PYN</v>
          </cell>
          <cell r="AJ189" t="str">
            <v>CABLE UTILTIES</v>
          </cell>
          <cell r="AK189" t="str">
            <v>VND</v>
          </cell>
          <cell r="AL189" t="str">
            <v>043139190</v>
          </cell>
          <cell r="AM189" t="str">
            <v>FAC</v>
          </cell>
          <cell r="AN189" t="str">
            <v>000</v>
          </cell>
          <cell r="AQ189" t="str">
            <v>NVD</v>
          </cell>
          <cell r="AR189" t="str">
            <v>2002-06-</v>
          </cell>
          <cell r="AU189" t="str">
            <v>INVOICE# 0012       CABLE UTILTIES      5000003497</v>
          </cell>
          <cell r="AV189" t="str">
            <v>WF-BATCH</v>
          </cell>
          <cell r="AW189" t="str">
            <v>000</v>
          </cell>
          <cell r="AX189" t="str">
            <v>00</v>
          </cell>
          <cell r="AY189" t="str">
            <v>0</v>
          </cell>
          <cell r="AZ189" t="str">
            <v>FPL Fibernet</v>
          </cell>
        </row>
        <row r="190">
          <cell r="A190" t="str">
            <v>107100</v>
          </cell>
          <cell r="B190" t="str">
            <v>0312</v>
          </cell>
          <cell r="C190" t="str">
            <v>06030</v>
          </cell>
          <cell r="D190" t="str">
            <v>0ELECT</v>
          </cell>
          <cell r="E190" t="str">
            <v>312000</v>
          </cell>
          <cell r="F190" t="str">
            <v>0790</v>
          </cell>
          <cell r="G190" t="str">
            <v>65000</v>
          </cell>
          <cell r="H190" t="str">
            <v>A</v>
          </cell>
          <cell r="I190" t="str">
            <v>00000041</v>
          </cell>
          <cell r="J190">
            <v>70</v>
          </cell>
          <cell r="K190">
            <v>312</v>
          </cell>
          <cell r="L190">
            <v>6030</v>
          </cell>
          <cell r="M190">
            <v>0</v>
          </cell>
          <cell r="N190">
            <v>0</v>
          </cell>
          <cell r="O190">
            <v>0</v>
          </cell>
          <cell r="P190">
            <v>0</v>
          </cell>
          <cell r="Q190" t="str">
            <v>0790</v>
          </cell>
          <cell r="R190" t="str">
            <v>65000</v>
          </cell>
          <cell r="S190" t="str">
            <v>200212</v>
          </cell>
          <cell r="T190" t="str">
            <v>CA01</v>
          </cell>
          <cell r="U190">
            <v>-9738.59</v>
          </cell>
          <cell r="V190" t="str">
            <v>LDB</v>
          </cell>
          <cell r="W190">
            <v>0</v>
          </cell>
          <cell r="Y190">
            <v>0</v>
          </cell>
          <cell r="Z190">
            <v>0</v>
          </cell>
          <cell r="AA190" t="str">
            <v>BCH</v>
          </cell>
          <cell r="AB190" t="str">
            <v>0023</v>
          </cell>
          <cell r="AC190" t="str">
            <v>WKS</v>
          </cell>
          <cell r="AE190" t="str">
            <v>JV#</v>
          </cell>
          <cell r="AF190" t="str">
            <v>1232</v>
          </cell>
          <cell r="AG190" t="str">
            <v>FRN</v>
          </cell>
          <cell r="AH190" t="str">
            <v>6030</v>
          </cell>
          <cell r="AI190" t="str">
            <v>RP#</v>
          </cell>
          <cell r="AJ190" t="str">
            <v>000</v>
          </cell>
          <cell r="AK190" t="str">
            <v>CTL</v>
          </cell>
          <cell r="AM190" t="str">
            <v>RF#</v>
          </cell>
          <cell r="AU190" t="str">
            <v>TO PLACE IN SERVICE</v>
          </cell>
          <cell r="AZ190" t="str">
            <v>FPL Fibernet</v>
          </cell>
        </row>
        <row r="191">
          <cell r="A191" t="str">
            <v>107100</v>
          </cell>
          <cell r="B191" t="str">
            <v>0312</v>
          </cell>
          <cell r="C191" t="str">
            <v>06035</v>
          </cell>
          <cell r="D191" t="str">
            <v>0ELECT</v>
          </cell>
          <cell r="E191" t="str">
            <v>312000</v>
          </cell>
          <cell r="F191" t="str">
            <v>0790</v>
          </cell>
          <cell r="G191" t="str">
            <v>65000</v>
          </cell>
          <cell r="H191" t="str">
            <v>A</v>
          </cell>
          <cell r="I191" t="str">
            <v>00000041</v>
          </cell>
          <cell r="J191">
            <v>70</v>
          </cell>
          <cell r="K191">
            <v>312</v>
          </cell>
          <cell r="L191">
            <v>6035</v>
          </cell>
          <cell r="M191">
            <v>0</v>
          </cell>
          <cell r="N191">
            <v>0</v>
          </cell>
          <cell r="O191">
            <v>0</v>
          </cell>
          <cell r="P191">
            <v>0</v>
          </cell>
          <cell r="Q191" t="str">
            <v>0790</v>
          </cell>
          <cell r="R191" t="str">
            <v>65000</v>
          </cell>
          <cell r="S191" t="str">
            <v>200212</v>
          </cell>
          <cell r="T191" t="str">
            <v>CA01</v>
          </cell>
          <cell r="U191">
            <v>-8679.01</v>
          </cell>
          <cell r="V191" t="str">
            <v>LDB</v>
          </cell>
          <cell r="W191">
            <v>0</v>
          </cell>
          <cell r="Y191">
            <v>0</v>
          </cell>
          <cell r="Z191">
            <v>0</v>
          </cell>
          <cell r="AA191" t="str">
            <v>BCH</v>
          </cell>
          <cell r="AB191" t="str">
            <v>0023</v>
          </cell>
          <cell r="AC191" t="str">
            <v>WKS</v>
          </cell>
          <cell r="AE191" t="str">
            <v>JV#</v>
          </cell>
          <cell r="AF191" t="str">
            <v>1232</v>
          </cell>
          <cell r="AG191" t="str">
            <v>FRN</v>
          </cell>
          <cell r="AH191" t="str">
            <v>6035</v>
          </cell>
          <cell r="AI191" t="str">
            <v>RP#</v>
          </cell>
          <cell r="AJ191" t="str">
            <v>000</v>
          </cell>
          <cell r="AK191" t="str">
            <v>CTL</v>
          </cell>
          <cell r="AM191" t="str">
            <v>RF#</v>
          </cell>
          <cell r="AU191" t="str">
            <v>TO PLACE IN SERVICE</v>
          </cell>
          <cell r="AZ191" t="str">
            <v>FPL Fibernet</v>
          </cell>
        </row>
        <row r="192">
          <cell r="A192" t="str">
            <v>107100</v>
          </cell>
          <cell r="B192" t="str">
            <v>0312</v>
          </cell>
          <cell r="C192" t="str">
            <v>06036</v>
          </cell>
          <cell r="D192" t="str">
            <v>0ELECT</v>
          </cell>
          <cell r="E192" t="str">
            <v>312000</v>
          </cell>
          <cell r="F192" t="str">
            <v>0790</v>
          </cell>
          <cell r="G192" t="str">
            <v>65000</v>
          </cell>
          <cell r="H192" t="str">
            <v>A</v>
          </cell>
          <cell r="I192" t="str">
            <v>00000041</v>
          </cell>
          <cell r="J192">
            <v>70</v>
          </cell>
          <cell r="K192">
            <v>312</v>
          </cell>
          <cell r="L192">
            <v>6036</v>
          </cell>
          <cell r="M192">
            <v>0</v>
          </cell>
          <cell r="N192">
            <v>0</v>
          </cell>
          <cell r="O192">
            <v>0</v>
          </cell>
          <cell r="P192">
            <v>0</v>
          </cell>
          <cell r="Q192" t="str">
            <v>0790</v>
          </cell>
          <cell r="R192" t="str">
            <v>65000</v>
          </cell>
          <cell r="S192" t="str">
            <v>200212</v>
          </cell>
          <cell r="T192" t="str">
            <v>CA01</v>
          </cell>
          <cell r="U192">
            <v>-6214.74</v>
          </cell>
          <cell r="V192" t="str">
            <v>LDB</v>
          </cell>
          <cell r="W192">
            <v>0</v>
          </cell>
          <cell r="Y192">
            <v>0</v>
          </cell>
          <cell r="Z192">
            <v>0</v>
          </cell>
          <cell r="AA192" t="str">
            <v>BCH</v>
          </cell>
          <cell r="AB192" t="str">
            <v>0023</v>
          </cell>
          <cell r="AC192" t="str">
            <v>WKS</v>
          </cell>
          <cell r="AE192" t="str">
            <v>JV#</v>
          </cell>
          <cell r="AF192" t="str">
            <v>1232</v>
          </cell>
          <cell r="AG192" t="str">
            <v>FRN</v>
          </cell>
          <cell r="AH192" t="str">
            <v>6036</v>
          </cell>
          <cell r="AI192" t="str">
            <v>RP#</v>
          </cell>
          <cell r="AJ192" t="str">
            <v>000</v>
          </cell>
          <cell r="AK192" t="str">
            <v>CTL</v>
          </cell>
          <cell r="AM192" t="str">
            <v>RF#</v>
          </cell>
          <cell r="AU192" t="str">
            <v>TO PLACE IN SERVICE</v>
          </cell>
          <cell r="AZ192" t="str">
            <v>FPL Fibernet</v>
          </cell>
        </row>
        <row r="193">
          <cell r="A193" t="str">
            <v>107100</v>
          </cell>
          <cell r="B193" t="str">
            <v>0312</v>
          </cell>
          <cell r="C193" t="str">
            <v>06036</v>
          </cell>
          <cell r="D193" t="str">
            <v>0FIBER</v>
          </cell>
          <cell r="E193" t="str">
            <v>312000</v>
          </cell>
          <cell r="F193" t="str">
            <v>0790</v>
          </cell>
          <cell r="G193" t="str">
            <v>65000</v>
          </cell>
          <cell r="H193" t="str">
            <v>A</v>
          </cell>
          <cell r="I193" t="str">
            <v>00000041</v>
          </cell>
          <cell r="J193">
            <v>63</v>
          </cell>
          <cell r="K193">
            <v>312</v>
          </cell>
          <cell r="L193">
            <v>6036</v>
          </cell>
          <cell r="M193">
            <v>0</v>
          </cell>
          <cell r="N193">
            <v>0</v>
          </cell>
          <cell r="O193">
            <v>0</v>
          </cell>
          <cell r="P193">
            <v>0</v>
          </cell>
          <cell r="Q193" t="str">
            <v>0790</v>
          </cell>
          <cell r="R193" t="str">
            <v>65000</v>
          </cell>
          <cell r="S193" t="str">
            <v>200212</v>
          </cell>
          <cell r="T193" t="str">
            <v>CA01</v>
          </cell>
          <cell r="U193">
            <v>119697</v>
          </cell>
          <cell r="V193" t="str">
            <v>LDB</v>
          </cell>
          <cell r="W193">
            <v>0</v>
          </cell>
          <cell r="Y193">
            <v>0</v>
          </cell>
          <cell r="Z193">
            <v>0</v>
          </cell>
          <cell r="AA193" t="str">
            <v>BCH</v>
          </cell>
          <cell r="AB193" t="str">
            <v>0011</v>
          </cell>
          <cell r="AC193" t="str">
            <v>WKS</v>
          </cell>
          <cell r="AE193" t="str">
            <v>JV#</v>
          </cell>
          <cell r="AF193" t="str">
            <v>1232</v>
          </cell>
          <cell r="AG193" t="str">
            <v>FRN</v>
          </cell>
          <cell r="AH193" t="str">
            <v>6036</v>
          </cell>
          <cell r="AI193" t="str">
            <v>RP#</v>
          </cell>
          <cell r="AJ193" t="str">
            <v>000</v>
          </cell>
          <cell r="AK193" t="str">
            <v>CTL</v>
          </cell>
          <cell r="AM193" t="str">
            <v>RF#</v>
          </cell>
          <cell r="AU193" t="str">
            <v>ACCRUAL OF DEC 02 CAPITAL</v>
          </cell>
          <cell r="AZ193" t="str">
            <v>FPL Fibernet</v>
          </cell>
        </row>
        <row r="194">
          <cell r="A194" t="str">
            <v>107100</v>
          </cell>
          <cell r="B194" t="str">
            <v>0312</v>
          </cell>
          <cell r="C194" t="str">
            <v>06036</v>
          </cell>
          <cell r="D194" t="str">
            <v>0OTHER</v>
          </cell>
          <cell r="E194" t="str">
            <v>312000</v>
          </cell>
          <cell r="F194" t="str">
            <v>0803</v>
          </cell>
          <cell r="G194" t="str">
            <v>36000</v>
          </cell>
          <cell r="H194" t="str">
            <v>A</v>
          </cell>
          <cell r="I194" t="str">
            <v>00000041</v>
          </cell>
          <cell r="J194">
            <v>68</v>
          </cell>
          <cell r="K194">
            <v>312</v>
          </cell>
          <cell r="L194">
            <v>6036</v>
          </cell>
          <cell r="M194">
            <v>107</v>
          </cell>
          <cell r="N194">
            <v>10</v>
          </cell>
          <cell r="O194">
            <v>0</v>
          </cell>
          <cell r="P194">
            <v>107.1</v>
          </cell>
          <cell r="Q194" t="str">
            <v>0803</v>
          </cell>
          <cell r="R194" t="str">
            <v>36000</v>
          </cell>
          <cell r="S194" t="str">
            <v>200212</v>
          </cell>
          <cell r="T194" t="str">
            <v>PY42</v>
          </cell>
          <cell r="U194">
            <v>403.9</v>
          </cell>
          <cell r="V194" t="str">
            <v>LDB</v>
          </cell>
          <cell r="W194">
            <v>0</v>
          </cell>
          <cell r="X194" t="str">
            <v>SHR</v>
          </cell>
          <cell r="Y194">
            <v>8</v>
          </cell>
          <cell r="Z194">
            <v>8</v>
          </cell>
          <cell r="AA194" t="str">
            <v>PYP</v>
          </cell>
          <cell r="AB194" t="str">
            <v xml:space="preserve"> 0000001</v>
          </cell>
          <cell r="AC194" t="str">
            <v>PYL</v>
          </cell>
          <cell r="AD194" t="str">
            <v>004399</v>
          </cell>
          <cell r="AE194" t="str">
            <v>EMP</v>
          </cell>
          <cell r="AF194" t="str">
            <v>40663</v>
          </cell>
          <cell r="AG194" t="str">
            <v>JUL</v>
          </cell>
          <cell r="AH194" t="str">
            <v xml:space="preserve"> 000.00</v>
          </cell>
          <cell r="AI194" t="str">
            <v>BCH</v>
          </cell>
          <cell r="AJ194" t="str">
            <v>500</v>
          </cell>
          <cell r="AK194" t="str">
            <v>CLS</v>
          </cell>
          <cell r="AL194" t="str">
            <v>1RB8</v>
          </cell>
          <cell r="AM194" t="str">
            <v>DTA</v>
          </cell>
          <cell r="AN194" t="str">
            <v xml:space="preserve"> 00000000000.00</v>
          </cell>
          <cell r="AO194" t="str">
            <v>DTH</v>
          </cell>
          <cell r="AP194" t="str">
            <v xml:space="preserve"> 00000000000.00</v>
          </cell>
          <cell r="AV194" t="str">
            <v>000000000</v>
          </cell>
          <cell r="AW194" t="str">
            <v>000</v>
          </cell>
          <cell r="AX194" t="str">
            <v>00</v>
          </cell>
          <cell r="AY194" t="str">
            <v>0</v>
          </cell>
          <cell r="AZ194" t="str">
            <v>FPL Fibernet</v>
          </cell>
        </row>
        <row r="195">
          <cell r="A195" t="str">
            <v>107100</v>
          </cell>
          <cell r="B195" t="str">
            <v>0382</v>
          </cell>
          <cell r="C195" t="str">
            <v>06036</v>
          </cell>
          <cell r="D195" t="str">
            <v>0OTHER</v>
          </cell>
          <cell r="E195" t="str">
            <v>312000</v>
          </cell>
          <cell r="F195" t="str">
            <v>0662</v>
          </cell>
          <cell r="G195" t="str">
            <v>51450</v>
          </cell>
          <cell r="H195" t="str">
            <v>A</v>
          </cell>
          <cell r="I195" t="str">
            <v>00000041</v>
          </cell>
          <cell r="J195">
            <v>68</v>
          </cell>
          <cell r="K195">
            <v>382</v>
          </cell>
          <cell r="L195">
            <v>6036</v>
          </cell>
          <cell r="M195">
            <v>390</v>
          </cell>
          <cell r="N195">
            <v>0</v>
          </cell>
          <cell r="O195">
            <v>1</v>
          </cell>
          <cell r="P195">
            <v>390.00099999999998</v>
          </cell>
          <cell r="Q195" t="str">
            <v>0662</v>
          </cell>
          <cell r="R195" t="str">
            <v>51450</v>
          </cell>
          <cell r="S195" t="str">
            <v>200212</v>
          </cell>
          <cell r="T195" t="str">
            <v>SA01</v>
          </cell>
          <cell r="U195">
            <v>-3800</v>
          </cell>
          <cell r="W195">
            <v>0</v>
          </cell>
          <cell r="Y195">
            <v>0</v>
          </cell>
          <cell r="Z195">
            <v>-1</v>
          </cell>
          <cell r="AA195" t="str">
            <v>BCH</v>
          </cell>
          <cell r="AB195" t="str">
            <v>450002344</v>
          </cell>
          <cell r="AC195" t="str">
            <v>PO#</v>
          </cell>
          <cell r="AD195" t="str">
            <v>4500109985</v>
          </cell>
          <cell r="AE195" t="str">
            <v>S/R</v>
          </cell>
          <cell r="AF195" t="str">
            <v>337</v>
          </cell>
          <cell r="AI195" t="str">
            <v>PYN</v>
          </cell>
          <cell r="AJ195" t="str">
            <v>CROSS CONNECT COMMUNICATI</v>
          </cell>
          <cell r="AK195" t="str">
            <v>VND</v>
          </cell>
          <cell r="AL195" t="str">
            <v>650926583</v>
          </cell>
          <cell r="AM195" t="str">
            <v>FAC</v>
          </cell>
          <cell r="AN195" t="str">
            <v>000</v>
          </cell>
          <cell r="AQ195" t="str">
            <v>NVD</v>
          </cell>
          <cell r="AR195" t="str">
            <v>2002-11-</v>
          </cell>
          <cell r="AU195" t="str">
            <v>FPL29MIA36          CROSS CONNECT COMMUN5000003520</v>
          </cell>
          <cell r="AV195" t="str">
            <v>WF-BATCH</v>
          </cell>
          <cell r="AW195" t="str">
            <v>000</v>
          </cell>
          <cell r="AX195" t="str">
            <v>00</v>
          </cell>
          <cell r="AY195" t="str">
            <v>0</v>
          </cell>
          <cell r="AZ195" t="str">
            <v>FPL Fibernet</v>
          </cell>
        </row>
        <row r="196">
          <cell r="A196" t="str">
            <v>107100</v>
          </cell>
          <cell r="B196" t="str">
            <v>0382</v>
          </cell>
          <cell r="C196" t="str">
            <v>06036</v>
          </cell>
          <cell r="D196" t="str">
            <v>0OTHER</v>
          </cell>
          <cell r="E196" t="str">
            <v>312000</v>
          </cell>
          <cell r="F196" t="str">
            <v>0803</v>
          </cell>
          <cell r="G196" t="str">
            <v>36000</v>
          </cell>
          <cell r="H196" t="str">
            <v>A</v>
          </cell>
          <cell r="I196" t="str">
            <v>00000041</v>
          </cell>
          <cell r="J196">
            <v>68</v>
          </cell>
          <cell r="K196">
            <v>382</v>
          </cell>
          <cell r="L196">
            <v>6036</v>
          </cell>
          <cell r="M196">
            <v>107</v>
          </cell>
          <cell r="N196">
            <v>10</v>
          </cell>
          <cell r="O196">
            <v>0</v>
          </cell>
          <cell r="P196">
            <v>107.1</v>
          </cell>
          <cell r="Q196" t="str">
            <v>0803</v>
          </cell>
          <cell r="R196" t="str">
            <v>36000</v>
          </cell>
          <cell r="S196" t="str">
            <v>200212</v>
          </cell>
          <cell r="T196" t="str">
            <v>PY42</v>
          </cell>
          <cell r="U196">
            <v>757.31</v>
          </cell>
          <cell r="V196" t="str">
            <v>LDB</v>
          </cell>
          <cell r="W196">
            <v>0</v>
          </cell>
          <cell r="X196" t="str">
            <v>SHR</v>
          </cell>
          <cell r="Y196">
            <v>15</v>
          </cell>
          <cell r="Z196">
            <v>15</v>
          </cell>
          <cell r="AA196" t="str">
            <v>PYP</v>
          </cell>
          <cell r="AB196" t="str">
            <v xml:space="preserve"> 0000026</v>
          </cell>
          <cell r="AC196" t="str">
            <v>PYL</v>
          </cell>
          <cell r="AD196" t="str">
            <v>004399</v>
          </cell>
          <cell r="AE196" t="str">
            <v>EMP</v>
          </cell>
          <cell r="AF196" t="str">
            <v>40663</v>
          </cell>
          <cell r="AG196" t="str">
            <v>JUL</v>
          </cell>
          <cell r="AH196" t="str">
            <v xml:space="preserve"> 000.00</v>
          </cell>
          <cell r="AI196" t="str">
            <v>BCH</v>
          </cell>
          <cell r="AJ196" t="str">
            <v>500</v>
          </cell>
          <cell r="AK196" t="str">
            <v>CLS</v>
          </cell>
          <cell r="AL196" t="str">
            <v>1RB8</v>
          </cell>
          <cell r="AM196" t="str">
            <v>DTA</v>
          </cell>
          <cell r="AN196" t="str">
            <v xml:space="preserve"> 00000000000.00</v>
          </cell>
          <cell r="AO196" t="str">
            <v>DTH</v>
          </cell>
          <cell r="AP196" t="str">
            <v xml:space="preserve"> 00000000000.00</v>
          </cell>
          <cell r="AV196" t="str">
            <v>000000000</v>
          </cell>
          <cell r="AW196" t="str">
            <v>000</v>
          </cell>
          <cell r="AX196" t="str">
            <v>00</v>
          </cell>
          <cell r="AY196" t="str">
            <v>0</v>
          </cell>
          <cell r="AZ196" t="str">
            <v>FPL Fibernet</v>
          </cell>
        </row>
        <row r="197">
          <cell r="A197" t="str">
            <v>107100</v>
          </cell>
          <cell r="B197" t="str">
            <v>0312</v>
          </cell>
          <cell r="C197" t="str">
            <v>06037</v>
          </cell>
          <cell r="D197" t="str">
            <v>0FIBER</v>
          </cell>
          <cell r="E197" t="str">
            <v>312000</v>
          </cell>
          <cell r="F197" t="str">
            <v>0790</v>
          </cell>
          <cell r="G197" t="str">
            <v>65000</v>
          </cell>
          <cell r="H197" t="str">
            <v>A</v>
          </cell>
          <cell r="I197" t="str">
            <v>00000041</v>
          </cell>
          <cell r="J197">
            <v>9</v>
          </cell>
          <cell r="K197">
            <v>312</v>
          </cell>
          <cell r="L197">
            <v>6037</v>
          </cell>
          <cell r="M197">
            <v>0</v>
          </cell>
          <cell r="N197">
            <v>0</v>
          </cell>
          <cell r="O197">
            <v>0</v>
          </cell>
          <cell r="P197">
            <v>0</v>
          </cell>
          <cell r="Q197" t="str">
            <v>0790</v>
          </cell>
          <cell r="R197" t="str">
            <v>65000</v>
          </cell>
          <cell r="S197" t="str">
            <v>200212</v>
          </cell>
          <cell r="T197" t="str">
            <v>CA01</v>
          </cell>
          <cell r="U197">
            <v>-2583.59</v>
          </cell>
          <cell r="V197" t="str">
            <v>LDB</v>
          </cell>
          <cell r="W197">
            <v>0</v>
          </cell>
          <cell r="Y197">
            <v>0</v>
          </cell>
          <cell r="Z197">
            <v>0</v>
          </cell>
          <cell r="AA197" t="str">
            <v>BCH</v>
          </cell>
          <cell r="AB197" t="str">
            <v>0023</v>
          </cell>
          <cell r="AC197" t="str">
            <v>WKS</v>
          </cell>
          <cell r="AE197" t="str">
            <v>JV#</v>
          </cell>
          <cell r="AF197" t="str">
            <v>1232</v>
          </cell>
          <cell r="AG197" t="str">
            <v>FRN</v>
          </cell>
          <cell r="AH197" t="str">
            <v>6037</v>
          </cell>
          <cell r="AI197" t="str">
            <v>RP#</v>
          </cell>
          <cell r="AJ197" t="str">
            <v>000</v>
          </cell>
          <cell r="AK197" t="str">
            <v>CTL</v>
          </cell>
          <cell r="AM197" t="str">
            <v>RF#</v>
          </cell>
          <cell r="AU197" t="str">
            <v>TO PLACE IN SERVICE</v>
          </cell>
          <cell r="AZ197" t="str">
            <v>FPL Fibernet</v>
          </cell>
        </row>
        <row r="198">
          <cell r="A198" t="str">
            <v>107100</v>
          </cell>
          <cell r="B198" t="str">
            <v>0312</v>
          </cell>
          <cell r="C198" t="str">
            <v>06039</v>
          </cell>
          <cell r="D198" t="str">
            <v>0ELECT</v>
          </cell>
          <cell r="E198" t="str">
            <v>312000</v>
          </cell>
          <cell r="F198" t="str">
            <v>0790</v>
          </cell>
          <cell r="G198" t="str">
            <v>65000</v>
          </cell>
          <cell r="H198" t="str">
            <v>A</v>
          </cell>
          <cell r="I198" t="str">
            <v>00000041</v>
          </cell>
          <cell r="J198">
            <v>70</v>
          </cell>
          <cell r="K198">
            <v>312</v>
          </cell>
          <cell r="L198">
            <v>6039</v>
          </cell>
          <cell r="M198">
            <v>0</v>
          </cell>
          <cell r="N198">
            <v>0</v>
          </cell>
          <cell r="O198">
            <v>0</v>
          </cell>
          <cell r="P198">
            <v>0</v>
          </cell>
          <cell r="Q198" t="str">
            <v>0790</v>
          </cell>
          <cell r="R198" t="str">
            <v>65000</v>
          </cell>
          <cell r="S198" t="str">
            <v>200212</v>
          </cell>
          <cell r="T198" t="str">
            <v>CA01</v>
          </cell>
          <cell r="U198">
            <v>-2761.7</v>
          </cell>
          <cell r="V198" t="str">
            <v>LDB</v>
          </cell>
          <cell r="W198">
            <v>0</v>
          </cell>
          <cell r="Y198">
            <v>0</v>
          </cell>
          <cell r="Z198">
            <v>0</v>
          </cell>
          <cell r="AA198" t="str">
            <v>BCH</v>
          </cell>
          <cell r="AB198" t="str">
            <v>0023</v>
          </cell>
          <cell r="AC198" t="str">
            <v>WKS</v>
          </cell>
          <cell r="AE198" t="str">
            <v>JV#</v>
          </cell>
          <cell r="AF198" t="str">
            <v>1232</v>
          </cell>
          <cell r="AG198" t="str">
            <v>FRN</v>
          </cell>
          <cell r="AH198" t="str">
            <v>6039</v>
          </cell>
          <cell r="AI198" t="str">
            <v>RP#</v>
          </cell>
          <cell r="AJ198" t="str">
            <v>000</v>
          </cell>
          <cell r="AK198" t="str">
            <v>CTL</v>
          </cell>
          <cell r="AM198" t="str">
            <v>RF#</v>
          </cell>
          <cell r="AU198" t="str">
            <v>TO PLACE IN SERVICE</v>
          </cell>
          <cell r="AZ198" t="str">
            <v>FPL Fibernet</v>
          </cell>
        </row>
        <row r="199">
          <cell r="A199" t="str">
            <v>107100</v>
          </cell>
          <cell r="B199" t="str">
            <v>0312</v>
          </cell>
          <cell r="C199" t="str">
            <v>06039</v>
          </cell>
          <cell r="D199" t="str">
            <v>0FIBER</v>
          </cell>
          <cell r="E199" t="str">
            <v>312000</v>
          </cell>
          <cell r="F199" t="str">
            <v>0790</v>
          </cell>
          <cell r="G199" t="str">
            <v>65000</v>
          </cell>
          <cell r="H199" t="str">
            <v>A</v>
          </cell>
          <cell r="I199" t="str">
            <v>00000041</v>
          </cell>
          <cell r="J199">
            <v>63</v>
          </cell>
          <cell r="K199">
            <v>312</v>
          </cell>
          <cell r="L199">
            <v>6039</v>
          </cell>
          <cell r="M199">
            <v>0</v>
          </cell>
          <cell r="N199">
            <v>0</v>
          </cell>
          <cell r="O199">
            <v>0</v>
          </cell>
          <cell r="P199">
            <v>0</v>
          </cell>
          <cell r="Q199" t="str">
            <v>0790</v>
          </cell>
          <cell r="R199" t="str">
            <v>65000</v>
          </cell>
          <cell r="S199" t="str">
            <v>200212</v>
          </cell>
          <cell r="T199" t="str">
            <v>CA01</v>
          </cell>
          <cell r="U199">
            <v>-52134</v>
          </cell>
          <cell r="V199" t="str">
            <v>LDB</v>
          </cell>
          <cell r="W199">
            <v>0</v>
          </cell>
          <cell r="Y199">
            <v>0</v>
          </cell>
          <cell r="Z199">
            <v>0</v>
          </cell>
          <cell r="AA199" t="str">
            <v>BCH</v>
          </cell>
          <cell r="AB199" t="str">
            <v>0003</v>
          </cell>
          <cell r="AC199" t="str">
            <v>WKS</v>
          </cell>
          <cell r="AE199" t="str">
            <v>JV#</v>
          </cell>
          <cell r="AF199" t="str">
            <v>1232</v>
          </cell>
          <cell r="AG199" t="str">
            <v>FRN</v>
          </cell>
          <cell r="AH199" t="str">
            <v>6039</v>
          </cell>
          <cell r="AI199" t="str">
            <v>RP#</v>
          </cell>
          <cell r="AJ199" t="str">
            <v>000</v>
          </cell>
          <cell r="AK199" t="str">
            <v>CTL</v>
          </cell>
          <cell r="AM199" t="str">
            <v>RF#</v>
          </cell>
          <cell r="AU199" t="str">
            <v>AC-REV ACCRUAL OF OCT 02 CAPITA</v>
          </cell>
          <cell r="AZ199" t="str">
            <v>FPL Fibernet</v>
          </cell>
        </row>
        <row r="200">
          <cell r="A200" t="str">
            <v>107100</v>
          </cell>
          <cell r="L200">
            <v>6042</v>
          </cell>
          <cell r="S200" t="str">
            <v>200212</v>
          </cell>
          <cell r="U200">
            <v>105720.69</v>
          </cell>
        </row>
        <row r="201">
          <cell r="A201" t="str">
            <v>107100</v>
          </cell>
          <cell r="L201">
            <v>6050</v>
          </cell>
          <cell r="S201" t="str">
            <v>200212</v>
          </cell>
          <cell r="U201">
            <v>12218.97</v>
          </cell>
        </row>
        <row r="202">
          <cell r="A202" t="str">
            <v>107100</v>
          </cell>
          <cell r="B202" t="str">
            <v>0312</v>
          </cell>
          <cell r="C202" t="str">
            <v>06052</v>
          </cell>
          <cell r="D202" t="str">
            <v>0FIBER</v>
          </cell>
          <cell r="E202" t="str">
            <v>312000</v>
          </cell>
          <cell r="F202" t="str">
            <v>0790</v>
          </cell>
          <cell r="G202" t="str">
            <v>65000</v>
          </cell>
          <cell r="H202" t="str">
            <v>A</v>
          </cell>
          <cell r="I202" t="str">
            <v>00000041</v>
          </cell>
          <cell r="J202">
            <v>9</v>
          </cell>
          <cell r="K202">
            <v>312</v>
          </cell>
          <cell r="L202">
            <v>6052</v>
          </cell>
          <cell r="M202">
            <v>0</v>
          </cell>
          <cell r="N202">
            <v>0</v>
          </cell>
          <cell r="O202">
            <v>0</v>
          </cell>
          <cell r="P202">
            <v>0</v>
          </cell>
          <cell r="Q202" t="str">
            <v>0790</v>
          </cell>
          <cell r="R202" t="str">
            <v>65000</v>
          </cell>
          <cell r="S202" t="str">
            <v>200212</v>
          </cell>
          <cell r="T202" t="str">
            <v>CA01</v>
          </cell>
          <cell r="U202">
            <v>-5232.32</v>
          </cell>
          <cell r="V202" t="str">
            <v>LDB</v>
          </cell>
          <cell r="W202">
            <v>0</v>
          </cell>
          <cell r="Y202">
            <v>0</v>
          </cell>
          <cell r="Z202">
            <v>0</v>
          </cell>
          <cell r="AA202" t="str">
            <v>BCH</v>
          </cell>
          <cell r="AB202" t="str">
            <v>0023</v>
          </cell>
          <cell r="AC202" t="str">
            <v>WKS</v>
          </cell>
          <cell r="AE202" t="str">
            <v>JV#</v>
          </cell>
          <cell r="AF202" t="str">
            <v>1232</v>
          </cell>
          <cell r="AG202" t="str">
            <v>FRN</v>
          </cell>
          <cell r="AH202" t="str">
            <v>6052</v>
          </cell>
          <cell r="AI202" t="str">
            <v>RP#</v>
          </cell>
          <cell r="AJ202" t="str">
            <v>000</v>
          </cell>
          <cell r="AK202" t="str">
            <v>CTL</v>
          </cell>
          <cell r="AM202" t="str">
            <v>RF#</v>
          </cell>
          <cell r="AU202" t="str">
            <v>TO PLACE IN SERVICE</v>
          </cell>
          <cell r="AZ202" t="str">
            <v>FPL Fibernet</v>
          </cell>
        </row>
        <row r="203">
          <cell r="A203" t="str">
            <v>107100</v>
          </cell>
          <cell r="B203" t="str">
            <v>0313</v>
          </cell>
          <cell r="C203" t="str">
            <v>06060</v>
          </cell>
          <cell r="D203" t="str">
            <v>0FIBER</v>
          </cell>
          <cell r="E203" t="str">
            <v>313000</v>
          </cell>
          <cell r="F203" t="str">
            <v>0790</v>
          </cell>
          <cell r="G203" t="str">
            <v>65000</v>
          </cell>
          <cell r="H203" t="str">
            <v>A</v>
          </cell>
          <cell r="I203" t="str">
            <v>00000041</v>
          </cell>
          <cell r="J203">
            <v>9</v>
          </cell>
          <cell r="K203">
            <v>313</v>
          </cell>
          <cell r="L203">
            <v>6060</v>
          </cell>
          <cell r="M203">
            <v>0</v>
          </cell>
          <cell r="N203">
            <v>0</v>
          </cell>
          <cell r="O203">
            <v>0</v>
          </cell>
          <cell r="P203">
            <v>0</v>
          </cell>
          <cell r="Q203" t="str">
            <v>0790</v>
          </cell>
          <cell r="R203" t="str">
            <v>65000</v>
          </cell>
          <cell r="S203" t="str">
            <v>200212</v>
          </cell>
          <cell r="T203" t="str">
            <v>CA01</v>
          </cell>
          <cell r="U203">
            <v>-10065.030000000001</v>
          </cell>
          <cell r="V203" t="str">
            <v>LDB</v>
          </cell>
          <cell r="W203">
            <v>0</v>
          </cell>
          <cell r="Y203">
            <v>0</v>
          </cell>
          <cell r="Z203">
            <v>0</v>
          </cell>
          <cell r="AA203" t="str">
            <v>BCH</v>
          </cell>
          <cell r="AB203" t="str">
            <v>0023</v>
          </cell>
          <cell r="AC203" t="str">
            <v>WKS</v>
          </cell>
          <cell r="AE203" t="str">
            <v>JV#</v>
          </cell>
          <cell r="AF203" t="str">
            <v>1232</v>
          </cell>
          <cell r="AG203" t="str">
            <v>FRN</v>
          </cell>
          <cell r="AH203" t="str">
            <v>6060</v>
          </cell>
          <cell r="AI203" t="str">
            <v>RP#</v>
          </cell>
          <cell r="AJ203" t="str">
            <v>000</v>
          </cell>
          <cell r="AK203" t="str">
            <v>CTL</v>
          </cell>
          <cell r="AM203" t="str">
            <v>RF#</v>
          </cell>
          <cell r="AU203" t="str">
            <v>TO PLACE IN SERVICE</v>
          </cell>
          <cell r="AZ203" t="str">
            <v>FPL Fibernet</v>
          </cell>
        </row>
        <row r="204">
          <cell r="A204" t="str">
            <v>107100</v>
          </cell>
          <cell r="B204" t="str">
            <v>0312</v>
          </cell>
          <cell r="C204" t="str">
            <v>06061</v>
          </cell>
          <cell r="D204" t="str">
            <v>0FIBER</v>
          </cell>
          <cell r="E204" t="str">
            <v>312000</v>
          </cell>
          <cell r="F204" t="str">
            <v>0662</v>
          </cell>
          <cell r="G204" t="str">
            <v>51450</v>
          </cell>
          <cell r="H204" t="str">
            <v>A</v>
          </cell>
          <cell r="I204" t="str">
            <v>00000041</v>
          </cell>
          <cell r="J204">
            <v>63</v>
          </cell>
          <cell r="K204">
            <v>312</v>
          </cell>
          <cell r="L204">
            <v>6061</v>
          </cell>
          <cell r="M204">
            <v>0</v>
          </cell>
          <cell r="N204">
            <v>0</v>
          </cell>
          <cell r="O204">
            <v>0</v>
          </cell>
          <cell r="P204">
            <v>0</v>
          </cell>
          <cell r="Q204" t="str">
            <v>0662</v>
          </cell>
          <cell r="R204" t="str">
            <v>51450</v>
          </cell>
          <cell r="S204" t="str">
            <v>200212</v>
          </cell>
          <cell r="T204" t="str">
            <v>SA01</v>
          </cell>
          <cell r="U204">
            <v>634.4</v>
          </cell>
          <cell r="W204">
            <v>0</v>
          </cell>
          <cell r="Y204">
            <v>0</v>
          </cell>
          <cell r="Z204">
            <v>1</v>
          </cell>
          <cell r="AA204" t="str">
            <v>BCH</v>
          </cell>
          <cell r="AB204" t="str">
            <v>450002350</v>
          </cell>
          <cell r="AC204" t="str">
            <v>PO#</v>
          </cell>
          <cell r="AD204" t="str">
            <v>4500030221</v>
          </cell>
          <cell r="AE204" t="str">
            <v>S/R</v>
          </cell>
          <cell r="AF204" t="str">
            <v>NET</v>
          </cell>
          <cell r="AI204" t="str">
            <v>PYN</v>
          </cell>
          <cell r="AJ204" t="str">
            <v>W D COMMUNICATIONS INC</v>
          </cell>
          <cell r="AK204" t="str">
            <v>VND</v>
          </cell>
          <cell r="AL204" t="str">
            <v>591953252</v>
          </cell>
          <cell r="AM204" t="str">
            <v>FAC</v>
          </cell>
          <cell r="AN204" t="str">
            <v>000</v>
          </cell>
          <cell r="AQ204" t="str">
            <v>NVD</v>
          </cell>
          <cell r="AR204" t="str">
            <v>2002-12-</v>
          </cell>
          <cell r="AU204" t="str">
            <v>INVOICE# 26753      W D COMMUNICATIONS I5000003531</v>
          </cell>
          <cell r="AV204" t="str">
            <v>WF-BATCH</v>
          </cell>
          <cell r="AW204" t="str">
            <v>000</v>
          </cell>
          <cell r="AX204" t="str">
            <v>00</v>
          </cell>
          <cell r="AY204" t="str">
            <v>0</v>
          </cell>
          <cell r="AZ204" t="str">
            <v>FPL Fibernet</v>
          </cell>
        </row>
        <row r="205">
          <cell r="A205" t="str">
            <v>107100</v>
          </cell>
          <cell r="B205" t="str">
            <v>0312</v>
          </cell>
          <cell r="C205" t="str">
            <v>06061</v>
          </cell>
          <cell r="D205" t="str">
            <v>0FIBER</v>
          </cell>
          <cell r="E205" t="str">
            <v>312000</v>
          </cell>
          <cell r="F205" t="str">
            <v>0662</v>
          </cell>
          <cell r="G205" t="str">
            <v>51450</v>
          </cell>
          <cell r="H205" t="str">
            <v>A</v>
          </cell>
          <cell r="I205" t="str">
            <v>00000041</v>
          </cell>
          <cell r="J205">
            <v>63</v>
          </cell>
          <cell r="K205">
            <v>312</v>
          </cell>
          <cell r="L205">
            <v>6061</v>
          </cell>
          <cell r="M205">
            <v>0</v>
          </cell>
          <cell r="N205">
            <v>0</v>
          </cell>
          <cell r="O205">
            <v>0</v>
          </cell>
          <cell r="P205">
            <v>0</v>
          </cell>
          <cell r="Q205" t="str">
            <v>0662</v>
          </cell>
          <cell r="R205" t="str">
            <v>51450</v>
          </cell>
          <cell r="S205" t="str">
            <v>200212</v>
          </cell>
          <cell r="T205" t="str">
            <v>SA01</v>
          </cell>
          <cell r="U205">
            <v>886.2</v>
          </cell>
          <cell r="W205">
            <v>0</v>
          </cell>
          <cell r="Y205">
            <v>0</v>
          </cell>
          <cell r="Z205">
            <v>1</v>
          </cell>
          <cell r="AA205" t="str">
            <v>BCH</v>
          </cell>
          <cell r="AB205" t="str">
            <v>450002353</v>
          </cell>
          <cell r="AC205" t="str">
            <v>PO#</v>
          </cell>
          <cell r="AD205" t="str">
            <v>4500078635</v>
          </cell>
          <cell r="AE205" t="str">
            <v>S/R</v>
          </cell>
          <cell r="AF205" t="str">
            <v>337</v>
          </cell>
          <cell r="AI205" t="str">
            <v>PYN</v>
          </cell>
          <cell r="AJ205" t="str">
            <v>ORIUS TELECOM SERVICES IN</v>
          </cell>
          <cell r="AK205" t="str">
            <v>VND</v>
          </cell>
          <cell r="AL205" t="str">
            <v>651061903</v>
          </cell>
          <cell r="AM205" t="str">
            <v>FAC</v>
          </cell>
          <cell r="AN205" t="str">
            <v>000</v>
          </cell>
          <cell r="AQ205" t="str">
            <v>NVD</v>
          </cell>
          <cell r="AR205" t="str">
            <v>2002-12-</v>
          </cell>
          <cell r="AU205" t="str">
            <v>INVOICE# 90653TPR   ORIUS TELECOM SERVIC5000003587</v>
          </cell>
          <cell r="AV205" t="str">
            <v>WF-BATCH</v>
          </cell>
          <cell r="AW205" t="str">
            <v>000</v>
          </cell>
          <cell r="AX205" t="str">
            <v>00</v>
          </cell>
          <cell r="AY205" t="str">
            <v>0</v>
          </cell>
          <cell r="AZ205" t="str">
            <v>FPL Fibernet</v>
          </cell>
        </row>
        <row r="206">
          <cell r="A206" t="str">
            <v>107100</v>
          </cell>
          <cell r="B206" t="str">
            <v>0312</v>
          </cell>
          <cell r="C206" t="str">
            <v>06061</v>
          </cell>
          <cell r="D206" t="str">
            <v>0FIBER</v>
          </cell>
          <cell r="E206" t="str">
            <v>312000</v>
          </cell>
          <cell r="F206" t="str">
            <v>0662</v>
          </cell>
          <cell r="G206" t="str">
            <v>51450</v>
          </cell>
          <cell r="H206" t="str">
            <v>A</v>
          </cell>
          <cell r="I206" t="str">
            <v>00000041</v>
          </cell>
          <cell r="J206">
            <v>63</v>
          </cell>
          <cell r="K206">
            <v>312</v>
          </cell>
          <cell r="L206">
            <v>6061</v>
          </cell>
          <cell r="M206">
            <v>0</v>
          </cell>
          <cell r="N206">
            <v>0</v>
          </cell>
          <cell r="O206">
            <v>0</v>
          </cell>
          <cell r="P206">
            <v>0</v>
          </cell>
          <cell r="Q206" t="str">
            <v>0662</v>
          </cell>
          <cell r="R206" t="str">
            <v>51450</v>
          </cell>
          <cell r="S206" t="str">
            <v>200212</v>
          </cell>
          <cell r="T206" t="str">
            <v>SA01</v>
          </cell>
          <cell r="U206">
            <v>2320</v>
          </cell>
          <cell r="W206">
            <v>0</v>
          </cell>
          <cell r="Y206">
            <v>0</v>
          </cell>
          <cell r="Z206">
            <v>1</v>
          </cell>
          <cell r="AA206" t="str">
            <v>BCH</v>
          </cell>
          <cell r="AB206" t="str">
            <v>450002350</v>
          </cell>
          <cell r="AC206" t="str">
            <v>PO#</v>
          </cell>
          <cell r="AD206" t="str">
            <v>4500006339</v>
          </cell>
          <cell r="AE206" t="str">
            <v>S/R</v>
          </cell>
          <cell r="AF206" t="str">
            <v>NET</v>
          </cell>
          <cell r="AI206" t="str">
            <v>PYN</v>
          </cell>
          <cell r="AJ206" t="str">
            <v>CABLE UTILTIES</v>
          </cell>
          <cell r="AK206" t="str">
            <v>VND</v>
          </cell>
          <cell r="AL206" t="str">
            <v>043139190</v>
          </cell>
          <cell r="AM206" t="str">
            <v>FAC</v>
          </cell>
          <cell r="AN206" t="str">
            <v>000</v>
          </cell>
          <cell r="AQ206" t="str">
            <v>NVD</v>
          </cell>
          <cell r="AR206" t="str">
            <v>2002-12-</v>
          </cell>
          <cell r="AU206" t="str">
            <v>INVOICE# 16         CABLE UTILTIES      5000003573</v>
          </cell>
          <cell r="AV206" t="str">
            <v>WF-BATCH</v>
          </cell>
          <cell r="AW206" t="str">
            <v>000</v>
          </cell>
          <cell r="AX206" t="str">
            <v>00</v>
          </cell>
          <cell r="AY206" t="str">
            <v>0</v>
          </cell>
          <cell r="AZ206" t="str">
            <v>FPL Fibernet</v>
          </cell>
        </row>
        <row r="207">
          <cell r="A207" t="str">
            <v>107100</v>
          </cell>
          <cell r="B207" t="str">
            <v>0312</v>
          </cell>
          <cell r="C207" t="str">
            <v>06061</v>
          </cell>
          <cell r="D207" t="str">
            <v>0FIBER</v>
          </cell>
          <cell r="E207" t="str">
            <v>312000</v>
          </cell>
          <cell r="F207" t="str">
            <v>0790</v>
          </cell>
          <cell r="G207" t="str">
            <v>65000</v>
          </cell>
          <cell r="H207" t="str">
            <v>A</v>
          </cell>
          <cell r="I207" t="str">
            <v>00000041</v>
          </cell>
          <cell r="J207">
            <v>9</v>
          </cell>
          <cell r="K207">
            <v>312</v>
          </cell>
          <cell r="L207">
            <v>6061</v>
          </cell>
          <cell r="M207">
            <v>0</v>
          </cell>
          <cell r="N207">
            <v>0</v>
          </cell>
          <cell r="O207">
            <v>0</v>
          </cell>
          <cell r="P207">
            <v>0</v>
          </cell>
          <cell r="Q207" t="str">
            <v>0790</v>
          </cell>
          <cell r="R207" t="str">
            <v>65000</v>
          </cell>
          <cell r="S207" t="str">
            <v>200212</v>
          </cell>
          <cell r="T207" t="str">
            <v>CA01</v>
          </cell>
          <cell r="U207">
            <v>-29819.13</v>
          </cell>
          <cell r="V207" t="str">
            <v>LDB</v>
          </cell>
          <cell r="W207">
            <v>0</v>
          </cell>
          <cell r="Y207">
            <v>0</v>
          </cell>
          <cell r="Z207">
            <v>0</v>
          </cell>
          <cell r="AA207" t="str">
            <v>BCH</v>
          </cell>
          <cell r="AB207" t="str">
            <v>0023</v>
          </cell>
          <cell r="AC207" t="str">
            <v>WKS</v>
          </cell>
          <cell r="AE207" t="str">
            <v>JV#</v>
          </cell>
          <cell r="AF207" t="str">
            <v>1232</v>
          </cell>
          <cell r="AG207" t="str">
            <v>FRN</v>
          </cell>
          <cell r="AH207" t="str">
            <v>6061</v>
          </cell>
          <cell r="AI207" t="str">
            <v>RP#</v>
          </cell>
          <cell r="AJ207" t="str">
            <v>000</v>
          </cell>
          <cell r="AK207" t="str">
            <v>CTL</v>
          </cell>
          <cell r="AM207" t="str">
            <v>RF#</v>
          </cell>
          <cell r="AU207" t="str">
            <v>TO PLACE IN SERVICE</v>
          </cell>
          <cell r="AZ207" t="str">
            <v>FPL Fibernet</v>
          </cell>
        </row>
        <row r="208">
          <cell r="A208" t="str">
            <v>107100</v>
          </cell>
          <cell r="B208" t="str">
            <v>0312</v>
          </cell>
          <cell r="C208" t="str">
            <v>06061</v>
          </cell>
          <cell r="D208" t="str">
            <v>0FIBER</v>
          </cell>
          <cell r="E208" t="str">
            <v>312000</v>
          </cell>
          <cell r="F208" t="str">
            <v>0790</v>
          </cell>
          <cell r="G208" t="str">
            <v>65000</v>
          </cell>
          <cell r="H208" t="str">
            <v>A</v>
          </cell>
          <cell r="I208" t="str">
            <v>00000041</v>
          </cell>
          <cell r="J208">
            <v>63</v>
          </cell>
          <cell r="K208">
            <v>312</v>
          </cell>
          <cell r="L208">
            <v>6061</v>
          </cell>
          <cell r="M208">
            <v>0</v>
          </cell>
          <cell r="N208">
            <v>0</v>
          </cell>
          <cell r="O208">
            <v>0</v>
          </cell>
          <cell r="P208">
            <v>0</v>
          </cell>
          <cell r="Q208" t="str">
            <v>0790</v>
          </cell>
          <cell r="R208" t="str">
            <v>65000</v>
          </cell>
          <cell r="S208" t="str">
            <v>200212</v>
          </cell>
          <cell r="T208" t="str">
            <v>CA01</v>
          </cell>
          <cell r="U208">
            <v>128000</v>
          </cell>
          <cell r="V208" t="str">
            <v>LDB</v>
          </cell>
          <cell r="W208">
            <v>0</v>
          </cell>
          <cell r="Y208">
            <v>0</v>
          </cell>
          <cell r="Z208">
            <v>0</v>
          </cell>
          <cell r="AA208" t="str">
            <v>BCH</v>
          </cell>
          <cell r="AB208" t="str">
            <v>0004</v>
          </cell>
          <cell r="AC208" t="str">
            <v>WKS</v>
          </cell>
          <cell r="AE208" t="str">
            <v>JV#</v>
          </cell>
          <cell r="AF208" t="str">
            <v>1232</v>
          </cell>
          <cell r="AG208" t="str">
            <v>FRN</v>
          </cell>
          <cell r="AH208" t="str">
            <v>6061</v>
          </cell>
          <cell r="AI208" t="str">
            <v>RP#</v>
          </cell>
          <cell r="AJ208" t="str">
            <v>000</v>
          </cell>
          <cell r="AK208" t="str">
            <v>CTL</v>
          </cell>
          <cell r="AM208" t="str">
            <v>RF#</v>
          </cell>
          <cell r="AU208" t="str">
            <v>AC-REV ACCRUAL OF OCT 02 CAPITA</v>
          </cell>
          <cell r="AZ208" t="str">
            <v>FPL Fibernet</v>
          </cell>
        </row>
        <row r="209">
          <cell r="A209" t="str">
            <v>107100</v>
          </cell>
          <cell r="B209" t="str">
            <v>0312</v>
          </cell>
          <cell r="C209" t="str">
            <v>06061</v>
          </cell>
          <cell r="D209" t="str">
            <v>0FIBER</v>
          </cell>
          <cell r="E209" t="str">
            <v>312000</v>
          </cell>
          <cell r="F209" t="str">
            <v>0790</v>
          </cell>
          <cell r="G209" t="str">
            <v>65000</v>
          </cell>
          <cell r="H209" t="str">
            <v>A</v>
          </cell>
          <cell r="I209" t="str">
            <v>00000041</v>
          </cell>
          <cell r="J209">
            <v>63</v>
          </cell>
          <cell r="K209">
            <v>312</v>
          </cell>
          <cell r="L209">
            <v>6061</v>
          </cell>
          <cell r="M209">
            <v>0</v>
          </cell>
          <cell r="N209">
            <v>0</v>
          </cell>
          <cell r="O209">
            <v>0</v>
          </cell>
          <cell r="P209">
            <v>0</v>
          </cell>
          <cell r="Q209" t="str">
            <v>0790</v>
          </cell>
          <cell r="R209" t="str">
            <v>65000</v>
          </cell>
          <cell r="S209" t="str">
            <v>200212</v>
          </cell>
          <cell r="T209" t="str">
            <v>CA01</v>
          </cell>
          <cell r="U209">
            <v>187711.64</v>
          </cell>
          <cell r="V209" t="str">
            <v>LDB</v>
          </cell>
          <cell r="W209">
            <v>0</v>
          </cell>
          <cell r="Y209">
            <v>0</v>
          </cell>
          <cell r="Z209">
            <v>0</v>
          </cell>
          <cell r="AA209" t="str">
            <v>BCH</v>
          </cell>
          <cell r="AB209" t="str">
            <v>0015</v>
          </cell>
          <cell r="AC209" t="str">
            <v>WKS</v>
          </cell>
          <cell r="AE209" t="str">
            <v>JV#</v>
          </cell>
          <cell r="AF209" t="str">
            <v>1232</v>
          </cell>
          <cell r="AG209" t="str">
            <v>FRN</v>
          </cell>
          <cell r="AH209" t="str">
            <v>6061</v>
          </cell>
          <cell r="AI209" t="str">
            <v>RP#</v>
          </cell>
          <cell r="AJ209" t="str">
            <v>000</v>
          </cell>
          <cell r="AK209" t="str">
            <v>CTL</v>
          </cell>
          <cell r="AM209" t="str">
            <v>RF#</v>
          </cell>
          <cell r="AU209" t="str">
            <v>ACCRUAL OF DEC 02 CAPITAL</v>
          </cell>
          <cell r="AZ209" t="str">
            <v>FPL Fibernet</v>
          </cell>
        </row>
        <row r="210">
          <cell r="A210" t="str">
            <v>107100</v>
          </cell>
          <cell r="B210" t="str">
            <v>0312</v>
          </cell>
          <cell r="C210" t="str">
            <v>06061</v>
          </cell>
          <cell r="D210" t="str">
            <v>0FIBER</v>
          </cell>
          <cell r="E210" t="str">
            <v>312000</v>
          </cell>
          <cell r="F210" t="str">
            <v>0790</v>
          </cell>
          <cell r="G210" t="str">
            <v>65000</v>
          </cell>
          <cell r="H210" t="str">
            <v>A</v>
          </cell>
          <cell r="I210" t="str">
            <v>00000041</v>
          </cell>
          <cell r="J210">
            <v>63</v>
          </cell>
          <cell r="K210">
            <v>312</v>
          </cell>
          <cell r="L210">
            <v>6061</v>
          </cell>
          <cell r="M210">
            <v>0</v>
          </cell>
          <cell r="N210">
            <v>0</v>
          </cell>
          <cell r="O210">
            <v>0</v>
          </cell>
          <cell r="P210">
            <v>0</v>
          </cell>
          <cell r="Q210" t="str">
            <v>0790</v>
          </cell>
          <cell r="R210" t="str">
            <v>65000</v>
          </cell>
          <cell r="S210" t="str">
            <v>200212</v>
          </cell>
          <cell r="T210" t="str">
            <v>CA01</v>
          </cell>
          <cell r="U210">
            <v>-580000</v>
          </cell>
          <cell r="V210" t="str">
            <v>LDB</v>
          </cell>
          <cell r="W210">
            <v>0</v>
          </cell>
          <cell r="Y210">
            <v>0</v>
          </cell>
          <cell r="Z210">
            <v>0</v>
          </cell>
          <cell r="AA210" t="str">
            <v>BCH</v>
          </cell>
          <cell r="AB210" t="str">
            <v>0003</v>
          </cell>
          <cell r="AC210" t="str">
            <v>WKS</v>
          </cell>
          <cell r="AE210" t="str">
            <v>JV#</v>
          </cell>
          <cell r="AF210" t="str">
            <v>1232</v>
          </cell>
          <cell r="AG210" t="str">
            <v>FRN</v>
          </cell>
          <cell r="AH210" t="str">
            <v>6061</v>
          </cell>
          <cell r="AI210" t="str">
            <v>RP#</v>
          </cell>
          <cell r="AJ210" t="str">
            <v>000</v>
          </cell>
          <cell r="AK210" t="str">
            <v>CTL</v>
          </cell>
          <cell r="AM210" t="str">
            <v>RF#</v>
          </cell>
          <cell r="AU210" t="str">
            <v>AC-REV ACCRUAL OF OCT 02 CAPITA</v>
          </cell>
          <cell r="AZ210" t="str">
            <v>FPL Fibernet</v>
          </cell>
        </row>
        <row r="211">
          <cell r="A211" t="str">
            <v>107100</v>
          </cell>
          <cell r="B211" t="str">
            <v>0306</v>
          </cell>
          <cell r="C211" t="str">
            <v>06062</v>
          </cell>
          <cell r="D211" t="str">
            <v>0ELECT</v>
          </cell>
          <cell r="E211" t="str">
            <v>306000</v>
          </cell>
          <cell r="F211" t="str">
            <v>0790</v>
          </cell>
          <cell r="G211" t="str">
            <v>65000</v>
          </cell>
          <cell r="H211" t="str">
            <v>A</v>
          </cell>
          <cell r="I211" t="str">
            <v>00000041</v>
          </cell>
          <cell r="J211">
            <v>70</v>
          </cell>
          <cell r="K211">
            <v>306</v>
          </cell>
          <cell r="L211">
            <v>6062</v>
          </cell>
          <cell r="M211">
            <v>0</v>
          </cell>
          <cell r="N211">
            <v>0</v>
          </cell>
          <cell r="O211">
            <v>0</v>
          </cell>
          <cell r="P211">
            <v>0</v>
          </cell>
          <cell r="Q211" t="str">
            <v>0790</v>
          </cell>
          <cell r="R211" t="str">
            <v>65000</v>
          </cell>
          <cell r="S211" t="str">
            <v>200212</v>
          </cell>
          <cell r="T211" t="str">
            <v>CA01</v>
          </cell>
          <cell r="U211">
            <v>-143481.26</v>
          </cell>
          <cell r="V211" t="str">
            <v>LDB</v>
          </cell>
          <cell r="W211">
            <v>0</v>
          </cell>
          <cell r="Y211">
            <v>0</v>
          </cell>
          <cell r="Z211">
            <v>0</v>
          </cell>
          <cell r="AA211" t="str">
            <v>BCH</v>
          </cell>
          <cell r="AB211" t="str">
            <v>0023</v>
          </cell>
          <cell r="AC211" t="str">
            <v>WKS</v>
          </cell>
          <cell r="AE211" t="str">
            <v>JV#</v>
          </cell>
          <cell r="AF211" t="str">
            <v>1232</v>
          </cell>
          <cell r="AG211" t="str">
            <v>FRN</v>
          </cell>
          <cell r="AH211" t="str">
            <v>6062</v>
          </cell>
          <cell r="AI211" t="str">
            <v>RP#</v>
          </cell>
          <cell r="AJ211" t="str">
            <v>000</v>
          </cell>
          <cell r="AK211" t="str">
            <v>CTL</v>
          </cell>
          <cell r="AM211" t="str">
            <v>RF#</v>
          </cell>
          <cell r="AU211" t="str">
            <v>TO PLACE IN SERVICE</v>
          </cell>
          <cell r="AZ211" t="str">
            <v>FPL Fibernet</v>
          </cell>
        </row>
        <row r="212">
          <cell r="A212" t="str">
            <v>107100</v>
          </cell>
          <cell r="B212" t="str">
            <v>0312</v>
          </cell>
          <cell r="C212" t="str">
            <v>06064</v>
          </cell>
          <cell r="D212" t="str">
            <v>0ELECT</v>
          </cell>
          <cell r="E212" t="str">
            <v>312000</v>
          </cell>
          <cell r="F212" t="str">
            <v>0790</v>
          </cell>
          <cell r="G212" t="str">
            <v>65000</v>
          </cell>
          <cell r="H212" t="str">
            <v>A</v>
          </cell>
          <cell r="I212" t="str">
            <v>00000041</v>
          </cell>
          <cell r="J212">
            <v>70</v>
          </cell>
          <cell r="K212">
            <v>312</v>
          </cell>
          <cell r="L212">
            <v>6064</v>
          </cell>
          <cell r="M212">
            <v>0</v>
          </cell>
          <cell r="N212">
            <v>0</v>
          </cell>
          <cell r="O212">
            <v>0</v>
          </cell>
          <cell r="P212">
            <v>0</v>
          </cell>
          <cell r="Q212" t="str">
            <v>0790</v>
          </cell>
          <cell r="R212" t="str">
            <v>65000</v>
          </cell>
          <cell r="S212" t="str">
            <v>200212</v>
          </cell>
          <cell r="T212" t="str">
            <v>CA01</v>
          </cell>
          <cell r="U212">
            <v>-50633.32</v>
          </cell>
          <cell r="V212" t="str">
            <v>LDB</v>
          </cell>
          <cell r="W212">
            <v>0</v>
          </cell>
          <cell r="Y212">
            <v>0</v>
          </cell>
          <cell r="Z212">
            <v>0</v>
          </cell>
          <cell r="AA212" t="str">
            <v>BCH</v>
          </cell>
          <cell r="AB212" t="str">
            <v>0023</v>
          </cell>
          <cell r="AC212" t="str">
            <v>WKS</v>
          </cell>
          <cell r="AE212" t="str">
            <v>JV#</v>
          </cell>
          <cell r="AF212" t="str">
            <v>1232</v>
          </cell>
          <cell r="AG212" t="str">
            <v>FRN</v>
          </cell>
          <cell r="AH212" t="str">
            <v>6064</v>
          </cell>
          <cell r="AI212" t="str">
            <v>RP#</v>
          </cell>
          <cell r="AJ212" t="str">
            <v>000</v>
          </cell>
          <cell r="AK212" t="str">
            <v>CTL</v>
          </cell>
          <cell r="AM212" t="str">
            <v>RF#</v>
          </cell>
          <cell r="AU212" t="str">
            <v>TO PLACE IN SERVICE</v>
          </cell>
          <cell r="AZ212" t="str">
            <v>FPL Fibernet</v>
          </cell>
        </row>
        <row r="213">
          <cell r="A213" t="str">
            <v>107100</v>
          </cell>
          <cell r="B213" t="str">
            <v>0312</v>
          </cell>
          <cell r="C213" t="str">
            <v>06064</v>
          </cell>
          <cell r="D213" t="str">
            <v>0FIBER</v>
          </cell>
          <cell r="E213" t="str">
            <v>312000</v>
          </cell>
          <cell r="F213" t="str">
            <v>0662</v>
          </cell>
          <cell r="G213" t="str">
            <v>51450</v>
          </cell>
          <cell r="H213" t="str">
            <v>A</v>
          </cell>
          <cell r="I213" t="str">
            <v>00000041</v>
          </cell>
          <cell r="J213">
            <v>63</v>
          </cell>
          <cell r="K213">
            <v>312</v>
          </cell>
          <cell r="L213">
            <v>6064</v>
          </cell>
          <cell r="M213">
            <v>0</v>
          </cell>
          <cell r="N213">
            <v>0</v>
          </cell>
          <cell r="O213">
            <v>0</v>
          </cell>
          <cell r="P213">
            <v>0</v>
          </cell>
          <cell r="Q213" t="str">
            <v>0662</v>
          </cell>
          <cell r="R213" t="str">
            <v>51450</v>
          </cell>
          <cell r="S213" t="str">
            <v>200212</v>
          </cell>
          <cell r="T213" t="str">
            <v>SA01</v>
          </cell>
          <cell r="U213">
            <v>634.4</v>
          </cell>
          <cell r="W213">
            <v>0</v>
          </cell>
          <cell r="Y213">
            <v>0</v>
          </cell>
          <cell r="Z213">
            <v>1</v>
          </cell>
          <cell r="AA213" t="str">
            <v>BCH</v>
          </cell>
          <cell r="AB213" t="str">
            <v>450002350</v>
          </cell>
          <cell r="AC213" t="str">
            <v>PO#</v>
          </cell>
          <cell r="AD213" t="str">
            <v>4500030221</v>
          </cell>
          <cell r="AE213" t="str">
            <v>S/R</v>
          </cell>
          <cell r="AF213" t="str">
            <v>NET</v>
          </cell>
          <cell r="AI213" t="str">
            <v>PYN</v>
          </cell>
          <cell r="AJ213" t="str">
            <v>W D COMMUNICATIONS INC</v>
          </cell>
          <cell r="AK213" t="str">
            <v>VND</v>
          </cell>
          <cell r="AL213" t="str">
            <v>591953252</v>
          </cell>
          <cell r="AM213" t="str">
            <v>FAC</v>
          </cell>
          <cell r="AN213" t="str">
            <v>000</v>
          </cell>
          <cell r="AQ213" t="str">
            <v>NVD</v>
          </cell>
          <cell r="AR213" t="str">
            <v>2002-12-</v>
          </cell>
          <cell r="AU213" t="str">
            <v>INVOICE# 26753      W D COMMUNICATIONS I5000003531</v>
          </cell>
          <cell r="AV213" t="str">
            <v>WF-BATCH</v>
          </cell>
          <cell r="AW213" t="str">
            <v>000</v>
          </cell>
          <cell r="AX213" t="str">
            <v>00</v>
          </cell>
          <cell r="AY213" t="str">
            <v>0</v>
          </cell>
          <cell r="AZ213" t="str">
            <v>FPL Fibernet</v>
          </cell>
        </row>
        <row r="214">
          <cell r="A214" t="str">
            <v>107100</v>
          </cell>
          <cell r="B214" t="str">
            <v>0312</v>
          </cell>
          <cell r="C214" t="str">
            <v>06064</v>
          </cell>
          <cell r="D214" t="str">
            <v>0FIBER</v>
          </cell>
          <cell r="E214" t="str">
            <v>312000</v>
          </cell>
          <cell r="F214" t="str">
            <v>0790</v>
          </cell>
          <cell r="G214" t="str">
            <v>65000</v>
          </cell>
          <cell r="H214" t="str">
            <v>A</v>
          </cell>
          <cell r="I214" t="str">
            <v>00000041</v>
          </cell>
          <cell r="J214">
            <v>63</v>
          </cell>
          <cell r="K214">
            <v>312</v>
          </cell>
          <cell r="L214">
            <v>6064</v>
          </cell>
          <cell r="M214">
            <v>0</v>
          </cell>
          <cell r="N214">
            <v>0</v>
          </cell>
          <cell r="O214">
            <v>0</v>
          </cell>
          <cell r="P214">
            <v>0</v>
          </cell>
          <cell r="Q214" t="str">
            <v>0790</v>
          </cell>
          <cell r="R214" t="str">
            <v>65000</v>
          </cell>
          <cell r="S214" t="str">
            <v>200212</v>
          </cell>
          <cell r="T214" t="str">
            <v>CA01</v>
          </cell>
          <cell r="U214">
            <v>154500</v>
          </cell>
          <cell r="V214" t="str">
            <v>LDB</v>
          </cell>
          <cell r="W214">
            <v>0</v>
          </cell>
          <cell r="Y214">
            <v>0</v>
          </cell>
          <cell r="Z214">
            <v>0</v>
          </cell>
          <cell r="AA214" t="str">
            <v>BCH</v>
          </cell>
          <cell r="AB214" t="str">
            <v>0015</v>
          </cell>
          <cell r="AC214" t="str">
            <v>WKS</v>
          </cell>
          <cell r="AE214" t="str">
            <v>JV#</v>
          </cell>
          <cell r="AF214" t="str">
            <v>1232</v>
          </cell>
          <cell r="AG214" t="str">
            <v>FRN</v>
          </cell>
          <cell r="AH214" t="str">
            <v>6064</v>
          </cell>
          <cell r="AI214" t="str">
            <v>RP#</v>
          </cell>
          <cell r="AJ214" t="str">
            <v>000</v>
          </cell>
          <cell r="AK214" t="str">
            <v>CTL</v>
          </cell>
          <cell r="AM214" t="str">
            <v>RF#</v>
          </cell>
          <cell r="AU214" t="str">
            <v>ACCRUAL OF DEC 02 CAPITAL</v>
          </cell>
          <cell r="AZ214" t="str">
            <v>FPL Fibernet</v>
          </cell>
        </row>
        <row r="215">
          <cell r="A215" t="str">
            <v>107100</v>
          </cell>
          <cell r="B215" t="str">
            <v>0312</v>
          </cell>
          <cell r="C215" t="str">
            <v>06064</v>
          </cell>
          <cell r="D215" t="str">
            <v>0FIBER</v>
          </cell>
          <cell r="E215" t="str">
            <v>312000</v>
          </cell>
          <cell r="F215" t="str">
            <v>0790</v>
          </cell>
          <cell r="G215" t="str">
            <v>65000</v>
          </cell>
          <cell r="H215" t="str">
            <v>A</v>
          </cell>
          <cell r="I215" t="str">
            <v>00000041</v>
          </cell>
          <cell r="J215">
            <v>63</v>
          </cell>
          <cell r="K215">
            <v>312</v>
          </cell>
          <cell r="L215">
            <v>6064</v>
          </cell>
          <cell r="M215">
            <v>0</v>
          </cell>
          <cell r="N215">
            <v>0</v>
          </cell>
          <cell r="O215">
            <v>0</v>
          </cell>
          <cell r="P215">
            <v>0</v>
          </cell>
          <cell r="Q215" t="str">
            <v>0790</v>
          </cell>
          <cell r="R215" t="str">
            <v>65000</v>
          </cell>
          <cell r="S215" t="str">
            <v>200212</v>
          </cell>
          <cell r="T215" t="str">
            <v>CA01</v>
          </cell>
          <cell r="U215">
            <v>-249000</v>
          </cell>
          <cell r="V215" t="str">
            <v>LDB</v>
          </cell>
          <cell r="W215">
            <v>0</v>
          </cell>
          <cell r="Y215">
            <v>0</v>
          </cell>
          <cell r="Z215">
            <v>0</v>
          </cell>
          <cell r="AA215" t="str">
            <v>BCH</v>
          </cell>
          <cell r="AB215" t="str">
            <v>0004</v>
          </cell>
          <cell r="AC215" t="str">
            <v>WKS</v>
          </cell>
          <cell r="AE215" t="str">
            <v>JV#</v>
          </cell>
          <cell r="AF215" t="str">
            <v>1232</v>
          </cell>
          <cell r="AG215" t="str">
            <v>FRN</v>
          </cell>
          <cell r="AH215" t="str">
            <v>6064</v>
          </cell>
          <cell r="AI215" t="str">
            <v>RP#</v>
          </cell>
          <cell r="AJ215" t="str">
            <v>000</v>
          </cell>
          <cell r="AK215" t="str">
            <v>CTL</v>
          </cell>
          <cell r="AM215" t="str">
            <v>RF#</v>
          </cell>
          <cell r="AU215" t="str">
            <v>AC-REV ACCRUAL OF OCT 02 CAPITA</v>
          </cell>
          <cell r="AZ215" t="str">
            <v>FPL Fibernet</v>
          </cell>
        </row>
        <row r="216">
          <cell r="A216" t="str">
            <v>107100</v>
          </cell>
          <cell r="B216" t="str">
            <v>0312</v>
          </cell>
          <cell r="C216" t="str">
            <v>06064</v>
          </cell>
          <cell r="D216" t="str">
            <v>0FIBER</v>
          </cell>
          <cell r="E216" t="str">
            <v>312000</v>
          </cell>
          <cell r="F216" t="str">
            <v>0813</v>
          </cell>
          <cell r="G216" t="str">
            <v>51450</v>
          </cell>
          <cell r="H216" t="str">
            <v>A</v>
          </cell>
          <cell r="I216" t="str">
            <v>00000041</v>
          </cell>
          <cell r="J216">
            <v>63</v>
          </cell>
          <cell r="K216">
            <v>312</v>
          </cell>
          <cell r="L216">
            <v>6064</v>
          </cell>
          <cell r="M216">
            <v>0</v>
          </cell>
          <cell r="N216">
            <v>0</v>
          </cell>
          <cell r="O216">
            <v>0</v>
          </cell>
          <cell r="P216">
            <v>0</v>
          </cell>
          <cell r="Q216" t="str">
            <v>0813</v>
          </cell>
          <cell r="R216" t="str">
            <v>51450</v>
          </cell>
          <cell r="S216" t="str">
            <v>200212</v>
          </cell>
          <cell r="T216" t="str">
            <v>SA01</v>
          </cell>
          <cell r="U216">
            <v>2580</v>
          </cell>
          <cell r="W216">
            <v>0</v>
          </cell>
          <cell r="Y216">
            <v>0</v>
          </cell>
          <cell r="Z216">
            <v>1</v>
          </cell>
          <cell r="AA216" t="str">
            <v>BCH</v>
          </cell>
          <cell r="AB216" t="str">
            <v>450002339</v>
          </cell>
          <cell r="AC216" t="str">
            <v>PO#</v>
          </cell>
          <cell r="AD216" t="str">
            <v>4500006339</v>
          </cell>
          <cell r="AE216" t="str">
            <v>S/R</v>
          </cell>
          <cell r="AF216" t="str">
            <v>NET</v>
          </cell>
          <cell r="AI216" t="str">
            <v>PYN</v>
          </cell>
          <cell r="AJ216" t="str">
            <v>CABLE UTILTIES</v>
          </cell>
          <cell r="AK216" t="str">
            <v>VND</v>
          </cell>
          <cell r="AL216" t="str">
            <v>043139190</v>
          </cell>
          <cell r="AM216" t="str">
            <v>FAC</v>
          </cell>
          <cell r="AN216" t="str">
            <v>000</v>
          </cell>
          <cell r="AQ216" t="str">
            <v>NVD</v>
          </cell>
          <cell r="AR216" t="str">
            <v>2002-06-</v>
          </cell>
          <cell r="AU216" t="str">
            <v>INVOICE# 0021       CABLE UTILTIES      5000003498</v>
          </cell>
          <cell r="AV216" t="str">
            <v>WF-BATCH</v>
          </cell>
          <cell r="AW216" t="str">
            <v>000</v>
          </cell>
          <cell r="AX216" t="str">
            <v>00</v>
          </cell>
          <cell r="AY216" t="str">
            <v>0</v>
          </cell>
          <cell r="AZ216" t="str">
            <v>FPL Fibernet</v>
          </cell>
        </row>
        <row r="217">
          <cell r="A217" t="str">
            <v>107100</v>
          </cell>
          <cell r="B217" t="str">
            <v>0313</v>
          </cell>
          <cell r="C217" t="str">
            <v>06065</v>
          </cell>
          <cell r="D217" t="str">
            <v>0ELECT</v>
          </cell>
          <cell r="E217" t="str">
            <v>313000</v>
          </cell>
          <cell r="F217" t="str">
            <v>0790</v>
          </cell>
          <cell r="G217" t="str">
            <v>65000</v>
          </cell>
          <cell r="H217" t="str">
            <v>A</v>
          </cell>
          <cell r="I217" t="str">
            <v>00000041</v>
          </cell>
          <cell r="J217">
            <v>70</v>
          </cell>
          <cell r="K217">
            <v>313</v>
          </cell>
          <cell r="L217">
            <v>6065</v>
          </cell>
          <cell r="M217">
            <v>0</v>
          </cell>
          <cell r="N217">
            <v>0</v>
          </cell>
          <cell r="O217">
            <v>0</v>
          </cell>
          <cell r="P217">
            <v>0</v>
          </cell>
          <cell r="Q217" t="str">
            <v>0790</v>
          </cell>
          <cell r="R217" t="str">
            <v>65000</v>
          </cell>
          <cell r="S217" t="str">
            <v>200212</v>
          </cell>
          <cell r="T217" t="str">
            <v>CA01</v>
          </cell>
          <cell r="U217">
            <v>-12266.59</v>
          </cell>
          <cell r="V217" t="str">
            <v>LDB</v>
          </cell>
          <cell r="W217">
            <v>0</v>
          </cell>
          <cell r="Y217">
            <v>0</v>
          </cell>
          <cell r="Z217">
            <v>0</v>
          </cell>
          <cell r="AA217" t="str">
            <v>BCH</v>
          </cell>
          <cell r="AB217" t="str">
            <v>0023</v>
          </cell>
          <cell r="AC217" t="str">
            <v>WKS</v>
          </cell>
          <cell r="AE217" t="str">
            <v>JV#</v>
          </cell>
          <cell r="AF217" t="str">
            <v>1232</v>
          </cell>
          <cell r="AG217" t="str">
            <v>FRN</v>
          </cell>
          <cell r="AH217" t="str">
            <v>6065</v>
          </cell>
          <cell r="AI217" t="str">
            <v>RP#</v>
          </cell>
          <cell r="AJ217" t="str">
            <v>000</v>
          </cell>
          <cell r="AK217" t="str">
            <v>CTL</v>
          </cell>
          <cell r="AM217" t="str">
            <v>RF#</v>
          </cell>
          <cell r="AU217" t="str">
            <v>TO PLACE IN SERVICE</v>
          </cell>
          <cell r="AZ217" t="str">
            <v>FPL Fibernet</v>
          </cell>
        </row>
        <row r="218">
          <cell r="A218" t="str">
            <v>107100</v>
          </cell>
          <cell r="B218" t="str">
            <v>0313</v>
          </cell>
          <cell r="C218" t="str">
            <v>06065</v>
          </cell>
          <cell r="D218" t="str">
            <v>0FIBER</v>
          </cell>
          <cell r="E218" t="str">
            <v>313000</v>
          </cell>
          <cell r="F218" t="str">
            <v>0662</v>
          </cell>
          <cell r="G218" t="str">
            <v>51450</v>
          </cell>
          <cell r="H218" t="str">
            <v>A</v>
          </cell>
          <cell r="I218" t="str">
            <v>00000041</v>
          </cell>
          <cell r="J218">
            <v>63</v>
          </cell>
          <cell r="K218">
            <v>313</v>
          </cell>
          <cell r="L218">
            <v>6065</v>
          </cell>
          <cell r="M218">
            <v>0</v>
          </cell>
          <cell r="N218">
            <v>0</v>
          </cell>
          <cell r="O218">
            <v>0</v>
          </cell>
          <cell r="P218">
            <v>0</v>
          </cell>
          <cell r="Q218" t="str">
            <v>0662</v>
          </cell>
          <cell r="R218" t="str">
            <v>51450</v>
          </cell>
          <cell r="S218" t="str">
            <v>200212</v>
          </cell>
          <cell r="T218" t="str">
            <v>SA01</v>
          </cell>
          <cell r="U218">
            <v>450</v>
          </cell>
          <cell r="W218">
            <v>0</v>
          </cell>
          <cell r="Y218">
            <v>0</v>
          </cell>
          <cell r="Z218">
            <v>1</v>
          </cell>
          <cell r="AA218" t="str">
            <v>BCH</v>
          </cell>
          <cell r="AB218" t="str">
            <v>450002361</v>
          </cell>
          <cell r="AC218" t="str">
            <v>PO#</v>
          </cell>
          <cell r="AD218" t="str">
            <v>4500094253</v>
          </cell>
          <cell r="AE218" t="str">
            <v>S/R</v>
          </cell>
          <cell r="AF218" t="str">
            <v>337</v>
          </cell>
          <cell r="AI218" t="str">
            <v>PYN</v>
          </cell>
          <cell r="AJ218" t="str">
            <v>YOUNGS COMMUNICATIONS CO</v>
          </cell>
          <cell r="AK218" t="str">
            <v>VND</v>
          </cell>
          <cell r="AL218" t="str">
            <v>591398816</v>
          </cell>
          <cell r="AM218" t="str">
            <v>FAC</v>
          </cell>
          <cell r="AN218" t="str">
            <v>000</v>
          </cell>
          <cell r="AQ218" t="str">
            <v>NVD</v>
          </cell>
          <cell r="AR218" t="str">
            <v>2002-12-</v>
          </cell>
          <cell r="AU218" t="str">
            <v>INVOICE# 7244       YOUNGS COMMUNICATION5000003703</v>
          </cell>
          <cell r="AV218" t="str">
            <v>WF-BATCH</v>
          </cell>
          <cell r="AW218" t="str">
            <v>000</v>
          </cell>
          <cell r="AX218" t="str">
            <v>00</v>
          </cell>
          <cell r="AY218" t="str">
            <v>0</v>
          </cell>
          <cell r="AZ218" t="str">
            <v>FPL Fibernet</v>
          </cell>
        </row>
        <row r="219">
          <cell r="A219" t="str">
            <v>107100</v>
          </cell>
          <cell r="B219" t="str">
            <v>0313</v>
          </cell>
          <cell r="C219" t="str">
            <v>06065</v>
          </cell>
          <cell r="D219" t="str">
            <v>0FIBER</v>
          </cell>
          <cell r="E219" t="str">
            <v>313000</v>
          </cell>
          <cell r="F219" t="str">
            <v>0662</v>
          </cell>
          <cell r="G219" t="str">
            <v>51450</v>
          </cell>
          <cell r="H219" t="str">
            <v>A</v>
          </cell>
          <cell r="I219" t="str">
            <v>00000041</v>
          </cell>
          <cell r="J219">
            <v>63</v>
          </cell>
          <cell r="K219">
            <v>313</v>
          </cell>
          <cell r="L219">
            <v>6065</v>
          </cell>
          <cell r="M219">
            <v>0</v>
          </cell>
          <cell r="N219">
            <v>0</v>
          </cell>
          <cell r="O219">
            <v>0</v>
          </cell>
          <cell r="P219">
            <v>0</v>
          </cell>
          <cell r="Q219" t="str">
            <v>0662</v>
          </cell>
          <cell r="R219" t="str">
            <v>51450</v>
          </cell>
          <cell r="S219" t="str">
            <v>200212</v>
          </cell>
          <cell r="T219" t="str">
            <v>SA01</v>
          </cell>
          <cell r="U219">
            <v>450</v>
          </cell>
          <cell r="W219">
            <v>0</v>
          </cell>
          <cell r="Y219">
            <v>0</v>
          </cell>
          <cell r="Z219">
            <v>1</v>
          </cell>
          <cell r="AA219" t="str">
            <v>BCH</v>
          </cell>
          <cell r="AB219" t="str">
            <v>450002361</v>
          </cell>
          <cell r="AC219" t="str">
            <v>PO#</v>
          </cell>
          <cell r="AD219" t="str">
            <v>4500094253</v>
          </cell>
          <cell r="AE219" t="str">
            <v>S/R</v>
          </cell>
          <cell r="AF219" t="str">
            <v>337</v>
          </cell>
          <cell r="AI219" t="str">
            <v>PYN</v>
          </cell>
          <cell r="AJ219" t="str">
            <v>YOUNGS COMMUNICATIONS CO</v>
          </cell>
          <cell r="AK219" t="str">
            <v>VND</v>
          </cell>
          <cell r="AL219" t="str">
            <v>591398816</v>
          </cell>
          <cell r="AM219" t="str">
            <v>FAC</v>
          </cell>
          <cell r="AN219" t="str">
            <v>000</v>
          </cell>
          <cell r="AQ219" t="str">
            <v>NVD</v>
          </cell>
          <cell r="AR219" t="str">
            <v>2002-12-</v>
          </cell>
          <cell r="AU219" t="str">
            <v>INVOICE# 7245       YOUNGS COMMUNICATION5000003704</v>
          </cell>
          <cell r="AV219" t="str">
            <v>WF-BATCH</v>
          </cell>
          <cell r="AW219" t="str">
            <v>000</v>
          </cell>
          <cell r="AX219" t="str">
            <v>00</v>
          </cell>
          <cell r="AY219" t="str">
            <v>0</v>
          </cell>
          <cell r="AZ219" t="str">
            <v>FPL Fibernet</v>
          </cell>
        </row>
        <row r="220">
          <cell r="A220" t="str">
            <v>107100</v>
          </cell>
          <cell r="B220" t="str">
            <v>0313</v>
          </cell>
          <cell r="C220" t="str">
            <v>06065</v>
          </cell>
          <cell r="D220" t="str">
            <v>0FIBER</v>
          </cell>
          <cell r="E220" t="str">
            <v>313000</v>
          </cell>
          <cell r="F220" t="str">
            <v>0662</v>
          </cell>
          <cell r="G220" t="str">
            <v>51450</v>
          </cell>
          <cell r="H220" t="str">
            <v>A</v>
          </cell>
          <cell r="I220" t="str">
            <v>00000041</v>
          </cell>
          <cell r="J220">
            <v>63</v>
          </cell>
          <cell r="K220">
            <v>313</v>
          </cell>
          <cell r="L220">
            <v>6065</v>
          </cell>
          <cell r="M220">
            <v>0</v>
          </cell>
          <cell r="N220">
            <v>0</v>
          </cell>
          <cell r="O220">
            <v>0</v>
          </cell>
          <cell r="P220">
            <v>0</v>
          </cell>
          <cell r="Q220" t="str">
            <v>0662</v>
          </cell>
          <cell r="R220" t="str">
            <v>51450</v>
          </cell>
          <cell r="S220" t="str">
            <v>200212</v>
          </cell>
          <cell r="T220" t="str">
            <v>SA01</v>
          </cell>
          <cell r="U220">
            <v>477.3</v>
          </cell>
          <cell r="W220">
            <v>0</v>
          </cell>
          <cell r="Y220">
            <v>0</v>
          </cell>
          <cell r="Z220">
            <v>1</v>
          </cell>
          <cell r="AA220" t="str">
            <v>BCH</v>
          </cell>
          <cell r="AB220" t="str">
            <v>450002350</v>
          </cell>
          <cell r="AC220" t="str">
            <v>PO#</v>
          </cell>
          <cell r="AD220" t="str">
            <v>4500030221</v>
          </cell>
          <cell r="AE220" t="str">
            <v>S/R</v>
          </cell>
          <cell r="AF220" t="str">
            <v>NET</v>
          </cell>
          <cell r="AI220" t="str">
            <v>PYN</v>
          </cell>
          <cell r="AJ220" t="str">
            <v>W D COMMUNICATIONS INC</v>
          </cell>
          <cell r="AK220" t="str">
            <v>VND</v>
          </cell>
          <cell r="AL220" t="str">
            <v>591953252</v>
          </cell>
          <cell r="AM220" t="str">
            <v>FAC</v>
          </cell>
          <cell r="AN220" t="str">
            <v>000</v>
          </cell>
          <cell r="AQ220" t="str">
            <v>NVD</v>
          </cell>
          <cell r="AR220" t="str">
            <v>2002-12-</v>
          </cell>
          <cell r="AU220" t="str">
            <v>INVOICE# 26519      W D COMMUNICATIONS I5000003532</v>
          </cell>
          <cell r="AV220" t="str">
            <v>WF-BATCH</v>
          </cell>
          <cell r="AW220" t="str">
            <v>000</v>
          </cell>
          <cell r="AX220" t="str">
            <v>00</v>
          </cell>
          <cell r="AY220" t="str">
            <v>0</v>
          </cell>
          <cell r="AZ220" t="str">
            <v>FPL Fibernet</v>
          </cell>
        </row>
        <row r="221">
          <cell r="A221" t="str">
            <v>107100</v>
          </cell>
          <cell r="B221" t="str">
            <v>0313</v>
          </cell>
          <cell r="C221" t="str">
            <v>06065</v>
          </cell>
          <cell r="D221" t="str">
            <v>0FIBER</v>
          </cell>
          <cell r="E221" t="str">
            <v>313000</v>
          </cell>
          <cell r="F221" t="str">
            <v>0662</v>
          </cell>
          <cell r="G221" t="str">
            <v>51450</v>
          </cell>
          <cell r="H221" t="str">
            <v>A</v>
          </cell>
          <cell r="I221" t="str">
            <v>00000041</v>
          </cell>
          <cell r="J221">
            <v>63</v>
          </cell>
          <cell r="K221">
            <v>313</v>
          </cell>
          <cell r="L221">
            <v>6065</v>
          </cell>
          <cell r="M221">
            <v>0</v>
          </cell>
          <cell r="N221">
            <v>0</v>
          </cell>
          <cell r="O221">
            <v>0</v>
          </cell>
          <cell r="P221">
            <v>0</v>
          </cell>
          <cell r="Q221" t="str">
            <v>0662</v>
          </cell>
          <cell r="R221" t="str">
            <v>51450</v>
          </cell>
          <cell r="S221" t="str">
            <v>200212</v>
          </cell>
          <cell r="T221" t="str">
            <v>SA01</v>
          </cell>
          <cell r="U221">
            <v>14944</v>
          </cell>
          <cell r="W221">
            <v>0</v>
          </cell>
          <cell r="Y221">
            <v>0</v>
          </cell>
          <cell r="Z221">
            <v>1</v>
          </cell>
          <cell r="AA221" t="str">
            <v>BCH</v>
          </cell>
          <cell r="AB221" t="str">
            <v>450002339</v>
          </cell>
          <cell r="AC221" t="str">
            <v>PO#</v>
          </cell>
          <cell r="AD221" t="str">
            <v>4500094253</v>
          </cell>
          <cell r="AE221" t="str">
            <v>S/R</v>
          </cell>
          <cell r="AF221" t="str">
            <v>337</v>
          </cell>
          <cell r="AI221" t="str">
            <v>PYN</v>
          </cell>
          <cell r="AJ221" t="str">
            <v>YOUNGS COMMUNICATIONS CO</v>
          </cell>
          <cell r="AK221" t="str">
            <v>VND</v>
          </cell>
          <cell r="AL221" t="str">
            <v>591398816</v>
          </cell>
          <cell r="AM221" t="str">
            <v>FAC</v>
          </cell>
          <cell r="AN221" t="str">
            <v>000</v>
          </cell>
          <cell r="AQ221" t="str">
            <v>NVD</v>
          </cell>
          <cell r="AR221" t="str">
            <v>2002-12-</v>
          </cell>
          <cell r="AU221" t="str">
            <v>INVOICE# 6967       YOUNGS COMMUNICATION5000003495</v>
          </cell>
          <cell r="AV221" t="str">
            <v>WF-BATCH</v>
          </cell>
          <cell r="AW221" t="str">
            <v>000</v>
          </cell>
          <cell r="AX221" t="str">
            <v>00</v>
          </cell>
          <cell r="AY221" t="str">
            <v>0</v>
          </cell>
          <cell r="AZ221" t="str">
            <v>FPL Fibernet</v>
          </cell>
        </row>
        <row r="222">
          <cell r="A222" t="str">
            <v>107100</v>
          </cell>
          <cell r="B222" t="str">
            <v>0313</v>
          </cell>
          <cell r="C222" t="str">
            <v>06065</v>
          </cell>
          <cell r="D222" t="str">
            <v>0FIBER</v>
          </cell>
          <cell r="E222" t="str">
            <v>313000</v>
          </cell>
          <cell r="F222" t="str">
            <v>0790</v>
          </cell>
          <cell r="G222" t="str">
            <v>65000</v>
          </cell>
          <cell r="H222" t="str">
            <v>A</v>
          </cell>
          <cell r="I222" t="str">
            <v>00000041</v>
          </cell>
          <cell r="J222">
            <v>63</v>
          </cell>
          <cell r="K222">
            <v>313</v>
          </cell>
          <cell r="L222">
            <v>6065</v>
          </cell>
          <cell r="M222">
            <v>0</v>
          </cell>
          <cell r="N222">
            <v>0</v>
          </cell>
          <cell r="O222">
            <v>0</v>
          </cell>
          <cell r="P222">
            <v>0</v>
          </cell>
          <cell r="Q222" t="str">
            <v>0790</v>
          </cell>
          <cell r="R222" t="str">
            <v>65000</v>
          </cell>
          <cell r="S222" t="str">
            <v>200212</v>
          </cell>
          <cell r="T222" t="str">
            <v>CA01</v>
          </cell>
          <cell r="U222">
            <v>248000</v>
          </cell>
          <cell r="V222" t="str">
            <v>LDB</v>
          </cell>
          <cell r="W222">
            <v>0</v>
          </cell>
          <cell r="Y222">
            <v>0</v>
          </cell>
          <cell r="Z222">
            <v>0</v>
          </cell>
          <cell r="AA222" t="str">
            <v>BCH</v>
          </cell>
          <cell r="AB222" t="str">
            <v>0015</v>
          </cell>
          <cell r="AC222" t="str">
            <v>WKS</v>
          </cell>
          <cell r="AE222" t="str">
            <v>JV#</v>
          </cell>
          <cell r="AF222" t="str">
            <v>1232</v>
          </cell>
          <cell r="AG222" t="str">
            <v>FRN</v>
          </cell>
          <cell r="AH222" t="str">
            <v>6065</v>
          </cell>
          <cell r="AI222" t="str">
            <v>RP#</v>
          </cell>
          <cell r="AJ222" t="str">
            <v>000</v>
          </cell>
          <cell r="AK222" t="str">
            <v>CTL</v>
          </cell>
          <cell r="AM222" t="str">
            <v>RF#</v>
          </cell>
          <cell r="AU222" t="str">
            <v>ACCRUAL OF DEC 02 CAPITAL</v>
          </cell>
          <cell r="AZ222" t="str">
            <v>FPL Fibernet</v>
          </cell>
        </row>
        <row r="223">
          <cell r="A223" t="str">
            <v>107100</v>
          </cell>
          <cell r="B223" t="str">
            <v>0313</v>
          </cell>
          <cell r="C223" t="str">
            <v>06065</v>
          </cell>
          <cell r="D223" t="str">
            <v>0FIBER</v>
          </cell>
          <cell r="E223" t="str">
            <v>313000</v>
          </cell>
          <cell r="F223" t="str">
            <v>0790</v>
          </cell>
          <cell r="G223" t="str">
            <v>65000</v>
          </cell>
          <cell r="H223" t="str">
            <v>A</v>
          </cell>
          <cell r="I223" t="str">
            <v>00000041</v>
          </cell>
          <cell r="J223">
            <v>63</v>
          </cell>
          <cell r="K223">
            <v>313</v>
          </cell>
          <cell r="L223">
            <v>6065</v>
          </cell>
          <cell r="M223">
            <v>0</v>
          </cell>
          <cell r="N223">
            <v>0</v>
          </cell>
          <cell r="O223">
            <v>0</v>
          </cell>
          <cell r="P223">
            <v>0</v>
          </cell>
          <cell r="Q223" t="str">
            <v>0790</v>
          </cell>
          <cell r="R223" t="str">
            <v>65000</v>
          </cell>
          <cell r="S223" t="str">
            <v>200212</v>
          </cell>
          <cell r="T223" t="str">
            <v>CA01</v>
          </cell>
          <cell r="U223">
            <v>-135106</v>
          </cell>
          <cell r="V223" t="str">
            <v>LDB</v>
          </cell>
          <cell r="W223">
            <v>0</v>
          </cell>
          <cell r="Y223">
            <v>0</v>
          </cell>
          <cell r="Z223">
            <v>0</v>
          </cell>
          <cell r="AA223" t="str">
            <v>BCH</v>
          </cell>
          <cell r="AB223" t="str">
            <v>0003</v>
          </cell>
          <cell r="AC223" t="str">
            <v>WKS</v>
          </cell>
          <cell r="AE223" t="str">
            <v>JV#</v>
          </cell>
          <cell r="AF223" t="str">
            <v>1232</v>
          </cell>
          <cell r="AG223" t="str">
            <v>FRN</v>
          </cell>
          <cell r="AH223" t="str">
            <v>6065</v>
          </cell>
          <cell r="AI223" t="str">
            <v>RP#</v>
          </cell>
          <cell r="AJ223" t="str">
            <v>000</v>
          </cell>
          <cell r="AK223" t="str">
            <v>CTL</v>
          </cell>
          <cell r="AM223" t="str">
            <v>RF#</v>
          </cell>
          <cell r="AU223" t="str">
            <v>AC-REV ACCRUAL OF OCT 02 CAPITA</v>
          </cell>
          <cell r="AZ223" t="str">
            <v>FPL Fibernet</v>
          </cell>
        </row>
        <row r="224">
          <cell r="A224" t="str">
            <v>107100</v>
          </cell>
          <cell r="B224" t="str">
            <v>0312</v>
          </cell>
          <cell r="C224" t="str">
            <v>06002</v>
          </cell>
          <cell r="D224" t="str">
            <v>0ELECT</v>
          </cell>
          <cell r="E224" t="str">
            <v>312000</v>
          </cell>
          <cell r="F224" t="str">
            <v>0790</v>
          </cell>
          <cell r="G224" t="str">
            <v>65000</v>
          </cell>
          <cell r="H224" t="str">
            <v>A</v>
          </cell>
          <cell r="I224" t="str">
            <v>00000041</v>
          </cell>
          <cell r="J224">
            <v>70</v>
          </cell>
          <cell r="K224">
            <v>312</v>
          </cell>
          <cell r="L224">
            <v>6067</v>
          </cell>
          <cell r="M224">
            <v>0</v>
          </cell>
          <cell r="N224">
            <v>0</v>
          </cell>
          <cell r="O224">
            <v>0</v>
          </cell>
          <cell r="P224">
            <v>0</v>
          </cell>
          <cell r="Q224" t="str">
            <v>0790</v>
          </cell>
          <cell r="R224" t="str">
            <v>65000</v>
          </cell>
          <cell r="S224" t="str">
            <v>200212</v>
          </cell>
          <cell r="T224" t="str">
            <v>CA01</v>
          </cell>
          <cell r="U224">
            <v>-98817.45</v>
          </cell>
          <cell r="V224" t="str">
            <v>LDB</v>
          </cell>
          <cell r="W224">
            <v>0</v>
          </cell>
          <cell r="Y224">
            <v>0</v>
          </cell>
          <cell r="Z224">
            <v>0</v>
          </cell>
          <cell r="AA224" t="str">
            <v>BCH</v>
          </cell>
          <cell r="AB224" t="str">
            <v>0023</v>
          </cell>
          <cell r="AC224" t="str">
            <v>WKS</v>
          </cell>
          <cell r="AE224" t="str">
            <v>JV#</v>
          </cell>
          <cell r="AF224" t="str">
            <v>1232</v>
          </cell>
          <cell r="AG224" t="str">
            <v>FRN</v>
          </cell>
          <cell r="AH224" t="str">
            <v>6067</v>
          </cell>
          <cell r="AI224" t="str">
            <v>RP#</v>
          </cell>
          <cell r="AJ224" t="str">
            <v>000</v>
          </cell>
          <cell r="AK224" t="str">
            <v>CTL</v>
          </cell>
          <cell r="AM224" t="str">
            <v>RF#</v>
          </cell>
          <cell r="AU224" t="str">
            <v>TO PLACE IN SERVICE</v>
          </cell>
          <cell r="AZ224" t="str">
            <v>FPL Fibernet</v>
          </cell>
        </row>
        <row r="225">
          <cell r="A225" t="str">
            <v>107100</v>
          </cell>
          <cell r="B225" t="str">
            <v>0382</v>
          </cell>
          <cell r="C225" t="str">
            <v>06002</v>
          </cell>
          <cell r="D225" t="str">
            <v>0ELECT</v>
          </cell>
          <cell r="E225" t="str">
            <v>382000</v>
          </cell>
          <cell r="F225" t="str">
            <v>0803</v>
          </cell>
          <cell r="G225" t="str">
            <v>36000</v>
          </cell>
          <cell r="H225" t="str">
            <v>A</v>
          </cell>
          <cell r="I225" t="str">
            <v>00000041</v>
          </cell>
          <cell r="J225">
            <v>68</v>
          </cell>
          <cell r="K225">
            <v>382</v>
          </cell>
          <cell r="L225">
            <v>6067</v>
          </cell>
          <cell r="M225">
            <v>107</v>
          </cell>
          <cell r="N225">
            <v>10</v>
          </cell>
          <cell r="O225">
            <v>0</v>
          </cell>
          <cell r="P225">
            <v>107.1</v>
          </cell>
          <cell r="Q225" t="str">
            <v>0803</v>
          </cell>
          <cell r="R225" t="str">
            <v>36000</v>
          </cell>
          <cell r="S225" t="str">
            <v>200212</v>
          </cell>
          <cell r="T225" t="str">
            <v>PY42</v>
          </cell>
          <cell r="U225">
            <v>201.95</v>
          </cell>
          <cell r="V225" t="str">
            <v>LDB</v>
          </cell>
          <cell r="W225">
            <v>0</v>
          </cell>
          <cell r="X225" t="str">
            <v>SHR</v>
          </cell>
          <cell r="Y225">
            <v>4</v>
          </cell>
          <cell r="Z225">
            <v>4</v>
          </cell>
          <cell r="AA225" t="str">
            <v>PYP</v>
          </cell>
          <cell r="AB225" t="str">
            <v xml:space="preserve"> 0000026</v>
          </cell>
          <cell r="AC225" t="str">
            <v>PYL</v>
          </cell>
          <cell r="AD225" t="str">
            <v>004399</v>
          </cell>
          <cell r="AE225" t="str">
            <v>EMP</v>
          </cell>
          <cell r="AF225" t="str">
            <v>40663</v>
          </cell>
          <cell r="AG225" t="str">
            <v>JUL</v>
          </cell>
          <cell r="AH225" t="str">
            <v xml:space="preserve"> 000.00</v>
          </cell>
          <cell r="AI225" t="str">
            <v>BCH</v>
          </cell>
          <cell r="AJ225" t="str">
            <v>500</v>
          </cell>
          <cell r="AK225" t="str">
            <v>CLS</v>
          </cell>
          <cell r="AL225" t="str">
            <v>1RB8</v>
          </cell>
          <cell r="AM225" t="str">
            <v>DTA</v>
          </cell>
          <cell r="AN225" t="str">
            <v xml:space="preserve"> 00000000000.00</v>
          </cell>
          <cell r="AO225" t="str">
            <v>DTH</v>
          </cell>
          <cell r="AP225" t="str">
            <v xml:space="preserve"> 00000000000.00</v>
          </cell>
          <cell r="AV225" t="str">
            <v>000000000</v>
          </cell>
          <cell r="AW225" t="str">
            <v>000</v>
          </cell>
          <cell r="AX225" t="str">
            <v>00</v>
          </cell>
          <cell r="AY225" t="str">
            <v>0</v>
          </cell>
          <cell r="AZ225" t="str">
            <v>FPL Fibernet</v>
          </cell>
        </row>
        <row r="226">
          <cell r="A226" t="str">
            <v>107100</v>
          </cell>
          <cell r="B226" t="str">
            <v>0312</v>
          </cell>
          <cell r="C226" t="str">
            <v>06068</v>
          </cell>
          <cell r="D226" t="str">
            <v>0ELECT</v>
          </cell>
          <cell r="E226" t="str">
            <v>312000</v>
          </cell>
          <cell r="F226" t="str">
            <v>0790</v>
          </cell>
          <cell r="G226" t="str">
            <v>65000</v>
          </cell>
          <cell r="H226" t="str">
            <v>A</v>
          </cell>
          <cell r="I226" t="str">
            <v>00000041</v>
          </cell>
          <cell r="J226">
            <v>70</v>
          </cell>
          <cell r="K226">
            <v>312</v>
          </cell>
          <cell r="L226">
            <v>6068</v>
          </cell>
          <cell r="M226">
            <v>0</v>
          </cell>
          <cell r="N226">
            <v>0</v>
          </cell>
          <cell r="O226">
            <v>0</v>
          </cell>
          <cell r="P226">
            <v>0</v>
          </cell>
          <cell r="Q226" t="str">
            <v>0790</v>
          </cell>
          <cell r="R226" t="str">
            <v>65000</v>
          </cell>
          <cell r="S226" t="str">
            <v>200212</v>
          </cell>
          <cell r="T226" t="str">
            <v>CA01</v>
          </cell>
          <cell r="U226">
            <v>-38145.599999999999</v>
          </cell>
          <cell r="V226" t="str">
            <v>LDB</v>
          </cell>
          <cell r="W226">
            <v>0</v>
          </cell>
          <cell r="Y226">
            <v>0</v>
          </cell>
          <cell r="Z226">
            <v>0</v>
          </cell>
          <cell r="AA226" t="str">
            <v>BCH</v>
          </cell>
          <cell r="AB226" t="str">
            <v>0023</v>
          </cell>
          <cell r="AC226" t="str">
            <v>WKS</v>
          </cell>
          <cell r="AE226" t="str">
            <v>JV#</v>
          </cell>
          <cell r="AF226" t="str">
            <v>1232</v>
          </cell>
          <cell r="AG226" t="str">
            <v>FRN</v>
          </cell>
          <cell r="AH226" t="str">
            <v>6068</v>
          </cell>
          <cell r="AI226" t="str">
            <v>RP#</v>
          </cell>
          <cell r="AJ226" t="str">
            <v>000</v>
          </cell>
          <cell r="AK226" t="str">
            <v>CTL</v>
          </cell>
          <cell r="AM226" t="str">
            <v>RF#</v>
          </cell>
          <cell r="AU226" t="str">
            <v>TO PLACE IN SERVICE</v>
          </cell>
          <cell r="AZ226" t="str">
            <v>FPL Fibernet</v>
          </cell>
        </row>
        <row r="227">
          <cell r="A227" t="str">
            <v>107100</v>
          </cell>
          <cell r="B227" t="str">
            <v>0312</v>
          </cell>
          <cell r="C227" t="str">
            <v>06068</v>
          </cell>
          <cell r="D227" t="str">
            <v>0ELECT</v>
          </cell>
          <cell r="E227" t="str">
            <v>312000</v>
          </cell>
          <cell r="F227" t="str">
            <v>0812</v>
          </cell>
          <cell r="G227" t="str">
            <v>52450</v>
          </cell>
          <cell r="H227" t="str">
            <v>A</v>
          </cell>
          <cell r="I227" t="str">
            <v>00000041</v>
          </cell>
          <cell r="J227">
            <v>66</v>
          </cell>
          <cell r="K227">
            <v>312</v>
          </cell>
          <cell r="L227">
            <v>6068</v>
          </cell>
          <cell r="M227">
            <v>0</v>
          </cell>
          <cell r="N227">
            <v>0</v>
          </cell>
          <cell r="O227">
            <v>0</v>
          </cell>
          <cell r="P227">
            <v>0</v>
          </cell>
          <cell r="Q227" t="str">
            <v>0812</v>
          </cell>
          <cell r="R227" t="str">
            <v>52450</v>
          </cell>
          <cell r="S227" t="str">
            <v>200212</v>
          </cell>
          <cell r="T227" t="str">
            <v>SA01</v>
          </cell>
          <cell r="U227">
            <v>-167.62</v>
          </cell>
          <cell r="W227">
            <v>0</v>
          </cell>
          <cell r="Y227">
            <v>0</v>
          </cell>
          <cell r="Z227">
            <v>0</v>
          </cell>
          <cell r="AA227" t="str">
            <v>BCH</v>
          </cell>
          <cell r="AB227" t="str">
            <v>450002354</v>
          </cell>
          <cell r="AC227" t="str">
            <v>PO#</v>
          </cell>
          <cell r="AE227" t="str">
            <v>S/R</v>
          </cell>
          <cell r="AI227" t="str">
            <v>PYN</v>
          </cell>
          <cell r="AJ227" t="str">
            <v>BELLSOUTH TELECOMMUNICATI</v>
          </cell>
          <cell r="AK227" t="str">
            <v>VND</v>
          </cell>
          <cell r="AL227" t="str">
            <v>580436120</v>
          </cell>
          <cell r="AM227" t="str">
            <v>FAC</v>
          </cell>
          <cell r="AN227" t="str">
            <v>000</v>
          </cell>
          <cell r="AQ227" t="str">
            <v>NVD</v>
          </cell>
          <cell r="AR227" t="str">
            <v>2001-06-</v>
          </cell>
          <cell r="AU227" t="str">
            <v>1931163             BELLSOUTH TELECOMMUN1700000112</v>
          </cell>
          <cell r="AV227" t="str">
            <v>MPS0JFF</v>
          </cell>
          <cell r="AW227" t="str">
            <v>000</v>
          </cell>
          <cell r="AX227" t="str">
            <v>00</v>
          </cell>
          <cell r="AY227" t="str">
            <v>0</v>
          </cell>
          <cell r="AZ227" t="str">
            <v>FPL Fibernet</v>
          </cell>
        </row>
        <row r="228">
          <cell r="A228" t="str">
            <v>107100</v>
          </cell>
          <cell r="B228" t="str">
            <v>0312</v>
          </cell>
          <cell r="C228" t="str">
            <v>06068</v>
          </cell>
          <cell r="D228" t="str">
            <v>0FIBER</v>
          </cell>
          <cell r="E228" t="str">
            <v>312000</v>
          </cell>
          <cell r="F228" t="str">
            <v>0790</v>
          </cell>
          <cell r="G228" t="str">
            <v>65000</v>
          </cell>
          <cell r="H228" t="str">
            <v>A</v>
          </cell>
          <cell r="I228" t="str">
            <v>00000041</v>
          </cell>
          <cell r="J228">
            <v>63</v>
          </cell>
          <cell r="K228">
            <v>312</v>
          </cell>
          <cell r="L228">
            <v>6068</v>
          </cell>
          <cell r="M228">
            <v>0</v>
          </cell>
          <cell r="N228">
            <v>0</v>
          </cell>
          <cell r="O228">
            <v>0</v>
          </cell>
          <cell r="P228">
            <v>0</v>
          </cell>
          <cell r="Q228" t="str">
            <v>0790</v>
          </cell>
          <cell r="R228" t="str">
            <v>65000</v>
          </cell>
          <cell r="S228" t="str">
            <v>200212</v>
          </cell>
          <cell r="T228" t="str">
            <v>CA01</v>
          </cell>
          <cell r="U228">
            <v>6500</v>
          </cell>
          <cell r="V228" t="str">
            <v>LDB</v>
          </cell>
          <cell r="W228">
            <v>0</v>
          </cell>
          <cell r="Y228">
            <v>0</v>
          </cell>
          <cell r="Z228">
            <v>0</v>
          </cell>
          <cell r="AA228" t="str">
            <v>BCH</v>
          </cell>
          <cell r="AB228" t="str">
            <v>0011</v>
          </cell>
          <cell r="AC228" t="str">
            <v>WKS</v>
          </cell>
          <cell r="AE228" t="str">
            <v>JV#</v>
          </cell>
          <cell r="AF228" t="str">
            <v>1232</v>
          </cell>
          <cell r="AG228" t="str">
            <v>FRN</v>
          </cell>
          <cell r="AH228" t="str">
            <v>6068</v>
          </cell>
          <cell r="AI228" t="str">
            <v>RP#</v>
          </cell>
          <cell r="AJ228" t="str">
            <v>000</v>
          </cell>
          <cell r="AK228" t="str">
            <v>CTL</v>
          </cell>
          <cell r="AM228" t="str">
            <v>RF#</v>
          </cell>
          <cell r="AU228" t="str">
            <v>ACCRUAL OF DEC 02 CAPITAL</v>
          </cell>
          <cell r="AZ228" t="str">
            <v>FPL Fibernet</v>
          </cell>
        </row>
        <row r="229">
          <cell r="A229" t="str">
            <v>107100</v>
          </cell>
          <cell r="B229" t="str">
            <v>0382</v>
          </cell>
          <cell r="C229" t="str">
            <v>06068</v>
          </cell>
          <cell r="D229" t="str">
            <v>0OTHER</v>
          </cell>
          <cell r="E229" t="str">
            <v>382000</v>
          </cell>
          <cell r="F229" t="str">
            <v>0803</v>
          </cell>
          <cell r="G229" t="str">
            <v>36000</v>
          </cell>
          <cell r="H229" t="str">
            <v>A</v>
          </cell>
          <cell r="I229" t="str">
            <v>00000041</v>
          </cell>
          <cell r="J229">
            <v>68</v>
          </cell>
          <cell r="K229">
            <v>382</v>
          </cell>
          <cell r="L229">
            <v>6068</v>
          </cell>
          <cell r="M229">
            <v>107</v>
          </cell>
          <cell r="N229">
            <v>10</v>
          </cell>
          <cell r="O229">
            <v>0</v>
          </cell>
          <cell r="P229">
            <v>107.1</v>
          </cell>
          <cell r="Q229" t="str">
            <v>0803</v>
          </cell>
          <cell r="R229" t="str">
            <v>36000</v>
          </cell>
          <cell r="S229" t="str">
            <v>200212</v>
          </cell>
          <cell r="T229" t="str">
            <v>PY42</v>
          </cell>
          <cell r="U229">
            <v>403.9</v>
          </cell>
          <cell r="V229" t="str">
            <v>LDB</v>
          </cell>
          <cell r="W229">
            <v>0</v>
          </cell>
          <cell r="X229" t="str">
            <v>SHR</v>
          </cell>
          <cell r="Y229">
            <v>8</v>
          </cell>
          <cell r="Z229">
            <v>8</v>
          </cell>
          <cell r="AA229" t="str">
            <v>PYP</v>
          </cell>
          <cell r="AB229" t="str">
            <v xml:space="preserve"> 0000025</v>
          </cell>
          <cell r="AC229" t="str">
            <v>PYL</v>
          </cell>
          <cell r="AD229" t="str">
            <v>004399</v>
          </cell>
          <cell r="AE229" t="str">
            <v>EMP</v>
          </cell>
          <cell r="AF229" t="str">
            <v>40663</v>
          </cell>
          <cell r="AG229" t="str">
            <v>JUL</v>
          </cell>
          <cell r="AH229" t="str">
            <v xml:space="preserve"> 000.00</v>
          </cell>
          <cell r="AI229" t="str">
            <v>BCH</v>
          </cell>
          <cell r="AJ229" t="str">
            <v>500</v>
          </cell>
          <cell r="AK229" t="str">
            <v>CLS</v>
          </cell>
          <cell r="AL229" t="str">
            <v>1RB8</v>
          </cell>
          <cell r="AM229" t="str">
            <v>DTA</v>
          </cell>
          <cell r="AN229" t="str">
            <v xml:space="preserve"> 00000000000.00</v>
          </cell>
          <cell r="AO229" t="str">
            <v>DTH</v>
          </cell>
          <cell r="AP229" t="str">
            <v xml:space="preserve"> 00000000000.00</v>
          </cell>
          <cell r="AV229" t="str">
            <v>000000000</v>
          </cell>
          <cell r="AW229" t="str">
            <v>000</v>
          </cell>
          <cell r="AX229" t="str">
            <v>00</v>
          </cell>
          <cell r="AY229" t="str">
            <v>0</v>
          </cell>
          <cell r="AZ229" t="str">
            <v>FPL Fibernet</v>
          </cell>
        </row>
        <row r="230">
          <cell r="A230" t="str">
            <v>107100</v>
          </cell>
          <cell r="B230" t="str">
            <v>0306</v>
          </cell>
          <cell r="C230" t="str">
            <v>06004</v>
          </cell>
          <cell r="D230" t="str">
            <v>0ELECT</v>
          </cell>
          <cell r="E230" t="str">
            <v>306000</v>
          </cell>
          <cell r="F230" t="str">
            <v>0662</v>
          </cell>
          <cell r="G230" t="str">
            <v>51450</v>
          </cell>
          <cell r="H230" t="str">
            <v>A</v>
          </cell>
          <cell r="I230" t="str">
            <v>00000041</v>
          </cell>
          <cell r="J230">
            <v>66</v>
          </cell>
          <cell r="K230">
            <v>306</v>
          </cell>
          <cell r="L230">
            <v>6069</v>
          </cell>
          <cell r="M230">
            <v>0</v>
          </cell>
          <cell r="N230">
            <v>0</v>
          </cell>
          <cell r="O230">
            <v>0</v>
          </cell>
          <cell r="P230">
            <v>0</v>
          </cell>
          <cell r="Q230" t="str">
            <v>0662</v>
          </cell>
          <cell r="R230" t="str">
            <v>51450</v>
          </cell>
          <cell r="S230" t="str">
            <v>200212</v>
          </cell>
          <cell r="T230" t="str">
            <v>SA01</v>
          </cell>
          <cell r="U230">
            <v>795.5</v>
          </cell>
          <cell r="W230">
            <v>0</v>
          </cell>
          <cell r="Y230">
            <v>0</v>
          </cell>
          <cell r="Z230">
            <v>1</v>
          </cell>
          <cell r="AA230" t="str">
            <v>BCH</v>
          </cell>
          <cell r="AB230" t="str">
            <v>450002350</v>
          </cell>
          <cell r="AC230" t="str">
            <v>PO#</v>
          </cell>
          <cell r="AD230" t="str">
            <v>4500030221</v>
          </cell>
          <cell r="AE230" t="str">
            <v>S/R</v>
          </cell>
          <cell r="AF230" t="str">
            <v>NET</v>
          </cell>
          <cell r="AI230" t="str">
            <v>PYN</v>
          </cell>
          <cell r="AJ230" t="str">
            <v>W D COMMUNICATIONS INC</v>
          </cell>
          <cell r="AK230" t="str">
            <v>VND</v>
          </cell>
          <cell r="AL230" t="str">
            <v>591953252</v>
          </cell>
          <cell r="AM230" t="str">
            <v>FAC</v>
          </cell>
          <cell r="AN230" t="str">
            <v>000</v>
          </cell>
          <cell r="AQ230" t="str">
            <v>NVD</v>
          </cell>
          <cell r="AR230" t="str">
            <v>2002-12-</v>
          </cell>
          <cell r="AU230" t="str">
            <v>INVOICE# 26305      W D COMMUNICATIONS I5000003547</v>
          </cell>
          <cell r="AV230" t="str">
            <v>WF-BATCH</v>
          </cell>
          <cell r="AW230" t="str">
            <v>000</v>
          </cell>
          <cell r="AX230" t="str">
            <v>00</v>
          </cell>
          <cell r="AY230" t="str">
            <v>0</v>
          </cell>
          <cell r="AZ230" t="str">
            <v>FPL Fibernet</v>
          </cell>
        </row>
        <row r="231">
          <cell r="A231" t="str">
            <v>107100</v>
          </cell>
          <cell r="B231" t="str">
            <v>0306</v>
          </cell>
          <cell r="C231" t="str">
            <v>06004</v>
          </cell>
          <cell r="D231" t="str">
            <v>0FIBER</v>
          </cell>
          <cell r="E231" t="str">
            <v>306000</v>
          </cell>
          <cell r="F231" t="str">
            <v>0662</v>
          </cell>
          <cell r="G231" t="str">
            <v>51450</v>
          </cell>
          <cell r="H231" t="str">
            <v>A</v>
          </cell>
          <cell r="I231" t="str">
            <v>00000041</v>
          </cell>
          <cell r="J231">
            <v>63</v>
          </cell>
          <cell r="K231">
            <v>306</v>
          </cell>
          <cell r="L231">
            <v>6069</v>
          </cell>
          <cell r="M231">
            <v>0</v>
          </cell>
          <cell r="N231">
            <v>0</v>
          </cell>
          <cell r="O231">
            <v>0</v>
          </cell>
          <cell r="P231">
            <v>0</v>
          </cell>
          <cell r="Q231" t="str">
            <v>0662</v>
          </cell>
          <cell r="R231" t="str">
            <v>51450</v>
          </cell>
          <cell r="S231" t="str">
            <v>200212</v>
          </cell>
          <cell r="T231" t="str">
            <v>SA01</v>
          </cell>
          <cell r="U231">
            <v>598.5</v>
          </cell>
          <cell r="W231">
            <v>0</v>
          </cell>
          <cell r="Y231">
            <v>0</v>
          </cell>
          <cell r="Z231">
            <v>1</v>
          </cell>
          <cell r="AA231" t="str">
            <v>BCH</v>
          </cell>
          <cell r="AB231" t="str">
            <v>450002339</v>
          </cell>
          <cell r="AC231" t="str">
            <v>PO#</v>
          </cell>
          <cell r="AD231" t="str">
            <v>4500030221</v>
          </cell>
          <cell r="AE231" t="str">
            <v>S/R</v>
          </cell>
          <cell r="AF231" t="str">
            <v>NET</v>
          </cell>
          <cell r="AI231" t="str">
            <v>PYN</v>
          </cell>
          <cell r="AJ231" t="str">
            <v>W D COMMUNICATIONS INC</v>
          </cell>
          <cell r="AK231" t="str">
            <v>VND</v>
          </cell>
          <cell r="AL231" t="str">
            <v>591953252</v>
          </cell>
          <cell r="AM231" t="str">
            <v>FAC</v>
          </cell>
          <cell r="AN231" t="str">
            <v>000</v>
          </cell>
          <cell r="AQ231" t="str">
            <v>NVD</v>
          </cell>
          <cell r="AR231" t="str">
            <v>2002-12-</v>
          </cell>
          <cell r="AU231" t="str">
            <v>INVOICE# 26688      W D COMMUNICATIONS I5000003486</v>
          </cell>
          <cell r="AV231" t="str">
            <v>WF-BATCH</v>
          </cell>
          <cell r="AW231" t="str">
            <v>000</v>
          </cell>
          <cell r="AX231" t="str">
            <v>00</v>
          </cell>
          <cell r="AY231" t="str">
            <v>0</v>
          </cell>
          <cell r="AZ231" t="str">
            <v>FPL Fibernet</v>
          </cell>
        </row>
        <row r="232">
          <cell r="A232" t="str">
            <v>107100</v>
          </cell>
          <cell r="B232" t="str">
            <v>0306</v>
          </cell>
          <cell r="C232" t="str">
            <v>06004</v>
          </cell>
          <cell r="D232" t="str">
            <v>0FIBER</v>
          </cell>
          <cell r="E232" t="str">
            <v>306000</v>
          </cell>
          <cell r="F232" t="str">
            <v>0662</v>
          </cell>
          <cell r="G232" t="str">
            <v>51450</v>
          </cell>
          <cell r="H232" t="str">
            <v>A</v>
          </cell>
          <cell r="I232" t="str">
            <v>00000041</v>
          </cell>
          <cell r="J232">
            <v>63</v>
          </cell>
          <cell r="K232">
            <v>306</v>
          </cell>
          <cell r="L232">
            <v>6069</v>
          </cell>
          <cell r="M232">
            <v>0</v>
          </cell>
          <cell r="N232">
            <v>0</v>
          </cell>
          <cell r="O232">
            <v>0</v>
          </cell>
          <cell r="P232">
            <v>0</v>
          </cell>
          <cell r="Q232" t="str">
            <v>0662</v>
          </cell>
          <cell r="R232" t="str">
            <v>51450</v>
          </cell>
          <cell r="S232" t="str">
            <v>200212</v>
          </cell>
          <cell r="T232" t="str">
            <v>SA01</v>
          </cell>
          <cell r="U232">
            <v>795</v>
          </cell>
          <cell r="W232">
            <v>0</v>
          </cell>
          <cell r="Y232">
            <v>0</v>
          </cell>
          <cell r="Z232">
            <v>1</v>
          </cell>
          <cell r="AA232" t="str">
            <v>BCH</v>
          </cell>
          <cell r="AB232" t="str">
            <v>450002339</v>
          </cell>
          <cell r="AC232" t="str">
            <v>PO#</v>
          </cell>
          <cell r="AD232" t="str">
            <v>4500030221</v>
          </cell>
          <cell r="AE232" t="str">
            <v>S/R</v>
          </cell>
          <cell r="AF232" t="str">
            <v>NET</v>
          </cell>
          <cell r="AI232" t="str">
            <v>PYN</v>
          </cell>
          <cell r="AJ232" t="str">
            <v>W D COMMUNICATIONS INC</v>
          </cell>
          <cell r="AK232" t="str">
            <v>VND</v>
          </cell>
          <cell r="AL232" t="str">
            <v>591953252</v>
          </cell>
          <cell r="AM232" t="str">
            <v>FAC</v>
          </cell>
          <cell r="AN232" t="str">
            <v>000</v>
          </cell>
          <cell r="AQ232" t="str">
            <v>NVD</v>
          </cell>
          <cell r="AR232" t="str">
            <v>2002-12-</v>
          </cell>
          <cell r="AU232" t="str">
            <v>INVOICE# 26703      W D COMMUNICATIONS I5000003490</v>
          </cell>
          <cell r="AV232" t="str">
            <v>WF-BATCH</v>
          </cell>
          <cell r="AW232" t="str">
            <v>000</v>
          </cell>
          <cell r="AX232" t="str">
            <v>00</v>
          </cell>
          <cell r="AY232" t="str">
            <v>0</v>
          </cell>
          <cell r="AZ232" t="str">
            <v>FPL Fibernet</v>
          </cell>
        </row>
        <row r="233">
          <cell r="A233" t="str">
            <v>107100</v>
          </cell>
          <cell r="B233" t="str">
            <v>0306</v>
          </cell>
          <cell r="C233" t="str">
            <v>06004</v>
          </cell>
          <cell r="D233" t="str">
            <v>0FIBER</v>
          </cell>
          <cell r="E233" t="str">
            <v>306000</v>
          </cell>
          <cell r="F233" t="str">
            <v>0662</v>
          </cell>
          <cell r="G233" t="str">
            <v>51450</v>
          </cell>
          <cell r="H233" t="str">
            <v>A</v>
          </cell>
          <cell r="I233" t="str">
            <v>00000041</v>
          </cell>
          <cell r="J233">
            <v>63</v>
          </cell>
          <cell r="K233">
            <v>306</v>
          </cell>
          <cell r="L233">
            <v>6069</v>
          </cell>
          <cell r="M233">
            <v>0</v>
          </cell>
          <cell r="N233">
            <v>0</v>
          </cell>
          <cell r="O233">
            <v>0</v>
          </cell>
          <cell r="P233">
            <v>0</v>
          </cell>
          <cell r="Q233" t="str">
            <v>0662</v>
          </cell>
          <cell r="R233" t="str">
            <v>51450</v>
          </cell>
          <cell r="S233" t="str">
            <v>200212</v>
          </cell>
          <cell r="T233" t="str">
            <v>SA01</v>
          </cell>
          <cell r="U233">
            <v>2476.5</v>
          </cell>
          <cell r="W233">
            <v>0</v>
          </cell>
          <cell r="Y233">
            <v>0</v>
          </cell>
          <cell r="Z233">
            <v>1</v>
          </cell>
          <cell r="AA233" t="str">
            <v>BCH</v>
          </cell>
          <cell r="AB233" t="str">
            <v>450002350</v>
          </cell>
          <cell r="AC233" t="str">
            <v>PO#</v>
          </cell>
          <cell r="AD233" t="str">
            <v>4500030221</v>
          </cell>
          <cell r="AE233" t="str">
            <v>S/R</v>
          </cell>
          <cell r="AF233" t="str">
            <v>NET</v>
          </cell>
          <cell r="AI233" t="str">
            <v>PYN</v>
          </cell>
          <cell r="AJ233" t="str">
            <v>W D COMMUNICATIONS INC</v>
          </cell>
          <cell r="AK233" t="str">
            <v>VND</v>
          </cell>
          <cell r="AL233" t="str">
            <v>591953252</v>
          </cell>
          <cell r="AM233" t="str">
            <v>FAC</v>
          </cell>
          <cell r="AN233" t="str">
            <v>000</v>
          </cell>
          <cell r="AQ233" t="str">
            <v>NVD</v>
          </cell>
          <cell r="AR233" t="str">
            <v>2002-12-</v>
          </cell>
          <cell r="AU233" t="str">
            <v>INVOICE# 26347      W D COMMUNICATIONS I5000003561</v>
          </cell>
          <cell r="AV233" t="str">
            <v>WF-BATCH</v>
          </cell>
          <cell r="AW233" t="str">
            <v>000</v>
          </cell>
          <cell r="AX233" t="str">
            <v>00</v>
          </cell>
          <cell r="AY233" t="str">
            <v>0</v>
          </cell>
          <cell r="AZ233" t="str">
            <v>FPL Fibernet</v>
          </cell>
        </row>
        <row r="234">
          <cell r="A234" t="str">
            <v>107100</v>
          </cell>
          <cell r="B234" t="str">
            <v>0306</v>
          </cell>
          <cell r="C234" t="str">
            <v>06004</v>
          </cell>
          <cell r="D234" t="str">
            <v>0FIBER</v>
          </cell>
          <cell r="E234" t="str">
            <v>306000</v>
          </cell>
          <cell r="F234" t="str">
            <v>0790</v>
          </cell>
          <cell r="G234" t="str">
            <v>65000</v>
          </cell>
          <cell r="H234" t="str">
            <v>A</v>
          </cell>
          <cell r="I234" t="str">
            <v>00000041</v>
          </cell>
          <cell r="J234">
            <v>9</v>
          </cell>
          <cell r="K234">
            <v>306</v>
          </cell>
          <cell r="L234">
            <v>6069</v>
          </cell>
          <cell r="M234">
            <v>0</v>
          </cell>
          <cell r="N234">
            <v>0</v>
          </cell>
          <cell r="O234">
            <v>0</v>
          </cell>
          <cell r="P234">
            <v>0</v>
          </cell>
          <cell r="Q234" t="str">
            <v>0790</v>
          </cell>
          <cell r="R234" t="str">
            <v>65000</v>
          </cell>
          <cell r="S234" t="str">
            <v>200212</v>
          </cell>
          <cell r="T234" t="str">
            <v>CA01</v>
          </cell>
          <cell r="U234">
            <v>-6076.9</v>
          </cell>
          <cell r="V234" t="str">
            <v>LDB</v>
          </cell>
          <cell r="W234">
            <v>0</v>
          </cell>
          <cell r="Y234">
            <v>0</v>
          </cell>
          <cell r="Z234">
            <v>0</v>
          </cell>
          <cell r="AA234" t="str">
            <v>BCH</v>
          </cell>
          <cell r="AB234" t="str">
            <v>0023</v>
          </cell>
          <cell r="AC234" t="str">
            <v>WKS</v>
          </cell>
          <cell r="AE234" t="str">
            <v>JV#</v>
          </cell>
          <cell r="AF234" t="str">
            <v>1232</v>
          </cell>
          <cell r="AG234" t="str">
            <v>FRN</v>
          </cell>
          <cell r="AH234" t="str">
            <v>6069</v>
          </cell>
          <cell r="AI234" t="str">
            <v>RP#</v>
          </cell>
          <cell r="AJ234" t="str">
            <v>000</v>
          </cell>
          <cell r="AK234" t="str">
            <v>CTL</v>
          </cell>
          <cell r="AM234" t="str">
            <v>RF#</v>
          </cell>
          <cell r="AU234" t="str">
            <v>TO PLACE IN SERVICE</v>
          </cell>
          <cell r="AZ234" t="str">
            <v>FPL Fibernet</v>
          </cell>
        </row>
        <row r="235">
          <cell r="A235" t="str">
            <v>107100</v>
          </cell>
          <cell r="B235" t="str">
            <v>0306</v>
          </cell>
          <cell r="C235" t="str">
            <v>06004</v>
          </cell>
          <cell r="D235" t="str">
            <v>0FIBER</v>
          </cell>
          <cell r="E235" t="str">
            <v>306000</v>
          </cell>
          <cell r="F235" t="str">
            <v>0790</v>
          </cell>
          <cell r="G235" t="str">
            <v>65000</v>
          </cell>
          <cell r="H235" t="str">
            <v>A</v>
          </cell>
          <cell r="I235" t="str">
            <v>00000041</v>
          </cell>
          <cell r="J235">
            <v>9</v>
          </cell>
          <cell r="K235">
            <v>306</v>
          </cell>
          <cell r="L235">
            <v>6070</v>
          </cell>
          <cell r="M235">
            <v>0</v>
          </cell>
          <cell r="N235">
            <v>0</v>
          </cell>
          <cell r="O235">
            <v>0</v>
          </cell>
          <cell r="P235">
            <v>0</v>
          </cell>
          <cell r="Q235" t="str">
            <v>0790</v>
          </cell>
          <cell r="R235" t="str">
            <v>65000</v>
          </cell>
          <cell r="S235" t="str">
            <v>200212</v>
          </cell>
          <cell r="T235" t="str">
            <v>CA01</v>
          </cell>
          <cell r="U235">
            <v>-816.1</v>
          </cell>
          <cell r="V235" t="str">
            <v>LDB</v>
          </cell>
          <cell r="W235">
            <v>0</v>
          </cell>
          <cell r="Y235">
            <v>0</v>
          </cell>
          <cell r="Z235">
            <v>0</v>
          </cell>
          <cell r="AA235" t="str">
            <v>BCH</v>
          </cell>
          <cell r="AB235" t="str">
            <v>0023</v>
          </cell>
          <cell r="AC235" t="str">
            <v>WKS</v>
          </cell>
          <cell r="AE235" t="str">
            <v>JV#</v>
          </cell>
          <cell r="AF235" t="str">
            <v>1232</v>
          </cell>
          <cell r="AG235" t="str">
            <v>FRN</v>
          </cell>
          <cell r="AH235" t="str">
            <v>6070</v>
          </cell>
          <cell r="AI235" t="str">
            <v>RP#</v>
          </cell>
          <cell r="AJ235" t="str">
            <v>000</v>
          </cell>
          <cell r="AK235" t="str">
            <v>CTL</v>
          </cell>
          <cell r="AM235" t="str">
            <v>RF#</v>
          </cell>
          <cell r="AU235" t="str">
            <v>TO PLACE IN SERVICE</v>
          </cell>
          <cell r="AZ235" t="str">
            <v>FPL Fibernet</v>
          </cell>
        </row>
        <row r="236">
          <cell r="A236" t="str">
            <v>107100</v>
          </cell>
          <cell r="B236" t="str">
            <v>0306</v>
          </cell>
          <cell r="C236" t="str">
            <v>06004</v>
          </cell>
          <cell r="D236" t="str">
            <v>0FIBER</v>
          </cell>
          <cell r="E236" t="str">
            <v>306000</v>
          </cell>
          <cell r="F236" t="str">
            <v>0790</v>
          </cell>
          <cell r="G236" t="str">
            <v>65000</v>
          </cell>
          <cell r="H236" t="str">
            <v>A</v>
          </cell>
          <cell r="I236" t="str">
            <v>00000041</v>
          </cell>
          <cell r="J236">
            <v>9</v>
          </cell>
          <cell r="K236">
            <v>306</v>
          </cell>
          <cell r="L236">
            <v>6072</v>
          </cell>
          <cell r="M236">
            <v>0</v>
          </cell>
          <cell r="N236">
            <v>0</v>
          </cell>
          <cell r="O236">
            <v>0</v>
          </cell>
          <cell r="P236">
            <v>0</v>
          </cell>
          <cell r="Q236" t="str">
            <v>0790</v>
          </cell>
          <cell r="R236" t="str">
            <v>65000</v>
          </cell>
          <cell r="S236" t="str">
            <v>200212</v>
          </cell>
          <cell r="T236" t="str">
            <v>CA01</v>
          </cell>
          <cell r="U236">
            <v>-7130.96</v>
          </cell>
          <cell r="V236" t="str">
            <v>LDB</v>
          </cell>
          <cell r="W236">
            <v>0</v>
          </cell>
          <cell r="Y236">
            <v>0</v>
          </cell>
          <cell r="Z236">
            <v>0</v>
          </cell>
          <cell r="AA236" t="str">
            <v>BCH</v>
          </cell>
          <cell r="AB236" t="str">
            <v>0023</v>
          </cell>
          <cell r="AC236" t="str">
            <v>WKS</v>
          </cell>
          <cell r="AE236" t="str">
            <v>JV#</v>
          </cell>
          <cell r="AF236" t="str">
            <v>1232</v>
          </cell>
          <cell r="AG236" t="str">
            <v>FRN</v>
          </cell>
          <cell r="AH236" t="str">
            <v>6072</v>
          </cell>
          <cell r="AI236" t="str">
            <v>RP#</v>
          </cell>
          <cell r="AJ236" t="str">
            <v>000</v>
          </cell>
          <cell r="AK236" t="str">
            <v>CTL</v>
          </cell>
          <cell r="AM236" t="str">
            <v>RF#</v>
          </cell>
          <cell r="AU236" t="str">
            <v>TO PLACE IN SERVICE</v>
          </cell>
          <cell r="AZ236" t="str">
            <v>FPL Fibernet</v>
          </cell>
        </row>
        <row r="237">
          <cell r="A237" t="str">
            <v>107100</v>
          </cell>
          <cell r="B237" t="str">
            <v>0306</v>
          </cell>
          <cell r="C237" t="str">
            <v>06004</v>
          </cell>
          <cell r="D237" t="str">
            <v>0FIBER</v>
          </cell>
          <cell r="E237" t="str">
            <v>306000</v>
          </cell>
          <cell r="F237" t="str">
            <v>0790</v>
          </cell>
          <cell r="G237" t="str">
            <v>65000</v>
          </cell>
          <cell r="H237" t="str">
            <v>A</v>
          </cell>
          <cell r="I237" t="str">
            <v>00000041</v>
          </cell>
          <cell r="J237">
            <v>63</v>
          </cell>
          <cell r="K237">
            <v>306</v>
          </cell>
          <cell r="L237">
            <v>6072</v>
          </cell>
          <cell r="M237">
            <v>0</v>
          </cell>
          <cell r="N237">
            <v>0</v>
          </cell>
          <cell r="O237">
            <v>0</v>
          </cell>
          <cell r="P237">
            <v>0</v>
          </cell>
          <cell r="Q237" t="str">
            <v>0790</v>
          </cell>
          <cell r="R237" t="str">
            <v>65000</v>
          </cell>
          <cell r="S237" t="str">
            <v>200212</v>
          </cell>
          <cell r="T237" t="str">
            <v>CA01</v>
          </cell>
          <cell r="U237">
            <v>-111506</v>
          </cell>
          <cell r="V237" t="str">
            <v>LDB</v>
          </cell>
          <cell r="W237">
            <v>0</v>
          </cell>
          <cell r="Y237">
            <v>0</v>
          </cell>
          <cell r="Z237">
            <v>0</v>
          </cell>
          <cell r="AA237" t="str">
            <v>BCH</v>
          </cell>
          <cell r="AB237" t="str">
            <v>0003</v>
          </cell>
          <cell r="AC237" t="str">
            <v>WKS</v>
          </cell>
          <cell r="AE237" t="str">
            <v>JV#</v>
          </cell>
          <cell r="AF237" t="str">
            <v>1232</v>
          </cell>
          <cell r="AG237" t="str">
            <v>FRN</v>
          </cell>
          <cell r="AH237" t="str">
            <v>6072</v>
          </cell>
          <cell r="AI237" t="str">
            <v>RP#</v>
          </cell>
          <cell r="AJ237" t="str">
            <v>000</v>
          </cell>
          <cell r="AK237" t="str">
            <v>CTL</v>
          </cell>
          <cell r="AM237" t="str">
            <v>RF#</v>
          </cell>
          <cell r="AU237" t="str">
            <v>AC-REV ACCRUAL OF OCT 02 CAPITA</v>
          </cell>
          <cell r="AZ237" t="str">
            <v>FPL Fibernet</v>
          </cell>
        </row>
        <row r="238">
          <cell r="A238" t="str">
            <v>107100</v>
          </cell>
          <cell r="B238" t="str">
            <v>0306</v>
          </cell>
          <cell r="C238" t="str">
            <v>06001</v>
          </cell>
          <cell r="D238" t="str">
            <v>0ELECT</v>
          </cell>
          <cell r="E238" t="str">
            <v>306000</v>
          </cell>
          <cell r="F238" t="str">
            <v>0790</v>
          </cell>
          <cell r="G238" t="str">
            <v>65000</v>
          </cell>
          <cell r="H238" t="str">
            <v>A</v>
          </cell>
          <cell r="I238" t="str">
            <v>00000041</v>
          </cell>
          <cell r="J238">
            <v>70</v>
          </cell>
          <cell r="K238">
            <v>306</v>
          </cell>
          <cell r="L238">
            <v>6073</v>
          </cell>
          <cell r="M238">
            <v>0</v>
          </cell>
          <cell r="N238">
            <v>0</v>
          </cell>
          <cell r="O238">
            <v>0</v>
          </cell>
          <cell r="P238">
            <v>0</v>
          </cell>
          <cell r="Q238" t="str">
            <v>0790</v>
          </cell>
          <cell r="R238" t="str">
            <v>65000</v>
          </cell>
          <cell r="S238" t="str">
            <v>200212</v>
          </cell>
          <cell r="T238" t="str">
            <v>CA01</v>
          </cell>
          <cell r="U238">
            <v>-3326.25</v>
          </cell>
          <cell r="V238" t="str">
            <v>LDB</v>
          </cell>
          <cell r="W238">
            <v>0</v>
          </cell>
          <cell r="Y238">
            <v>0</v>
          </cell>
          <cell r="Z238">
            <v>0</v>
          </cell>
          <cell r="AA238" t="str">
            <v>BCH</v>
          </cell>
          <cell r="AB238" t="str">
            <v>0023</v>
          </cell>
          <cell r="AC238" t="str">
            <v>WKS</v>
          </cell>
          <cell r="AE238" t="str">
            <v>JV#</v>
          </cell>
          <cell r="AF238" t="str">
            <v>1232</v>
          </cell>
          <cell r="AG238" t="str">
            <v>FRN</v>
          </cell>
          <cell r="AH238" t="str">
            <v>6073</v>
          </cell>
          <cell r="AI238" t="str">
            <v>RP#</v>
          </cell>
          <cell r="AJ238" t="str">
            <v>000</v>
          </cell>
          <cell r="AK238" t="str">
            <v>CTL</v>
          </cell>
          <cell r="AM238" t="str">
            <v>RF#</v>
          </cell>
          <cell r="AU238" t="str">
            <v>TO PLACE IN SERVICE</v>
          </cell>
          <cell r="AZ238" t="str">
            <v>FPL Fibernet</v>
          </cell>
        </row>
        <row r="239">
          <cell r="A239" t="str">
            <v>107100</v>
          </cell>
          <cell r="B239" t="str">
            <v>0306</v>
          </cell>
          <cell r="C239" t="str">
            <v>06001</v>
          </cell>
          <cell r="D239" t="str">
            <v>0ELECT</v>
          </cell>
          <cell r="E239" t="str">
            <v>306000</v>
          </cell>
          <cell r="F239" t="str">
            <v>0813</v>
          </cell>
          <cell r="G239" t="str">
            <v>51450</v>
          </cell>
          <cell r="H239" t="str">
            <v>A</v>
          </cell>
          <cell r="I239" t="str">
            <v>00000041</v>
          </cell>
          <cell r="J239">
            <v>66</v>
          </cell>
          <cell r="K239">
            <v>306</v>
          </cell>
          <cell r="L239">
            <v>6073</v>
          </cell>
          <cell r="M239">
            <v>0</v>
          </cell>
          <cell r="N239">
            <v>0</v>
          </cell>
          <cell r="O239">
            <v>0</v>
          </cell>
          <cell r="P239">
            <v>0</v>
          </cell>
          <cell r="Q239" t="str">
            <v>0813</v>
          </cell>
          <cell r="R239" t="str">
            <v>51450</v>
          </cell>
          <cell r="S239" t="str">
            <v>200212</v>
          </cell>
          <cell r="T239" t="str">
            <v>SA01</v>
          </cell>
          <cell r="U239">
            <v>257464.02</v>
          </cell>
          <cell r="W239">
            <v>0</v>
          </cell>
          <cell r="Y239">
            <v>0</v>
          </cell>
          <cell r="Z239">
            <v>1</v>
          </cell>
          <cell r="AA239" t="str">
            <v>BCH</v>
          </cell>
          <cell r="AB239" t="str">
            <v>450002354</v>
          </cell>
          <cell r="AC239" t="str">
            <v>PO#</v>
          </cell>
          <cell r="AD239" t="str">
            <v>4500005203</v>
          </cell>
          <cell r="AE239" t="str">
            <v>S/R</v>
          </cell>
          <cell r="AF239" t="str">
            <v>NET</v>
          </cell>
          <cell r="AI239" t="str">
            <v>PYN</v>
          </cell>
          <cell r="AJ239" t="str">
            <v>NORTEL NETWORKS USA INC</v>
          </cell>
          <cell r="AK239" t="str">
            <v>VND</v>
          </cell>
          <cell r="AL239" t="str">
            <v>770427791</v>
          </cell>
          <cell r="AM239" t="str">
            <v>FAC</v>
          </cell>
          <cell r="AN239" t="str">
            <v>000</v>
          </cell>
          <cell r="AQ239" t="str">
            <v>NVD</v>
          </cell>
          <cell r="AR239" t="str">
            <v>2002-12-</v>
          </cell>
          <cell r="AU239" t="str">
            <v>INVOICE# 40205142   NORTEL NETWORKS USA 5000003666</v>
          </cell>
          <cell r="AV239" t="str">
            <v>WF-BATCH</v>
          </cell>
          <cell r="AW239" t="str">
            <v>000</v>
          </cell>
          <cell r="AX239" t="str">
            <v>00</v>
          </cell>
          <cell r="AY239" t="str">
            <v>0</v>
          </cell>
          <cell r="AZ239" t="str">
            <v>FPL Fibernet</v>
          </cell>
        </row>
        <row r="240">
          <cell r="A240" t="str">
            <v>107100</v>
          </cell>
          <cell r="B240" t="str">
            <v>0306</v>
          </cell>
          <cell r="C240" t="str">
            <v>06001</v>
          </cell>
          <cell r="D240" t="str">
            <v>0FIBER</v>
          </cell>
          <cell r="E240" t="str">
            <v>306000</v>
          </cell>
          <cell r="F240" t="str">
            <v>0790</v>
          </cell>
          <cell r="G240" t="str">
            <v>65000</v>
          </cell>
          <cell r="H240" t="str">
            <v>A</v>
          </cell>
          <cell r="I240" t="str">
            <v>00000041</v>
          </cell>
          <cell r="J240">
            <v>63</v>
          </cell>
          <cell r="K240">
            <v>306</v>
          </cell>
          <cell r="L240">
            <v>6073</v>
          </cell>
          <cell r="M240">
            <v>0</v>
          </cell>
          <cell r="N240">
            <v>0</v>
          </cell>
          <cell r="O240">
            <v>0</v>
          </cell>
          <cell r="P240">
            <v>0</v>
          </cell>
          <cell r="Q240" t="str">
            <v>0790</v>
          </cell>
          <cell r="R240" t="str">
            <v>65000</v>
          </cell>
          <cell r="S240" t="str">
            <v>200212</v>
          </cell>
          <cell r="T240" t="str">
            <v>CA01</v>
          </cell>
          <cell r="U240">
            <v>-24629</v>
          </cell>
          <cell r="V240" t="str">
            <v>LDB</v>
          </cell>
          <cell r="W240">
            <v>0</v>
          </cell>
          <cell r="Y240">
            <v>0</v>
          </cell>
          <cell r="Z240">
            <v>0</v>
          </cell>
          <cell r="AA240" t="str">
            <v>BCH</v>
          </cell>
          <cell r="AB240" t="str">
            <v>0003</v>
          </cell>
          <cell r="AC240" t="str">
            <v>WKS</v>
          </cell>
          <cell r="AE240" t="str">
            <v>JV#</v>
          </cell>
          <cell r="AF240" t="str">
            <v>1232</v>
          </cell>
          <cell r="AG240" t="str">
            <v>FRN</v>
          </cell>
          <cell r="AH240" t="str">
            <v>6073</v>
          </cell>
          <cell r="AI240" t="str">
            <v>RP#</v>
          </cell>
          <cell r="AJ240" t="str">
            <v>000</v>
          </cell>
          <cell r="AK240" t="str">
            <v>CTL</v>
          </cell>
          <cell r="AM240" t="str">
            <v>RF#</v>
          </cell>
          <cell r="AU240" t="str">
            <v>AC-REV ACCRUAL OF OCT 02 CAPITA</v>
          </cell>
          <cell r="AZ240" t="str">
            <v>FPL Fibernet</v>
          </cell>
        </row>
        <row r="241">
          <cell r="A241" t="str">
            <v>107100</v>
          </cell>
          <cell r="B241" t="str">
            <v>0385</v>
          </cell>
          <cell r="C241" t="str">
            <v>06001</v>
          </cell>
          <cell r="D241" t="str">
            <v>0FIBER</v>
          </cell>
          <cell r="E241" t="str">
            <v>385000</v>
          </cell>
          <cell r="F241" t="str">
            <v>0803</v>
          </cell>
          <cell r="G241" t="str">
            <v>36000</v>
          </cell>
          <cell r="H241" t="str">
            <v>A</v>
          </cell>
          <cell r="I241" t="str">
            <v>00000041</v>
          </cell>
          <cell r="J241">
            <v>60</v>
          </cell>
          <cell r="K241">
            <v>385</v>
          </cell>
          <cell r="L241">
            <v>6073</v>
          </cell>
          <cell r="M241">
            <v>107</v>
          </cell>
          <cell r="N241">
            <v>10</v>
          </cell>
          <cell r="O241">
            <v>0</v>
          </cell>
          <cell r="P241">
            <v>107.1</v>
          </cell>
          <cell r="Q241" t="str">
            <v>0803</v>
          </cell>
          <cell r="R241" t="str">
            <v>36000</v>
          </cell>
          <cell r="S241" t="str">
            <v>200212</v>
          </cell>
          <cell r="T241" t="str">
            <v>PY42</v>
          </cell>
          <cell r="U241">
            <v>571.6</v>
          </cell>
          <cell r="V241" t="str">
            <v>LDB</v>
          </cell>
          <cell r="W241">
            <v>0</v>
          </cell>
          <cell r="X241" t="str">
            <v>SHR</v>
          </cell>
          <cell r="Y241">
            <v>16</v>
          </cell>
          <cell r="Z241">
            <v>16</v>
          </cell>
          <cell r="AA241" t="str">
            <v>PYP</v>
          </cell>
          <cell r="AB241" t="str">
            <v xml:space="preserve"> 0000026</v>
          </cell>
          <cell r="AC241" t="str">
            <v>PYL</v>
          </cell>
          <cell r="AD241" t="str">
            <v>004366</v>
          </cell>
          <cell r="AE241" t="str">
            <v>EMP</v>
          </cell>
          <cell r="AF241" t="str">
            <v>97355</v>
          </cell>
          <cell r="AG241" t="str">
            <v>JUL</v>
          </cell>
          <cell r="AH241" t="str">
            <v xml:space="preserve"> 000.00</v>
          </cell>
          <cell r="AI241" t="str">
            <v>BCH</v>
          </cell>
          <cell r="AJ241" t="str">
            <v>500</v>
          </cell>
          <cell r="AK241" t="str">
            <v>CLS</v>
          </cell>
          <cell r="AL241" t="str">
            <v>R431</v>
          </cell>
          <cell r="AM241" t="str">
            <v>DTA</v>
          </cell>
          <cell r="AN241" t="str">
            <v xml:space="preserve"> 00000000000.00</v>
          </cell>
          <cell r="AO241" t="str">
            <v>DTH</v>
          </cell>
          <cell r="AP241" t="str">
            <v xml:space="preserve"> 00000000000.00</v>
          </cell>
          <cell r="AV241" t="str">
            <v>000000000</v>
          </cell>
          <cell r="AW241" t="str">
            <v>000</v>
          </cell>
          <cell r="AX241" t="str">
            <v>00</v>
          </cell>
          <cell r="AY241" t="str">
            <v>0</v>
          </cell>
          <cell r="AZ241" t="str">
            <v>FPL Fibernet</v>
          </cell>
        </row>
        <row r="242">
          <cell r="A242" t="str">
            <v>107100</v>
          </cell>
          <cell r="B242" t="str">
            <v>0306</v>
          </cell>
          <cell r="C242" t="str">
            <v>06001</v>
          </cell>
          <cell r="D242" t="str">
            <v>0FIBER</v>
          </cell>
          <cell r="E242" t="str">
            <v>306000</v>
          </cell>
          <cell r="F242" t="str">
            <v>0790</v>
          </cell>
          <cell r="G242" t="str">
            <v>65000</v>
          </cell>
          <cell r="H242" t="str">
            <v>A</v>
          </cell>
          <cell r="I242" t="str">
            <v>00000041</v>
          </cell>
          <cell r="J242">
            <v>9</v>
          </cell>
          <cell r="K242">
            <v>306</v>
          </cell>
          <cell r="L242">
            <v>6074</v>
          </cell>
          <cell r="M242">
            <v>0</v>
          </cell>
          <cell r="N242">
            <v>0</v>
          </cell>
          <cell r="O242">
            <v>0</v>
          </cell>
          <cell r="P242">
            <v>0</v>
          </cell>
          <cell r="Q242" t="str">
            <v>0790</v>
          </cell>
          <cell r="R242" t="str">
            <v>65000</v>
          </cell>
          <cell r="S242" t="str">
            <v>200212</v>
          </cell>
          <cell r="T242" t="str">
            <v>CA01</v>
          </cell>
          <cell r="U242">
            <v>66412.19</v>
          </cell>
          <cell r="V242" t="str">
            <v>LDB</v>
          </cell>
          <cell r="W242">
            <v>0</v>
          </cell>
          <cell r="Y242">
            <v>0</v>
          </cell>
          <cell r="Z242">
            <v>0</v>
          </cell>
          <cell r="AA242" t="str">
            <v>BCH</v>
          </cell>
          <cell r="AB242" t="str">
            <v>0023</v>
          </cell>
          <cell r="AC242" t="str">
            <v>WKS</v>
          </cell>
          <cell r="AE242" t="str">
            <v>JV#</v>
          </cell>
          <cell r="AF242" t="str">
            <v>1232</v>
          </cell>
          <cell r="AG242" t="str">
            <v>FRN</v>
          </cell>
          <cell r="AH242" t="str">
            <v>6074</v>
          </cell>
          <cell r="AI242" t="str">
            <v>RP#</v>
          </cell>
          <cell r="AJ242" t="str">
            <v>000</v>
          </cell>
          <cell r="AK242" t="str">
            <v>CTL</v>
          </cell>
          <cell r="AM242" t="str">
            <v>RF#</v>
          </cell>
          <cell r="AU242" t="str">
            <v>TO PLACE IN SERVICE</v>
          </cell>
          <cell r="AZ242" t="str">
            <v>FPL Fibernet</v>
          </cell>
        </row>
        <row r="243">
          <cell r="A243" t="str">
            <v>107100</v>
          </cell>
          <cell r="B243" t="str">
            <v>0306</v>
          </cell>
          <cell r="C243" t="str">
            <v>06075</v>
          </cell>
          <cell r="D243" t="str">
            <v>0ELECT</v>
          </cell>
          <cell r="E243" t="str">
            <v>306000</v>
          </cell>
          <cell r="F243" t="str">
            <v>0790</v>
          </cell>
          <cell r="G243" t="str">
            <v>65000</v>
          </cell>
          <cell r="H243" t="str">
            <v>A</v>
          </cell>
          <cell r="I243" t="str">
            <v>00000041</v>
          </cell>
          <cell r="J243">
            <v>70</v>
          </cell>
          <cell r="K243">
            <v>306</v>
          </cell>
          <cell r="L243">
            <v>6075</v>
          </cell>
          <cell r="M243">
            <v>0</v>
          </cell>
          <cell r="N243">
            <v>0</v>
          </cell>
          <cell r="O243">
            <v>0</v>
          </cell>
          <cell r="P243">
            <v>0</v>
          </cell>
          <cell r="Q243" t="str">
            <v>0790</v>
          </cell>
          <cell r="R243" t="str">
            <v>65000</v>
          </cell>
          <cell r="S243" t="str">
            <v>200212</v>
          </cell>
          <cell r="T243" t="str">
            <v>CA01</v>
          </cell>
          <cell r="U243">
            <v>-257587.01</v>
          </cell>
          <cell r="V243" t="str">
            <v>LDB</v>
          </cell>
          <cell r="W243">
            <v>0</v>
          </cell>
          <cell r="Y243">
            <v>0</v>
          </cell>
          <cell r="Z243">
            <v>0</v>
          </cell>
          <cell r="AA243" t="str">
            <v>BCH</v>
          </cell>
          <cell r="AB243" t="str">
            <v>0023</v>
          </cell>
          <cell r="AC243" t="str">
            <v>WKS</v>
          </cell>
          <cell r="AE243" t="str">
            <v>JV#</v>
          </cell>
          <cell r="AF243" t="str">
            <v>1232</v>
          </cell>
          <cell r="AG243" t="str">
            <v>FRN</v>
          </cell>
          <cell r="AH243" t="str">
            <v>6075</v>
          </cell>
          <cell r="AI243" t="str">
            <v>RP#</v>
          </cell>
          <cell r="AJ243" t="str">
            <v>000</v>
          </cell>
          <cell r="AK243" t="str">
            <v>CTL</v>
          </cell>
          <cell r="AM243" t="str">
            <v>RF#</v>
          </cell>
          <cell r="AU243" t="str">
            <v>TO PLACE IN SERVICE</v>
          </cell>
          <cell r="AZ243" t="str">
            <v>FPL Fibernet</v>
          </cell>
        </row>
        <row r="244">
          <cell r="A244" t="str">
            <v>107100</v>
          </cell>
          <cell r="B244" t="str">
            <v>0312</v>
          </cell>
          <cell r="C244" t="str">
            <v>06076</v>
          </cell>
          <cell r="D244" t="str">
            <v>0OTHER</v>
          </cell>
          <cell r="E244" t="str">
            <v>312000</v>
          </cell>
          <cell r="F244" t="str">
            <v>0803</v>
          </cell>
          <cell r="G244" t="str">
            <v>36000</v>
          </cell>
          <cell r="H244" t="str">
            <v>A</v>
          </cell>
          <cell r="I244" t="str">
            <v>00000041</v>
          </cell>
          <cell r="J244">
            <v>68</v>
          </cell>
          <cell r="K244">
            <v>312</v>
          </cell>
          <cell r="L244">
            <v>6076</v>
          </cell>
          <cell r="M244">
            <v>107</v>
          </cell>
          <cell r="N244">
            <v>10</v>
          </cell>
          <cell r="O244">
            <v>0</v>
          </cell>
          <cell r="P244">
            <v>107.1</v>
          </cell>
          <cell r="Q244" t="str">
            <v>0803</v>
          </cell>
          <cell r="R244" t="str">
            <v>36000</v>
          </cell>
          <cell r="S244" t="str">
            <v>200212</v>
          </cell>
          <cell r="T244" t="str">
            <v>PY42</v>
          </cell>
          <cell r="U244">
            <v>403.9</v>
          </cell>
          <cell r="V244" t="str">
            <v>LDB</v>
          </cell>
          <cell r="W244">
            <v>0</v>
          </cell>
          <cell r="X244" t="str">
            <v>SHR</v>
          </cell>
          <cell r="Y244">
            <v>8</v>
          </cell>
          <cell r="Z244">
            <v>8</v>
          </cell>
          <cell r="AA244" t="str">
            <v>PYP</v>
          </cell>
          <cell r="AB244" t="str">
            <v xml:space="preserve"> 0000001</v>
          </cell>
          <cell r="AC244" t="str">
            <v>PYL</v>
          </cell>
          <cell r="AD244" t="str">
            <v>004399</v>
          </cell>
          <cell r="AE244" t="str">
            <v>EMP</v>
          </cell>
          <cell r="AF244" t="str">
            <v>40663</v>
          </cell>
          <cell r="AG244" t="str">
            <v>JUL</v>
          </cell>
          <cell r="AH244" t="str">
            <v xml:space="preserve"> 000.00</v>
          </cell>
          <cell r="AI244" t="str">
            <v>BCH</v>
          </cell>
          <cell r="AJ244" t="str">
            <v>500</v>
          </cell>
          <cell r="AK244" t="str">
            <v>CLS</v>
          </cell>
          <cell r="AL244" t="str">
            <v>1RB8</v>
          </cell>
          <cell r="AM244" t="str">
            <v>DTA</v>
          </cell>
          <cell r="AN244" t="str">
            <v xml:space="preserve"> 00000000000.00</v>
          </cell>
          <cell r="AO244" t="str">
            <v>DTH</v>
          </cell>
          <cell r="AP244" t="str">
            <v xml:space="preserve"> 00000000000.00</v>
          </cell>
          <cell r="AV244" t="str">
            <v>000000000</v>
          </cell>
          <cell r="AW244" t="str">
            <v>000</v>
          </cell>
          <cell r="AX244" t="str">
            <v>00</v>
          </cell>
          <cell r="AY244" t="str">
            <v>0</v>
          </cell>
          <cell r="AZ244" t="str">
            <v>FPL Fibernet</v>
          </cell>
        </row>
        <row r="245">
          <cell r="A245" t="str">
            <v>107100</v>
          </cell>
          <cell r="B245" t="str">
            <v>0382</v>
          </cell>
          <cell r="C245" t="str">
            <v>06076</v>
          </cell>
          <cell r="D245" t="str">
            <v>0OTHER</v>
          </cell>
          <cell r="E245" t="str">
            <v>382000</v>
          </cell>
          <cell r="F245" t="str">
            <v>0803</v>
          </cell>
          <cell r="G245" t="str">
            <v>36000</v>
          </cell>
          <cell r="H245" t="str">
            <v>A</v>
          </cell>
          <cell r="I245" t="str">
            <v>00000041</v>
          </cell>
          <cell r="J245">
            <v>68</v>
          </cell>
          <cell r="K245">
            <v>382</v>
          </cell>
          <cell r="L245">
            <v>6076</v>
          </cell>
          <cell r="M245">
            <v>107</v>
          </cell>
          <cell r="N245">
            <v>10</v>
          </cell>
          <cell r="O245">
            <v>0</v>
          </cell>
          <cell r="P245">
            <v>107.1</v>
          </cell>
          <cell r="Q245" t="str">
            <v>0803</v>
          </cell>
          <cell r="R245" t="str">
            <v>36000</v>
          </cell>
          <cell r="S245" t="str">
            <v>200212</v>
          </cell>
          <cell r="T245" t="str">
            <v>PY42</v>
          </cell>
          <cell r="U245">
            <v>201.95</v>
          </cell>
          <cell r="V245" t="str">
            <v>LDB</v>
          </cell>
          <cell r="W245">
            <v>0</v>
          </cell>
          <cell r="X245" t="str">
            <v>SHR</v>
          </cell>
          <cell r="Y245">
            <v>4</v>
          </cell>
          <cell r="Z245">
            <v>4</v>
          </cell>
          <cell r="AA245" t="str">
            <v>PYP</v>
          </cell>
          <cell r="AB245" t="str">
            <v xml:space="preserve"> 0000026</v>
          </cell>
          <cell r="AC245" t="str">
            <v>PYL</v>
          </cell>
          <cell r="AD245" t="str">
            <v>004399</v>
          </cell>
          <cell r="AE245" t="str">
            <v>EMP</v>
          </cell>
          <cell r="AF245" t="str">
            <v>40663</v>
          </cell>
          <cell r="AG245" t="str">
            <v>JUL</v>
          </cell>
          <cell r="AH245" t="str">
            <v xml:space="preserve"> 000.00</v>
          </cell>
          <cell r="AI245" t="str">
            <v>BCH</v>
          </cell>
          <cell r="AJ245" t="str">
            <v>500</v>
          </cell>
          <cell r="AK245" t="str">
            <v>CLS</v>
          </cell>
          <cell r="AL245" t="str">
            <v>1RB8</v>
          </cell>
          <cell r="AM245" t="str">
            <v>DTA</v>
          </cell>
          <cell r="AN245" t="str">
            <v xml:space="preserve"> 00000000000.00</v>
          </cell>
          <cell r="AO245" t="str">
            <v>DTH</v>
          </cell>
          <cell r="AP245" t="str">
            <v xml:space="preserve"> 00000000000.00</v>
          </cell>
          <cell r="AV245" t="str">
            <v>000000000</v>
          </cell>
          <cell r="AW245" t="str">
            <v>000</v>
          </cell>
          <cell r="AX245" t="str">
            <v>00</v>
          </cell>
          <cell r="AY245" t="str">
            <v>0</v>
          </cell>
          <cell r="AZ245" t="str">
            <v>FPL Fibernet</v>
          </cell>
        </row>
        <row r="246">
          <cell r="A246" t="str">
            <v>107100</v>
          </cell>
          <cell r="B246" t="str">
            <v>0382</v>
          </cell>
          <cell r="C246" t="str">
            <v>06076</v>
          </cell>
          <cell r="D246" t="str">
            <v>0OTHER</v>
          </cell>
          <cell r="E246" t="str">
            <v>382000</v>
          </cell>
          <cell r="F246" t="str">
            <v>0803</v>
          </cell>
          <cell r="G246" t="str">
            <v>36000</v>
          </cell>
          <cell r="H246" t="str">
            <v>A</v>
          </cell>
          <cell r="I246" t="str">
            <v>00000041</v>
          </cell>
          <cell r="J246">
            <v>68</v>
          </cell>
          <cell r="K246">
            <v>382</v>
          </cell>
          <cell r="L246">
            <v>6076</v>
          </cell>
          <cell r="M246">
            <v>107</v>
          </cell>
          <cell r="N246">
            <v>10</v>
          </cell>
          <cell r="O246">
            <v>0</v>
          </cell>
          <cell r="P246">
            <v>107.1</v>
          </cell>
          <cell r="Q246" t="str">
            <v>0803</v>
          </cell>
          <cell r="R246" t="str">
            <v>36000</v>
          </cell>
          <cell r="S246" t="str">
            <v>200212</v>
          </cell>
          <cell r="T246" t="str">
            <v>PY42</v>
          </cell>
          <cell r="U246">
            <v>1211.7</v>
          </cell>
          <cell r="V246" t="str">
            <v>LDB</v>
          </cell>
          <cell r="W246">
            <v>0</v>
          </cell>
          <cell r="X246" t="str">
            <v>SHR</v>
          </cell>
          <cell r="Y246">
            <v>24</v>
          </cell>
          <cell r="Z246">
            <v>24</v>
          </cell>
          <cell r="AA246" t="str">
            <v>PYP</v>
          </cell>
          <cell r="AB246" t="str">
            <v xml:space="preserve"> 0000025</v>
          </cell>
          <cell r="AC246" t="str">
            <v>PYL</v>
          </cell>
          <cell r="AD246" t="str">
            <v>004399</v>
          </cell>
          <cell r="AE246" t="str">
            <v>EMP</v>
          </cell>
          <cell r="AF246" t="str">
            <v>40663</v>
          </cell>
          <cell r="AG246" t="str">
            <v>JUL</v>
          </cell>
          <cell r="AH246" t="str">
            <v xml:space="preserve"> 000.00</v>
          </cell>
          <cell r="AI246" t="str">
            <v>BCH</v>
          </cell>
          <cell r="AJ246" t="str">
            <v>500</v>
          </cell>
          <cell r="AK246" t="str">
            <v>CLS</v>
          </cell>
          <cell r="AL246" t="str">
            <v>1RB8</v>
          </cell>
          <cell r="AM246" t="str">
            <v>DTA</v>
          </cell>
          <cell r="AN246" t="str">
            <v xml:space="preserve"> 00000000000.00</v>
          </cell>
          <cell r="AO246" t="str">
            <v>DTH</v>
          </cell>
          <cell r="AP246" t="str">
            <v xml:space="preserve"> 00000000000.00</v>
          </cell>
          <cell r="AV246" t="str">
            <v>000000000</v>
          </cell>
          <cell r="AW246" t="str">
            <v>000</v>
          </cell>
          <cell r="AX246" t="str">
            <v>00</v>
          </cell>
          <cell r="AY246" t="str">
            <v>0</v>
          </cell>
          <cell r="AZ246" t="str">
            <v>FPL Fibernet</v>
          </cell>
        </row>
        <row r="247">
          <cell r="A247" t="str">
            <v>107100</v>
          </cell>
          <cell r="B247" t="str">
            <v>0385</v>
          </cell>
          <cell r="C247" t="str">
            <v>06076</v>
          </cell>
          <cell r="D247" t="str">
            <v>0ELECT</v>
          </cell>
          <cell r="E247" t="str">
            <v>385000</v>
          </cell>
          <cell r="F247" t="str">
            <v>0790</v>
          </cell>
          <cell r="G247" t="str">
            <v>65000</v>
          </cell>
          <cell r="H247" t="str">
            <v>A</v>
          </cell>
          <cell r="I247" t="str">
            <v>00000041</v>
          </cell>
          <cell r="J247">
            <v>70</v>
          </cell>
          <cell r="K247">
            <v>385</v>
          </cell>
          <cell r="L247">
            <v>6076</v>
          </cell>
          <cell r="M247">
            <v>0</v>
          </cell>
          <cell r="N247">
            <v>0</v>
          </cell>
          <cell r="O247">
            <v>0</v>
          </cell>
          <cell r="P247">
            <v>0</v>
          </cell>
          <cell r="Q247" t="str">
            <v>0790</v>
          </cell>
          <cell r="R247" t="str">
            <v>65000</v>
          </cell>
          <cell r="S247" t="str">
            <v>200212</v>
          </cell>
          <cell r="T247" t="str">
            <v>CA01</v>
          </cell>
          <cell r="U247">
            <v>-21725.54</v>
          </cell>
          <cell r="V247" t="str">
            <v>LDB</v>
          </cell>
          <cell r="W247">
            <v>0</v>
          </cell>
          <cell r="Y247">
            <v>0</v>
          </cell>
          <cell r="Z247">
            <v>0</v>
          </cell>
          <cell r="AA247" t="str">
            <v>BCH</v>
          </cell>
          <cell r="AB247" t="str">
            <v>0023</v>
          </cell>
          <cell r="AC247" t="str">
            <v>WKS</v>
          </cell>
          <cell r="AE247" t="str">
            <v>JV#</v>
          </cell>
          <cell r="AF247" t="str">
            <v>1232</v>
          </cell>
          <cell r="AG247" t="str">
            <v>FRN</v>
          </cell>
          <cell r="AH247" t="str">
            <v>6076</v>
          </cell>
          <cell r="AI247" t="str">
            <v>RP#</v>
          </cell>
          <cell r="AJ247" t="str">
            <v>000</v>
          </cell>
          <cell r="AK247" t="str">
            <v>CTL</v>
          </cell>
          <cell r="AM247" t="str">
            <v>RF#</v>
          </cell>
          <cell r="AU247" t="str">
            <v>TO PLACE IN SERVICE</v>
          </cell>
          <cell r="AZ247" t="str">
            <v>FPL Fibernet</v>
          </cell>
        </row>
        <row r="248">
          <cell r="A248" t="str">
            <v>107100</v>
          </cell>
          <cell r="B248" t="str">
            <v>0385</v>
          </cell>
          <cell r="C248" t="str">
            <v>06076</v>
          </cell>
          <cell r="D248" t="str">
            <v>0FIBER</v>
          </cell>
          <cell r="E248" t="str">
            <v>385000</v>
          </cell>
          <cell r="F248" t="str">
            <v>0618</v>
          </cell>
          <cell r="G248" t="str">
            <v>65000</v>
          </cell>
          <cell r="H248" t="str">
            <v>A</v>
          </cell>
          <cell r="I248" t="str">
            <v>00000041</v>
          </cell>
          <cell r="J248">
            <v>60</v>
          </cell>
          <cell r="K248">
            <v>385</v>
          </cell>
          <cell r="L248">
            <v>6076</v>
          </cell>
          <cell r="M248">
            <v>0</v>
          </cell>
          <cell r="N248">
            <v>0</v>
          </cell>
          <cell r="O248">
            <v>0</v>
          </cell>
          <cell r="P248">
            <v>0</v>
          </cell>
          <cell r="Q248" t="str">
            <v>0618</v>
          </cell>
          <cell r="R248" t="str">
            <v>65000</v>
          </cell>
          <cell r="S248" t="str">
            <v>200212</v>
          </cell>
          <cell r="T248" t="str">
            <v>CA01</v>
          </cell>
          <cell r="U248">
            <v>225.24</v>
          </cell>
          <cell r="V248" t="str">
            <v>LDB</v>
          </cell>
          <cell r="W248">
            <v>0</v>
          </cell>
          <cell r="Y248">
            <v>0</v>
          </cell>
          <cell r="Z248">
            <v>0</v>
          </cell>
          <cell r="AA248" t="str">
            <v>BCH</v>
          </cell>
          <cell r="AB248" t="str">
            <v>0001</v>
          </cell>
          <cell r="AC248" t="str">
            <v>WKS</v>
          </cell>
          <cell r="AE248" t="str">
            <v>JV#</v>
          </cell>
          <cell r="AF248" t="str">
            <v>122A</v>
          </cell>
          <cell r="AG248" t="str">
            <v>FRN</v>
          </cell>
          <cell r="AH248" t="str">
            <v>6076</v>
          </cell>
          <cell r="AI248" t="str">
            <v>RP#</v>
          </cell>
          <cell r="AJ248" t="str">
            <v>000</v>
          </cell>
          <cell r="AK248" t="str">
            <v>CTL</v>
          </cell>
          <cell r="AM248" t="str">
            <v>RF#</v>
          </cell>
          <cell r="AU248" t="str">
            <v>I/C-QUANTUM/K CILLA,FPL</v>
          </cell>
          <cell r="AZ248" t="str">
            <v>FPL Fibernet</v>
          </cell>
        </row>
        <row r="249">
          <cell r="A249" t="str">
            <v>107100</v>
          </cell>
          <cell r="B249" t="str">
            <v>0385</v>
          </cell>
          <cell r="C249" t="str">
            <v>06076</v>
          </cell>
          <cell r="D249" t="str">
            <v>0FIBER</v>
          </cell>
          <cell r="E249" t="str">
            <v>385000</v>
          </cell>
          <cell r="F249" t="str">
            <v>0693</v>
          </cell>
          <cell r="G249" t="str">
            <v>65000</v>
          </cell>
          <cell r="H249" t="str">
            <v>A</v>
          </cell>
          <cell r="I249" t="str">
            <v>00000041</v>
          </cell>
          <cell r="J249">
            <v>60</v>
          </cell>
          <cell r="K249">
            <v>385</v>
          </cell>
          <cell r="L249">
            <v>6076</v>
          </cell>
          <cell r="M249">
            <v>0</v>
          </cell>
          <cell r="N249">
            <v>0</v>
          </cell>
          <cell r="O249">
            <v>0</v>
          </cell>
          <cell r="P249">
            <v>0</v>
          </cell>
          <cell r="Q249" t="str">
            <v>0693</v>
          </cell>
          <cell r="R249" t="str">
            <v>65000</v>
          </cell>
          <cell r="S249" t="str">
            <v>200212</v>
          </cell>
          <cell r="T249" t="str">
            <v>CA01</v>
          </cell>
          <cell r="U249">
            <v>98.07</v>
          </cell>
          <cell r="V249" t="str">
            <v>LDB</v>
          </cell>
          <cell r="W249">
            <v>0</v>
          </cell>
          <cell r="Y249">
            <v>0</v>
          </cell>
          <cell r="Z249">
            <v>0</v>
          </cell>
          <cell r="AA249" t="str">
            <v>BCH</v>
          </cell>
          <cell r="AB249" t="str">
            <v>0001</v>
          </cell>
          <cell r="AC249" t="str">
            <v>WKS</v>
          </cell>
          <cell r="AE249" t="str">
            <v>JV#</v>
          </cell>
          <cell r="AF249" t="str">
            <v>122A</v>
          </cell>
          <cell r="AG249" t="str">
            <v>FRN</v>
          </cell>
          <cell r="AH249" t="str">
            <v>6076</v>
          </cell>
          <cell r="AI249" t="str">
            <v>RP#</v>
          </cell>
          <cell r="AJ249" t="str">
            <v>000</v>
          </cell>
          <cell r="AK249" t="str">
            <v>CTL</v>
          </cell>
          <cell r="AM249" t="str">
            <v>RF#</v>
          </cell>
          <cell r="AU249" t="str">
            <v>I/C-BEST ACCESS,FPL</v>
          </cell>
          <cell r="AZ249" t="str">
            <v>FPL Fibernet</v>
          </cell>
        </row>
        <row r="250">
          <cell r="A250" t="str">
            <v>107100</v>
          </cell>
          <cell r="B250" t="str">
            <v>0306</v>
          </cell>
          <cell r="C250" t="str">
            <v>06001</v>
          </cell>
          <cell r="D250" t="str">
            <v>0ELECT</v>
          </cell>
          <cell r="E250" t="str">
            <v>306000</v>
          </cell>
          <cell r="F250" t="str">
            <v>0790</v>
          </cell>
          <cell r="G250" t="str">
            <v>65000</v>
          </cell>
          <cell r="H250" t="str">
            <v>A</v>
          </cell>
          <cell r="I250" t="str">
            <v>00000041</v>
          </cell>
          <cell r="J250">
            <v>70</v>
          </cell>
          <cell r="K250">
            <v>306</v>
          </cell>
          <cell r="L250">
            <v>6077</v>
          </cell>
          <cell r="M250">
            <v>0</v>
          </cell>
          <cell r="N250">
            <v>0</v>
          </cell>
          <cell r="O250">
            <v>0</v>
          </cell>
          <cell r="P250">
            <v>0</v>
          </cell>
          <cell r="Q250" t="str">
            <v>0790</v>
          </cell>
          <cell r="R250" t="str">
            <v>65000</v>
          </cell>
          <cell r="S250" t="str">
            <v>200212</v>
          </cell>
          <cell r="T250" t="str">
            <v>CA01</v>
          </cell>
          <cell r="U250">
            <v>-39638.71</v>
          </cell>
          <cell r="V250" t="str">
            <v>LDB</v>
          </cell>
          <cell r="W250">
            <v>0</v>
          </cell>
          <cell r="Y250">
            <v>0</v>
          </cell>
          <cell r="Z250">
            <v>0</v>
          </cell>
          <cell r="AA250" t="str">
            <v>BCH</v>
          </cell>
          <cell r="AB250" t="str">
            <v>0023</v>
          </cell>
          <cell r="AC250" t="str">
            <v>WKS</v>
          </cell>
          <cell r="AE250" t="str">
            <v>JV#</v>
          </cell>
          <cell r="AF250" t="str">
            <v>1232</v>
          </cell>
          <cell r="AG250" t="str">
            <v>FRN</v>
          </cell>
          <cell r="AH250" t="str">
            <v>6077</v>
          </cell>
          <cell r="AI250" t="str">
            <v>RP#</v>
          </cell>
          <cell r="AJ250" t="str">
            <v>000</v>
          </cell>
          <cell r="AK250" t="str">
            <v>CTL</v>
          </cell>
          <cell r="AM250" t="str">
            <v>RF#</v>
          </cell>
          <cell r="AU250" t="str">
            <v>TO PLACE IN SERVICE</v>
          </cell>
          <cell r="AZ250" t="str">
            <v>FPL Fibernet</v>
          </cell>
        </row>
        <row r="251">
          <cell r="A251" t="str">
            <v>107100</v>
          </cell>
          <cell r="B251" t="str">
            <v>0306</v>
          </cell>
          <cell r="C251" t="str">
            <v>06001</v>
          </cell>
          <cell r="D251" t="str">
            <v>0FIBER</v>
          </cell>
          <cell r="E251" t="str">
            <v>306000</v>
          </cell>
          <cell r="F251" t="str">
            <v>0691</v>
          </cell>
          <cell r="G251" t="str">
            <v>51450</v>
          </cell>
          <cell r="H251" t="str">
            <v>A</v>
          </cell>
          <cell r="I251" t="str">
            <v>00000041</v>
          </cell>
          <cell r="J251">
            <v>60</v>
          </cell>
          <cell r="K251">
            <v>306</v>
          </cell>
          <cell r="L251">
            <v>6077</v>
          </cell>
          <cell r="M251">
            <v>0</v>
          </cell>
          <cell r="N251">
            <v>0</v>
          </cell>
          <cell r="O251">
            <v>0</v>
          </cell>
          <cell r="P251">
            <v>0</v>
          </cell>
          <cell r="Q251" t="str">
            <v>0691</v>
          </cell>
          <cell r="R251" t="str">
            <v>51450</v>
          </cell>
          <cell r="S251" t="str">
            <v>200212</v>
          </cell>
          <cell r="T251" t="str">
            <v>SA01</v>
          </cell>
          <cell r="U251">
            <v>178.18</v>
          </cell>
          <cell r="W251">
            <v>0</v>
          </cell>
          <cell r="Y251">
            <v>0</v>
          </cell>
          <cell r="Z251">
            <v>1</v>
          </cell>
          <cell r="AA251" t="str">
            <v>BCH</v>
          </cell>
          <cell r="AB251" t="str">
            <v>450002361</v>
          </cell>
          <cell r="AC251" t="str">
            <v>PO#</v>
          </cell>
          <cell r="AD251" t="str">
            <v>4500084513</v>
          </cell>
          <cell r="AE251" t="str">
            <v>S/R</v>
          </cell>
          <cell r="AF251" t="str">
            <v>337</v>
          </cell>
          <cell r="AI251" t="str">
            <v>PYN</v>
          </cell>
          <cell r="AJ251" t="str">
            <v>STEEL HECTOR &amp; DAVIS</v>
          </cell>
          <cell r="AK251" t="str">
            <v>VND</v>
          </cell>
          <cell r="AL251" t="str">
            <v>590702089</v>
          </cell>
          <cell r="AM251" t="str">
            <v>FAC</v>
          </cell>
          <cell r="AN251" t="str">
            <v>000</v>
          </cell>
          <cell r="AQ251" t="str">
            <v>NVD</v>
          </cell>
          <cell r="AR251" t="str">
            <v>2002-12-</v>
          </cell>
          <cell r="AU251" t="str">
            <v>00000000000000292106STEEL HECTOR &amp; DAVIS5000003726</v>
          </cell>
          <cell r="AV251" t="str">
            <v>WF-BATCH</v>
          </cell>
          <cell r="AW251" t="str">
            <v>000</v>
          </cell>
          <cell r="AX251" t="str">
            <v>00</v>
          </cell>
          <cell r="AY251" t="str">
            <v>0</v>
          </cell>
          <cell r="AZ251" t="str">
            <v>FPL Fibernet</v>
          </cell>
        </row>
        <row r="252">
          <cell r="A252" t="str">
            <v>107100</v>
          </cell>
          <cell r="B252" t="str">
            <v>0306</v>
          </cell>
          <cell r="C252" t="str">
            <v>06001</v>
          </cell>
          <cell r="D252" t="str">
            <v>0FIBER</v>
          </cell>
          <cell r="E252" t="str">
            <v>306000</v>
          </cell>
          <cell r="F252" t="str">
            <v>0691</v>
          </cell>
          <cell r="G252" t="str">
            <v>51450</v>
          </cell>
          <cell r="H252" t="str">
            <v>A</v>
          </cell>
          <cell r="I252" t="str">
            <v>00000041</v>
          </cell>
          <cell r="J252">
            <v>60</v>
          </cell>
          <cell r="K252">
            <v>306</v>
          </cell>
          <cell r="L252">
            <v>6077</v>
          </cell>
          <cell r="M252">
            <v>0</v>
          </cell>
          <cell r="N252">
            <v>0</v>
          </cell>
          <cell r="O252">
            <v>0</v>
          </cell>
          <cell r="P252">
            <v>0</v>
          </cell>
          <cell r="Q252" t="str">
            <v>0691</v>
          </cell>
          <cell r="R252" t="str">
            <v>51450</v>
          </cell>
          <cell r="S252" t="str">
            <v>200212</v>
          </cell>
          <cell r="T252" t="str">
            <v>SA01</v>
          </cell>
          <cell r="U252">
            <v>259.23</v>
          </cell>
          <cell r="W252">
            <v>0</v>
          </cell>
          <cell r="Y252">
            <v>0</v>
          </cell>
          <cell r="Z252">
            <v>1</v>
          </cell>
          <cell r="AA252" t="str">
            <v>BCH</v>
          </cell>
          <cell r="AB252" t="str">
            <v>450002361</v>
          </cell>
          <cell r="AC252" t="str">
            <v>PO#</v>
          </cell>
          <cell r="AD252" t="str">
            <v>4500084513</v>
          </cell>
          <cell r="AE252" t="str">
            <v>S/R</v>
          </cell>
          <cell r="AF252" t="str">
            <v>337</v>
          </cell>
          <cell r="AI252" t="str">
            <v>PYN</v>
          </cell>
          <cell r="AJ252" t="str">
            <v>STEEL HECTOR &amp; DAVIS</v>
          </cell>
          <cell r="AK252" t="str">
            <v>VND</v>
          </cell>
          <cell r="AL252" t="str">
            <v>590702089</v>
          </cell>
          <cell r="AM252" t="str">
            <v>FAC</v>
          </cell>
          <cell r="AN252" t="str">
            <v>000</v>
          </cell>
          <cell r="AQ252" t="str">
            <v>NVD</v>
          </cell>
          <cell r="AR252" t="str">
            <v>2002-12-</v>
          </cell>
          <cell r="AU252" t="str">
            <v>00000000000000290525STEEL HECTOR &amp; DAVIS5000003724</v>
          </cell>
          <cell r="AV252" t="str">
            <v>WF-BATCH</v>
          </cell>
          <cell r="AW252" t="str">
            <v>000</v>
          </cell>
          <cell r="AX252" t="str">
            <v>00</v>
          </cell>
          <cell r="AY252" t="str">
            <v>0</v>
          </cell>
          <cell r="AZ252" t="str">
            <v>FPL Fibernet</v>
          </cell>
        </row>
        <row r="253">
          <cell r="A253" t="str">
            <v>107100</v>
          </cell>
          <cell r="B253" t="str">
            <v>0306</v>
          </cell>
          <cell r="C253" t="str">
            <v>06001</v>
          </cell>
          <cell r="D253" t="str">
            <v>0FIBER</v>
          </cell>
          <cell r="E253" t="str">
            <v>306000</v>
          </cell>
          <cell r="F253" t="str">
            <v>0691</v>
          </cell>
          <cell r="G253" t="str">
            <v>52450</v>
          </cell>
          <cell r="H253" t="str">
            <v>A</v>
          </cell>
          <cell r="I253" t="str">
            <v>00000041</v>
          </cell>
          <cell r="J253">
            <v>60</v>
          </cell>
          <cell r="K253">
            <v>306</v>
          </cell>
          <cell r="L253">
            <v>6077</v>
          </cell>
          <cell r="M253">
            <v>0</v>
          </cell>
          <cell r="N253">
            <v>0</v>
          </cell>
          <cell r="O253">
            <v>0</v>
          </cell>
          <cell r="P253">
            <v>0</v>
          </cell>
          <cell r="Q253" t="str">
            <v>0691</v>
          </cell>
          <cell r="R253" t="str">
            <v>52450</v>
          </cell>
          <cell r="S253" t="str">
            <v>200212</v>
          </cell>
          <cell r="T253" t="str">
            <v>SA01</v>
          </cell>
          <cell r="U253">
            <v>30.52</v>
          </cell>
          <cell r="W253">
            <v>0</v>
          </cell>
          <cell r="Y253">
            <v>0</v>
          </cell>
          <cell r="Z253">
            <v>0</v>
          </cell>
          <cell r="AA253" t="str">
            <v>BCH</v>
          </cell>
          <cell r="AB253" t="str">
            <v>450002361</v>
          </cell>
          <cell r="AC253" t="str">
            <v>PO#</v>
          </cell>
          <cell r="AE253" t="str">
            <v>S/R</v>
          </cell>
          <cell r="AI253" t="str">
            <v>PYN</v>
          </cell>
          <cell r="AJ253" t="str">
            <v>DARBY PEELE BOWDOIN PAYNE</v>
          </cell>
          <cell r="AK253" t="str">
            <v>VND</v>
          </cell>
          <cell r="AL253" t="str">
            <v>592135453</v>
          </cell>
          <cell r="AM253" t="str">
            <v>FAC</v>
          </cell>
          <cell r="AN253" t="str">
            <v>000</v>
          </cell>
          <cell r="AQ253" t="str">
            <v>NVD</v>
          </cell>
          <cell r="AR253" t="str">
            <v>2002-12-</v>
          </cell>
          <cell r="AU253" t="str">
            <v>FPL MATTER 42892    DARBY PEELE BOWDOIN 1900003488</v>
          </cell>
          <cell r="AV253" t="str">
            <v>WF-BATCH</v>
          </cell>
          <cell r="AW253" t="str">
            <v>000</v>
          </cell>
          <cell r="AX253" t="str">
            <v>00</v>
          </cell>
          <cell r="AY253" t="str">
            <v>0</v>
          </cell>
          <cell r="AZ253" t="str">
            <v>FPL Fibernet</v>
          </cell>
        </row>
        <row r="254">
          <cell r="A254" t="str">
            <v>107100</v>
          </cell>
          <cell r="B254" t="str">
            <v>0306</v>
          </cell>
          <cell r="C254" t="str">
            <v>06001</v>
          </cell>
          <cell r="D254" t="str">
            <v>0FIBER</v>
          </cell>
          <cell r="E254" t="str">
            <v>306000</v>
          </cell>
          <cell r="F254" t="str">
            <v>0691</v>
          </cell>
          <cell r="G254" t="str">
            <v>52450</v>
          </cell>
          <cell r="H254" t="str">
            <v>A</v>
          </cell>
          <cell r="I254" t="str">
            <v>00000041</v>
          </cell>
          <cell r="J254">
            <v>60</v>
          </cell>
          <cell r="K254">
            <v>306</v>
          </cell>
          <cell r="L254">
            <v>6077</v>
          </cell>
          <cell r="M254">
            <v>0</v>
          </cell>
          <cell r="N254">
            <v>0</v>
          </cell>
          <cell r="O254">
            <v>0</v>
          </cell>
          <cell r="P254">
            <v>0</v>
          </cell>
          <cell r="Q254" t="str">
            <v>0691</v>
          </cell>
          <cell r="R254" t="str">
            <v>52450</v>
          </cell>
          <cell r="S254" t="str">
            <v>200212</v>
          </cell>
          <cell r="T254" t="str">
            <v>SA01</v>
          </cell>
          <cell r="U254">
            <v>80.42</v>
          </cell>
          <cell r="W254">
            <v>0</v>
          </cell>
          <cell r="Y254">
            <v>0</v>
          </cell>
          <cell r="Z254">
            <v>0</v>
          </cell>
          <cell r="AA254" t="str">
            <v>BCH</v>
          </cell>
          <cell r="AB254" t="str">
            <v>450002346</v>
          </cell>
          <cell r="AC254" t="str">
            <v>PO#</v>
          </cell>
          <cell r="AE254" t="str">
            <v>S/R</v>
          </cell>
          <cell r="AI254" t="str">
            <v>PYN</v>
          </cell>
          <cell r="AJ254" t="str">
            <v>DARBY PEELE BOWDOIN PAYNE</v>
          </cell>
          <cell r="AK254" t="str">
            <v>VND</v>
          </cell>
          <cell r="AL254" t="str">
            <v>592135453</v>
          </cell>
          <cell r="AM254" t="str">
            <v>FAC</v>
          </cell>
          <cell r="AN254" t="str">
            <v>000</v>
          </cell>
          <cell r="AQ254" t="str">
            <v>NVD</v>
          </cell>
          <cell r="AR254" t="str">
            <v>2002-11-</v>
          </cell>
          <cell r="AU254" t="str">
            <v>MATTER# 42892       DARBY PEELE BOWDOIN 1900003305</v>
          </cell>
          <cell r="AV254" t="str">
            <v>WF-BATCH</v>
          </cell>
          <cell r="AW254" t="str">
            <v>000</v>
          </cell>
          <cell r="AX254" t="str">
            <v>00</v>
          </cell>
          <cell r="AY254" t="str">
            <v>0</v>
          </cell>
          <cell r="AZ254" t="str">
            <v>FPL Fibernet</v>
          </cell>
        </row>
        <row r="255">
          <cell r="A255" t="str">
            <v>107100</v>
          </cell>
          <cell r="B255" t="str">
            <v>0306</v>
          </cell>
          <cell r="C255" t="str">
            <v>06001</v>
          </cell>
          <cell r="D255" t="str">
            <v>0FIBER</v>
          </cell>
          <cell r="E255" t="str">
            <v>306000</v>
          </cell>
          <cell r="F255" t="str">
            <v>0691</v>
          </cell>
          <cell r="G255" t="str">
            <v>52450</v>
          </cell>
          <cell r="H255" t="str">
            <v>A</v>
          </cell>
          <cell r="I255" t="str">
            <v>00000041</v>
          </cell>
          <cell r="J255">
            <v>60</v>
          </cell>
          <cell r="K255">
            <v>306</v>
          </cell>
          <cell r="L255">
            <v>6077</v>
          </cell>
          <cell r="M255">
            <v>0</v>
          </cell>
          <cell r="N255">
            <v>0</v>
          </cell>
          <cell r="O255">
            <v>0</v>
          </cell>
          <cell r="P255">
            <v>0</v>
          </cell>
          <cell r="Q255" t="str">
            <v>0691</v>
          </cell>
          <cell r="R255" t="str">
            <v>52450</v>
          </cell>
          <cell r="S255" t="str">
            <v>200212</v>
          </cell>
          <cell r="T255" t="str">
            <v>SA01</v>
          </cell>
          <cell r="U255">
            <v>-0.13</v>
          </cell>
          <cell r="W255">
            <v>0</v>
          </cell>
          <cell r="Y255">
            <v>0</v>
          </cell>
          <cell r="Z255">
            <v>-1</v>
          </cell>
          <cell r="AA255" t="str">
            <v>BCH</v>
          </cell>
          <cell r="AB255" t="str">
            <v>450002337</v>
          </cell>
          <cell r="AC255" t="str">
            <v>PO#</v>
          </cell>
          <cell r="AD255" t="str">
            <v>4500084513</v>
          </cell>
          <cell r="AE255" t="str">
            <v>S/R</v>
          </cell>
          <cell r="AF255" t="str">
            <v>337</v>
          </cell>
          <cell r="AI255" t="str">
            <v>PYN</v>
          </cell>
          <cell r="AJ255" t="str">
            <v>STEEL HECTOR &amp; DAVIS</v>
          </cell>
          <cell r="AK255" t="str">
            <v>VND</v>
          </cell>
          <cell r="AL255" t="str">
            <v>590702089</v>
          </cell>
          <cell r="AM255" t="str">
            <v>FAC</v>
          </cell>
          <cell r="AN255" t="str">
            <v>000</v>
          </cell>
          <cell r="AQ255" t="str">
            <v>NVD</v>
          </cell>
          <cell r="AR255" t="str">
            <v>2002-10-</v>
          </cell>
          <cell r="AU255" t="str">
            <v>STEEL HECTOR &amp; DAVISSTEEL HECTOR &amp; DAVIS0015279958</v>
          </cell>
          <cell r="AV255" t="str">
            <v>AXR0JK3</v>
          </cell>
          <cell r="AW255" t="str">
            <v>000</v>
          </cell>
          <cell r="AX255" t="str">
            <v>00</v>
          </cell>
          <cell r="AY255" t="str">
            <v>0</v>
          </cell>
          <cell r="AZ255" t="str">
            <v>FPL Fibernet</v>
          </cell>
        </row>
        <row r="256">
          <cell r="A256" t="str">
            <v>107100</v>
          </cell>
          <cell r="B256" t="str">
            <v>0306</v>
          </cell>
          <cell r="C256" t="str">
            <v>06001</v>
          </cell>
          <cell r="D256" t="str">
            <v>0FIBER</v>
          </cell>
          <cell r="E256" t="str">
            <v>306000</v>
          </cell>
          <cell r="F256" t="str">
            <v>0691</v>
          </cell>
          <cell r="G256" t="str">
            <v>65000</v>
          </cell>
          <cell r="H256" t="str">
            <v>A</v>
          </cell>
          <cell r="I256" t="str">
            <v>00000041</v>
          </cell>
          <cell r="J256">
            <v>60</v>
          </cell>
          <cell r="K256">
            <v>306</v>
          </cell>
          <cell r="L256">
            <v>6077</v>
          </cell>
          <cell r="M256">
            <v>0</v>
          </cell>
          <cell r="N256">
            <v>0</v>
          </cell>
          <cell r="O256">
            <v>0</v>
          </cell>
          <cell r="P256">
            <v>0</v>
          </cell>
          <cell r="Q256" t="str">
            <v>0691</v>
          </cell>
          <cell r="R256" t="str">
            <v>65000</v>
          </cell>
          <cell r="S256" t="str">
            <v>200212</v>
          </cell>
          <cell r="T256" t="str">
            <v>CA01</v>
          </cell>
          <cell r="U256">
            <v>9261.9</v>
          </cell>
          <cell r="V256" t="str">
            <v>LDB</v>
          </cell>
          <cell r="W256">
            <v>0</v>
          </cell>
          <cell r="Y256">
            <v>0</v>
          </cell>
          <cell r="Z256">
            <v>0</v>
          </cell>
          <cell r="AA256" t="str">
            <v>BCH</v>
          </cell>
          <cell r="AB256" t="str">
            <v>0031</v>
          </cell>
          <cell r="AC256" t="str">
            <v>WKS</v>
          </cell>
          <cell r="AE256" t="str">
            <v>JV#</v>
          </cell>
          <cell r="AF256" t="str">
            <v>1231</v>
          </cell>
          <cell r="AG256" t="str">
            <v>FRN</v>
          </cell>
          <cell r="AH256" t="str">
            <v>6077</v>
          </cell>
          <cell r="AI256" t="str">
            <v>RP#</v>
          </cell>
          <cell r="AJ256" t="str">
            <v>000</v>
          </cell>
          <cell r="AK256" t="str">
            <v>CTL</v>
          </cell>
          <cell r="AM256" t="str">
            <v>RF#</v>
          </cell>
          <cell r="AU256" t="str">
            <v>ACCRUE BOIES, SCHILLER</v>
          </cell>
          <cell r="AZ256" t="str">
            <v>FPL Fibernet</v>
          </cell>
        </row>
        <row r="257">
          <cell r="A257" t="str">
            <v>107100</v>
          </cell>
          <cell r="B257" t="str">
            <v>0382</v>
          </cell>
          <cell r="C257" t="str">
            <v>06001</v>
          </cell>
          <cell r="D257" t="str">
            <v>0OTHER</v>
          </cell>
          <cell r="E257" t="str">
            <v>382000</v>
          </cell>
          <cell r="F257" t="str">
            <v>0803</v>
          </cell>
          <cell r="G257" t="str">
            <v>36000</v>
          </cell>
          <cell r="H257" t="str">
            <v>A</v>
          </cell>
          <cell r="I257" t="str">
            <v>00000041</v>
          </cell>
          <cell r="J257">
            <v>68</v>
          </cell>
          <cell r="K257">
            <v>382</v>
          </cell>
          <cell r="L257">
            <v>6077</v>
          </cell>
          <cell r="M257">
            <v>107</v>
          </cell>
          <cell r="N257">
            <v>10</v>
          </cell>
          <cell r="O257">
            <v>0</v>
          </cell>
          <cell r="P257">
            <v>107.1</v>
          </cell>
          <cell r="Q257" t="str">
            <v>0803</v>
          </cell>
          <cell r="R257" t="str">
            <v>36000</v>
          </cell>
          <cell r="S257" t="str">
            <v>200212</v>
          </cell>
          <cell r="T257" t="str">
            <v>PY42</v>
          </cell>
          <cell r="U257">
            <v>201.95</v>
          </cell>
          <cell r="V257" t="str">
            <v>LDB</v>
          </cell>
          <cell r="W257">
            <v>0</v>
          </cell>
          <cell r="X257" t="str">
            <v>SHR</v>
          </cell>
          <cell r="Y257">
            <v>4</v>
          </cell>
          <cell r="Z257">
            <v>4</v>
          </cell>
          <cell r="AA257" t="str">
            <v>PYP</v>
          </cell>
          <cell r="AB257" t="str">
            <v xml:space="preserve"> 0000026</v>
          </cell>
          <cell r="AC257" t="str">
            <v>PYL</v>
          </cell>
          <cell r="AD257" t="str">
            <v>004399</v>
          </cell>
          <cell r="AE257" t="str">
            <v>EMP</v>
          </cell>
          <cell r="AF257" t="str">
            <v>40663</v>
          </cell>
          <cell r="AG257" t="str">
            <v>JUL</v>
          </cell>
          <cell r="AH257" t="str">
            <v xml:space="preserve"> 000.00</v>
          </cell>
          <cell r="AI257" t="str">
            <v>BCH</v>
          </cell>
          <cell r="AJ257" t="str">
            <v>500</v>
          </cell>
          <cell r="AK257" t="str">
            <v>CLS</v>
          </cell>
          <cell r="AL257" t="str">
            <v>1RB8</v>
          </cell>
          <cell r="AM257" t="str">
            <v>DTA</v>
          </cell>
          <cell r="AN257" t="str">
            <v xml:space="preserve"> 00000000000.00</v>
          </cell>
          <cell r="AO257" t="str">
            <v>DTH</v>
          </cell>
          <cell r="AP257" t="str">
            <v xml:space="preserve"> 00000000000.00</v>
          </cell>
          <cell r="AV257" t="str">
            <v>000000000</v>
          </cell>
          <cell r="AW257" t="str">
            <v>000</v>
          </cell>
          <cell r="AX257" t="str">
            <v>00</v>
          </cell>
          <cell r="AY257" t="str">
            <v>0</v>
          </cell>
          <cell r="AZ257" t="str">
            <v>FPL Fibernet</v>
          </cell>
        </row>
        <row r="258">
          <cell r="A258" t="str">
            <v>107100</v>
          </cell>
          <cell r="B258" t="str">
            <v>0382</v>
          </cell>
          <cell r="C258" t="str">
            <v>06001</v>
          </cell>
          <cell r="D258" t="str">
            <v>0OTHER</v>
          </cell>
          <cell r="E258" t="str">
            <v>382000</v>
          </cell>
          <cell r="F258" t="str">
            <v>0803</v>
          </cell>
          <cell r="G258" t="str">
            <v>36000</v>
          </cell>
          <cell r="H258" t="str">
            <v>A</v>
          </cell>
          <cell r="I258" t="str">
            <v>00000041</v>
          </cell>
          <cell r="J258">
            <v>68</v>
          </cell>
          <cell r="K258">
            <v>382</v>
          </cell>
          <cell r="L258">
            <v>6077</v>
          </cell>
          <cell r="M258">
            <v>107</v>
          </cell>
          <cell r="N258">
            <v>10</v>
          </cell>
          <cell r="O258">
            <v>0</v>
          </cell>
          <cell r="P258">
            <v>107.1</v>
          </cell>
          <cell r="Q258" t="str">
            <v>0803</v>
          </cell>
          <cell r="R258" t="str">
            <v>36000</v>
          </cell>
          <cell r="S258" t="str">
            <v>200212</v>
          </cell>
          <cell r="T258" t="str">
            <v>PY42</v>
          </cell>
          <cell r="U258">
            <v>807.8</v>
          </cell>
          <cell r="V258" t="str">
            <v>LDB</v>
          </cell>
          <cell r="W258">
            <v>0</v>
          </cell>
          <cell r="X258" t="str">
            <v>SHR</v>
          </cell>
          <cell r="Y258">
            <v>16</v>
          </cell>
          <cell r="Z258">
            <v>16</v>
          </cell>
          <cell r="AA258" t="str">
            <v>PYP</v>
          </cell>
          <cell r="AB258" t="str">
            <v xml:space="preserve"> 0000025</v>
          </cell>
          <cell r="AC258" t="str">
            <v>PYL</v>
          </cell>
          <cell r="AD258" t="str">
            <v>004399</v>
          </cell>
          <cell r="AE258" t="str">
            <v>EMP</v>
          </cell>
          <cell r="AF258" t="str">
            <v>40663</v>
          </cell>
          <cell r="AG258" t="str">
            <v>JUL</v>
          </cell>
          <cell r="AH258" t="str">
            <v xml:space="preserve"> 000.00</v>
          </cell>
          <cell r="AI258" t="str">
            <v>BCH</v>
          </cell>
          <cell r="AJ258" t="str">
            <v>500</v>
          </cell>
          <cell r="AK258" t="str">
            <v>CLS</v>
          </cell>
          <cell r="AL258" t="str">
            <v>1RB8</v>
          </cell>
          <cell r="AM258" t="str">
            <v>DTA</v>
          </cell>
          <cell r="AN258" t="str">
            <v xml:space="preserve"> 00000000000.00</v>
          </cell>
          <cell r="AO258" t="str">
            <v>DTH</v>
          </cell>
          <cell r="AP258" t="str">
            <v xml:space="preserve"> 00000000000.00</v>
          </cell>
          <cell r="AV258" t="str">
            <v>000000000</v>
          </cell>
          <cell r="AW258" t="str">
            <v>000</v>
          </cell>
          <cell r="AX258" t="str">
            <v>00</v>
          </cell>
          <cell r="AY258" t="str">
            <v>0</v>
          </cell>
          <cell r="AZ258" t="str">
            <v>FPL Fibernet</v>
          </cell>
        </row>
        <row r="259">
          <cell r="A259" t="str">
            <v>107100</v>
          </cell>
          <cell r="B259" t="str">
            <v>0312</v>
          </cell>
          <cell r="C259" t="str">
            <v>06078</v>
          </cell>
          <cell r="D259" t="str">
            <v>0FIBER</v>
          </cell>
          <cell r="E259" t="str">
            <v>312000</v>
          </cell>
          <cell r="F259" t="str">
            <v>0790</v>
          </cell>
          <cell r="G259" t="str">
            <v>65000</v>
          </cell>
          <cell r="H259" t="str">
            <v>A</v>
          </cell>
          <cell r="I259" t="str">
            <v>00000041</v>
          </cell>
          <cell r="J259">
            <v>63</v>
          </cell>
          <cell r="K259">
            <v>312</v>
          </cell>
          <cell r="L259">
            <v>6078</v>
          </cell>
          <cell r="M259">
            <v>0</v>
          </cell>
          <cell r="N259">
            <v>0</v>
          </cell>
          <cell r="O259">
            <v>0</v>
          </cell>
          <cell r="P259">
            <v>0</v>
          </cell>
          <cell r="Q259" t="str">
            <v>0790</v>
          </cell>
          <cell r="R259" t="str">
            <v>65000</v>
          </cell>
          <cell r="S259" t="str">
            <v>200212</v>
          </cell>
          <cell r="T259" t="str">
            <v>CA01</v>
          </cell>
          <cell r="U259">
            <v>-10000</v>
          </cell>
          <cell r="V259" t="str">
            <v>LDB</v>
          </cell>
          <cell r="W259">
            <v>0</v>
          </cell>
          <cell r="Y259">
            <v>0</v>
          </cell>
          <cell r="Z259">
            <v>0</v>
          </cell>
          <cell r="AA259" t="str">
            <v>BCH</v>
          </cell>
          <cell r="AB259" t="str">
            <v>0003</v>
          </cell>
          <cell r="AC259" t="str">
            <v>WKS</v>
          </cell>
          <cell r="AE259" t="str">
            <v>JV#</v>
          </cell>
          <cell r="AF259" t="str">
            <v>1232</v>
          </cell>
          <cell r="AG259" t="str">
            <v>FRN</v>
          </cell>
          <cell r="AH259" t="str">
            <v>6078</v>
          </cell>
          <cell r="AI259" t="str">
            <v>RP#</v>
          </cell>
          <cell r="AJ259" t="str">
            <v>000</v>
          </cell>
          <cell r="AK259" t="str">
            <v>CTL</v>
          </cell>
          <cell r="AM259" t="str">
            <v>RF#</v>
          </cell>
          <cell r="AU259" t="str">
            <v>AC-REV ACCRUAL OF OCT 02 CAPITA</v>
          </cell>
          <cell r="AZ259" t="str">
            <v>FPL Fibernet</v>
          </cell>
        </row>
        <row r="260">
          <cell r="A260" t="str">
            <v>107100</v>
          </cell>
          <cell r="B260" t="str">
            <v>0312</v>
          </cell>
          <cell r="C260" t="str">
            <v>06078</v>
          </cell>
          <cell r="D260" t="str">
            <v>0FIBER</v>
          </cell>
          <cell r="E260" t="str">
            <v>312000</v>
          </cell>
          <cell r="F260" t="str">
            <v>0803</v>
          </cell>
          <cell r="G260" t="str">
            <v>36000</v>
          </cell>
          <cell r="H260" t="str">
            <v>A</v>
          </cell>
          <cell r="I260" t="str">
            <v>00000041</v>
          </cell>
          <cell r="J260">
            <v>63</v>
          </cell>
          <cell r="K260">
            <v>312</v>
          </cell>
          <cell r="L260">
            <v>6078</v>
          </cell>
          <cell r="M260">
            <v>0</v>
          </cell>
          <cell r="N260">
            <v>0</v>
          </cell>
          <cell r="O260">
            <v>1</v>
          </cell>
          <cell r="P260">
            <v>1E-3</v>
          </cell>
          <cell r="Q260" t="str">
            <v>0803</v>
          </cell>
          <cell r="R260" t="str">
            <v>36000</v>
          </cell>
          <cell r="S260" t="str">
            <v>200212</v>
          </cell>
          <cell r="T260" t="str">
            <v>PY42</v>
          </cell>
          <cell r="U260">
            <v>37.81</v>
          </cell>
          <cell r="V260" t="str">
            <v>LDB</v>
          </cell>
          <cell r="W260">
            <v>0</v>
          </cell>
          <cell r="X260" t="str">
            <v>SHR</v>
          </cell>
          <cell r="Y260">
            <v>1</v>
          </cell>
          <cell r="Z260">
            <v>1</v>
          </cell>
          <cell r="AA260" t="str">
            <v>PYP</v>
          </cell>
          <cell r="AB260" t="str">
            <v xml:space="preserve"> 0000025</v>
          </cell>
          <cell r="AC260" t="str">
            <v>PYL</v>
          </cell>
          <cell r="AD260" t="str">
            <v>004399</v>
          </cell>
          <cell r="AE260" t="str">
            <v>EMP</v>
          </cell>
          <cell r="AF260" t="str">
            <v>80814</v>
          </cell>
          <cell r="AG260" t="str">
            <v>JUL</v>
          </cell>
          <cell r="AH260" t="str">
            <v xml:space="preserve"> 000.00</v>
          </cell>
          <cell r="AI260" t="str">
            <v>BCH</v>
          </cell>
          <cell r="AJ260" t="str">
            <v>500</v>
          </cell>
          <cell r="AK260" t="str">
            <v>CLS</v>
          </cell>
          <cell r="AL260" t="str">
            <v>R437</v>
          </cell>
          <cell r="AM260" t="str">
            <v>DTA</v>
          </cell>
          <cell r="AN260" t="str">
            <v xml:space="preserve"> 00000000000.00</v>
          </cell>
          <cell r="AO260" t="str">
            <v>DTH</v>
          </cell>
          <cell r="AP260" t="str">
            <v xml:space="preserve"> 00000000000.00</v>
          </cell>
          <cell r="AV260" t="str">
            <v>000000000</v>
          </cell>
          <cell r="AW260" t="str">
            <v>000</v>
          </cell>
          <cell r="AX260" t="str">
            <v>00</v>
          </cell>
          <cell r="AY260" t="str">
            <v>0</v>
          </cell>
          <cell r="AZ260" t="str">
            <v>FPL Fibernet</v>
          </cell>
        </row>
        <row r="261">
          <cell r="A261" t="str">
            <v>107100</v>
          </cell>
          <cell r="B261" t="str">
            <v>0312</v>
          </cell>
          <cell r="C261" t="str">
            <v>06078</v>
          </cell>
          <cell r="D261" t="str">
            <v>0FIBER</v>
          </cell>
          <cell r="E261" t="str">
            <v>312000</v>
          </cell>
          <cell r="F261" t="str">
            <v>0813</v>
          </cell>
          <cell r="G261" t="str">
            <v>51450</v>
          </cell>
          <cell r="H261" t="str">
            <v>A</v>
          </cell>
          <cell r="I261" t="str">
            <v>00000041</v>
          </cell>
          <cell r="J261">
            <v>63</v>
          </cell>
          <cell r="K261">
            <v>312</v>
          </cell>
          <cell r="L261">
            <v>6078</v>
          </cell>
          <cell r="M261">
            <v>0</v>
          </cell>
          <cell r="N261">
            <v>0</v>
          </cell>
          <cell r="O261">
            <v>1</v>
          </cell>
          <cell r="P261">
            <v>1E-3</v>
          </cell>
          <cell r="Q261" t="str">
            <v>0813</v>
          </cell>
          <cell r="R261" t="str">
            <v>51450</v>
          </cell>
          <cell r="S261" t="str">
            <v>200212</v>
          </cell>
          <cell r="T261" t="str">
            <v>SA01</v>
          </cell>
          <cell r="U261">
            <v>1845</v>
          </cell>
          <cell r="W261">
            <v>0</v>
          </cell>
          <cell r="Y261">
            <v>0</v>
          </cell>
          <cell r="Z261">
            <v>1</v>
          </cell>
          <cell r="AA261" t="str">
            <v>BCH</v>
          </cell>
          <cell r="AB261" t="str">
            <v>450002354</v>
          </cell>
          <cell r="AC261" t="str">
            <v>PO#</v>
          </cell>
          <cell r="AD261" t="str">
            <v>4500054250</v>
          </cell>
          <cell r="AE261" t="str">
            <v>S/R</v>
          </cell>
          <cell r="AF261" t="str">
            <v>337</v>
          </cell>
          <cell r="AI261" t="str">
            <v>PYN</v>
          </cell>
          <cell r="AJ261" t="str">
            <v>K NEX INC</v>
          </cell>
          <cell r="AK261" t="str">
            <v>VND</v>
          </cell>
          <cell r="AL261" t="str">
            <v>593648022</v>
          </cell>
          <cell r="AM261" t="str">
            <v>FAC</v>
          </cell>
          <cell r="AN261" t="str">
            <v>000</v>
          </cell>
          <cell r="AQ261" t="str">
            <v>NVD</v>
          </cell>
          <cell r="AR261" t="str">
            <v>2002-12-</v>
          </cell>
          <cell r="AU261" t="str">
            <v>INVOICE# 1114       K NEX INC           5000003655</v>
          </cell>
          <cell r="AV261" t="str">
            <v>WF-BATCH</v>
          </cell>
          <cell r="AW261" t="str">
            <v>000</v>
          </cell>
          <cell r="AX261" t="str">
            <v>00</v>
          </cell>
          <cell r="AY261" t="str">
            <v>0</v>
          </cell>
          <cell r="AZ261" t="str">
            <v>FPL Fibernet</v>
          </cell>
        </row>
        <row r="262">
          <cell r="A262" t="str">
            <v>107100</v>
          </cell>
          <cell r="B262" t="str">
            <v>0312</v>
          </cell>
          <cell r="C262" t="str">
            <v>06078</v>
          </cell>
          <cell r="D262" t="str">
            <v>0FIBER</v>
          </cell>
          <cell r="E262" t="str">
            <v>312000</v>
          </cell>
          <cell r="F262" t="str">
            <v>0813</v>
          </cell>
          <cell r="G262" t="str">
            <v>51450</v>
          </cell>
          <cell r="H262" t="str">
            <v>A</v>
          </cell>
          <cell r="I262" t="str">
            <v>00000041</v>
          </cell>
          <cell r="J262">
            <v>63</v>
          </cell>
          <cell r="K262">
            <v>312</v>
          </cell>
          <cell r="L262">
            <v>6078</v>
          </cell>
          <cell r="M262">
            <v>0</v>
          </cell>
          <cell r="N262">
            <v>0</v>
          </cell>
          <cell r="O262">
            <v>1</v>
          </cell>
          <cell r="P262">
            <v>1E-3</v>
          </cell>
          <cell r="Q262" t="str">
            <v>0813</v>
          </cell>
          <cell r="R262" t="str">
            <v>51450</v>
          </cell>
          <cell r="S262" t="str">
            <v>200212</v>
          </cell>
          <cell r="T262" t="str">
            <v>SA01</v>
          </cell>
          <cell r="U262">
            <v>3280</v>
          </cell>
          <cell r="W262">
            <v>0</v>
          </cell>
          <cell r="Y262">
            <v>0</v>
          </cell>
          <cell r="Z262">
            <v>1</v>
          </cell>
          <cell r="AA262" t="str">
            <v>BCH</v>
          </cell>
          <cell r="AB262" t="str">
            <v>450002354</v>
          </cell>
          <cell r="AC262" t="str">
            <v>PO#</v>
          </cell>
          <cell r="AD262" t="str">
            <v>4500054250</v>
          </cell>
          <cell r="AE262" t="str">
            <v>S/R</v>
          </cell>
          <cell r="AF262" t="str">
            <v>337</v>
          </cell>
          <cell r="AI262" t="str">
            <v>PYN</v>
          </cell>
          <cell r="AJ262" t="str">
            <v>K NEX INC</v>
          </cell>
          <cell r="AK262" t="str">
            <v>VND</v>
          </cell>
          <cell r="AL262" t="str">
            <v>593648022</v>
          </cell>
          <cell r="AM262" t="str">
            <v>FAC</v>
          </cell>
          <cell r="AN262" t="str">
            <v>000</v>
          </cell>
          <cell r="AQ262" t="str">
            <v>NVD</v>
          </cell>
          <cell r="AR262" t="str">
            <v>2002-12-</v>
          </cell>
          <cell r="AU262" t="str">
            <v>INVOICE# 1115       K NEX INC           5000003656</v>
          </cell>
          <cell r="AV262" t="str">
            <v>WF-BATCH</v>
          </cell>
          <cell r="AW262" t="str">
            <v>000</v>
          </cell>
          <cell r="AX262" t="str">
            <v>00</v>
          </cell>
          <cell r="AY262" t="str">
            <v>0</v>
          </cell>
          <cell r="AZ262" t="str">
            <v>FPL Fibernet</v>
          </cell>
        </row>
        <row r="263">
          <cell r="A263" t="str">
            <v>107100</v>
          </cell>
          <cell r="L263">
            <v>6078</v>
          </cell>
          <cell r="S263" t="str">
            <v>200212</v>
          </cell>
          <cell r="U263">
            <v>-5740</v>
          </cell>
        </row>
        <row r="264">
          <cell r="A264" t="str">
            <v>107100</v>
          </cell>
          <cell r="L264">
            <v>6078</v>
          </cell>
          <cell r="S264" t="str">
            <v>200212</v>
          </cell>
          <cell r="U264">
            <v>-100.61</v>
          </cell>
        </row>
        <row r="265">
          <cell r="A265">
            <v>107100</v>
          </cell>
          <cell r="L265">
            <v>6078</v>
          </cell>
          <cell r="S265" t="str">
            <v>200212</v>
          </cell>
          <cell r="U265">
            <v>16680.66</v>
          </cell>
        </row>
        <row r="266">
          <cell r="A266" t="str">
            <v>107100</v>
          </cell>
          <cell r="B266" t="str">
            <v>0312</v>
          </cell>
          <cell r="C266" t="str">
            <v>06600</v>
          </cell>
          <cell r="D266" t="str">
            <v>0FIBER</v>
          </cell>
          <cell r="E266" t="str">
            <v>312000</v>
          </cell>
          <cell r="F266" t="str">
            <v>0662</v>
          </cell>
          <cell r="G266" t="str">
            <v>65000</v>
          </cell>
          <cell r="H266" t="str">
            <v>A</v>
          </cell>
          <cell r="I266" t="str">
            <v>00000041</v>
          </cell>
          <cell r="J266">
            <v>63</v>
          </cell>
          <cell r="K266">
            <v>312</v>
          </cell>
          <cell r="L266">
            <v>6081</v>
          </cell>
          <cell r="M266">
            <v>0</v>
          </cell>
          <cell r="N266">
            <v>0</v>
          </cell>
          <cell r="O266">
            <v>0</v>
          </cell>
          <cell r="P266">
            <v>0</v>
          </cell>
          <cell r="Q266" t="str">
            <v>0662</v>
          </cell>
          <cell r="R266" t="str">
            <v>65000</v>
          </cell>
          <cell r="S266" t="str">
            <v>200212</v>
          </cell>
          <cell r="T266" t="str">
            <v>CA01</v>
          </cell>
          <cell r="U266">
            <v>999.9</v>
          </cell>
          <cell r="V266" t="str">
            <v>LDB</v>
          </cell>
          <cell r="W266">
            <v>0</v>
          </cell>
          <cell r="Y266">
            <v>0</v>
          </cell>
          <cell r="Z266">
            <v>0</v>
          </cell>
          <cell r="AA266" t="str">
            <v>BCH</v>
          </cell>
          <cell r="AB266" t="str">
            <v>0055</v>
          </cell>
          <cell r="AC266" t="str">
            <v>WKS</v>
          </cell>
          <cell r="AE266" t="str">
            <v>JV#</v>
          </cell>
          <cell r="AF266" t="str">
            <v>1232</v>
          </cell>
          <cell r="AG266" t="str">
            <v>FRN</v>
          </cell>
          <cell r="AH266" t="str">
            <v>6081</v>
          </cell>
          <cell r="AI266" t="str">
            <v>RP#</v>
          </cell>
          <cell r="AJ266" t="str">
            <v>000</v>
          </cell>
          <cell r="AK266" t="str">
            <v>CTL</v>
          </cell>
          <cell r="AM266" t="str">
            <v>RF#</v>
          </cell>
          <cell r="AU266" t="str">
            <v>GREGORY ELECTRIC</v>
          </cell>
          <cell r="AZ266" t="str">
            <v>FPL Fibernet</v>
          </cell>
        </row>
        <row r="267">
          <cell r="A267" t="str">
            <v>107100</v>
          </cell>
          <cell r="B267" t="str">
            <v>0312</v>
          </cell>
          <cell r="C267" t="str">
            <v>06600</v>
          </cell>
          <cell r="D267" t="str">
            <v>0FIBER</v>
          </cell>
          <cell r="E267" t="str">
            <v>312000</v>
          </cell>
          <cell r="F267" t="str">
            <v>0662</v>
          </cell>
          <cell r="G267" t="str">
            <v>51450</v>
          </cell>
          <cell r="H267" t="str">
            <v>A</v>
          </cell>
          <cell r="I267" t="str">
            <v>00000041</v>
          </cell>
          <cell r="J267">
            <v>60</v>
          </cell>
          <cell r="K267">
            <v>312</v>
          </cell>
          <cell r="L267">
            <v>6082</v>
          </cell>
          <cell r="M267">
            <v>0</v>
          </cell>
          <cell r="N267">
            <v>0</v>
          </cell>
          <cell r="O267">
            <v>0</v>
          </cell>
          <cell r="P267">
            <v>0</v>
          </cell>
          <cell r="Q267" t="str">
            <v>0662</v>
          </cell>
          <cell r="R267" t="str">
            <v>51450</v>
          </cell>
          <cell r="S267" t="str">
            <v>200212</v>
          </cell>
          <cell r="T267" t="str">
            <v>SA01</v>
          </cell>
          <cell r="U267">
            <v>6150</v>
          </cell>
          <cell r="W267">
            <v>0</v>
          </cell>
          <cell r="Y267">
            <v>0</v>
          </cell>
          <cell r="Z267">
            <v>1</v>
          </cell>
          <cell r="AA267" t="str">
            <v>BCH</v>
          </cell>
          <cell r="AB267" t="str">
            <v>450002361</v>
          </cell>
          <cell r="AC267" t="str">
            <v>PO#</v>
          </cell>
          <cell r="AD267" t="str">
            <v>4500054250</v>
          </cell>
          <cell r="AE267" t="str">
            <v>S/R</v>
          </cell>
          <cell r="AF267" t="str">
            <v>337</v>
          </cell>
          <cell r="AI267" t="str">
            <v>PYN</v>
          </cell>
          <cell r="AJ267" t="str">
            <v>K NEX INC</v>
          </cell>
          <cell r="AK267" t="str">
            <v>VND</v>
          </cell>
          <cell r="AL267" t="str">
            <v>593648022</v>
          </cell>
          <cell r="AM267" t="str">
            <v>FAC</v>
          </cell>
          <cell r="AN267" t="str">
            <v>000</v>
          </cell>
          <cell r="AQ267" t="str">
            <v>NVD</v>
          </cell>
          <cell r="AR267" t="str">
            <v>2002-12-</v>
          </cell>
          <cell r="AU267" t="str">
            <v>INVOICE# 1118       K NEX INC           5000003718</v>
          </cell>
          <cell r="AV267" t="str">
            <v>WF-BATCH</v>
          </cell>
          <cell r="AW267" t="str">
            <v>000</v>
          </cell>
          <cell r="AX267" t="str">
            <v>00</v>
          </cell>
          <cell r="AY267" t="str">
            <v>0</v>
          </cell>
          <cell r="AZ267" t="str">
            <v>FPL Fibernet</v>
          </cell>
        </row>
        <row r="268">
          <cell r="A268" t="str">
            <v>107100</v>
          </cell>
          <cell r="B268" t="str">
            <v>0312</v>
          </cell>
          <cell r="C268" t="str">
            <v>06600</v>
          </cell>
          <cell r="D268" t="str">
            <v>0FIBER</v>
          </cell>
          <cell r="E268" t="str">
            <v>312000</v>
          </cell>
          <cell r="F268" t="str">
            <v>0676</v>
          </cell>
          <cell r="G268" t="str">
            <v>11450</v>
          </cell>
          <cell r="H268" t="str">
            <v>A</v>
          </cell>
          <cell r="I268" t="str">
            <v>00000041</v>
          </cell>
          <cell r="J268">
            <v>60</v>
          </cell>
          <cell r="K268">
            <v>312</v>
          </cell>
          <cell r="L268">
            <v>6082</v>
          </cell>
          <cell r="M268">
            <v>0</v>
          </cell>
          <cell r="N268">
            <v>0</v>
          </cell>
          <cell r="O268">
            <v>0</v>
          </cell>
          <cell r="P268">
            <v>0</v>
          </cell>
          <cell r="Q268" t="str">
            <v>0676</v>
          </cell>
          <cell r="R268" t="str">
            <v>11450</v>
          </cell>
          <cell r="S268" t="str">
            <v>200212</v>
          </cell>
          <cell r="T268" t="str">
            <v>SA01</v>
          </cell>
          <cell r="U268">
            <v>1754.19</v>
          </cell>
          <cell r="V268" t="str">
            <v>LDB</v>
          </cell>
          <cell r="W268">
            <v>0</v>
          </cell>
          <cell r="Y268">
            <v>0</v>
          </cell>
          <cell r="Z268">
            <v>2</v>
          </cell>
          <cell r="AA268" t="str">
            <v>MS#</v>
          </cell>
          <cell r="AB268" t="str">
            <v xml:space="preserve">   998000426</v>
          </cell>
          <cell r="AC268" t="str">
            <v>BCH</v>
          </cell>
          <cell r="AD268" t="str">
            <v>012622</v>
          </cell>
          <cell r="AE268" t="str">
            <v>TML</v>
          </cell>
          <cell r="AF268" t="str">
            <v>12027</v>
          </cell>
          <cell r="AG268" t="str">
            <v>SRL</v>
          </cell>
          <cell r="AH268" t="str">
            <v>0368</v>
          </cell>
          <cell r="AI268" t="str">
            <v>DLV</v>
          </cell>
          <cell r="AJ268" t="str">
            <v>000</v>
          </cell>
          <cell r="AK268" t="str">
            <v>REL</v>
          </cell>
          <cell r="AL268" t="str">
            <v>000</v>
          </cell>
          <cell r="AM268" t="str">
            <v>LN#</v>
          </cell>
          <cell r="AO268" t="str">
            <v>UOI</v>
          </cell>
          <cell r="AP268" t="str">
            <v>EA</v>
          </cell>
          <cell r="AU268" t="str">
            <v>0</v>
          </cell>
          <cell r="AW268" t="str">
            <v>000</v>
          </cell>
          <cell r="AX268" t="str">
            <v>00</v>
          </cell>
          <cell r="AY268" t="str">
            <v>0</v>
          </cell>
          <cell r="AZ268" t="str">
            <v>FPL Fibernet</v>
          </cell>
        </row>
        <row r="269">
          <cell r="A269" t="str">
            <v>107100</v>
          </cell>
          <cell r="B269" t="str">
            <v>0312</v>
          </cell>
          <cell r="C269" t="str">
            <v>06600</v>
          </cell>
          <cell r="D269" t="str">
            <v>0FIBER</v>
          </cell>
          <cell r="E269" t="str">
            <v>312000</v>
          </cell>
          <cell r="F269" t="str">
            <v>0803</v>
          </cell>
          <cell r="G269" t="str">
            <v>36000</v>
          </cell>
          <cell r="H269" t="str">
            <v>A</v>
          </cell>
          <cell r="I269" t="str">
            <v>00000041</v>
          </cell>
          <cell r="J269">
            <v>60</v>
          </cell>
          <cell r="K269">
            <v>312</v>
          </cell>
          <cell r="L269">
            <v>6082</v>
          </cell>
          <cell r="M269">
            <v>107</v>
          </cell>
          <cell r="N269">
            <v>10</v>
          </cell>
          <cell r="O269">
            <v>0</v>
          </cell>
          <cell r="P269">
            <v>107.1</v>
          </cell>
          <cell r="Q269" t="str">
            <v>0803</v>
          </cell>
          <cell r="R269" t="str">
            <v>36000</v>
          </cell>
          <cell r="S269" t="str">
            <v>200212</v>
          </cell>
          <cell r="T269" t="str">
            <v>PY42</v>
          </cell>
          <cell r="U269">
            <v>75.63</v>
          </cell>
          <cell r="V269" t="str">
            <v>LDB</v>
          </cell>
          <cell r="W269">
            <v>0</v>
          </cell>
          <cell r="X269" t="str">
            <v>SHR</v>
          </cell>
          <cell r="Y269">
            <v>2</v>
          </cell>
          <cell r="Z269">
            <v>2</v>
          </cell>
          <cell r="AA269" t="str">
            <v>PYP</v>
          </cell>
          <cell r="AB269" t="str">
            <v xml:space="preserve"> 0000026</v>
          </cell>
          <cell r="AC269" t="str">
            <v>PYL</v>
          </cell>
          <cell r="AD269" t="str">
            <v>004399</v>
          </cell>
          <cell r="AE269" t="str">
            <v>EMP</v>
          </cell>
          <cell r="AF269" t="str">
            <v>80814</v>
          </cell>
          <cell r="AG269" t="str">
            <v>JUL</v>
          </cell>
          <cell r="AH269" t="str">
            <v xml:space="preserve"> 000.00</v>
          </cell>
          <cell r="AI269" t="str">
            <v>BCH</v>
          </cell>
          <cell r="AJ269" t="str">
            <v>500</v>
          </cell>
          <cell r="AK269" t="str">
            <v>CLS</v>
          </cell>
          <cell r="AL269" t="str">
            <v>R437</v>
          </cell>
          <cell r="AM269" t="str">
            <v>DTA</v>
          </cell>
          <cell r="AN269" t="str">
            <v xml:space="preserve"> 00000000000.00</v>
          </cell>
          <cell r="AO269" t="str">
            <v>DTH</v>
          </cell>
          <cell r="AP269" t="str">
            <v xml:space="preserve"> 00000000000.00</v>
          </cell>
          <cell r="AV269" t="str">
            <v>000000000</v>
          </cell>
          <cell r="AW269" t="str">
            <v>000</v>
          </cell>
          <cell r="AX269" t="str">
            <v>00</v>
          </cell>
          <cell r="AY269" t="str">
            <v>0</v>
          </cell>
          <cell r="AZ269" t="str">
            <v>FPL Fibernet</v>
          </cell>
        </row>
        <row r="270">
          <cell r="A270" t="str">
            <v>107100</v>
          </cell>
          <cell r="B270" t="str">
            <v>0312</v>
          </cell>
          <cell r="C270" t="str">
            <v>06600</v>
          </cell>
          <cell r="D270" t="str">
            <v>0FIBER</v>
          </cell>
          <cell r="E270" t="str">
            <v>312000</v>
          </cell>
          <cell r="F270" t="str">
            <v>0803</v>
          </cell>
          <cell r="G270" t="str">
            <v>36000</v>
          </cell>
          <cell r="H270" t="str">
            <v>A</v>
          </cell>
          <cell r="I270" t="str">
            <v>00000041</v>
          </cell>
          <cell r="J270">
            <v>60</v>
          </cell>
          <cell r="K270">
            <v>312</v>
          </cell>
          <cell r="L270">
            <v>6082</v>
          </cell>
          <cell r="M270">
            <v>107</v>
          </cell>
          <cell r="N270">
            <v>10</v>
          </cell>
          <cell r="O270">
            <v>0</v>
          </cell>
          <cell r="P270">
            <v>107.1</v>
          </cell>
          <cell r="Q270" t="str">
            <v>0803</v>
          </cell>
          <cell r="R270" t="str">
            <v>36000</v>
          </cell>
          <cell r="S270" t="str">
            <v>200212</v>
          </cell>
          <cell r="T270" t="str">
            <v>PY42</v>
          </cell>
          <cell r="U270">
            <v>109.61</v>
          </cell>
          <cell r="V270" t="str">
            <v>LDB</v>
          </cell>
          <cell r="W270">
            <v>0</v>
          </cell>
          <cell r="X270" t="str">
            <v>SHR</v>
          </cell>
          <cell r="Y270">
            <v>3</v>
          </cell>
          <cell r="Z270">
            <v>3</v>
          </cell>
          <cell r="AA270" t="str">
            <v>PYP</v>
          </cell>
          <cell r="AB270" t="str">
            <v xml:space="preserve"> 0000026</v>
          </cell>
          <cell r="AC270" t="str">
            <v>PYL</v>
          </cell>
          <cell r="AD270" t="str">
            <v>004382</v>
          </cell>
          <cell r="AE270" t="str">
            <v>EMP</v>
          </cell>
          <cell r="AF270" t="str">
            <v>90017</v>
          </cell>
          <cell r="AG270" t="str">
            <v>JUL</v>
          </cell>
          <cell r="AH270" t="str">
            <v xml:space="preserve"> 000.00</v>
          </cell>
          <cell r="AI270" t="str">
            <v>BCH</v>
          </cell>
          <cell r="AJ270" t="str">
            <v>500</v>
          </cell>
          <cell r="AK270" t="str">
            <v>CLS</v>
          </cell>
          <cell r="AL270" t="str">
            <v>R449</v>
          </cell>
          <cell r="AM270" t="str">
            <v>DTA</v>
          </cell>
          <cell r="AN270" t="str">
            <v xml:space="preserve"> 00000000000.00</v>
          </cell>
          <cell r="AO270" t="str">
            <v>DTH</v>
          </cell>
          <cell r="AP270" t="str">
            <v xml:space="preserve"> 00000000000.00</v>
          </cell>
          <cell r="AV270" t="str">
            <v>000000000</v>
          </cell>
          <cell r="AW270" t="str">
            <v>000</v>
          </cell>
          <cell r="AX270" t="str">
            <v>00</v>
          </cell>
          <cell r="AY270" t="str">
            <v>0</v>
          </cell>
          <cell r="AZ270" t="str">
            <v>FPL Fibernet</v>
          </cell>
        </row>
        <row r="271">
          <cell r="A271" t="str">
            <v>107100</v>
          </cell>
          <cell r="B271" t="str">
            <v>0312</v>
          </cell>
          <cell r="C271" t="str">
            <v>06600</v>
          </cell>
          <cell r="D271" t="str">
            <v>0FIBER</v>
          </cell>
          <cell r="E271" t="str">
            <v>312000</v>
          </cell>
          <cell r="F271" t="str">
            <v>0803</v>
          </cell>
          <cell r="G271" t="str">
            <v>36000</v>
          </cell>
          <cell r="H271" t="str">
            <v>A</v>
          </cell>
          <cell r="I271" t="str">
            <v>00000041</v>
          </cell>
          <cell r="J271">
            <v>60</v>
          </cell>
          <cell r="K271">
            <v>312</v>
          </cell>
          <cell r="L271">
            <v>6082</v>
          </cell>
          <cell r="M271">
            <v>107</v>
          </cell>
          <cell r="N271">
            <v>10</v>
          </cell>
          <cell r="O271">
            <v>0</v>
          </cell>
          <cell r="P271">
            <v>107.1</v>
          </cell>
          <cell r="Q271" t="str">
            <v>0803</v>
          </cell>
          <cell r="R271" t="str">
            <v>36000</v>
          </cell>
          <cell r="S271" t="str">
            <v>200212</v>
          </cell>
          <cell r="T271" t="str">
            <v>PY42</v>
          </cell>
          <cell r="U271">
            <v>146.15</v>
          </cell>
          <cell r="V271" t="str">
            <v>LDB</v>
          </cell>
          <cell r="W271">
            <v>0</v>
          </cell>
          <cell r="X271" t="str">
            <v>SHR</v>
          </cell>
          <cell r="Y271">
            <v>4</v>
          </cell>
          <cell r="Z271">
            <v>4</v>
          </cell>
          <cell r="AA271" t="str">
            <v>PYP</v>
          </cell>
          <cell r="AB271" t="str">
            <v xml:space="preserve"> 0000025</v>
          </cell>
          <cell r="AC271" t="str">
            <v>PYL</v>
          </cell>
          <cell r="AD271" t="str">
            <v>004382</v>
          </cell>
          <cell r="AE271" t="str">
            <v>EMP</v>
          </cell>
          <cell r="AF271" t="str">
            <v>90017</v>
          </cell>
          <cell r="AG271" t="str">
            <v>JUL</v>
          </cell>
          <cell r="AH271" t="str">
            <v xml:space="preserve"> 000.00</v>
          </cell>
          <cell r="AI271" t="str">
            <v>BCH</v>
          </cell>
          <cell r="AJ271" t="str">
            <v>500</v>
          </cell>
          <cell r="AK271" t="str">
            <v>CLS</v>
          </cell>
          <cell r="AL271" t="str">
            <v>R449</v>
          </cell>
          <cell r="AM271" t="str">
            <v>DTA</v>
          </cell>
          <cell r="AN271" t="str">
            <v xml:space="preserve"> 00000000000.00</v>
          </cell>
          <cell r="AO271" t="str">
            <v>DTH</v>
          </cell>
          <cell r="AP271" t="str">
            <v xml:space="preserve"> 00000000000.00</v>
          </cell>
          <cell r="AV271" t="str">
            <v>000000000</v>
          </cell>
          <cell r="AW271" t="str">
            <v>000</v>
          </cell>
          <cell r="AX271" t="str">
            <v>00</v>
          </cell>
          <cell r="AY271" t="str">
            <v>0</v>
          </cell>
          <cell r="AZ271" t="str">
            <v>FPL Fibernet</v>
          </cell>
        </row>
        <row r="272">
          <cell r="A272" t="str">
            <v>107100</v>
          </cell>
          <cell r="B272" t="str">
            <v>0312</v>
          </cell>
          <cell r="C272" t="str">
            <v>06600</v>
          </cell>
          <cell r="D272" t="str">
            <v>0FIBER</v>
          </cell>
          <cell r="E272" t="str">
            <v>312000</v>
          </cell>
          <cell r="F272" t="str">
            <v>0803</v>
          </cell>
          <cell r="G272" t="str">
            <v>36000</v>
          </cell>
          <cell r="H272" t="str">
            <v>A</v>
          </cell>
          <cell r="I272" t="str">
            <v>00000041</v>
          </cell>
          <cell r="J272">
            <v>60</v>
          </cell>
          <cell r="K272">
            <v>312</v>
          </cell>
          <cell r="L272">
            <v>6082</v>
          </cell>
          <cell r="M272">
            <v>107</v>
          </cell>
          <cell r="N272">
            <v>10</v>
          </cell>
          <cell r="O272">
            <v>0</v>
          </cell>
          <cell r="P272">
            <v>107.1</v>
          </cell>
          <cell r="Q272" t="str">
            <v>0803</v>
          </cell>
          <cell r="R272" t="str">
            <v>36000</v>
          </cell>
          <cell r="S272" t="str">
            <v>200212</v>
          </cell>
          <cell r="T272" t="str">
            <v>PY42</v>
          </cell>
          <cell r="U272">
            <v>189.06</v>
          </cell>
          <cell r="V272" t="str">
            <v>LDB</v>
          </cell>
          <cell r="W272">
            <v>0</v>
          </cell>
          <cell r="X272" t="str">
            <v>SHR</v>
          </cell>
          <cell r="Y272">
            <v>5</v>
          </cell>
          <cell r="Z272">
            <v>5</v>
          </cell>
          <cell r="AA272" t="str">
            <v>PYP</v>
          </cell>
          <cell r="AB272" t="str">
            <v xml:space="preserve"> 0000025</v>
          </cell>
          <cell r="AC272" t="str">
            <v>PYL</v>
          </cell>
          <cell r="AD272" t="str">
            <v>004399</v>
          </cell>
          <cell r="AE272" t="str">
            <v>EMP</v>
          </cell>
          <cell r="AF272" t="str">
            <v>80814</v>
          </cell>
          <cell r="AG272" t="str">
            <v>JUL</v>
          </cell>
          <cell r="AH272" t="str">
            <v xml:space="preserve"> 000.00</v>
          </cell>
          <cell r="AI272" t="str">
            <v>BCH</v>
          </cell>
          <cell r="AJ272" t="str">
            <v>500</v>
          </cell>
          <cell r="AK272" t="str">
            <v>CLS</v>
          </cell>
          <cell r="AL272" t="str">
            <v>R437</v>
          </cell>
          <cell r="AM272" t="str">
            <v>DTA</v>
          </cell>
          <cell r="AN272" t="str">
            <v xml:space="preserve"> 00000000000.00</v>
          </cell>
          <cell r="AO272" t="str">
            <v>DTH</v>
          </cell>
          <cell r="AP272" t="str">
            <v xml:space="preserve"> 00000000000.00</v>
          </cell>
          <cell r="AV272" t="str">
            <v>000000000</v>
          </cell>
          <cell r="AW272" t="str">
            <v>000</v>
          </cell>
          <cell r="AX272" t="str">
            <v>00</v>
          </cell>
          <cell r="AY272" t="str">
            <v>0</v>
          </cell>
          <cell r="AZ272" t="str">
            <v>FPL Fibernet</v>
          </cell>
        </row>
        <row r="273">
          <cell r="A273" t="str">
            <v>107100</v>
          </cell>
          <cell r="B273" t="str">
            <v>0385</v>
          </cell>
          <cell r="C273" t="str">
            <v>06600</v>
          </cell>
          <cell r="D273" t="str">
            <v>0FIBER</v>
          </cell>
          <cell r="E273" t="str">
            <v>385000</v>
          </cell>
          <cell r="F273" t="str">
            <v>0646</v>
          </cell>
          <cell r="G273" t="str">
            <v>52450</v>
          </cell>
          <cell r="H273" t="str">
            <v>A</v>
          </cell>
          <cell r="I273" t="str">
            <v>00000041</v>
          </cell>
          <cell r="J273">
            <v>60</v>
          </cell>
          <cell r="K273">
            <v>385</v>
          </cell>
          <cell r="L273">
            <v>6082</v>
          </cell>
          <cell r="M273">
            <v>0</v>
          </cell>
          <cell r="N273">
            <v>0</v>
          </cell>
          <cell r="O273">
            <v>0</v>
          </cell>
          <cell r="P273">
            <v>0</v>
          </cell>
          <cell r="Q273" t="str">
            <v>0646</v>
          </cell>
          <cell r="R273" t="str">
            <v>52450</v>
          </cell>
          <cell r="S273" t="str">
            <v>200212</v>
          </cell>
          <cell r="T273" t="str">
            <v>SA01</v>
          </cell>
          <cell r="U273">
            <v>106.95</v>
          </cell>
          <cell r="W273">
            <v>0</v>
          </cell>
          <cell r="Y273">
            <v>0</v>
          </cell>
          <cell r="Z273">
            <v>0</v>
          </cell>
          <cell r="AA273" t="str">
            <v>BCH</v>
          </cell>
          <cell r="AB273" t="str">
            <v>450002343</v>
          </cell>
          <cell r="AC273" t="str">
            <v>PO#</v>
          </cell>
          <cell r="AE273" t="str">
            <v>S/R</v>
          </cell>
          <cell r="AI273" t="str">
            <v>PYN</v>
          </cell>
          <cell r="AJ273" t="str">
            <v>CAJIGAS R C</v>
          </cell>
          <cell r="AK273" t="str">
            <v>VND</v>
          </cell>
          <cell r="AL273" t="str">
            <v>264370702</v>
          </cell>
          <cell r="AM273" t="str">
            <v>FAC</v>
          </cell>
          <cell r="AN273" t="str">
            <v>000</v>
          </cell>
          <cell r="AQ273" t="str">
            <v>NVD</v>
          </cell>
          <cell r="AR273" t="str">
            <v>2002-11-</v>
          </cell>
          <cell r="AU273" t="str">
            <v>R CAJIGAS MILEAGE   CAJIGAS R C         1900003288</v>
          </cell>
          <cell r="AV273" t="str">
            <v>WF-BATCH</v>
          </cell>
          <cell r="AW273" t="str">
            <v>000</v>
          </cell>
          <cell r="AX273" t="str">
            <v>00</v>
          </cell>
          <cell r="AY273" t="str">
            <v>0</v>
          </cell>
          <cell r="AZ273" t="str">
            <v>FPL Fibernet</v>
          </cell>
        </row>
        <row r="274">
          <cell r="A274" t="str">
            <v>107100</v>
          </cell>
          <cell r="B274" t="str">
            <v>0314</v>
          </cell>
          <cell r="C274" t="str">
            <v>06080</v>
          </cell>
          <cell r="D274" t="str">
            <v>0FIBER</v>
          </cell>
          <cell r="E274" t="str">
            <v>314000</v>
          </cell>
          <cell r="F274" t="str">
            <v>0790</v>
          </cell>
          <cell r="G274" t="str">
            <v>65000</v>
          </cell>
          <cell r="H274" t="str">
            <v>A</v>
          </cell>
          <cell r="I274" t="str">
            <v>00000041</v>
          </cell>
          <cell r="J274">
            <v>63</v>
          </cell>
          <cell r="K274">
            <v>314</v>
          </cell>
          <cell r="L274">
            <v>6119</v>
          </cell>
          <cell r="M274">
            <v>0</v>
          </cell>
          <cell r="N274">
            <v>0</v>
          </cell>
          <cell r="O274">
            <v>0</v>
          </cell>
          <cell r="P274">
            <v>0</v>
          </cell>
          <cell r="Q274" t="str">
            <v>0790</v>
          </cell>
          <cell r="R274" t="str">
            <v>65000</v>
          </cell>
          <cell r="S274" t="str">
            <v>200212</v>
          </cell>
          <cell r="T274" t="str">
            <v>CA01</v>
          </cell>
          <cell r="U274">
            <v>61008.63</v>
          </cell>
          <cell r="V274" t="str">
            <v>LDB</v>
          </cell>
          <cell r="W274">
            <v>0</v>
          </cell>
          <cell r="Y274">
            <v>0</v>
          </cell>
          <cell r="Z274">
            <v>0</v>
          </cell>
          <cell r="AA274" t="str">
            <v>BCH</v>
          </cell>
          <cell r="AB274" t="str">
            <v>0015</v>
          </cell>
          <cell r="AC274" t="str">
            <v>WKS</v>
          </cell>
          <cell r="AE274" t="str">
            <v>JV#</v>
          </cell>
          <cell r="AF274" t="str">
            <v>1232</v>
          </cell>
          <cell r="AG274" t="str">
            <v>FRN</v>
          </cell>
          <cell r="AH274" t="str">
            <v>6119</v>
          </cell>
          <cell r="AI274" t="str">
            <v>RP#</v>
          </cell>
          <cell r="AJ274" t="str">
            <v>000</v>
          </cell>
          <cell r="AK274" t="str">
            <v>CTL</v>
          </cell>
          <cell r="AM274" t="str">
            <v>RF#</v>
          </cell>
          <cell r="AU274" t="str">
            <v>ACCRUAL OF DEC 02 CAPITAL</v>
          </cell>
          <cell r="AZ274" t="str">
            <v>FPL Fibernet</v>
          </cell>
        </row>
        <row r="275">
          <cell r="A275" t="str">
            <v>107100</v>
          </cell>
          <cell r="B275" t="str">
            <v>0385</v>
          </cell>
          <cell r="C275" t="str">
            <v>06124</v>
          </cell>
          <cell r="D275" t="str">
            <v>0FIBER</v>
          </cell>
          <cell r="E275" t="str">
            <v>385000</v>
          </cell>
          <cell r="F275" t="str">
            <v>0803</v>
          </cell>
          <cell r="G275" t="str">
            <v>36000</v>
          </cell>
          <cell r="H275" t="str">
            <v>A</v>
          </cell>
          <cell r="I275" t="str">
            <v>00000041</v>
          </cell>
          <cell r="J275">
            <v>60</v>
          </cell>
          <cell r="K275">
            <v>385</v>
          </cell>
          <cell r="L275">
            <v>6124</v>
          </cell>
          <cell r="M275">
            <v>107</v>
          </cell>
          <cell r="N275">
            <v>10</v>
          </cell>
          <cell r="O275">
            <v>0</v>
          </cell>
          <cell r="P275">
            <v>107.1</v>
          </cell>
          <cell r="Q275" t="str">
            <v>0803</v>
          </cell>
          <cell r="R275" t="str">
            <v>36000</v>
          </cell>
          <cell r="S275" t="str">
            <v>200212</v>
          </cell>
          <cell r="T275" t="str">
            <v>PY42</v>
          </cell>
          <cell r="U275">
            <v>72.13</v>
          </cell>
          <cell r="V275" t="str">
            <v>LDB</v>
          </cell>
          <cell r="W275">
            <v>0</v>
          </cell>
          <cell r="X275" t="str">
            <v>SHR</v>
          </cell>
          <cell r="Y275">
            <v>2</v>
          </cell>
          <cell r="Z275">
            <v>2</v>
          </cell>
          <cell r="AA275" t="str">
            <v>PYP</v>
          </cell>
          <cell r="AB275" t="str">
            <v xml:space="preserve"> 0000026</v>
          </cell>
          <cell r="AC275" t="str">
            <v>PYL</v>
          </cell>
          <cell r="AD275" t="str">
            <v>004367</v>
          </cell>
          <cell r="AE275" t="str">
            <v>EMP</v>
          </cell>
          <cell r="AF275" t="str">
            <v>86996</v>
          </cell>
          <cell r="AG275" t="str">
            <v>JUL</v>
          </cell>
          <cell r="AH275" t="str">
            <v xml:space="preserve"> 000.00</v>
          </cell>
          <cell r="AI275" t="str">
            <v>BCH</v>
          </cell>
          <cell r="AJ275" t="str">
            <v>500</v>
          </cell>
          <cell r="AK275" t="str">
            <v>CLS</v>
          </cell>
          <cell r="AL275" t="str">
            <v>R234</v>
          </cell>
          <cell r="AM275" t="str">
            <v>DTA</v>
          </cell>
          <cell r="AN275" t="str">
            <v xml:space="preserve"> 00000000000.00</v>
          </cell>
          <cell r="AO275" t="str">
            <v>DTH</v>
          </cell>
          <cell r="AP275" t="str">
            <v xml:space="preserve"> 00000000000.00</v>
          </cell>
          <cell r="AV275" t="str">
            <v>000000000</v>
          </cell>
          <cell r="AW275" t="str">
            <v>000</v>
          </cell>
          <cell r="AX275" t="str">
            <v>00</v>
          </cell>
          <cell r="AY275" t="str">
            <v>0</v>
          </cell>
          <cell r="AZ275" t="str">
            <v>FPL Fibernet</v>
          </cell>
        </row>
        <row r="276">
          <cell r="A276" t="str">
            <v>107100</v>
          </cell>
          <cell r="B276" t="str">
            <v>0385</v>
          </cell>
          <cell r="C276" t="str">
            <v>06124</v>
          </cell>
          <cell r="D276" t="str">
            <v>0FIBER</v>
          </cell>
          <cell r="E276" t="str">
            <v>385000</v>
          </cell>
          <cell r="F276" t="str">
            <v>0803</v>
          </cell>
          <cell r="G276" t="str">
            <v>36000</v>
          </cell>
          <cell r="H276" t="str">
            <v>A</v>
          </cell>
          <cell r="I276" t="str">
            <v>00000041</v>
          </cell>
          <cell r="J276">
            <v>60</v>
          </cell>
          <cell r="K276">
            <v>385</v>
          </cell>
          <cell r="L276">
            <v>6124</v>
          </cell>
          <cell r="M276">
            <v>107</v>
          </cell>
          <cell r="N276">
            <v>10</v>
          </cell>
          <cell r="O276">
            <v>0</v>
          </cell>
          <cell r="P276">
            <v>107.1</v>
          </cell>
          <cell r="Q276" t="str">
            <v>0803</v>
          </cell>
          <cell r="R276" t="str">
            <v>36000</v>
          </cell>
          <cell r="S276" t="str">
            <v>200212</v>
          </cell>
          <cell r="T276" t="str">
            <v>PY42</v>
          </cell>
          <cell r="U276">
            <v>144.25</v>
          </cell>
          <cell r="V276" t="str">
            <v>LDB</v>
          </cell>
          <cell r="W276">
            <v>0</v>
          </cell>
          <cell r="X276" t="str">
            <v>SHR</v>
          </cell>
          <cell r="Y276">
            <v>4</v>
          </cell>
          <cell r="Z276">
            <v>4</v>
          </cell>
          <cell r="AA276" t="str">
            <v>PYP</v>
          </cell>
          <cell r="AB276" t="str">
            <v xml:space="preserve"> 0000025</v>
          </cell>
          <cell r="AC276" t="str">
            <v>PYL</v>
          </cell>
          <cell r="AD276" t="str">
            <v>004367</v>
          </cell>
          <cell r="AE276" t="str">
            <v>EMP</v>
          </cell>
          <cell r="AF276" t="str">
            <v>86996</v>
          </cell>
          <cell r="AG276" t="str">
            <v>JUL</v>
          </cell>
          <cell r="AH276" t="str">
            <v xml:space="preserve"> 000.00</v>
          </cell>
          <cell r="AI276" t="str">
            <v>BCH</v>
          </cell>
          <cell r="AJ276" t="str">
            <v>500</v>
          </cell>
          <cell r="AK276" t="str">
            <v>CLS</v>
          </cell>
          <cell r="AL276" t="str">
            <v>R234</v>
          </cell>
          <cell r="AM276" t="str">
            <v>DTA</v>
          </cell>
          <cell r="AN276" t="str">
            <v xml:space="preserve"> 00000000000.00</v>
          </cell>
          <cell r="AO276" t="str">
            <v>DTH</v>
          </cell>
          <cell r="AP276" t="str">
            <v xml:space="preserve"> 00000000000.00</v>
          </cell>
          <cell r="AV276" t="str">
            <v>000000000</v>
          </cell>
          <cell r="AW276" t="str">
            <v>000</v>
          </cell>
          <cell r="AX276" t="str">
            <v>00</v>
          </cell>
          <cell r="AY276" t="str">
            <v>0</v>
          </cell>
          <cell r="AZ276" t="str">
            <v>FPL Fibernet</v>
          </cell>
        </row>
        <row r="277">
          <cell r="A277" t="str">
            <v>107100</v>
          </cell>
          <cell r="B277" t="str">
            <v>0312</v>
          </cell>
          <cell r="C277" t="str">
            <v>06125</v>
          </cell>
          <cell r="D277" t="str">
            <v>0FIBER</v>
          </cell>
          <cell r="E277" t="str">
            <v>312000</v>
          </cell>
          <cell r="F277" t="str">
            <v>0662</v>
          </cell>
          <cell r="G277" t="str">
            <v>65000</v>
          </cell>
          <cell r="H277" t="str">
            <v>A</v>
          </cell>
          <cell r="I277" t="str">
            <v>00000041</v>
          </cell>
          <cell r="J277">
            <v>63</v>
          </cell>
          <cell r="K277">
            <v>312</v>
          </cell>
          <cell r="L277">
            <v>6125</v>
          </cell>
          <cell r="M277">
            <v>0</v>
          </cell>
          <cell r="N277">
            <v>0</v>
          </cell>
          <cell r="O277">
            <v>0</v>
          </cell>
          <cell r="P277">
            <v>0</v>
          </cell>
          <cell r="Q277" t="str">
            <v>0662</v>
          </cell>
          <cell r="R277" t="str">
            <v>65000</v>
          </cell>
          <cell r="S277" t="str">
            <v>200212</v>
          </cell>
          <cell r="T277" t="str">
            <v>CA01</v>
          </cell>
          <cell r="U277">
            <v>410</v>
          </cell>
          <cell r="V277" t="str">
            <v>LDB</v>
          </cell>
          <cell r="W277">
            <v>0</v>
          </cell>
          <cell r="Y277">
            <v>0</v>
          </cell>
          <cell r="Z277">
            <v>0</v>
          </cell>
          <cell r="AA277" t="str">
            <v>BCH</v>
          </cell>
          <cell r="AB277" t="str">
            <v>0055</v>
          </cell>
          <cell r="AC277" t="str">
            <v>WKS</v>
          </cell>
          <cell r="AE277" t="str">
            <v>JV#</v>
          </cell>
          <cell r="AF277" t="str">
            <v>1232</v>
          </cell>
          <cell r="AG277" t="str">
            <v>FRN</v>
          </cell>
          <cell r="AH277" t="str">
            <v>6125</v>
          </cell>
          <cell r="AI277" t="str">
            <v>RP#</v>
          </cell>
          <cell r="AJ277" t="str">
            <v>000</v>
          </cell>
          <cell r="AK277" t="str">
            <v>CTL</v>
          </cell>
          <cell r="AM277" t="str">
            <v>RF#</v>
          </cell>
          <cell r="AU277" t="str">
            <v>K NEX INC</v>
          </cell>
          <cell r="AZ277" t="str">
            <v>FPL Fibernet</v>
          </cell>
        </row>
        <row r="278">
          <cell r="A278" t="str">
            <v>107100</v>
          </cell>
          <cell r="B278" t="str">
            <v>0314</v>
          </cell>
          <cell r="C278" t="str">
            <v>06002</v>
          </cell>
          <cell r="D278" t="str">
            <v>0ELECT</v>
          </cell>
          <cell r="E278" t="str">
            <v>314000</v>
          </cell>
          <cell r="F278" t="str">
            <v>0653</v>
          </cell>
          <cell r="G278" t="str">
            <v>65000</v>
          </cell>
          <cell r="H278" t="str">
            <v>A</v>
          </cell>
          <cell r="I278" t="str">
            <v>00000041</v>
          </cell>
          <cell r="J278">
            <v>66</v>
          </cell>
          <cell r="K278">
            <v>314</v>
          </cell>
          <cell r="L278">
            <v>6128</v>
          </cell>
          <cell r="M278">
            <v>0</v>
          </cell>
          <cell r="N278">
            <v>0</v>
          </cell>
          <cell r="O278">
            <v>0</v>
          </cell>
          <cell r="P278">
            <v>0</v>
          </cell>
          <cell r="Q278" t="str">
            <v>0653</v>
          </cell>
          <cell r="R278" t="str">
            <v>65000</v>
          </cell>
          <cell r="S278" t="str">
            <v>200212</v>
          </cell>
          <cell r="T278" t="str">
            <v>CA01</v>
          </cell>
          <cell r="U278">
            <v>-2245.8200000000002</v>
          </cell>
          <cell r="V278" t="str">
            <v>LDB</v>
          </cell>
          <cell r="W278">
            <v>0</v>
          </cell>
          <cell r="Y278">
            <v>0</v>
          </cell>
          <cell r="Z278">
            <v>0</v>
          </cell>
          <cell r="AA278" t="str">
            <v>BCH</v>
          </cell>
          <cell r="AB278" t="str">
            <v>0018</v>
          </cell>
          <cell r="AC278" t="str">
            <v>WKS</v>
          </cell>
          <cell r="AE278" t="str">
            <v>JV#</v>
          </cell>
          <cell r="AF278" t="str">
            <v>1232</v>
          </cell>
          <cell r="AG278" t="str">
            <v>FRN</v>
          </cell>
          <cell r="AH278" t="str">
            <v>6128</v>
          </cell>
          <cell r="AI278" t="str">
            <v>RP#</v>
          </cell>
          <cell r="AJ278" t="str">
            <v>000</v>
          </cell>
          <cell r="AK278" t="str">
            <v>CTL</v>
          </cell>
          <cell r="AM278" t="str">
            <v>RF#</v>
          </cell>
          <cell r="AU278" t="str">
            <v>BELLSOUTH TELECOMM</v>
          </cell>
          <cell r="AZ278" t="str">
            <v>FPL Fibernet</v>
          </cell>
        </row>
        <row r="279">
          <cell r="A279" t="str">
            <v>107100</v>
          </cell>
          <cell r="B279" t="str">
            <v>0314</v>
          </cell>
          <cell r="C279" t="str">
            <v>06002</v>
          </cell>
          <cell r="D279" t="str">
            <v>0ELECT</v>
          </cell>
          <cell r="E279" t="str">
            <v>314000</v>
          </cell>
          <cell r="F279" t="str">
            <v>0653</v>
          </cell>
          <cell r="G279" t="str">
            <v>65000</v>
          </cell>
          <cell r="H279" t="str">
            <v>A</v>
          </cell>
          <cell r="I279" t="str">
            <v>00000041</v>
          </cell>
          <cell r="J279">
            <v>66</v>
          </cell>
          <cell r="K279">
            <v>314</v>
          </cell>
          <cell r="L279">
            <v>6128</v>
          </cell>
          <cell r="M279">
            <v>0</v>
          </cell>
          <cell r="N279">
            <v>0</v>
          </cell>
          <cell r="O279">
            <v>0</v>
          </cell>
          <cell r="P279">
            <v>0</v>
          </cell>
          <cell r="Q279" t="str">
            <v>0653</v>
          </cell>
          <cell r="R279" t="str">
            <v>65000</v>
          </cell>
          <cell r="S279" t="str">
            <v>200212</v>
          </cell>
          <cell r="T279" t="str">
            <v>CA01</v>
          </cell>
          <cell r="U279">
            <v>-2355.84</v>
          </cell>
          <cell r="V279" t="str">
            <v>LDB</v>
          </cell>
          <cell r="W279">
            <v>0</v>
          </cell>
          <cell r="Y279">
            <v>0</v>
          </cell>
          <cell r="Z279">
            <v>0</v>
          </cell>
          <cell r="AA279" t="str">
            <v>BCH</v>
          </cell>
          <cell r="AB279" t="str">
            <v>0018</v>
          </cell>
          <cell r="AC279" t="str">
            <v>WKS</v>
          </cell>
          <cell r="AE279" t="str">
            <v>JV#</v>
          </cell>
          <cell r="AF279" t="str">
            <v>1232</v>
          </cell>
          <cell r="AG279" t="str">
            <v>FRN</v>
          </cell>
          <cell r="AH279" t="str">
            <v>6128</v>
          </cell>
          <cell r="AI279" t="str">
            <v>RP#</v>
          </cell>
          <cell r="AJ279" t="str">
            <v>000</v>
          </cell>
          <cell r="AK279" t="str">
            <v>CTL</v>
          </cell>
          <cell r="AM279" t="str">
            <v>RF#</v>
          </cell>
          <cell r="AU279" t="str">
            <v>BELLSOUTH TELECOMM</v>
          </cell>
          <cell r="AZ279" t="str">
            <v>FPL Fibernet</v>
          </cell>
        </row>
        <row r="280">
          <cell r="A280" t="str">
            <v>107100</v>
          </cell>
          <cell r="B280" t="str">
            <v>0314</v>
          </cell>
          <cell r="C280" t="str">
            <v>06002</v>
          </cell>
          <cell r="D280" t="str">
            <v>0ELECT</v>
          </cell>
          <cell r="E280" t="str">
            <v>314000</v>
          </cell>
          <cell r="F280" t="str">
            <v>0812</v>
          </cell>
          <cell r="G280" t="str">
            <v>51450</v>
          </cell>
          <cell r="H280" t="str">
            <v>A</v>
          </cell>
          <cell r="I280" t="str">
            <v>00000041</v>
          </cell>
          <cell r="J280">
            <v>66</v>
          </cell>
          <cell r="K280">
            <v>314</v>
          </cell>
          <cell r="L280">
            <v>6128</v>
          </cell>
          <cell r="M280">
            <v>0</v>
          </cell>
          <cell r="N280">
            <v>0</v>
          </cell>
          <cell r="O280">
            <v>0</v>
          </cell>
          <cell r="P280">
            <v>0</v>
          </cell>
          <cell r="Q280" t="str">
            <v>0812</v>
          </cell>
          <cell r="R280" t="str">
            <v>51450</v>
          </cell>
          <cell r="S280" t="str">
            <v>200212</v>
          </cell>
          <cell r="T280" t="str">
            <v>SA01</v>
          </cell>
          <cell r="U280">
            <v>2361.0700000000002</v>
          </cell>
          <cell r="W280">
            <v>0</v>
          </cell>
          <cell r="Y280">
            <v>0</v>
          </cell>
          <cell r="Z280">
            <v>1</v>
          </cell>
          <cell r="AA280" t="str">
            <v>BCH</v>
          </cell>
          <cell r="AB280" t="str">
            <v>450002339</v>
          </cell>
          <cell r="AC280" t="str">
            <v>PO#</v>
          </cell>
          <cell r="AD280" t="str">
            <v>4500021286</v>
          </cell>
          <cell r="AE280" t="str">
            <v>S/R</v>
          </cell>
          <cell r="AF280" t="str">
            <v>NET</v>
          </cell>
          <cell r="AI280" t="str">
            <v>PYN</v>
          </cell>
          <cell r="AJ280" t="str">
            <v>BELLSOUTH TELECOMMUNICATI</v>
          </cell>
          <cell r="AK280" t="str">
            <v>VND</v>
          </cell>
          <cell r="AL280" t="str">
            <v>580436120</v>
          </cell>
          <cell r="AM280" t="str">
            <v>FAC</v>
          </cell>
          <cell r="AN280" t="str">
            <v>000</v>
          </cell>
          <cell r="AQ280" t="str">
            <v>NVD</v>
          </cell>
          <cell r="AR280" t="str">
            <v>2002-12-</v>
          </cell>
          <cell r="AU280" t="str">
            <v>407 C01-0021 021    BELLSOUTH TELECOMMUN5000003511</v>
          </cell>
          <cell r="AV280" t="str">
            <v>WF-BATCH</v>
          </cell>
          <cell r="AW280" t="str">
            <v>000</v>
          </cell>
          <cell r="AX280" t="str">
            <v>00</v>
          </cell>
          <cell r="AY280" t="str">
            <v>0</v>
          </cell>
          <cell r="AZ280" t="str">
            <v>FPL Fibernet</v>
          </cell>
        </row>
        <row r="281">
          <cell r="A281" t="str">
            <v>107100</v>
          </cell>
          <cell r="B281" t="str">
            <v>0314</v>
          </cell>
          <cell r="C281" t="str">
            <v>06002</v>
          </cell>
          <cell r="D281" t="str">
            <v>0FIBER</v>
          </cell>
          <cell r="E281" t="str">
            <v>314000</v>
          </cell>
          <cell r="F281" t="str">
            <v>0662</v>
          </cell>
          <cell r="G281" t="str">
            <v>51450</v>
          </cell>
          <cell r="H281" t="str">
            <v>A</v>
          </cell>
          <cell r="I281" t="str">
            <v>00000041</v>
          </cell>
          <cell r="J281">
            <v>60</v>
          </cell>
          <cell r="K281">
            <v>314</v>
          </cell>
          <cell r="L281">
            <v>6128</v>
          </cell>
          <cell r="M281">
            <v>0</v>
          </cell>
          <cell r="N281">
            <v>0</v>
          </cell>
          <cell r="O281">
            <v>0</v>
          </cell>
          <cell r="P281">
            <v>0</v>
          </cell>
          <cell r="Q281" t="str">
            <v>0662</v>
          </cell>
          <cell r="R281" t="str">
            <v>51450</v>
          </cell>
          <cell r="S281" t="str">
            <v>200212</v>
          </cell>
          <cell r="T281" t="str">
            <v>SA01</v>
          </cell>
          <cell r="U281">
            <v>25480.62</v>
          </cell>
          <cell r="W281">
            <v>0</v>
          </cell>
          <cell r="Y281">
            <v>0</v>
          </cell>
          <cell r="Z281">
            <v>1</v>
          </cell>
          <cell r="AA281" t="str">
            <v>BCH</v>
          </cell>
          <cell r="AB281" t="str">
            <v>450002350</v>
          </cell>
          <cell r="AC281" t="str">
            <v>PO#</v>
          </cell>
          <cell r="AD281" t="str">
            <v>4500060439</v>
          </cell>
          <cell r="AE281" t="str">
            <v>S/R</v>
          </cell>
          <cell r="AF281" t="str">
            <v>337</v>
          </cell>
          <cell r="AI281" t="str">
            <v>PYN</v>
          </cell>
          <cell r="AJ281" t="str">
            <v>YOUNGS COMMUNICATIONS CO</v>
          </cell>
          <cell r="AK281" t="str">
            <v>VND</v>
          </cell>
          <cell r="AL281" t="str">
            <v>591398816</v>
          </cell>
          <cell r="AM281" t="str">
            <v>FAC</v>
          </cell>
          <cell r="AN281" t="str">
            <v>000</v>
          </cell>
          <cell r="AQ281" t="str">
            <v>NVD</v>
          </cell>
          <cell r="AR281" t="str">
            <v>2002-12-</v>
          </cell>
          <cell r="AU281" t="str">
            <v>INVOICE# 6716       YOUNGS COMMUNICATION5000003586</v>
          </cell>
          <cell r="AV281" t="str">
            <v>WF-BATCH</v>
          </cell>
          <cell r="AW281" t="str">
            <v>000</v>
          </cell>
          <cell r="AX281" t="str">
            <v>00</v>
          </cell>
          <cell r="AY281" t="str">
            <v>0</v>
          </cell>
          <cell r="AZ281" t="str">
            <v>FPL Fibernet</v>
          </cell>
        </row>
        <row r="282">
          <cell r="A282" t="str">
            <v>107100</v>
          </cell>
          <cell r="B282" t="str">
            <v>0314</v>
          </cell>
          <cell r="C282" t="str">
            <v>06002</v>
          </cell>
          <cell r="D282" t="str">
            <v>0FIBER</v>
          </cell>
          <cell r="E282" t="str">
            <v>314000</v>
          </cell>
          <cell r="F282" t="str">
            <v>0790</v>
          </cell>
          <cell r="G282" t="str">
            <v>65000</v>
          </cell>
          <cell r="H282" t="str">
            <v>A</v>
          </cell>
          <cell r="I282" t="str">
            <v>00000041</v>
          </cell>
          <cell r="J282">
            <v>60</v>
          </cell>
          <cell r="K282">
            <v>314</v>
          </cell>
          <cell r="L282">
            <v>6128</v>
          </cell>
          <cell r="M282">
            <v>0</v>
          </cell>
          <cell r="N282">
            <v>0</v>
          </cell>
          <cell r="O282">
            <v>0</v>
          </cell>
          <cell r="P282">
            <v>0</v>
          </cell>
          <cell r="Q282" t="str">
            <v>0790</v>
          </cell>
          <cell r="R282" t="str">
            <v>65000</v>
          </cell>
          <cell r="S282" t="str">
            <v>200212</v>
          </cell>
          <cell r="T282" t="str">
            <v>CA01</v>
          </cell>
          <cell r="U282">
            <v>-55.47</v>
          </cell>
          <cell r="V282" t="str">
            <v>LDB</v>
          </cell>
          <cell r="W282">
            <v>0</v>
          </cell>
          <cell r="Y282">
            <v>0</v>
          </cell>
          <cell r="Z282">
            <v>0</v>
          </cell>
          <cell r="AA282" t="str">
            <v>BCH</v>
          </cell>
          <cell r="AB282" t="str">
            <v>0018</v>
          </cell>
          <cell r="AC282" t="str">
            <v>WKS</v>
          </cell>
          <cell r="AE282" t="str">
            <v>JV#</v>
          </cell>
          <cell r="AF282" t="str">
            <v>1232</v>
          </cell>
          <cell r="AG282" t="str">
            <v>FRN</v>
          </cell>
          <cell r="AH282" t="str">
            <v>6128</v>
          </cell>
          <cell r="AI282" t="str">
            <v>RP#</v>
          </cell>
          <cell r="AJ282" t="str">
            <v>000</v>
          </cell>
          <cell r="AK282" t="str">
            <v>CTL</v>
          </cell>
          <cell r="AM282" t="str">
            <v>RF#</v>
          </cell>
          <cell r="AU282" t="str">
            <v>REV OCT ENG CHARGES</v>
          </cell>
          <cell r="AZ282" t="str">
            <v>FPL Fibernet</v>
          </cell>
        </row>
        <row r="283">
          <cell r="A283" t="str">
            <v>107100</v>
          </cell>
          <cell r="B283" t="str">
            <v>0314</v>
          </cell>
          <cell r="C283" t="str">
            <v>06002</v>
          </cell>
          <cell r="D283" t="str">
            <v>0FIBER</v>
          </cell>
          <cell r="E283" t="str">
            <v>314000</v>
          </cell>
          <cell r="F283" t="str">
            <v>0790</v>
          </cell>
          <cell r="G283" t="str">
            <v>65000</v>
          </cell>
          <cell r="H283" t="str">
            <v>A</v>
          </cell>
          <cell r="I283" t="str">
            <v>00000041</v>
          </cell>
          <cell r="J283">
            <v>63</v>
          </cell>
          <cell r="K283">
            <v>314</v>
          </cell>
          <cell r="L283">
            <v>6128</v>
          </cell>
          <cell r="M283">
            <v>0</v>
          </cell>
          <cell r="N283">
            <v>0</v>
          </cell>
          <cell r="O283">
            <v>0</v>
          </cell>
          <cell r="P283">
            <v>0</v>
          </cell>
          <cell r="Q283" t="str">
            <v>0790</v>
          </cell>
          <cell r="R283" t="str">
            <v>65000</v>
          </cell>
          <cell r="S283" t="str">
            <v>200212</v>
          </cell>
          <cell r="T283" t="str">
            <v>CA01</v>
          </cell>
          <cell r="U283">
            <v>-27969</v>
          </cell>
          <cell r="V283" t="str">
            <v>LDB</v>
          </cell>
          <cell r="W283">
            <v>0</v>
          </cell>
          <cell r="Y283">
            <v>0</v>
          </cell>
          <cell r="Z283">
            <v>0</v>
          </cell>
          <cell r="AA283" t="str">
            <v>BCH</v>
          </cell>
          <cell r="AB283" t="str">
            <v>0021</v>
          </cell>
          <cell r="AC283" t="str">
            <v>WKS</v>
          </cell>
          <cell r="AE283" t="str">
            <v>JV#</v>
          </cell>
          <cell r="AF283" t="str">
            <v>1232</v>
          </cell>
          <cell r="AG283" t="str">
            <v>FRN</v>
          </cell>
          <cell r="AH283" t="str">
            <v>6128</v>
          </cell>
          <cell r="AI283" t="str">
            <v>RP#</v>
          </cell>
          <cell r="AJ283" t="str">
            <v>000</v>
          </cell>
          <cell r="AK283" t="str">
            <v>CTL</v>
          </cell>
          <cell r="AM283" t="str">
            <v>RF#</v>
          </cell>
          <cell r="AU283" t="str">
            <v>ACCRUAL OF SEP 02 CAPITAL</v>
          </cell>
          <cell r="AZ283" t="str">
            <v>FPL Fibernet</v>
          </cell>
        </row>
        <row r="284">
          <cell r="A284" t="str">
            <v>107100</v>
          </cell>
          <cell r="B284" t="str">
            <v>0385</v>
          </cell>
          <cell r="C284" t="str">
            <v>06002</v>
          </cell>
          <cell r="D284" t="str">
            <v>0FIBER</v>
          </cell>
          <cell r="E284" t="str">
            <v>385000</v>
          </cell>
          <cell r="F284" t="str">
            <v>0803</v>
          </cell>
          <cell r="G284" t="str">
            <v>30000</v>
          </cell>
          <cell r="H284" t="str">
            <v>A</v>
          </cell>
          <cell r="I284" t="str">
            <v>00000041</v>
          </cell>
          <cell r="J284">
            <v>60</v>
          </cell>
          <cell r="K284">
            <v>385</v>
          </cell>
          <cell r="L284">
            <v>6128</v>
          </cell>
          <cell r="M284">
            <v>0</v>
          </cell>
          <cell r="N284">
            <v>0</v>
          </cell>
          <cell r="O284">
            <v>0</v>
          </cell>
          <cell r="P284">
            <v>0</v>
          </cell>
          <cell r="Q284" t="str">
            <v>0803</v>
          </cell>
          <cell r="R284" t="str">
            <v>30000</v>
          </cell>
          <cell r="S284" t="str">
            <v>200212</v>
          </cell>
          <cell r="T284" t="str">
            <v>CA01</v>
          </cell>
          <cell r="U284">
            <v>-702.8</v>
          </cell>
          <cell r="W284">
            <v>0</v>
          </cell>
          <cell r="Y284">
            <v>0</v>
          </cell>
          <cell r="Z284">
            <v>0</v>
          </cell>
          <cell r="AA284" t="str">
            <v>BCH</v>
          </cell>
          <cell r="AB284" t="str">
            <v>0003</v>
          </cell>
          <cell r="AC284" t="str">
            <v>PYL</v>
          </cell>
          <cell r="AD284" t="str">
            <v>000000</v>
          </cell>
          <cell r="AZ284" t="str">
            <v>FPL Fibernet</v>
          </cell>
        </row>
        <row r="285">
          <cell r="A285" t="str">
            <v>107100</v>
          </cell>
          <cell r="B285" t="str">
            <v>0385</v>
          </cell>
          <cell r="C285" t="str">
            <v>06002</v>
          </cell>
          <cell r="D285" t="str">
            <v>0FIBER</v>
          </cell>
          <cell r="E285" t="str">
            <v>385000</v>
          </cell>
          <cell r="F285" t="str">
            <v>0803</v>
          </cell>
          <cell r="G285" t="str">
            <v>36000</v>
          </cell>
          <cell r="H285" t="str">
            <v>A</v>
          </cell>
          <cell r="I285" t="str">
            <v>00000041</v>
          </cell>
          <cell r="J285">
            <v>60</v>
          </cell>
          <cell r="K285">
            <v>385</v>
          </cell>
          <cell r="L285">
            <v>6128</v>
          </cell>
          <cell r="M285">
            <v>107</v>
          </cell>
          <cell r="N285">
            <v>10</v>
          </cell>
          <cell r="O285">
            <v>0</v>
          </cell>
          <cell r="P285">
            <v>107.1</v>
          </cell>
          <cell r="Q285" t="str">
            <v>0803</v>
          </cell>
          <cell r="R285" t="str">
            <v>36000</v>
          </cell>
          <cell r="S285" t="str">
            <v>200212</v>
          </cell>
          <cell r="T285" t="str">
            <v>PY42</v>
          </cell>
          <cell r="U285">
            <v>702.8</v>
          </cell>
          <cell r="V285" t="str">
            <v>LDB</v>
          </cell>
          <cell r="W285">
            <v>0</v>
          </cell>
          <cell r="X285" t="str">
            <v>SHR</v>
          </cell>
          <cell r="Y285">
            <v>16</v>
          </cell>
          <cell r="Z285">
            <v>16</v>
          </cell>
          <cell r="AA285" t="str">
            <v>PYP</v>
          </cell>
          <cell r="AB285" t="str">
            <v xml:space="preserve"> 0000001</v>
          </cell>
          <cell r="AC285" t="str">
            <v>PYL</v>
          </cell>
          <cell r="AD285" t="str">
            <v>003054</v>
          </cell>
          <cell r="AE285" t="str">
            <v>EMP</v>
          </cell>
          <cell r="AF285" t="str">
            <v>70702</v>
          </cell>
          <cell r="AG285" t="str">
            <v>JUL</v>
          </cell>
          <cell r="AH285" t="str">
            <v xml:space="preserve"> 000.00</v>
          </cell>
          <cell r="AI285" t="str">
            <v>BCH</v>
          </cell>
          <cell r="AJ285" t="str">
            <v>500</v>
          </cell>
          <cell r="AK285" t="str">
            <v>CLS</v>
          </cell>
          <cell r="AL285" t="str">
            <v>R513</v>
          </cell>
          <cell r="AM285" t="str">
            <v>DTA</v>
          </cell>
          <cell r="AN285" t="str">
            <v xml:space="preserve"> 00000000000.00</v>
          </cell>
          <cell r="AO285" t="str">
            <v>DTH</v>
          </cell>
          <cell r="AP285" t="str">
            <v xml:space="preserve"> 00000000000.00</v>
          </cell>
          <cell r="AV285" t="str">
            <v>000000000</v>
          </cell>
          <cell r="AW285" t="str">
            <v>000</v>
          </cell>
          <cell r="AX285" t="str">
            <v>00</v>
          </cell>
          <cell r="AY285" t="str">
            <v>0</v>
          </cell>
          <cell r="AZ285" t="str">
            <v>FPL Fibernet</v>
          </cell>
        </row>
        <row r="286">
          <cell r="A286" t="str">
            <v>107100</v>
          </cell>
          <cell r="B286" t="str">
            <v>0312</v>
          </cell>
          <cell r="C286" t="str">
            <v>06134</v>
          </cell>
          <cell r="D286" t="str">
            <v>0FIBER</v>
          </cell>
          <cell r="E286" t="str">
            <v>312000</v>
          </cell>
          <cell r="F286" t="str">
            <v>0695</v>
          </cell>
          <cell r="G286" t="str">
            <v>52450</v>
          </cell>
          <cell r="H286" t="str">
            <v>A</v>
          </cell>
          <cell r="I286" t="str">
            <v>00000041</v>
          </cell>
          <cell r="J286">
            <v>60</v>
          </cell>
          <cell r="K286">
            <v>312</v>
          </cell>
          <cell r="L286">
            <v>6134</v>
          </cell>
          <cell r="M286">
            <v>0</v>
          </cell>
          <cell r="N286">
            <v>0</v>
          </cell>
          <cell r="O286">
            <v>0</v>
          </cell>
          <cell r="P286">
            <v>0</v>
          </cell>
          <cell r="Q286" t="str">
            <v>0695</v>
          </cell>
          <cell r="R286" t="str">
            <v>52450</v>
          </cell>
          <cell r="S286" t="str">
            <v>200212</v>
          </cell>
          <cell r="T286" t="str">
            <v>SA01</v>
          </cell>
          <cell r="U286">
            <v>-600</v>
          </cell>
          <cell r="W286">
            <v>0</v>
          </cell>
          <cell r="Y286">
            <v>0</v>
          </cell>
          <cell r="Z286">
            <v>0</v>
          </cell>
          <cell r="AA286" t="str">
            <v>BCH</v>
          </cell>
          <cell r="AB286" t="str">
            <v>450002360</v>
          </cell>
          <cell r="AC286" t="str">
            <v>PO#</v>
          </cell>
          <cell r="AE286" t="str">
            <v>S/R</v>
          </cell>
          <cell r="AI286" t="str">
            <v>PYN</v>
          </cell>
          <cell r="AJ286" t="str">
            <v>SOUTH FLORIDA WATER MGMT</v>
          </cell>
          <cell r="AK286" t="str">
            <v>VND</v>
          </cell>
          <cell r="AL286" t="str">
            <v>596015290</v>
          </cell>
          <cell r="AM286" t="str">
            <v>FAC</v>
          </cell>
          <cell r="AN286" t="str">
            <v>000</v>
          </cell>
          <cell r="AQ286" t="str">
            <v>NVD</v>
          </cell>
          <cell r="AR286" t="str">
            <v>2002-02-</v>
          </cell>
          <cell r="AU286" t="str">
            <v>LITTLE RIVER/BISCAYNSOUTH FLORIDA WATER 1700000116</v>
          </cell>
          <cell r="AV286" t="str">
            <v>MPS0JFF</v>
          </cell>
          <cell r="AW286" t="str">
            <v>000</v>
          </cell>
          <cell r="AX286" t="str">
            <v>00</v>
          </cell>
          <cell r="AY286" t="str">
            <v>0</v>
          </cell>
          <cell r="AZ286" t="str">
            <v>FPL Fibernet</v>
          </cell>
        </row>
        <row r="287">
          <cell r="A287" t="str">
            <v>107100</v>
          </cell>
          <cell r="B287" t="str">
            <v>0312</v>
          </cell>
          <cell r="C287" t="str">
            <v>06134</v>
          </cell>
          <cell r="D287" t="str">
            <v>0FIBER</v>
          </cell>
          <cell r="E287" t="str">
            <v>312000</v>
          </cell>
          <cell r="F287" t="str">
            <v>0790</v>
          </cell>
          <cell r="G287" t="str">
            <v>65000</v>
          </cell>
          <cell r="H287" t="str">
            <v>A</v>
          </cell>
          <cell r="I287" t="str">
            <v>00000041</v>
          </cell>
          <cell r="J287">
            <v>63</v>
          </cell>
          <cell r="K287">
            <v>312</v>
          </cell>
          <cell r="L287">
            <v>6134</v>
          </cell>
          <cell r="M287">
            <v>0</v>
          </cell>
          <cell r="N287">
            <v>0</v>
          </cell>
          <cell r="O287">
            <v>0</v>
          </cell>
          <cell r="P287">
            <v>0</v>
          </cell>
          <cell r="Q287" t="str">
            <v>0790</v>
          </cell>
          <cell r="R287" t="str">
            <v>65000</v>
          </cell>
          <cell r="S287" t="str">
            <v>200212</v>
          </cell>
          <cell r="T287" t="str">
            <v>CA01</v>
          </cell>
          <cell r="U287">
            <v>26139</v>
          </cell>
          <cell r="V287" t="str">
            <v>LDB</v>
          </cell>
          <cell r="W287">
            <v>0</v>
          </cell>
          <cell r="Y287">
            <v>0</v>
          </cell>
          <cell r="Z287">
            <v>0</v>
          </cell>
          <cell r="AA287" t="str">
            <v>BCH</v>
          </cell>
          <cell r="AB287" t="str">
            <v>0044</v>
          </cell>
          <cell r="AC287" t="str">
            <v>WKS</v>
          </cell>
          <cell r="AE287" t="str">
            <v>JV#</v>
          </cell>
          <cell r="AF287" t="str">
            <v>1232</v>
          </cell>
          <cell r="AG287" t="str">
            <v>FRN</v>
          </cell>
          <cell r="AH287" t="str">
            <v>6134</v>
          </cell>
          <cell r="AI287" t="str">
            <v>RP#</v>
          </cell>
          <cell r="AJ287" t="str">
            <v>000</v>
          </cell>
          <cell r="AK287" t="str">
            <v>CTL</v>
          </cell>
          <cell r="AM287" t="str">
            <v>RF#</v>
          </cell>
          <cell r="AU287" t="str">
            <v>ACCRUAL OF DEC 02 CAPITAL</v>
          </cell>
          <cell r="AZ287" t="str">
            <v>FPL Fibernet</v>
          </cell>
        </row>
        <row r="288">
          <cell r="A288" t="str">
            <v>107100</v>
          </cell>
          <cell r="B288" t="str">
            <v>0385</v>
          </cell>
          <cell r="C288" t="str">
            <v>06134</v>
          </cell>
          <cell r="D288" t="str">
            <v>0FIBER</v>
          </cell>
          <cell r="E288" t="str">
            <v>385000</v>
          </cell>
          <cell r="F288" t="str">
            <v>0802</v>
          </cell>
          <cell r="G288" t="str">
            <v>31000</v>
          </cell>
          <cell r="H288" t="str">
            <v>A</v>
          </cell>
          <cell r="I288" t="str">
            <v>00000041</v>
          </cell>
          <cell r="J288">
            <v>60</v>
          </cell>
          <cell r="K288">
            <v>385</v>
          </cell>
          <cell r="L288">
            <v>6134</v>
          </cell>
          <cell r="M288">
            <v>107</v>
          </cell>
          <cell r="N288">
            <v>10</v>
          </cell>
          <cell r="O288">
            <v>0</v>
          </cell>
          <cell r="P288">
            <v>107.1</v>
          </cell>
          <cell r="Q288" t="str">
            <v>0802</v>
          </cell>
          <cell r="R288" t="str">
            <v>31000</v>
          </cell>
          <cell r="S288" t="str">
            <v>200212</v>
          </cell>
          <cell r="T288" t="str">
            <v>PY42</v>
          </cell>
          <cell r="U288">
            <v>173.1</v>
          </cell>
          <cell r="V288" t="str">
            <v>LDB</v>
          </cell>
          <cell r="W288">
            <v>0</v>
          </cell>
          <cell r="X288" t="str">
            <v>SHR</v>
          </cell>
          <cell r="Y288">
            <v>8</v>
          </cell>
          <cell r="Z288">
            <v>8</v>
          </cell>
          <cell r="AA288" t="str">
            <v>PYP</v>
          </cell>
          <cell r="AB288" t="str">
            <v xml:space="preserve"> 0000001</v>
          </cell>
          <cell r="AC288" t="str">
            <v>PYL</v>
          </cell>
          <cell r="AD288" t="str">
            <v>003054</v>
          </cell>
          <cell r="AE288" t="str">
            <v>EMP</v>
          </cell>
          <cell r="AF288" t="str">
            <v>JULIA</v>
          </cell>
          <cell r="AG288" t="str">
            <v>JUL</v>
          </cell>
          <cell r="AH288" t="str">
            <v xml:space="preserve"> 000.00</v>
          </cell>
          <cell r="AI288" t="str">
            <v>BCH</v>
          </cell>
          <cell r="AJ288" t="str">
            <v>500</v>
          </cell>
          <cell r="AK288" t="str">
            <v>CLS</v>
          </cell>
          <cell r="AL288" t="str">
            <v>1XD9</v>
          </cell>
          <cell r="AM288" t="str">
            <v>DTA</v>
          </cell>
          <cell r="AN288" t="str">
            <v xml:space="preserve"> 00000000000.00</v>
          </cell>
          <cell r="AO288" t="str">
            <v>DTH</v>
          </cell>
          <cell r="AP288" t="str">
            <v xml:space="preserve"> 00000000000.00</v>
          </cell>
          <cell r="AV288" t="str">
            <v>000000000</v>
          </cell>
          <cell r="AW288" t="str">
            <v>000</v>
          </cell>
          <cell r="AX288" t="str">
            <v>00</v>
          </cell>
          <cell r="AY288" t="str">
            <v>0</v>
          </cell>
          <cell r="AZ288" t="str">
            <v>FPL Fibernet</v>
          </cell>
        </row>
        <row r="289">
          <cell r="A289" t="str">
            <v>107100</v>
          </cell>
          <cell r="B289" t="str">
            <v>0314</v>
          </cell>
          <cell r="C289" t="str">
            <v>06135</v>
          </cell>
          <cell r="D289" t="str">
            <v>0FIBER</v>
          </cell>
          <cell r="E289" t="str">
            <v>314000</v>
          </cell>
          <cell r="F289" t="str">
            <v>0662</v>
          </cell>
          <cell r="G289" t="str">
            <v>51450</v>
          </cell>
          <cell r="H289" t="str">
            <v>A</v>
          </cell>
          <cell r="I289" t="str">
            <v>00000041</v>
          </cell>
          <cell r="J289">
            <v>63</v>
          </cell>
          <cell r="K289">
            <v>314</v>
          </cell>
          <cell r="L289">
            <v>6135</v>
          </cell>
          <cell r="M289">
            <v>0</v>
          </cell>
          <cell r="N289">
            <v>0</v>
          </cell>
          <cell r="O289">
            <v>0</v>
          </cell>
          <cell r="P289">
            <v>0</v>
          </cell>
          <cell r="Q289" t="str">
            <v>0662</v>
          </cell>
          <cell r="R289" t="str">
            <v>51450</v>
          </cell>
          <cell r="S289" t="str">
            <v>200212</v>
          </cell>
          <cell r="T289" t="str">
            <v>SA01</v>
          </cell>
          <cell r="U289">
            <v>397.75</v>
          </cell>
          <cell r="W289">
            <v>0</v>
          </cell>
          <cell r="Y289">
            <v>0</v>
          </cell>
          <cell r="Z289">
            <v>1</v>
          </cell>
          <cell r="AA289" t="str">
            <v>BCH</v>
          </cell>
          <cell r="AB289" t="str">
            <v>450002353</v>
          </cell>
          <cell r="AC289" t="str">
            <v>PO#</v>
          </cell>
          <cell r="AD289" t="str">
            <v>4500030221</v>
          </cell>
          <cell r="AE289" t="str">
            <v>S/R</v>
          </cell>
          <cell r="AF289" t="str">
            <v>NET</v>
          </cell>
          <cell r="AI289" t="str">
            <v>PYN</v>
          </cell>
          <cell r="AJ289" t="str">
            <v>W D COMMUNICATIONS INC</v>
          </cell>
          <cell r="AK289" t="str">
            <v>VND</v>
          </cell>
          <cell r="AL289" t="str">
            <v>591953252</v>
          </cell>
          <cell r="AM289" t="str">
            <v>FAC</v>
          </cell>
          <cell r="AN289" t="str">
            <v>000</v>
          </cell>
          <cell r="AQ289" t="str">
            <v>NVD</v>
          </cell>
          <cell r="AR289" t="str">
            <v>2002-12-</v>
          </cell>
          <cell r="AU289" t="str">
            <v>INVOICE# 26310      W D COMMUNICATIONS I5000003613</v>
          </cell>
          <cell r="AV289" t="str">
            <v>WF-BATCH</v>
          </cell>
          <cell r="AW289" t="str">
            <v>000</v>
          </cell>
          <cell r="AX289" t="str">
            <v>00</v>
          </cell>
          <cell r="AY289" t="str">
            <v>0</v>
          </cell>
          <cell r="AZ289" t="str">
            <v>FPL Fibernet</v>
          </cell>
        </row>
        <row r="290">
          <cell r="A290" t="str">
            <v>107100</v>
          </cell>
          <cell r="B290" t="str">
            <v>0314</v>
          </cell>
          <cell r="C290" t="str">
            <v>06135</v>
          </cell>
          <cell r="D290" t="str">
            <v>0FIBER</v>
          </cell>
          <cell r="E290" t="str">
            <v>314000</v>
          </cell>
          <cell r="F290" t="str">
            <v>0662</v>
          </cell>
          <cell r="G290" t="str">
            <v>51450</v>
          </cell>
          <cell r="H290" t="str">
            <v>A</v>
          </cell>
          <cell r="I290" t="str">
            <v>00000041</v>
          </cell>
          <cell r="J290">
            <v>63</v>
          </cell>
          <cell r="K290">
            <v>314</v>
          </cell>
          <cell r="L290">
            <v>6135</v>
          </cell>
          <cell r="M290">
            <v>0</v>
          </cell>
          <cell r="N290">
            <v>0</v>
          </cell>
          <cell r="O290">
            <v>0</v>
          </cell>
          <cell r="P290">
            <v>0</v>
          </cell>
          <cell r="Q290" t="str">
            <v>0662</v>
          </cell>
          <cell r="R290" t="str">
            <v>51450</v>
          </cell>
          <cell r="S290" t="str">
            <v>200212</v>
          </cell>
          <cell r="T290" t="str">
            <v>SA01</v>
          </cell>
          <cell r="U290">
            <v>397.75</v>
          </cell>
          <cell r="W290">
            <v>0</v>
          </cell>
          <cell r="Y290">
            <v>0</v>
          </cell>
          <cell r="Z290">
            <v>1</v>
          </cell>
          <cell r="AA290" t="str">
            <v>BCH</v>
          </cell>
          <cell r="AB290" t="str">
            <v>450002353</v>
          </cell>
          <cell r="AC290" t="str">
            <v>PO#</v>
          </cell>
          <cell r="AD290" t="str">
            <v>4500030221</v>
          </cell>
          <cell r="AE290" t="str">
            <v>S/R</v>
          </cell>
          <cell r="AF290" t="str">
            <v>NET</v>
          </cell>
          <cell r="AI290" t="str">
            <v>PYN</v>
          </cell>
          <cell r="AJ290" t="str">
            <v>W D COMMUNICATIONS INC</v>
          </cell>
          <cell r="AK290" t="str">
            <v>VND</v>
          </cell>
          <cell r="AL290" t="str">
            <v>591953252</v>
          </cell>
          <cell r="AM290" t="str">
            <v>FAC</v>
          </cell>
          <cell r="AN290" t="str">
            <v>000</v>
          </cell>
          <cell r="AQ290" t="str">
            <v>NVD</v>
          </cell>
          <cell r="AR290" t="str">
            <v>2002-12-</v>
          </cell>
          <cell r="AU290" t="str">
            <v>INVOICE# 26321      W D COMMUNICATIONS I5000003596</v>
          </cell>
          <cell r="AV290" t="str">
            <v>WF-BATCH</v>
          </cell>
          <cell r="AW290" t="str">
            <v>000</v>
          </cell>
          <cell r="AX290" t="str">
            <v>00</v>
          </cell>
          <cell r="AY290" t="str">
            <v>0</v>
          </cell>
          <cell r="AZ290" t="str">
            <v>FPL Fibernet</v>
          </cell>
        </row>
        <row r="291">
          <cell r="A291" t="str">
            <v>107100</v>
          </cell>
          <cell r="B291" t="str">
            <v>0314</v>
          </cell>
          <cell r="C291" t="str">
            <v>06135</v>
          </cell>
          <cell r="D291" t="str">
            <v>0FIBER</v>
          </cell>
          <cell r="E291" t="str">
            <v>314000</v>
          </cell>
          <cell r="F291" t="str">
            <v>0662</v>
          </cell>
          <cell r="G291" t="str">
            <v>51450</v>
          </cell>
          <cell r="H291" t="str">
            <v>A</v>
          </cell>
          <cell r="I291" t="str">
            <v>00000041</v>
          </cell>
          <cell r="J291">
            <v>63</v>
          </cell>
          <cell r="K291">
            <v>314</v>
          </cell>
          <cell r="L291">
            <v>6135</v>
          </cell>
          <cell r="M291">
            <v>0</v>
          </cell>
          <cell r="N291">
            <v>0</v>
          </cell>
          <cell r="O291">
            <v>0</v>
          </cell>
          <cell r="P291">
            <v>0</v>
          </cell>
          <cell r="Q291" t="str">
            <v>0662</v>
          </cell>
          <cell r="R291" t="str">
            <v>51450</v>
          </cell>
          <cell r="S291" t="str">
            <v>200212</v>
          </cell>
          <cell r="T291" t="str">
            <v>SA01</v>
          </cell>
          <cell r="U291">
            <v>667.75</v>
          </cell>
          <cell r="W291">
            <v>0</v>
          </cell>
          <cell r="Y291">
            <v>0</v>
          </cell>
          <cell r="Z291">
            <v>1</v>
          </cell>
          <cell r="AA291" t="str">
            <v>BCH</v>
          </cell>
          <cell r="AB291" t="str">
            <v>450002353</v>
          </cell>
          <cell r="AC291" t="str">
            <v>PO#</v>
          </cell>
          <cell r="AD291" t="str">
            <v>4500030221</v>
          </cell>
          <cell r="AE291" t="str">
            <v>S/R</v>
          </cell>
          <cell r="AF291" t="str">
            <v>NET</v>
          </cell>
          <cell r="AI291" t="str">
            <v>PYN</v>
          </cell>
          <cell r="AJ291" t="str">
            <v>W D COMMUNICATIONS INC</v>
          </cell>
          <cell r="AK291" t="str">
            <v>VND</v>
          </cell>
          <cell r="AL291" t="str">
            <v>591953252</v>
          </cell>
          <cell r="AM291" t="str">
            <v>FAC</v>
          </cell>
          <cell r="AN291" t="str">
            <v>000</v>
          </cell>
          <cell r="AQ291" t="str">
            <v>NVD</v>
          </cell>
          <cell r="AR291" t="str">
            <v>2002-12-</v>
          </cell>
          <cell r="AU291" t="str">
            <v>INVOICE# 26309      W D COMMUNICATIONS I5000003595</v>
          </cell>
          <cell r="AV291" t="str">
            <v>WF-BATCH</v>
          </cell>
          <cell r="AW291" t="str">
            <v>000</v>
          </cell>
          <cell r="AX291" t="str">
            <v>00</v>
          </cell>
          <cell r="AY291" t="str">
            <v>0</v>
          </cell>
          <cell r="AZ291" t="str">
            <v>FPL Fibernet</v>
          </cell>
        </row>
        <row r="292">
          <cell r="A292" t="str">
            <v>107100</v>
          </cell>
          <cell r="B292" t="str">
            <v>0314</v>
          </cell>
          <cell r="C292" t="str">
            <v>06135</v>
          </cell>
          <cell r="D292" t="str">
            <v>0FIBER</v>
          </cell>
          <cell r="E292" t="str">
            <v>314000</v>
          </cell>
          <cell r="F292" t="str">
            <v>0790</v>
          </cell>
          <cell r="G292" t="str">
            <v>65000</v>
          </cell>
          <cell r="H292" t="str">
            <v>A</v>
          </cell>
          <cell r="I292" t="str">
            <v>00000041</v>
          </cell>
          <cell r="J292">
            <v>9</v>
          </cell>
          <cell r="K292">
            <v>314</v>
          </cell>
          <cell r="L292">
            <v>6135</v>
          </cell>
          <cell r="M292">
            <v>0</v>
          </cell>
          <cell r="N292">
            <v>0</v>
          </cell>
          <cell r="O292">
            <v>0</v>
          </cell>
          <cell r="P292">
            <v>0</v>
          </cell>
          <cell r="Q292" t="str">
            <v>0790</v>
          </cell>
          <cell r="R292" t="str">
            <v>65000</v>
          </cell>
          <cell r="S292" t="str">
            <v>200212</v>
          </cell>
          <cell r="T292" t="str">
            <v>CA01</v>
          </cell>
          <cell r="U292">
            <v>-35629.360000000001</v>
          </cell>
          <cell r="V292" t="str">
            <v>LDB</v>
          </cell>
          <cell r="W292">
            <v>0</v>
          </cell>
          <cell r="Y292">
            <v>0</v>
          </cell>
          <cell r="Z292">
            <v>0</v>
          </cell>
          <cell r="AA292" t="str">
            <v>BCH</v>
          </cell>
          <cell r="AB292" t="str">
            <v>0023</v>
          </cell>
          <cell r="AC292" t="str">
            <v>WKS</v>
          </cell>
          <cell r="AE292" t="str">
            <v>JV#</v>
          </cell>
          <cell r="AF292" t="str">
            <v>1232</v>
          </cell>
          <cell r="AG292" t="str">
            <v>FRN</v>
          </cell>
          <cell r="AH292" t="str">
            <v>6135</v>
          </cell>
          <cell r="AI292" t="str">
            <v>RP#</v>
          </cell>
          <cell r="AJ292" t="str">
            <v>000</v>
          </cell>
          <cell r="AK292" t="str">
            <v>CTL</v>
          </cell>
          <cell r="AM292" t="str">
            <v>RF#</v>
          </cell>
          <cell r="AU292" t="str">
            <v>TO PLACE IN SERVICE</v>
          </cell>
          <cell r="AZ292" t="str">
            <v>FPL Fibernet</v>
          </cell>
        </row>
        <row r="293">
          <cell r="A293" t="str">
            <v>107100</v>
          </cell>
          <cell r="B293" t="str">
            <v>0314</v>
          </cell>
          <cell r="C293" t="str">
            <v>06135</v>
          </cell>
          <cell r="D293" t="str">
            <v>0FIBER</v>
          </cell>
          <cell r="E293" t="str">
            <v>314000</v>
          </cell>
          <cell r="F293" t="str">
            <v>0790</v>
          </cell>
          <cell r="G293" t="str">
            <v>65000</v>
          </cell>
          <cell r="H293" t="str">
            <v>A</v>
          </cell>
          <cell r="I293" t="str">
            <v>00000041</v>
          </cell>
          <cell r="J293">
            <v>9</v>
          </cell>
          <cell r="K293">
            <v>314</v>
          </cell>
          <cell r="L293">
            <v>6135</v>
          </cell>
          <cell r="M293">
            <v>0</v>
          </cell>
          <cell r="N293">
            <v>0</v>
          </cell>
          <cell r="O293">
            <v>0</v>
          </cell>
          <cell r="P293">
            <v>0</v>
          </cell>
          <cell r="Q293" t="str">
            <v>0790</v>
          </cell>
          <cell r="R293" t="str">
            <v>65000</v>
          </cell>
          <cell r="S293" t="str">
            <v>200212</v>
          </cell>
          <cell r="T293" t="str">
            <v>CA01</v>
          </cell>
          <cell r="U293">
            <v>-148197.42000000001</v>
          </cell>
          <cell r="V293" t="str">
            <v>LDB</v>
          </cell>
          <cell r="W293">
            <v>0</v>
          </cell>
          <cell r="Y293">
            <v>0</v>
          </cell>
          <cell r="Z293">
            <v>0</v>
          </cell>
          <cell r="AA293" t="str">
            <v>BCH</v>
          </cell>
          <cell r="AB293" t="str">
            <v>0023</v>
          </cell>
          <cell r="AC293" t="str">
            <v>WKS</v>
          </cell>
          <cell r="AE293" t="str">
            <v>JV#</v>
          </cell>
          <cell r="AF293" t="str">
            <v>1232</v>
          </cell>
          <cell r="AG293" t="str">
            <v>FRN</v>
          </cell>
          <cell r="AH293" t="str">
            <v>6135</v>
          </cell>
          <cell r="AI293" t="str">
            <v>RP#</v>
          </cell>
          <cell r="AJ293" t="str">
            <v>000</v>
          </cell>
          <cell r="AK293" t="str">
            <v>CTL</v>
          </cell>
          <cell r="AM293" t="str">
            <v>RF#</v>
          </cell>
          <cell r="AU293" t="str">
            <v>TO PLACE IN SERVICE</v>
          </cell>
          <cell r="AZ293" t="str">
            <v>FPL Fibernet</v>
          </cell>
        </row>
        <row r="294">
          <cell r="A294" t="str">
            <v>107100</v>
          </cell>
          <cell r="B294" t="str">
            <v>0312</v>
          </cell>
          <cell r="C294" t="str">
            <v>06080</v>
          </cell>
          <cell r="D294" t="str">
            <v>0ELECT</v>
          </cell>
          <cell r="E294" t="str">
            <v>312000</v>
          </cell>
          <cell r="F294" t="str">
            <v>0790</v>
          </cell>
          <cell r="G294" t="str">
            <v>65000</v>
          </cell>
          <cell r="H294" t="str">
            <v>A</v>
          </cell>
          <cell r="I294" t="str">
            <v>00000041</v>
          </cell>
          <cell r="J294">
            <v>65</v>
          </cell>
          <cell r="K294">
            <v>312</v>
          </cell>
          <cell r="L294">
            <v>6139</v>
          </cell>
          <cell r="M294">
            <v>0</v>
          </cell>
          <cell r="N294">
            <v>0</v>
          </cell>
          <cell r="O294">
            <v>0</v>
          </cell>
          <cell r="P294">
            <v>0</v>
          </cell>
          <cell r="Q294" t="str">
            <v>0790</v>
          </cell>
          <cell r="R294" t="str">
            <v>65000</v>
          </cell>
          <cell r="S294" t="str">
            <v>200212</v>
          </cell>
          <cell r="T294" t="str">
            <v>CA01</v>
          </cell>
          <cell r="U294">
            <v>-52989.85</v>
          </cell>
          <cell r="V294" t="str">
            <v>LDB</v>
          </cell>
          <cell r="W294">
            <v>0</v>
          </cell>
          <cell r="Y294">
            <v>0</v>
          </cell>
          <cell r="Z294">
            <v>0</v>
          </cell>
          <cell r="AA294" t="str">
            <v>BCH</v>
          </cell>
          <cell r="AB294" t="str">
            <v>0023</v>
          </cell>
          <cell r="AC294" t="str">
            <v>WKS</v>
          </cell>
          <cell r="AE294" t="str">
            <v>JV#</v>
          </cell>
          <cell r="AF294" t="str">
            <v>1232</v>
          </cell>
          <cell r="AG294" t="str">
            <v>FRN</v>
          </cell>
          <cell r="AH294" t="str">
            <v>6139</v>
          </cell>
          <cell r="AI294" t="str">
            <v>RP#</v>
          </cell>
          <cell r="AJ294" t="str">
            <v>000</v>
          </cell>
          <cell r="AK294" t="str">
            <v>CTL</v>
          </cell>
          <cell r="AM294" t="str">
            <v>RF#</v>
          </cell>
          <cell r="AU294" t="str">
            <v>TO PLACE IN SERVICE</v>
          </cell>
          <cell r="AZ294" t="str">
            <v>FPL Fibernet</v>
          </cell>
        </row>
        <row r="295">
          <cell r="A295" t="str">
            <v>107100</v>
          </cell>
          <cell r="B295" t="str">
            <v>0312</v>
          </cell>
          <cell r="C295" t="str">
            <v>06080</v>
          </cell>
          <cell r="D295" t="str">
            <v>0FIBER</v>
          </cell>
          <cell r="E295" t="str">
            <v>312000</v>
          </cell>
          <cell r="F295" t="str">
            <v>0790</v>
          </cell>
          <cell r="G295" t="str">
            <v>65000</v>
          </cell>
          <cell r="H295" t="str">
            <v>A</v>
          </cell>
          <cell r="I295" t="str">
            <v>00000041</v>
          </cell>
          <cell r="J295">
            <v>63</v>
          </cell>
          <cell r="K295">
            <v>312</v>
          </cell>
          <cell r="L295">
            <v>6139</v>
          </cell>
          <cell r="M295">
            <v>0</v>
          </cell>
          <cell r="N295">
            <v>0</v>
          </cell>
          <cell r="O295">
            <v>0</v>
          </cell>
          <cell r="P295">
            <v>0</v>
          </cell>
          <cell r="Q295" t="str">
            <v>0790</v>
          </cell>
          <cell r="R295" t="str">
            <v>65000</v>
          </cell>
          <cell r="S295" t="str">
            <v>200212</v>
          </cell>
          <cell r="T295" t="str">
            <v>CA01</v>
          </cell>
          <cell r="U295">
            <v>2000</v>
          </cell>
          <cell r="V295" t="str">
            <v>LDB</v>
          </cell>
          <cell r="W295">
            <v>0</v>
          </cell>
          <cell r="Y295">
            <v>0</v>
          </cell>
          <cell r="Z295">
            <v>0</v>
          </cell>
          <cell r="AA295" t="str">
            <v>BCH</v>
          </cell>
          <cell r="AB295" t="str">
            <v>0011</v>
          </cell>
          <cell r="AC295" t="str">
            <v>WKS</v>
          </cell>
          <cell r="AE295" t="str">
            <v>JV#</v>
          </cell>
          <cell r="AF295" t="str">
            <v>1232</v>
          </cell>
          <cell r="AG295" t="str">
            <v>FRN</v>
          </cell>
          <cell r="AH295" t="str">
            <v>6139</v>
          </cell>
          <cell r="AI295" t="str">
            <v>RP#</v>
          </cell>
          <cell r="AJ295" t="str">
            <v>000</v>
          </cell>
          <cell r="AK295" t="str">
            <v>CTL</v>
          </cell>
          <cell r="AM295" t="str">
            <v>RF#</v>
          </cell>
          <cell r="AU295" t="str">
            <v>ACCRUAL OF DEC 02 CAPITAL</v>
          </cell>
          <cell r="AZ295" t="str">
            <v>FPL Fibernet</v>
          </cell>
        </row>
        <row r="296">
          <cell r="A296" t="str">
            <v>107100</v>
          </cell>
          <cell r="B296" t="str">
            <v>0312</v>
          </cell>
          <cell r="C296" t="str">
            <v>06080</v>
          </cell>
          <cell r="D296" t="str">
            <v>0FIBER</v>
          </cell>
          <cell r="E296" t="str">
            <v>312000</v>
          </cell>
          <cell r="F296" t="str">
            <v>0803</v>
          </cell>
          <cell r="G296" t="str">
            <v>36000</v>
          </cell>
          <cell r="H296" t="str">
            <v>A</v>
          </cell>
          <cell r="I296" t="str">
            <v>00000041</v>
          </cell>
          <cell r="J296">
            <v>60</v>
          </cell>
          <cell r="K296">
            <v>312</v>
          </cell>
          <cell r="L296">
            <v>6139</v>
          </cell>
          <cell r="M296">
            <v>107</v>
          </cell>
          <cell r="N296">
            <v>10</v>
          </cell>
          <cell r="O296">
            <v>0</v>
          </cell>
          <cell r="P296">
            <v>107.1</v>
          </cell>
          <cell r="Q296" t="str">
            <v>0803</v>
          </cell>
          <cell r="R296" t="str">
            <v>36000</v>
          </cell>
          <cell r="S296" t="str">
            <v>200212</v>
          </cell>
          <cell r="T296" t="str">
            <v>PY42</v>
          </cell>
          <cell r="U296">
            <v>418.5</v>
          </cell>
          <cell r="V296" t="str">
            <v>LDB</v>
          </cell>
          <cell r="W296">
            <v>0</v>
          </cell>
          <cell r="X296" t="str">
            <v>SHR</v>
          </cell>
          <cell r="Y296">
            <v>10</v>
          </cell>
          <cell r="Z296">
            <v>10</v>
          </cell>
          <cell r="AA296" t="str">
            <v>PYP</v>
          </cell>
          <cell r="AB296" t="str">
            <v xml:space="preserve"> 0000025</v>
          </cell>
          <cell r="AC296" t="str">
            <v>PYL</v>
          </cell>
          <cell r="AD296" t="str">
            <v>004368</v>
          </cell>
          <cell r="AE296" t="str">
            <v>EMP</v>
          </cell>
          <cell r="AF296" t="str">
            <v>64529</v>
          </cell>
          <cell r="AG296" t="str">
            <v>JUL</v>
          </cell>
          <cell r="AH296" t="str">
            <v xml:space="preserve"> 000.00</v>
          </cell>
          <cell r="AI296" t="str">
            <v>BCH</v>
          </cell>
          <cell r="AJ296" t="str">
            <v>500</v>
          </cell>
          <cell r="AK296" t="str">
            <v>CLS</v>
          </cell>
          <cell r="AL296" t="str">
            <v>R436</v>
          </cell>
          <cell r="AM296" t="str">
            <v>DTA</v>
          </cell>
          <cell r="AN296" t="str">
            <v xml:space="preserve"> 00000000000.00</v>
          </cell>
          <cell r="AO296" t="str">
            <v>DTH</v>
          </cell>
          <cell r="AP296" t="str">
            <v xml:space="preserve"> 00000000000.00</v>
          </cell>
          <cell r="AV296" t="str">
            <v>000000000</v>
          </cell>
          <cell r="AW296" t="str">
            <v>000</v>
          </cell>
          <cell r="AX296" t="str">
            <v>00</v>
          </cell>
          <cell r="AY296" t="str">
            <v>0</v>
          </cell>
          <cell r="AZ296" t="str">
            <v>FPL Fibernet</v>
          </cell>
        </row>
        <row r="297">
          <cell r="A297" t="str">
            <v>107100</v>
          </cell>
          <cell r="B297" t="str">
            <v>0367</v>
          </cell>
          <cell r="C297" t="str">
            <v>06080</v>
          </cell>
          <cell r="D297" t="str">
            <v>0FIBER</v>
          </cell>
          <cell r="E297" t="str">
            <v>367000</v>
          </cell>
          <cell r="F297" t="str">
            <v>0803</v>
          </cell>
          <cell r="G297" t="str">
            <v>36000</v>
          </cell>
          <cell r="H297" t="str">
            <v>A</v>
          </cell>
          <cell r="I297" t="str">
            <v>00000041</v>
          </cell>
          <cell r="J297">
            <v>60</v>
          </cell>
          <cell r="K297">
            <v>367</v>
          </cell>
          <cell r="L297">
            <v>6139</v>
          </cell>
          <cell r="M297">
            <v>107</v>
          </cell>
          <cell r="N297">
            <v>10</v>
          </cell>
          <cell r="O297">
            <v>0</v>
          </cell>
          <cell r="P297">
            <v>107.1</v>
          </cell>
          <cell r="Q297" t="str">
            <v>0803</v>
          </cell>
          <cell r="R297" t="str">
            <v>36000</v>
          </cell>
          <cell r="S297" t="str">
            <v>200212</v>
          </cell>
          <cell r="T297" t="str">
            <v>PY42</v>
          </cell>
          <cell r="U297">
            <v>216.38</v>
          </cell>
          <cell r="V297" t="str">
            <v>LDB</v>
          </cell>
          <cell r="W297">
            <v>0</v>
          </cell>
          <cell r="X297" t="str">
            <v>SHR</v>
          </cell>
          <cell r="Y297">
            <v>6</v>
          </cell>
          <cell r="Z297">
            <v>6</v>
          </cell>
          <cell r="AA297" t="str">
            <v>PYP</v>
          </cell>
          <cell r="AB297" t="str">
            <v xml:space="preserve"> 0000025</v>
          </cell>
          <cell r="AC297" t="str">
            <v>PYL</v>
          </cell>
          <cell r="AD297" t="str">
            <v>004367</v>
          </cell>
          <cell r="AE297" t="str">
            <v>EMP</v>
          </cell>
          <cell r="AF297" t="str">
            <v>86996</v>
          </cell>
          <cell r="AG297" t="str">
            <v>JUL</v>
          </cell>
          <cell r="AH297" t="str">
            <v xml:space="preserve"> 000.00</v>
          </cell>
          <cell r="AI297" t="str">
            <v>BCH</v>
          </cell>
          <cell r="AJ297" t="str">
            <v>500</v>
          </cell>
          <cell r="AK297" t="str">
            <v>CLS</v>
          </cell>
          <cell r="AL297" t="str">
            <v>R234</v>
          </cell>
          <cell r="AM297" t="str">
            <v>DTA</v>
          </cell>
          <cell r="AN297" t="str">
            <v xml:space="preserve"> 00000000000.00</v>
          </cell>
          <cell r="AO297" t="str">
            <v>DTH</v>
          </cell>
          <cell r="AP297" t="str">
            <v xml:space="preserve"> 00000000000.00</v>
          </cell>
          <cell r="AV297" t="str">
            <v>000000000</v>
          </cell>
          <cell r="AW297" t="str">
            <v>000</v>
          </cell>
          <cell r="AX297" t="str">
            <v>00</v>
          </cell>
          <cell r="AY297" t="str">
            <v>0</v>
          </cell>
          <cell r="AZ297" t="str">
            <v>FPL Fibernet</v>
          </cell>
        </row>
        <row r="298">
          <cell r="A298" t="str">
            <v>107100</v>
          </cell>
          <cell r="B298" t="str">
            <v>0367</v>
          </cell>
          <cell r="C298" t="str">
            <v>06080</v>
          </cell>
          <cell r="D298" t="str">
            <v>0FIBER</v>
          </cell>
          <cell r="E298" t="str">
            <v>367000</v>
          </cell>
          <cell r="F298" t="str">
            <v>0803</v>
          </cell>
          <cell r="G298" t="str">
            <v>36000</v>
          </cell>
          <cell r="H298" t="str">
            <v>A</v>
          </cell>
          <cell r="I298" t="str">
            <v>00000041</v>
          </cell>
          <cell r="J298">
            <v>60</v>
          </cell>
          <cell r="K298">
            <v>367</v>
          </cell>
          <cell r="L298">
            <v>6139</v>
          </cell>
          <cell r="M298">
            <v>107</v>
          </cell>
          <cell r="N298">
            <v>10</v>
          </cell>
          <cell r="O298">
            <v>0</v>
          </cell>
          <cell r="P298">
            <v>107.1</v>
          </cell>
          <cell r="Q298" t="str">
            <v>0803</v>
          </cell>
          <cell r="R298" t="str">
            <v>36000</v>
          </cell>
          <cell r="S298" t="str">
            <v>200212</v>
          </cell>
          <cell r="T298" t="str">
            <v>PY42</v>
          </cell>
          <cell r="U298">
            <v>865.5</v>
          </cell>
          <cell r="V298" t="str">
            <v>LDB</v>
          </cell>
          <cell r="W298">
            <v>0</v>
          </cell>
          <cell r="X298" t="str">
            <v>SHR</v>
          </cell>
          <cell r="Y298">
            <v>24</v>
          </cell>
          <cell r="Z298">
            <v>24</v>
          </cell>
          <cell r="AA298" t="str">
            <v>PYP</v>
          </cell>
          <cell r="AB298" t="str">
            <v xml:space="preserve"> 0000026</v>
          </cell>
          <cell r="AC298" t="str">
            <v>PYL</v>
          </cell>
          <cell r="AD298" t="str">
            <v>004367</v>
          </cell>
          <cell r="AE298" t="str">
            <v>EMP</v>
          </cell>
          <cell r="AF298" t="str">
            <v>86996</v>
          </cell>
          <cell r="AG298" t="str">
            <v>JUL</v>
          </cell>
          <cell r="AH298" t="str">
            <v xml:space="preserve"> 000.00</v>
          </cell>
          <cell r="AI298" t="str">
            <v>BCH</v>
          </cell>
          <cell r="AJ298" t="str">
            <v>500</v>
          </cell>
          <cell r="AK298" t="str">
            <v>CLS</v>
          </cell>
          <cell r="AL298" t="str">
            <v>R234</v>
          </cell>
          <cell r="AM298" t="str">
            <v>DTA</v>
          </cell>
          <cell r="AN298" t="str">
            <v xml:space="preserve"> 00000000000.00</v>
          </cell>
          <cell r="AO298" t="str">
            <v>DTH</v>
          </cell>
          <cell r="AP298" t="str">
            <v xml:space="preserve"> 00000000000.00</v>
          </cell>
          <cell r="AV298" t="str">
            <v>000000000</v>
          </cell>
          <cell r="AW298" t="str">
            <v>000</v>
          </cell>
          <cell r="AX298" t="str">
            <v>00</v>
          </cell>
          <cell r="AY298" t="str">
            <v>0</v>
          </cell>
          <cell r="AZ298" t="str">
            <v>FPL Fibernet</v>
          </cell>
        </row>
        <row r="299">
          <cell r="A299" t="str">
            <v>107100</v>
          </cell>
          <cell r="B299" t="str">
            <v>0385</v>
          </cell>
          <cell r="C299" t="str">
            <v>06080</v>
          </cell>
          <cell r="D299" t="str">
            <v>0FIBER</v>
          </cell>
          <cell r="E299" t="str">
            <v>385000</v>
          </cell>
          <cell r="F299" t="str">
            <v>0662</v>
          </cell>
          <cell r="G299" t="str">
            <v>51450</v>
          </cell>
          <cell r="H299" t="str">
            <v>A</v>
          </cell>
          <cell r="I299" t="str">
            <v>00000041</v>
          </cell>
          <cell r="J299">
            <v>60</v>
          </cell>
          <cell r="K299">
            <v>385</v>
          </cell>
          <cell r="L299">
            <v>6139</v>
          </cell>
          <cell r="M299">
            <v>0</v>
          </cell>
          <cell r="N299">
            <v>0</v>
          </cell>
          <cell r="O299">
            <v>0</v>
          </cell>
          <cell r="P299">
            <v>0</v>
          </cell>
          <cell r="Q299" t="str">
            <v>0662</v>
          </cell>
          <cell r="R299" t="str">
            <v>51450</v>
          </cell>
          <cell r="S299" t="str">
            <v>200212</v>
          </cell>
          <cell r="T299" t="str">
            <v>SA01</v>
          </cell>
          <cell r="U299">
            <v>20045.25</v>
          </cell>
          <cell r="W299">
            <v>0</v>
          </cell>
          <cell r="Y299">
            <v>0</v>
          </cell>
          <cell r="Z299">
            <v>1</v>
          </cell>
          <cell r="AA299" t="str">
            <v>BCH</v>
          </cell>
          <cell r="AB299" t="str">
            <v>450002354</v>
          </cell>
          <cell r="AC299" t="str">
            <v>PO#</v>
          </cell>
          <cell r="AD299" t="str">
            <v>4500080535</v>
          </cell>
          <cell r="AE299" t="str">
            <v>S/R</v>
          </cell>
          <cell r="AF299" t="str">
            <v>337</v>
          </cell>
          <cell r="AI299" t="str">
            <v>PYN</v>
          </cell>
          <cell r="AJ299" t="str">
            <v>YOUNGS COMMUNICATIONS CO</v>
          </cell>
          <cell r="AK299" t="str">
            <v>VND</v>
          </cell>
          <cell r="AL299" t="str">
            <v>591398816</v>
          </cell>
          <cell r="AM299" t="str">
            <v>FAC</v>
          </cell>
          <cell r="AN299" t="str">
            <v>000</v>
          </cell>
          <cell r="AQ299" t="str">
            <v>NVD</v>
          </cell>
          <cell r="AR299" t="str">
            <v>2002-12-</v>
          </cell>
          <cell r="AU299" t="str">
            <v>INVOICE# 6718       YOUNGS COMMUNICATION5000003644</v>
          </cell>
          <cell r="AV299" t="str">
            <v>WF-BATCH</v>
          </cell>
          <cell r="AW299" t="str">
            <v>000</v>
          </cell>
          <cell r="AX299" t="str">
            <v>00</v>
          </cell>
          <cell r="AY299" t="str">
            <v>0</v>
          </cell>
          <cell r="AZ299" t="str">
            <v>FPL Fibernet</v>
          </cell>
        </row>
        <row r="300">
          <cell r="A300" t="str">
            <v>107100</v>
          </cell>
          <cell r="B300" t="str">
            <v>0385</v>
          </cell>
          <cell r="C300" t="str">
            <v>06080</v>
          </cell>
          <cell r="D300" t="str">
            <v>0FIBER</v>
          </cell>
          <cell r="E300" t="str">
            <v>385000</v>
          </cell>
          <cell r="F300" t="str">
            <v>0803</v>
          </cell>
          <cell r="G300" t="str">
            <v>36000</v>
          </cell>
          <cell r="H300" t="str">
            <v>A</v>
          </cell>
          <cell r="I300" t="str">
            <v>00000041</v>
          </cell>
          <cell r="J300">
            <v>60</v>
          </cell>
          <cell r="K300">
            <v>385</v>
          </cell>
          <cell r="L300">
            <v>6139</v>
          </cell>
          <cell r="M300">
            <v>107</v>
          </cell>
          <cell r="N300">
            <v>10</v>
          </cell>
          <cell r="O300">
            <v>0</v>
          </cell>
          <cell r="P300">
            <v>107.1</v>
          </cell>
          <cell r="Q300" t="str">
            <v>0803</v>
          </cell>
          <cell r="R300" t="str">
            <v>36000</v>
          </cell>
          <cell r="S300" t="str">
            <v>200212</v>
          </cell>
          <cell r="T300" t="str">
            <v>PY42</v>
          </cell>
          <cell r="U300">
            <v>334.8</v>
          </cell>
          <cell r="V300" t="str">
            <v>LDB</v>
          </cell>
          <cell r="W300">
            <v>0</v>
          </cell>
          <cell r="X300" t="str">
            <v>SHR</v>
          </cell>
          <cell r="Y300">
            <v>8</v>
          </cell>
          <cell r="Z300">
            <v>8</v>
          </cell>
          <cell r="AA300" t="str">
            <v>PYP</v>
          </cell>
          <cell r="AB300" t="str">
            <v xml:space="preserve"> 0000026</v>
          </cell>
          <cell r="AC300" t="str">
            <v>PYL</v>
          </cell>
          <cell r="AD300" t="str">
            <v>004368</v>
          </cell>
          <cell r="AE300" t="str">
            <v>EMP</v>
          </cell>
          <cell r="AF300" t="str">
            <v>64529</v>
          </cell>
          <cell r="AG300" t="str">
            <v>JUL</v>
          </cell>
          <cell r="AH300" t="str">
            <v xml:space="preserve"> 000.00</v>
          </cell>
          <cell r="AI300" t="str">
            <v>BCH</v>
          </cell>
          <cell r="AJ300" t="str">
            <v>500</v>
          </cell>
          <cell r="AK300" t="str">
            <v>CLS</v>
          </cell>
          <cell r="AL300" t="str">
            <v>R436</v>
          </cell>
          <cell r="AM300" t="str">
            <v>DTA</v>
          </cell>
          <cell r="AN300" t="str">
            <v xml:space="preserve"> 00000000000.00</v>
          </cell>
          <cell r="AO300" t="str">
            <v>DTH</v>
          </cell>
          <cell r="AP300" t="str">
            <v xml:space="preserve"> 00000000000.00</v>
          </cell>
          <cell r="AV300" t="str">
            <v>000000000</v>
          </cell>
          <cell r="AW300" t="str">
            <v>000</v>
          </cell>
          <cell r="AX300" t="str">
            <v>00</v>
          </cell>
          <cell r="AY300" t="str">
            <v>0</v>
          </cell>
          <cell r="AZ300" t="str">
            <v>FPL Fibernet</v>
          </cell>
        </row>
        <row r="301">
          <cell r="A301" t="str">
            <v>107100</v>
          </cell>
          <cell r="B301" t="str">
            <v>0312</v>
          </cell>
          <cell r="C301" t="str">
            <v>06997</v>
          </cell>
          <cell r="D301" t="str">
            <v>0OTHER</v>
          </cell>
          <cell r="E301" t="str">
            <v>312000</v>
          </cell>
          <cell r="F301" t="str">
            <v>0675</v>
          </cell>
          <cell r="G301" t="str">
            <v>52450</v>
          </cell>
          <cell r="H301" t="str">
            <v>A</v>
          </cell>
          <cell r="I301" t="str">
            <v>00000041</v>
          </cell>
          <cell r="J301">
            <v>65</v>
          </cell>
          <cell r="K301">
            <v>312</v>
          </cell>
          <cell r="L301">
            <v>6140</v>
          </cell>
          <cell r="M301">
            <v>398</v>
          </cell>
          <cell r="N301">
            <v>0</v>
          </cell>
          <cell r="O301">
            <v>1</v>
          </cell>
          <cell r="P301">
            <v>398.00099999999998</v>
          </cell>
          <cell r="Q301" t="str">
            <v>0675</v>
          </cell>
          <cell r="R301" t="str">
            <v>52450</v>
          </cell>
          <cell r="S301" t="str">
            <v>200212</v>
          </cell>
          <cell r="T301" t="str">
            <v>SA01</v>
          </cell>
          <cell r="U301">
            <v>304</v>
          </cell>
          <cell r="W301">
            <v>0</v>
          </cell>
          <cell r="Y301">
            <v>0</v>
          </cell>
          <cell r="Z301">
            <v>0</v>
          </cell>
          <cell r="AA301" t="str">
            <v>BCH</v>
          </cell>
          <cell r="AB301" t="str">
            <v>450002345</v>
          </cell>
          <cell r="AC301" t="str">
            <v>PO#</v>
          </cell>
          <cell r="AE301" t="str">
            <v>S/R</v>
          </cell>
          <cell r="AI301" t="str">
            <v>PYN</v>
          </cell>
          <cell r="AJ301" t="str">
            <v>INTERCONNX INC</v>
          </cell>
          <cell r="AK301" t="str">
            <v>VND</v>
          </cell>
          <cell r="AL301" t="str">
            <v>522070373</v>
          </cell>
          <cell r="AM301" t="str">
            <v>FAC</v>
          </cell>
          <cell r="AN301" t="str">
            <v>000</v>
          </cell>
          <cell r="AQ301" t="str">
            <v>NVD</v>
          </cell>
          <cell r="AR301" t="str">
            <v>2002-10-</v>
          </cell>
          <cell r="AU301" t="str">
            <v>4500096841          INTERCONNX INC      1900003304</v>
          </cell>
          <cell r="AV301" t="str">
            <v>WF-BATCH</v>
          </cell>
          <cell r="AW301" t="str">
            <v>000</v>
          </cell>
          <cell r="AX301" t="str">
            <v>00</v>
          </cell>
          <cell r="AY301" t="str">
            <v>0</v>
          </cell>
          <cell r="AZ301" t="str">
            <v>FPL Fibernet</v>
          </cell>
        </row>
        <row r="302">
          <cell r="A302" t="str">
            <v>107100</v>
          </cell>
          <cell r="B302" t="str">
            <v>0368</v>
          </cell>
          <cell r="C302" t="str">
            <v>06997</v>
          </cell>
          <cell r="D302" t="str">
            <v>0OTHER</v>
          </cell>
          <cell r="E302" t="str">
            <v>368000</v>
          </cell>
          <cell r="F302" t="str">
            <v>0813</v>
          </cell>
          <cell r="G302" t="str">
            <v>51450</v>
          </cell>
          <cell r="H302" t="str">
            <v>A</v>
          </cell>
          <cell r="I302" t="str">
            <v>00000041</v>
          </cell>
          <cell r="J302">
            <v>66</v>
          </cell>
          <cell r="K302">
            <v>368</v>
          </cell>
          <cell r="L302">
            <v>6140</v>
          </cell>
          <cell r="M302">
            <v>0</v>
          </cell>
          <cell r="N302">
            <v>0</v>
          </cell>
          <cell r="O302">
            <v>0</v>
          </cell>
          <cell r="P302">
            <v>0</v>
          </cell>
          <cell r="Q302" t="str">
            <v>0813</v>
          </cell>
          <cell r="R302" t="str">
            <v>51450</v>
          </cell>
          <cell r="S302" t="str">
            <v>200212</v>
          </cell>
          <cell r="T302" t="str">
            <v>SA01</v>
          </cell>
          <cell r="U302">
            <v>48978</v>
          </cell>
          <cell r="W302">
            <v>0</v>
          </cell>
          <cell r="Y302">
            <v>0</v>
          </cell>
          <cell r="Z302">
            <v>1</v>
          </cell>
          <cell r="AA302" t="str">
            <v>BCH</v>
          </cell>
          <cell r="AB302" t="str">
            <v>450002353</v>
          </cell>
          <cell r="AC302" t="str">
            <v>PO#</v>
          </cell>
          <cell r="AD302" t="str">
            <v>4500112616</v>
          </cell>
          <cell r="AE302" t="str">
            <v>S/R</v>
          </cell>
          <cell r="AF302" t="str">
            <v>337</v>
          </cell>
          <cell r="AI302" t="str">
            <v>PYN</v>
          </cell>
          <cell r="AJ302" t="str">
            <v>AGILENT TECHNOLOGIES</v>
          </cell>
          <cell r="AK302" t="str">
            <v>VND</v>
          </cell>
          <cell r="AL302" t="str">
            <v>770518772</v>
          </cell>
          <cell r="AM302" t="str">
            <v>FAC</v>
          </cell>
          <cell r="AN302" t="str">
            <v>000</v>
          </cell>
          <cell r="AQ302" t="str">
            <v>NVD</v>
          </cell>
          <cell r="AR302" t="str">
            <v>2002-12-</v>
          </cell>
          <cell r="AU302" t="str">
            <v>INVOICE# 1087792M   AGILENT TECHNOLOGIES5000003614</v>
          </cell>
          <cell r="AV302" t="str">
            <v>WF-BATCH</v>
          </cell>
          <cell r="AW302" t="str">
            <v>000</v>
          </cell>
          <cell r="AX302" t="str">
            <v>00</v>
          </cell>
          <cell r="AY302" t="str">
            <v>0</v>
          </cell>
          <cell r="AZ302" t="str">
            <v>FPL Fibernet</v>
          </cell>
        </row>
        <row r="303">
          <cell r="A303" t="str">
            <v>107100</v>
          </cell>
          <cell r="B303" t="str">
            <v>0399</v>
          </cell>
          <cell r="C303" t="str">
            <v>06997</v>
          </cell>
          <cell r="D303" t="str">
            <v>0OTHER</v>
          </cell>
          <cell r="E303" t="str">
            <v>399000</v>
          </cell>
          <cell r="F303" t="str">
            <v>0790</v>
          </cell>
          <cell r="G303" t="str">
            <v>65000</v>
          </cell>
          <cell r="H303" t="str">
            <v>A</v>
          </cell>
          <cell r="I303" t="str">
            <v>00000041</v>
          </cell>
          <cell r="J303">
            <v>65</v>
          </cell>
          <cell r="K303">
            <v>399</v>
          </cell>
          <cell r="L303">
            <v>6140</v>
          </cell>
          <cell r="M303">
            <v>0</v>
          </cell>
          <cell r="N303">
            <v>0</v>
          </cell>
          <cell r="O303">
            <v>0</v>
          </cell>
          <cell r="P303">
            <v>0</v>
          </cell>
          <cell r="Q303" t="str">
            <v>0790</v>
          </cell>
          <cell r="R303" t="str">
            <v>65000</v>
          </cell>
          <cell r="S303" t="str">
            <v>200212</v>
          </cell>
          <cell r="T303" t="str">
            <v>CA01</v>
          </cell>
          <cell r="U303">
            <v>-16103.15</v>
          </cell>
          <cell r="V303" t="str">
            <v>LDB</v>
          </cell>
          <cell r="W303">
            <v>0</v>
          </cell>
          <cell r="Y303">
            <v>0</v>
          </cell>
          <cell r="Z303">
            <v>0</v>
          </cell>
          <cell r="AA303" t="str">
            <v>BCH</v>
          </cell>
          <cell r="AB303" t="str">
            <v>0023</v>
          </cell>
          <cell r="AC303" t="str">
            <v>WKS</v>
          </cell>
          <cell r="AE303" t="str">
            <v>JV#</v>
          </cell>
          <cell r="AF303" t="str">
            <v>1232</v>
          </cell>
          <cell r="AG303" t="str">
            <v>FRN</v>
          </cell>
          <cell r="AH303" t="str">
            <v>6140</v>
          </cell>
          <cell r="AI303" t="str">
            <v>RP#</v>
          </cell>
          <cell r="AJ303" t="str">
            <v>000</v>
          </cell>
          <cell r="AK303" t="str">
            <v>CTL</v>
          </cell>
          <cell r="AM303" t="str">
            <v>RF#</v>
          </cell>
          <cell r="AU303" t="str">
            <v>TO PLACE IN SERVICE</v>
          </cell>
          <cell r="AZ303" t="str">
            <v>FPL Fibernet</v>
          </cell>
        </row>
        <row r="304">
          <cell r="A304" t="str">
            <v>107100</v>
          </cell>
          <cell r="B304" t="str">
            <v>0312</v>
          </cell>
          <cell r="C304" t="str">
            <v>06068</v>
          </cell>
          <cell r="D304" t="str">
            <v>0ELECT</v>
          </cell>
          <cell r="E304" t="str">
            <v>312000</v>
          </cell>
          <cell r="F304" t="str">
            <v>0790</v>
          </cell>
          <cell r="G304" t="str">
            <v>65000</v>
          </cell>
          <cell r="H304" t="str">
            <v>A</v>
          </cell>
          <cell r="I304" t="str">
            <v>00000041</v>
          </cell>
          <cell r="J304">
            <v>65</v>
          </cell>
          <cell r="K304">
            <v>312</v>
          </cell>
          <cell r="L304">
            <v>6141</v>
          </cell>
          <cell r="M304">
            <v>0</v>
          </cell>
          <cell r="N304">
            <v>0</v>
          </cell>
          <cell r="O304">
            <v>0</v>
          </cell>
          <cell r="P304">
            <v>0</v>
          </cell>
          <cell r="Q304" t="str">
            <v>0790</v>
          </cell>
          <cell r="R304" t="str">
            <v>65000</v>
          </cell>
          <cell r="S304" t="str">
            <v>200212</v>
          </cell>
          <cell r="T304" t="str">
            <v>CA01</v>
          </cell>
          <cell r="U304">
            <v>-75172.11</v>
          </cell>
          <cell r="V304" t="str">
            <v>LDB</v>
          </cell>
          <cell r="W304">
            <v>0</v>
          </cell>
          <cell r="Y304">
            <v>0</v>
          </cell>
          <cell r="Z304">
            <v>0</v>
          </cell>
          <cell r="AA304" t="str">
            <v>BCH</v>
          </cell>
          <cell r="AB304" t="str">
            <v>0023</v>
          </cell>
          <cell r="AC304" t="str">
            <v>WKS</v>
          </cell>
          <cell r="AE304" t="str">
            <v>JV#</v>
          </cell>
          <cell r="AF304" t="str">
            <v>1232</v>
          </cell>
          <cell r="AG304" t="str">
            <v>FRN</v>
          </cell>
          <cell r="AH304" t="str">
            <v>6141</v>
          </cell>
          <cell r="AI304" t="str">
            <v>RP#</v>
          </cell>
          <cell r="AJ304" t="str">
            <v>000</v>
          </cell>
          <cell r="AK304" t="str">
            <v>CTL</v>
          </cell>
          <cell r="AM304" t="str">
            <v>RF#</v>
          </cell>
          <cell r="AU304" t="str">
            <v>TO PLACE IN SERVICE</v>
          </cell>
          <cell r="AZ304" t="str">
            <v>FPL Fibernet</v>
          </cell>
        </row>
        <row r="305">
          <cell r="A305" t="str">
            <v>107100</v>
          </cell>
          <cell r="B305" t="str">
            <v>0312</v>
          </cell>
          <cell r="C305" t="str">
            <v>06068</v>
          </cell>
          <cell r="D305" t="str">
            <v>0FIBER</v>
          </cell>
          <cell r="E305" t="str">
            <v>312000</v>
          </cell>
          <cell r="F305" t="str">
            <v>0803</v>
          </cell>
          <cell r="G305" t="str">
            <v>36000</v>
          </cell>
          <cell r="H305" t="str">
            <v>A</v>
          </cell>
          <cell r="I305" t="str">
            <v>00000041</v>
          </cell>
          <cell r="J305">
            <v>60</v>
          </cell>
          <cell r="K305">
            <v>312</v>
          </cell>
          <cell r="L305">
            <v>6141</v>
          </cell>
          <cell r="M305">
            <v>107</v>
          </cell>
          <cell r="N305">
            <v>10</v>
          </cell>
          <cell r="O305">
            <v>0</v>
          </cell>
          <cell r="P305">
            <v>107.1</v>
          </cell>
          <cell r="Q305" t="str">
            <v>0803</v>
          </cell>
          <cell r="R305" t="str">
            <v>36000</v>
          </cell>
          <cell r="S305" t="str">
            <v>200212</v>
          </cell>
          <cell r="T305" t="str">
            <v>PY42</v>
          </cell>
          <cell r="U305">
            <v>83.08</v>
          </cell>
          <cell r="V305" t="str">
            <v>LDB</v>
          </cell>
          <cell r="W305">
            <v>0</v>
          </cell>
          <cell r="X305" t="str">
            <v>SHR</v>
          </cell>
          <cell r="Y305">
            <v>2</v>
          </cell>
          <cell r="Z305">
            <v>2</v>
          </cell>
          <cell r="AA305" t="str">
            <v>PYP</v>
          </cell>
          <cell r="AB305" t="str">
            <v xml:space="preserve"> 0000025</v>
          </cell>
          <cell r="AC305" t="str">
            <v>PYL</v>
          </cell>
          <cell r="AD305" t="str">
            <v>003054</v>
          </cell>
          <cell r="AE305" t="str">
            <v>EMP</v>
          </cell>
          <cell r="AF305" t="str">
            <v>16244</v>
          </cell>
          <cell r="AG305" t="str">
            <v>JUL</v>
          </cell>
          <cell r="AH305" t="str">
            <v xml:space="preserve"> 000.00</v>
          </cell>
          <cell r="AI305" t="str">
            <v>BCH</v>
          </cell>
          <cell r="AJ305" t="str">
            <v>500</v>
          </cell>
          <cell r="AK305" t="str">
            <v>CLS</v>
          </cell>
          <cell r="AL305" t="str">
            <v>R513</v>
          </cell>
          <cell r="AM305" t="str">
            <v>DTA</v>
          </cell>
          <cell r="AN305" t="str">
            <v xml:space="preserve"> 00000000000.00</v>
          </cell>
          <cell r="AO305" t="str">
            <v>DTH</v>
          </cell>
          <cell r="AP305" t="str">
            <v xml:space="preserve"> 00000000000.00</v>
          </cell>
          <cell r="AV305" t="str">
            <v>000000000</v>
          </cell>
          <cell r="AW305" t="str">
            <v>000</v>
          </cell>
          <cell r="AX305" t="str">
            <v>00</v>
          </cell>
          <cell r="AY305" t="str">
            <v>0</v>
          </cell>
          <cell r="AZ305" t="str">
            <v>FPL Fibernet</v>
          </cell>
        </row>
        <row r="306">
          <cell r="A306" t="str">
            <v>107100</v>
          </cell>
          <cell r="B306" t="str">
            <v>0312</v>
          </cell>
          <cell r="C306" t="str">
            <v>06068</v>
          </cell>
          <cell r="D306" t="str">
            <v>0OTHER</v>
          </cell>
          <cell r="E306" t="str">
            <v>312000</v>
          </cell>
          <cell r="F306" t="str">
            <v>0841</v>
          </cell>
          <cell r="G306" t="str">
            <v>51450</v>
          </cell>
          <cell r="H306" t="str">
            <v>A</v>
          </cell>
          <cell r="I306" t="str">
            <v>00000041</v>
          </cell>
          <cell r="J306">
            <v>64</v>
          </cell>
          <cell r="K306">
            <v>312</v>
          </cell>
          <cell r="L306">
            <v>6141</v>
          </cell>
          <cell r="M306">
            <v>0</v>
          </cell>
          <cell r="N306">
            <v>0</v>
          </cell>
          <cell r="O306">
            <v>0</v>
          </cell>
          <cell r="P306">
            <v>0</v>
          </cell>
          <cell r="Q306" t="str">
            <v>0841</v>
          </cell>
          <cell r="R306" t="str">
            <v>51450</v>
          </cell>
          <cell r="S306" t="str">
            <v>200212</v>
          </cell>
          <cell r="T306" t="str">
            <v>SA01</v>
          </cell>
          <cell r="U306">
            <v>826.44</v>
          </cell>
          <cell r="W306">
            <v>0</v>
          </cell>
          <cell r="Y306">
            <v>0</v>
          </cell>
          <cell r="Z306">
            <v>1</v>
          </cell>
          <cell r="AA306" t="str">
            <v>BCH</v>
          </cell>
          <cell r="AB306" t="str">
            <v>450002361</v>
          </cell>
          <cell r="AC306" t="str">
            <v>PO#</v>
          </cell>
          <cell r="AD306" t="str">
            <v>3000026612</v>
          </cell>
          <cell r="AE306" t="str">
            <v>S/R</v>
          </cell>
          <cell r="AF306" t="str">
            <v>337</v>
          </cell>
          <cell r="AI306" t="str">
            <v>PYN</v>
          </cell>
          <cell r="AJ306" t="str">
            <v>COMPUCOM SYSTEMS INC</v>
          </cell>
          <cell r="AK306" t="str">
            <v>VND</v>
          </cell>
          <cell r="AL306" t="str">
            <v>382363156</v>
          </cell>
          <cell r="AM306" t="str">
            <v>FAC</v>
          </cell>
          <cell r="AN306" t="str">
            <v>000</v>
          </cell>
          <cell r="AQ306" t="str">
            <v>NVD</v>
          </cell>
          <cell r="AR306" t="str">
            <v>2002-12-</v>
          </cell>
          <cell r="AU306" t="str">
            <v>WHATSUP GOLD V7.X W/COMPUCOM SYSTEMS INC5000003708</v>
          </cell>
          <cell r="AV306" t="str">
            <v>EPROCOMM</v>
          </cell>
          <cell r="AW306" t="str">
            <v>000</v>
          </cell>
          <cell r="AX306" t="str">
            <v>00</v>
          </cell>
          <cell r="AY306" t="str">
            <v>0</v>
          </cell>
          <cell r="AZ306" t="str">
            <v>FPL Fibernet</v>
          </cell>
        </row>
        <row r="307">
          <cell r="A307" t="str">
            <v>107100</v>
          </cell>
          <cell r="B307" t="str">
            <v>0385</v>
          </cell>
          <cell r="C307" t="str">
            <v>06068</v>
          </cell>
          <cell r="D307" t="str">
            <v>0FIBER</v>
          </cell>
          <cell r="E307" t="str">
            <v>385000</v>
          </cell>
          <cell r="F307" t="str">
            <v>0621</v>
          </cell>
          <cell r="G307" t="str">
            <v>52450</v>
          </cell>
          <cell r="H307" t="str">
            <v>A</v>
          </cell>
          <cell r="I307" t="str">
            <v>00000041</v>
          </cell>
          <cell r="J307">
            <v>60</v>
          </cell>
          <cell r="K307">
            <v>385</v>
          </cell>
          <cell r="L307">
            <v>6141</v>
          </cell>
          <cell r="M307">
            <v>0</v>
          </cell>
          <cell r="N307">
            <v>0</v>
          </cell>
          <cell r="O307">
            <v>0</v>
          </cell>
          <cell r="P307">
            <v>0</v>
          </cell>
          <cell r="Q307" t="str">
            <v>0621</v>
          </cell>
          <cell r="R307" t="str">
            <v>52450</v>
          </cell>
          <cell r="S307" t="str">
            <v>200212</v>
          </cell>
          <cell r="T307" t="str">
            <v>SA01</v>
          </cell>
          <cell r="U307">
            <v>58.97</v>
          </cell>
          <cell r="W307">
            <v>0</v>
          </cell>
          <cell r="Y307">
            <v>0</v>
          </cell>
          <cell r="Z307">
            <v>0</v>
          </cell>
          <cell r="AA307" t="str">
            <v>BCH</v>
          </cell>
          <cell r="AB307" t="str">
            <v>450002351</v>
          </cell>
          <cell r="AC307" t="str">
            <v>PO#</v>
          </cell>
          <cell r="AE307" t="str">
            <v>S/R</v>
          </cell>
          <cell r="AI307" t="str">
            <v>PYN</v>
          </cell>
          <cell r="AJ307" t="str">
            <v>BATTLES K J</v>
          </cell>
          <cell r="AK307" t="str">
            <v>VND</v>
          </cell>
          <cell r="AL307" t="str">
            <v>497709833</v>
          </cell>
          <cell r="AM307" t="str">
            <v>FAC</v>
          </cell>
          <cell r="AN307" t="str">
            <v>000</v>
          </cell>
          <cell r="AQ307" t="str">
            <v>NVD</v>
          </cell>
          <cell r="AR307" t="str">
            <v>2002-12-</v>
          </cell>
          <cell r="AU307" t="str">
            <v>FINAL EXPENSE BOOKS BATTLES K J         1900003346</v>
          </cell>
          <cell r="AV307" t="str">
            <v>WF-BATCH</v>
          </cell>
          <cell r="AW307" t="str">
            <v>000</v>
          </cell>
          <cell r="AX307" t="str">
            <v>00</v>
          </cell>
          <cell r="AY307" t="str">
            <v>0</v>
          </cell>
          <cell r="AZ307" t="str">
            <v>FPL Fibernet</v>
          </cell>
        </row>
        <row r="308">
          <cell r="A308" t="str">
            <v>107100</v>
          </cell>
          <cell r="B308" t="str">
            <v>0385</v>
          </cell>
          <cell r="C308" t="str">
            <v>06068</v>
          </cell>
          <cell r="D308" t="str">
            <v>0FIBER</v>
          </cell>
          <cell r="E308" t="str">
            <v>385000</v>
          </cell>
          <cell r="F308" t="str">
            <v>0803</v>
          </cell>
          <cell r="G308" t="str">
            <v>36000</v>
          </cell>
          <cell r="H308" t="str">
            <v>A</v>
          </cell>
          <cell r="I308" t="str">
            <v>00000041</v>
          </cell>
          <cell r="J308">
            <v>60</v>
          </cell>
          <cell r="K308">
            <v>385</v>
          </cell>
          <cell r="L308">
            <v>6141</v>
          </cell>
          <cell r="M308">
            <v>107</v>
          </cell>
          <cell r="N308">
            <v>10</v>
          </cell>
          <cell r="O308">
            <v>0</v>
          </cell>
          <cell r="P308">
            <v>107.1</v>
          </cell>
          <cell r="Q308" t="str">
            <v>0803</v>
          </cell>
          <cell r="R308" t="str">
            <v>36000</v>
          </cell>
          <cell r="S308" t="str">
            <v>200212</v>
          </cell>
          <cell r="T308" t="str">
            <v>PY42</v>
          </cell>
          <cell r="U308">
            <v>2785.6</v>
          </cell>
          <cell r="V308" t="str">
            <v>LDB</v>
          </cell>
          <cell r="W308">
            <v>0</v>
          </cell>
          <cell r="X308" t="str">
            <v>SHR</v>
          </cell>
          <cell r="Y308">
            <v>64</v>
          </cell>
          <cell r="Z308">
            <v>64</v>
          </cell>
          <cell r="AA308" t="str">
            <v>PYP</v>
          </cell>
          <cell r="AB308" t="str">
            <v xml:space="preserve"> 0000001</v>
          </cell>
          <cell r="AC308" t="str">
            <v>PYL</v>
          </cell>
          <cell r="AD308" t="str">
            <v>004308</v>
          </cell>
          <cell r="AE308" t="str">
            <v>EMP</v>
          </cell>
          <cell r="AF308" t="str">
            <v>17340</v>
          </cell>
          <cell r="AG308" t="str">
            <v>JUL</v>
          </cell>
          <cell r="AH308" t="str">
            <v xml:space="preserve"> 000.00</v>
          </cell>
          <cell r="AI308" t="str">
            <v>BCH</v>
          </cell>
          <cell r="AJ308" t="str">
            <v>500</v>
          </cell>
          <cell r="AK308" t="str">
            <v>CLS</v>
          </cell>
          <cell r="AL308" t="str">
            <v>1RCL</v>
          </cell>
          <cell r="AM308" t="str">
            <v>DTA</v>
          </cell>
          <cell r="AN308" t="str">
            <v xml:space="preserve"> 00000000000.00</v>
          </cell>
          <cell r="AO308" t="str">
            <v>DTH</v>
          </cell>
          <cell r="AP308" t="str">
            <v xml:space="preserve"> 00000000000.00</v>
          </cell>
          <cell r="AV308" t="str">
            <v>000000000</v>
          </cell>
          <cell r="AW308" t="str">
            <v>000</v>
          </cell>
          <cell r="AX308" t="str">
            <v>00</v>
          </cell>
          <cell r="AY308" t="str">
            <v>0</v>
          </cell>
          <cell r="AZ308" t="str">
            <v>FPL Fibernet</v>
          </cell>
        </row>
        <row r="309">
          <cell r="A309" t="str">
            <v>107100</v>
          </cell>
          <cell r="B309" t="str">
            <v>0385</v>
          </cell>
          <cell r="C309" t="str">
            <v>06068</v>
          </cell>
          <cell r="D309" t="str">
            <v>0FIBER</v>
          </cell>
          <cell r="E309" t="str">
            <v>385000</v>
          </cell>
          <cell r="F309" t="str">
            <v>0803</v>
          </cell>
          <cell r="G309" t="str">
            <v>36000</v>
          </cell>
          <cell r="H309" t="str">
            <v>A</v>
          </cell>
          <cell r="I309" t="str">
            <v>00000041</v>
          </cell>
          <cell r="J309">
            <v>60</v>
          </cell>
          <cell r="K309">
            <v>385</v>
          </cell>
          <cell r="L309">
            <v>6141</v>
          </cell>
          <cell r="M309">
            <v>107</v>
          </cell>
          <cell r="N309">
            <v>10</v>
          </cell>
          <cell r="O309">
            <v>0</v>
          </cell>
          <cell r="P309">
            <v>107.1</v>
          </cell>
          <cell r="Q309" t="str">
            <v>0803</v>
          </cell>
          <cell r="R309" t="str">
            <v>36000</v>
          </cell>
          <cell r="S309" t="str">
            <v>200212</v>
          </cell>
          <cell r="T309" t="str">
            <v>PY42</v>
          </cell>
          <cell r="U309">
            <v>3482</v>
          </cell>
          <cell r="V309" t="str">
            <v>LDB</v>
          </cell>
          <cell r="W309">
            <v>0</v>
          </cell>
          <cell r="X309" t="str">
            <v>SHR</v>
          </cell>
          <cell r="Y309">
            <v>80</v>
          </cell>
          <cell r="Z309">
            <v>80</v>
          </cell>
          <cell r="AA309" t="str">
            <v>PYP</v>
          </cell>
          <cell r="AB309" t="str">
            <v xml:space="preserve"> 0000025</v>
          </cell>
          <cell r="AC309" t="str">
            <v>PYL</v>
          </cell>
          <cell r="AD309" t="str">
            <v>004308</v>
          </cell>
          <cell r="AE309" t="str">
            <v>EMP</v>
          </cell>
          <cell r="AF309" t="str">
            <v>17340</v>
          </cell>
          <cell r="AG309" t="str">
            <v>JUL</v>
          </cell>
          <cell r="AH309" t="str">
            <v xml:space="preserve"> 000.00</v>
          </cell>
          <cell r="AI309" t="str">
            <v>BCH</v>
          </cell>
          <cell r="AJ309" t="str">
            <v>500</v>
          </cell>
          <cell r="AK309" t="str">
            <v>CLS</v>
          </cell>
          <cell r="AL309" t="str">
            <v>1RCL</v>
          </cell>
          <cell r="AM309" t="str">
            <v>DTA</v>
          </cell>
          <cell r="AN309" t="str">
            <v xml:space="preserve"> 00000000000.00</v>
          </cell>
          <cell r="AO309" t="str">
            <v>DTH</v>
          </cell>
          <cell r="AP309" t="str">
            <v xml:space="preserve"> 00000000000.00</v>
          </cell>
          <cell r="AV309" t="str">
            <v>000000000</v>
          </cell>
          <cell r="AW309" t="str">
            <v>000</v>
          </cell>
          <cell r="AX309" t="str">
            <v>00</v>
          </cell>
          <cell r="AY309" t="str">
            <v>0</v>
          </cell>
          <cell r="AZ309" t="str">
            <v>FPL Fibernet</v>
          </cell>
        </row>
        <row r="310">
          <cell r="A310" t="str">
            <v>107100</v>
          </cell>
          <cell r="B310" t="str">
            <v>0385</v>
          </cell>
          <cell r="C310" t="str">
            <v>06068</v>
          </cell>
          <cell r="D310" t="str">
            <v>0FIBER</v>
          </cell>
          <cell r="E310" t="str">
            <v>385000</v>
          </cell>
          <cell r="F310" t="str">
            <v>0803</v>
          </cell>
          <cell r="G310" t="str">
            <v>36000</v>
          </cell>
          <cell r="H310" t="str">
            <v>A</v>
          </cell>
          <cell r="I310" t="str">
            <v>00000041</v>
          </cell>
          <cell r="J310">
            <v>60</v>
          </cell>
          <cell r="K310">
            <v>385</v>
          </cell>
          <cell r="L310">
            <v>6141</v>
          </cell>
          <cell r="M310">
            <v>107</v>
          </cell>
          <cell r="N310">
            <v>10</v>
          </cell>
          <cell r="O310">
            <v>0</v>
          </cell>
          <cell r="P310">
            <v>107.1</v>
          </cell>
          <cell r="Q310" t="str">
            <v>0803</v>
          </cell>
          <cell r="R310" t="str">
            <v>36000</v>
          </cell>
          <cell r="S310" t="str">
            <v>200212</v>
          </cell>
          <cell r="T310" t="str">
            <v>PY42</v>
          </cell>
          <cell r="U310">
            <v>3482</v>
          </cell>
          <cell r="V310" t="str">
            <v>LDB</v>
          </cell>
          <cell r="W310">
            <v>0</v>
          </cell>
          <cell r="X310" t="str">
            <v>SHR</v>
          </cell>
          <cell r="Y310">
            <v>80</v>
          </cell>
          <cell r="Z310">
            <v>80</v>
          </cell>
          <cell r="AA310" t="str">
            <v>PYP</v>
          </cell>
          <cell r="AB310" t="str">
            <v xml:space="preserve"> 0000026</v>
          </cell>
          <cell r="AC310" t="str">
            <v>PYL</v>
          </cell>
          <cell r="AD310" t="str">
            <v>004308</v>
          </cell>
          <cell r="AE310" t="str">
            <v>EMP</v>
          </cell>
          <cell r="AF310" t="str">
            <v>17340</v>
          </cell>
          <cell r="AG310" t="str">
            <v>JUL</v>
          </cell>
          <cell r="AH310" t="str">
            <v xml:space="preserve"> 000.00</v>
          </cell>
          <cell r="AI310" t="str">
            <v>BCH</v>
          </cell>
          <cell r="AJ310" t="str">
            <v>500</v>
          </cell>
          <cell r="AK310" t="str">
            <v>CLS</v>
          </cell>
          <cell r="AL310" t="str">
            <v>1RCL</v>
          </cell>
          <cell r="AM310" t="str">
            <v>DTA</v>
          </cell>
          <cell r="AN310" t="str">
            <v xml:space="preserve"> 00000000000.00</v>
          </cell>
          <cell r="AO310" t="str">
            <v>DTH</v>
          </cell>
          <cell r="AP310" t="str">
            <v xml:space="preserve"> 00000000000.00</v>
          </cell>
          <cell r="AV310" t="str">
            <v>000000000</v>
          </cell>
          <cell r="AW310" t="str">
            <v>000</v>
          </cell>
          <cell r="AX310" t="str">
            <v>00</v>
          </cell>
          <cell r="AY310" t="str">
            <v>0</v>
          </cell>
          <cell r="AZ310" t="str">
            <v>FPL Fibernet</v>
          </cell>
        </row>
        <row r="311">
          <cell r="A311" t="str">
            <v>107100</v>
          </cell>
          <cell r="B311" t="str">
            <v>0385</v>
          </cell>
          <cell r="C311" t="str">
            <v>06068</v>
          </cell>
          <cell r="D311" t="str">
            <v>0FIBER</v>
          </cell>
          <cell r="E311" t="str">
            <v>385000</v>
          </cell>
          <cell r="F311" t="str">
            <v>0814</v>
          </cell>
          <cell r="G311" t="str">
            <v>52450</v>
          </cell>
          <cell r="H311" t="str">
            <v>A</v>
          </cell>
          <cell r="I311" t="str">
            <v>00000041</v>
          </cell>
          <cell r="J311">
            <v>60</v>
          </cell>
          <cell r="K311">
            <v>385</v>
          </cell>
          <cell r="L311">
            <v>6141</v>
          </cell>
          <cell r="M311">
            <v>0</v>
          </cell>
          <cell r="N311">
            <v>0</v>
          </cell>
          <cell r="O311">
            <v>0</v>
          </cell>
          <cell r="P311">
            <v>0</v>
          </cell>
          <cell r="Q311" t="str">
            <v>0814</v>
          </cell>
          <cell r="R311" t="str">
            <v>52450</v>
          </cell>
          <cell r="S311" t="str">
            <v>200212</v>
          </cell>
          <cell r="T311" t="str">
            <v>SA01</v>
          </cell>
          <cell r="U311">
            <v>63.47</v>
          </cell>
          <cell r="W311">
            <v>0</v>
          </cell>
          <cell r="Y311">
            <v>0</v>
          </cell>
          <cell r="Z311">
            <v>0</v>
          </cell>
          <cell r="AA311" t="str">
            <v>BCH</v>
          </cell>
          <cell r="AB311" t="str">
            <v>450002354</v>
          </cell>
          <cell r="AC311" t="str">
            <v>PO#</v>
          </cell>
          <cell r="AE311" t="str">
            <v>S/R</v>
          </cell>
          <cell r="AI311" t="str">
            <v>PYN</v>
          </cell>
          <cell r="AJ311" t="str">
            <v>FUENTES Y D</v>
          </cell>
          <cell r="AK311" t="str">
            <v>VND</v>
          </cell>
          <cell r="AL311" t="str">
            <v>458817340</v>
          </cell>
          <cell r="AM311" t="str">
            <v>FAC</v>
          </cell>
          <cell r="AN311" t="str">
            <v>000</v>
          </cell>
          <cell r="AQ311" t="str">
            <v>NVD</v>
          </cell>
          <cell r="AR311" t="str">
            <v>2002-12-</v>
          </cell>
          <cell r="AU311" t="str">
            <v>FUENTES - CELL      FUENTES Y D         1900003409</v>
          </cell>
          <cell r="AV311" t="str">
            <v>WF-BATCH</v>
          </cell>
          <cell r="AW311" t="str">
            <v>000</v>
          </cell>
          <cell r="AX311" t="str">
            <v>00</v>
          </cell>
          <cell r="AY311" t="str">
            <v>0</v>
          </cell>
          <cell r="AZ311" t="str">
            <v>FPL Fibernet</v>
          </cell>
        </row>
        <row r="312">
          <cell r="A312" t="str">
            <v>107100</v>
          </cell>
          <cell r="B312" t="str">
            <v>0385</v>
          </cell>
          <cell r="C312" t="str">
            <v>06068</v>
          </cell>
          <cell r="D312" t="str">
            <v>0OTHER</v>
          </cell>
          <cell r="E312" t="str">
            <v>385000</v>
          </cell>
          <cell r="F312" t="str">
            <v>0803</v>
          </cell>
          <cell r="G312" t="str">
            <v>36000</v>
          </cell>
          <cell r="H312" t="str">
            <v>A</v>
          </cell>
          <cell r="I312" t="str">
            <v>00000041</v>
          </cell>
          <cell r="J312">
            <v>64</v>
          </cell>
          <cell r="K312">
            <v>385</v>
          </cell>
          <cell r="L312">
            <v>6141</v>
          </cell>
          <cell r="M312">
            <v>107</v>
          </cell>
          <cell r="N312">
            <v>10</v>
          </cell>
          <cell r="O312">
            <v>0</v>
          </cell>
          <cell r="P312">
            <v>107.1</v>
          </cell>
          <cell r="Q312" t="str">
            <v>0803</v>
          </cell>
          <cell r="R312" t="str">
            <v>36000</v>
          </cell>
          <cell r="S312" t="str">
            <v>200212</v>
          </cell>
          <cell r="T312" t="str">
            <v>PY42</v>
          </cell>
          <cell r="U312">
            <v>328.3</v>
          </cell>
          <cell r="V312" t="str">
            <v>LDB</v>
          </cell>
          <cell r="W312">
            <v>0</v>
          </cell>
          <cell r="X312" t="str">
            <v>SHR</v>
          </cell>
          <cell r="Y312">
            <v>8</v>
          </cell>
          <cell r="Z312">
            <v>8</v>
          </cell>
          <cell r="AA312" t="str">
            <v>PYP</v>
          </cell>
          <cell r="AB312" t="str">
            <v xml:space="preserve"> 0000025</v>
          </cell>
          <cell r="AC312" t="str">
            <v>PYL</v>
          </cell>
          <cell r="AD312" t="str">
            <v>004399</v>
          </cell>
          <cell r="AE312" t="str">
            <v>EMP</v>
          </cell>
          <cell r="AF312" t="str">
            <v>35412</v>
          </cell>
          <cell r="AG312" t="str">
            <v>JUL</v>
          </cell>
          <cell r="AH312" t="str">
            <v xml:space="preserve"> 000.00</v>
          </cell>
          <cell r="AI312" t="str">
            <v>BCH</v>
          </cell>
          <cell r="AJ312" t="str">
            <v>500</v>
          </cell>
          <cell r="AK312" t="str">
            <v>CLS</v>
          </cell>
          <cell r="AL312" t="str">
            <v>R436</v>
          </cell>
          <cell r="AM312" t="str">
            <v>DTA</v>
          </cell>
          <cell r="AN312" t="str">
            <v xml:space="preserve"> 00000000000.00</v>
          </cell>
          <cell r="AO312" t="str">
            <v>DTH</v>
          </cell>
          <cell r="AP312" t="str">
            <v xml:space="preserve"> 00000000000.00</v>
          </cell>
          <cell r="AV312" t="str">
            <v>000000000</v>
          </cell>
          <cell r="AW312" t="str">
            <v>000</v>
          </cell>
          <cell r="AX312" t="str">
            <v>00</v>
          </cell>
          <cell r="AY312" t="str">
            <v>0</v>
          </cell>
          <cell r="AZ312" t="str">
            <v>FPL Fibernet</v>
          </cell>
        </row>
        <row r="313">
          <cell r="A313" t="str">
            <v>107100</v>
          </cell>
          <cell r="B313" t="str">
            <v>0385</v>
          </cell>
          <cell r="C313" t="str">
            <v>06068</v>
          </cell>
          <cell r="D313" t="str">
            <v>0OTHER</v>
          </cell>
          <cell r="E313" t="str">
            <v>385000</v>
          </cell>
          <cell r="F313" t="str">
            <v>0803</v>
          </cell>
          <cell r="G313" t="str">
            <v>36000</v>
          </cell>
          <cell r="H313" t="str">
            <v>A</v>
          </cell>
          <cell r="I313" t="str">
            <v>00000041</v>
          </cell>
          <cell r="J313">
            <v>64</v>
          </cell>
          <cell r="K313">
            <v>385</v>
          </cell>
          <cell r="L313">
            <v>6141</v>
          </cell>
          <cell r="M313">
            <v>107</v>
          </cell>
          <cell r="N313">
            <v>10</v>
          </cell>
          <cell r="O313">
            <v>0</v>
          </cell>
          <cell r="P313">
            <v>107.1</v>
          </cell>
          <cell r="Q313" t="str">
            <v>0803</v>
          </cell>
          <cell r="R313" t="str">
            <v>36000</v>
          </cell>
          <cell r="S313" t="str">
            <v>200212</v>
          </cell>
          <cell r="T313" t="str">
            <v>PY42</v>
          </cell>
          <cell r="U313">
            <v>328.3</v>
          </cell>
          <cell r="V313" t="str">
            <v>LDB</v>
          </cell>
          <cell r="W313">
            <v>0</v>
          </cell>
          <cell r="X313" t="str">
            <v>SHR</v>
          </cell>
          <cell r="Y313">
            <v>8</v>
          </cell>
          <cell r="Z313">
            <v>8</v>
          </cell>
          <cell r="AA313" t="str">
            <v>PYP</v>
          </cell>
          <cell r="AB313" t="str">
            <v xml:space="preserve"> 0000026</v>
          </cell>
          <cell r="AC313" t="str">
            <v>PYL</v>
          </cell>
          <cell r="AD313" t="str">
            <v>004399</v>
          </cell>
          <cell r="AE313" t="str">
            <v>EMP</v>
          </cell>
          <cell r="AF313" t="str">
            <v>35412</v>
          </cell>
          <cell r="AG313" t="str">
            <v>JUL</v>
          </cell>
          <cell r="AH313" t="str">
            <v xml:space="preserve"> 000.00</v>
          </cell>
          <cell r="AI313" t="str">
            <v>BCH</v>
          </cell>
          <cell r="AJ313" t="str">
            <v>500</v>
          </cell>
          <cell r="AK313" t="str">
            <v>CLS</v>
          </cell>
          <cell r="AL313" t="str">
            <v>R436</v>
          </cell>
          <cell r="AM313" t="str">
            <v>DTA</v>
          </cell>
          <cell r="AN313" t="str">
            <v xml:space="preserve"> 00000000000.00</v>
          </cell>
          <cell r="AO313" t="str">
            <v>DTH</v>
          </cell>
          <cell r="AP313" t="str">
            <v xml:space="preserve"> 00000000000.00</v>
          </cell>
          <cell r="AV313" t="str">
            <v>000000000</v>
          </cell>
          <cell r="AW313" t="str">
            <v>000</v>
          </cell>
          <cell r="AX313" t="str">
            <v>00</v>
          </cell>
          <cell r="AY313" t="str">
            <v>0</v>
          </cell>
          <cell r="AZ313" t="str">
            <v>FPL Fibernet</v>
          </cell>
        </row>
        <row r="314">
          <cell r="A314" t="str">
            <v>107100</v>
          </cell>
          <cell r="B314" t="str">
            <v>0306</v>
          </cell>
          <cell r="C314" t="str">
            <v>06143</v>
          </cell>
          <cell r="D314" t="str">
            <v>0FIBER</v>
          </cell>
          <cell r="E314" t="str">
            <v>306000</v>
          </cell>
          <cell r="F314" t="str">
            <v>0676</v>
          </cell>
          <cell r="G314" t="str">
            <v>65000</v>
          </cell>
          <cell r="H314" t="str">
            <v>A</v>
          </cell>
          <cell r="I314" t="str">
            <v>00000041</v>
          </cell>
          <cell r="J314">
            <v>63</v>
          </cell>
          <cell r="K314">
            <v>306</v>
          </cell>
          <cell r="L314">
            <v>6143</v>
          </cell>
          <cell r="M314">
            <v>0</v>
          </cell>
          <cell r="N314">
            <v>0</v>
          </cell>
          <cell r="O314">
            <v>0</v>
          </cell>
          <cell r="P314">
            <v>0</v>
          </cell>
          <cell r="Q314" t="str">
            <v>0676</v>
          </cell>
          <cell r="R314" t="str">
            <v>65000</v>
          </cell>
          <cell r="S314" t="str">
            <v>200212</v>
          </cell>
          <cell r="T314" t="str">
            <v>CA01</v>
          </cell>
          <cell r="U314">
            <v>227.26</v>
          </cell>
          <cell r="V314" t="str">
            <v>LDB</v>
          </cell>
          <cell r="W314">
            <v>0</v>
          </cell>
          <cell r="Y314">
            <v>0</v>
          </cell>
          <cell r="Z314">
            <v>0</v>
          </cell>
          <cell r="AA314" t="str">
            <v>BCH</v>
          </cell>
          <cell r="AB314" t="str">
            <v>0001</v>
          </cell>
          <cell r="AC314" t="str">
            <v>WKS</v>
          </cell>
          <cell r="AE314" t="str">
            <v>JV#</v>
          </cell>
          <cell r="AF314" t="str">
            <v>122A</v>
          </cell>
          <cell r="AG314" t="str">
            <v>FRN</v>
          </cell>
          <cell r="AH314" t="str">
            <v>6143</v>
          </cell>
          <cell r="AI314" t="str">
            <v>RP#</v>
          </cell>
          <cell r="AJ314" t="str">
            <v>000</v>
          </cell>
          <cell r="AK314" t="str">
            <v>CTL</v>
          </cell>
          <cell r="AM314" t="str">
            <v>RF#</v>
          </cell>
          <cell r="AU314" t="str">
            <v>I/C-M&amp;S</v>
          </cell>
          <cell r="AZ314" t="str">
            <v>FPL Fibernet</v>
          </cell>
        </row>
        <row r="315">
          <cell r="A315" t="str">
            <v>107100</v>
          </cell>
          <cell r="B315" t="str">
            <v>0306</v>
          </cell>
          <cell r="C315" t="str">
            <v>06143</v>
          </cell>
          <cell r="D315" t="str">
            <v>0FIBER</v>
          </cell>
          <cell r="E315" t="str">
            <v>306000</v>
          </cell>
          <cell r="F315" t="str">
            <v>0790</v>
          </cell>
          <cell r="G315" t="str">
            <v>65000</v>
          </cell>
          <cell r="H315" t="str">
            <v>A</v>
          </cell>
          <cell r="I315" t="str">
            <v>00000041</v>
          </cell>
          <cell r="J315">
            <v>63</v>
          </cell>
          <cell r="K315">
            <v>306</v>
          </cell>
          <cell r="L315">
            <v>6143</v>
          </cell>
          <cell r="M315">
            <v>0</v>
          </cell>
          <cell r="N315">
            <v>0</v>
          </cell>
          <cell r="O315">
            <v>0</v>
          </cell>
          <cell r="P315">
            <v>0</v>
          </cell>
          <cell r="Q315" t="str">
            <v>0790</v>
          </cell>
          <cell r="R315" t="str">
            <v>65000</v>
          </cell>
          <cell r="S315" t="str">
            <v>200212</v>
          </cell>
          <cell r="T315" t="str">
            <v>CA01</v>
          </cell>
          <cell r="U315">
            <v>-38736.300000000003</v>
          </cell>
          <cell r="V315" t="str">
            <v>LDB</v>
          </cell>
          <cell r="W315">
            <v>0</v>
          </cell>
          <cell r="Y315">
            <v>0</v>
          </cell>
          <cell r="Z315">
            <v>0</v>
          </cell>
          <cell r="AA315" t="str">
            <v>BCH</v>
          </cell>
          <cell r="AB315" t="str">
            <v>0023</v>
          </cell>
          <cell r="AC315" t="str">
            <v>WKS</v>
          </cell>
          <cell r="AE315" t="str">
            <v>JV#</v>
          </cell>
          <cell r="AF315" t="str">
            <v>1232</v>
          </cell>
          <cell r="AG315" t="str">
            <v>FRN</v>
          </cell>
          <cell r="AH315" t="str">
            <v>6143</v>
          </cell>
          <cell r="AI315" t="str">
            <v>RP#</v>
          </cell>
          <cell r="AJ315" t="str">
            <v>000</v>
          </cell>
          <cell r="AK315" t="str">
            <v>CTL</v>
          </cell>
          <cell r="AM315" t="str">
            <v>RF#</v>
          </cell>
          <cell r="AU315" t="str">
            <v>TO PLACE IN SERVICE</v>
          </cell>
          <cell r="AZ315" t="str">
            <v>FPL Fibernet</v>
          </cell>
        </row>
        <row r="316">
          <cell r="A316" t="str">
            <v>107100</v>
          </cell>
          <cell r="B316" t="str">
            <v>0306</v>
          </cell>
          <cell r="C316" t="str">
            <v>06143</v>
          </cell>
          <cell r="D316" t="str">
            <v>0FIBER</v>
          </cell>
          <cell r="E316" t="str">
            <v>306000</v>
          </cell>
          <cell r="F316" t="str">
            <v>0804</v>
          </cell>
          <cell r="G316" t="str">
            <v>65000</v>
          </cell>
          <cell r="H316" t="str">
            <v>A</v>
          </cell>
          <cell r="I316" t="str">
            <v>00000041</v>
          </cell>
          <cell r="J316">
            <v>63</v>
          </cell>
          <cell r="K316">
            <v>306</v>
          </cell>
          <cell r="L316">
            <v>6143</v>
          </cell>
          <cell r="M316">
            <v>0</v>
          </cell>
          <cell r="N316">
            <v>0</v>
          </cell>
          <cell r="O316">
            <v>0</v>
          </cell>
          <cell r="P316">
            <v>0</v>
          </cell>
          <cell r="Q316" t="str">
            <v>0804</v>
          </cell>
          <cell r="R316" t="str">
            <v>65000</v>
          </cell>
          <cell r="S316" t="str">
            <v>200212</v>
          </cell>
          <cell r="T316" t="str">
            <v>CA01</v>
          </cell>
          <cell r="U316">
            <v>928.68</v>
          </cell>
          <cell r="V316" t="str">
            <v>LDB</v>
          </cell>
          <cell r="W316">
            <v>0</v>
          </cell>
          <cell r="Y316">
            <v>0</v>
          </cell>
          <cell r="Z316">
            <v>0</v>
          </cell>
          <cell r="AA316" t="str">
            <v>BCH</v>
          </cell>
          <cell r="AB316" t="str">
            <v>0001</v>
          </cell>
          <cell r="AC316" t="str">
            <v>WKS</v>
          </cell>
          <cell r="AE316" t="str">
            <v>JV#</v>
          </cell>
          <cell r="AF316" t="str">
            <v>122A</v>
          </cell>
          <cell r="AG316" t="str">
            <v>FRN</v>
          </cell>
          <cell r="AH316" t="str">
            <v>6143</v>
          </cell>
          <cell r="AI316" t="str">
            <v>RP#</v>
          </cell>
          <cell r="AJ316" t="str">
            <v>000</v>
          </cell>
          <cell r="AK316" t="str">
            <v>CTL</v>
          </cell>
          <cell r="AM316" t="str">
            <v>RF#</v>
          </cell>
          <cell r="AU316" t="str">
            <v>I/C-OT PAY/BARG VAR,FPL</v>
          </cell>
          <cell r="AZ316" t="str">
            <v>FPL Fibernet</v>
          </cell>
        </row>
        <row r="317">
          <cell r="A317" t="str">
            <v>107100</v>
          </cell>
          <cell r="B317" t="str">
            <v>0312</v>
          </cell>
          <cell r="C317" t="str">
            <v>06997</v>
          </cell>
          <cell r="D317" t="str">
            <v>0OTHER</v>
          </cell>
          <cell r="E317" t="str">
            <v>312000</v>
          </cell>
          <cell r="F317" t="str">
            <v>0790</v>
          </cell>
          <cell r="G317" t="str">
            <v>65000</v>
          </cell>
          <cell r="H317" t="str">
            <v>A</v>
          </cell>
          <cell r="I317" t="str">
            <v>00000041</v>
          </cell>
          <cell r="J317">
            <v>65</v>
          </cell>
          <cell r="K317">
            <v>312</v>
          </cell>
          <cell r="L317">
            <v>6144</v>
          </cell>
          <cell r="M317">
            <v>0</v>
          </cell>
          <cell r="N317">
            <v>0</v>
          </cell>
          <cell r="O317">
            <v>0</v>
          </cell>
          <cell r="P317">
            <v>0</v>
          </cell>
          <cell r="Q317" t="str">
            <v>0790</v>
          </cell>
          <cell r="R317" t="str">
            <v>65000</v>
          </cell>
          <cell r="S317" t="str">
            <v>200212</v>
          </cell>
          <cell r="T317" t="str">
            <v>CA01</v>
          </cell>
          <cell r="U317">
            <v>-46374</v>
          </cell>
          <cell r="V317" t="str">
            <v>LDB</v>
          </cell>
          <cell r="W317">
            <v>0</v>
          </cell>
          <cell r="Y317">
            <v>0</v>
          </cell>
          <cell r="Z317">
            <v>0</v>
          </cell>
          <cell r="AA317" t="str">
            <v>BCH</v>
          </cell>
          <cell r="AB317" t="str">
            <v>0003</v>
          </cell>
          <cell r="AC317" t="str">
            <v>WKS</v>
          </cell>
          <cell r="AE317" t="str">
            <v>JV#</v>
          </cell>
          <cell r="AF317" t="str">
            <v>1232</v>
          </cell>
          <cell r="AG317" t="str">
            <v>FRN</v>
          </cell>
          <cell r="AH317" t="str">
            <v>6144</v>
          </cell>
          <cell r="AI317" t="str">
            <v>RP#</v>
          </cell>
          <cell r="AJ317" t="str">
            <v>000</v>
          </cell>
          <cell r="AK317" t="str">
            <v>CTL</v>
          </cell>
          <cell r="AM317" t="str">
            <v>RF#</v>
          </cell>
          <cell r="AU317" t="str">
            <v>AC-REV ACCRUAL OF OCT 02 CAPITA</v>
          </cell>
          <cell r="AZ317" t="str">
            <v>FPL Fibernet</v>
          </cell>
        </row>
        <row r="318">
          <cell r="A318" t="str">
            <v>107100</v>
          </cell>
          <cell r="B318" t="str">
            <v>0312</v>
          </cell>
          <cell r="C318" t="str">
            <v>06997</v>
          </cell>
          <cell r="D318" t="str">
            <v>0OTHER</v>
          </cell>
          <cell r="E318" t="str">
            <v>312000</v>
          </cell>
          <cell r="F318" t="str">
            <v>0813</v>
          </cell>
          <cell r="G318" t="str">
            <v>52450</v>
          </cell>
          <cell r="H318" t="str">
            <v>A</v>
          </cell>
          <cell r="I318" t="str">
            <v>00000041</v>
          </cell>
          <cell r="J318">
            <v>66</v>
          </cell>
          <cell r="K318">
            <v>312</v>
          </cell>
          <cell r="L318">
            <v>6144</v>
          </cell>
          <cell r="M318">
            <v>398</v>
          </cell>
          <cell r="N318">
            <v>0</v>
          </cell>
          <cell r="O318">
            <v>1</v>
          </cell>
          <cell r="P318">
            <v>398.00099999999998</v>
          </cell>
          <cell r="Q318" t="str">
            <v>0813</v>
          </cell>
          <cell r="R318" t="str">
            <v>52450</v>
          </cell>
          <cell r="S318" t="str">
            <v>200212</v>
          </cell>
          <cell r="T318" t="str">
            <v>SA01</v>
          </cell>
          <cell r="U318">
            <v>17.25</v>
          </cell>
          <cell r="W318">
            <v>0</v>
          </cell>
          <cell r="Y318">
            <v>0</v>
          </cell>
          <cell r="Z318">
            <v>1</v>
          </cell>
          <cell r="AA318" t="str">
            <v>BCH</v>
          </cell>
          <cell r="AB318" t="str">
            <v>450002337</v>
          </cell>
          <cell r="AC318" t="str">
            <v>PO#</v>
          </cell>
          <cell r="AD318" t="str">
            <v>4500005203</v>
          </cell>
          <cell r="AE318" t="str">
            <v>S/R</v>
          </cell>
          <cell r="AF318" t="str">
            <v>NET</v>
          </cell>
          <cell r="AI318" t="str">
            <v>PYN</v>
          </cell>
          <cell r="AJ318" t="str">
            <v>NORTEL NETWORKS USA INC</v>
          </cell>
          <cell r="AK318" t="str">
            <v>VND</v>
          </cell>
          <cell r="AL318" t="str">
            <v>770427791</v>
          </cell>
          <cell r="AM318" t="str">
            <v>FAC</v>
          </cell>
          <cell r="AN318" t="str">
            <v>000</v>
          </cell>
          <cell r="AQ318" t="str">
            <v>NVD</v>
          </cell>
          <cell r="AR318" t="str">
            <v>2002-09-</v>
          </cell>
          <cell r="AU318" t="str">
            <v>NORTEL NETWORKS USA NORTEL NETWORKS USA 0015279970</v>
          </cell>
          <cell r="AV318" t="str">
            <v>AXR0JK3</v>
          </cell>
          <cell r="AW318" t="str">
            <v>000</v>
          </cell>
          <cell r="AX318" t="str">
            <v>00</v>
          </cell>
          <cell r="AY318" t="str">
            <v>0</v>
          </cell>
          <cell r="AZ318" t="str">
            <v>FPL Fibernet</v>
          </cell>
        </row>
        <row r="319">
          <cell r="A319" t="str">
            <v>107100</v>
          </cell>
          <cell r="B319" t="str">
            <v>0312</v>
          </cell>
          <cell r="C319" t="str">
            <v>06997</v>
          </cell>
          <cell r="D319" t="str">
            <v>0OTHER</v>
          </cell>
          <cell r="E319" t="str">
            <v>312000</v>
          </cell>
          <cell r="F319" t="str">
            <v>0813</v>
          </cell>
          <cell r="G319" t="str">
            <v>52450</v>
          </cell>
          <cell r="H319" t="str">
            <v>A</v>
          </cell>
          <cell r="I319" t="str">
            <v>00000041</v>
          </cell>
          <cell r="J319">
            <v>66</v>
          </cell>
          <cell r="K319">
            <v>312</v>
          </cell>
          <cell r="L319">
            <v>6144</v>
          </cell>
          <cell r="M319">
            <v>398</v>
          </cell>
          <cell r="N319">
            <v>0</v>
          </cell>
          <cell r="O319">
            <v>1</v>
          </cell>
          <cell r="P319">
            <v>398.00099999999998</v>
          </cell>
          <cell r="Q319" t="str">
            <v>0813</v>
          </cell>
          <cell r="R319" t="str">
            <v>52450</v>
          </cell>
          <cell r="S319" t="str">
            <v>200212</v>
          </cell>
          <cell r="T319" t="str">
            <v>SA01</v>
          </cell>
          <cell r="U319">
            <v>25</v>
          </cell>
          <cell r="W319">
            <v>0</v>
          </cell>
          <cell r="Y319">
            <v>0</v>
          </cell>
          <cell r="Z319">
            <v>1</v>
          </cell>
          <cell r="AA319" t="str">
            <v>BCH</v>
          </cell>
          <cell r="AB319" t="str">
            <v>450002337</v>
          </cell>
          <cell r="AC319" t="str">
            <v>PO#</v>
          </cell>
          <cell r="AD319" t="str">
            <v>4500005203</v>
          </cell>
          <cell r="AE319" t="str">
            <v>S/R</v>
          </cell>
          <cell r="AF319" t="str">
            <v>NET</v>
          </cell>
          <cell r="AI319" t="str">
            <v>PYN</v>
          </cell>
          <cell r="AJ319" t="str">
            <v>NORTEL NETWORKS USA INC</v>
          </cell>
          <cell r="AK319" t="str">
            <v>VND</v>
          </cell>
          <cell r="AL319" t="str">
            <v>770427791</v>
          </cell>
          <cell r="AM319" t="str">
            <v>FAC</v>
          </cell>
          <cell r="AN319" t="str">
            <v>000</v>
          </cell>
          <cell r="AQ319" t="str">
            <v>NVD</v>
          </cell>
          <cell r="AR319" t="str">
            <v>2002-09-</v>
          </cell>
          <cell r="AU319" t="str">
            <v>NORTEL NETWORKS USA NORTEL NETWORKS USA 0015279968</v>
          </cell>
          <cell r="AV319" t="str">
            <v>AXR0JK3</v>
          </cell>
          <cell r="AW319" t="str">
            <v>000</v>
          </cell>
          <cell r="AX319" t="str">
            <v>00</v>
          </cell>
          <cell r="AY319" t="str">
            <v>0</v>
          </cell>
          <cell r="AZ319" t="str">
            <v>FPL Fibernet</v>
          </cell>
        </row>
        <row r="320">
          <cell r="A320" t="str">
            <v>107100</v>
          </cell>
          <cell r="B320" t="str">
            <v>0312</v>
          </cell>
          <cell r="C320" t="str">
            <v>06080</v>
          </cell>
          <cell r="D320" t="str">
            <v>0FIBER</v>
          </cell>
          <cell r="E320" t="str">
            <v>312000</v>
          </cell>
          <cell r="F320" t="str">
            <v>0803</v>
          </cell>
          <cell r="G320" t="str">
            <v>36000</v>
          </cell>
          <cell r="H320" t="str">
            <v>A</v>
          </cell>
          <cell r="I320" t="str">
            <v>00000041</v>
          </cell>
          <cell r="J320">
            <v>60</v>
          </cell>
          <cell r="K320">
            <v>312</v>
          </cell>
          <cell r="L320">
            <v>6146</v>
          </cell>
          <cell r="M320">
            <v>0</v>
          </cell>
          <cell r="N320">
            <v>0</v>
          </cell>
          <cell r="O320">
            <v>1</v>
          </cell>
          <cell r="P320">
            <v>1E-3</v>
          </cell>
          <cell r="Q320" t="str">
            <v>0803</v>
          </cell>
          <cell r="R320" t="str">
            <v>36000</v>
          </cell>
          <cell r="S320" t="str">
            <v>200212</v>
          </cell>
          <cell r="T320" t="str">
            <v>PY42</v>
          </cell>
          <cell r="U320">
            <v>113.44</v>
          </cell>
          <cell r="V320" t="str">
            <v>LDB</v>
          </cell>
          <cell r="W320">
            <v>0</v>
          </cell>
          <cell r="X320" t="str">
            <v>SHR</v>
          </cell>
          <cell r="Y320">
            <v>3</v>
          </cell>
          <cell r="Z320">
            <v>3</v>
          </cell>
          <cell r="AA320" t="str">
            <v>PYP</v>
          </cell>
          <cell r="AB320" t="str">
            <v xml:space="preserve"> 0000026</v>
          </cell>
          <cell r="AC320" t="str">
            <v>PYL</v>
          </cell>
          <cell r="AD320" t="str">
            <v>004399</v>
          </cell>
          <cell r="AE320" t="str">
            <v>EMP</v>
          </cell>
          <cell r="AF320" t="str">
            <v>80814</v>
          </cell>
          <cell r="AG320" t="str">
            <v>JUL</v>
          </cell>
          <cell r="AH320" t="str">
            <v xml:space="preserve"> 000.00</v>
          </cell>
          <cell r="AI320" t="str">
            <v>BCH</v>
          </cell>
          <cell r="AJ320" t="str">
            <v>500</v>
          </cell>
          <cell r="AK320" t="str">
            <v>CLS</v>
          </cell>
          <cell r="AL320" t="str">
            <v>R437</v>
          </cell>
          <cell r="AM320" t="str">
            <v>DTA</v>
          </cell>
          <cell r="AN320" t="str">
            <v xml:space="preserve"> 00000000000.00</v>
          </cell>
          <cell r="AO320" t="str">
            <v>DTH</v>
          </cell>
          <cell r="AP320" t="str">
            <v xml:space="preserve"> 00000000000.00</v>
          </cell>
          <cell r="AV320" t="str">
            <v>000000000</v>
          </cell>
          <cell r="AW320" t="str">
            <v>000</v>
          </cell>
          <cell r="AX320" t="str">
            <v>00</v>
          </cell>
          <cell r="AY320" t="str">
            <v>0</v>
          </cell>
          <cell r="AZ320" t="str">
            <v>FPL Fibernet</v>
          </cell>
        </row>
        <row r="321">
          <cell r="A321" t="str">
            <v>107100</v>
          </cell>
          <cell r="B321" t="str">
            <v>0312</v>
          </cell>
          <cell r="C321" t="str">
            <v>06080</v>
          </cell>
          <cell r="D321" t="str">
            <v>0FIBER</v>
          </cell>
          <cell r="E321" t="str">
            <v>312000</v>
          </cell>
          <cell r="F321" t="str">
            <v>0803</v>
          </cell>
          <cell r="G321" t="str">
            <v>36000</v>
          </cell>
          <cell r="H321" t="str">
            <v>A</v>
          </cell>
          <cell r="I321" t="str">
            <v>00000041</v>
          </cell>
          <cell r="J321">
            <v>60</v>
          </cell>
          <cell r="K321">
            <v>312</v>
          </cell>
          <cell r="L321">
            <v>6146</v>
          </cell>
          <cell r="M321">
            <v>107</v>
          </cell>
          <cell r="N321">
            <v>10</v>
          </cell>
          <cell r="O321">
            <v>0</v>
          </cell>
          <cell r="P321">
            <v>107.1</v>
          </cell>
          <cell r="Q321" t="str">
            <v>0803</v>
          </cell>
          <cell r="R321" t="str">
            <v>36000</v>
          </cell>
          <cell r="S321" t="str">
            <v>200212</v>
          </cell>
          <cell r="T321" t="str">
            <v>PY42</v>
          </cell>
          <cell r="U321">
            <v>189.06</v>
          </cell>
          <cell r="V321" t="str">
            <v>LDB</v>
          </cell>
          <cell r="W321">
            <v>0</v>
          </cell>
          <cell r="X321" t="str">
            <v>SHR</v>
          </cell>
          <cell r="Y321">
            <v>5</v>
          </cell>
          <cell r="Z321">
            <v>5</v>
          </cell>
          <cell r="AA321" t="str">
            <v>PYP</v>
          </cell>
          <cell r="AB321" t="str">
            <v xml:space="preserve"> 0000001</v>
          </cell>
          <cell r="AC321" t="str">
            <v>PYL</v>
          </cell>
          <cell r="AD321" t="str">
            <v>004399</v>
          </cell>
          <cell r="AE321" t="str">
            <v>EMP</v>
          </cell>
          <cell r="AF321" t="str">
            <v>80814</v>
          </cell>
          <cell r="AG321" t="str">
            <v>JUL</v>
          </cell>
          <cell r="AH321" t="str">
            <v xml:space="preserve"> 000.00</v>
          </cell>
          <cell r="AI321" t="str">
            <v>BCH</v>
          </cell>
          <cell r="AJ321" t="str">
            <v>500</v>
          </cell>
          <cell r="AK321" t="str">
            <v>CLS</v>
          </cell>
          <cell r="AL321" t="str">
            <v>R437</v>
          </cell>
          <cell r="AM321" t="str">
            <v>DTA</v>
          </cell>
          <cell r="AN321" t="str">
            <v xml:space="preserve"> 00000000000.00</v>
          </cell>
          <cell r="AO321" t="str">
            <v>DTH</v>
          </cell>
          <cell r="AP321" t="str">
            <v xml:space="preserve"> 00000000000.00</v>
          </cell>
          <cell r="AV321" t="str">
            <v>000000000</v>
          </cell>
          <cell r="AW321" t="str">
            <v>000</v>
          </cell>
          <cell r="AX321" t="str">
            <v>00</v>
          </cell>
          <cell r="AY321" t="str">
            <v>0</v>
          </cell>
          <cell r="AZ321" t="str">
            <v>FPL Fibernet</v>
          </cell>
        </row>
        <row r="322">
          <cell r="A322" t="str">
            <v>107100</v>
          </cell>
          <cell r="B322" t="str">
            <v>0312</v>
          </cell>
          <cell r="C322" t="str">
            <v>06080</v>
          </cell>
          <cell r="D322" t="str">
            <v>0FIBER</v>
          </cell>
          <cell r="E322" t="str">
            <v>312000</v>
          </cell>
          <cell r="F322" t="str">
            <v>0803</v>
          </cell>
          <cell r="G322" t="str">
            <v>36000</v>
          </cell>
          <cell r="H322" t="str">
            <v>A</v>
          </cell>
          <cell r="I322" t="str">
            <v>00000041</v>
          </cell>
          <cell r="J322">
            <v>63</v>
          </cell>
          <cell r="K322">
            <v>312</v>
          </cell>
          <cell r="L322">
            <v>6146</v>
          </cell>
          <cell r="M322">
            <v>107</v>
          </cell>
          <cell r="N322">
            <v>10</v>
          </cell>
          <cell r="O322">
            <v>0</v>
          </cell>
          <cell r="P322">
            <v>107.1</v>
          </cell>
          <cell r="Q322" t="str">
            <v>0803</v>
          </cell>
          <cell r="R322" t="str">
            <v>36000</v>
          </cell>
          <cell r="S322" t="str">
            <v>200212</v>
          </cell>
          <cell r="T322" t="str">
            <v>PY42</v>
          </cell>
          <cell r="U322">
            <v>113.44</v>
          </cell>
          <cell r="V322" t="str">
            <v>LDB</v>
          </cell>
          <cell r="W322">
            <v>0</v>
          </cell>
          <cell r="X322" t="str">
            <v>SHR</v>
          </cell>
          <cell r="Y322">
            <v>3</v>
          </cell>
          <cell r="Z322">
            <v>3</v>
          </cell>
          <cell r="AA322" t="str">
            <v>PYP</v>
          </cell>
          <cell r="AB322" t="str">
            <v xml:space="preserve"> 0000025</v>
          </cell>
          <cell r="AC322" t="str">
            <v>PYL</v>
          </cell>
          <cell r="AD322" t="str">
            <v>004399</v>
          </cell>
          <cell r="AE322" t="str">
            <v>EMP</v>
          </cell>
          <cell r="AF322" t="str">
            <v>80814</v>
          </cell>
          <cell r="AG322" t="str">
            <v>JUL</v>
          </cell>
          <cell r="AH322" t="str">
            <v xml:space="preserve"> 000.00</v>
          </cell>
          <cell r="AI322" t="str">
            <v>BCH</v>
          </cell>
          <cell r="AJ322" t="str">
            <v>500</v>
          </cell>
          <cell r="AK322" t="str">
            <v>CLS</v>
          </cell>
          <cell r="AL322" t="str">
            <v>R437</v>
          </cell>
          <cell r="AM322" t="str">
            <v>DTA</v>
          </cell>
          <cell r="AN322" t="str">
            <v xml:space="preserve"> 00000000000.00</v>
          </cell>
          <cell r="AO322" t="str">
            <v>DTH</v>
          </cell>
          <cell r="AP322" t="str">
            <v xml:space="preserve"> 00000000000.00</v>
          </cell>
          <cell r="AV322" t="str">
            <v>000000000</v>
          </cell>
          <cell r="AW322" t="str">
            <v>000</v>
          </cell>
          <cell r="AX322" t="str">
            <v>00</v>
          </cell>
          <cell r="AY322" t="str">
            <v>0</v>
          </cell>
          <cell r="AZ322" t="str">
            <v>FPL Fibernet</v>
          </cell>
        </row>
        <row r="323">
          <cell r="A323" t="str">
            <v>107100</v>
          </cell>
          <cell r="B323" t="str">
            <v>0312</v>
          </cell>
          <cell r="C323" t="str">
            <v>06080</v>
          </cell>
          <cell r="D323" t="str">
            <v>0FIBER</v>
          </cell>
          <cell r="E323" t="str">
            <v>312000</v>
          </cell>
          <cell r="F323" t="str">
            <v>0813</v>
          </cell>
          <cell r="G323" t="str">
            <v>51450</v>
          </cell>
          <cell r="H323" t="str">
            <v>A</v>
          </cell>
          <cell r="I323" t="str">
            <v>00000041</v>
          </cell>
          <cell r="J323">
            <v>63</v>
          </cell>
          <cell r="K323">
            <v>312</v>
          </cell>
          <cell r="L323">
            <v>6146</v>
          </cell>
          <cell r="M323">
            <v>0</v>
          </cell>
          <cell r="N323">
            <v>0</v>
          </cell>
          <cell r="O323">
            <v>0</v>
          </cell>
          <cell r="P323">
            <v>0</v>
          </cell>
          <cell r="Q323" t="str">
            <v>0813</v>
          </cell>
          <cell r="R323" t="str">
            <v>51450</v>
          </cell>
          <cell r="S323" t="str">
            <v>200212</v>
          </cell>
          <cell r="T323" t="str">
            <v>SA01</v>
          </cell>
          <cell r="U323">
            <v>410</v>
          </cell>
          <cell r="W323">
            <v>0</v>
          </cell>
          <cell r="Y323">
            <v>0</v>
          </cell>
          <cell r="Z323">
            <v>1</v>
          </cell>
          <cell r="AA323" t="str">
            <v>BCH</v>
          </cell>
          <cell r="AB323" t="str">
            <v>450002361</v>
          </cell>
          <cell r="AC323" t="str">
            <v>PO#</v>
          </cell>
          <cell r="AD323" t="str">
            <v>4500054250</v>
          </cell>
          <cell r="AE323" t="str">
            <v>S/R</v>
          </cell>
          <cell r="AF323" t="str">
            <v>337</v>
          </cell>
          <cell r="AI323" t="str">
            <v>PYN</v>
          </cell>
          <cell r="AJ323" t="str">
            <v>K NEX INC</v>
          </cell>
          <cell r="AK323" t="str">
            <v>VND</v>
          </cell>
          <cell r="AL323" t="str">
            <v>593648022</v>
          </cell>
          <cell r="AM323" t="str">
            <v>FAC</v>
          </cell>
          <cell r="AN323" t="str">
            <v>000</v>
          </cell>
          <cell r="AQ323" t="str">
            <v>NVD</v>
          </cell>
          <cell r="AR323" t="str">
            <v>2002-12-</v>
          </cell>
          <cell r="AU323" t="str">
            <v>INVOICE# 1117       K NEX INC           5000003719</v>
          </cell>
          <cell r="AV323" t="str">
            <v>WF-BATCH</v>
          </cell>
          <cell r="AW323" t="str">
            <v>000</v>
          </cell>
          <cell r="AX323" t="str">
            <v>00</v>
          </cell>
          <cell r="AY323" t="str">
            <v>0</v>
          </cell>
          <cell r="AZ323" t="str">
            <v>FPL Fibernet</v>
          </cell>
        </row>
        <row r="324">
          <cell r="A324" t="str">
            <v>107100</v>
          </cell>
          <cell r="B324" t="str">
            <v>0385</v>
          </cell>
          <cell r="C324" t="str">
            <v>06080</v>
          </cell>
          <cell r="D324" t="str">
            <v>0FIBER</v>
          </cell>
          <cell r="E324" t="str">
            <v>385000</v>
          </cell>
          <cell r="F324" t="str">
            <v>0691</v>
          </cell>
          <cell r="G324" t="str">
            <v>51450</v>
          </cell>
          <cell r="H324" t="str">
            <v>A</v>
          </cell>
          <cell r="I324" t="str">
            <v>00000041</v>
          </cell>
          <cell r="J324">
            <v>60</v>
          </cell>
          <cell r="K324">
            <v>385</v>
          </cell>
          <cell r="L324">
            <v>6146</v>
          </cell>
          <cell r="M324">
            <v>0</v>
          </cell>
          <cell r="N324">
            <v>0</v>
          </cell>
          <cell r="O324">
            <v>0</v>
          </cell>
          <cell r="P324">
            <v>0</v>
          </cell>
          <cell r="Q324" t="str">
            <v>0691</v>
          </cell>
          <cell r="R324" t="str">
            <v>51450</v>
          </cell>
          <cell r="S324" t="str">
            <v>200212</v>
          </cell>
          <cell r="T324" t="str">
            <v>SA01</v>
          </cell>
          <cell r="U324">
            <v>11857.5</v>
          </cell>
          <cell r="W324">
            <v>0</v>
          </cell>
          <cell r="Y324">
            <v>0</v>
          </cell>
          <cell r="Z324">
            <v>1</v>
          </cell>
          <cell r="AA324" t="str">
            <v>BCH</v>
          </cell>
          <cell r="AB324" t="str">
            <v>450002361</v>
          </cell>
          <cell r="AC324" t="str">
            <v>PO#</v>
          </cell>
          <cell r="AD324" t="str">
            <v>4500122942</v>
          </cell>
          <cell r="AE324" t="str">
            <v>S/R</v>
          </cell>
          <cell r="AF324" t="str">
            <v>337</v>
          </cell>
          <cell r="AI324" t="str">
            <v>PYN</v>
          </cell>
          <cell r="AJ324" t="str">
            <v>SWIDLER BERLIN SHEREFF FR</v>
          </cell>
          <cell r="AK324" t="str">
            <v>VND</v>
          </cell>
          <cell r="AL324" t="str">
            <v>132679676</v>
          </cell>
          <cell r="AM324" t="str">
            <v>FAC</v>
          </cell>
          <cell r="AN324" t="str">
            <v>000</v>
          </cell>
          <cell r="AQ324" t="str">
            <v>NVD</v>
          </cell>
          <cell r="AR324" t="str">
            <v>2002-12-</v>
          </cell>
          <cell r="AU324" t="str">
            <v>INVOICE# 227944     SWIDLER BERLIN SHERE5000003723</v>
          </cell>
          <cell r="AV324" t="str">
            <v>WF-BATCH</v>
          </cell>
          <cell r="AW324" t="str">
            <v>000</v>
          </cell>
          <cell r="AX324" t="str">
            <v>00</v>
          </cell>
          <cell r="AY324" t="str">
            <v>0</v>
          </cell>
          <cell r="AZ324" t="str">
            <v>FPL Fibernet</v>
          </cell>
        </row>
        <row r="325">
          <cell r="A325" t="str">
            <v>107100</v>
          </cell>
          <cell r="B325" t="str">
            <v>0385</v>
          </cell>
          <cell r="C325" t="str">
            <v>06080</v>
          </cell>
          <cell r="D325" t="str">
            <v>0FIBER</v>
          </cell>
          <cell r="E325" t="str">
            <v>385000</v>
          </cell>
          <cell r="F325" t="str">
            <v>0803</v>
          </cell>
          <cell r="G325" t="str">
            <v>36000</v>
          </cell>
          <cell r="H325" t="str">
            <v>A</v>
          </cell>
          <cell r="I325" t="str">
            <v>00000041</v>
          </cell>
          <cell r="J325">
            <v>60</v>
          </cell>
          <cell r="K325">
            <v>385</v>
          </cell>
          <cell r="L325">
            <v>6146</v>
          </cell>
          <cell r="M325">
            <v>107</v>
          </cell>
          <cell r="N325">
            <v>10</v>
          </cell>
          <cell r="O325">
            <v>0</v>
          </cell>
          <cell r="P325">
            <v>107.1</v>
          </cell>
          <cell r="Q325" t="str">
            <v>0803</v>
          </cell>
          <cell r="R325" t="str">
            <v>36000</v>
          </cell>
          <cell r="S325" t="str">
            <v>200212</v>
          </cell>
          <cell r="T325" t="str">
            <v>PY42</v>
          </cell>
          <cell r="U325">
            <v>502.2</v>
          </cell>
          <cell r="V325" t="str">
            <v>LDB</v>
          </cell>
          <cell r="W325">
            <v>0</v>
          </cell>
          <cell r="X325" t="str">
            <v>SHR</v>
          </cell>
          <cell r="Y325">
            <v>12</v>
          </cell>
          <cell r="Z325">
            <v>12</v>
          </cell>
          <cell r="AA325" t="str">
            <v>PYP</v>
          </cell>
          <cell r="AB325" t="str">
            <v xml:space="preserve"> 0000026</v>
          </cell>
          <cell r="AC325" t="str">
            <v>PYL</v>
          </cell>
          <cell r="AD325" t="str">
            <v>004368</v>
          </cell>
          <cell r="AE325" t="str">
            <v>EMP</v>
          </cell>
          <cell r="AF325" t="str">
            <v>64529</v>
          </cell>
          <cell r="AG325" t="str">
            <v>JUL</v>
          </cell>
          <cell r="AH325" t="str">
            <v xml:space="preserve"> 000.00</v>
          </cell>
          <cell r="AI325" t="str">
            <v>BCH</v>
          </cell>
          <cell r="AJ325" t="str">
            <v>500</v>
          </cell>
          <cell r="AK325" t="str">
            <v>CLS</v>
          </cell>
          <cell r="AL325" t="str">
            <v>R436</v>
          </cell>
          <cell r="AM325" t="str">
            <v>DTA</v>
          </cell>
          <cell r="AN325" t="str">
            <v xml:space="preserve"> 00000000000.00</v>
          </cell>
          <cell r="AO325" t="str">
            <v>DTH</v>
          </cell>
          <cell r="AP325" t="str">
            <v xml:space="preserve"> 00000000000.00</v>
          </cell>
          <cell r="AV325" t="str">
            <v>000000000</v>
          </cell>
          <cell r="AW325" t="str">
            <v>000</v>
          </cell>
          <cell r="AX325" t="str">
            <v>00</v>
          </cell>
          <cell r="AY325" t="str">
            <v>0</v>
          </cell>
          <cell r="AZ325" t="str">
            <v>FPL Fibernet</v>
          </cell>
        </row>
        <row r="326">
          <cell r="A326" t="str">
            <v>107100</v>
          </cell>
          <cell r="B326" t="str">
            <v>0385</v>
          </cell>
          <cell r="C326" t="str">
            <v>06080</v>
          </cell>
          <cell r="D326" t="str">
            <v>0FIBER</v>
          </cell>
          <cell r="E326" t="str">
            <v>385000</v>
          </cell>
          <cell r="F326" t="str">
            <v>0625</v>
          </cell>
          <cell r="G326" t="str">
            <v>52450</v>
          </cell>
          <cell r="H326" t="str">
            <v>A</v>
          </cell>
          <cell r="I326" t="str">
            <v>00000041</v>
          </cell>
          <cell r="J326">
            <v>60</v>
          </cell>
          <cell r="K326">
            <v>385</v>
          </cell>
          <cell r="L326">
            <v>6147</v>
          </cell>
          <cell r="M326">
            <v>0</v>
          </cell>
          <cell r="N326">
            <v>0</v>
          </cell>
          <cell r="O326">
            <v>0</v>
          </cell>
          <cell r="P326">
            <v>0</v>
          </cell>
          <cell r="Q326" t="str">
            <v>0625</v>
          </cell>
          <cell r="R326" t="str">
            <v>52450</v>
          </cell>
          <cell r="S326" t="str">
            <v>200212</v>
          </cell>
          <cell r="T326" t="str">
            <v>SA01</v>
          </cell>
          <cell r="U326">
            <v>11</v>
          </cell>
          <cell r="W326">
            <v>0</v>
          </cell>
          <cell r="Y326">
            <v>0</v>
          </cell>
          <cell r="Z326">
            <v>0</v>
          </cell>
          <cell r="AA326" t="str">
            <v>BCH</v>
          </cell>
          <cell r="AB326" t="str">
            <v>450002343</v>
          </cell>
          <cell r="AC326" t="str">
            <v>PO#</v>
          </cell>
          <cell r="AE326" t="str">
            <v>S/R</v>
          </cell>
          <cell r="AI326" t="str">
            <v>PYN</v>
          </cell>
          <cell r="AJ326" t="str">
            <v>CAJIGAS R C</v>
          </cell>
          <cell r="AK326" t="str">
            <v>VND</v>
          </cell>
          <cell r="AL326" t="str">
            <v>264370702</v>
          </cell>
          <cell r="AM326" t="str">
            <v>FAC</v>
          </cell>
          <cell r="AN326" t="str">
            <v>000</v>
          </cell>
          <cell r="AQ326" t="str">
            <v>NVD</v>
          </cell>
          <cell r="AR326" t="str">
            <v>2002-11-</v>
          </cell>
          <cell r="AU326" t="str">
            <v>R CAJIGAS MISC      CAJIGAS R C         1900003290</v>
          </cell>
          <cell r="AV326" t="str">
            <v>WF-BATCH</v>
          </cell>
          <cell r="AW326" t="str">
            <v>000</v>
          </cell>
          <cell r="AX326" t="str">
            <v>00</v>
          </cell>
          <cell r="AY326" t="str">
            <v>0</v>
          </cell>
          <cell r="AZ326" t="str">
            <v>FPL Fibernet</v>
          </cell>
        </row>
        <row r="327">
          <cell r="A327" t="str">
            <v>107100</v>
          </cell>
          <cell r="B327" t="str">
            <v>0385</v>
          </cell>
          <cell r="C327" t="str">
            <v>06080</v>
          </cell>
          <cell r="D327" t="str">
            <v>0FIBER</v>
          </cell>
          <cell r="E327" t="str">
            <v>385000</v>
          </cell>
          <cell r="F327" t="str">
            <v>0646</v>
          </cell>
          <cell r="G327" t="str">
            <v>52450</v>
          </cell>
          <cell r="H327" t="str">
            <v>A</v>
          </cell>
          <cell r="I327" t="str">
            <v>00000041</v>
          </cell>
          <cell r="J327">
            <v>60</v>
          </cell>
          <cell r="K327">
            <v>385</v>
          </cell>
          <cell r="L327">
            <v>6147</v>
          </cell>
          <cell r="M327">
            <v>0</v>
          </cell>
          <cell r="N327">
            <v>0</v>
          </cell>
          <cell r="O327">
            <v>0</v>
          </cell>
          <cell r="P327">
            <v>0</v>
          </cell>
          <cell r="Q327" t="str">
            <v>0646</v>
          </cell>
          <cell r="R327" t="str">
            <v>52450</v>
          </cell>
          <cell r="S327" t="str">
            <v>200212</v>
          </cell>
          <cell r="T327" t="str">
            <v>SA01</v>
          </cell>
          <cell r="U327">
            <v>96.73</v>
          </cell>
          <cell r="W327">
            <v>0</v>
          </cell>
          <cell r="Y327">
            <v>0</v>
          </cell>
          <cell r="Z327">
            <v>0</v>
          </cell>
          <cell r="AA327" t="str">
            <v>BCH</v>
          </cell>
          <cell r="AB327" t="str">
            <v>450002343</v>
          </cell>
          <cell r="AC327" t="str">
            <v>PO#</v>
          </cell>
          <cell r="AE327" t="str">
            <v>S/R</v>
          </cell>
          <cell r="AI327" t="str">
            <v>PYN</v>
          </cell>
          <cell r="AJ327" t="str">
            <v>CAJIGAS R C</v>
          </cell>
          <cell r="AK327" t="str">
            <v>VND</v>
          </cell>
          <cell r="AL327" t="str">
            <v>264370702</v>
          </cell>
          <cell r="AM327" t="str">
            <v>FAC</v>
          </cell>
          <cell r="AN327" t="str">
            <v>000</v>
          </cell>
          <cell r="AQ327" t="str">
            <v>NVD</v>
          </cell>
          <cell r="AR327" t="str">
            <v>2002-11-</v>
          </cell>
          <cell r="AU327" t="str">
            <v>R CAJIGAS MILEAGE   CAJIGAS R C         1900003290</v>
          </cell>
          <cell r="AV327" t="str">
            <v>WF-BATCH</v>
          </cell>
          <cell r="AW327" t="str">
            <v>000</v>
          </cell>
          <cell r="AX327" t="str">
            <v>00</v>
          </cell>
          <cell r="AY327" t="str">
            <v>0</v>
          </cell>
          <cell r="AZ327" t="str">
            <v>FPL Fibernet</v>
          </cell>
        </row>
        <row r="328">
          <cell r="A328" t="str">
            <v>107100</v>
          </cell>
          <cell r="B328" t="str">
            <v>0312</v>
          </cell>
          <cell r="C328" t="str">
            <v>06080</v>
          </cell>
          <cell r="D328" t="str">
            <v>0FIBER</v>
          </cell>
          <cell r="E328" t="str">
            <v>312000</v>
          </cell>
          <cell r="F328" t="str">
            <v>0662</v>
          </cell>
          <cell r="G328" t="str">
            <v>51450</v>
          </cell>
          <cell r="H328" t="str">
            <v>A</v>
          </cell>
          <cell r="I328" t="str">
            <v>00000041</v>
          </cell>
          <cell r="J328">
            <v>63</v>
          </cell>
          <cell r="K328">
            <v>312</v>
          </cell>
          <cell r="L328">
            <v>6148</v>
          </cell>
          <cell r="M328">
            <v>0</v>
          </cell>
          <cell r="N328">
            <v>0</v>
          </cell>
          <cell r="O328">
            <v>0</v>
          </cell>
          <cell r="P328">
            <v>0</v>
          </cell>
          <cell r="Q328" t="str">
            <v>0662</v>
          </cell>
          <cell r="R328" t="str">
            <v>51450</v>
          </cell>
          <cell r="S328" t="str">
            <v>200212</v>
          </cell>
          <cell r="T328" t="str">
            <v>SA01</v>
          </cell>
          <cell r="U328">
            <v>875</v>
          </cell>
          <cell r="W328">
            <v>0</v>
          </cell>
          <cell r="Y328">
            <v>0</v>
          </cell>
          <cell r="Z328">
            <v>1</v>
          </cell>
          <cell r="AA328" t="str">
            <v>BCH</v>
          </cell>
          <cell r="AB328" t="str">
            <v>450002339</v>
          </cell>
          <cell r="AC328" t="str">
            <v>PO#</v>
          </cell>
          <cell r="AD328" t="str">
            <v>4500094253</v>
          </cell>
          <cell r="AE328" t="str">
            <v>S/R</v>
          </cell>
          <cell r="AF328" t="str">
            <v>337</v>
          </cell>
          <cell r="AI328" t="str">
            <v>PYN</v>
          </cell>
          <cell r="AJ328" t="str">
            <v>YOUNGS COMMUNICATIONS CO</v>
          </cell>
          <cell r="AK328" t="str">
            <v>VND</v>
          </cell>
          <cell r="AL328" t="str">
            <v>591398816</v>
          </cell>
          <cell r="AM328" t="str">
            <v>FAC</v>
          </cell>
          <cell r="AN328" t="str">
            <v>000</v>
          </cell>
          <cell r="AQ328" t="str">
            <v>NVD</v>
          </cell>
          <cell r="AR328" t="str">
            <v>2002-12-</v>
          </cell>
          <cell r="AU328" t="str">
            <v>INVOICE# 7196       YOUNGS COMMUNICATION5000003467</v>
          </cell>
          <cell r="AV328" t="str">
            <v>WF-BATCH</v>
          </cell>
          <cell r="AW328" t="str">
            <v>000</v>
          </cell>
          <cell r="AX328" t="str">
            <v>00</v>
          </cell>
          <cell r="AY328" t="str">
            <v>0</v>
          </cell>
          <cell r="AZ328" t="str">
            <v>FPL Fibernet</v>
          </cell>
        </row>
        <row r="329">
          <cell r="A329" t="str">
            <v>107100</v>
          </cell>
          <cell r="B329" t="str">
            <v>0312</v>
          </cell>
          <cell r="C329" t="str">
            <v>06080</v>
          </cell>
          <cell r="D329" t="str">
            <v>0FIBER</v>
          </cell>
          <cell r="E329" t="str">
            <v>312000</v>
          </cell>
          <cell r="F329" t="str">
            <v>0790</v>
          </cell>
          <cell r="G329" t="str">
            <v>65000</v>
          </cell>
          <cell r="H329" t="str">
            <v>A</v>
          </cell>
          <cell r="I329" t="str">
            <v>00000041</v>
          </cell>
          <cell r="J329">
            <v>63</v>
          </cell>
          <cell r="K329">
            <v>312</v>
          </cell>
          <cell r="L329">
            <v>6148</v>
          </cell>
          <cell r="M329">
            <v>0</v>
          </cell>
          <cell r="N329">
            <v>0</v>
          </cell>
          <cell r="O329">
            <v>0</v>
          </cell>
          <cell r="P329">
            <v>0</v>
          </cell>
          <cell r="Q329" t="str">
            <v>0790</v>
          </cell>
          <cell r="R329" t="str">
            <v>65000</v>
          </cell>
          <cell r="S329" t="str">
            <v>200212</v>
          </cell>
          <cell r="T329" t="str">
            <v>CA01</v>
          </cell>
          <cell r="U329">
            <v>-22802</v>
          </cell>
          <cell r="V329" t="str">
            <v>LDB</v>
          </cell>
          <cell r="W329">
            <v>0</v>
          </cell>
          <cell r="Y329">
            <v>0</v>
          </cell>
          <cell r="Z329">
            <v>0</v>
          </cell>
          <cell r="AA329" t="str">
            <v>BCH</v>
          </cell>
          <cell r="AB329" t="str">
            <v>0004</v>
          </cell>
          <cell r="AC329" t="str">
            <v>WKS</v>
          </cell>
          <cell r="AE329" t="str">
            <v>JV#</v>
          </cell>
          <cell r="AF329" t="str">
            <v>1232</v>
          </cell>
          <cell r="AG329" t="str">
            <v>FRN</v>
          </cell>
          <cell r="AH329" t="str">
            <v>6148</v>
          </cell>
          <cell r="AI329" t="str">
            <v>RP#</v>
          </cell>
          <cell r="AJ329" t="str">
            <v>000</v>
          </cell>
          <cell r="AK329" t="str">
            <v>CTL</v>
          </cell>
          <cell r="AM329" t="str">
            <v>RF#</v>
          </cell>
          <cell r="AU329" t="str">
            <v>AC-REV ACCRUAL OF OCT 02 CAPITA</v>
          </cell>
          <cell r="AZ329" t="str">
            <v>FPL Fibernet</v>
          </cell>
        </row>
        <row r="330">
          <cell r="A330" t="str">
            <v>107100</v>
          </cell>
          <cell r="B330" t="str">
            <v>0312</v>
          </cell>
          <cell r="C330" t="str">
            <v>06080</v>
          </cell>
          <cell r="D330" t="str">
            <v>0FIBER</v>
          </cell>
          <cell r="E330" t="str">
            <v>312000</v>
          </cell>
          <cell r="F330" t="str">
            <v>0790</v>
          </cell>
          <cell r="G330" t="str">
            <v>65000</v>
          </cell>
          <cell r="H330" t="str">
            <v>A</v>
          </cell>
          <cell r="I330" t="str">
            <v>00000041</v>
          </cell>
          <cell r="J330">
            <v>63</v>
          </cell>
          <cell r="K330">
            <v>312</v>
          </cell>
          <cell r="L330">
            <v>6148</v>
          </cell>
          <cell r="M330">
            <v>0</v>
          </cell>
          <cell r="N330">
            <v>0</v>
          </cell>
          <cell r="O330">
            <v>0</v>
          </cell>
          <cell r="P330">
            <v>0</v>
          </cell>
          <cell r="Q330" t="str">
            <v>0790</v>
          </cell>
          <cell r="R330" t="str">
            <v>65000</v>
          </cell>
          <cell r="S330" t="str">
            <v>200212</v>
          </cell>
          <cell r="T330" t="str">
            <v>CA01</v>
          </cell>
          <cell r="U330">
            <v>-24889.62</v>
          </cell>
          <cell r="V330" t="str">
            <v>LDB</v>
          </cell>
          <cell r="W330">
            <v>0</v>
          </cell>
          <cell r="Y330">
            <v>0</v>
          </cell>
          <cell r="Z330">
            <v>0</v>
          </cell>
          <cell r="AA330" t="str">
            <v>BCH</v>
          </cell>
          <cell r="AB330" t="str">
            <v>0023</v>
          </cell>
          <cell r="AC330" t="str">
            <v>WKS</v>
          </cell>
          <cell r="AE330" t="str">
            <v>JV#</v>
          </cell>
          <cell r="AF330" t="str">
            <v>1232</v>
          </cell>
          <cell r="AG330" t="str">
            <v>FRN</v>
          </cell>
          <cell r="AH330" t="str">
            <v>6148</v>
          </cell>
          <cell r="AI330" t="str">
            <v>RP#</v>
          </cell>
          <cell r="AJ330" t="str">
            <v>000</v>
          </cell>
          <cell r="AK330" t="str">
            <v>CTL</v>
          </cell>
          <cell r="AM330" t="str">
            <v>RF#</v>
          </cell>
          <cell r="AU330" t="str">
            <v>TO PLACE IN SERVICE</v>
          </cell>
          <cell r="AZ330" t="str">
            <v>FPL Fibernet</v>
          </cell>
        </row>
        <row r="331">
          <cell r="A331" t="str">
            <v>107100</v>
          </cell>
          <cell r="B331" t="str">
            <v>0399</v>
          </cell>
          <cell r="C331" t="str">
            <v>06080</v>
          </cell>
          <cell r="D331" t="str">
            <v>0FIBER</v>
          </cell>
          <cell r="E331" t="str">
            <v>399000</v>
          </cell>
          <cell r="F331" t="str">
            <v>0646</v>
          </cell>
          <cell r="G331" t="str">
            <v>52450</v>
          </cell>
          <cell r="H331" t="str">
            <v>A</v>
          </cell>
          <cell r="I331" t="str">
            <v>00000041</v>
          </cell>
          <cell r="J331">
            <v>60</v>
          </cell>
          <cell r="K331">
            <v>399</v>
          </cell>
          <cell r="L331">
            <v>6148</v>
          </cell>
          <cell r="M331">
            <v>0</v>
          </cell>
          <cell r="N331">
            <v>0</v>
          </cell>
          <cell r="O331">
            <v>0</v>
          </cell>
          <cell r="P331">
            <v>0</v>
          </cell>
          <cell r="Q331" t="str">
            <v>0646</v>
          </cell>
          <cell r="R331" t="str">
            <v>52450</v>
          </cell>
          <cell r="S331" t="str">
            <v>200212</v>
          </cell>
          <cell r="T331" t="str">
            <v>SA01</v>
          </cell>
          <cell r="U331">
            <v>67.16</v>
          </cell>
          <cell r="W331">
            <v>0</v>
          </cell>
          <cell r="Y331">
            <v>0</v>
          </cell>
          <cell r="Z331">
            <v>0</v>
          </cell>
          <cell r="AA331" t="str">
            <v>BCH</v>
          </cell>
          <cell r="AB331" t="str">
            <v>450002353</v>
          </cell>
          <cell r="AC331" t="str">
            <v>PO#</v>
          </cell>
          <cell r="AE331" t="str">
            <v>S/R</v>
          </cell>
          <cell r="AI331" t="str">
            <v>PYN</v>
          </cell>
          <cell r="AJ331" t="str">
            <v>DE ZAYAS J M</v>
          </cell>
          <cell r="AK331" t="str">
            <v>VND</v>
          </cell>
          <cell r="AL331" t="str">
            <v>589128454</v>
          </cell>
          <cell r="AM331" t="str">
            <v>FAC</v>
          </cell>
          <cell r="AN331" t="str">
            <v>000</v>
          </cell>
          <cell r="AQ331" t="str">
            <v>NVD</v>
          </cell>
          <cell r="AR331" t="str">
            <v>2002-12-</v>
          </cell>
          <cell r="AU331" t="str">
            <v>J DEZAYAS MILEAGE   DE ZAYAS J M        1900003390</v>
          </cell>
          <cell r="AV331" t="str">
            <v>WF-BATCH</v>
          </cell>
          <cell r="AW331" t="str">
            <v>000</v>
          </cell>
          <cell r="AX331" t="str">
            <v>00</v>
          </cell>
          <cell r="AY331" t="str">
            <v>0</v>
          </cell>
          <cell r="AZ331" t="str">
            <v>FPL Fibernet</v>
          </cell>
        </row>
        <row r="332">
          <cell r="A332" t="str">
            <v>107100</v>
          </cell>
          <cell r="B332" t="str">
            <v>0312</v>
          </cell>
          <cell r="C332" t="str">
            <v>06080</v>
          </cell>
          <cell r="D332" t="str">
            <v>0FIBER</v>
          </cell>
          <cell r="E332" t="str">
            <v>312000</v>
          </cell>
          <cell r="F332" t="str">
            <v>0662</v>
          </cell>
          <cell r="G332" t="str">
            <v>65000</v>
          </cell>
          <cell r="H332" t="str">
            <v>A</v>
          </cell>
          <cell r="I332" t="str">
            <v>00000041</v>
          </cell>
          <cell r="J332">
            <v>63</v>
          </cell>
          <cell r="K332">
            <v>312</v>
          </cell>
          <cell r="L332">
            <v>6149</v>
          </cell>
          <cell r="M332">
            <v>0</v>
          </cell>
          <cell r="N332">
            <v>0</v>
          </cell>
          <cell r="O332">
            <v>0</v>
          </cell>
          <cell r="P332">
            <v>0</v>
          </cell>
          <cell r="Q332" t="str">
            <v>0662</v>
          </cell>
          <cell r="R332" t="str">
            <v>65000</v>
          </cell>
          <cell r="S332" t="str">
            <v>200212</v>
          </cell>
          <cell r="T332" t="str">
            <v>CA01</v>
          </cell>
          <cell r="U332">
            <v>79.3</v>
          </cell>
          <cell r="V332" t="str">
            <v>LDB</v>
          </cell>
          <cell r="W332">
            <v>0</v>
          </cell>
          <cell r="Y332">
            <v>0</v>
          </cell>
          <cell r="Z332">
            <v>0</v>
          </cell>
          <cell r="AA332" t="str">
            <v>BCH</v>
          </cell>
          <cell r="AB332" t="str">
            <v>0029</v>
          </cell>
          <cell r="AC332" t="str">
            <v>WKS</v>
          </cell>
          <cell r="AE332" t="str">
            <v>JV#</v>
          </cell>
          <cell r="AF332" t="str">
            <v>1232</v>
          </cell>
          <cell r="AG332" t="str">
            <v>FRN</v>
          </cell>
          <cell r="AH332" t="str">
            <v>6149</v>
          </cell>
          <cell r="AI332" t="str">
            <v>RP#</v>
          </cell>
          <cell r="AJ332" t="str">
            <v>000</v>
          </cell>
          <cell r="AK332" t="str">
            <v>CTL</v>
          </cell>
          <cell r="AM332" t="str">
            <v>RF#</v>
          </cell>
          <cell r="AU332" t="str">
            <v>ACCR WD COMM UNPAID INV</v>
          </cell>
          <cell r="AZ332" t="str">
            <v>FPL Fibernet</v>
          </cell>
        </row>
        <row r="333">
          <cell r="A333" t="str">
            <v>107100</v>
          </cell>
          <cell r="B333" t="str">
            <v>0312</v>
          </cell>
          <cell r="C333" t="str">
            <v>06080</v>
          </cell>
          <cell r="D333" t="str">
            <v>0FIBER</v>
          </cell>
          <cell r="E333" t="str">
            <v>312000</v>
          </cell>
          <cell r="F333" t="str">
            <v>0662</v>
          </cell>
          <cell r="G333" t="str">
            <v>65000</v>
          </cell>
          <cell r="H333" t="str">
            <v>A</v>
          </cell>
          <cell r="I333" t="str">
            <v>00000041</v>
          </cell>
          <cell r="J333">
            <v>63</v>
          </cell>
          <cell r="K333">
            <v>312</v>
          </cell>
          <cell r="L333">
            <v>6149</v>
          </cell>
          <cell r="M333">
            <v>0</v>
          </cell>
          <cell r="N333">
            <v>0</v>
          </cell>
          <cell r="O333">
            <v>0</v>
          </cell>
          <cell r="P333">
            <v>0</v>
          </cell>
          <cell r="Q333" t="str">
            <v>0662</v>
          </cell>
          <cell r="R333" t="str">
            <v>65000</v>
          </cell>
          <cell r="S333" t="str">
            <v>200212</v>
          </cell>
          <cell r="T333" t="str">
            <v>CA01</v>
          </cell>
          <cell r="U333">
            <v>79.3</v>
          </cell>
          <cell r="V333" t="str">
            <v>LDB</v>
          </cell>
          <cell r="W333">
            <v>0</v>
          </cell>
          <cell r="Y333">
            <v>0</v>
          </cell>
          <cell r="Z333">
            <v>0</v>
          </cell>
          <cell r="AA333" t="str">
            <v>BCH</v>
          </cell>
          <cell r="AB333" t="str">
            <v>0033</v>
          </cell>
          <cell r="AC333" t="str">
            <v>WKS</v>
          </cell>
          <cell r="AE333" t="str">
            <v>JV#</v>
          </cell>
          <cell r="AF333" t="str">
            <v>1232</v>
          </cell>
          <cell r="AG333" t="str">
            <v>FRN</v>
          </cell>
          <cell r="AH333" t="str">
            <v>6149</v>
          </cell>
          <cell r="AI333" t="str">
            <v>RP#</v>
          </cell>
          <cell r="AJ333" t="str">
            <v>000</v>
          </cell>
          <cell r="AK333" t="str">
            <v>CTL</v>
          </cell>
          <cell r="AM333" t="str">
            <v>RF#</v>
          </cell>
          <cell r="AU333" t="str">
            <v>ACCR WD COMM UNPAID INV</v>
          </cell>
          <cell r="AZ333" t="str">
            <v>FPL Fibernet</v>
          </cell>
        </row>
        <row r="334">
          <cell r="A334" t="str">
            <v>107100</v>
          </cell>
          <cell r="B334" t="str">
            <v>0312</v>
          </cell>
          <cell r="C334" t="str">
            <v>06080</v>
          </cell>
          <cell r="D334" t="str">
            <v>0FIBER</v>
          </cell>
          <cell r="E334" t="str">
            <v>312000</v>
          </cell>
          <cell r="F334" t="str">
            <v>0662</v>
          </cell>
          <cell r="G334" t="str">
            <v>65000</v>
          </cell>
          <cell r="H334" t="str">
            <v>A</v>
          </cell>
          <cell r="I334" t="str">
            <v>00000041</v>
          </cell>
          <cell r="J334">
            <v>63</v>
          </cell>
          <cell r="K334">
            <v>312</v>
          </cell>
          <cell r="L334">
            <v>6149</v>
          </cell>
          <cell r="M334">
            <v>0</v>
          </cell>
          <cell r="N334">
            <v>0</v>
          </cell>
          <cell r="O334">
            <v>0</v>
          </cell>
          <cell r="P334">
            <v>0</v>
          </cell>
          <cell r="Q334" t="str">
            <v>0662</v>
          </cell>
          <cell r="R334" t="str">
            <v>65000</v>
          </cell>
          <cell r="S334" t="str">
            <v>200212</v>
          </cell>
          <cell r="T334" t="str">
            <v>CA01</v>
          </cell>
          <cell r="U334">
            <v>-79.3</v>
          </cell>
          <cell r="V334" t="str">
            <v>LDB</v>
          </cell>
          <cell r="W334">
            <v>0</v>
          </cell>
          <cell r="Y334">
            <v>0</v>
          </cell>
          <cell r="Z334">
            <v>0</v>
          </cell>
          <cell r="AA334" t="str">
            <v>BCH</v>
          </cell>
          <cell r="AB334" t="str">
            <v>0034</v>
          </cell>
          <cell r="AC334" t="str">
            <v>WKS</v>
          </cell>
          <cell r="AE334" t="str">
            <v>JV#</v>
          </cell>
          <cell r="AF334" t="str">
            <v>1232</v>
          </cell>
          <cell r="AG334" t="str">
            <v>FRN</v>
          </cell>
          <cell r="AH334" t="str">
            <v>6149</v>
          </cell>
          <cell r="AI334" t="str">
            <v>RP#</v>
          </cell>
          <cell r="AJ334" t="str">
            <v>000</v>
          </cell>
          <cell r="AK334" t="str">
            <v>CTL</v>
          </cell>
          <cell r="AM334" t="str">
            <v>RF#</v>
          </cell>
          <cell r="AU334" t="str">
            <v>ACCR WD COMM UNPAID INV</v>
          </cell>
          <cell r="AZ334" t="str">
            <v>FPL Fibernet</v>
          </cell>
        </row>
        <row r="335">
          <cell r="A335" t="str">
            <v>107100</v>
          </cell>
          <cell r="B335" t="str">
            <v>0312</v>
          </cell>
          <cell r="C335" t="str">
            <v>06080</v>
          </cell>
          <cell r="D335" t="str">
            <v>0FIBER</v>
          </cell>
          <cell r="E335" t="str">
            <v>312000</v>
          </cell>
          <cell r="F335" t="str">
            <v>0790</v>
          </cell>
          <cell r="G335" t="str">
            <v>65000</v>
          </cell>
          <cell r="H335" t="str">
            <v>A</v>
          </cell>
          <cell r="I335" t="str">
            <v>00000041</v>
          </cell>
          <cell r="J335">
            <v>63</v>
          </cell>
          <cell r="K335">
            <v>312</v>
          </cell>
          <cell r="L335">
            <v>6149</v>
          </cell>
          <cell r="M335">
            <v>0</v>
          </cell>
          <cell r="N335">
            <v>0</v>
          </cell>
          <cell r="O335">
            <v>0</v>
          </cell>
          <cell r="P335">
            <v>0</v>
          </cell>
          <cell r="Q335" t="str">
            <v>0790</v>
          </cell>
          <cell r="R335" t="str">
            <v>65000</v>
          </cell>
          <cell r="S335" t="str">
            <v>200212</v>
          </cell>
          <cell r="T335" t="str">
            <v>CA01</v>
          </cell>
          <cell r="U335">
            <v>22800</v>
          </cell>
          <cell r="V335" t="str">
            <v>LDB</v>
          </cell>
          <cell r="W335">
            <v>0</v>
          </cell>
          <cell r="Y335">
            <v>0</v>
          </cell>
          <cell r="Z335">
            <v>0</v>
          </cell>
          <cell r="AA335" t="str">
            <v>BCH</v>
          </cell>
          <cell r="AB335" t="str">
            <v>0011</v>
          </cell>
          <cell r="AC335" t="str">
            <v>WKS</v>
          </cell>
          <cell r="AE335" t="str">
            <v>JV#</v>
          </cell>
          <cell r="AF335" t="str">
            <v>1232</v>
          </cell>
          <cell r="AG335" t="str">
            <v>FRN</v>
          </cell>
          <cell r="AH335" t="str">
            <v>6149</v>
          </cell>
          <cell r="AI335" t="str">
            <v>RP#</v>
          </cell>
          <cell r="AJ335" t="str">
            <v>000</v>
          </cell>
          <cell r="AK335" t="str">
            <v>CTL</v>
          </cell>
          <cell r="AM335" t="str">
            <v>RF#</v>
          </cell>
          <cell r="AU335" t="str">
            <v>ACCRUAL OF DEC 02 CAPITAL</v>
          </cell>
          <cell r="AZ335" t="str">
            <v>FPL Fibernet</v>
          </cell>
        </row>
        <row r="336">
          <cell r="A336" t="str">
            <v>107100</v>
          </cell>
          <cell r="B336" t="str">
            <v>0312</v>
          </cell>
          <cell r="C336" t="str">
            <v>06080</v>
          </cell>
          <cell r="D336" t="str">
            <v>0FIBER</v>
          </cell>
          <cell r="E336" t="str">
            <v>312000</v>
          </cell>
          <cell r="F336" t="str">
            <v>0790</v>
          </cell>
          <cell r="G336" t="str">
            <v>65000</v>
          </cell>
          <cell r="H336" t="str">
            <v>A</v>
          </cell>
          <cell r="I336" t="str">
            <v>00000041</v>
          </cell>
          <cell r="J336">
            <v>63</v>
          </cell>
          <cell r="K336">
            <v>312</v>
          </cell>
          <cell r="L336">
            <v>6149</v>
          </cell>
          <cell r="M336">
            <v>0</v>
          </cell>
          <cell r="N336">
            <v>0</v>
          </cell>
          <cell r="O336">
            <v>0</v>
          </cell>
          <cell r="P336">
            <v>0</v>
          </cell>
          <cell r="Q336" t="str">
            <v>0790</v>
          </cell>
          <cell r="R336" t="str">
            <v>65000</v>
          </cell>
          <cell r="S336" t="str">
            <v>200212</v>
          </cell>
          <cell r="T336" t="str">
            <v>CA01</v>
          </cell>
          <cell r="U336">
            <v>-22800</v>
          </cell>
          <cell r="V336" t="str">
            <v>LDB</v>
          </cell>
          <cell r="W336">
            <v>0</v>
          </cell>
          <cell r="Y336">
            <v>0</v>
          </cell>
          <cell r="Z336">
            <v>0</v>
          </cell>
          <cell r="AA336" t="str">
            <v>BCH</v>
          </cell>
          <cell r="AB336" t="str">
            <v>0042</v>
          </cell>
          <cell r="AC336" t="str">
            <v>WKS</v>
          </cell>
          <cell r="AE336" t="str">
            <v>JV#</v>
          </cell>
          <cell r="AF336" t="str">
            <v>1232</v>
          </cell>
          <cell r="AG336" t="str">
            <v>FRN</v>
          </cell>
          <cell r="AH336" t="str">
            <v>6149</v>
          </cell>
          <cell r="AI336" t="str">
            <v>RP#</v>
          </cell>
          <cell r="AJ336" t="str">
            <v>000</v>
          </cell>
          <cell r="AK336" t="str">
            <v>CTL</v>
          </cell>
          <cell r="AM336" t="str">
            <v>RF#</v>
          </cell>
          <cell r="AU336" t="str">
            <v>ACCRUAL REVERSAL OF DEC02</v>
          </cell>
          <cell r="AZ336" t="str">
            <v>FPL Fibernet</v>
          </cell>
        </row>
        <row r="337">
          <cell r="A337" t="str">
            <v>107100</v>
          </cell>
          <cell r="B337" t="str">
            <v>0312</v>
          </cell>
          <cell r="C337" t="str">
            <v>06080</v>
          </cell>
          <cell r="D337" t="str">
            <v>0FIBER</v>
          </cell>
          <cell r="E337" t="str">
            <v>312000</v>
          </cell>
          <cell r="F337" t="str">
            <v>0790</v>
          </cell>
          <cell r="G337" t="str">
            <v>65000</v>
          </cell>
          <cell r="H337" t="str">
            <v>A</v>
          </cell>
          <cell r="I337" t="str">
            <v>00000041</v>
          </cell>
          <cell r="J337">
            <v>63</v>
          </cell>
          <cell r="K337">
            <v>312</v>
          </cell>
          <cell r="L337">
            <v>6149</v>
          </cell>
          <cell r="M337">
            <v>0</v>
          </cell>
          <cell r="N337">
            <v>0</v>
          </cell>
          <cell r="O337">
            <v>0</v>
          </cell>
          <cell r="P337">
            <v>0</v>
          </cell>
          <cell r="Q337" t="str">
            <v>0790</v>
          </cell>
          <cell r="R337" t="str">
            <v>65000</v>
          </cell>
          <cell r="S337" t="str">
            <v>200212</v>
          </cell>
          <cell r="T337" t="str">
            <v>CA01</v>
          </cell>
          <cell r="U337">
            <v>-198179.7</v>
          </cell>
          <cell r="V337" t="str">
            <v>LDB</v>
          </cell>
          <cell r="W337">
            <v>0</v>
          </cell>
          <cell r="Y337">
            <v>0</v>
          </cell>
          <cell r="Z337">
            <v>0</v>
          </cell>
          <cell r="AA337" t="str">
            <v>BCH</v>
          </cell>
          <cell r="AB337" t="str">
            <v>0023</v>
          </cell>
          <cell r="AC337" t="str">
            <v>WKS</v>
          </cell>
          <cell r="AE337" t="str">
            <v>JV#</v>
          </cell>
          <cell r="AF337" t="str">
            <v>1232</v>
          </cell>
          <cell r="AG337" t="str">
            <v>FRN</v>
          </cell>
          <cell r="AH337" t="str">
            <v>6149</v>
          </cell>
          <cell r="AI337" t="str">
            <v>RP#</v>
          </cell>
          <cell r="AJ337" t="str">
            <v>000</v>
          </cell>
          <cell r="AK337" t="str">
            <v>CTL</v>
          </cell>
          <cell r="AM337" t="str">
            <v>RF#</v>
          </cell>
          <cell r="AU337" t="str">
            <v>TO PLACE IN SERVICE</v>
          </cell>
          <cell r="AZ337" t="str">
            <v>FPL Fibernet</v>
          </cell>
        </row>
        <row r="338">
          <cell r="A338" t="str">
            <v>107100</v>
          </cell>
          <cell r="B338" t="str">
            <v>0312</v>
          </cell>
          <cell r="C338" t="str">
            <v>06080</v>
          </cell>
          <cell r="D338" t="str">
            <v>0OTHER</v>
          </cell>
          <cell r="E338" t="str">
            <v>312000</v>
          </cell>
          <cell r="F338" t="str">
            <v>0790</v>
          </cell>
          <cell r="G338" t="str">
            <v>65000</v>
          </cell>
          <cell r="H338" t="str">
            <v>A</v>
          </cell>
          <cell r="I338" t="str">
            <v>00000041</v>
          </cell>
          <cell r="J338">
            <v>64</v>
          </cell>
          <cell r="K338">
            <v>312</v>
          </cell>
          <cell r="L338">
            <v>6149</v>
          </cell>
          <cell r="M338">
            <v>0</v>
          </cell>
          <cell r="N338">
            <v>0</v>
          </cell>
          <cell r="O338">
            <v>0</v>
          </cell>
          <cell r="P338">
            <v>0</v>
          </cell>
          <cell r="Q338" t="str">
            <v>0790</v>
          </cell>
          <cell r="R338" t="str">
            <v>65000</v>
          </cell>
          <cell r="S338" t="str">
            <v>200212</v>
          </cell>
          <cell r="T338" t="str">
            <v>CA01</v>
          </cell>
          <cell r="U338">
            <v>-16009</v>
          </cell>
          <cell r="V338" t="str">
            <v>LDB</v>
          </cell>
          <cell r="W338">
            <v>0</v>
          </cell>
          <cell r="Y338">
            <v>0</v>
          </cell>
          <cell r="Z338">
            <v>0</v>
          </cell>
          <cell r="AA338" t="str">
            <v>BCH</v>
          </cell>
          <cell r="AB338" t="str">
            <v>0004</v>
          </cell>
          <cell r="AC338" t="str">
            <v>WKS</v>
          </cell>
          <cell r="AE338" t="str">
            <v>JV#</v>
          </cell>
          <cell r="AF338" t="str">
            <v>1232</v>
          </cell>
          <cell r="AG338" t="str">
            <v>FRN</v>
          </cell>
          <cell r="AH338" t="str">
            <v>6149</v>
          </cell>
          <cell r="AI338" t="str">
            <v>RP#</v>
          </cell>
          <cell r="AJ338" t="str">
            <v>000</v>
          </cell>
          <cell r="AK338" t="str">
            <v>CTL</v>
          </cell>
          <cell r="AM338" t="str">
            <v>RF#</v>
          </cell>
          <cell r="AU338" t="str">
            <v>AC-REV ACCRUAL OF OCT 02 CAPITA</v>
          </cell>
          <cell r="AZ338" t="str">
            <v>FPL Fibernet</v>
          </cell>
        </row>
        <row r="339">
          <cell r="A339" t="str">
            <v>107100</v>
          </cell>
          <cell r="B339" t="str">
            <v>0313</v>
          </cell>
          <cell r="C339" t="str">
            <v>06080</v>
          </cell>
          <cell r="D339" t="str">
            <v>0FIBER</v>
          </cell>
          <cell r="E339" t="str">
            <v>313000</v>
          </cell>
          <cell r="F339" t="str">
            <v>0803</v>
          </cell>
          <cell r="G339" t="str">
            <v>36000</v>
          </cell>
          <cell r="H339" t="str">
            <v>A</v>
          </cell>
          <cell r="I339" t="str">
            <v>00000041</v>
          </cell>
          <cell r="J339">
            <v>60</v>
          </cell>
          <cell r="K339">
            <v>313</v>
          </cell>
          <cell r="L339">
            <v>6149</v>
          </cell>
          <cell r="M339">
            <v>107</v>
          </cell>
          <cell r="N339">
            <v>10</v>
          </cell>
          <cell r="O339">
            <v>0</v>
          </cell>
          <cell r="P339">
            <v>107.1</v>
          </cell>
          <cell r="Q339" t="str">
            <v>0803</v>
          </cell>
          <cell r="R339" t="str">
            <v>36000</v>
          </cell>
          <cell r="S339" t="str">
            <v>200212</v>
          </cell>
          <cell r="T339" t="str">
            <v>PY42</v>
          </cell>
          <cell r="U339">
            <v>614.25</v>
          </cell>
          <cell r="V339" t="str">
            <v>LDB</v>
          </cell>
          <cell r="W339">
            <v>0</v>
          </cell>
          <cell r="X339" t="str">
            <v>SHR</v>
          </cell>
          <cell r="Y339">
            <v>20</v>
          </cell>
          <cell r="Z339">
            <v>20</v>
          </cell>
          <cell r="AA339" t="str">
            <v>PYP</v>
          </cell>
          <cell r="AB339" t="str">
            <v xml:space="preserve"> 0000025</v>
          </cell>
          <cell r="AC339" t="str">
            <v>PYL</v>
          </cell>
          <cell r="AD339" t="str">
            <v>004340</v>
          </cell>
          <cell r="AE339" t="str">
            <v>EMP</v>
          </cell>
          <cell r="AF339" t="str">
            <v>80816</v>
          </cell>
          <cell r="AG339" t="str">
            <v>JUL</v>
          </cell>
          <cell r="AH339" t="str">
            <v xml:space="preserve"> 000.00</v>
          </cell>
          <cell r="AI339" t="str">
            <v>BCH</v>
          </cell>
          <cell r="AJ339" t="str">
            <v>500</v>
          </cell>
          <cell r="AK339" t="str">
            <v>CLS</v>
          </cell>
          <cell r="AL339" t="str">
            <v>R438</v>
          </cell>
          <cell r="AM339" t="str">
            <v>DTA</v>
          </cell>
          <cell r="AN339" t="str">
            <v xml:space="preserve"> 00000000000.00</v>
          </cell>
          <cell r="AO339" t="str">
            <v>DTH</v>
          </cell>
          <cell r="AP339" t="str">
            <v xml:space="preserve"> 00000000000.00</v>
          </cell>
          <cell r="AV339" t="str">
            <v>000000000</v>
          </cell>
          <cell r="AW339" t="str">
            <v>000</v>
          </cell>
          <cell r="AX339" t="str">
            <v>00</v>
          </cell>
          <cell r="AY339" t="str">
            <v>0</v>
          </cell>
          <cell r="AZ339" t="str">
            <v>FPL Fibernet</v>
          </cell>
        </row>
        <row r="340">
          <cell r="A340" t="str">
            <v>107100</v>
          </cell>
          <cell r="B340" t="str">
            <v>0314</v>
          </cell>
          <cell r="C340" t="str">
            <v>06080</v>
          </cell>
          <cell r="D340" t="str">
            <v>0FIBER</v>
          </cell>
          <cell r="E340" t="str">
            <v>314000</v>
          </cell>
          <cell r="F340" t="str">
            <v>0790</v>
          </cell>
          <cell r="G340" t="str">
            <v>65000</v>
          </cell>
          <cell r="H340" t="str">
            <v>A</v>
          </cell>
          <cell r="I340" t="str">
            <v>00000041</v>
          </cell>
          <cell r="J340">
            <v>63</v>
          </cell>
          <cell r="K340">
            <v>314</v>
          </cell>
          <cell r="L340">
            <v>6149</v>
          </cell>
          <cell r="M340">
            <v>0</v>
          </cell>
          <cell r="N340">
            <v>0</v>
          </cell>
          <cell r="O340">
            <v>0</v>
          </cell>
          <cell r="P340">
            <v>0</v>
          </cell>
          <cell r="Q340" t="str">
            <v>0790</v>
          </cell>
          <cell r="R340" t="str">
            <v>65000</v>
          </cell>
          <cell r="S340" t="str">
            <v>200212</v>
          </cell>
          <cell r="T340" t="str">
            <v>CA01</v>
          </cell>
          <cell r="U340">
            <v>23819.61</v>
          </cell>
          <cell r="V340" t="str">
            <v>LDB</v>
          </cell>
          <cell r="W340">
            <v>0</v>
          </cell>
          <cell r="Y340">
            <v>0</v>
          </cell>
          <cell r="Z340">
            <v>0</v>
          </cell>
          <cell r="AA340" t="str">
            <v>BCH</v>
          </cell>
          <cell r="AB340" t="str">
            <v>0015</v>
          </cell>
          <cell r="AC340" t="str">
            <v>WKS</v>
          </cell>
          <cell r="AE340" t="str">
            <v>JV#</v>
          </cell>
          <cell r="AF340" t="str">
            <v>1232</v>
          </cell>
          <cell r="AG340" t="str">
            <v>FRN</v>
          </cell>
          <cell r="AH340" t="str">
            <v>6149</v>
          </cell>
          <cell r="AI340" t="str">
            <v>RP#</v>
          </cell>
          <cell r="AJ340" t="str">
            <v>000</v>
          </cell>
          <cell r="AK340" t="str">
            <v>CTL</v>
          </cell>
          <cell r="AM340" t="str">
            <v>RF#</v>
          </cell>
          <cell r="AU340" t="str">
            <v>ACCRUAL OF DEC 02 CAPITAL</v>
          </cell>
          <cell r="AZ340" t="str">
            <v>FPL Fibernet</v>
          </cell>
        </row>
        <row r="341">
          <cell r="A341" t="str">
            <v>107100</v>
          </cell>
          <cell r="B341" t="str">
            <v>0367</v>
          </cell>
          <cell r="C341" t="str">
            <v>06080</v>
          </cell>
          <cell r="D341" t="str">
            <v>0FIBER</v>
          </cell>
          <cell r="E341" t="str">
            <v>367000</v>
          </cell>
          <cell r="F341" t="str">
            <v>0803</v>
          </cell>
          <cell r="G341" t="str">
            <v>36000</v>
          </cell>
          <cell r="H341" t="str">
            <v>A</v>
          </cell>
          <cell r="I341" t="str">
            <v>00000041</v>
          </cell>
          <cell r="J341">
            <v>60</v>
          </cell>
          <cell r="K341">
            <v>367</v>
          </cell>
          <cell r="L341">
            <v>6149</v>
          </cell>
          <cell r="M341">
            <v>107</v>
          </cell>
          <cell r="N341">
            <v>10</v>
          </cell>
          <cell r="O341">
            <v>0</v>
          </cell>
          <cell r="P341">
            <v>107.1</v>
          </cell>
          <cell r="Q341" t="str">
            <v>0803</v>
          </cell>
          <cell r="R341" t="str">
            <v>36000</v>
          </cell>
          <cell r="S341" t="str">
            <v>200212</v>
          </cell>
          <cell r="T341" t="str">
            <v>PY42</v>
          </cell>
          <cell r="U341">
            <v>695</v>
          </cell>
          <cell r="V341" t="str">
            <v>LDB</v>
          </cell>
          <cell r="W341">
            <v>0</v>
          </cell>
          <cell r="X341" t="str">
            <v>SHR</v>
          </cell>
          <cell r="Y341">
            <v>16</v>
          </cell>
          <cell r="Z341">
            <v>16</v>
          </cell>
          <cell r="AA341" t="str">
            <v>PYP</v>
          </cell>
          <cell r="AB341" t="str">
            <v xml:space="preserve"> 0000025</v>
          </cell>
          <cell r="AC341" t="str">
            <v>PYL</v>
          </cell>
          <cell r="AD341" t="str">
            <v>004367</v>
          </cell>
          <cell r="AE341" t="str">
            <v>EMP</v>
          </cell>
          <cell r="AF341" t="str">
            <v>46704</v>
          </cell>
          <cell r="AG341" t="str">
            <v>JUL</v>
          </cell>
          <cell r="AH341" t="str">
            <v xml:space="preserve"> 000.00</v>
          </cell>
          <cell r="AI341" t="str">
            <v>BCH</v>
          </cell>
          <cell r="AJ341" t="str">
            <v>500</v>
          </cell>
          <cell r="AK341" t="str">
            <v>CLS</v>
          </cell>
          <cell r="AL341" t="str">
            <v>R235</v>
          </cell>
          <cell r="AM341" t="str">
            <v>DTA</v>
          </cell>
          <cell r="AN341" t="str">
            <v xml:space="preserve"> 00000000000.00</v>
          </cell>
          <cell r="AO341" t="str">
            <v>DTH</v>
          </cell>
          <cell r="AP341" t="str">
            <v xml:space="preserve"> 00000000000.00</v>
          </cell>
          <cell r="AV341" t="str">
            <v>000000000</v>
          </cell>
          <cell r="AW341" t="str">
            <v>000</v>
          </cell>
          <cell r="AX341" t="str">
            <v>00</v>
          </cell>
          <cell r="AY341" t="str">
            <v>0</v>
          </cell>
          <cell r="AZ341" t="str">
            <v>FPL Fibernet</v>
          </cell>
        </row>
        <row r="342">
          <cell r="A342" t="str">
            <v>107100</v>
          </cell>
          <cell r="B342" t="str">
            <v>0312</v>
          </cell>
          <cell r="C342" t="str">
            <v>06080</v>
          </cell>
          <cell r="D342" t="str">
            <v>0ELECT</v>
          </cell>
          <cell r="E342" t="str">
            <v>312000</v>
          </cell>
          <cell r="F342" t="str">
            <v>0676</v>
          </cell>
          <cell r="G342" t="str">
            <v>12450</v>
          </cell>
          <cell r="H342" t="str">
            <v>A</v>
          </cell>
          <cell r="I342" t="str">
            <v>00000041</v>
          </cell>
          <cell r="J342">
            <v>65</v>
          </cell>
          <cell r="K342">
            <v>312</v>
          </cell>
          <cell r="L342">
            <v>6150</v>
          </cell>
          <cell r="M342">
            <v>398</v>
          </cell>
          <cell r="N342">
            <v>0</v>
          </cell>
          <cell r="O342">
            <v>1</v>
          </cell>
          <cell r="P342">
            <v>398.00099999999998</v>
          </cell>
          <cell r="Q342" t="str">
            <v>0676</v>
          </cell>
          <cell r="R342" t="str">
            <v>12450</v>
          </cell>
          <cell r="S342" t="str">
            <v>200212</v>
          </cell>
          <cell r="T342" t="str">
            <v>SA01</v>
          </cell>
          <cell r="U342">
            <v>-2582.39</v>
          </cell>
          <cell r="V342" t="str">
            <v>LDB</v>
          </cell>
          <cell r="W342">
            <v>0</v>
          </cell>
          <cell r="Y342">
            <v>0</v>
          </cell>
          <cell r="Z342">
            <v>-1</v>
          </cell>
          <cell r="AA342" t="str">
            <v>MS#</v>
          </cell>
          <cell r="AB342" t="str">
            <v xml:space="preserve">   998014506</v>
          </cell>
          <cell r="AC342" t="str">
            <v>BCH</v>
          </cell>
          <cell r="AD342" t="str">
            <v>012627</v>
          </cell>
          <cell r="AE342" t="str">
            <v>TML</v>
          </cell>
          <cell r="AF342" t="str">
            <v>12027</v>
          </cell>
          <cell r="AG342" t="str">
            <v>SRL</v>
          </cell>
          <cell r="AH342" t="str">
            <v>0368</v>
          </cell>
          <cell r="AI342" t="str">
            <v>DLV</v>
          </cell>
          <cell r="AJ342" t="str">
            <v>000</v>
          </cell>
          <cell r="AK342" t="str">
            <v>REL</v>
          </cell>
          <cell r="AL342" t="str">
            <v>000</v>
          </cell>
          <cell r="AM342" t="str">
            <v>LN#</v>
          </cell>
          <cell r="AO342" t="str">
            <v>UOI</v>
          </cell>
          <cell r="AP342" t="str">
            <v>EA</v>
          </cell>
          <cell r="AU342" t="str">
            <v>0</v>
          </cell>
          <cell r="AW342" t="str">
            <v>000</v>
          </cell>
          <cell r="AX342" t="str">
            <v>00</v>
          </cell>
          <cell r="AY342" t="str">
            <v>0</v>
          </cell>
          <cell r="AZ342" t="str">
            <v>FPL Fibernet</v>
          </cell>
        </row>
        <row r="343">
          <cell r="A343" t="str">
            <v>107100</v>
          </cell>
          <cell r="B343" t="str">
            <v>0312</v>
          </cell>
          <cell r="C343" t="str">
            <v>06080</v>
          </cell>
          <cell r="D343" t="str">
            <v>0ELECT</v>
          </cell>
          <cell r="E343" t="str">
            <v>312000</v>
          </cell>
          <cell r="F343" t="str">
            <v>0790</v>
          </cell>
          <cell r="G343" t="str">
            <v>65000</v>
          </cell>
          <cell r="H343" t="str">
            <v>A</v>
          </cell>
          <cell r="I343" t="str">
            <v>00000041</v>
          </cell>
          <cell r="J343">
            <v>65</v>
          </cell>
          <cell r="K343">
            <v>312</v>
          </cell>
          <cell r="L343">
            <v>6150</v>
          </cell>
          <cell r="M343">
            <v>0</v>
          </cell>
          <cell r="N343">
            <v>0</v>
          </cell>
          <cell r="O343">
            <v>0</v>
          </cell>
          <cell r="P343">
            <v>0</v>
          </cell>
          <cell r="Q343" t="str">
            <v>0790</v>
          </cell>
          <cell r="R343" t="str">
            <v>65000</v>
          </cell>
          <cell r="S343" t="str">
            <v>200212</v>
          </cell>
          <cell r="T343" t="str">
            <v>CA01</v>
          </cell>
          <cell r="U343">
            <v>-261666.87</v>
          </cell>
          <cell r="V343" t="str">
            <v>LDB</v>
          </cell>
          <cell r="W343">
            <v>0</v>
          </cell>
          <cell r="Y343">
            <v>0</v>
          </cell>
          <cell r="Z343">
            <v>0</v>
          </cell>
          <cell r="AA343" t="str">
            <v>BCH</v>
          </cell>
          <cell r="AB343" t="str">
            <v>0023</v>
          </cell>
          <cell r="AC343" t="str">
            <v>WKS</v>
          </cell>
          <cell r="AE343" t="str">
            <v>JV#</v>
          </cell>
          <cell r="AF343" t="str">
            <v>1232</v>
          </cell>
          <cell r="AG343" t="str">
            <v>FRN</v>
          </cell>
          <cell r="AH343" t="str">
            <v>6150</v>
          </cell>
          <cell r="AI343" t="str">
            <v>RP#</v>
          </cell>
          <cell r="AJ343" t="str">
            <v>000</v>
          </cell>
          <cell r="AK343" t="str">
            <v>CTL</v>
          </cell>
          <cell r="AM343" t="str">
            <v>RF#</v>
          </cell>
          <cell r="AU343" t="str">
            <v>TO PLACE IN SERVICE</v>
          </cell>
          <cell r="AZ343" t="str">
            <v>FPL Fibernet</v>
          </cell>
        </row>
        <row r="344">
          <cell r="A344" t="str">
            <v>107100</v>
          </cell>
          <cell r="B344" t="str">
            <v>0312</v>
          </cell>
          <cell r="C344" t="str">
            <v>06080</v>
          </cell>
          <cell r="D344" t="str">
            <v>0FIBER</v>
          </cell>
          <cell r="E344" t="str">
            <v>312000</v>
          </cell>
          <cell r="F344" t="str">
            <v>0790</v>
          </cell>
          <cell r="G344" t="str">
            <v>65000</v>
          </cell>
          <cell r="H344" t="str">
            <v>A</v>
          </cell>
          <cell r="I344" t="str">
            <v>00000041</v>
          </cell>
          <cell r="J344">
            <v>63</v>
          </cell>
          <cell r="K344">
            <v>312</v>
          </cell>
          <cell r="L344">
            <v>6150</v>
          </cell>
          <cell r="M344">
            <v>0</v>
          </cell>
          <cell r="N344">
            <v>0</v>
          </cell>
          <cell r="O344">
            <v>0</v>
          </cell>
          <cell r="P344">
            <v>0</v>
          </cell>
          <cell r="Q344" t="str">
            <v>0790</v>
          </cell>
          <cell r="R344" t="str">
            <v>65000</v>
          </cell>
          <cell r="S344" t="str">
            <v>200212</v>
          </cell>
          <cell r="T344" t="str">
            <v>CA01</v>
          </cell>
          <cell r="U344">
            <v>-208833.5</v>
          </cell>
          <cell r="V344" t="str">
            <v>LDB</v>
          </cell>
          <cell r="W344">
            <v>0</v>
          </cell>
          <cell r="Y344">
            <v>0</v>
          </cell>
          <cell r="Z344">
            <v>0</v>
          </cell>
          <cell r="AA344" t="str">
            <v>BCH</v>
          </cell>
          <cell r="AB344" t="str">
            <v>0023</v>
          </cell>
          <cell r="AC344" t="str">
            <v>WKS</v>
          </cell>
          <cell r="AE344" t="str">
            <v>JV#</v>
          </cell>
          <cell r="AF344" t="str">
            <v>1232</v>
          </cell>
          <cell r="AG344" t="str">
            <v>FRN</v>
          </cell>
          <cell r="AH344" t="str">
            <v>6150</v>
          </cell>
          <cell r="AI344" t="str">
            <v>RP#</v>
          </cell>
          <cell r="AJ344" t="str">
            <v>000</v>
          </cell>
          <cell r="AK344" t="str">
            <v>CTL</v>
          </cell>
          <cell r="AM344" t="str">
            <v>RF#</v>
          </cell>
          <cell r="AU344" t="str">
            <v>TO PLACE IN SERVICE</v>
          </cell>
          <cell r="AZ344" t="str">
            <v>FPL Fibernet</v>
          </cell>
        </row>
        <row r="345">
          <cell r="A345" t="str">
            <v>107100</v>
          </cell>
          <cell r="B345" t="str">
            <v>0399</v>
          </cell>
          <cell r="C345" t="str">
            <v>06080</v>
          </cell>
          <cell r="D345" t="str">
            <v>0FIBER</v>
          </cell>
          <cell r="E345" t="str">
            <v>399000</v>
          </cell>
          <cell r="F345" t="str">
            <v>0625</v>
          </cell>
          <cell r="G345" t="str">
            <v>52450</v>
          </cell>
          <cell r="H345" t="str">
            <v>A</v>
          </cell>
          <cell r="I345" t="str">
            <v>00000041</v>
          </cell>
          <cell r="J345">
            <v>60</v>
          </cell>
          <cell r="K345">
            <v>399</v>
          </cell>
          <cell r="L345">
            <v>6150</v>
          </cell>
          <cell r="M345">
            <v>0</v>
          </cell>
          <cell r="N345">
            <v>0</v>
          </cell>
          <cell r="O345">
            <v>0</v>
          </cell>
          <cell r="P345">
            <v>0</v>
          </cell>
          <cell r="Q345" t="str">
            <v>0625</v>
          </cell>
          <cell r="R345" t="str">
            <v>52450</v>
          </cell>
          <cell r="S345" t="str">
            <v>200212</v>
          </cell>
          <cell r="T345" t="str">
            <v>SA01</v>
          </cell>
          <cell r="U345">
            <v>10</v>
          </cell>
          <cell r="W345">
            <v>0</v>
          </cell>
          <cell r="Y345">
            <v>0</v>
          </cell>
          <cell r="Z345">
            <v>0</v>
          </cell>
          <cell r="AA345" t="str">
            <v>BCH</v>
          </cell>
          <cell r="AB345" t="str">
            <v>450002340</v>
          </cell>
          <cell r="AC345" t="str">
            <v>PO#</v>
          </cell>
          <cell r="AE345" t="str">
            <v>S/R</v>
          </cell>
          <cell r="AI345" t="str">
            <v>PYN</v>
          </cell>
          <cell r="AJ345" t="str">
            <v>DE ZAYAS J M</v>
          </cell>
          <cell r="AK345" t="str">
            <v>VND</v>
          </cell>
          <cell r="AL345" t="str">
            <v>589128454</v>
          </cell>
          <cell r="AM345" t="str">
            <v>FAC</v>
          </cell>
          <cell r="AN345" t="str">
            <v>000</v>
          </cell>
          <cell r="AQ345" t="str">
            <v>NVD</v>
          </cell>
          <cell r="AR345" t="str">
            <v>2002-12-</v>
          </cell>
          <cell r="AU345" t="str">
            <v>J DEZAYAS MISC      DE ZAYAS J M        1900003280</v>
          </cell>
          <cell r="AV345" t="str">
            <v>WF-BATCH</v>
          </cell>
          <cell r="AW345" t="str">
            <v>000</v>
          </cell>
          <cell r="AX345" t="str">
            <v>00</v>
          </cell>
          <cell r="AY345" t="str">
            <v>0</v>
          </cell>
          <cell r="AZ345" t="str">
            <v>FPL Fibernet</v>
          </cell>
        </row>
        <row r="346">
          <cell r="A346" t="str">
            <v>107100</v>
          </cell>
          <cell r="B346" t="str">
            <v>0399</v>
          </cell>
          <cell r="C346" t="str">
            <v>06080</v>
          </cell>
          <cell r="D346" t="str">
            <v>0FIBER</v>
          </cell>
          <cell r="E346" t="str">
            <v>399000</v>
          </cell>
          <cell r="F346" t="str">
            <v>0625</v>
          </cell>
          <cell r="G346" t="str">
            <v>52450</v>
          </cell>
          <cell r="H346" t="str">
            <v>A</v>
          </cell>
          <cell r="I346" t="str">
            <v>00000041</v>
          </cell>
          <cell r="J346">
            <v>60</v>
          </cell>
          <cell r="K346">
            <v>399</v>
          </cell>
          <cell r="L346">
            <v>6150</v>
          </cell>
          <cell r="M346">
            <v>0</v>
          </cell>
          <cell r="N346">
            <v>0</v>
          </cell>
          <cell r="O346">
            <v>0</v>
          </cell>
          <cell r="P346">
            <v>0</v>
          </cell>
          <cell r="Q346" t="str">
            <v>0625</v>
          </cell>
          <cell r="R346" t="str">
            <v>52450</v>
          </cell>
          <cell r="S346" t="str">
            <v>200212</v>
          </cell>
          <cell r="T346" t="str">
            <v>SA01</v>
          </cell>
          <cell r="U346">
            <v>10</v>
          </cell>
          <cell r="W346">
            <v>0</v>
          </cell>
          <cell r="Y346">
            <v>0</v>
          </cell>
          <cell r="Z346">
            <v>0</v>
          </cell>
          <cell r="AA346" t="str">
            <v>BCH</v>
          </cell>
          <cell r="AB346" t="str">
            <v>450002350</v>
          </cell>
          <cell r="AC346" t="str">
            <v>PO#</v>
          </cell>
          <cell r="AE346" t="str">
            <v>S/R</v>
          </cell>
          <cell r="AI346" t="str">
            <v>PYN</v>
          </cell>
          <cell r="AJ346" t="str">
            <v>DE ZAYAS J M</v>
          </cell>
          <cell r="AK346" t="str">
            <v>VND</v>
          </cell>
          <cell r="AL346" t="str">
            <v>589128454</v>
          </cell>
          <cell r="AM346" t="str">
            <v>FAC</v>
          </cell>
          <cell r="AN346" t="str">
            <v>000</v>
          </cell>
          <cell r="AQ346" t="str">
            <v>NVD</v>
          </cell>
          <cell r="AR346" t="str">
            <v>2002-12-</v>
          </cell>
          <cell r="AU346" t="str">
            <v>J DEZAYAS MISC      DE ZAYAS J M        1900003313</v>
          </cell>
          <cell r="AV346" t="str">
            <v>WF-BATCH</v>
          </cell>
          <cell r="AW346" t="str">
            <v>000</v>
          </cell>
          <cell r="AX346" t="str">
            <v>00</v>
          </cell>
          <cell r="AY346" t="str">
            <v>0</v>
          </cell>
          <cell r="AZ346" t="str">
            <v>FPL Fibernet</v>
          </cell>
        </row>
        <row r="347">
          <cell r="A347" t="str">
            <v>107100</v>
          </cell>
          <cell r="B347" t="str">
            <v>0399</v>
          </cell>
          <cell r="C347" t="str">
            <v>06080</v>
          </cell>
          <cell r="D347" t="str">
            <v>0FIBER</v>
          </cell>
          <cell r="E347" t="str">
            <v>399000</v>
          </cell>
          <cell r="F347" t="str">
            <v>0646</v>
          </cell>
          <cell r="G347" t="str">
            <v>52450</v>
          </cell>
          <cell r="H347" t="str">
            <v>A</v>
          </cell>
          <cell r="I347" t="str">
            <v>00000041</v>
          </cell>
          <cell r="J347">
            <v>60</v>
          </cell>
          <cell r="K347">
            <v>399</v>
          </cell>
          <cell r="L347">
            <v>6150</v>
          </cell>
          <cell r="M347">
            <v>0</v>
          </cell>
          <cell r="N347">
            <v>0</v>
          </cell>
          <cell r="O347">
            <v>0</v>
          </cell>
          <cell r="P347">
            <v>0</v>
          </cell>
          <cell r="Q347" t="str">
            <v>0646</v>
          </cell>
          <cell r="R347" t="str">
            <v>52450</v>
          </cell>
          <cell r="S347" t="str">
            <v>200212</v>
          </cell>
          <cell r="T347" t="str">
            <v>SA01</v>
          </cell>
          <cell r="U347">
            <v>81.760000000000005</v>
          </cell>
          <cell r="W347">
            <v>0</v>
          </cell>
          <cell r="Y347">
            <v>0</v>
          </cell>
          <cell r="Z347">
            <v>0</v>
          </cell>
          <cell r="AA347" t="str">
            <v>BCH</v>
          </cell>
          <cell r="AB347" t="str">
            <v>450002350</v>
          </cell>
          <cell r="AC347" t="str">
            <v>PO#</v>
          </cell>
          <cell r="AE347" t="str">
            <v>S/R</v>
          </cell>
          <cell r="AI347" t="str">
            <v>PYN</v>
          </cell>
          <cell r="AJ347" t="str">
            <v>DE ZAYAS J M</v>
          </cell>
          <cell r="AK347" t="str">
            <v>VND</v>
          </cell>
          <cell r="AL347" t="str">
            <v>589128454</v>
          </cell>
          <cell r="AM347" t="str">
            <v>FAC</v>
          </cell>
          <cell r="AN347" t="str">
            <v>000</v>
          </cell>
          <cell r="AQ347" t="str">
            <v>NVD</v>
          </cell>
          <cell r="AR347" t="str">
            <v>2002-12-</v>
          </cell>
          <cell r="AU347" t="str">
            <v>J DEZAYAS MILEAGE   DE ZAYAS J M        1900003313</v>
          </cell>
          <cell r="AV347" t="str">
            <v>WF-BATCH</v>
          </cell>
          <cell r="AW347" t="str">
            <v>000</v>
          </cell>
          <cell r="AX347" t="str">
            <v>00</v>
          </cell>
          <cell r="AY347" t="str">
            <v>0</v>
          </cell>
          <cell r="AZ347" t="str">
            <v>FPL Fibernet</v>
          </cell>
        </row>
        <row r="348">
          <cell r="A348" t="str">
            <v>107100</v>
          </cell>
          <cell r="B348" t="str">
            <v>0399</v>
          </cell>
          <cell r="C348" t="str">
            <v>06080</v>
          </cell>
          <cell r="D348" t="str">
            <v>0FIBER</v>
          </cell>
          <cell r="E348" t="str">
            <v>399000</v>
          </cell>
          <cell r="F348" t="str">
            <v>0646</v>
          </cell>
          <cell r="G348" t="str">
            <v>52450</v>
          </cell>
          <cell r="H348" t="str">
            <v>A</v>
          </cell>
          <cell r="I348" t="str">
            <v>00000041</v>
          </cell>
          <cell r="J348">
            <v>60</v>
          </cell>
          <cell r="K348">
            <v>399</v>
          </cell>
          <cell r="L348">
            <v>6150</v>
          </cell>
          <cell r="M348">
            <v>0</v>
          </cell>
          <cell r="N348">
            <v>0</v>
          </cell>
          <cell r="O348">
            <v>0</v>
          </cell>
          <cell r="P348">
            <v>0</v>
          </cell>
          <cell r="Q348" t="str">
            <v>0646</v>
          </cell>
          <cell r="R348" t="str">
            <v>52450</v>
          </cell>
          <cell r="S348" t="str">
            <v>200212</v>
          </cell>
          <cell r="T348" t="str">
            <v>SA01</v>
          </cell>
          <cell r="U348">
            <v>122.64</v>
          </cell>
          <cell r="W348">
            <v>0</v>
          </cell>
          <cell r="Y348">
            <v>0</v>
          </cell>
          <cell r="Z348">
            <v>0</v>
          </cell>
          <cell r="AA348" t="str">
            <v>BCH</v>
          </cell>
          <cell r="AB348" t="str">
            <v>450002340</v>
          </cell>
          <cell r="AC348" t="str">
            <v>PO#</v>
          </cell>
          <cell r="AE348" t="str">
            <v>S/R</v>
          </cell>
          <cell r="AI348" t="str">
            <v>PYN</v>
          </cell>
          <cell r="AJ348" t="str">
            <v>DE ZAYAS J M</v>
          </cell>
          <cell r="AK348" t="str">
            <v>VND</v>
          </cell>
          <cell r="AL348" t="str">
            <v>589128454</v>
          </cell>
          <cell r="AM348" t="str">
            <v>FAC</v>
          </cell>
          <cell r="AN348" t="str">
            <v>000</v>
          </cell>
          <cell r="AQ348" t="str">
            <v>NVD</v>
          </cell>
          <cell r="AR348" t="str">
            <v>2002-12-</v>
          </cell>
          <cell r="AU348" t="str">
            <v>J DEZAYAS MILEAGE   DE ZAYAS J M        1900003280</v>
          </cell>
          <cell r="AV348" t="str">
            <v>WF-BATCH</v>
          </cell>
          <cell r="AW348" t="str">
            <v>000</v>
          </cell>
          <cell r="AX348" t="str">
            <v>00</v>
          </cell>
          <cell r="AY348" t="str">
            <v>0</v>
          </cell>
          <cell r="AZ348" t="str">
            <v>FPL Fibernet</v>
          </cell>
        </row>
        <row r="349">
          <cell r="A349" t="str">
            <v>107100</v>
          </cell>
          <cell r="B349" t="str">
            <v>0399</v>
          </cell>
          <cell r="C349" t="str">
            <v>06080</v>
          </cell>
          <cell r="D349" t="str">
            <v>0FIBER</v>
          </cell>
          <cell r="E349" t="str">
            <v>399000</v>
          </cell>
          <cell r="F349" t="str">
            <v>0901</v>
          </cell>
          <cell r="G349" t="str">
            <v>52450</v>
          </cell>
          <cell r="H349" t="str">
            <v>A</v>
          </cell>
          <cell r="I349" t="str">
            <v>00000041</v>
          </cell>
          <cell r="J349">
            <v>60</v>
          </cell>
          <cell r="K349">
            <v>399</v>
          </cell>
          <cell r="L349">
            <v>6150</v>
          </cell>
          <cell r="M349">
            <v>0</v>
          </cell>
          <cell r="N349">
            <v>0</v>
          </cell>
          <cell r="O349">
            <v>0</v>
          </cell>
          <cell r="P349">
            <v>0</v>
          </cell>
          <cell r="Q349" t="str">
            <v>0901</v>
          </cell>
          <cell r="R349" t="str">
            <v>52450</v>
          </cell>
          <cell r="S349" t="str">
            <v>200212</v>
          </cell>
          <cell r="T349" t="str">
            <v>SA01</v>
          </cell>
          <cell r="U349">
            <v>37.56</v>
          </cell>
          <cell r="W349">
            <v>0</v>
          </cell>
          <cell r="Y349">
            <v>0</v>
          </cell>
          <cell r="Z349">
            <v>0</v>
          </cell>
          <cell r="AA349" t="str">
            <v>BCH</v>
          </cell>
          <cell r="AB349" t="str">
            <v>450002340</v>
          </cell>
          <cell r="AC349" t="str">
            <v>PO#</v>
          </cell>
          <cell r="AE349" t="str">
            <v>S/R</v>
          </cell>
          <cell r="AI349" t="str">
            <v>PYN</v>
          </cell>
          <cell r="AJ349" t="str">
            <v>DE ZAYAS J M</v>
          </cell>
          <cell r="AK349" t="str">
            <v>VND</v>
          </cell>
          <cell r="AL349" t="str">
            <v>589128454</v>
          </cell>
          <cell r="AM349" t="str">
            <v>FAC</v>
          </cell>
          <cell r="AN349" t="str">
            <v>000</v>
          </cell>
          <cell r="AQ349" t="str">
            <v>NVD</v>
          </cell>
          <cell r="AR349" t="str">
            <v>2002-12-</v>
          </cell>
          <cell r="AU349" t="str">
            <v>J DEZAYAS MEALS     DE ZAYAS J M        1900003280</v>
          </cell>
          <cell r="AV349" t="str">
            <v>WF-BATCH</v>
          </cell>
          <cell r="AW349" t="str">
            <v>000</v>
          </cell>
          <cell r="AX349" t="str">
            <v>00</v>
          </cell>
          <cell r="AY349" t="str">
            <v>0</v>
          </cell>
          <cell r="AZ349" t="str">
            <v>FPL Fibernet</v>
          </cell>
        </row>
        <row r="350">
          <cell r="A350" t="str">
            <v>107100</v>
          </cell>
          <cell r="B350" t="str">
            <v>0313</v>
          </cell>
          <cell r="C350" t="str">
            <v>06080</v>
          </cell>
          <cell r="D350" t="str">
            <v>0FIBER</v>
          </cell>
          <cell r="E350" t="str">
            <v>313000</v>
          </cell>
          <cell r="F350" t="str">
            <v>0790</v>
          </cell>
          <cell r="G350" t="str">
            <v>65000</v>
          </cell>
          <cell r="H350" t="str">
            <v>A</v>
          </cell>
          <cell r="I350" t="str">
            <v>00000041</v>
          </cell>
          <cell r="J350">
            <v>9</v>
          </cell>
          <cell r="K350">
            <v>313</v>
          </cell>
          <cell r="L350">
            <v>6151</v>
          </cell>
          <cell r="M350">
            <v>0</v>
          </cell>
          <cell r="N350">
            <v>0</v>
          </cell>
          <cell r="O350">
            <v>0</v>
          </cell>
          <cell r="P350">
            <v>0</v>
          </cell>
          <cell r="Q350" t="str">
            <v>0790</v>
          </cell>
          <cell r="R350" t="str">
            <v>65000</v>
          </cell>
          <cell r="S350" t="str">
            <v>200212</v>
          </cell>
          <cell r="T350" t="str">
            <v>CA01</v>
          </cell>
          <cell r="U350">
            <v>-15830.59</v>
          </cell>
          <cell r="V350" t="str">
            <v>LDB</v>
          </cell>
          <cell r="W350">
            <v>0</v>
          </cell>
          <cell r="Y350">
            <v>0</v>
          </cell>
          <cell r="Z350">
            <v>0</v>
          </cell>
          <cell r="AA350" t="str">
            <v>BCH</v>
          </cell>
          <cell r="AB350" t="str">
            <v>0023</v>
          </cell>
          <cell r="AC350" t="str">
            <v>WKS</v>
          </cell>
          <cell r="AE350" t="str">
            <v>JV#</v>
          </cell>
          <cell r="AF350" t="str">
            <v>1232</v>
          </cell>
          <cell r="AG350" t="str">
            <v>FRN</v>
          </cell>
          <cell r="AH350" t="str">
            <v>6151</v>
          </cell>
          <cell r="AI350" t="str">
            <v>RP#</v>
          </cell>
          <cell r="AJ350" t="str">
            <v>000</v>
          </cell>
          <cell r="AK350" t="str">
            <v>CTL</v>
          </cell>
          <cell r="AM350" t="str">
            <v>RF#</v>
          </cell>
          <cell r="AU350" t="str">
            <v>TO PLACE IN SERVICE</v>
          </cell>
          <cell r="AZ350" t="str">
            <v>FPL Fibernet</v>
          </cell>
        </row>
        <row r="351">
          <cell r="A351" t="str">
            <v>107100</v>
          </cell>
          <cell r="B351" t="str">
            <v>0312</v>
          </cell>
          <cell r="C351" t="str">
            <v>06080</v>
          </cell>
          <cell r="D351" t="str">
            <v>0ELECT</v>
          </cell>
          <cell r="E351" t="str">
            <v>312000</v>
          </cell>
          <cell r="F351" t="str">
            <v>0790</v>
          </cell>
          <cell r="G351" t="str">
            <v>65000</v>
          </cell>
          <cell r="H351" t="str">
            <v>A</v>
          </cell>
          <cell r="I351" t="str">
            <v>00000041</v>
          </cell>
          <cell r="J351">
            <v>65</v>
          </cell>
          <cell r="K351">
            <v>312</v>
          </cell>
          <cell r="L351">
            <v>6152</v>
          </cell>
          <cell r="M351">
            <v>0</v>
          </cell>
          <cell r="N351">
            <v>0</v>
          </cell>
          <cell r="O351">
            <v>0</v>
          </cell>
          <cell r="P351">
            <v>0</v>
          </cell>
          <cell r="Q351" t="str">
            <v>0790</v>
          </cell>
          <cell r="R351" t="str">
            <v>65000</v>
          </cell>
          <cell r="S351" t="str">
            <v>200212</v>
          </cell>
          <cell r="T351" t="str">
            <v>CA01</v>
          </cell>
          <cell r="U351">
            <v>-1811.7</v>
          </cell>
          <cell r="V351" t="str">
            <v>LDB</v>
          </cell>
          <cell r="W351">
            <v>0</v>
          </cell>
          <cell r="Y351">
            <v>0</v>
          </cell>
          <cell r="Z351">
            <v>0</v>
          </cell>
          <cell r="AA351" t="str">
            <v>BCH</v>
          </cell>
          <cell r="AB351" t="str">
            <v>0023</v>
          </cell>
          <cell r="AC351" t="str">
            <v>WKS</v>
          </cell>
          <cell r="AE351" t="str">
            <v>JV#</v>
          </cell>
          <cell r="AF351" t="str">
            <v>1232</v>
          </cell>
          <cell r="AG351" t="str">
            <v>FRN</v>
          </cell>
          <cell r="AH351" t="str">
            <v>6152</v>
          </cell>
          <cell r="AI351" t="str">
            <v>RP#</v>
          </cell>
          <cell r="AJ351" t="str">
            <v>000</v>
          </cell>
          <cell r="AK351" t="str">
            <v>CTL</v>
          </cell>
          <cell r="AM351" t="str">
            <v>RF#</v>
          </cell>
          <cell r="AU351" t="str">
            <v>TO PLACE IN SERVICE</v>
          </cell>
          <cell r="AZ351" t="str">
            <v>FPL Fibernet</v>
          </cell>
        </row>
        <row r="352">
          <cell r="A352" t="str">
            <v>107100</v>
          </cell>
          <cell r="B352" t="str">
            <v>0312</v>
          </cell>
          <cell r="C352" t="str">
            <v>06080</v>
          </cell>
          <cell r="D352" t="str">
            <v>0FIBER</v>
          </cell>
          <cell r="E352" t="str">
            <v>312000</v>
          </cell>
          <cell r="F352" t="str">
            <v>0790</v>
          </cell>
          <cell r="G352" t="str">
            <v>65000</v>
          </cell>
          <cell r="H352" t="str">
            <v>A</v>
          </cell>
          <cell r="I352" t="str">
            <v>00000041</v>
          </cell>
          <cell r="J352">
            <v>63</v>
          </cell>
          <cell r="K352">
            <v>312</v>
          </cell>
          <cell r="L352">
            <v>6152</v>
          </cell>
          <cell r="M352">
            <v>0</v>
          </cell>
          <cell r="N352">
            <v>0</v>
          </cell>
          <cell r="O352">
            <v>0</v>
          </cell>
          <cell r="P352">
            <v>0</v>
          </cell>
          <cell r="Q352" t="str">
            <v>0790</v>
          </cell>
          <cell r="R352" t="str">
            <v>65000</v>
          </cell>
          <cell r="S352" t="str">
            <v>200212</v>
          </cell>
          <cell r="T352" t="str">
            <v>CA01</v>
          </cell>
          <cell r="U352">
            <v>7000</v>
          </cell>
          <cell r="V352" t="str">
            <v>LDB</v>
          </cell>
          <cell r="W352">
            <v>0</v>
          </cell>
          <cell r="Y352">
            <v>0</v>
          </cell>
          <cell r="Z352">
            <v>0</v>
          </cell>
          <cell r="AA352" t="str">
            <v>BCH</v>
          </cell>
          <cell r="AB352" t="str">
            <v>0011</v>
          </cell>
          <cell r="AC352" t="str">
            <v>WKS</v>
          </cell>
          <cell r="AE352" t="str">
            <v>JV#</v>
          </cell>
          <cell r="AF352" t="str">
            <v>1232</v>
          </cell>
          <cell r="AG352" t="str">
            <v>FRN</v>
          </cell>
          <cell r="AH352" t="str">
            <v>6152</v>
          </cell>
          <cell r="AI352" t="str">
            <v>RP#</v>
          </cell>
          <cell r="AJ352" t="str">
            <v>000</v>
          </cell>
          <cell r="AK352" t="str">
            <v>CTL</v>
          </cell>
          <cell r="AM352" t="str">
            <v>RF#</v>
          </cell>
          <cell r="AU352" t="str">
            <v>ACCRUAL OF DEC 02 CAPITAL</v>
          </cell>
          <cell r="AZ352" t="str">
            <v>FPL Fibernet</v>
          </cell>
        </row>
        <row r="353">
          <cell r="A353" t="str">
            <v>107100</v>
          </cell>
          <cell r="B353" t="str">
            <v>0314</v>
          </cell>
          <cell r="C353" t="str">
            <v>06080</v>
          </cell>
          <cell r="D353" t="str">
            <v>0ELECT</v>
          </cell>
          <cell r="E353" t="str">
            <v>314000</v>
          </cell>
          <cell r="F353" t="str">
            <v>0675</v>
          </cell>
          <cell r="G353" t="str">
            <v>52450</v>
          </cell>
          <cell r="H353" t="str">
            <v>A</v>
          </cell>
          <cell r="I353" t="str">
            <v>00000041</v>
          </cell>
          <cell r="J353">
            <v>65</v>
          </cell>
          <cell r="K353">
            <v>314</v>
          </cell>
          <cell r="L353">
            <v>6152</v>
          </cell>
          <cell r="M353">
            <v>398</v>
          </cell>
          <cell r="N353">
            <v>0</v>
          </cell>
          <cell r="O353">
            <v>1</v>
          </cell>
          <cell r="P353">
            <v>398.00099999999998</v>
          </cell>
          <cell r="Q353" t="str">
            <v>0675</v>
          </cell>
          <cell r="R353" t="str">
            <v>52450</v>
          </cell>
          <cell r="S353" t="str">
            <v>200212</v>
          </cell>
          <cell r="T353" t="str">
            <v>SA01</v>
          </cell>
          <cell r="U353">
            <v>10</v>
          </cell>
          <cell r="W353">
            <v>0</v>
          </cell>
          <cell r="Y353">
            <v>0</v>
          </cell>
          <cell r="Z353">
            <v>0</v>
          </cell>
          <cell r="AA353" t="str">
            <v>BCH</v>
          </cell>
          <cell r="AB353" t="str">
            <v>450002345</v>
          </cell>
          <cell r="AC353" t="str">
            <v>PO#</v>
          </cell>
          <cell r="AE353" t="str">
            <v>S/R</v>
          </cell>
          <cell r="AI353" t="str">
            <v>PYN</v>
          </cell>
          <cell r="AJ353" t="str">
            <v>INTERCONNX INC</v>
          </cell>
          <cell r="AK353" t="str">
            <v>VND</v>
          </cell>
          <cell r="AL353" t="str">
            <v>522070373</v>
          </cell>
          <cell r="AM353" t="str">
            <v>FAC</v>
          </cell>
          <cell r="AN353" t="str">
            <v>000</v>
          </cell>
          <cell r="AQ353" t="str">
            <v>NVD</v>
          </cell>
          <cell r="AR353" t="str">
            <v>2002-10-</v>
          </cell>
          <cell r="AU353" t="str">
            <v>4500104775          INTERCONNX INC      1900003304</v>
          </cell>
          <cell r="AV353" t="str">
            <v>WF-BATCH</v>
          </cell>
          <cell r="AW353" t="str">
            <v>000</v>
          </cell>
          <cell r="AX353" t="str">
            <v>00</v>
          </cell>
          <cell r="AY353" t="str">
            <v>0</v>
          </cell>
          <cell r="AZ353" t="str">
            <v>FPL Fibernet</v>
          </cell>
        </row>
        <row r="354">
          <cell r="A354" t="str">
            <v>107100</v>
          </cell>
          <cell r="B354" t="str">
            <v>0312</v>
          </cell>
          <cell r="C354" t="str">
            <v>06080</v>
          </cell>
          <cell r="D354" t="str">
            <v>0ELECT</v>
          </cell>
          <cell r="E354" t="str">
            <v>312000</v>
          </cell>
          <cell r="F354" t="str">
            <v>0790</v>
          </cell>
          <cell r="G354" t="str">
            <v>65000</v>
          </cell>
          <cell r="H354" t="str">
            <v>A</v>
          </cell>
          <cell r="I354" t="str">
            <v>00000041</v>
          </cell>
          <cell r="J354">
            <v>65</v>
          </cell>
          <cell r="K354">
            <v>312</v>
          </cell>
          <cell r="L354">
            <v>6153</v>
          </cell>
          <cell r="M354">
            <v>0</v>
          </cell>
          <cell r="N354">
            <v>0</v>
          </cell>
          <cell r="O354">
            <v>0</v>
          </cell>
          <cell r="P354">
            <v>0</v>
          </cell>
          <cell r="Q354" t="str">
            <v>0790</v>
          </cell>
          <cell r="R354" t="str">
            <v>65000</v>
          </cell>
          <cell r="S354" t="str">
            <v>200212</v>
          </cell>
          <cell r="T354" t="str">
            <v>CA01</v>
          </cell>
          <cell r="U354">
            <v>-2609.06</v>
          </cell>
          <cell r="V354" t="str">
            <v>LDB</v>
          </cell>
          <cell r="W354">
            <v>0</v>
          </cell>
          <cell r="Y354">
            <v>0</v>
          </cell>
          <cell r="Z354">
            <v>0</v>
          </cell>
          <cell r="AA354" t="str">
            <v>BCH</v>
          </cell>
          <cell r="AB354" t="str">
            <v>0023</v>
          </cell>
          <cell r="AC354" t="str">
            <v>WKS</v>
          </cell>
          <cell r="AE354" t="str">
            <v>JV#</v>
          </cell>
          <cell r="AF354" t="str">
            <v>1232</v>
          </cell>
          <cell r="AG354" t="str">
            <v>FRN</v>
          </cell>
          <cell r="AH354" t="str">
            <v>6153</v>
          </cell>
          <cell r="AI354" t="str">
            <v>RP#</v>
          </cell>
          <cell r="AJ354" t="str">
            <v>000</v>
          </cell>
          <cell r="AK354" t="str">
            <v>CTL</v>
          </cell>
          <cell r="AM354" t="str">
            <v>RF#</v>
          </cell>
          <cell r="AU354" t="str">
            <v>TO PLACE IN SERVICE</v>
          </cell>
          <cell r="AZ354" t="str">
            <v>FPL Fibernet</v>
          </cell>
        </row>
        <row r="355">
          <cell r="A355" t="str">
            <v>107100</v>
          </cell>
          <cell r="B355" t="str">
            <v>0367</v>
          </cell>
          <cell r="C355" t="str">
            <v>06080</v>
          </cell>
          <cell r="D355" t="str">
            <v>0FIBER</v>
          </cell>
          <cell r="E355" t="str">
            <v>367000</v>
          </cell>
          <cell r="F355" t="str">
            <v>0803</v>
          </cell>
          <cell r="G355" t="str">
            <v>36000</v>
          </cell>
          <cell r="H355" t="str">
            <v>A</v>
          </cell>
          <cell r="I355" t="str">
            <v>00000041</v>
          </cell>
          <cell r="J355">
            <v>60</v>
          </cell>
          <cell r="K355">
            <v>367</v>
          </cell>
          <cell r="L355">
            <v>6153</v>
          </cell>
          <cell r="M355">
            <v>107</v>
          </cell>
          <cell r="N355">
            <v>10</v>
          </cell>
          <cell r="O355">
            <v>0</v>
          </cell>
          <cell r="P355">
            <v>107.1</v>
          </cell>
          <cell r="Q355" t="str">
            <v>0803</v>
          </cell>
          <cell r="R355" t="str">
            <v>36000</v>
          </cell>
          <cell r="S355" t="str">
            <v>200212</v>
          </cell>
          <cell r="T355" t="str">
            <v>PY42</v>
          </cell>
          <cell r="U355">
            <v>144.25</v>
          </cell>
          <cell r="V355" t="str">
            <v>LDB</v>
          </cell>
          <cell r="W355">
            <v>0</v>
          </cell>
          <cell r="X355" t="str">
            <v>SHR</v>
          </cell>
          <cell r="Y355">
            <v>4</v>
          </cell>
          <cell r="Z355">
            <v>4</v>
          </cell>
          <cell r="AA355" t="str">
            <v>PYP</v>
          </cell>
          <cell r="AB355" t="str">
            <v xml:space="preserve"> 0000025</v>
          </cell>
          <cell r="AC355" t="str">
            <v>PYL</v>
          </cell>
          <cell r="AD355" t="str">
            <v>004367</v>
          </cell>
          <cell r="AE355" t="str">
            <v>EMP</v>
          </cell>
          <cell r="AF355" t="str">
            <v>86996</v>
          </cell>
          <cell r="AG355" t="str">
            <v>JUL</v>
          </cell>
          <cell r="AH355" t="str">
            <v xml:space="preserve"> 000.00</v>
          </cell>
          <cell r="AI355" t="str">
            <v>BCH</v>
          </cell>
          <cell r="AJ355" t="str">
            <v>500</v>
          </cell>
          <cell r="AK355" t="str">
            <v>CLS</v>
          </cell>
          <cell r="AL355" t="str">
            <v>R234</v>
          </cell>
          <cell r="AM355" t="str">
            <v>DTA</v>
          </cell>
          <cell r="AN355" t="str">
            <v xml:space="preserve"> 00000000000.00</v>
          </cell>
          <cell r="AO355" t="str">
            <v>DTH</v>
          </cell>
          <cell r="AP355" t="str">
            <v xml:space="preserve"> 00000000000.00</v>
          </cell>
          <cell r="AV355" t="str">
            <v>000000000</v>
          </cell>
          <cell r="AW355" t="str">
            <v>000</v>
          </cell>
          <cell r="AX355" t="str">
            <v>00</v>
          </cell>
          <cell r="AY355" t="str">
            <v>0</v>
          </cell>
          <cell r="AZ355" t="str">
            <v>FPL Fibernet</v>
          </cell>
        </row>
        <row r="356">
          <cell r="A356" t="str">
            <v>107100</v>
          </cell>
          <cell r="B356" t="str">
            <v>0367</v>
          </cell>
          <cell r="C356" t="str">
            <v>06080</v>
          </cell>
          <cell r="D356" t="str">
            <v>0FIBER</v>
          </cell>
          <cell r="E356" t="str">
            <v>367000</v>
          </cell>
          <cell r="F356" t="str">
            <v>0803</v>
          </cell>
          <cell r="G356" t="str">
            <v>36000</v>
          </cell>
          <cell r="H356" t="str">
            <v>A</v>
          </cell>
          <cell r="I356" t="str">
            <v>00000041</v>
          </cell>
          <cell r="J356">
            <v>60</v>
          </cell>
          <cell r="K356">
            <v>367</v>
          </cell>
          <cell r="L356">
            <v>6153</v>
          </cell>
          <cell r="M356">
            <v>107</v>
          </cell>
          <cell r="N356">
            <v>10</v>
          </cell>
          <cell r="O356">
            <v>0</v>
          </cell>
          <cell r="P356">
            <v>107.1</v>
          </cell>
          <cell r="Q356" t="str">
            <v>0803</v>
          </cell>
          <cell r="R356" t="str">
            <v>36000</v>
          </cell>
          <cell r="S356" t="str">
            <v>200212</v>
          </cell>
          <cell r="T356" t="str">
            <v>PY42</v>
          </cell>
          <cell r="U356">
            <v>288.5</v>
          </cell>
          <cell r="V356" t="str">
            <v>LDB</v>
          </cell>
          <cell r="W356">
            <v>0</v>
          </cell>
          <cell r="X356" t="str">
            <v>SHR</v>
          </cell>
          <cell r="Y356">
            <v>8</v>
          </cell>
          <cell r="Z356">
            <v>8</v>
          </cell>
          <cell r="AA356" t="str">
            <v>PYP</v>
          </cell>
          <cell r="AB356" t="str">
            <v xml:space="preserve"> 0000026</v>
          </cell>
          <cell r="AC356" t="str">
            <v>PYL</v>
          </cell>
          <cell r="AD356" t="str">
            <v>004367</v>
          </cell>
          <cell r="AE356" t="str">
            <v>EMP</v>
          </cell>
          <cell r="AF356" t="str">
            <v>86996</v>
          </cell>
          <cell r="AG356" t="str">
            <v>JUL</v>
          </cell>
          <cell r="AH356" t="str">
            <v xml:space="preserve"> 000.00</v>
          </cell>
          <cell r="AI356" t="str">
            <v>BCH</v>
          </cell>
          <cell r="AJ356" t="str">
            <v>500</v>
          </cell>
          <cell r="AK356" t="str">
            <v>CLS</v>
          </cell>
          <cell r="AL356" t="str">
            <v>R234</v>
          </cell>
          <cell r="AM356" t="str">
            <v>DTA</v>
          </cell>
          <cell r="AN356" t="str">
            <v xml:space="preserve"> 00000000000.00</v>
          </cell>
          <cell r="AO356" t="str">
            <v>DTH</v>
          </cell>
          <cell r="AP356" t="str">
            <v xml:space="preserve"> 00000000000.00</v>
          </cell>
          <cell r="AV356" t="str">
            <v>000000000</v>
          </cell>
          <cell r="AW356" t="str">
            <v>000</v>
          </cell>
          <cell r="AX356" t="str">
            <v>00</v>
          </cell>
          <cell r="AY356" t="str">
            <v>0</v>
          </cell>
          <cell r="AZ356" t="str">
            <v>FPL Fibernet</v>
          </cell>
        </row>
        <row r="357">
          <cell r="A357" t="str">
            <v>107100</v>
          </cell>
          <cell r="B357" t="str">
            <v>0312</v>
          </cell>
          <cell r="C357" t="str">
            <v>06080</v>
          </cell>
          <cell r="D357" t="str">
            <v>0ELECT</v>
          </cell>
          <cell r="E357" t="str">
            <v>312000</v>
          </cell>
          <cell r="F357" t="str">
            <v>0790</v>
          </cell>
          <cell r="G357" t="str">
            <v>65000</v>
          </cell>
          <cell r="H357" t="str">
            <v>A</v>
          </cell>
          <cell r="I357" t="str">
            <v>00000041</v>
          </cell>
          <cell r="J357">
            <v>65</v>
          </cell>
          <cell r="K357">
            <v>312</v>
          </cell>
          <cell r="L357">
            <v>6154</v>
          </cell>
          <cell r="M357">
            <v>0</v>
          </cell>
          <cell r="N357">
            <v>0</v>
          </cell>
          <cell r="O357">
            <v>0</v>
          </cell>
          <cell r="P357">
            <v>0</v>
          </cell>
          <cell r="Q357" t="str">
            <v>0790</v>
          </cell>
          <cell r="R357" t="str">
            <v>65000</v>
          </cell>
          <cell r="S357" t="str">
            <v>200212</v>
          </cell>
          <cell r="T357" t="str">
            <v>CA01</v>
          </cell>
          <cell r="U357">
            <v>-2457.5700000000002</v>
          </cell>
          <cell r="V357" t="str">
            <v>LDB</v>
          </cell>
          <cell r="W357">
            <v>0</v>
          </cell>
          <cell r="Y357">
            <v>0</v>
          </cell>
          <cell r="Z357">
            <v>0</v>
          </cell>
          <cell r="AA357" t="str">
            <v>BCH</v>
          </cell>
          <cell r="AB357" t="str">
            <v>0023</v>
          </cell>
          <cell r="AC357" t="str">
            <v>WKS</v>
          </cell>
          <cell r="AE357" t="str">
            <v>JV#</v>
          </cell>
          <cell r="AF357" t="str">
            <v>1232</v>
          </cell>
          <cell r="AG357" t="str">
            <v>FRN</v>
          </cell>
          <cell r="AH357" t="str">
            <v>6154</v>
          </cell>
          <cell r="AI357" t="str">
            <v>RP#</v>
          </cell>
          <cell r="AJ357" t="str">
            <v>000</v>
          </cell>
          <cell r="AK357" t="str">
            <v>CTL</v>
          </cell>
          <cell r="AM357" t="str">
            <v>RF#</v>
          </cell>
          <cell r="AU357" t="str">
            <v>TO PLACE IN SERVICE</v>
          </cell>
          <cell r="AZ357" t="str">
            <v>FPL Fibernet</v>
          </cell>
        </row>
        <row r="358">
          <cell r="A358" t="str">
            <v>107100</v>
          </cell>
          <cell r="B358" t="str">
            <v>0312</v>
          </cell>
          <cell r="C358" t="str">
            <v>06080</v>
          </cell>
          <cell r="D358" t="str">
            <v>0FIBER</v>
          </cell>
          <cell r="E358" t="str">
            <v>312000</v>
          </cell>
          <cell r="F358" t="str">
            <v>0790</v>
          </cell>
          <cell r="G358" t="str">
            <v>65000</v>
          </cell>
          <cell r="H358" t="str">
            <v>A</v>
          </cell>
          <cell r="I358" t="str">
            <v>00000041</v>
          </cell>
          <cell r="J358">
            <v>63</v>
          </cell>
          <cell r="K358">
            <v>312</v>
          </cell>
          <cell r="L358">
            <v>6154</v>
          </cell>
          <cell r="M358">
            <v>0</v>
          </cell>
          <cell r="N358">
            <v>0</v>
          </cell>
          <cell r="O358">
            <v>0</v>
          </cell>
          <cell r="P358">
            <v>0</v>
          </cell>
          <cell r="Q358" t="str">
            <v>0790</v>
          </cell>
          <cell r="R358" t="str">
            <v>65000</v>
          </cell>
          <cell r="S358" t="str">
            <v>200212</v>
          </cell>
          <cell r="T358" t="str">
            <v>CA01</v>
          </cell>
          <cell r="U358">
            <v>6000</v>
          </cell>
          <cell r="V358" t="str">
            <v>LDB</v>
          </cell>
          <cell r="W358">
            <v>0</v>
          </cell>
          <cell r="Y358">
            <v>0</v>
          </cell>
          <cell r="Z358">
            <v>0</v>
          </cell>
          <cell r="AA358" t="str">
            <v>BCH</v>
          </cell>
          <cell r="AB358" t="str">
            <v>0011</v>
          </cell>
          <cell r="AC358" t="str">
            <v>WKS</v>
          </cell>
          <cell r="AE358" t="str">
            <v>JV#</v>
          </cell>
          <cell r="AF358" t="str">
            <v>1232</v>
          </cell>
          <cell r="AG358" t="str">
            <v>FRN</v>
          </cell>
          <cell r="AH358" t="str">
            <v>6154</v>
          </cell>
          <cell r="AI358" t="str">
            <v>RP#</v>
          </cell>
          <cell r="AJ358" t="str">
            <v>000</v>
          </cell>
          <cell r="AK358" t="str">
            <v>CTL</v>
          </cell>
          <cell r="AM358" t="str">
            <v>RF#</v>
          </cell>
          <cell r="AU358" t="str">
            <v>ACCRUAL OF DEC 02 CAPITAL</v>
          </cell>
          <cell r="AZ358" t="str">
            <v>FPL Fibernet</v>
          </cell>
        </row>
        <row r="359">
          <cell r="A359" t="str">
            <v>107100</v>
          </cell>
          <cell r="B359" t="str">
            <v>0385</v>
          </cell>
          <cell r="C359" t="str">
            <v>06080</v>
          </cell>
          <cell r="D359" t="str">
            <v>0FIBER</v>
          </cell>
          <cell r="E359" t="str">
            <v>385000</v>
          </cell>
          <cell r="F359" t="str">
            <v>0803</v>
          </cell>
          <cell r="G359" t="str">
            <v>36000</v>
          </cell>
          <cell r="H359" t="str">
            <v>A</v>
          </cell>
          <cell r="I359" t="str">
            <v>00000041</v>
          </cell>
          <cell r="J359">
            <v>60</v>
          </cell>
          <cell r="K359">
            <v>385</v>
          </cell>
          <cell r="L359">
            <v>6154</v>
          </cell>
          <cell r="M359">
            <v>107</v>
          </cell>
          <cell r="N359">
            <v>10</v>
          </cell>
          <cell r="O359">
            <v>0</v>
          </cell>
          <cell r="P359">
            <v>107.1</v>
          </cell>
          <cell r="Q359" t="str">
            <v>0803</v>
          </cell>
          <cell r="R359" t="str">
            <v>36000</v>
          </cell>
          <cell r="S359" t="str">
            <v>200212</v>
          </cell>
          <cell r="T359" t="str">
            <v>PY42</v>
          </cell>
          <cell r="U359">
            <v>769.25</v>
          </cell>
          <cell r="V359" t="str">
            <v>LDB</v>
          </cell>
          <cell r="W359">
            <v>0</v>
          </cell>
          <cell r="X359" t="str">
            <v>SHR</v>
          </cell>
          <cell r="Y359">
            <v>20</v>
          </cell>
          <cell r="Z359">
            <v>20</v>
          </cell>
          <cell r="AA359" t="str">
            <v>PYP</v>
          </cell>
          <cell r="AB359" t="str">
            <v xml:space="preserve"> 0000026</v>
          </cell>
          <cell r="AC359" t="str">
            <v>PYL</v>
          </cell>
          <cell r="AD359" t="str">
            <v>004367</v>
          </cell>
          <cell r="AE359" t="str">
            <v>EMP</v>
          </cell>
          <cell r="AF359" t="str">
            <v>23986</v>
          </cell>
          <cell r="AG359" t="str">
            <v>JUL</v>
          </cell>
          <cell r="AH359" t="str">
            <v xml:space="preserve"> 000.00</v>
          </cell>
          <cell r="AI359" t="str">
            <v>BCH</v>
          </cell>
          <cell r="AJ359" t="str">
            <v>500</v>
          </cell>
          <cell r="AK359" t="str">
            <v>CLS</v>
          </cell>
          <cell r="AL359" t="str">
            <v>R234</v>
          </cell>
          <cell r="AM359" t="str">
            <v>DTA</v>
          </cell>
          <cell r="AN359" t="str">
            <v xml:space="preserve"> 00000000000.00</v>
          </cell>
          <cell r="AO359" t="str">
            <v>DTH</v>
          </cell>
          <cell r="AP359" t="str">
            <v xml:space="preserve"> 00000000000.00</v>
          </cell>
          <cell r="AV359" t="str">
            <v>000000000</v>
          </cell>
          <cell r="AW359" t="str">
            <v>000</v>
          </cell>
          <cell r="AX359" t="str">
            <v>00</v>
          </cell>
          <cell r="AY359" t="str">
            <v>0</v>
          </cell>
          <cell r="AZ359" t="str">
            <v>FPL Fibernet</v>
          </cell>
        </row>
        <row r="360">
          <cell r="A360" t="str">
            <v>107100</v>
          </cell>
          <cell r="B360" t="str">
            <v>0312</v>
          </cell>
          <cell r="C360" t="str">
            <v>06080</v>
          </cell>
          <cell r="D360" t="str">
            <v>0ELECT</v>
          </cell>
          <cell r="E360" t="str">
            <v>312000</v>
          </cell>
          <cell r="F360" t="str">
            <v>0790</v>
          </cell>
          <cell r="G360" t="str">
            <v>65000</v>
          </cell>
          <cell r="H360" t="str">
            <v>A</v>
          </cell>
          <cell r="I360" t="str">
            <v>00000041</v>
          </cell>
          <cell r="J360">
            <v>65</v>
          </cell>
          <cell r="K360">
            <v>312</v>
          </cell>
          <cell r="L360">
            <v>6155</v>
          </cell>
          <cell r="M360">
            <v>0</v>
          </cell>
          <cell r="N360">
            <v>0</v>
          </cell>
          <cell r="O360">
            <v>0</v>
          </cell>
          <cell r="P360">
            <v>0</v>
          </cell>
          <cell r="Q360" t="str">
            <v>0790</v>
          </cell>
          <cell r="R360" t="str">
            <v>65000</v>
          </cell>
          <cell r="S360" t="str">
            <v>200212</v>
          </cell>
          <cell r="T360" t="str">
            <v>CA01</v>
          </cell>
          <cell r="U360">
            <v>-311.41000000000003</v>
          </cell>
          <cell r="V360" t="str">
            <v>LDB</v>
          </cell>
          <cell r="W360">
            <v>0</v>
          </cell>
          <cell r="Y360">
            <v>0</v>
          </cell>
          <cell r="Z360">
            <v>0</v>
          </cell>
          <cell r="AA360" t="str">
            <v>BCH</v>
          </cell>
          <cell r="AB360" t="str">
            <v>0023</v>
          </cell>
          <cell r="AC360" t="str">
            <v>WKS</v>
          </cell>
          <cell r="AE360" t="str">
            <v>JV#</v>
          </cell>
          <cell r="AF360" t="str">
            <v>1232</v>
          </cell>
          <cell r="AG360" t="str">
            <v>FRN</v>
          </cell>
          <cell r="AH360" t="str">
            <v>6155</v>
          </cell>
          <cell r="AI360" t="str">
            <v>RP#</v>
          </cell>
          <cell r="AJ360" t="str">
            <v>000</v>
          </cell>
          <cell r="AK360" t="str">
            <v>CTL</v>
          </cell>
          <cell r="AM360" t="str">
            <v>RF#</v>
          </cell>
          <cell r="AU360" t="str">
            <v>TO PLACE IN SERVICE</v>
          </cell>
          <cell r="AZ360" t="str">
            <v>FPL Fibernet</v>
          </cell>
        </row>
        <row r="361">
          <cell r="A361" t="str">
            <v>107100</v>
          </cell>
          <cell r="B361" t="str">
            <v>0350</v>
          </cell>
          <cell r="C361" t="str">
            <v>06068</v>
          </cell>
          <cell r="D361" t="str">
            <v>0FIBER</v>
          </cell>
          <cell r="E361" t="str">
            <v>350000</v>
          </cell>
          <cell r="F361" t="str">
            <v>0803</v>
          </cell>
          <cell r="G361" t="str">
            <v>36000</v>
          </cell>
          <cell r="H361" t="str">
            <v>A</v>
          </cell>
          <cell r="I361" t="str">
            <v>00000041</v>
          </cell>
          <cell r="J361">
            <v>60</v>
          </cell>
          <cell r="K361">
            <v>350</v>
          </cell>
          <cell r="L361">
            <v>6157</v>
          </cell>
          <cell r="M361">
            <v>107</v>
          </cell>
          <cell r="N361">
            <v>10</v>
          </cell>
          <cell r="O361">
            <v>0</v>
          </cell>
          <cell r="P361">
            <v>107.1</v>
          </cell>
          <cell r="Q361" t="str">
            <v>0803</v>
          </cell>
          <cell r="R361" t="str">
            <v>36000</v>
          </cell>
          <cell r="S361" t="str">
            <v>200212</v>
          </cell>
          <cell r="T361" t="str">
            <v>PY42</v>
          </cell>
          <cell r="U361">
            <v>801.75</v>
          </cell>
          <cell r="V361" t="str">
            <v>LDB</v>
          </cell>
          <cell r="W361">
            <v>0</v>
          </cell>
          <cell r="X361" t="str">
            <v>SHR</v>
          </cell>
          <cell r="Y361">
            <v>20</v>
          </cell>
          <cell r="Z361">
            <v>20</v>
          </cell>
          <cell r="AA361" t="str">
            <v>PYP</v>
          </cell>
          <cell r="AB361" t="str">
            <v xml:space="preserve"> 0000001</v>
          </cell>
          <cell r="AC361" t="str">
            <v>PYL</v>
          </cell>
          <cell r="AD361" t="str">
            <v>004308</v>
          </cell>
          <cell r="AE361" t="str">
            <v>EMP</v>
          </cell>
          <cell r="AF361" t="str">
            <v>45514</v>
          </cell>
          <cell r="AG361" t="str">
            <v>JUL</v>
          </cell>
          <cell r="AH361" t="str">
            <v xml:space="preserve"> 000.00</v>
          </cell>
          <cell r="AI361" t="str">
            <v>BCH</v>
          </cell>
          <cell r="AJ361" t="str">
            <v>500</v>
          </cell>
          <cell r="AK361" t="str">
            <v>CLS</v>
          </cell>
          <cell r="AL361" t="str">
            <v>1RCL</v>
          </cell>
          <cell r="AM361" t="str">
            <v>DTA</v>
          </cell>
          <cell r="AN361" t="str">
            <v xml:space="preserve"> 00000000000.00</v>
          </cell>
          <cell r="AO361" t="str">
            <v>DTH</v>
          </cell>
          <cell r="AP361" t="str">
            <v xml:space="preserve"> 00000000000.00</v>
          </cell>
          <cell r="AV361" t="str">
            <v>000000000</v>
          </cell>
          <cell r="AW361" t="str">
            <v>000</v>
          </cell>
          <cell r="AX361" t="str">
            <v>00</v>
          </cell>
          <cell r="AY361" t="str">
            <v>0</v>
          </cell>
          <cell r="AZ361" t="str">
            <v>FPL Fibernet</v>
          </cell>
        </row>
        <row r="362">
          <cell r="A362" t="str">
            <v>107100</v>
          </cell>
          <cell r="B362" t="str">
            <v>0350</v>
          </cell>
          <cell r="C362" t="str">
            <v>06068</v>
          </cell>
          <cell r="D362" t="str">
            <v>0FIBER</v>
          </cell>
          <cell r="E362" t="str">
            <v>350000</v>
          </cell>
          <cell r="F362" t="str">
            <v>0803</v>
          </cell>
          <cell r="G362" t="str">
            <v>36000</v>
          </cell>
          <cell r="H362" t="str">
            <v>A</v>
          </cell>
          <cell r="I362" t="str">
            <v>00000041</v>
          </cell>
          <cell r="J362">
            <v>60</v>
          </cell>
          <cell r="K362">
            <v>350</v>
          </cell>
          <cell r="L362">
            <v>6157</v>
          </cell>
          <cell r="M362">
            <v>107</v>
          </cell>
          <cell r="N362">
            <v>10</v>
          </cell>
          <cell r="O362">
            <v>0</v>
          </cell>
          <cell r="P362">
            <v>107.1</v>
          </cell>
          <cell r="Q362" t="str">
            <v>0803</v>
          </cell>
          <cell r="R362" t="str">
            <v>36000</v>
          </cell>
          <cell r="S362" t="str">
            <v>200212</v>
          </cell>
          <cell r="T362" t="str">
            <v>PY42</v>
          </cell>
          <cell r="U362">
            <v>1603.5</v>
          </cell>
          <cell r="V362" t="str">
            <v>LDB</v>
          </cell>
          <cell r="W362">
            <v>0</v>
          </cell>
          <cell r="X362" t="str">
            <v>SHR</v>
          </cell>
          <cell r="Y362">
            <v>40</v>
          </cell>
          <cell r="Z362">
            <v>40</v>
          </cell>
          <cell r="AA362" t="str">
            <v>PYP</v>
          </cell>
          <cell r="AB362" t="str">
            <v xml:space="preserve"> 0000025</v>
          </cell>
          <cell r="AC362" t="str">
            <v>PYL</v>
          </cell>
          <cell r="AD362" t="str">
            <v>004308</v>
          </cell>
          <cell r="AE362" t="str">
            <v>EMP</v>
          </cell>
          <cell r="AF362" t="str">
            <v>45514</v>
          </cell>
          <cell r="AG362" t="str">
            <v>JUL</v>
          </cell>
          <cell r="AH362" t="str">
            <v xml:space="preserve"> 000.00</v>
          </cell>
          <cell r="AI362" t="str">
            <v>BCH</v>
          </cell>
          <cell r="AJ362" t="str">
            <v>500</v>
          </cell>
          <cell r="AK362" t="str">
            <v>CLS</v>
          </cell>
          <cell r="AL362" t="str">
            <v>1RCL</v>
          </cell>
          <cell r="AM362" t="str">
            <v>DTA</v>
          </cell>
          <cell r="AN362" t="str">
            <v xml:space="preserve"> 00000000000.00</v>
          </cell>
          <cell r="AO362" t="str">
            <v>DTH</v>
          </cell>
          <cell r="AP362" t="str">
            <v xml:space="preserve"> 00000000000.00</v>
          </cell>
          <cell r="AV362" t="str">
            <v>000000000</v>
          </cell>
          <cell r="AW362" t="str">
            <v>000</v>
          </cell>
          <cell r="AX362" t="str">
            <v>00</v>
          </cell>
          <cell r="AY362" t="str">
            <v>0</v>
          </cell>
          <cell r="AZ362" t="str">
            <v>FPL Fibernet</v>
          </cell>
        </row>
        <row r="363">
          <cell r="A363" t="str">
            <v>107100</v>
          </cell>
          <cell r="B363" t="str">
            <v>0350</v>
          </cell>
          <cell r="C363" t="str">
            <v>06068</v>
          </cell>
          <cell r="D363" t="str">
            <v>0FIBER</v>
          </cell>
          <cell r="E363" t="str">
            <v>350000</v>
          </cell>
          <cell r="F363" t="str">
            <v>0803</v>
          </cell>
          <cell r="G363" t="str">
            <v>36000</v>
          </cell>
          <cell r="H363" t="str">
            <v>A</v>
          </cell>
          <cell r="I363" t="str">
            <v>00000041</v>
          </cell>
          <cell r="J363">
            <v>60</v>
          </cell>
          <cell r="K363">
            <v>350</v>
          </cell>
          <cell r="L363">
            <v>6157</v>
          </cell>
          <cell r="M363">
            <v>107</v>
          </cell>
          <cell r="N363">
            <v>10</v>
          </cell>
          <cell r="O363">
            <v>0</v>
          </cell>
          <cell r="P363">
            <v>107.1</v>
          </cell>
          <cell r="Q363" t="str">
            <v>0803</v>
          </cell>
          <cell r="R363" t="str">
            <v>36000</v>
          </cell>
          <cell r="S363" t="str">
            <v>200212</v>
          </cell>
          <cell r="T363" t="str">
            <v>PY42</v>
          </cell>
          <cell r="U363">
            <v>1603.5</v>
          </cell>
          <cell r="V363" t="str">
            <v>LDB</v>
          </cell>
          <cell r="W363">
            <v>0</v>
          </cell>
          <cell r="X363" t="str">
            <v>SHR</v>
          </cell>
          <cell r="Y363">
            <v>40</v>
          </cell>
          <cell r="Z363">
            <v>40</v>
          </cell>
          <cell r="AA363" t="str">
            <v>PYP</v>
          </cell>
          <cell r="AB363" t="str">
            <v xml:space="preserve"> 0000026</v>
          </cell>
          <cell r="AC363" t="str">
            <v>PYL</v>
          </cell>
          <cell r="AD363" t="str">
            <v>004308</v>
          </cell>
          <cell r="AE363" t="str">
            <v>EMP</v>
          </cell>
          <cell r="AF363" t="str">
            <v>45514</v>
          </cell>
          <cell r="AG363" t="str">
            <v>JUL</v>
          </cell>
          <cell r="AH363" t="str">
            <v xml:space="preserve"> 000.00</v>
          </cell>
          <cell r="AI363" t="str">
            <v>BCH</v>
          </cell>
          <cell r="AJ363" t="str">
            <v>500</v>
          </cell>
          <cell r="AK363" t="str">
            <v>CLS</v>
          </cell>
          <cell r="AL363" t="str">
            <v>1RCL</v>
          </cell>
          <cell r="AM363" t="str">
            <v>DTA</v>
          </cell>
          <cell r="AN363" t="str">
            <v xml:space="preserve"> 00000000000.00</v>
          </cell>
          <cell r="AO363" t="str">
            <v>DTH</v>
          </cell>
          <cell r="AP363" t="str">
            <v xml:space="preserve"> 00000000000.00</v>
          </cell>
          <cell r="AV363" t="str">
            <v>000000000</v>
          </cell>
          <cell r="AW363" t="str">
            <v>000</v>
          </cell>
          <cell r="AX363" t="str">
            <v>00</v>
          </cell>
          <cell r="AY363" t="str">
            <v>0</v>
          </cell>
          <cell r="AZ363" t="str">
            <v>FPL Fibernet</v>
          </cell>
        </row>
        <row r="364">
          <cell r="A364" t="str">
            <v>107100</v>
          </cell>
          <cell r="B364" t="str">
            <v>0350</v>
          </cell>
          <cell r="C364" t="str">
            <v>06068</v>
          </cell>
          <cell r="D364" t="str">
            <v>0OTHER</v>
          </cell>
          <cell r="E364" t="str">
            <v>350000</v>
          </cell>
          <cell r="F364" t="str">
            <v>0741</v>
          </cell>
          <cell r="G364" t="str">
            <v>51450</v>
          </cell>
          <cell r="H364" t="str">
            <v>A</v>
          </cell>
          <cell r="I364" t="str">
            <v>00000041</v>
          </cell>
          <cell r="J364">
            <v>64</v>
          </cell>
          <cell r="K364">
            <v>350</v>
          </cell>
          <cell r="L364">
            <v>6157</v>
          </cell>
          <cell r="M364">
            <v>0</v>
          </cell>
          <cell r="N364">
            <v>0</v>
          </cell>
          <cell r="O364">
            <v>0</v>
          </cell>
          <cell r="P364">
            <v>0</v>
          </cell>
          <cell r="Q364" t="str">
            <v>0741</v>
          </cell>
          <cell r="R364" t="str">
            <v>51450</v>
          </cell>
          <cell r="S364" t="str">
            <v>200212</v>
          </cell>
          <cell r="T364" t="str">
            <v>SA01</v>
          </cell>
          <cell r="U364">
            <v>16670</v>
          </cell>
          <cell r="W364">
            <v>0</v>
          </cell>
          <cell r="Y364">
            <v>0</v>
          </cell>
          <cell r="Z364">
            <v>1</v>
          </cell>
          <cell r="AA364" t="str">
            <v>BCH</v>
          </cell>
          <cell r="AB364" t="str">
            <v>450002354</v>
          </cell>
          <cell r="AC364" t="str">
            <v>PO#</v>
          </cell>
          <cell r="AD364" t="str">
            <v>4500109387</v>
          </cell>
          <cell r="AE364" t="str">
            <v>S/R</v>
          </cell>
          <cell r="AF364" t="str">
            <v>337</v>
          </cell>
          <cell r="AI364" t="str">
            <v>PYN</v>
          </cell>
          <cell r="AJ364" t="str">
            <v>COMPUTER SYSTEMS &amp; SERVIC</v>
          </cell>
          <cell r="AK364" t="str">
            <v>VND</v>
          </cell>
          <cell r="AL364" t="str">
            <v>592038261</v>
          </cell>
          <cell r="AM364" t="str">
            <v>FAC</v>
          </cell>
          <cell r="AN364" t="str">
            <v>000</v>
          </cell>
          <cell r="AQ364" t="str">
            <v>NVD</v>
          </cell>
          <cell r="AR364" t="str">
            <v>2002-12-</v>
          </cell>
          <cell r="AU364" t="str">
            <v>INVOICE# 589        COMPUTER SYSTEMS &amp; S5000003637</v>
          </cell>
          <cell r="AV364" t="str">
            <v>WF-BATCH</v>
          </cell>
          <cell r="AW364" t="str">
            <v>000</v>
          </cell>
          <cell r="AX364" t="str">
            <v>00</v>
          </cell>
          <cell r="AY364" t="str">
            <v>0</v>
          </cell>
          <cell r="AZ364" t="str">
            <v>FPL Fibernet</v>
          </cell>
        </row>
        <row r="365">
          <cell r="A365" t="str">
            <v>107100</v>
          </cell>
          <cell r="B365" t="str">
            <v>0350</v>
          </cell>
          <cell r="C365" t="str">
            <v>06068</v>
          </cell>
          <cell r="D365" t="str">
            <v>0OTHER</v>
          </cell>
          <cell r="E365" t="str">
            <v>350000</v>
          </cell>
          <cell r="F365" t="str">
            <v>0741</v>
          </cell>
          <cell r="G365" t="str">
            <v>51450</v>
          </cell>
          <cell r="H365" t="str">
            <v>A</v>
          </cell>
          <cell r="I365" t="str">
            <v>00000041</v>
          </cell>
          <cell r="J365">
            <v>64</v>
          </cell>
          <cell r="K365">
            <v>350</v>
          </cell>
          <cell r="L365">
            <v>6157</v>
          </cell>
          <cell r="M365">
            <v>0</v>
          </cell>
          <cell r="N365">
            <v>0</v>
          </cell>
          <cell r="O365">
            <v>0</v>
          </cell>
          <cell r="P365">
            <v>0</v>
          </cell>
          <cell r="Q365" t="str">
            <v>0741</v>
          </cell>
          <cell r="R365" t="str">
            <v>51450</v>
          </cell>
          <cell r="S365" t="str">
            <v>200212</v>
          </cell>
          <cell r="T365" t="str">
            <v>SA01</v>
          </cell>
          <cell r="U365">
            <v>43485</v>
          </cell>
          <cell r="W365">
            <v>0</v>
          </cell>
          <cell r="Y365">
            <v>0</v>
          </cell>
          <cell r="Z365">
            <v>1</v>
          </cell>
          <cell r="AA365" t="str">
            <v>BCH</v>
          </cell>
          <cell r="AB365" t="str">
            <v>450002354</v>
          </cell>
          <cell r="AC365" t="str">
            <v>PO#</v>
          </cell>
          <cell r="AD365" t="str">
            <v>4500109387</v>
          </cell>
          <cell r="AE365" t="str">
            <v>S/R</v>
          </cell>
          <cell r="AF365" t="str">
            <v>337</v>
          </cell>
          <cell r="AI365" t="str">
            <v>PYN</v>
          </cell>
          <cell r="AJ365" t="str">
            <v>COMPUTER SYSTEMS &amp; SERVIC</v>
          </cell>
          <cell r="AK365" t="str">
            <v>VND</v>
          </cell>
          <cell r="AL365" t="str">
            <v>592038261</v>
          </cell>
          <cell r="AM365" t="str">
            <v>FAC</v>
          </cell>
          <cell r="AN365" t="str">
            <v>000</v>
          </cell>
          <cell r="AQ365" t="str">
            <v>NVD</v>
          </cell>
          <cell r="AR365" t="str">
            <v>2002-12-</v>
          </cell>
          <cell r="AU365" t="str">
            <v>INVOICE# 593        COMPUTER SYSTEMS &amp; S5000003640</v>
          </cell>
          <cell r="AV365" t="str">
            <v>WF-BATCH</v>
          </cell>
          <cell r="AW365" t="str">
            <v>000</v>
          </cell>
          <cell r="AX365" t="str">
            <v>00</v>
          </cell>
          <cell r="AY365" t="str">
            <v>0</v>
          </cell>
          <cell r="AZ365" t="str">
            <v>FPL Fibernet</v>
          </cell>
        </row>
        <row r="366">
          <cell r="A366" t="str">
            <v>107100</v>
          </cell>
          <cell r="B366" t="str">
            <v>0350</v>
          </cell>
          <cell r="C366" t="str">
            <v>06068</v>
          </cell>
          <cell r="D366" t="str">
            <v>0OTHER</v>
          </cell>
          <cell r="E366" t="str">
            <v>350000</v>
          </cell>
          <cell r="F366" t="str">
            <v>0741</v>
          </cell>
          <cell r="G366" t="str">
            <v>51450</v>
          </cell>
          <cell r="H366" t="str">
            <v>A</v>
          </cell>
          <cell r="I366" t="str">
            <v>00000041</v>
          </cell>
          <cell r="J366">
            <v>64</v>
          </cell>
          <cell r="K366">
            <v>350</v>
          </cell>
          <cell r="L366">
            <v>6157</v>
          </cell>
          <cell r="M366">
            <v>0</v>
          </cell>
          <cell r="N366">
            <v>0</v>
          </cell>
          <cell r="O366">
            <v>0</v>
          </cell>
          <cell r="P366">
            <v>0</v>
          </cell>
          <cell r="Q366" t="str">
            <v>0741</v>
          </cell>
          <cell r="R366" t="str">
            <v>51450</v>
          </cell>
          <cell r="S366" t="str">
            <v>200212</v>
          </cell>
          <cell r="T366" t="str">
            <v>SA01</v>
          </cell>
          <cell r="U366">
            <v>103711.5</v>
          </cell>
          <cell r="W366">
            <v>0</v>
          </cell>
          <cell r="Y366">
            <v>0</v>
          </cell>
          <cell r="Z366">
            <v>1</v>
          </cell>
          <cell r="AA366" t="str">
            <v>BCH</v>
          </cell>
          <cell r="AB366" t="str">
            <v>450002354</v>
          </cell>
          <cell r="AC366" t="str">
            <v>PO#</v>
          </cell>
          <cell r="AD366" t="str">
            <v>4500109387</v>
          </cell>
          <cell r="AE366" t="str">
            <v>S/R</v>
          </cell>
          <cell r="AF366" t="str">
            <v>337</v>
          </cell>
          <cell r="AI366" t="str">
            <v>PYN</v>
          </cell>
          <cell r="AJ366" t="str">
            <v>COMPUTER SYSTEMS &amp; SERVIC</v>
          </cell>
          <cell r="AK366" t="str">
            <v>VND</v>
          </cell>
          <cell r="AL366" t="str">
            <v>592038261</v>
          </cell>
          <cell r="AM366" t="str">
            <v>FAC</v>
          </cell>
          <cell r="AN366" t="str">
            <v>000</v>
          </cell>
          <cell r="AQ366" t="str">
            <v>NVD</v>
          </cell>
          <cell r="AR366" t="str">
            <v>2002-12-</v>
          </cell>
          <cell r="AU366" t="str">
            <v>INVOICE# 590        COMPUTER SYSTEMS &amp; S5000003630</v>
          </cell>
          <cell r="AV366" t="str">
            <v>WF-BATCH</v>
          </cell>
          <cell r="AW366" t="str">
            <v>000</v>
          </cell>
          <cell r="AX366" t="str">
            <v>00</v>
          </cell>
          <cell r="AY366" t="str">
            <v>0</v>
          </cell>
          <cell r="AZ366" t="str">
            <v>FPL Fibernet</v>
          </cell>
        </row>
        <row r="367">
          <cell r="A367" t="str">
            <v>107100</v>
          </cell>
          <cell r="B367" t="str">
            <v>0350</v>
          </cell>
          <cell r="C367" t="str">
            <v>06068</v>
          </cell>
          <cell r="D367" t="str">
            <v>0OTHER</v>
          </cell>
          <cell r="E367" t="str">
            <v>350000</v>
          </cell>
          <cell r="F367" t="str">
            <v>0773</v>
          </cell>
          <cell r="G367" t="str">
            <v>51450</v>
          </cell>
          <cell r="H367" t="str">
            <v>A</v>
          </cell>
          <cell r="I367" t="str">
            <v>00000041</v>
          </cell>
          <cell r="J367">
            <v>64</v>
          </cell>
          <cell r="K367">
            <v>350</v>
          </cell>
          <cell r="L367">
            <v>6157</v>
          </cell>
          <cell r="M367">
            <v>0</v>
          </cell>
          <cell r="N367">
            <v>0</v>
          </cell>
          <cell r="O367">
            <v>0</v>
          </cell>
          <cell r="P367">
            <v>0</v>
          </cell>
          <cell r="Q367" t="str">
            <v>0773</v>
          </cell>
          <cell r="R367" t="str">
            <v>51450</v>
          </cell>
          <cell r="S367" t="str">
            <v>200212</v>
          </cell>
          <cell r="T367" t="str">
            <v>SA01</v>
          </cell>
          <cell r="U367">
            <v>3581.37</v>
          </cell>
          <cell r="W367">
            <v>0</v>
          </cell>
          <cell r="Y367">
            <v>0</v>
          </cell>
          <cell r="Z367">
            <v>1</v>
          </cell>
          <cell r="AA367" t="str">
            <v>BCH</v>
          </cell>
          <cell r="AB367" t="str">
            <v>450002354</v>
          </cell>
          <cell r="AC367" t="str">
            <v>PO#</v>
          </cell>
          <cell r="AD367" t="str">
            <v>4500109387</v>
          </cell>
          <cell r="AE367" t="str">
            <v>S/R</v>
          </cell>
          <cell r="AF367" t="str">
            <v>337</v>
          </cell>
          <cell r="AI367" t="str">
            <v>PYN</v>
          </cell>
          <cell r="AJ367" t="str">
            <v>COMPUTER SYSTEMS &amp; SERVIC</v>
          </cell>
          <cell r="AK367" t="str">
            <v>VND</v>
          </cell>
          <cell r="AL367" t="str">
            <v>592038261</v>
          </cell>
          <cell r="AM367" t="str">
            <v>FAC</v>
          </cell>
          <cell r="AN367" t="str">
            <v>000</v>
          </cell>
          <cell r="AQ367" t="str">
            <v>NVD</v>
          </cell>
          <cell r="AR367" t="str">
            <v>2002-12-</v>
          </cell>
          <cell r="AU367" t="str">
            <v>INVOICE# 597        COMPUTER SYSTEMS &amp; S5000003635</v>
          </cell>
          <cell r="AV367" t="str">
            <v>WF-BATCH</v>
          </cell>
          <cell r="AW367" t="str">
            <v>000</v>
          </cell>
          <cell r="AX367" t="str">
            <v>00</v>
          </cell>
          <cell r="AY367" t="str">
            <v>0</v>
          </cell>
          <cell r="AZ367" t="str">
            <v>FPL Fibernet</v>
          </cell>
        </row>
        <row r="368">
          <cell r="A368" t="str">
            <v>107100</v>
          </cell>
          <cell r="B368" t="str">
            <v>0350</v>
          </cell>
          <cell r="C368" t="str">
            <v>06068</v>
          </cell>
          <cell r="D368" t="str">
            <v>0OTHER</v>
          </cell>
          <cell r="E368" t="str">
            <v>350000</v>
          </cell>
          <cell r="F368" t="str">
            <v>0773</v>
          </cell>
          <cell r="G368" t="str">
            <v>51450</v>
          </cell>
          <cell r="H368" t="str">
            <v>A</v>
          </cell>
          <cell r="I368" t="str">
            <v>00000041</v>
          </cell>
          <cell r="J368">
            <v>64</v>
          </cell>
          <cell r="K368">
            <v>350</v>
          </cell>
          <cell r="L368">
            <v>6157</v>
          </cell>
          <cell r="M368">
            <v>0</v>
          </cell>
          <cell r="N368">
            <v>0</v>
          </cell>
          <cell r="O368">
            <v>0</v>
          </cell>
          <cell r="P368">
            <v>0</v>
          </cell>
          <cell r="Q368" t="str">
            <v>0773</v>
          </cell>
          <cell r="R368" t="str">
            <v>51450</v>
          </cell>
          <cell r="S368" t="str">
            <v>200212</v>
          </cell>
          <cell r="T368" t="str">
            <v>SA01</v>
          </cell>
          <cell r="U368">
            <v>4806</v>
          </cell>
          <cell r="W368">
            <v>0</v>
          </cell>
          <cell r="Y368">
            <v>0</v>
          </cell>
          <cell r="Z368">
            <v>1</v>
          </cell>
          <cell r="AA368" t="str">
            <v>BCH</v>
          </cell>
          <cell r="AB368" t="str">
            <v>450002354</v>
          </cell>
          <cell r="AC368" t="str">
            <v>PO#</v>
          </cell>
          <cell r="AD368" t="str">
            <v>4500128455</v>
          </cell>
          <cell r="AE368" t="str">
            <v>S/R</v>
          </cell>
          <cell r="AF368" t="str">
            <v>337</v>
          </cell>
          <cell r="AI368" t="str">
            <v>PYN</v>
          </cell>
          <cell r="AJ368" t="str">
            <v>ZANBAR SOLUTIONS INC</v>
          </cell>
          <cell r="AK368" t="str">
            <v>VND</v>
          </cell>
          <cell r="AL368" t="str">
            <v>651158083</v>
          </cell>
          <cell r="AM368" t="str">
            <v>FAC</v>
          </cell>
          <cell r="AN368" t="str">
            <v>000</v>
          </cell>
          <cell r="AQ368" t="str">
            <v>NVD</v>
          </cell>
          <cell r="AR368" t="str">
            <v>2002-12-</v>
          </cell>
          <cell r="AU368" t="str">
            <v>INVOICE# 57100-22   ZANBAR SOLUTIONS INC5000003636</v>
          </cell>
          <cell r="AV368" t="str">
            <v>WF-BATCH</v>
          </cell>
          <cell r="AW368" t="str">
            <v>000</v>
          </cell>
          <cell r="AX368" t="str">
            <v>00</v>
          </cell>
          <cell r="AY368" t="str">
            <v>0</v>
          </cell>
          <cell r="AZ368" t="str">
            <v>FPL Fibernet</v>
          </cell>
        </row>
        <row r="369">
          <cell r="A369" t="str">
            <v>107100</v>
          </cell>
          <cell r="B369" t="str">
            <v>0350</v>
          </cell>
          <cell r="C369" t="str">
            <v>06068</v>
          </cell>
          <cell r="D369" t="str">
            <v>0OTHER</v>
          </cell>
          <cell r="E369" t="str">
            <v>350000</v>
          </cell>
          <cell r="F369" t="str">
            <v>0773</v>
          </cell>
          <cell r="G369" t="str">
            <v>51450</v>
          </cell>
          <cell r="H369" t="str">
            <v>A</v>
          </cell>
          <cell r="I369" t="str">
            <v>00000041</v>
          </cell>
          <cell r="J369">
            <v>64</v>
          </cell>
          <cell r="K369">
            <v>350</v>
          </cell>
          <cell r="L369">
            <v>6157</v>
          </cell>
          <cell r="M369">
            <v>0</v>
          </cell>
          <cell r="N369">
            <v>0</v>
          </cell>
          <cell r="O369">
            <v>0</v>
          </cell>
          <cell r="P369">
            <v>0</v>
          </cell>
          <cell r="Q369" t="str">
            <v>0773</v>
          </cell>
          <cell r="R369" t="str">
            <v>51450</v>
          </cell>
          <cell r="S369" t="str">
            <v>200212</v>
          </cell>
          <cell r="T369" t="str">
            <v>SA01</v>
          </cell>
          <cell r="U369">
            <v>4860</v>
          </cell>
          <cell r="W369">
            <v>0</v>
          </cell>
          <cell r="Y369">
            <v>0</v>
          </cell>
          <cell r="Z369">
            <v>1</v>
          </cell>
          <cell r="AA369" t="str">
            <v>BCH</v>
          </cell>
          <cell r="AB369" t="str">
            <v>450002354</v>
          </cell>
          <cell r="AC369" t="str">
            <v>PO#</v>
          </cell>
          <cell r="AD369" t="str">
            <v>4500128455</v>
          </cell>
          <cell r="AE369" t="str">
            <v>S/R</v>
          </cell>
          <cell r="AF369" t="str">
            <v>337</v>
          </cell>
          <cell r="AI369" t="str">
            <v>PYN</v>
          </cell>
          <cell r="AJ369" t="str">
            <v>ZANBAR SOLUTIONS INC</v>
          </cell>
          <cell r="AK369" t="str">
            <v>VND</v>
          </cell>
          <cell r="AL369" t="str">
            <v>651158083</v>
          </cell>
          <cell r="AM369" t="str">
            <v>FAC</v>
          </cell>
          <cell r="AN369" t="str">
            <v>000</v>
          </cell>
          <cell r="AQ369" t="str">
            <v>NVD</v>
          </cell>
          <cell r="AR369" t="str">
            <v>2002-12-</v>
          </cell>
          <cell r="AU369" t="str">
            <v>INVOICE# 57100-25   ZANBAR SOLUTIONS INC5000003633</v>
          </cell>
          <cell r="AV369" t="str">
            <v>WF-BATCH</v>
          </cell>
          <cell r="AW369" t="str">
            <v>000</v>
          </cell>
          <cell r="AX369" t="str">
            <v>00</v>
          </cell>
          <cell r="AY369" t="str">
            <v>0</v>
          </cell>
          <cell r="AZ369" t="str">
            <v>FPL Fibernet</v>
          </cell>
        </row>
        <row r="370">
          <cell r="A370" t="str">
            <v>107100</v>
          </cell>
          <cell r="B370" t="str">
            <v>0350</v>
          </cell>
          <cell r="C370" t="str">
            <v>06068</v>
          </cell>
          <cell r="D370" t="str">
            <v>0OTHER</v>
          </cell>
          <cell r="E370" t="str">
            <v>350000</v>
          </cell>
          <cell r="F370" t="str">
            <v>0773</v>
          </cell>
          <cell r="G370" t="str">
            <v>51450</v>
          </cell>
          <cell r="H370" t="str">
            <v>A</v>
          </cell>
          <cell r="I370" t="str">
            <v>00000041</v>
          </cell>
          <cell r="J370">
            <v>64</v>
          </cell>
          <cell r="K370">
            <v>350</v>
          </cell>
          <cell r="L370">
            <v>6157</v>
          </cell>
          <cell r="M370">
            <v>0</v>
          </cell>
          <cell r="N370">
            <v>0</v>
          </cell>
          <cell r="O370">
            <v>0</v>
          </cell>
          <cell r="P370">
            <v>0</v>
          </cell>
          <cell r="Q370" t="str">
            <v>0773</v>
          </cell>
          <cell r="R370" t="str">
            <v>51450</v>
          </cell>
          <cell r="S370" t="str">
            <v>200212</v>
          </cell>
          <cell r="T370" t="str">
            <v>SA01</v>
          </cell>
          <cell r="U370">
            <v>5281.2</v>
          </cell>
          <cell r="W370">
            <v>0</v>
          </cell>
          <cell r="Y370">
            <v>0</v>
          </cell>
          <cell r="Z370">
            <v>1</v>
          </cell>
          <cell r="AA370" t="str">
            <v>BCH</v>
          </cell>
          <cell r="AB370" t="str">
            <v>450002354</v>
          </cell>
          <cell r="AC370" t="str">
            <v>PO#</v>
          </cell>
          <cell r="AD370" t="str">
            <v>4500128455</v>
          </cell>
          <cell r="AE370" t="str">
            <v>S/R</v>
          </cell>
          <cell r="AF370" t="str">
            <v>337</v>
          </cell>
          <cell r="AI370" t="str">
            <v>PYN</v>
          </cell>
          <cell r="AJ370" t="str">
            <v>ZANBAR SOLUTIONS INC</v>
          </cell>
          <cell r="AK370" t="str">
            <v>VND</v>
          </cell>
          <cell r="AL370" t="str">
            <v>651158083</v>
          </cell>
          <cell r="AM370" t="str">
            <v>FAC</v>
          </cell>
          <cell r="AN370" t="str">
            <v>000</v>
          </cell>
          <cell r="AQ370" t="str">
            <v>NVD</v>
          </cell>
          <cell r="AR370" t="str">
            <v>2002-12-</v>
          </cell>
          <cell r="AU370" t="str">
            <v>INVOICE# 57100-21   ZANBAR SOLUTIONS INC5000003631</v>
          </cell>
          <cell r="AV370" t="str">
            <v>WF-BATCH</v>
          </cell>
          <cell r="AW370" t="str">
            <v>000</v>
          </cell>
          <cell r="AX370" t="str">
            <v>00</v>
          </cell>
          <cell r="AY370" t="str">
            <v>0</v>
          </cell>
          <cell r="AZ370" t="str">
            <v>FPL Fibernet</v>
          </cell>
        </row>
        <row r="371">
          <cell r="A371" t="str">
            <v>107100</v>
          </cell>
          <cell r="B371" t="str">
            <v>0350</v>
          </cell>
          <cell r="C371" t="str">
            <v>06068</v>
          </cell>
          <cell r="D371" t="str">
            <v>0OTHER</v>
          </cell>
          <cell r="E371" t="str">
            <v>350000</v>
          </cell>
          <cell r="F371" t="str">
            <v>0773</v>
          </cell>
          <cell r="G371" t="str">
            <v>51450</v>
          </cell>
          <cell r="H371" t="str">
            <v>A</v>
          </cell>
          <cell r="I371" t="str">
            <v>00000041</v>
          </cell>
          <cell r="J371">
            <v>64</v>
          </cell>
          <cell r="K371">
            <v>350</v>
          </cell>
          <cell r="L371">
            <v>6157</v>
          </cell>
          <cell r="M371">
            <v>0</v>
          </cell>
          <cell r="N371">
            <v>0</v>
          </cell>
          <cell r="O371">
            <v>0</v>
          </cell>
          <cell r="P371">
            <v>0</v>
          </cell>
          <cell r="Q371" t="str">
            <v>0773</v>
          </cell>
          <cell r="R371" t="str">
            <v>51450</v>
          </cell>
          <cell r="S371" t="str">
            <v>200212</v>
          </cell>
          <cell r="T371" t="str">
            <v>SA01</v>
          </cell>
          <cell r="U371">
            <v>5319</v>
          </cell>
          <cell r="W371">
            <v>0</v>
          </cell>
          <cell r="Y371">
            <v>0</v>
          </cell>
          <cell r="Z371">
            <v>1</v>
          </cell>
          <cell r="AA371" t="str">
            <v>BCH</v>
          </cell>
          <cell r="AB371" t="str">
            <v>450002354</v>
          </cell>
          <cell r="AC371" t="str">
            <v>PO#</v>
          </cell>
          <cell r="AD371" t="str">
            <v>4500128455</v>
          </cell>
          <cell r="AE371" t="str">
            <v>S/R</v>
          </cell>
          <cell r="AF371" t="str">
            <v>337</v>
          </cell>
          <cell r="AI371" t="str">
            <v>PYN</v>
          </cell>
          <cell r="AJ371" t="str">
            <v>ZANBAR SOLUTIONS INC</v>
          </cell>
          <cell r="AK371" t="str">
            <v>VND</v>
          </cell>
          <cell r="AL371" t="str">
            <v>651158083</v>
          </cell>
          <cell r="AM371" t="str">
            <v>FAC</v>
          </cell>
          <cell r="AN371" t="str">
            <v>000</v>
          </cell>
          <cell r="AQ371" t="str">
            <v>NVD</v>
          </cell>
          <cell r="AR371" t="str">
            <v>2002-12-</v>
          </cell>
          <cell r="AU371" t="str">
            <v>INVOICE# 57100-26   ZANBAR SOLUTIONS INC5000003634</v>
          </cell>
          <cell r="AV371" t="str">
            <v>WF-BATCH</v>
          </cell>
          <cell r="AW371" t="str">
            <v>000</v>
          </cell>
          <cell r="AX371" t="str">
            <v>00</v>
          </cell>
          <cell r="AY371" t="str">
            <v>0</v>
          </cell>
          <cell r="AZ371" t="str">
            <v>FPL Fibernet</v>
          </cell>
        </row>
        <row r="372">
          <cell r="A372" t="str">
            <v>107100</v>
          </cell>
          <cell r="B372" t="str">
            <v>0350</v>
          </cell>
          <cell r="C372" t="str">
            <v>06068</v>
          </cell>
          <cell r="D372" t="str">
            <v>0OTHER</v>
          </cell>
          <cell r="E372" t="str">
            <v>350000</v>
          </cell>
          <cell r="F372" t="str">
            <v>0773</v>
          </cell>
          <cell r="G372" t="str">
            <v>51450</v>
          </cell>
          <cell r="H372" t="str">
            <v>A</v>
          </cell>
          <cell r="I372" t="str">
            <v>00000041</v>
          </cell>
          <cell r="J372">
            <v>64</v>
          </cell>
          <cell r="K372">
            <v>350</v>
          </cell>
          <cell r="L372">
            <v>6157</v>
          </cell>
          <cell r="M372">
            <v>0</v>
          </cell>
          <cell r="N372">
            <v>0</v>
          </cell>
          <cell r="O372">
            <v>0</v>
          </cell>
          <cell r="P372">
            <v>0</v>
          </cell>
          <cell r="Q372" t="str">
            <v>0773</v>
          </cell>
          <cell r="R372" t="str">
            <v>51450</v>
          </cell>
          <cell r="S372" t="str">
            <v>200212</v>
          </cell>
          <cell r="T372" t="str">
            <v>SA01</v>
          </cell>
          <cell r="U372">
            <v>8737.5</v>
          </cell>
          <cell r="W372">
            <v>0</v>
          </cell>
          <cell r="Y372">
            <v>0</v>
          </cell>
          <cell r="Z372">
            <v>1</v>
          </cell>
          <cell r="AA372" t="str">
            <v>BCH</v>
          </cell>
          <cell r="AB372" t="str">
            <v>450002354</v>
          </cell>
          <cell r="AC372" t="str">
            <v>PO#</v>
          </cell>
          <cell r="AD372" t="str">
            <v>4500109387</v>
          </cell>
          <cell r="AE372" t="str">
            <v>S/R</v>
          </cell>
          <cell r="AF372" t="str">
            <v>337</v>
          </cell>
          <cell r="AI372" t="str">
            <v>PYN</v>
          </cell>
          <cell r="AJ372" t="str">
            <v>COMPUTER SYSTEMS &amp; SERVIC</v>
          </cell>
          <cell r="AK372" t="str">
            <v>VND</v>
          </cell>
          <cell r="AL372" t="str">
            <v>592038261</v>
          </cell>
          <cell r="AM372" t="str">
            <v>FAC</v>
          </cell>
          <cell r="AN372" t="str">
            <v>000</v>
          </cell>
          <cell r="AQ372" t="str">
            <v>NVD</v>
          </cell>
          <cell r="AR372" t="str">
            <v>2002-12-</v>
          </cell>
          <cell r="AU372" t="str">
            <v>INVOICE# 596        COMPUTER SYSTEMS &amp; S5000003632</v>
          </cell>
          <cell r="AV372" t="str">
            <v>WF-BATCH</v>
          </cell>
          <cell r="AW372" t="str">
            <v>000</v>
          </cell>
          <cell r="AX372" t="str">
            <v>00</v>
          </cell>
          <cell r="AY372" t="str">
            <v>0</v>
          </cell>
          <cell r="AZ372" t="str">
            <v>FPL Fibernet</v>
          </cell>
        </row>
        <row r="373">
          <cell r="A373" t="str">
            <v>107100</v>
          </cell>
          <cell r="B373" t="str">
            <v>0350</v>
          </cell>
          <cell r="C373" t="str">
            <v>06068</v>
          </cell>
          <cell r="D373" t="str">
            <v>0OTHER</v>
          </cell>
          <cell r="E373" t="str">
            <v>350000</v>
          </cell>
          <cell r="F373" t="str">
            <v>0773</v>
          </cell>
          <cell r="G373" t="str">
            <v>51450</v>
          </cell>
          <cell r="H373" t="str">
            <v>A</v>
          </cell>
          <cell r="I373" t="str">
            <v>00000041</v>
          </cell>
          <cell r="J373">
            <v>64</v>
          </cell>
          <cell r="K373">
            <v>350</v>
          </cell>
          <cell r="L373">
            <v>6157</v>
          </cell>
          <cell r="M373">
            <v>0</v>
          </cell>
          <cell r="N373">
            <v>0</v>
          </cell>
          <cell r="O373">
            <v>0</v>
          </cell>
          <cell r="P373">
            <v>0</v>
          </cell>
          <cell r="Q373" t="str">
            <v>0773</v>
          </cell>
          <cell r="R373" t="str">
            <v>51450</v>
          </cell>
          <cell r="S373" t="str">
            <v>200212</v>
          </cell>
          <cell r="T373" t="str">
            <v>SA01</v>
          </cell>
          <cell r="U373">
            <v>10351.799999999999</v>
          </cell>
          <cell r="W373">
            <v>0</v>
          </cell>
          <cell r="Y373">
            <v>0</v>
          </cell>
          <cell r="Z373">
            <v>1</v>
          </cell>
          <cell r="AA373" t="str">
            <v>BCH</v>
          </cell>
          <cell r="AB373" t="str">
            <v>450002350</v>
          </cell>
          <cell r="AC373" t="str">
            <v>PO#</v>
          </cell>
          <cell r="AD373" t="str">
            <v>4500128455</v>
          </cell>
          <cell r="AE373" t="str">
            <v>S/R</v>
          </cell>
          <cell r="AF373" t="str">
            <v>337</v>
          </cell>
          <cell r="AI373" t="str">
            <v>PYN</v>
          </cell>
          <cell r="AJ373" t="str">
            <v>ZANBAR SOLUTIONS INC</v>
          </cell>
          <cell r="AK373" t="str">
            <v>VND</v>
          </cell>
          <cell r="AL373" t="str">
            <v>651158083</v>
          </cell>
          <cell r="AM373" t="str">
            <v>FAC</v>
          </cell>
          <cell r="AN373" t="str">
            <v>000</v>
          </cell>
          <cell r="AQ373" t="str">
            <v>NVD</v>
          </cell>
          <cell r="AR373" t="str">
            <v>2002-12-</v>
          </cell>
          <cell r="AU373" t="str">
            <v>INVOICE# 57100-28   ZANBAR SOLUTIONS INC5000003575</v>
          </cell>
          <cell r="AV373" t="str">
            <v>WF-BATCH</v>
          </cell>
          <cell r="AW373" t="str">
            <v>000</v>
          </cell>
          <cell r="AX373" t="str">
            <v>00</v>
          </cell>
          <cell r="AY373" t="str">
            <v>0</v>
          </cell>
          <cell r="AZ373" t="str">
            <v>FPL Fibernet</v>
          </cell>
        </row>
        <row r="374">
          <cell r="A374" t="str">
            <v>107100</v>
          </cell>
          <cell r="B374" t="str">
            <v>0350</v>
          </cell>
          <cell r="C374" t="str">
            <v>06068</v>
          </cell>
          <cell r="D374" t="str">
            <v>0OTHER</v>
          </cell>
          <cell r="E374" t="str">
            <v>350000</v>
          </cell>
          <cell r="F374" t="str">
            <v>0773</v>
          </cell>
          <cell r="G374" t="str">
            <v>51450</v>
          </cell>
          <cell r="H374" t="str">
            <v>A</v>
          </cell>
          <cell r="I374" t="str">
            <v>00000041</v>
          </cell>
          <cell r="J374">
            <v>64</v>
          </cell>
          <cell r="K374">
            <v>350</v>
          </cell>
          <cell r="L374">
            <v>6157</v>
          </cell>
          <cell r="M374">
            <v>0</v>
          </cell>
          <cell r="N374">
            <v>0</v>
          </cell>
          <cell r="O374">
            <v>0</v>
          </cell>
          <cell r="P374">
            <v>0</v>
          </cell>
          <cell r="Q374" t="str">
            <v>0773</v>
          </cell>
          <cell r="R374" t="str">
            <v>51450</v>
          </cell>
          <cell r="S374" t="str">
            <v>200212</v>
          </cell>
          <cell r="T374" t="str">
            <v>SA01</v>
          </cell>
          <cell r="U374">
            <v>16783.2</v>
          </cell>
          <cell r="W374">
            <v>0</v>
          </cell>
          <cell r="Y374">
            <v>0</v>
          </cell>
          <cell r="Z374">
            <v>1</v>
          </cell>
          <cell r="AA374" t="str">
            <v>BCH</v>
          </cell>
          <cell r="AB374" t="str">
            <v>450002354</v>
          </cell>
          <cell r="AC374" t="str">
            <v>PO#</v>
          </cell>
          <cell r="AD374" t="str">
            <v>4500128455</v>
          </cell>
          <cell r="AE374" t="str">
            <v>S/R</v>
          </cell>
          <cell r="AF374" t="str">
            <v>337</v>
          </cell>
          <cell r="AI374" t="str">
            <v>PYN</v>
          </cell>
          <cell r="AJ374" t="str">
            <v>ZANBAR SOLUTIONS INC</v>
          </cell>
          <cell r="AK374" t="str">
            <v>VND</v>
          </cell>
          <cell r="AL374" t="str">
            <v>651158083</v>
          </cell>
          <cell r="AM374" t="str">
            <v>FAC</v>
          </cell>
          <cell r="AN374" t="str">
            <v>000</v>
          </cell>
          <cell r="AQ374" t="str">
            <v>NVD</v>
          </cell>
          <cell r="AR374" t="str">
            <v>2002-12-</v>
          </cell>
          <cell r="AU374" t="str">
            <v>INVOICE# 57100-33   ZANBAR SOLUTIONS INC5000003638</v>
          </cell>
          <cell r="AV374" t="str">
            <v>WF-BATCH</v>
          </cell>
          <cell r="AW374" t="str">
            <v>000</v>
          </cell>
          <cell r="AX374" t="str">
            <v>00</v>
          </cell>
          <cell r="AY374" t="str">
            <v>0</v>
          </cell>
          <cell r="AZ374" t="str">
            <v>FPL Fibernet</v>
          </cell>
        </row>
        <row r="375">
          <cell r="A375" t="str">
            <v>107100</v>
          </cell>
          <cell r="B375" t="str">
            <v>0350</v>
          </cell>
          <cell r="C375" t="str">
            <v>06068</v>
          </cell>
          <cell r="D375" t="str">
            <v>0OTHER</v>
          </cell>
          <cell r="E375" t="str">
            <v>350000</v>
          </cell>
          <cell r="F375" t="str">
            <v>0773</v>
          </cell>
          <cell r="G375" t="str">
            <v>51450</v>
          </cell>
          <cell r="H375" t="str">
            <v>A</v>
          </cell>
          <cell r="I375" t="str">
            <v>00000041</v>
          </cell>
          <cell r="J375">
            <v>64</v>
          </cell>
          <cell r="K375">
            <v>350</v>
          </cell>
          <cell r="L375">
            <v>6157</v>
          </cell>
          <cell r="M375">
            <v>0</v>
          </cell>
          <cell r="N375">
            <v>0</v>
          </cell>
          <cell r="O375">
            <v>0</v>
          </cell>
          <cell r="P375">
            <v>0</v>
          </cell>
          <cell r="Q375" t="str">
            <v>0773</v>
          </cell>
          <cell r="R375" t="str">
            <v>51450</v>
          </cell>
          <cell r="S375" t="str">
            <v>200212</v>
          </cell>
          <cell r="T375" t="str">
            <v>SA01</v>
          </cell>
          <cell r="U375">
            <v>90000</v>
          </cell>
          <cell r="W375">
            <v>0</v>
          </cell>
          <cell r="Y375">
            <v>0</v>
          </cell>
          <cell r="Z375">
            <v>1</v>
          </cell>
          <cell r="AA375" t="str">
            <v>BCH</v>
          </cell>
          <cell r="AB375" t="str">
            <v>450002354</v>
          </cell>
          <cell r="AC375" t="str">
            <v>PO#</v>
          </cell>
          <cell r="AD375" t="str">
            <v>4500067837</v>
          </cell>
          <cell r="AE375" t="str">
            <v>S/R</v>
          </cell>
          <cell r="AF375" t="str">
            <v>337</v>
          </cell>
          <cell r="AI375" t="str">
            <v>PYN</v>
          </cell>
          <cell r="AJ375" t="str">
            <v>SSIT NORTH AMERICA INC</v>
          </cell>
          <cell r="AK375" t="str">
            <v>VND</v>
          </cell>
          <cell r="AL375" t="str">
            <v>412006962</v>
          </cell>
          <cell r="AM375" t="str">
            <v>FAC</v>
          </cell>
          <cell r="AN375" t="str">
            <v>000</v>
          </cell>
          <cell r="AQ375" t="str">
            <v>NVD</v>
          </cell>
          <cell r="AR375" t="str">
            <v>2002-12-</v>
          </cell>
          <cell r="AU375" t="str">
            <v>SALES0000000000126  SSIT NORTH AMERICA I5000003639</v>
          </cell>
          <cell r="AV375" t="str">
            <v>WF-BATCH</v>
          </cell>
          <cell r="AW375" t="str">
            <v>000</v>
          </cell>
          <cell r="AX375" t="str">
            <v>00</v>
          </cell>
          <cell r="AY375" t="str">
            <v>0</v>
          </cell>
          <cell r="AZ375" t="str">
            <v>FPL Fibernet</v>
          </cell>
        </row>
        <row r="376">
          <cell r="A376" t="str">
            <v>107100</v>
          </cell>
          <cell r="B376" t="str">
            <v>0350</v>
          </cell>
          <cell r="C376" t="str">
            <v>06068</v>
          </cell>
          <cell r="D376" t="str">
            <v>0OTHER</v>
          </cell>
          <cell r="E376" t="str">
            <v>350000</v>
          </cell>
          <cell r="F376" t="str">
            <v>0790</v>
          </cell>
          <cell r="G376" t="str">
            <v>65000</v>
          </cell>
          <cell r="H376" t="str">
            <v>A</v>
          </cell>
          <cell r="I376" t="str">
            <v>00000041</v>
          </cell>
          <cell r="J376">
            <v>64</v>
          </cell>
          <cell r="K376">
            <v>350</v>
          </cell>
          <cell r="L376">
            <v>6157</v>
          </cell>
          <cell r="M376">
            <v>0</v>
          </cell>
          <cell r="N376">
            <v>0</v>
          </cell>
          <cell r="O376">
            <v>0</v>
          </cell>
          <cell r="P376">
            <v>0</v>
          </cell>
          <cell r="Q376" t="str">
            <v>0790</v>
          </cell>
          <cell r="R376" t="str">
            <v>65000</v>
          </cell>
          <cell r="S376" t="str">
            <v>200212</v>
          </cell>
          <cell r="T376" t="str">
            <v>CA01</v>
          </cell>
          <cell r="U376">
            <v>420000</v>
          </cell>
          <cell r="V376" t="str">
            <v>LDB</v>
          </cell>
          <cell r="W376">
            <v>0</v>
          </cell>
          <cell r="Y376">
            <v>0</v>
          </cell>
          <cell r="Z376">
            <v>0</v>
          </cell>
          <cell r="AA376" t="str">
            <v>BCH</v>
          </cell>
          <cell r="AB376" t="str">
            <v>0016</v>
          </cell>
          <cell r="AC376" t="str">
            <v>WKS</v>
          </cell>
          <cell r="AE376" t="str">
            <v>JV#</v>
          </cell>
          <cell r="AF376" t="str">
            <v>1232</v>
          </cell>
          <cell r="AG376" t="str">
            <v>FRN</v>
          </cell>
          <cell r="AH376" t="str">
            <v>6157</v>
          </cell>
          <cell r="AI376" t="str">
            <v>RP#</v>
          </cell>
          <cell r="AJ376" t="str">
            <v>000</v>
          </cell>
          <cell r="AK376" t="str">
            <v>CTL</v>
          </cell>
          <cell r="AM376" t="str">
            <v>RF#</v>
          </cell>
          <cell r="AU376" t="str">
            <v>ACCRUAL OF DEC 02 CAPITAL</v>
          </cell>
          <cell r="AZ376" t="str">
            <v>FPL Fibernet</v>
          </cell>
        </row>
        <row r="377">
          <cell r="A377" t="str">
            <v>107100</v>
          </cell>
          <cell r="B377" t="str">
            <v>0350</v>
          </cell>
          <cell r="C377" t="str">
            <v>06068</v>
          </cell>
          <cell r="D377" t="str">
            <v>0OTHER</v>
          </cell>
          <cell r="E377" t="str">
            <v>350000</v>
          </cell>
          <cell r="F377" t="str">
            <v>0790</v>
          </cell>
          <cell r="G377" t="str">
            <v>65000</v>
          </cell>
          <cell r="H377" t="str">
            <v>A</v>
          </cell>
          <cell r="I377" t="str">
            <v>00000041</v>
          </cell>
          <cell r="J377">
            <v>64</v>
          </cell>
          <cell r="K377">
            <v>350</v>
          </cell>
          <cell r="L377">
            <v>6157</v>
          </cell>
          <cell r="M377">
            <v>0</v>
          </cell>
          <cell r="N377">
            <v>0</v>
          </cell>
          <cell r="O377">
            <v>0</v>
          </cell>
          <cell r="P377">
            <v>0</v>
          </cell>
          <cell r="Q377" t="str">
            <v>0790</v>
          </cell>
          <cell r="R377" t="str">
            <v>65000</v>
          </cell>
          <cell r="S377" t="str">
            <v>200212</v>
          </cell>
          <cell r="T377" t="str">
            <v>CA01</v>
          </cell>
          <cell r="U377">
            <v>420000</v>
          </cell>
          <cell r="V377" t="str">
            <v>LDB</v>
          </cell>
          <cell r="W377">
            <v>0</v>
          </cell>
          <cell r="Y377">
            <v>0</v>
          </cell>
          <cell r="Z377">
            <v>0</v>
          </cell>
          <cell r="AA377" t="str">
            <v>BCH</v>
          </cell>
          <cell r="AB377" t="str">
            <v>0020</v>
          </cell>
          <cell r="AC377" t="str">
            <v>WKS</v>
          </cell>
          <cell r="AE377" t="str">
            <v>JV#</v>
          </cell>
          <cell r="AF377" t="str">
            <v>1232</v>
          </cell>
          <cell r="AG377" t="str">
            <v>FRN</v>
          </cell>
          <cell r="AH377" t="str">
            <v>6157</v>
          </cell>
          <cell r="AI377" t="str">
            <v>RP#</v>
          </cell>
          <cell r="AJ377" t="str">
            <v>000</v>
          </cell>
          <cell r="AK377" t="str">
            <v>CTL</v>
          </cell>
          <cell r="AM377" t="str">
            <v>RF#</v>
          </cell>
          <cell r="AU377" t="str">
            <v>ACCRUAL OF DEC 02 CAPITAL</v>
          </cell>
          <cell r="AZ377" t="str">
            <v>FPL Fibernet</v>
          </cell>
        </row>
        <row r="378">
          <cell r="A378" t="str">
            <v>107100</v>
          </cell>
          <cell r="B378" t="str">
            <v>0350</v>
          </cell>
          <cell r="C378" t="str">
            <v>06068</v>
          </cell>
          <cell r="D378" t="str">
            <v>0OTHER</v>
          </cell>
          <cell r="E378" t="str">
            <v>350000</v>
          </cell>
          <cell r="F378" t="str">
            <v>0790</v>
          </cell>
          <cell r="G378" t="str">
            <v>65000</v>
          </cell>
          <cell r="H378" t="str">
            <v>A</v>
          </cell>
          <cell r="I378" t="str">
            <v>00000041</v>
          </cell>
          <cell r="J378">
            <v>64</v>
          </cell>
          <cell r="K378">
            <v>350</v>
          </cell>
          <cell r="L378">
            <v>6157</v>
          </cell>
          <cell r="M378">
            <v>0</v>
          </cell>
          <cell r="N378">
            <v>0</v>
          </cell>
          <cell r="O378">
            <v>0</v>
          </cell>
          <cell r="P378">
            <v>0</v>
          </cell>
          <cell r="Q378" t="str">
            <v>0790</v>
          </cell>
          <cell r="R378" t="str">
            <v>65000</v>
          </cell>
          <cell r="S378" t="str">
            <v>200212</v>
          </cell>
          <cell r="T378" t="str">
            <v>CA01</v>
          </cell>
          <cell r="U378">
            <v>-297406</v>
          </cell>
          <cell r="V378" t="str">
            <v>LDB</v>
          </cell>
          <cell r="W378">
            <v>0</v>
          </cell>
          <cell r="Y378">
            <v>0</v>
          </cell>
          <cell r="Z378">
            <v>0</v>
          </cell>
          <cell r="AA378" t="str">
            <v>BCH</v>
          </cell>
          <cell r="AB378" t="str">
            <v>0003</v>
          </cell>
          <cell r="AC378" t="str">
            <v>WKS</v>
          </cell>
          <cell r="AE378" t="str">
            <v>JV#</v>
          </cell>
          <cell r="AF378" t="str">
            <v>1232</v>
          </cell>
          <cell r="AG378" t="str">
            <v>FRN</v>
          </cell>
          <cell r="AH378" t="str">
            <v>6157</v>
          </cell>
          <cell r="AI378" t="str">
            <v>RP#</v>
          </cell>
          <cell r="AJ378" t="str">
            <v>000</v>
          </cell>
          <cell r="AK378" t="str">
            <v>CTL</v>
          </cell>
          <cell r="AM378" t="str">
            <v>RF#</v>
          </cell>
          <cell r="AU378" t="str">
            <v>AC-REV ACCRUAL OF OCT 02 CAPITA</v>
          </cell>
          <cell r="AZ378" t="str">
            <v>FPL Fibernet</v>
          </cell>
        </row>
        <row r="379">
          <cell r="A379" t="str">
            <v>107100</v>
          </cell>
          <cell r="B379" t="str">
            <v>0350</v>
          </cell>
          <cell r="C379" t="str">
            <v>06068</v>
          </cell>
          <cell r="D379" t="str">
            <v>0OTHER</v>
          </cell>
          <cell r="E379" t="str">
            <v>350000</v>
          </cell>
          <cell r="F379" t="str">
            <v>0790</v>
          </cell>
          <cell r="G379" t="str">
            <v>65000</v>
          </cell>
          <cell r="H379" t="str">
            <v>A</v>
          </cell>
          <cell r="I379" t="str">
            <v>00000041</v>
          </cell>
          <cell r="J379">
            <v>64</v>
          </cell>
          <cell r="K379">
            <v>350</v>
          </cell>
          <cell r="L379">
            <v>6157</v>
          </cell>
          <cell r="M379">
            <v>0</v>
          </cell>
          <cell r="N379">
            <v>0</v>
          </cell>
          <cell r="O379">
            <v>0</v>
          </cell>
          <cell r="P379">
            <v>0</v>
          </cell>
          <cell r="Q379" t="str">
            <v>0790</v>
          </cell>
          <cell r="R379" t="str">
            <v>65000</v>
          </cell>
          <cell r="S379" t="str">
            <v>200212</v>
          </cell>
          <cell r="T379" t="str">
            <v>CA01</v>
          </cell>
          <cell r="U379">
            <v>-420000</v>
          </cell>
          <cell r="V379" t="str">
            <v>LDB</v>
          </cell>
          <cell r="W379">
            <v>0</v>
          </cell>
          <cell r="Y379">
            <v>0</v>
          </cell>
          <cell r="Z379">
            <v>0</v>
          </cell>
          <cell r="AA379" t="str">
            <v>BCH</v>
          </cell>
          <cell r="AB379" t="str">
            <v>0019</v>
          </cell>
          <cell r="AC379" t="str">
            <v>WKS</v>
          </cell>
          <cell r="AE379" t="str">
            <v>JV#</v>
          </cell>
          <cell r="AF379" t="str">
            <v>1232</v>
          </cell>
          <cell r="AG379" t="str">
            <v>FRN</v>
          </cell>
          <cell r="AH379" t="str">
            <v>6157</v>
          </cell>
          <cell r="AI379" t="str">
            <v>RP#</v>
          </cell>
          <cell r="AJ379" t="str">
            <v>000</v>
          </cell>
          <cell r="AK379" t="str">
            <v>CTL</v>
          </cell>
          <cell r="AM379" t="str">
            <v>RF#</v>
          </cell>
          <cell r="AU379" t="str">
            <v>ACCRUAL OF DEC 02 CAPITAL</v>
          </cell>
          <cell r="AZ379" t="str">
            <v>FPL Fibernet</v>
          </cell>
        </row>
        <row r="380">
          <cell r="A380" t="str">
            <v>107100</v>
          </cell>
          <cell r="B380" t="str">
            <v>0350</v>
          </cell>
          <cell r="C380" t="str">
            <v>06068</v>
          </cell>
          <cell r="D380" t="str">
            <v>0OTHER</v>
          </cell>
          <cell r="E380" t="str">
            <v>350000</v>
          </cell>
          <cell r="F380" t="str">
            <v>0806</v>
          </cell>
          <cell r="G380" t="str">
            <v>36000</v>
          </cell>
          <cell r="H380" t="str">
            <v>A</v>
          </cell>
          <cell r="I380" t="str">
            <v>00000041</v>
          </cell>
          <cell r="J380">
            <v>64</v>
          </cell>
          <cell r="K380">
            <v>350</v>
          </cell>
          <cell r="L380">
            <v>6157</v>
          </cell>
          <cell r="M380">
            <v>107</v>
          </cell>
          <cell r="N380">
            <v>10</v>
          </cell>
          <cell r="O380">
            <v>0</v>
          </cell>
          <cell r="P380">
            <v>107.1</v>
          </cell>
          <cell r="Q380" t="str">
            <v>0806</v>
          </cell>
          <cell r="R380" t="str">
            <v>36000</v>
          </cell>
          <cell r="S380" t="str">
            <v>200212</v>
          </cell>
          <cell r="T380" t="str">
            <v>PY42</v>
          </cell>
          <cell r="U380">
            <v>104.25</v>
          </cell>
          <cell r="V380" t="str">
            <v>LDB</v>
          </cell>
          <cell r="W380">
            <v>0</v>
          </cell>
          <cell r="X380" t="str">
            <v>SHR</v>
          </cell>
          <cell r="Y380">
            <v>4</v>
          </cell>
          <cell r="Z380">
            <v>4</v>
          </cell>
          <cell r="AA380" t="str">
            <v>PYP</v>
          </cell>
          <cell r="AB380" t="str">
            <v xml:space="preserve"> 0000001</v>
          </cell>
          <cell r="AC380" t="str">
            <v>PYL</v>
          </cell>
          <cell r="AD380" t="str">
            <v>004335</v>
          </cell>
          <cell r="AE380" t="str">
            <v>EMP</v>
          </cell>
          <cell r="AF380" t="str">
            <v>00468</v>
          </cell>
          <cell r="AG380" t="str">
            <v>JUL</v>
          </cell>
          <cell r="AH380" t="str">
            <v xml:space="preserve"> 000.00</v>
          </cell>
          <cell r="AI380" t="str">
            <v>BCH</v>
          </cell>
          <cell r="AJ380" t="str">
            <v>500</v>
          </cell>
          <cell r="AK380" t="str">
            <v>CLS</v>
          </cell>
          <cell r="AL380" t="str">
            <v>R452</v>
          </cell>
          <cell r="AM380" t="str">
            <v>DTA</v>
          </cell>
          <cell r="AN380" t="str">
            <v xml:space="preserve"> 00000000000.00</v>
          </cell>
          <cell r="AO380" t="str">
            <v>DTH</v>
          </cell>
          <cell r="AP380" t="str">
            <v xml:space="preserve"> 00000000000.00</v>
          </cell>
          <cell r="AV380" t="str">
            <v>000000000</v>
          </cell>
          <cell r="AW380" t="str">
            <v>000</v>
          </cell>
          <cell r="AX380" t="str">
            <v>00</v>
          </cell>
          <cell r="AY380" t="str">
            <v>0</v>
          </cell>
          <cell r="AZ380" t="str">
            <v>FPL Fibernet</v>
          </cell>
        </row>
        <row r="381">
          <cell r="A381" t="str">
            <v>107100</v>
          </cell>
          <cell r="B381" t="str">
            <v>0350</v>
          </cell>
          <cell r="C381" t="str">
            <v>06068</v>
          </cell>
          <cell r="D381" t="str">
            <v>0OTHER</v>
          </cell>
          <cell r="E381" t="str">
            <v>350000</v>
          </cell>
          <cell r="F381" t="str">
            <v>0806</v>
          </cell>
          <cell r="G381" t="str">
            <v>36000</v>
          </cell>
          <cell r="H381" t="str">
            <v>A</v>
          </cell>
          <cell r="I381" t="str">
            <v>00000041</v>
          </cell>
          <cell r="J381">
            <v>64</v>
          </cell>
          <cell r="K381">
            <v>350</v>
          </cell>
          <cell r="L381">
            <v>6157</v>
          </cell>
          <cell r="M381">
            <v>107</v>
          </cell>
          <cell r="N381">
            <v>10</v>
          </cell>
          <cell r="O381">
            <v>0</v>
          </cell>
          <cell r="P381">
            <v>107.1</v>
          </cell>
          <cell r="Q381" t="str">
            <v>0806</v>
          </cell>
          <cell r="R381" t="str">
            <v>36000</v>
          </cell>
          <cell r="S381" t="str">
            <v>200212</v>
          </cell>
          <cell r="T381" t="str">
            <v>PY42</v>
          </cell>
          <cell r="U381">
            <v>147.19</v>
          </cell>
          <cell r="V381" t="str">
            <v>LDB</v>
          </cell>
          <cell r="W381">
            <v>0</v>
          </cell>
          <cell r="X381" t="str">
            <v>SHR</v>
          </cell>
          <cell r="Y381">
            <v>5</v>
          </cell>
          <cell r="Z381">
            <v>5</v>
          </cell>
          <cell r="AA381" t="str">
            <v>PYP</v>
          </cell>
          <cell r="AB381" t="str">
            <v xml:space="preserve"> 0000026</v>
          </cell>
          <cell r="AC381" t="str">
            <v>PYL</v>
          </cell>
          <cell r="AD381" t="str">
            <v>004334</v>
          </cell>
          <cell r="AE381" t="str">
            <v>EMP</v>
          </cell>
          <cell r="AF381" t="str">
            <v>93018</v>
          </cell>
          <cell r="AG381" t="str">
            <v>JUL</v>
          </cell>
          <cell r="AH381" t="str">
            <v xml:space="preserve"> 000.00</v>
          </cell>
          <cell r="AI381" t="str">
            <v>BCH</v>
          </cell>
          <cell r="AJ381" t="str">
            <v>500</v>
          </cell>
          <cell r="AK381" t="str">
            <v>CLS</v>
          </cell>
          <cell r="AL381" t="str">
            <v>R450</v>
          </cell>
          <cell r="AM381" t="str">
            <v>DTA</v>
          </cell>
          <cell r="AN381" t="str">
            <v xml:space="preserve"> 00000000000.00</v>
          </cell>
          <cell r="AO381" t="str">
            <v>DTH</v>
          </cell>
          <cell r="AP381" t="str">
            <v xml:space="preserve"> 00000000000.00</v>
          </cell>
          <cell r="AV381" t="str">
            <v>000000000</v>
          </cell>
          <cell r="AW381" t="str">
            <v>000</v>
          </cell>
          <cell r="AX381" t="str">
            <v>00</v>
          </cell>
          <cell r="AY381" t="str">
            <v>0</v>
          </cell>
          <cell r="AZ381" t="str">
            <v>FPL Fibernet</v>
          </cell>
        </row>
        <row r="382">
          <cell r="A382" t="str">
            <v>107100</v>
          </cell>
          <cell r="B382" t="str">
            <v>0350</v>
          </cell>
          <cell r="C382" t="str">
            <v>06068</v>
          </cell>
          <cell r="D382" t="str">
            <v>0OTHER</v>
          </cell>
          <cell r="E382" t="str">
            <v>350000</v>
          </cell>
          <cell r="F382" t="str">
            <v>0806</v>
          </cell>
          <cell r="G382" t="str">
            <v>36000</v>
          </cell>
          <cell r="H382" t="str">
            <v>A</v>
          </cell>
          <cell r="I382" t="str">
            <v>00000041</v>
          </cell>
          <cell r="J382">
            <v>64</v>
          </cell>
          <cell r="K382">
            <v>350</v>
          </cell>
          <cell r="L382">
            <v>6157</v>
          </cell>
          <cell r="M382">
            <v>107</v>
          </cell>
          <cell r="N382">
            <v>10</v>
          </cell>
          <cell r="O382">
            <v>0</v>
          </cell>
          <cell r="P382">
            <v>107.1</v>
          </cell>
          <cell r="Q382" t="str">
            <v>0806</v>
          </cell>
          <cell r="R382" t="str">
            <v>36000</v>
          </cell>
          <cell r="S382" t="str">
            <v>200212</v>
          </cell>
          <cell r="T382" t="str">
            <v>PY42</v>
          </cell>
          <cell r="U382">
            <v>235.64</v>
          </cell>
          <cell r="V382" t="str">
            <v>LDB</v>
          </cell>
          <cell r="W382">
            <v>0</v>
          </cell>
          <cell r="X382" t="str">
            <v>SHR</v>
          </cell>
          <cell r="Y382">
            <v>7</v>
          </cell>
          <cell r="Z382">
            <v>7</v>
          </cell>
          <cell r="AA382" t="str">
            <v>PYP</v>
          </cell>
          <cell r="AB382" t="str">
            <v xml:space="preserve"> 0000001</v>
          </cell>
          <cell r="AC382" t="str">
            <v>PYL</v>
          </cell>
          <cell r="AD382" t="str">
            <v>004335</v>
          </cell>
          <cell r="AE382" t="str">
            <v>EMP</v>
          </cell>
          <cell r="AF382" t="str">
            <v>66955</v>
          </cell>
          <cell r="AG382" t="str">
            <v>JUL</v>
          </cell>
          <cell r="AH382" t="str">
            <v xml:space="preserve"> 000.00</v>
          </cell>
          <cell r="AI382" t="str">
            <v>BCH</v>
          </cell>
          <cell r="AJ382" t="str">
            <v>500</v>
          </cell>
          <cell r="AK382" t="str">
            <v>CLS</v>
          </cell>
          <cell r="AL382" t="str">
            <v>R450</v>
          </cell>
          <cell r="AM382" t="str">
            <v>DTA</v>
          </cell>
          <cell r="AN382" t="str">
            <v xml:space="preserve"> 00000000000.00</v>
          </cell>
          <cell r="AO382" t="str">
            <v>DTH</v>
          </cell>
          <cell r="AP382" t="str">
            <v xml:space="preserve"> 00000000000.00</v>
          </cell>
          <cell r="AV382" t="str">
            <v>000000000</v>
          </cell>
          <cell r="AW382" t="str">
            <v>000</v>
          </cell>
          <cell r="AX382" t="str">
            <v>00</v>
          </cell>
          <cell r="AY382" t="str">
            <v>0</v>
          </cell>
          <cell r="AZ382" t="str">
            <v>FPL Fibernet</v>
          </cell>
        </row>
        <row r="383">
          <cell r="A383" t="str">
            <v>107100</v>
          </cell>
          <cell r="B383" t="str">
            <v>0350</v>
          </cell>
          <cell r="C383" t="str">
            <v>06068</v>
          </cell>
          <cell r="D383" t="str">
            <v>0OTHER</v>
          </cell>
          <cell r="E383" t="str">
            <v>350000</v>
          </cell>
          <cell r="F383" t="str">
            <v>0841</v>
          </cell>
          <cell r="G383" t="str">
            <v>51450</v>
          </cell>
          <cell r="H383" t="str">
            <v>A</v>
          </cell>
          <cell r="I383" t="str">
            <v>00000041</v>
          </cell>
          <cell r="J383">
            <v>64</v>
          </cell>
          <cell r="K383">
            <v>350</v>
          </cell>
          <cell r="L383">
            <v>6157</v>
          </cell>
          <cell r="M383">
            <v>0</v>
          </cell>
          <cell r="N383">
            <v>0</v>
          </cell>
          <cell r="O383">
            <v>0</v>
          </cell>
          <cell r="P383">
            <v>0</v>
          </cell>
          <cell r="Q383" t="str">
            <v>0841</v>
          </cell>
          <cell r="R383" t="str">
            <v>51450</v>
          </cell>
          <cell r="S383" t="str">
            <v>200212</v>
          </cell>
          <cell r="T383" t="str">
            <v>SA01</v>
          </cell>
          <cell r="U383">
            <v>38.340000000000003</v>
          </cell>
          <cell r="W383">
            <v>0</v>
          </cell>
          <cell r="Y383">
            <v>0</v>
          </cell>
          <cell r="Z383">
            <v>1</v>
          </cell>
          <cell r="AA383" t="str">
            <v>BCH</v>
          </cell>
          <cell r="AB383" t="str">
            <v>450002336</v>
          </cell>
          <cell r="AC383" t="str">
            <v>PO#</v>
          </cell>
          <cell r="AD383" t="str">
            <v>3000025568</v>
          </cell>
          <cell r="AE383" t="str">
            <v>S/R</v>
          </cell>
          <cell r="AF383" t="str">
            <v>337</v>
          </cell>
          <cell r="AI383" t="str">
            <v>PYN</v>
          </cell>
          <cell r="AJ383" t="str">
            <v>COMPUCOM SYSTEMS INC</v>
          </cell>
          <cell r="AK383" t="str">
            <v>VND</v>
          </cell>
          <cell r="AL383" t="str">
            <v>382363156</v>
          </cell>
          <cell r="AM383" t="str">
            <v>FAC</v>
          </cell>
          <cell r="AN383" t="str">
            <v>000</v>
          </cell>
          <cell r="AQ383" t="str">
            <v>NVD</v>
          </cell>
          <cell r="AR383" t="str">
            <v>2002-12-</v>
          </cell>
          <cell r="AU383" t="str">
            <v>LVD SCSI CABLE SINGLCOMPUCOM SYSTEMS INC5000003448</v>
          </cell>
          <cell r="AV383" t="str">
            <v>EPROCOMM</v>
          </cell>
          <cell r="AW383" t="str">
            <v>000</v>
          </cell>
          <cell r="AX383" t="str">
            <v>00</v>
          </cell>
          <cell r="AY383" t="str">
            <v>0</v>
          </cell>
          <cell r="AZ383" t="str">
            <v>FPL Fibernet</v>
          </cell>
        </row>
        <row r="384">
          <cell r="A384" t="str">
            <v>107100</v>
          </cell>
          <cell r="B384" t="str">
            <v>0350</v>
          </cell>
          <cell r="C384" t="str">
            <v>06068</v>
          </cell>
          <cell r="D384" t="str">
            <v>0OTHER</v>
          </cell>
          <cell r="E384" t="str">
            <v>350000</v>
          </cell>
          <cell r="F384" t="str">
            <v>0841</v>
          </cell>
          <cell r="G384" t="str">
            <v>51450</v>
          </cell>
          <cell r="H384" t="str">
            <v>A</v>
          </cell>
          <cell r="I384" t="str">
            <v>00000041</v>
          </cell>
          <cell r="J384">
            <v>64</v>
          </cell>
          <cell r="K384">
            <v>350</v>
          </cell>
          <cell r="L384">
            <v>6157</v>
          </cell>
          <cell r="M384">
            <v>0</v>
          </cell>
          <cell r="N384">
            <v>0</v>
          </cell>
          <cell r="O384">
            <v>0</v>
          </cell>
          <cell r="P384">
            <v>0</v>
          </cell>
          <cell r="Q384" t="str">
            <v>0841</v>
          </cell>
          <cell r="R384" t="str">
            <v>51450</v>
          </cell>
          <cell r="S384" t="str">
            <v>200212</v>
          </cell>
          <cell r="T384" t="str">
            <v>SA01</v>
          </cell>
          <cell r="U384">
            <v>483.51</v>
          </cell>
          <cell r="W384">
            <v>0</v>
          </cell>
          <cell r="Y384">
            <v>0</v>
          </cell>
          <cell r="Z384">
            <v>1</v>
          </cell>
          <cell r="AA384" t="str">
            <v>BCH</v>
          </cell>
          <cell r="AB384" t="str">
            <v>450002336</v>
          </cell>
          <cell r="AC384" t="str">
            <v>PO#</v>
          </cell>
          <cell r="AD384" t="str">
            <v>3000025568</v>
          </cell>
          <cell r="AE384" t="str">
            <v>S/R</v>
          </cell>
          <cell r="AF384" t="str">
            <v>337</v>
          </cell>
          <cell r="AI384" t="str">
            <v>PYN</v>
          </cell>
          <cell r="AJ384" t="str">
            <v>COMPUCOM SYSTEMS INC</v>
          </cell>
          <cell r="AK384" t="str">
            <v>VND</v>
          </cell>
          <cell r="AL384" t="str">
            <v>382363156</v>
          </cell>
          <cell r="AM384" t="str">
            <v>FAC</v>
          </cell>
          <cell r="AN384" t="str">
            <v>000</v>
          </cell>
          <cell r="AQ384" t="str">
            <v>NVD</v>
          </cell>
          <cell r="AR384" t="str">
            <v>2002-12-</v>
          </cell>
          <cell r="AU384" t="str">
            <v>SERVERAID 5I CONTROLCOMPUCOM SYSTEMS INC5000003448</v>
          </cell>
          <cell r="AV384" t="str">
            <v>EPROCOMM</v>
          </cell>
          <cell r="AW384" t="str">
            <v>000</v>
          </cell>
          <cell r="AX384" t="str">
            <v>00</v>
          </cell>
          <cell r="AY384" t="str">
            <v>0</v>
          </cell>
          <cell r="AZ384" t="str">
            <v>FPL Fibernet</v>
          </cell>
        </row>
        <row r="385">
          <cell r="A385" t="str">
            <v>107100</v>
          </cell>
          <cell r="B385" t="str">
            <v>0350</v>
          </cell>
          <cell r="C385" t="str">
            <v>06068</v>
          </cell>
          <cell r="D385" t="str">
            <v>0OTHER</v>
          </cell>
          <cell r="E385" t="str">
            <v>350000</v>
          </cell>
          <cell r="F385" t="str">
            <v>0841</v>
          </cell>
          <cell r="G385" t="str">
            <v>51450</v>
          </cell>
          <cell r="H385" t="str">
            <v>A</v>
          </cell>
          <cell r="I385" t="str">
            <v>00000041</v>
          </cell>
          <cell r="J385">
            <v>64</v>
          </cell>
          <cell r="K385">
            <v>350</v>
          </cell>
          <cell r="L385">
            <v>6157</v>
          </cell>
          <cell r="M385">
            <v>0</v>
          </cell>
          <cell r="N385">
            <v>0</v>
          </cell>
          <cell r="O385">
            <v>0</v>
          </cell>
          <cell r="P385">
            <v>0</v>
          </cell>
          <cell r="Q385" t="str">
            <v>0841</v>
          </cell>
          <cell r="R385" t="str">
            <v>51450</v>
          </cell>
          <cell r="S385" t="str">
            <v>200212</v>
          </cell>
          <cell r="T385" t="str">
            <v>SA01</v>
          </cell>
          <cell r="U385">
            <v>1543.19</v>
          </cell>
          <cell r="W385">
            <v>0</v>
          </cell>
          <cell r="Y385">
            <v>0</v>
          </cell>
          <cell r="Z385">
            <v>48</v>
          </cell>
          <cell r="AA385" t="str">
            <v>BCH</v>
          </cell>
          <cell r="AB385" t="str">
            <v>450002338</v>
          </cell>
          <cell r="AC385" t="str">
            <v>PO#</v>
          </cell>
          <cell r="AD385" t="str">
            <v>3000025030</v>
          </cell>
          <cell r="AE385" t="str">
            <v>S/R</v>
          </cell>
          <cell r="AF385" t="str">
            <v>337</v>
          </cell>
          <cell r="AI385" t="str">
            <v>PYN</v>
          </cell>
          <cell r="AJ385" t="str">
            <v>COMPUCOM SYSTEMS INC</v>
          </cell>
          <cell r="AK385" t="str">
            <v>VND</v>
          </cell>
          <cell r="AL385" t="str">
            <v>382363156</v>
          </cell>
          <cell r="AM385" t="str">
            <v>FAC</v>
          </cell>
          <cell r="AN385" t="str">
            <v>000</v>
          </cell>
          <cell r="AQ385" t="str">
            <v>NVD</v>
          </cell>
          <cell r="AR385" t="str">
            <v>2002-12-</v>
          </cell>
          <cell r="AU385" t="str">
            <v>128MB MEMORY FOR IBMCOMPUCOM SYSTEMS INC5000003456</v>
          </cell>
          <cell r="AV385" t="str">
            <v>EPROCOMM</v>
          </cell>
          <cell r="AW385" t="str">
            <v>000</v>
          </cell>
          <cell r="AX385" t="str">
            <v>00</v>
          </cell>
          <cell r="AY385" t="str">
            <v>0</v>
          </cell>
          <cell r="AZ385" t="str">
            <v>FPL Fibernet</v>
          </cell>
        </row>
        <row r="386">
          <cell r="A386" t="str">
            <v>107100</v>
          </cell>
          <cell r="B386" t="str">
            <v>0350</v>
          </cell>
          <cell r="C386" t="str">
            <v>06068</v>
          </cell>
          <cell r="D386" t="str">
            <v>0OTHER</v>
          </cell>
          <cell r="E386" t="str">
            <v>350000</v>
          </cell>
          <cell r="F386" t="str">
            <v>0841</v>
          </cell>
          <cell r="G386" t="str">
            <v>52450</v>
          </cell>
          <cell r="H386" t="str">
            <v>A</v>
          </cell>
          <cell r="I386" t="str">
            <v>00000041</v>
          </cell>
          <cell r="J386">
            <v>64</v>
          </cell>
          <cell r="K386">
            <v>350</v>
          </cell>
          <cell r="L386">
            <v>6157</v>
          </cell>
          <cell r="M386">
            <v>0</v>
          </cell>
          <cell r="N386">
            <v>0</v>
          </cell>
          <cell r="O386">
            <v>0</v>
          </cell>
          <cell r="P386">
            <v>0</v>
          </cell>
          <cell r="Q386" t="str">
            <v>0841</v>
          </cell>
          <cell r="R386" t="str">
            <v>52450</v>
          </cell>
          <cell r="S386" t="str">
            <v>200212</v>
          </cell>
          <cell r="T386" t="str">
            <v>SA01</v>
          </cell>
          <cell r="U386">
            <v>17.739999999999998</v>
          </cell>
          <cell r="W386">
            <v>0</v>
          </cell>
          <cell r="Y386">
            <v>0</v>
          </cell>
          <cell r="Z386">
            <v>1</v>
          </cell>
          <cell r="AA386" t="str">
            <v>BCH</v>
          </cell>
          <cell r="AB386" t="str">
            <v>450002337</v>
          </cell>
          <cell r="AC386" t="str">
            <v>PO#</v>
          </cell>
          <cell r="AD386" t="str">
            <v>3000025568</v>
          </cell>
          <cell r="AE386" t="str">
            <v>S/R</v>
          </cell>
          <cell r="AF386" t="str">
            <v>337</v>
          </cell>
          <cell r="AI386" t="str">
            <v>PYN</v>
          </cell>
          <cell r="AJ386" t="str">
            <v>COMPUCOM SYSTEMS INC</v>
          </cell>
          <cell r="AK386" t="str">
            <v>VND</v>
          </cell>
          <cell r="AL386" t="str">
            <v>382363156</v>
          </cell>
          <cell r="AM386" t="str">
            <v>FAC</v>
          </cell>
          <cell r="AN386" t="str">
            <v>000</v>
          </cell>
          <cell r="AQ386" t="str">
            <v>NVD</v>
          </cell>
          <cell r="AR386" t="str">
            <v>2002-11-</v>
          </cell>
          <cell r="AU386" t="str">
            <v>COMPUCOM SYSTEMS INCCOMPUCOM SYSTEMS INC0015278971</v>
          </cell>
          <cell r="AV386" t="str">
            <v>JGW0IOX</v>
          </cell>
          <cell r="AW386" t="str">
            <v>000</v>
          </cell>
          <cell r="AX386" t="str">
            <v>00</v>
          </cell>
          <cell r="AY386" t="str">
            <v>0</v>
          </cell>
          <cell r="AZ386" t="str">
            <v>FPL Fibernet</v>
          </cell>
        </row>
        <row r="387">
          <cell r="A387" t="str">
            <v>107100</v>
          </cell>
          <cell r="B387" t="str">
            <v>0312</v>
          </cell>
          <cell r="C387" t="str">
            <v>06080</v>
          </cell>
          <cell r="D387" t="str">
            <v>0ELECT</v>
          </cell>
          <cell r="E387" t="str">
            <v>312000</v>
          </cell>
          <cell r="F387" t="str">
            <v>0790</v>
          </cell>
          <cell r="G387" t="str">
            <v>65000</v>
          </cell>
          <cell r="H387" t="str">
            <v>A</v>
          </cell>
          <cell r="I387" t="str">
            <v>00000041</v>
          </cell>
          <cell r="J387">
            <v>65</v>
          </cell>
          <cell r="K387">
            <v>312</v>
          </cell>
          <cell r="L387">
            <v>6158</v>
          </cell>
          <cell r="M387">
            <v>0</v>
          </cell>
          <cell r="N387">
            <v>0</v>
          </cell>
          <cell r="O387">
            <v>0</v>
          </cell>
          <cell r="P387">
            <v>0</v>
          </cell>
          <cell r="Q387" t="str">
            <v>0790</v>
          </cell>
          <cell r="R387" t="str">
            <v>65000</v>
          </cell>
          <cell r="S387" t="str">
            <v>200212</v>
          </cell>
          <cell r="T387" t="str">
            <v>CA01</v>
          </cell>
          <cell r="U387">
            <v>-96062.81</v>
          </cell>
          <cell r="V387" t="str">
            <v>LDB</v>
          </cell>
          <cell r="W387">
            <v>0</v>
          </cell>
          <cell r="Y387">
            <v>0</v>
          </cell>
          <cell r="Z387">
            <v>0</v>
          </cell>
          <cell r="AA387" t="str">
            <v>BCH</v>
          </cell>
          <cell r="AB387" t="str">
            <v>0023</v>
          </cell>
          <cell r="AC387" t="str">
            <v>WKS</v>
          </cell>
          <cell r="AE387" t="str">
            <v>JV#</v>
          </cell>
          <cell r="AF387" t="str">
            <v>1232</v>
          </cell>
          <cell r="AG387" t="str">
            <v>FRN</v>
          </cell>
          <cell r="AH387" t="str">
            <v>6158</v>
          </cell>
          <cell r="AI387" t="str">
            <v>RP#</v>
          </cell>
          <cell r="AJ387" t="str">
            <v>000</v>
          </cell>
          <cell r="AK387" t="str">
            <v>CTL</v>
          </cell>
          <cell r="AM387" t="str">
            <v>RF#</v>
          </cell>
          <cell r="AU387" t="str">
            <v>TO PLACE IN SERVICE</v>
          </cell>
          <cell r="AZ387" t="str">
            <v>FPL Fibernet</v>
          </cell>
        </row>
        <row r="388">
          <cell r="A388" t="str">
            <v>107100</v>
          </cell>
          <cell r="B388" t="str">
            <v>0312</v>
          </cell>
          <cell r="C388" t="str">
            <v>06080</v>
          </cell>
          <cell r="D388" t="str">
            <v>0ELECT</v>
          </cell>
          <cell r="E388" t="str">
            <v>312000</v>
          </cell>
          <cell r="F388" t="str">
            <v>0803</v>
          </cell>
          <cell r="G388" t="str">
            <v>36000</v>
          </cell>
          <cell r="H388" t="str">
            <v>A</v>
          </cell>
          <cell r="I388" t="str">
            <v>00000041</v>
          </cell>
          <cell r="J388">
            <v>67</v>
          </cell>
          <cell r="K388">
            <v>312</v>
          </cell>
          <cell r="L388">
            <v>6158</v>
          </cell>
          <cell r="M388">
            <v>107</v>
          </cell>
          <cell r="N388">
            <v>10</v>
          </cell>
          <cell r="O388">
            <v>0</v>
          </cell>
          <cell r="P388">
            <v>107.1</v>
          </cell>
          <cell r="Q388" t="str">
            <v>0803</v>
          </cell>
          <cell r="R388" t="str">
            <v>36000</v>
          </cell>
          <cell r="S388" t="str">
            <v>200212</v>
          </cell>
          <cell r="T388" t="str">
            <v>PY42</v>
          </cell>
          <cell r="U388">
            <v>88.45</v>
          </cell>
          <cell r="V388" t="str">
            <v>LDB</v>
          </cell>
          <cell r="W388">
            <v>0</v>
          </cell>
          <cell r="X388" t="str">
            <v>SHR</v>
          </cell>
          <cell r="Y388">
            <v>4</v>
          </cell>
          <cell r="Z388">
            <v>4</v>
          </cell>
          <cell r="AA388" t="str">
            <v>PYP</v>
          </cell>
          <cell r="AB388" t="str">
            <v xml:space="preserve"> 0000025</v>
          </cell>
          <cell r="AC388" t="str">
            <v>PYL</v>
          </cell>
          <cell r="AD388" t="str">
            <v>004340</v>
          </cell>
          <cell r="AE388" t="str">
            <v>EMP</v>
          </cell>
          <cell r="AF388" t="str">
            <v>96483</v>
          </cell>
          <cell r="AG388" t="str">
            <v>JUL</v>
          </cell>
          <cell r="AH388" t="str">
            <v xml:space="preserve"> 000.00</v>
          </cell>
          <cell r="AI388" t="str">
            <v>BCH</v>
          </cell>
          <cell r="AJ388" t="str">
            <v>500</v>
          </cell>
          <cell r="AK388" t="str">
            <v>CLS</v>
          </cell>
          <cell r="AL388" t="str">
            <v>R453</v>
          </cell>
          <cell r="AM388" t="str">
            <v>DTA</v>
          </cell>
          <cell r="AN388" t="str">
            <v xml:space="preserve"> 00000000000.00</v>
          </cell>
          <cell r="AO388" t="str">
            <v>DTH</v>
          </cell>
          <cell r="AP388" t="str">
            <v xml:space="preserve"> 00000000000.00</v>
          </cell>
          <cell r="AV388" t="str">
            <v>000000000</v>
          </cell>
          <cell r="AW388" t="str">
            <v>000</v>
          </cell>
          <cell r="AX388" t="str">
            <v>00</v>
          </cell>
          <cell r="AY388" t="str">
            <v>0</v>
          </cell>
          <cell r="AZ388" t="str">
            <v>FPL Fibernet</v>
          </cell>
        </row>
        <row r="389">
          <cell r="A389" t="str">
            <v>107100</v>
          </cell>
          <cell r="B389" t="str">
            <v>0312</v>
          </cell>
          <cell r="C389" t="str">
            <v>06080</v>
          </cell>
          <cell r="D389" t="str">
            <v>0ELECT</v>
          </cell>
          <cell r="E389" t="str">
            <v>312000</v>
          </cell>
          <cell r="F389" t="str">
            <v>0812</v>
          </cell>
          <cell r="G389" t="str">
            <v>51450</v>
          </cell>
          <cell r="H389" t="str">
            <v>A</v>
          </cell>
          <cell r="I389" t="str">
            <v>00000041</v>
          </cell>
          <cell r="J389">
            <v>67</v>
          </cell>
          <cell r="K389">
            <v>312</v>
          </cell>
          <cell r="L389">
            <v>6158</v>
          </cell>
          <cell r="M389">
            <v>0</v>
          </cell>
          <cell r="N389">
            <v>0</v>
          </cell>
          <cell r="O389">
            <v>0</v>
          </cell>
          <cell r="P389">
            <v>0</v>
          </cell>
          <cell r="Q389" t="str">
            <v>0812</v>
          </cell>
          <cell r="R389" t="str">
            <v>51450</v>
          </cell>
          <cell r="S389" t="str">
            <v>200212</v>
          </cell>
          <cell r="T389" t="str">
            <v>SA01</v>
          </cell>
          <cell r="U389">
            <v>3134.32</v>
          </cell>
          <cell r="W389">
            <v>0</v>
          </cell>
          <cell r="Y389">
            <v>0</v>
          </cell>
          <cell r="Z389">
            <v>1</v>
          </cell>
          <cell r="AA389" t="str">
            <v>BCH</v>
          </cell>
          <cell r="AB389" t="str">
            <v>450002339</v>
          </cell>
          <cell r="AC389" t="str">
            <v>PO#</v>
          </cell>
          <cell r="AD389" t="str">
            <v>4500021286</v>
          </cell>
          <cell r="AE389" t="str">
            <v>S/R</v>
          </cell>
          <cell r="AF389" t="str">
            <v>NET</v>
          </cell>
          <cell r="AI389" t="str">
            <v>PYN</v>
          </cell>
          <cell r="AJ389" t="str">
            <v>BELLSOUTH TELECOMMUNICATI</v>
          </cell>
          <cell r="AK389" t="str">
            <v>VND</v>
          </cell>
          <cell r="AL389" t="str">
            <v>580436120</v>
          </cell>
          <cell r="AM389" t="str">
            <v>FAC</v>
          </cell>
          <cell r="AN389" t="str">
            <v>000</v>
          </cell>
          <cell r="AQ389" t="str">
            <v>NVD</v>
          </cell>
          <cell r="AR389" t="str">
            <v>2002-12-</v>
          </cell>
          <cell r="AU389" t="str">
            <v>305 C01-0701 701    BELLSOUTH TELECOMMUN5000003504</v>
          </cell>
          <cell r="AV389" t="str">
            <v>WF-BATCH</v>
          </cell>
          <cell r="AW389" t="str">
            <v>000</v>
          </cell>
          <cell r="AX389" t="str">
            <v>00</v>
          </cell>
          <cell r="AY389" t="str">
            <v>0</v>
          </cell>
          <cell r="AZ389" t="str">
            <v>FPL Fibernet</v>
          </cell>
        </row>
        <row r="390">
          <cell r="A390" t="str">
            <v>107100</v>
          </cell>
          <cell r="B390" t="str">
            <v>0312</v>
          </cell>
          <cell r="C390" t="str">
            <v>06080</v>
          </cell>
          <cell r="D390" t="str">
            <v>0FIBER</v>
          </cell>
          <cell r="E390" t="str">
            <v>312000</v>
          </cell>
          <cell r="F390" t="str">
            <v>0790</v>
          </cell>
          <cell r="G390" t="str">
            <v>65000</v>
          </cell>
          <cell r="H390" t="str">
            <v>A</v>
          </cell>
          <cell r="I390" t="str">
            <v>00000041</v>
          </cell>
          <cell r="J390">
            <v>63</v>
          </cell>
          <cell r="K390">
            <v>312</v>
          </cell>
          <cell r="L390">
            <v>6158</v>
          </cell>
          <cell r="M390">
            <v>0</v>
          </cell>
          <cell r="N390">
            <v>0</v>
          </cell>
          <cell r="O390">
            <v>0</v>
          </cell>
          <cell r="P390">
            <v>0</v>
          </cell>
          <cell r="Q390" t="str">
            <v>0790</v>
          </cell>
          <cell r="R390" t="str">
            <v>65000</v>
          </cell>
          <cell r="S390" t="str">
            <v>200212</v>
          </cell>
          <cell r="T390" t="str">
            <v>CA01</v>
          </cell>
          <cell r="U390">
            <v>80553</v>
          </cell>
          <cell r="V390" t="str">
            <v>LDB</v>
          </cell>
          <cell r="W390">
            <v>0</v>
          </cell>
          <cell r="Y390">
            <v>0</v>
          </cell>
          <cell r="Z390">
            <v>0</v>
          </cell>
          <cell r="AA390" t="str">
            <v>BCH</v>
          </cell>
          <cell r="AB390" t="str">
            <v>0011</v>
          </cell>
          <cell r="AC390" t="str">
            <v>WKS</v>
          </cell>
          <cell r="AE390" t="str">
            <v>JV#</v>
          </cell>
          <cell r="AF390" t="str">
            <v>1232</v>
          </cell>
          <cell r="AG390" t="str">
            <v>FRN</v>
          </cell>
          <cell r="AH390" t="str">
            <v>6158</v>
          </cell>
          <cell r="AI390" t="str">
            <v>RP#</v>
          </cell>
          <cell r="AJ390" t="str">
            <v>000</v>
          </cell>
          <cell r="AK390" t="str">
            <v>CTL</v>
          </cell>
          <cell r="AM390" t="str">
            <v>RF#</v>
          </cell>
          <cell r="AU390" t="str">
            <v>ACCRUAL OF DEC 02 CAPITAL</v>
          </cell>
          <cell r="AZ390" t="str">
            <v>FPL Fibernet</v>
          </cell>
        </row>
        <row r="391">
          <cell r="A391" t="str">
            <v>107100</v>
          </cell>
          <cell r="B391" t="str">
            <v>0314</v>
          </cell>
          <cell r="C391" t="str">
            <v>06080</v>
          </cell>
          <cell r="D391" t="str">
            <v>0ELECT</v>
          </cell>
          <cell r="E391" t="str">
            <v>314000</v>
          </cell>
          <cell r="F391" t="str">
            <v>0675</v>
          </cell>
          <cell r="G391" t="str">
            <v>52450</v>
          </cell>
          <cell r="H391" t="str">
            <v>A</v>
          </cell>
          <cell r="I391" t="str">
            <v>00000041</v>
          </cell>
          <cell r="J391">
            <v>65</v>
          </cell>
          <cell r="K391">
            <v>314</v>
          </cell>
          <cell r="L391">
            <v>6158</v>
          </cell>
          <cell r="M391">
            <v>398</v>
          </cell>
          <cell r="N391">
            <v>0</v>
          </cell>
          <cell r="O391">
            <v>1</v>
          </cell>
          <cell r="P391">
            <v>398.00099999999998</v>
          </cell>
          <cell r="Q391" t="str">
            <v>0675</v>
          </cell>
          <cell r="R391" t="str">
            <v>52450</v>
          </cell>
          <cell r="S391" t="str">
            <v>200212</v>
          </cell>
          <cell r="T391" t="str">
            <v>SA01</v>
          </cell>
          <cell r="U391">
            <v>130</v>
          </cell>
          <cell r="W391">
            <v>0</v>
          </cell>
          <cell r="Y391">
            <v>0</v>
          </cell>
          <cell r="Z391">
            <v>0</v>
          </cell>
          <cell r="AA391" t="str">
            <v>BCH</v>
          </cell>
          <cell r="AB391" t="str">
            <v>450002345</v>
          </cell>
          <cell r="AC391" t="str">
            <v>PO#</v>
          </cell>
          <cell r="AE391" t="str">
            <v>S/R</v>
          </cell>
          <cell r="AI391" t="str">
            <v>PYN</v>
          </cell>
          <cell r="AJ391" t="str">
            <v>INTERCONNX INC</v>
          </cell>
          <cell r="AK391" t="str">
            <v>VND</v>
          </cell>
          <cell r="AL391" t="str">
            <v>522070373</v>
          </cell>
          <cell r="AM391" t="str">
            <v>FAC</v>
          </cell>
          <cell r="AN391" t="str">
            <v>000</v>
          </cell>
          <cell r="AQ391" t="str">
            <v>NVD</v>
          </cell>
          <cell r="AR391" t="str">
            <v>2002-10-</v>
          </cell>
          <cell r="AU391" t="str">
            <v>95907,96820,115887  INTERCONNX INC      1900003304</v>
          </cell>
          <cell r="AV391" t="str">
            <v>WF-BATCH</v>
          </cell>
          <cell r="AW391" t="str">
            <v>000</v>
          </cell>
          <cell r="AX391" t="str">
            <v>00</v>
          </cell>
          <cell r="AY391" t="str">
            <v>0</v>
          </cell>
          <cell r="AZ391" t="str">
            <v>FPL Fibernet</v>
          </cell>
        </row>
        <row r="392">
          <cell r="A392" t="str">
            <v>107100</v>
          </cell>
          <cell r="B392" t="str">
            <v>0314</v>
          </cell>
          <cell r="C392" t="str">
            <v>06080</v>
          </cell>
          <cell r="D392" t="str">
            <v>0ELECT</v>
          </cell>
          <cell r="E392" t="str">
            <v>314000</v>
          </cell>
          <cell r="F392" t="str">
            <v>0676</v>
          </cell>
          <cell r="G392" t="str">
            <v>11450</v>
          </cell>
          <cell r="H392" t="str">
            <v>A</v>
          </cell>
          <cell r="I392" t="str">
            <v>00000041</v>
          </cell>
          <cell r="J392">
            <v>65</v>
          </cell>
          <cell r="K392">
            <v>314</v>
          </cell>
          <cell r="L392">
            <v>6158</v>
          </cell>
          <cell r="M392">
            <v>398</v>
          </cell>
          <cell r="N392">
            <v>0</v>
          </cell>
          <cell r="O392">
            <v>1</v>
          </cell>
          <cell r="P392">
            <v>398.00099999999998</v>
          </cell>
          <cell r="Q392" t="str">
            <v>0676</v>
          </cell>
          <cell r="R392" t="str">
            <v>11450</v>
          </cell>
          <cell r="S392" t="str">
            <v>200212</v>
          </cell>
          <cell r="T392" t="str">
            <v>SA01</v>
          </cell>
          <cell r="U392">
            <v>678.51</v>
          </cell>
          <cell r="V392" t="str">
            <v>LDB</v>
          </cell>
          <cell r="W392">
            <v>0</v>
          </cell>
          <cell r="Y392">
            <v>0</v>
          </cell>
          <cell r="Z392">
            <v>1</v>
          </cell>
          <cell r="AA392" t="str">
            <v>MS#</v>
          </cell>
          <cell r="AB392" t="str">
            <v xml:space="preserve">   998014266</v>
          </cell>
          <cell r="AC392" t="str">
            <v>BCH</v>
          </cell>
          <cell r="AD392" t="str">
            <v>013386</v>
          </cell>
          <cell r="AE392" t="str">
            <v>TML</v>
          </cell>
          <cell r="AF392" t="str">
            <v>12016</v>
          </cell>
          <cell r="AG392" t="str">
            <v>SRL</v>
          </cell>
          <cell r="AH392" t="str">
            <v>0368</v>
          </cell>
          <cell r="AI392" t="str">
            <v>DLV</v>
          </cell>
          <cell r="AJ392" t="str">
            <v>000</v>
          </cell>
          <cell r="AK392" t="str">
            <v>REL</v>
          </cell>
          <cell r="AL392" t="str">
            <v>000</v>
          </cell>
          <cell r="AM392" t="str">
            <v>LN#</v>
          </cell>
          <cell r="AO392" t="str">
            <v>UOI</v>
          </cell>
          <cell r="AP392" t="str">
            <v>EA</v>
          </cell>
          <cell r="AU392" t="str">
            <v>0</v>
          </cell>
          <cell r="AW392" t="str">
            <v>000</v>
          </cell>
          <cell r="AX392" t="str">
            <v>00</v>
          </cell>
          <cell r="AY392" t="str">
            <v>0</v>
          </cell>
          <cell r="AZ392" t="str">
            <v>FPL Fibernet</v>
          </cell>
        </row>
        <row r="393">
          <cell r="A393" t="str">
            <v>107100</v>
          </cell>
          <cell r="B393" t="str">
            <v>0367</v>
          </cell>
          <cell r="C393" t="str">
            <v>06080</v>
          </cell>
          <cell r="D393" t="str">
            <v>0FIBER</v>
          </cell>
          <cell r="E393" t="str">
            <v>367000</v>
          </cell>
          <cell r="F393" t="str">
            <v>0803</v>
          </cell>
          <cell r="G393" t="str">
            <v>36000</v>
          </cell>
          <cell r="H393" t="str">
            <v>A</v>
          </cell>
          <cell r="I393" t="str">
            <v>00000041</v>
          </cell>
          <cell r="J393">
            <v>60</v>
          </cell>
          <cell r="K393">
            <v>367</v>
          </cell>
          <cell r="L393">
            <v>6158</v>
          </cell>
          <cell r="M393">
            <v>107</v>
          </cell>
          <cell r="N393">
            <v>10</v>
          </cell>
          <cell r="O393">
            <v>0</v>
          </cell>
          <cell r="P393">
            <v>107.1</v>
          </cell>
          <cell r="Q393" t="str">
            <v>0803</v>
          </cell>
          <cell r="R393" t="str">
            <v>36000</v>
          </cell>
          <cell r="S393" t="str">
            <v>200212</v>
          </cell>
          <cell r="T393" t="str">
            <v>PY42</v>
          </cell>
          <cell r="U393">
            <v>615.4</v>
          </cell>
          <cell r="V393" t="str">
            <v>LDB</v>
          </cell>
          <cell r="W393">
            <v>0</v>
          </cell>
          <cell r="X393" t="str">
            <v>SHR</v>
          </cell>
          <cell r="Y393">
            <v>16</v>
          </cell>
          <cell r="Z393">
            <v>16</v>
          </cell>
          <cell r="AA393" t="str">
            <v>PYP</v>
          </cell>
          <cell r="AB393" t="str">
            <v xml:space="preserve"> 0000026</v>
          </cell>
          <cell r="AC393" t="str">
            <v>PYL</v>
          </cell>
          <cell r="AD393" t="str">
            <v>004367</v>
          </cell>
          <cell r="AE393" t="str">
            <v>EMP</v>
          </cell>
          <cell r="AF393" t="str">
            <v>23986</v>
          </cell>
          <cell r="AG393" t="str">
            <v>JUL</v>
          </cell>
          <cell r="AH393" t="str">
            <v xml:space="preserve"> 000.00</v>
          </cell>
          <cell r="AI393" t="str">
            <v>BCH</v>
          </cell>
          <cell r="AJ393" t="str">
            <v>500</v>
          </cell>
          <cell r="AK393" t="str">
            <v>CLS</v>
          </cell>
          <cell r="AL393" t="str">
            <v>R234</v>
          </cell>
          <cell r="AM393" t="str">
            <v>DTA</v>
          </cell>
          <cell r="AN393" t="str">
            <v xml:space="preserve"> 00000000000.00</v>
          </cell>
          <cell r="AO393" t="str">
            <v>DTH</v>
          </cell>
          <cell r="AP393" t="str">
            <v xml:space="preserve"> 00000000000.00</v>
          </cell>
          <cell r="AV393" t="str">
            <v>000000000</v>
          </cell>
          <cell r="AW393" t="str">
            <v>000</v>
          </cell>
          <cell r="AX393" t="str">
            <v>00</v>
          </cell>
          <cell r="AY393" t="str">
            <v>0</v>
          </cell>
          <cell r="AZ393" t="str">
            <v>FPL Fibernet</v>
          </cell>
        </row>
        <row r="394">
          <cell r="A394" t="str">
            <v>107100</v>
          </cell>
          <cell r="B394" t="str">
            <v>0312</v>
          </cell>
          <cell r="C394" t="str">
            <v>06600</v>
          </cell>
          <cell r="D394" t="str">
            <v>0FIBER</v>
          </cell>
          <cell r="E394" t="str">
            <v>312000</v>
          </cell>
          <cell r="F394" t="str">
            <v>0790</v>
          </cell>
          <cell r="G394" t="str">
            <v>65000</v>
          </cell>
          <cell r="H394" t="str">
            <v>A</v>
          </cell>
          <cell r="I394" t="str">
            <v>00000041</v>
          </cell>
          <cell r="J394">
            <v>63</v>
          </cell>
          <cell r="K394">
            <v>312</v>
          </cell>
          <cell r="L394">
            <v>6159</v>
          </cell>
          <cell r="M394">
            <v>0</v>
          </cell>
          <cell r="N394">
            <v>0</v>
          </cell>
          <cell r="O394">
            <v>0</v>
          </cell>
          <cell r="P394">
            <v>0</v>
          </cell>
          <cell r="Q394" t="str">
            <v>0790</v>
          </cell>
          <cell r="R394" t="str">
            <v>65000</v>
          </cell>
          <cell r="S394" t="str">
            <v>200212</v>
          </cell>
          <cell r="T394" t="str">
            <v>CA01</v>
          </cell>
          <cell r="U394">
            <v>-16258.11</v>
          </cell>
          <cell r="V394" t="str">
            <v>LDB</v>
          </cell>
          <cell r="W394">
            <v>0</v>
          </cell>
          <cell r="Y394">
            <v>0</v>
          </cell>
          <cell r="Z394">
            <v>0</v>
          </cell>
          <cell r="AA394" t="str">
            <v>BCH</v>
          </cell>
          <cell r="AB394" t="str">
            <v>0023</v>
          </cell>
          <cell r="AC394" t="str">
            <v>WKS</v>
          </cell>
          <cell r="AE394" t="str">
            <v>JV#</v>
          </cell>
          <cell r="AF394" t="str">
            <v>1232</v>
          </cell>
          <cell r="AG394" t="str">
            <v>FRN</v>
          </cell>
          <cell r="AH394" t="str">
            <v>6159</v>
          </cell>
          <cell r="AI394" t="str">
            <v>RP#</v>
          </cell>
          <cell r="AJ394" t="str">
            <v>000</v>
          </cell>
          <cell r="AK394" t="str">
            <v>CTL</v>
          </cell>
          <cell r="AM394" t="str">
            <v>RF#</v>
          </cell>
          <cell r="AU394" t="str">
            <v>TO PLACE IN SERVICE</v>
          </cell>
          <cell r="AZ394" t="str">
            <v>FPL Fibernet</v>
          </cell>
        </row>
        <row r="395">
          <cell r="A395" t="str">
            <v>107100</v>
          </cell>
          <cell r="B395" t="str">
            <v>0312</v>
          </cell>
          <cell r="C395" t="str">
            <v>06080</v>
          </cell>
          <cell r="D395" t="str">
            <v>0ELECT</v>
          </cell>
          <cell r="E395" t="str">
            <v>312000</v>
          </cell>
          <cell r="F395" t="str">
            <v>0790</v>
          </cell>
          <cell r="G395" t="str">
            <v>65000</v>
          </cell>
          <cell r="H395" t="str">
            <v>A</v>
          </cell>
          <cell r="I395" t="str">
            <v>00000041</v>
          </cell>
          <cell r="J395">
            <v>65</v>
          </cell>
          <cell r="K395">
            <v>312</v>
          </cell>
          <cell r="L395">
            <v>6160</v>
          </cell>
          <cell r="M395">
            <v>0</v>
          </cell>
          <cell r="N395">
            <v>0</v>
          </cell>
          <cell r="O395">
            <v>0</v>
          </cell>
          <cell r="P395">
            <v>0</v>
          </cell>
          <cell r="Q395" t="str">
            <v>0790</v>
          </cell>
          <cell r="R395" t="str">
            <v>65000</v>
          </cell>
          <cell r="S395" t="str">
            <v>200212</v>
          </cell>
          <cell r="T395" t="str">
            <v>CA01</v>
          </cell>
          <cell r="U395">
            <v>-8540.5499999999993</v>
          </cell>
          <cell r="V395" t="str">
            <v>LDB</v>
          </cell>
          <cell r="W395">
            <v>0</v>
          </cell>
          <cell r="Y395">
            <v>0</v>
          </cell>
          <cell r="Z395">
            <v>0</v>
          </cell>
          <cell r="AA395" t="str">
            <v>BCH</v>
          </cell>
          <cell r="AB395" t="str">
            <v>0023</v>
          </cell>
          <cell r="AC395" t="str">
            <v>WKS</v>
          </cell>
          <cell r="AE395" t="str">
            <v>JV#</v>
          </cell>
          <cell r="AF395" t="str">
            <v>1232</v>
          </cell>
          <cell r="AG395" t="str">
            <v>FRN</v>
          </cell>
          <cell r="AH395" t="str">
            <v>6160</v>
          </cell>
          <cell r="AI395" t="str">
            <v>RP#</v>
          </cell>
          <cell r="AJ395" t="str">
            <v>000</v>
          </cell>
          <cell r="AK395" t="str">
            <v>CTL</v>
          </cell>
          <cell r="AM395" t="str">
            <v>RF#</v>
          </cell>
          <cell r="AU395" t="str">
            <v>TO PLACE IN SERVICE</v>
          </cell>
          <cell r="AZ395" t="str">
            <v>FPL Fibernet</v>
          </cell>
        </row>
        <row r="396">
          <cell r="A396" t="str">
            <v>107100</v>
          </cell>
          <cell r="B396" t="str">
            <v>0312</v>
          </cell>
          <cell r="C396" t="str">
            <v>06075</v>
          </cell>
          <cell r="D396" t="str">
            <v>0ELECT</v>
          </cell>
          <cell r="E396" t="str">
            <v>312000</v>
          </cell>
          <cell r="F396" t="str">
            <v>0675</v>
          </cell>
          <cell r="G396" t="str">
            <v>52450</v>
          </cell>
          <cell r="H396" t="str">
            <v>A</v>
          </cell>
          <cell r="I396" t="str">
            <v>00000041</v>
          </cell>
          <cell r="J396">
            <v>65</v>
          </cell>
          <cell r="K396">
            <v>312</v>
          </cell>
          <cell r="L396">
            <v>6161</v>
          </cell>
          <cell r="M396">
            <v>398</v>
          </cell>
          <cell r="N396">
            <v>0</v>
          </cell>
          <cell r="O396">
            <v>1</v>
          </cell>
          <cell r="P396">
            <v>398.00099999999998</v>
          </cell>
          <cell r="Q396" t="str">
            <v>0675</v>
          </cell>
          <cell r="R396" t="str">
            <v>52450</v>
          </cell>
          <cell r="S396" t="str">
            <v>200212</v>
          </cell>
          <cell r="T396" t="str">
            <v>SA01</v>
          </cell>
          <cell r="U396">
            <v>254</v>
          </cell>
          <cell r="W396">
            <v>0</v>
          </cell>
          <cell r="Y396">
            <v>0</v>
          </cell>
          <cell r="Z396">
            <v>0</v>
          </cell>
          <cell r="AA396" t="str">
            <v>BCH</v>
          </cell>
          <cell r="AB396" t="str">
            <v>450002345</v>
          </cell>
          <cell r="AC396" t="str">
            <v>PO#</v>
          </cell>
          <cell r="AE396" t="str">
            <v>S/R</v>
          </cell>
          <cell r="AI396" t="str">
            <v>PYN</v>
          </cell>
          <cell r="AJ396" t="str">
            <v>INTERCONNX INC</v>
          </cell>
          <cell r="AK396" t="str">
            <v>VND</v>
          </cell>
          <cell r="AL396" t="str">
            <v>522070373</v>
          </cell>
          <cell r="AM396" t="str">
            <v>FAC</v>
          </cell>
          <cell r="AN396" t="str">
            <v>000</v>
          </cell>
          <cell r="AQ396" t="str">
            <v>NVD</v>
          </cell>
          <cell r="AR396" t="str">
            <v>2002-10-</v>
          </cell>
          <cell r="AU396" t="str">
            <v>4500098551          INTERCONNX INC      1900003304</v>
          </cell>
          <cell r="AV396" t="str">
            <v>WF-BATCH</v>
          </cell>
          <cell r="AW396" t="str">
            <v>000</v>
          </cell>
          <cell r="AX396" t="str">
            <v>00</v>
          </cell>
          <cell r="AY396" t="str">
            <v>0</v>
          </cell>
          <cell r="AZ396" t="str">
            <v>FPL Fibernet</v>
          </cell>
        </row>
        <row r="397">
          <cell r="A397" t="str">
            <v>107100</v>
          </cell>
          <cell r="B397" t="str">
            <v>0312</v>
          </cell>
          <cell r="C397" t="str">
            <v>06075</v>
          </cell>
          <cell r="D397" t="str">
            <v>0ELECT</v>
          </cell>
          <cell r="E397" t="str">
            <v>312000</v>
          </cell>
          <cell r="F397" t="str">
            <v>0790</v>
          </cell>
          <cell r="G397" t="str">
            <v>65000</v>
          </cell>
          <cell r="H397" t="str">
            <v>A</v>
          </cell>
          <cell r="I397" t="str">
            <v>00000041</v>
          </cell>
          <cell r="J397">
            <v>65</v>
          </cell>
          <cell r="K397">
            <v>312</v>
          </cell>
          <cell r="L397">
            <v>6161</v>
          </cell>
          <cell r="M397">
            <v>0</v>
          </cell>
          <cell r="N397">
            <v>0</v>
          </cell>
          <cell r="O397">
            <v>0</v>
          </cell>
          <cell r="P397">
            <v>0</v>
          </cell>
          <cell r="Q397" t="str">
            <v>0790</v>
          </cell>
          <cell r="R397" t="str">
            <v>65000</v>
          </cell>
          <cell r="S397" t="str">
            <v>200212</v>
          </cell>
          <cell r="T397" t="str">
            <v>CA01</v>
          </cell>
          <cell r="U397">
            <v>-177398</v>
          </cell>
          <cell r="V397" t="str">
            <v>LDB</v>
          </cell>
          <cell r="W397">
            <v>0</v>
          </cell>
          <cell r="Y397">
            <v>0</v>
          </cell>
          <cell r="Z397">
            <v>0</v>
          </cell>
          <cell r="AA397" t="str">
            <v>BCH</v>
          </cell>
          <cell r="AB397" t="str">
            <v>0003</v>
          </cell>
          <cell r="AC397" t="str">
            <v>WKS</v>
          </cell>
          <cell r="AE397" t="str">
            <v>JV#</v>
          </cell>
          <cell r="AF397" t="str">
            <v>1232</v>
          </cell>
          <cell r="AG397" t="str">
            <v>FRN</v>
          </cell>
          <cell r="AH397" t="str">
            <v>6161</v>
          </cell>
          <cell r="AI397" t="str">
            <v>RP#</v>
          </cell>
          <cell r="AJ397" t="str">
            <v>000</v>
          </cell>
          <cell r="AK397" t="str">
            <v>CTL</v>
          </cell>
          <cell r="AM397" t="str">
            <v>RF#</v>
          </cell>
          <cell r="AU397" t="str">
            <v>AC-REV ACCRUAL OF OCT 02 CAPITA</v>
          </cell>
          <cell r="AZ397" t="str">
            <v>FPL Fibernet</v>
          </cell>
        </row>
        <row r="398">
          <cell r="A398" t="str">
            <v>107100</v>
          </cell>
          <cell r="B398" t="str">
            <v>0312</v>
          </cell>
          <cell r="C398" t="str">
            <v>06075</v>
          </cell>
          <cell r="D398" t="str">
            <v>0FIBER</v>
          </cell>
          <cell r="E398" t="str">
            <v>312000</v>
          </cell>
          <cell r="F398" t="str">
            <v>0662</v>
          </cell>
          <cell r="G398" t="str">
            <v>51450</v>
          </cell>
          <cell r="H398" t="str">
            <v>A</v>
          </cell>
          <cell r="I398" t="str">
            <v>00000041</v>
          </cell>
          <cell r="J398">
            <v>63</v>
          </cell>
          <cell r="K398">
            <v>312</v>
          </cell>
          <cell r="L398">
            <v>6161</v>
          </cell>
          <cell r="M398">
            <v>0</v>
          </cell>
          <cell r="N398">
            <v>0</v>
          </cell>
          <cell r="O398">
            <v>0</v>
          </cell>
          <cell r="P398">
            <v>0</v>
          </cell>
          <cell r="Q398" t="str">
            <v>0662</v>
          </cell>
          <cell r="R398" t="str">
            <v>51450</v>
          </cell>
          <cell r="S398" t="str">
            <v>200212</v>
          </cell>
          <cell r="T398" t="str">
            <v>SA01</v>
          </cell>
          <cell r="U398">
            <v>79950</v>
          </cell>
          <cell r="W398">
            <v>0</v>
          </cell>
          <cell r="Y398">
            <v>0</v>
          </cell>
          <cell r="Z398">
            <v>1</v>
          </cell>
          <cell r="AA398" t="str">
            <v>BCH</v>
          </cell>
          <cell r="AB398" t="str">
            <v>450002354</v>
          </cell>
          <cell r="AC398" t="str">
            <v>PO#</v>
          </cell>
          <cell r="AD398" t="str">
            <v>4500073502</v>
          </cell>
          <cell r="AE398" t="str">
            <v>S/R</v>
          </cell>
          <cell r="AF398" t="str">
            <v>337</v>
          </cell>
          <cell r="AI398" t="str">
            <v>PYN</v>
          </cell>
          <cell r="AJ398" t="str">
            <v>NETWORK CONSTRUCTION CORP</v>
          </cell>
          <cell r="AK398" t="str">
            <v>VND</v>
          </cell>
          <cell r="AL398" t="str">
            <v>592565890</v>
          </cell>
          <cell r="AM398" t="str">
            <v>FAC</v>
          </cell>
          <cell r="AN398" t="str">
            <v>000</v>
          </cell>
          <cell r="AQ398" t="str">
            <v>NVD</v>
          </cell>
          <cell r="AR398" t="str">
            <v>2002-12-</v>
          </cell>
          <cell r="AU398" t="str">
            <v>APLLICATION# 4373-1 NETWORK CONSTRUCTION5000003647</v>
          </cell>
          <cell r="AV398" t="str">
            <v>WF-BATCH</v>
          </cell>
          <cell r="AW398" t="str">
            <v>000</v>
          </cell>
          <cell r="AX398" t="str">
            <v>00</v>
          </cell>
          <cell r="AY398" t="str">
            <v>0</v>
          </cell>
          <cell r="AZ398" t="str">
            <v>FPL Fibernet</v>
          </cell>
        </row>
        <row r="399">
          <cell r="A399" t="str">
            <v>107100</v>
          </cell>
          <cell r="B399" t="str">
            <v>0312</v>
          </cell>
          <cell r="C399" t="str">
            <v>06075</v>
          </cell>
          <cell r="D399" t="str">
            <v>0FIBER</v>
          </cell>
          <cell r="E399" t="str">
            <v>312000</v>
          </cell>
          <cell r="F399" t="str">
            <v>0790</v>
          </cell>
          <cell r="G399" t="str">
            <v>65000</v>
          </cell>
          <cell r="H399" t="str">
            <v>A</v>
          </cell>
          <cell r="I399" t="str">
            <v>00000041</v>
          </cell>
          <cell r="J399">
            <v>63</v>
          </cell>
          <cell r="K399">
            <v>312</v>
          </cell>
          <cell r="L399">
            <v>6161</v>
          </cell>
          <cell r="M399">
            <v>0</v>
          </cell>
          <cell r="N399">
            <v>0</v>
          </cell>
          <cell r="O399">
            <v>0</v>
          </cell>
          <cell r="P399">
            <v>0</v>
          </cell>
          <cell r="Q399" t="str">
            <v>0790</v>
          </cell>
          <cell r="R399" t="str">
            <v>65000</v>
          </cell>
          <cell r="S399" t="str">
            <v>200212</v>
          </cell>
          <cell r="T399" t="str">
            <v>CA01</v>
          </cell>
          <cell r="U399">
            <v>47050</v>
          </cell>
          <cell r="V399" t="str">
            <v>LDB</v>
          </cell>
          <cell r="W399">
            <v>0</v>
          </cell>
          <cell r="Y399">
            <v>0</v>
          </cell>
          <cell r="Z399">
            <v>0</v>
          </cell>
          <cell r="AA399" t="str">
            <v>BCH</v>
          </cell>
          <cell r="AB399" t="str">
            <v>0011</v>
          </cell>
          <cell r="AC399" t="str">
            <v>WKS</v>
          </cell>
          <cell r="AE399" t="str">
            <v>JV#</v>
          </cell>
          <cell r="AF399" t="str">
            <v>1232</v>
          </cell>
          <cell r="AG399" t="str">
            <v>FRN</v>
          </cell>
          <cell r="AH399" t="str">
            <v>6161</v>
          </cell>
          <cell r="AI399" t="str">
            <v>RP#</v>
          </cell>
          <cell r="AJ399" t="str">
            <v>000</v>
          </cell>
          <cell r="AK399" t="str">
            <v>CTL</v>
          </cell>
          <cell r="AM399" t="str">
            <v>RF#</v>
          </cell>
          <cell r="AU399" t="str">
            <v>ACCRUAL OF DEC 02 CAPITAL</v>
          </cell>
          <cell r="AZ399" t="str">
            <v>FPL Fibernet</v>
          </cell>
        </row>
        <row r="400">
          <cell r="A400" t="str">
            <v>107100</v>
          </cell>
          <cell r="B400" t="str">
            <v>0312</v>
          </cell>
          <cell r="C400" t="str">
            <v>06075</v>
          </cell>
          <cell r="D400" t="str">
            <v>0FIBER</v>
          </cell>
          <cell r="E400" t="str">
            <v>312000</v>
          </cell>
          <cell r="F400" t="str">
            <v>0803</v>
          </cell>
          <cell r="G400" t="str">
            <v>36000</v>
          </cell>
          <cell r="H400" t="str">
            <v>A</v>
          </cell>
          <cell r="I400" t="str">
            <v>00000041</v>
          </cell>
          <cell r="J400">
            <v>60</v>
          </cell>
          <cell r="K400">
            <v>312</v>
          </cell>
          <cell r="L400">
            <v>6161</v>
          </cell>
          <cell r="M400">
            <v>107</v>
          </cell>
          <cell r="N400">
            <v>10</v>
          </cell>
          <cell r="O400">
            <v>0</v>
          </cell>
          <cell r="P400">
            <v>107.1</v>
          </cell>
          <cell r="Q400" t="str">
            <v>0803</v>
          </cell>
          <cell r="R400" t="str">
            <v>36000</v>
          </cell>
          <cell r="S400" t="str">
            <v>200212</v>
          </cell>
          <cell r="T400" t="str">
            <v>PY42</v>
          </cell>
          <cell r="U400">
            <v>302.93</v>
          </cell>
          <cell r="V400" t="str">
            <v>LDB</v>
          </cell>
          <cell r="W400">
            <v>0</v>
          </cell>
          <cell r="X400" t="str">
            <v>SHR</v>
          </cell>
          <cell r="Y400">
            <v>6</v>
          </cell>
          <cell r="Z400">
            <v>6</v>
          </cell>
          <cell r="AA400" t="str">
            <v>PYP</v>
          </cell>
          <cell r="AB400" t="str">
            <v xml:space="preserve"> 0000026</v>
          </cell>
          <cell r="AC400" t="str">
            <v>PYL</v>
          </cell>
          <cell r="AD400" t="str">
            <v>004399</v>
          </cell>
          <cell r="AE400" t="str">
            <v>EMP</v>
          </cell>
          <cell r="AF400" t="str">
            <v>40663</v>
          </cell>
          <cell r="AG400" t="str">
            <v>JUL</v>
          </cell>
          <cell r="AH400" t="str">
            <v xml:space="preserve"> 000.00</v>
          </cell>
          <cell r="AI400" t="str">
            <v>BCH</v>
          </cell>
          <cell r="AJ400" t="str">
            <v>500</v>
          </cell>
          <cell r="AK400" t="str">
            <v>CLS</v>
          </cell>
          <cell r="AL400" t="str">
            <v>1RB8</v>
          </cell>
          <cell r="AM400" t="str">
            <v>DTA</v>
          </cell>
          <cell r="AN400" t="str">
            <v xml:space="preserve"> 00000000000.00</v>
          </cell>
          <cell r="AO400" t="str">
            <v>DTH</v>
          </cell>
          <cell r="AP400" t="str">
            <v xml:space="preserve"> 00000000000.00</v>
          </cell>
          <cell r="AV400" t="str">
            <v>000000000</v>
          </cell>
          <cell r="AW400" t="str">
            <v>000</v>
          </cell>
          <cell r="AX400" t="str">
            <v>00</v>
          </cell>
          <cell r="AY400" t="str">
            <v>0</v>
          </cell>
          <cell r="AZ400" t="str">
            <v>FPL Fibernet</v>
          </cell>
        </row>
        <row r="401">
          <cell r="A401" t="str">
            <v>107100</v>
          </cell>
          <cell r="B401" t="str">
            <v>0312</v>
          </cell>
          <cell r="C401" t="str">
            <v>06075</v>
          </cell>
          <cell r="D401" t="str">
            <v>0FIBER</v>
          </cell>
          <cell r="E401" t="str">
            <v>312000</v>
          </cell>
          <cell r="F401" t="str">
            <v>0803</v>
          </cell>
          <cell r="G401" t="str">
            <v>36000</v>
          </cell>
          <cell r="H401" t="str">
            <v>A</v>
          </cell>
          <cell r="I401" t="str">
            <v>00000041</v>
          </cell>
          <cell r="J401">
            <v>60</v>
          </cell>
          <cell r="K401">
            <v>312</v>
          </cell>
          <cell r="L401">
            <v>6161</v>
          </cell>
          <cell r="M401">
            <v>107</v>
          </cell>
          <cell r="N401">
            <v>10</v>
          </cell>
          <cell r="O401">
            <v>0</v>
          </cell>
          <cell r="P401">
            <v>107.1</v>
          </cell>
          <cell r="Q401" t="str">
            <v>0803</v>
          </cell>
          <cell r="R401" t="str">
            <v>36000</v>
          </cell>
          <cell r="S401" t="str">
            <v>200212</v>
          </cell>
          <cell r="T401" t="str">
            <v>PY42</v>
          </cell>
          <cell r="U401">
            <v>403.9</v>
          </cell>
          <cell r="V401" t="str">
            <v>LDB</v>
          </cell>
          <cell r="W401">
            <v>0</v>
          </cell>
          <cell r="X401" t="str">
            <v>SHR</v>
          </cell>
          <cell r="Y401">
            <v>8</v>
          </cell>
          <cell r="Z401">
            <v>8</v>
          </cell>
          <cell r="AA401" t="str">
            <v>PYP</v>
          </cell>
          <cell r="AB401" t="str">
            <v xml:space="preserve"> 0000001</v>
          </cell>
          <cell r="AC401" t="str">
            <v>PYL</v>
          </cell>
          <cell r="AD401" t="str">
            <v>004399</v>
          </cell>
          <cell r="AE401" t="str">
            <v>EMP</v>
          </cell>
          <cell r="AF401" t="str">
            <v>40663</v>
          </cell>
          <cell r="AG401" t="str">
            <v>JUL</v>
          </cell>
          <cell r="AH401" t="str">
            <v xml:space="preserve"> 000.00</v>
          </cell>
          <cell r="AI401" t="str">
            <v>BCH</v>
          </cell>
          <cell r="AJ401" t="str">
            <v>500</v>
          </cell>
          <cell r="AK401" t="str">
            <v>CLS</v>
          </cell>
          <cell r="AL401" t="str">
            <v>1RB8</v>
          </cell>
          <cell r="AM401" t="str">
            <v>DTA</v>
          </cell>
          <cell r="AN401" t="str">
            <v xml:space="preserve"> 00000000000.00</v>
          </cell>
          <cell r="AO401" t="str">
            <v>DTH</v>
          </cell>
          <cell r="AP401" t="str">
            <v xml:space="preserve"> 00000000000.00</v>
          </cell>
          <cell r="AV401" t="str">
            <v>000000000</v>
          </cell>
          <cell r="AW401" t="str">
            <v>000</v>
          </cell>
          <cell r="AX401" t="str">
            <v>00</v>
          </cell>
          <cell r="AY401" t="str">
            <v>0</v>
          </cell>
          <cell r="AZ401" t="str">
            <v>FPL Fibernet</v>
          </cell>
        </row>
        <row r="402">
          <cell r="A402" t="str">
            <v>107100</v>
          </cell>
          <cell r="B402" t="str">
            <v>0312</v>
          </cell>
          <cell r="C402" t="str">
            <v>06080</v>
          </cell>
          <cell r="D402" t="str">
            <v>0FIBER</v>
          </cell>
          <cell r="E402" t="str">
            <v>312000</v>
          </cell>
          <cell r="F402" t="str">
            <v>0803</v>
          </cell>
          <cell r="G402" t="str">
            <v>36000</v>
          </cell>
          <cell r="H402" t="str">
            <v>A</v>
          </cell>
          <cell r="I402" t="str">
            <v>00000041</v>
          </cell>
          <cell r="J402">
            <v>60</v>
          </cell>
          <cell r="K402">
            <v>312</v>
          </cell>
          <cell r="L402">
            <v>6162</v>
          </cell>
          <cell r="M402">
            <v>107</v>
          </cell>
          <cell r="N402">
            <v>10</v>
          </cell>
          <cell r="O402">
            <v>0</v>
          </cell>
          <cell r="P402">
            <v>107.1</v>
          </cell>
          <cell r="Q402" t="str">
            <v>0803</v>
          </cell>
          <cell r="R402" t="str">
            <v>36000</v>
          </cell>
          <cell r="S402" t="str">
            <v>200212</v>
          </cell>
          <cell r="T402" t="str">
            <v>PY42</v>
          </cell>
          <cell r="U402">
            <v>115.2</v>
          </cell>
          <cell r="V402" t="str">
            <v>LDB</v>
          </cell>
          <cell r="W402">
            <v>0</v>
          </cell>
          <cell r="X402" t="str">
            <v>SHR</v>
          </cell>
          <cell r="Y402">
            <v>4</v>
          </cell>
          <cell r="Z402">
            <v>4</v>
          </cell>
          <cell r="AA402" t="str">
            <v>PYP</v>
          </cell>
          <cell r="AB402" t="str">
            <v xml:space="preserve"> 0000025</v>
          </cell>
          <cell r="AC402" t="str">
            <v>PYL</v>
          </cell>
          <cell r="AD402" t="str">
            <v>004385</v>
          </cell>
          <cell r="AE402" t="str">
            <v>EMP</v>
          </cell>
          <cell r="AF402" t="str">
            <v>01612</v>
          </cell>
          <cell r="AG402" t="str">
            <v>JUL</v>
          </cell>
          <cell r="AH402" t="str">
            <v xml:space="preserve"> 000.00</v>
          </cell>
          <cell r="AI402" t="str">
            <v>BCH</v>
          </cell>
          <cell r="AJ402" t="str">
            <v>500</v>
          </cell>
          <cell r="AK402" t="str">
            <v>CLS</v>
          </cell>
          <cell r="AL402" t="str">
            <v>R433</v>
          </cell>
          <cell r="AM402" t="str">
            <v>DTA</v>
          </cell>
          <cell r="AN402" t="str">
            <v xml:space="preserve"> 00000000000.00</v>
          </cell>
          <cell r="AO402" t="str">
            <v>DTH</v>
          </cell>
          <cell r="AP402" t="str">
            <v xml:space="preserve"> 00000000000.00</v>
          </cell>
          <cell r="AV402" t="str">
            <v>000000000</v>
          </cell>
          <cell r="AW402" t="str">
            <v>000</v>
          </cell>
          <cell r="AX402" t="str">
            <v>00</v>
          </cell>
          <cell r="AY402" t="str">
            <v>0</v>
          </cell>
          <cell r="AZ402" t="str">
            <v>FPL Fibernet</v>
          </cell>
        </row>
        <row r="403">
          <cell r="A403" t="str">
            <v>107100</v>
          </cell>
          <cell r="B403" t="str">
            <v>0312</v>
          </cell>
          <cell r="C403" t="str">
            <v>06080</v>
          </cell>
          <cell r="D403" t="str">
            <v>0FIBER</v>
          </cell>
          <cell r="E403" t="str">
            <v>312000</v>
          </cell>
          <cell r="F403" t="str">
            <v>0803</v>
          </cell>
          <cell r="G403" t="str">
            <v>36000</v>
          </cell>
          <cell r="H403" t="str">
            <v>A</v>
          </cell>
          <cell r="I403" t="str">
            <v>00000041</v>
          </cell>
          <cell r="J403">
            <v>60</v>
          </cell>
          <cell r="K403">
            <v>312</v>
          </cell>
          <cell r="L403">
            <v>6162</v>
          </cell>
          <cell r="M403">
            <v>107</v>
          </cell>
          <cell r="N403">
            <v>10</v>
          </cell>
          <cell r="O403">
            <v>0</v>
          </cell>
          <cell r="P403">
            <v>107.1</v>
          </cell>
          <cell r="Q403" t="str">
            <v>0803</v>
          </cell>
          <cell r="R403" t="str">
            <v>36000</v>
          </cell>
          <cell r="S403" t="str">
            <v>200212</v>
          </cell>
          <cell r="T403" t="str">
            <v>PY42</v>
          </cell>
          <cell r="U403">
            <v>146.15</v>
          </cell>
          <cell r="V403" t="str">
            <v>LDB</v>
          </cell>
          <cell r="W403">
            <v>0</v>
          </cell>
          <cell r="X403" t="str">
            <v>SHR</v>
          </cell>
          <cell r="Y403">
            <v>4</v>
          </cell>
          <cell r="Z403">
            <v>4</v>
          </cell>
          <cell r="AA403" t="str">
            <v>PYP</v>
          </cell>
          <cell r="AB403" t="str">
            <v xml:space="preserve"> 0000025</v>
          </cell>
          <cell r="AC403" t="str">
            <v>PYL</v>
          </cell>
          <cell r="AD403" t="str">
            <v>004382</v>
          </cell>
          <cell r="AE403" t="str">
            <v>EMP</v>
          </cell>
          <cell r="AF403" t="str">
            <v>90017</v>
          </cell>
          <cell r="AG403" t="str">
            <v>JUL</v>
          </cell>
          <cell r="AH403" t="str">
            <v xml:space="preserve"> 000.00</v>
          </cell>
          <cell r="AI403" t="str">
            <v>BCH</v>
          </cell>
          <cell r="AJ403" t="str">
            <v>500</v>
          </cell>
          <cell r="AK403" t="str">
            <v>CLS</v>
          </cell>
          <cell r="AL403" t="str">
            <v>R449</v>
          </cell>
          <cell r="AM403" t="str">
            <v>DTA</v>
          </cell>
          <cell r="AN403" t="str">
            <v xml:space="preserve"> 00000000000.00</v>
          </cell>
          <cell r="AO403" t="str">
            <v>DTH</v>
          </cell>
          <cell r="AP403" t="str">
            <v xml:space="preserve"> 00000000000.00</v>
          </cell>
          <cell r="AV403" t="str">
            <v>000000000</v>
          </cell>
          <cell r="AW403" t="str">
            <v>000</v>
          </cell>
          <cell r="AX403" t="str">
            <v>00</v>
          </cell>
          <cell r="AY403" t="str">
            <v>0</v>
          </cell>
          <cell r="AZ403" t="str">
            <v>FPL Fibernet</v>
          </cell>
        </row>
        <row r="404">
          <cell r="A404" t="str">
            <v>107100</v>
          </cell>
          <cell r="B404" t="str">
            <v>0312</v>
          </cell>
          <cell r="C404" t="str">
            <v>06080</v>
          </cell>
          <cell r="D404" t="str">
            <v>0FIBER</v>
          </cell>
          <cell r="E404" t="str">
            <v>312000</v>
          </cell>
          <cell r="F404" t="str">
            <v>0803</v>
          </cell>
          <cell r="G404" t="str">
            <v>36000</v>
          </cell>
          <cell r="H404" t="str">
            <v>A</v>
          </cell>
          <cell r="I404" t="str">
            <v>00000041</v>
          </cell>
          <cell r="J404">
            <v>60</v>
          </cell>
          <cell r="K404">
            <v>312</v>
          </cell>
          <cell r="L404">
            <v>6162</v>
          </cell>
          <cell r="M404">
            <v>107</v>
          </cell>
          <cell r="N404">
            <v>10</v>
          </cell>
          <cell r="O404">
            <v>0</v>
          </cell>
          <cell r="P404">
            <v>107.1</v>
          </cell>
          <cell r="Q404" t="str">
            <v>0803</v>
          </cell>
          <cell r="R404" t="str">
            <v>36000</v>
          </cell>
          <cell r="S404" t="str">
            <v>200212</v>
          </cell>
          <cell r="T404" t="str">
            <v>PY42</v>
          </cell>
          <cell r="U404">
            <v>365.38</v>
          </cell>
          <cell r="V404" t="str">
            <v>LDB</v>
          </cell>
          <cell r="W404">
            <v>0</v>
          </cell>
          <cell r="X404" t="str">
            <v>SHR</v>
          </cell>
          <cell r="Y404">
            <v>10</v>
          </cell>
          <cell r="Z404">
            <v>10</v>
          </cell>
          <cell r="AA404" t="str">
            <v>PYP</v>
          </cell>
          <cell r="AB404" t="str">
            <v xml:space="preserve"> 0000026</v>
          </cell>
          <cell r="AC404" t="str">
            <v>PYL</v>
          </cell>
          <cell r="AD404" t="str">
            <v>004382</v>
          </cell>
          <cell r="AE404" t="str">
            <v>EMP</v>
          </cell>
          <cell r="AF404" t="str">
            <v>90017</v>
          </cell>
          <cell r="AG404" t="str">
            <v>JUL</v>
          </cell>
          <cell r="AH404" t="str">
            <v xml:space="preserve"> 000.00</v>
          </cell>
          <cell r="AI404" t="str">
            <v>BCH</v>
          </cell>
          <cell r="AJ404" t="str">
            <v>500</v>
          </cell>
          <cell r="AK404" t="str">
            <v>CLS</v>
          </cell>
          <cell r="AL404" t="str">
            <v>R449</v>
          </cell>
          <cell r="AM404" t="str">
            <v>DTA</v>
          </cell>
          <cell r="AN404" t="str">
            <v xml:space="preserve"> 00000000000.00</v>
          </cell>
          <cell r="AO404" t="str">
            <v>DTH</v>
          </cell>
          <cell r="AP404" t="str">
            <v xml:space="preserve"> 00000000000.00</v>
          </cell>
          <cell r="AV404" t="str">
            <v>000000000</v>
          </cell>
          <cell r="AW404" t="str">
            <v>000</v>
          </cell>
          <cell r="AX404" t="str">
            <v>00</v>
          </cell>
          <cell r="AY404" t="str">
            <v>0</v>
          </cell>
          <cell r="AZ404" t="str">
            <v>FPL Fibernet</v>
          </cell>
        </row>
        <row r="405">
          <cell r="A405" t="str">
            <v>107100</v>
          </cell>
          <cell r="B405" t="str">
            <v>0314</v>
          </cell>
          <cell r="C405" t="str">
            <v>06080</v>
          </cell>
          <cell r="D405" t="str">
            <v>0ELECT</v>
          </cell>
          <cell r="E405" t="str">
            <v>314000</v>
          </cell>
          <cell r="F405" t="str">
            <v>0812</v>
          </cell>
          <cell r="G405" t="str">
            <v>51450</v>
          </cell>
          <cell r="H405" t="str">
            <v>A</v>
          </cell>
          <cell r="I405" t="str">
            <v>00000041</v>
          </cell>
          <cell r="J405">
            <v>67</v>
          </cell>
          <cell r="K405">
            <v>314</v>
          </cell>
          <cell r="L405">
            <v>6162</v>
          </cell>
          <cell r="M405">
            <v>0</v>
          </cell>
          <cell r="N405">
            <v>0</v>
          </cell>
          <cell r="O405">
            <v>0</v>
          </cell>
          <cell r="P405">
            <v>0</v>
          </cell>
          <cell r="Q405" t="str">
            <v>0812</v>
          </cell>
          <cell r="R405" t="str">
            <v>51450</v>
          </cell>
          <cell r="S405" t="str">
            <v>200212</v>
          </cell>
          <cell r="T405" t="str">
            <v>SA01</v>
          </cell>
          <cell r="U405">
            <v>570.16999999999996</v>
          </cell>
          <cell r="W405">
            <v>0</v>
          </cell>
          <cell r="Y405">
            <v>0</v>
          </cell>
          <cell r="Z405">
            <v>1</v>
          </cell>
          <cell r="AA405" t="str">
            <v>BCH</v>
          </cell>
          <cell r="AB405" t="str">
            <v>450002339</v>
          </cell>
          <cell r="AC405" t="str">
            <v>PO#</v>
          </cell>
          <cell r="AD405" t="str">
            <v>4500021286</v>
          </cell>
          <cell r="AE405" t="str">
            <v>S/R</v>
          </cell>
          <cell r="AF405" t="str">
            <v>NET</v>
          </cell>
          <cell r="AI405" t="str">
            <v>PYN</v>
          </cell>
          <cell r="AJ405" t="str">
            <v>BELLSOUTH TELECOMMUNICATI</v>
          </cell>
          <cell r="AK405" t="str">
            <v>VND</v>
          </cell>
          <cell r="AL405" t="str">
            <v>580436120</v>
          </cell>
          <cell r="AM405" t="str">
            <v>FAC</v>
          </cell>
          <cell r="AN405" t="str">
            <v>000</v>
          </cell>
          <cell r="AQ405" t="str">
            <v>NVD</v>
          </cell>
          <cell r="AR405" t="str">
            <v>2002-12-</v>
          </cell>
          <cell r="AU405" t="str">
            <v>305 C01-0109 109    BELLSOUTH TELECOMMUN5000003505</v>
          </cell>
          <cell r="AV405" t="str">
            <v>WF-BATCH</v>
          </cell>
          <cell r="AW405" t="str">
            <v>000</v>
          </cell>
          <cell r="AX405" t="str">
            <v>00</v>
          </cell>
          <cell r="AY405" t="str">
            <v>0</v>
          </cell>
          <cell r="AZ405" t="str">
            <v>FPL Fibernet</v>
          </cell>
        </row>
        <row r="406">
          <cell r="A406" t="str">
            <v>107100</v>
          </cell>
          <cell r="B406" t="str">
            <v>0312</v>
          </cell>
          <cell r="C406" t="str">
            <v>06080</v>
          </cell>
          <cell r="D406" t="str">
            <v>0ELECT</v>
          </cell>
          <cell r="E406" t="str">
            <v>312000</v>
          </cell>
          <cell r="F406" t="str">
            <v>0675</v>
          </cell>
          <cell r="G406" t="str">
            <v>52450</v>
          </cell>
          <cell r="H406" t="str">
            <v>A</v>
          </cell>
          <cell r="I406" t="str">
            <v>00000041</v>
          </cell>
          <cell r="J406">
            <v>65</v>
          </cell>
          <cell r="K406">
            <v>312</v>
          </cell>
          <cell r="L406">
            <v>6163</v>
          </cell>
          <cell r="M406">
            <v>398</v>
          </cell>
          <cell r="N406">
            <v>0</v>
          </cell>
          <cell r="O406">
            <v>1</v>
          </cell>
          <cell r="P406">
            <v>398.00099999999998</v>
          </cell>
          <cell r="Q406" t="str">
            <v>0675</v>
          </cell>
          <cell r="R406" t="str">
            <v>52450</v>
          </cell>
          <cell r="S406" t="str">
            <v>200212</v>
          </cell>
          <cell r="T406" t="str">
            <v>SA01</v>
          </cell>
          <cell r="U406">
            <v>7.75</v>
          </cell>
          <cell r="W406">
            <v>0</v>
          </cell>
          <cell r="Y406">
            <v>0</v>
          </cell>
          <cell r="Z406">
            <v>0</v>
          </cell>
          <cell r="AA406" t="str">
            <v>BCH</v>
          </cell>
          <cell r="AB406" t="str">
            <v>450002345</v>
          </cell>
          <cell r="AC406" t="str">
            <v>PO#</v>
          </cell>
          <cell r="AE406" t="str">
            <v>S/R</v>
          </cell>
          <cell r="AI406" t="str">
            <v>PYN</v>
          </cell>
          <cell r="AJ406" t="str">
            <v>INTERCONNX INC</v>
          </cell>
          <cell r="AK406" t="str">
            <v>VND</v>
          </cell>
          <cell r="AL406" t="str">
            <v>522070373</v>
          </cell>
          <cell r="AM406" t="str">
            <v>FAC</v>
          </cell>
          <cell r="AN406" t="str">
            <v>000</v>
          </cell>
          <cell r="AQ406" t="str">
            <v>NVD</v>
          </cell>
          <cell r="AR406" t="str">
            <v>2002-10-</v>
          </cell>
          <cell r="AU406" t="str">
            <v>4500102309          INTERCONNX INC      1900003304</v>
          </cell>
          <cell r="AV406" t="str">
            <v>WF-BATCH</v>
          </cell>
          <cell r="AW406" t="str">
            <v>000</v>
          </cell>
          <cell r="AX406" t="str">
            <v>00</v>
          </cell>
          <cell r="AY406" t="str">
            <v>0</v>
          </cell>
          <cell r="AZ406" t="str">
            <v>FPL Fibernet</v>
          </cell>
        </row>
        <row r="407">
          <cell r="A407" t="str">
            <v>107100</v>
          </cell>
          <cell r="B407" t="str">
            <v>0312</v>
          </cell>
          <cell r="C407" t="str">
            <v>06080</v>
          </cell>
          <cell r="D407" t="str">
            <v>0FIBER</v>
          </cell>
          <cell r="E407" t="str">
            <v>312000</v>
          </cell>
          <cell r="F407" t="str">
            <v>0803</v>
          </cell>
          <cell r="G407" t="str">
            <v>36000</v>
          </cell>
          <cell r="H407" t="str">
            <v>A</v>
          </cell>
          <cell r="I407" t="str">
            <v>00000041</v>
          </cell>
          <cell r="J407">
            <v>60</v>
          </cell>
          <cell r="K407">
            <v>312</v>
          </cell>
          <cell r="L407">
            <v>6163</v>
          </cell>
          <cell r="M407">
            <v>107</v>
          </cell>
          <cell r="N407">
            <v>10</v>
          </cell>
          <cell r="O407">
            <v>0</v>
          </cell>
          <cell r="P407">
            <v>107.1</v>
          </cell>
          <cell r="Q407" t="str">
            <v>0803</v>
          </cell>
          <cell r="R407" t="str">
            <v>36000</v>
          </cell>
          <cell r="S407" t="str">
            <v>200212</v>
          </cell>
          <cell r="T407" t="str">
            <v>PY42</v>
          </cell>
          <cell r="U407">
            <v>208.43</v>
          </cell>
          <cell r="V407" t="str">
            <v>LDB</v>
          </cell>
          <cell r="W407">
            <v>0</v>
          </cell>
          <cell r="X407" t="str">
            <v>SHR</v>
          </cell>
          <cell r="Y407">
            <v>6</v>
          </cell>
          <cell r="Z407">
            <v>6</v>
          </cell>
          <cell r="AA407" t="str">
            <v>PYP</v>
          </cell>
          <cell r="AB407" t="str">
            <v xml:space="preserve"> 0000001</v>
          </cell>
          <cell r="AC407" t="str">
            <v>PYL</v>
          </cell>
          <cell r="AD407" t="str">
            <v>004399</v>
          </cell>
          <cell r="AE407" t="str">
            <v>EMP</v>
          </cell>
          <cell r="AF407" t="str">
            <v>27026</v>
          </cell>
          <cell r="AG407" t="str">
            <v>JUL</v>
          </cell>
          <cell r="AH407" t="str">
            <v xml:space="preserve"> 000.00</v>
          </cell>
          <cell r="AI407" t="str">
            <v>BCH</v>
          </cell>
          <cell r="AJ407" t="str">
            <v>500</v>
          </cell>
          <cell r="AK407" t="str">
            <v>CLS</v>
          </cell>
          <cell r="AL407" t="str">
            <v>R445</v>
          </cell>
          <cell r="AM407" t="str">
            <v>DTA</v>
          </cell>
          <cell r="AN407" t="str">
            <v xml:space="preserve"> 00000000000.00</v>
          </cell>
          <cell r="AO407" t="str">
            <v>DTH</v>
          </cell>
          <cell r="AP407" t="str">
            <v xml:space="preserve"> 00000000000.00</v>
          </cell>
          <cell r="AV407" t="str">
            <v>000000000</v>
          </cell>
          <cell r="AW407" t="str">
            <v>000</v>
          </cell>
          <cell r="AX407" t="str">
            <v>00</v>
          </cell>
          <cell r="AY407" t="str">
            <v>0</v>
          </cell>
          <cell r="AZ407" t="str">
            <v>FPL Fibernet</v>
          </cell>
        </row>
        <row r="408">
          <cell r="A408" t="str">
            <v>107100</v>
          </cell>
          <cell r="B408" t="str">
            <v>0312</v>
          </cell>
          <cell r="C408" t="str">
            <v>06080</v>
          </cell>
          <cell r="D408" t="str">
            <v>0FIBER</v>
          </cell>
          <cell r="E408" t="str">
            <v>312000</v>
          </cell>
          <cell r="F408" t="str">
            <v>0803</v>
          </cell>
          <cell r="G408" t="str">
            <v>36000</v>
          </cell>
          <cell r="H408" t="str">
            <v>A</v>
          </cell>
          <cell r="I408" t="str">
            <v>00000041</v>
          </cell>
          <cell r="J408">
            <v>60</v>
          </cell>
          <cell r="K408">
            <v>312</v>
          </cell>
          <cell r="L408">
            <v>6163</v>
          </cell>
          <cell r="M408">
            <v>107</v>
          </cell>
          <cell r="N408">
            <v>10</v>
          </cell>
          <cell r="O408">
            <v>0</v>
          </cell>
          <cell r="P408">
            <v>107.1</v>
          </cell>
          <cell r="Q408" t="str">
            <v>0803</v>
          </cell>
          <cell r="R408" t="str">
            <v>36000</v>
          </cell>
          <cell r="S408" t="str">
            <v>200212</v>
          </cell>
          <cell r="T408" t="str">
            <v>PY42</v>
          </cell>
          <cell r="U408">
            <v>285.8</v>
          </cell>
          <cell r="V408" t="str">
            <v>LDB</v>
          </cell>
          <cell r="W408">
            <v>0</v>
          </cell>
          <cell r="X408" t="str">
            <v>SHR</v>
          </cell>
          <cell r="Y408">
            <v>8</v>
          </cell>
          <cell r="Z408">
            <v>8</v>
          </cell>
          <cell r="AA408" t="str">
            <v>PYP</v>
          </cell>
          <cell r="AB408" t="str">
            <v xml:space="preserve"> 0000026</v>
          </cell>
          <cell r="AC408" t="str">
            <v>PYL</v>
          </cell>
          <cell r="AD408" t="str">
            <v>004366</v>
          </cell>
          <cell r="AE408" t="str">
            <v>EMP</v>
          </cell>
          <cell r="AF408" t="str">
            <v>97355</v>
          </cell>
          <cell r="AG408" t="str">
            <v>JUL</v>
          </cell>
          <cell r="AH408" t="str">
            <v xml:space="preserve"> 000.00</v>
          </cell>
          <cell r="AI408" t="str">
            <v>BCH</v>
          </cell>
          <cell r="AJ408" t="str">
            <v>500</v>
          </cell>
          <cell r="AK408" t="str">
            <v>CLS</v>
          </cell>
          <cell r="AL408" t="str">
            <v>R431</v>
          </cell>
          <cell r="AM408" t="str">
            <v>DTA</v>
          </cell>
          <cell r="AN408" t="str">
            <v xml:space="preserve"> 00000000000.00</v>
          </cell>
          <cell r="AO408" t="str">
            <v>DTH</v>
          </cell>
          <cell r="AP408" t="str">
            <v xml:space="preserve"> 00000000000.00</v>
          </cell>
          <cell r="AV408" t="str">
            <v>000000000</v>
          </cell>
          <cell r="AW408" t="str">
            <v>000</v>
          </cell>
          <cell r="AX408" t="str">
            <v>00</v>
          </cell>
          <cell r="AY408" t="str">
            <v>0</v>
          </cell>
          <cell r="AZ408" t="str">
            <v>FPL Fibernet</v>
          </cell>
        </row>
        <row r="409">
          <cell r="A409" t="str">
            <v>107100</v>
          </cell>
          <cell r="B409" t="str">
            <v>0312</v>
          </cell>
          <cell r="C409" t="str">
            <v>06080</v>
          </cell>
          <cell r="D409" t="str">
            <v>0FIBER</v>
          </cell>
          <cell r="E409" t="str">
            <v>312000</v>
          </cell>
          <cell r="F409" t="str">
            <v>0662</v>
          </cell>
          <cell r="G409" t="str">
            <v>65000</v>
          </cell>
          <cell r="H409" t="str">
            <v>A</v>
          </cell>
          <cell r="I409" t="str">
            <v>00000041</v>
          </cell>
          <cell r="J409">
            <v>63</v>
          </cell>
          <cell r="K409">
            <v>312</v>
          </cell>
          <cell r="L409">
            <v>6164</v>
          </cell>
          <cell r="M409">
            <v>0</v>
          </cell>
          <cell r="N409">
            <v>0</v>
          </cell>
          <cell r="O409">
            <v>0</v>
          </cell>
          <cell r="P409">
            <v>0</v>
          </cell>
          <cell r="Q409" t="str">
            <v>0662</v>
          </cell>
          <cell r="R409" t="str">
            <v>65000</v>
          </cell>
          <cell r="S409" t="str">
            <v>200212</v>
          </cell>
          <cell r="T409" t="str">
            <v>CA01</v>
          </cell>
          <cell r="U409">
            <v>1268.8</v>
          </cell>
          <cell r="V409" t="str">
            <v>LDB</v>
          </cell>
          <cell r="W409">
            <v>0</v>
          </cell>
          <cell r="Y409">
            <v>0</v>
          </cell>
          <cell r="Z409">
            <v>0</v>
          </cell>
          <cell r="AA409" t="str">
            <v>BCH</v>
          </cell>
          <cell r="AB409" t="str">
            <v>0029</v>
          </cell>
          <cell r="AC409" t="str">
            <v>WKS</v>
          </cell>
          <cell r="AE409" t="str">
            <v>JV#</v>
          </cell>
          <cell r="AF409" t="str">
            <v>1232</v>
          </cell>
          <cell r="AG409" t="str">
            <v>FRN</v>
          </cell>
          <cell r="AH409" t="str">
            <v>6164</v>
          </cell>
          <cell r="AI409" t="str">
            <v>RP#</v>
          </cell>
          <cell r="AJ409" t="str">
            <v>000</v>
          </cell>
          <cell r="AK409" t="str">
            <v>CTL</v>
          </cell>
          <cell r="AM409" t="str">
            <v>RF#</v>
          </cell>
          <cell r="AU409" t="str">
            <v>ACCR WD COMM UNPAID INV</v>
          </cell>
          <cell r="AZ409" t="str">
            <v>FPL Fibernet</v>
          </cell>
        </row>
        <row r="410">
          <cell r="A410" t="str">
            <v>107100</v>
          </cell>
          <cell r="B410" t="str">
            <v>0312</v>
          </cell>
          <cell r="C410" t="str">
            <v>06080</v>
          </cell>
          <cell r="D410" t="str">
            <v>0FIBER</v>
          </cell>
          <cell r="E410" t="str">
            <v>312000</v>
          </cell>
          <cell r="F410" t="str">
            <v>0662</v>
          </cell>
          <cell r="G410" t="str">
            <v>65000</v>
          </cell>
          <cell r="H410" t="str">
            <v>A</v>
          </cell>
          <cell r="I410" t="str">
            <v>00000041</v>
          </cell>
          <cell r="J410">
            <v>63</v>
          </cell>
          <cell r="K410">
            <v>312</v>
          </cell>
          <cell r="L410">
            <v>6164</v>
          </cell>
          <cell r="M410">
            <v>0</v>
          </cell>
          <cell r="N410">
            <v>0</v>
          </cell>
          <cell r="O410">
            <v>0</v>
          </cell>
          <cell r="P410">
            <v>0</v>
          </cell>
          <cell r="Q410" t="str">
            <v>0662</v>
          </cell>
          <cell r="R410" t="str">
            <v>65000</v>
          </cell>
          <cell r="S410" t="str">
            <v>200212</v>
          </cell>
          <cell r="T410" t="str">
            <v>CA01</v>
          </cell>
          <cell r="U410">
            <v>1268.8</v>
          </cell>
          <cell r="V410" t="str">
            <v>LDB</v>
          </cell>
          <cell r="W410">
            <v>0</v>
          </cell>
          <cell r="Y410">
            <v>0</v>
          </cell>
          <cell r="Z410">
            <v>0</v>
          </cell>
          <cell r="AA410" t="str">
            <v>BCH</v>
          </cell>
          <cell r="AB410" t="str">
            <v>0033</v>
          </cell>
          <cell r="AC410" t="str">
            <v>WKS</v>
          </cell>
          <cell r="AE410" t="str">
            <v>JV#</v>
          </cell>
          <cell r="AF410" t="str">
            <v>1232</v>
          </cell>
          <cell r="AG410" t="str">
            <v>FRN</v>
          </cell>
          <cell r="AH410" t="str">
            <v>6164</v>
          </cell>
          <cell r="AI410" t="str">
            <v>RP#</v>
          </cell>
          <cell r="AJ410" t="str">
            <v>000</v>
          </cell>
          <cell r="AK410" t="str">
            <v>CTL</v>
          </cell>
          <cell r="AM410" t="str">
            <v>RF#</v>
          </cell>
          <cell r="AU410" t="str">
            <v>ACCR WD COMM UNPAID INV</v>
          </cell>
          <cell r="AZ410" t="str">
            <v>FPL Fibernet</v>
          </cell>
        </row>
        <row r="411">
          <cell r="A411" t="str">
            <v>107100</v>
          </cell>
          <cell r="B411" t="str">
            <v>0312</v>
          </cell>
          <cell r="C411" t="str">
            <v>06080</v>
          </cell>
          <cell r="D411" t="str">
            <v>0FIBER</v>
          </cell>
          <cell r="E411" t="str">
            <v>312000</v>
          </cell>
          <cell r="F411" t="str">
            <v>0662</v>
          </cell>
          <cell r="G411" t="str">
            <v>65000</v>
          </cell>
          <cell r="H411" t="str">
            <v>A</v>
          </cell>
          <cell r="I411" t="str">
            <v>00000041</v>
          </cell>
          <cell r="J411">
            <v>63</v>
          </cell>
          <cell r="K411">
            <v>312</v>
          </cell>
          <cell r="L411">
            <v>6164</v>
          </cell>
          <cell r="M411">
            <v>0</v>
          </cell>
          <cell r="N411">
            <v>0</v>
          </cell>
          <cell r="O411">
            <v>0</v>
          </cell>
          <cell r="P411">
            <v>0</v>
          </cell>
          <cell r="Q411" t="str">
            <v>0662</v>
          </cell>
          <cell r="R411" t="str">
            <v>65000</v>
          </cell>
          <cell r="S411" t="str">
            <v>200212</v>
          </cell>
          <cell r="T411" t="str">
            <v>CA01</v>
          </cell>
          <cell r="U411">
            <v>-1268.8</v>
          </cell>
          <cell r="V411" t="str">
            <v>LDB</v>
          </cell>
          <cell r="W411">
            <v>0</v>
          </cell>
          <cell r="Y411">
            <v>0</v>
          </cell>
          <cell r="Z411">
            <v>0</v>
          </cell>
          <cell r="AA411" t="str">
            <v>BCH</v>
          </cell>
          <cell r="AB411" t="str">
            <v>0034</v>
          </cell>
          <cell r="AC411" t="str">
            <v>WKS</v>
          </cell>
          <cell r="AE411" t="str">
            <v>JV#</v>
          </cell>
          <cell r="AF411" t="str">
            <v>1232</v>
          </cell>
          <cell r="AG411" t="str">
            <v>FRN</v>
          </cell>
          <cell r="AH411" t="str">
            <v>6164</v>
          </cell>
          <cell r="AI411" t="str">
            <v>RP#</v>
          </cell>
          <cell r="AJ411" t="str">
            <v>000</v>
          </cell>
          <cell r="AK411" t="str">
            <v>CTL</v>
          </cell>
          <cell r="AM411" t="str">
            <v>RF#</v>
          </cell>
          <cell r="AU411" t="str">
            <v>ACCR WD COMM UNPAID INV</v>
          </cell>
          <cell r="AZ411" t="str">
            <v>FPL Fibernet</v>
          </cell>
        </row>
        <row r="412">
          <cell r="A412" t="str">
            <v>107100</v>
          </cell>
          <cell r="B412" t="str">
            <v>0312</v>
          </cell>
          <cell r="C412" t="str">
            <v>06080</v>
          </cell>
          <cell r="D412" t="str">
            <v>0FIBER</v>
          </cell>
          <cell r="E412" t="str">
            <v>312000</v>
          </cell>
          <cell r="F412" t="str">
            <v>0790</v>
          </cell>
          <cell r="G412" t="str">
            <v>65000</v>
          </cell>
          <cell r="H412" t="str">
            <v>A</v>
          </cell>
          <cell r="I412" t="str">
            <v>00000041</v>
          </cell>
          <cell r="J412">
            <v>63</v>
          </cell>
          <cell r="K412">
            <v>312</v>
          </cell>
          <cell r="L412">
            <v>6164</v>
          </cell>
          <cell r="M412">
            <v>0</v>
          </cell>
          <cell r="N412">
            <v>0</v>
          </cell>
          <cell r="O412">
            <v>0</v>
          </cell>
          <cell r="P412">
            <v>0</v>
          </cell>
          <cell r="Q412" t="str">
            <v>0790</v>
          </cell>
          <cell r="R412" t="str">
            <v>65000</v>
          </cell>
          <cell r="S412" t="str">
            <v>200212</v>
          </cell>
          <cell r="T412" t="str">
            <v>CA01</v>
          </cell>
          <cell r="U412">
            <v>66732</v>
          </cell>
          <cell r="V412" t="str">
            <v>LDB</v>
          </cell>
          <cell r="W412">
            <v>0</v>
          </cell>
          <cell r="Y412">
            <v>0</v>
          </cell>
          <cell r="Z412">
            <v>0</v>
          </cell>
          <cell r="AA412" t="str">
            <v>BCH</v>
          </cell>
          <cell r="AB412" t="str">
            <v>0011</v>
          </cell>
          <cell r="AC412" t="str">
            <v>WKS</v>
          </cell>
          <cell r="AE412" t="str">
            <v>JV#</v>
          </cell>
          <cell r="AF412" t="str">
            <v>1232</v>
          </cell>
          <cell r="AG412" t="str">
            <v>FRN</v>
          </cell>
          <cell r="AH412" t="str">
            <v>6164</v>
          </cell>
          <cell r="AI412" t="str">
            <v>RP#</v>
          </cell>
          <cell r="AJ412" t="str">
            <v>000</v>
          </cell>
          <cell r="AK412" t="str">
            <v>CTL</v>
          </cell>
          <cell r="AM412" t="str">
            <v>RF#</v>
          </cell>
          <cell r="AU412" t="str">
            <v>ACCRUAL OF OCT 02 CAPITAL</v>
          </cell>
          <cell r="AZ412" t="str">
            <v>FPL Fibernet</v>
          </cell>
        </row>
        <row r="413">
          <cell r="A413" t="str">
            <v>107100</v>
          </cell>
          <cell r="B413" t="str">
            <v>0312</v>
          </cell>
          <cell r="C413" t="str">
            <v>06080</v>
          </cell>
          <cell r="D413" t="str">
            <v>0FIBER</v>
          </cell>
          <cell r="E413" t="str">
            <v>312000</v>
          </cell>
          <cell r="F413" t="str">
            <v>0790</v>
          </cell>
          <cell r="G413" t="str">
            <v>65000</v>
          </cell>
          <cell r="H413" t="str">
            <v>A</v>
          </cell>
          <cell r="I413" t="str">
            <v>00000041</v>
          </cell>
          <cell r="J413">
            <v>63</v>
          </cell>
          <cell r="K413">
            <v>312</v>
          </cell>
          <cell r="L413">
            <v>6164</v>
          </cell>
          <cell r="M413">
            <v>0</v>
          </cell>
          <cell r="N413">
            <v>0</v>
          </cell>
          <cell r="O413">
            <v>0</v>
          </cell>
          <cell r="P413">
            <v>0</v>
          </cell>
          <cell r="Q413" t="str">
            <v>0790</v>
          </cell>
          <cell r="R413" t="str">
            <v>65000</v>
          </cell>
          <cell r="S413" t="str">
            <v>200212</v>
          </cell>
          <cell r="T413" t="str">
            <v>CA01</v>
          </cell>
          <cell r="U413">
            <v>-23044.39</v>
          </cell>
          <cell r="V413" t="str">
            <v>LDB</v>
          </cell>
          <cell r="W413">
            <v>0</v>
          </cell>
          <cell r="Y413">
            <v>0</v>
          </cell>
          <cell r="Z413">
            <v>0</v>
          </cell>
          <cell r="AA413" t="str">
            <v>BCH</v>
          </cell>
          <cell r="AB413" t="str">
            <v>0023</v>
          </cell>
          <cell r="AC413" t="str">
            <v>WKS</v>
          </cell>
          <cell r="AE413" t="str">
            <v>JV#</v>
          </cell>
          <cell r="AF413" t="str">
            <v>1232</v>
          </cell>
          <cell r="AG413" t="str">
            <v>FRN</v>
          </cell>
          <cell r="AH413" t="str">
            <v>6164</v>
          </cell>
          <cell r="AI413" t="str">
            <v>RP#</v>
          </cell>
          <cell r="AJ413" t="str">
            <v>000</v>
          </cell>
          <cell r="AK413" t="str">
            <v>CTL</v>
          </cell>
          <cell r="AM413" t="str">
            <v>RF#</v>
          </cell>
          <cell r="AU413" t="str">
            <v>TO PLACE IN SERVICE</v>
          </cell>
          <cell r="AZ413" t="str">
            <v>FPL Fibernet</v>
          </cell>
        </row>
        <row r="414">
          <cell r="A414" t="str">
            <v>107100</v>
          </cell>
          <cell r="B414" t="str">
            <v>0312</v>
          </cell>
          <cell r="C414" t="str">
            <v>06080</v>
          </cell>
          <cell r="D414" t="str">
            <v>0FIBER</v>
          </cell>
          <cell r="E414" t="str">
            <v>312000</v>
          </cell>
          <cell r="F414" t="str">
            <v>0803</v>
          </cell>
          <cell r="G414" t="str">
            <v>36000</v>
          </cell>
          <cell r="H414" t="str">
            <v>A</v>
          </cell>
          <cell r="I414" t="str">
            <v>00000041</v>
          </cell>
          <cell r="J414">
            <v>60</v>
          </cell>
          <cell r="K414">
            <v>312</v>
          </cell>
          <cell r="L414">
            <v>6164</v>
          </cell>
          <cell r="M414">
            <v>107</v>
          </cell>
          <cell r="N414">
            <v>10</v>
          </cell>
          <cell r="O414">
            <v>0</v>
          </cell>
          <cell r="P414">
            <v>107.1</v>
          </cell>
          <cell r="Q414" t="str">
            <v>0803</v>
          </cell>
          <cell r="R414" t="str">
            <v>36000</v>
          </cell>
          <cell r="S414" t="str">
            <v>200212</v>
          </cell>
          <cell r="T414" t="str">
            <v>PY42</v>
          </cell>
          <cell r="U414">
            <v>285.8</v>
          </cell>
          <cell r="V414" t="str">
            <v>LDB</v>
          </cell>
          <cell r="W414">
            <v>0</v>
          </cell>
          <cell r="X414" t="str">
            <v>SHR</v>
          </cell>
          <cell r="Y414">
            <v>8</v>
          </cell>
          <cell r="Z414">
            <v>8</v>
          </cell>
          <cell r="AA414" t="str">
            <v>PYP</v>
          </cell>
          <cell r="AB414" t="str">
            <v xml:space="preserve"> 0000026</v>
          </cell>
          <cell r="AC414" t="str">
            <v>PYL</v>
          </cell>
          <cell r="AD414" t="str">
            <v>004366</v>
          </cell>
          <cell r="AE414" t="str">
            <v>EMP</v>
          </cell>
          <cell r="AF414" t="str">
            <v>97355</v>
          </cell>
          <cell r="AG414" t="str">
            <v>JUL</v>
          </cell>
          <cell r="AH414" t="str">
            <v xml:space="preserve"> 000.00</v>
          </cell>
          <cell r="AI414" t="str">
            <v>BCH</v>
          </cell>
          <cell r="AJ414" t="str">
            <v>500</v>
          </cell>
          <cell r="AK414" t="str">
            <v>CLS</v>
          </cell>
          <cell r="AL414" t="str">
            <v>R431</v>
          </cell>
          <cell r="AM414" t="str">
            <v>DTA</v>
          </cell>
          <cell r="AN414" t="str">
            <v xml:space="preserve"> 00000000000.00</v>
          </cell>
          <cell r="AO414" t="str">
            <v>DTH</v>
          </cell>
          <cell r="AP414" t="str">
            <v xml:space="preserve"> 00000000000.00</v>
          </cell>
          <cell r="AV414" t="str">
            <v>000000000</v>
          </cell>
          <cell r="AW414" t="str">
            <v>000</v>
          </cell>
          <cell r="AX414" t="str">
            <v>00</v>
          </cell>
          <cell r="AY414" t="str">
            <v>0</v>
          </cell>
          <cell r="AZ414" t="str">
            <v>FPL Fibernet</v>
          </cell>
        </row>
        <row r="415">
          <cell r="A415" t="str">
            <v>107100</v>
          </cell>
          <cell r="B415" t="str">
            <v>0312</v>
          </cell>
          <cell r="C415" t="str">
            <v>06080</v>
          </cell>
          <cell r="D415" t="str">
            <v>0FIBER</v>
          </cell>
          <cell r="E415" t="str">
            <v>312000</v>
          </cell>
          <cell r="F415" t="str">
            <v>0790</v>
          </cell>
          <cell r="G415" t="str">
            <v>65000</v>
          </cell>
          <cell r="H415" t="str">
            <v>A</v>
          </cell>
          <cell r="I415" t="str">
            <v>00000041</v>
          </cell>
          <cell r="J415">
            <v>63</v>
          </cell>
          <cell r="K415">
            <v>312</v>
          </cell>
          <cell r="L415">
            <v>6166</v>
          </cell>
          <cell r="M415">
            <v>0</v>
          </cell>
          <cell r="N415">
            <v>0</v>
          </cell>
          <cell r="O415">
            <v>0</v>
          </cell>
          <cell r="P415">
            <v>0</v>
          </cell>
          <cell r="Q415" t="str">
            <v>0790</v>
          </cell>
          <cell r="R415" t="str">
            <v>65000</v>
          </cell>
          <cell r="S415" t="str">
            <v>200212</v>
          </cell>
          <cell r="T415" t="str">
            <v>CA01</v>
          </cell>
          <cell r="U415">
            <v>-411.45</v>
          </cell>
          <cell r="V415" t="str">
            <v>LDB</v>
          </cell>
          <cell r="W415">
            <v>0</v>
          </cell>
          <cell r="Y415">
            <v>0</v>
          </cell>
          <cell r="Z415">
            <v>0</v>
          </cell>
          <cell r="AA415" t="str">
            <v>BCH</v>
          </cell>
          <cell r="AB415" t="str">
            <v>0023</v>
          </cell>
          <cell r="AC415" t="str">
            <v>WKS</v>
          </cell>
          <cell r="AE415" t="str">
            <v>JV#</v>
          </cell>
          <cell r="AF415" t="str">
            <v>1232</v>
          </cell>
          <cell r="AG415" t="str">
            <v>FRN</v>
          </cell>
          <cell r="AH415" t="str">
            <v>6166</v>
          </cell>
          <cell r="AI415" t="str">
            <v>RP#</v>
          </cell>
          <cell r="AJ415" t="str">
            <v>000</v>
          </cell>
          <cell r="AK415" t="str">
            <v>CTL</v>
          </cell>
          <cell r="AM415" t="str">
            <v>RF#</v>
          </cell>
          <cell r="AU415" t="str">
            <v>TO PLACE IN SERVICE</v>
          </cell>
          <cell r="AZ415" t="str">
            <v>FPL Fibernet</v>
          </cell>
        </row>
        <row r="416">
          <cell r="A416" t="str">
            <v>107100</v>
          </cell>
          <cell r="B416" t="str">
            <v>0314</v>
          </cell>
          <cell r="C416" t="str">
            <v>06080</v>
          </cell>
          <cell r="D416" t="str">
            <v>0ELECT</v>
          </cell>
          <cell r="E416" t="str">
            <v>314000</v>
          </cell>
          <cell r="F416" t="str">
            <v>0790</v>
          </cell>
          <cell r="G416" t="str">
            <v>65000</v>
          </cell>
          <cell r="H416" t="str">
            <v>A</v>
          </cell>
          <cell r="I416" t="str">
            <v>00000041</v>
          </cell>
          <cell r="J416">
            <v>65</v>
          </cell>
          <cell r="K416">
            <v>314</v>
          </cell>
          <cell r="L416">
            <v>6170</v>
          </cell>
          <cell r="M416">
            <v>0</v>
          </cell>
          <cell r="N416">
            <v>0</v>
          </cell>
          <cell r="O416">
            <v>0</v>
          </cell>
          <cell r="P416">
            <v>0</v>
          </cell>
          <cell r="Q416" t="str">
            <v>0790</v>
          </cell>
          <cell r="R416" t="str">
            <v>65000</v>
          </cell>
          <cell r="S416" t="str">
            <v>200212</v>
          </cell>
          <cell r="T416" t="str">
            <v>CA01</v>
          </cell>
          <cell r="U416">
            <v>-47666.86</v>
          </cell>
          <cell r="V416" t="str">
            <v>LDB</v>
          </cell>
          <cell r="W416">
            <v>0</v>
          </cell>
          <cell r="Y416">
            <v>0</v>
          </cell>
          <cell r="Z416">
            <v>0</v>
          </cell>
          <cell r="AA416" t="str">
            <v>BCH</v>
          </cell>
          <cell r="AB416" t="str">
            <v>0023</v>
          </cell>
          <cell r="AC416" t="str">
            <v>WKS</v>
          </cell>
          <cell r="AE416" t="str">
            <v>JV#</v>
          </cell>
          <cell r="AF416" t="str">
            <v>1232</v>
          </cell>
          <cell r="AG416" t="str">
            <v>FRN</v>
          </cell>
          <cell r="AH416" t="str">
            <v>6170</v>
          </cell>
          <cell r="AI416" t="str">
            <v>RP#</v>
          </cell>
          <cell r="AJ416" t="str">
            <v>000</v>
          </cell>
          <cell r="AK416" t="str">
            <v>CTL</v>
          </cell>
          <cell r="AM416" t="str">
            <v>RF#</v>
          </cell>
          <cell r="AU416" t="str">
            <v>TO PLACE IN SERVICE</v>
          </cell>
          <cell r="AZ416" t="str">
            <v>FPL Fibernet</v>
          </cell>
        </row>
        <row r="417">
          <cell r="A417" t="str">
            <v>107100</v>
          </cell>
          <cell r="B417" t="str">
            <v>0385</v>
          </cell>
          <cell r="C417" t="str">
            <v>06080</v>
          </cell>
          <cell r="D417" t="str">
            <v>0FIBER</v>
          </cell>
          <cell r="E417" t="str">
            <v>385000</v>
          </cell>
          <cell r="F417" t="str">
            <v>0646</v>
          </cell>
          <cell r="G417" t="str">
            <v>52450</v>
          </cell>
          <cell r="H417" t="str">
            <v>A</v>
          </cell>
          <cell r="I417" t="str">
            <v>00000041</v>
          </cell>
          <cell r="J417">
            <v>60</v>
          </cell>
          <cell r="K417">
            <v>385</v>
          </cell>
          <cell r="L417">
            <v>6170</v>
          </cell>
          <cell r="M417">
            <v>0</v>
          </cell>
          <cell r="N417">
            <v>0</v>
          </cell>
          <cell r="O417">
            <v>0</v>
          </cell>
          <cell r="P417">
            <v>0</v>
          </cell>
          <cell r="Q417" t="str">
            <v>0646</v>
          </cell>
          <cell r="R417" t="str">
            <v>52450</v>
          </cell>
          <cell r="S417" t="str">
            <v>200212</v>
          </cell>
          <cell r="T417" t="str">
            <v>SA01</v>
          </cell>
          <cell r="U417">
            <v>275.20999999999998</v>
          </cell>
          <cell r="W417">
            <v>0</v>
          </cell>
          <cell r="Y417">
            <v>0</v>
          </cell>
          <cell r="Z417">
            <v>0</v>
          </cell>
          <cell r="AA417" t="str">
            <v>BCH</v>
          </cell>
          <cell r="AB417" t="str">
            <v>450002350</v>
          </cell>
          <cell r="AC417" t="str">
            <v>PO#</v>
          </cell>
          <cell r="AE417" t="str">
            <v>S/R</v>
          </cell>
          <cell r="AI417" t="str">
            <v>PYN</v>
          </cell>
          <cell r="AJ417" t="str">
            <v>DE ZAYAS J M</v>
          </cell>
          <cell r="AK417" t="str">
            <v>VND</v>
          </cell>
          <cell r="AL417" t="str">
            <v>589128454</v>
          </cell>
          <cell r="AM417" t="str">
            <v>FAC</v>
          </cell>
          <cell r="AN417" t="str">
            <v>000</v>
          </cell>
          <cell r="AQ417" t="str">
            <v>NVD</v>
          </cell>
          <cell r="AR417" t="str">
            <v>2002-12-</v>
          </cell>
          <cell r="AU417" t="str">
            <v>J DEZAYAS MILEAGE   DE ZAYAS J M        1900003315</v>
          </cell>
          <cell r="AV417" t="str">
            <v>WF-BATCH</v>
          </cell>
          <cell r="AW417" t="str">
            <v>000</v>
          </cell>
          <cell r="AX417" t="str">
            <v>00</v>
          </cell>
          <cell r="AY417" t="str">
            <v>0</v>
          </cell>
          <cell r="AZ417" t="str">
            <v>FPL Fibernet</v>
          </cell>
        </row>
        <row r="418">
          <cell r="A418" t="str">
            <v>107100</v>
          </cell>
          <cell r="B418" t="str">
            <v>0385</v>
          </cell>
          <cell r="C418" t="str">
            <v>06080</v>
          </cell>
          <cell r="D418" t="str">
            <v>0FIBER</v>
          </cell>
          <cell r="E418" t="str">
            <v>385000</v>
          </cell>
          <cell r="F418" t="str">
            <v>0901</v>
          </cell>
          <cell r="G418" t="str">
            <v>52450</v>
          </cell>
          <cell r="H418" t="str">
            <v>A</v>
          </cell>
          <cell r="I418" t="str">
            <v>00000041</v>
          </cell>
          <cell r="J418">
            <v>60</v>
          </cell>
          <cell r="K418">
            <v>385</v>
          </cell>
          <cell r="L418">
            <v>6170</v>
          </cell>
          <cell r="M418">
            <v>0</v>
          </cell>
          <cell r="N418">
            <v>0</v>
          </cell>
          <cell r="O418">
            <v>0</v>
          </cell>
          <cell r="P418">
            <v>0</v>
          </cell>
          <cell r="Q418" t="str">
            <v>0901</v>
          </cell>
          <cell r="R418" t="str">
            <v>52450</v>
          </cell>
          <cell r="S418" t="str">
            <v>200212</v>
          </cell>
          <cell r="T418" t="str">
            <v>SA01</v>
          </cell>
          <cell r="U418">
            <v>26</v>
          </cell>
          <cell r="W418">
            <v>0</v>
          </cell>
          <cell r="Y418">
            <v>0</v>
          </cell>
          <cell r="Z418">
            <v>0</v>
          </cell>
          <cell r="AA418" t="str">
            <v>BCH</v>
          </cell>
          <cell r="AB418" t="str">
            <v>450002350</v>
          </cell>
          <cell r="AC418" t="str">
            <v>PO#</v>
          </cell>
          <cell r="AE418" t="str">
            <v>S/R</v>
          </cell>
          <cell r="AI418" t="str">
            <v>PYN</v>
          </cell>
          <cell r="AJ418" t="str">
            <v>DE ZAYAS J M</v>
          </cell>
          <cell r="AK418" t="str">
            <v>VND</v>
          </cell>
          <cell r="AL418" t="str">
            <v>589128454</v>
          </cell>
          <cell r="AM418" t="str">
            <v>FAC</v>
          </cell>
          <cell r="AN418" t="str">
            <v>000</v>
          </cell>
          <cell r="AQ418" t="str">
            <v>NVD</v>
          </cell>
          <cell r="AR418" t="str">
            <v>2002-12-</v>
          </cell>
          <cell r="AU418" t="str">
            <v>J DEZAYAS MEALS     DE ZAYAS J M        1900003315</v>
          </cell>
          <cell r="AV418" t="str">
            <v>WF-BATCH</v>
          </cell>
          <cell r="AW418" t="str">
            <v>000</v>
          </cell>
          <cell r="AX418" t="str">
            <v>00</v>
          </cell>
          <cell r="AY418" t="str">
            <v>0</v>
          </cell>
          <cell r="AZ418" t="str">
            <v>FPL Fibernet</v>
          </cell>
        </row>
        <row r="419">
          <cell r="A419" t="str">
            <v>107100</v>
          </cell>
          <cell r="B419" t="str">
            <v>0312</v>
          </cell>
          <cell r="C419" t="str">
            <v>06075</v>
          </cell>
          <cell r="D419" t="str">
            <v>0FIBER</v>
          </cell>
          <cell r="E419" t="str">
            <v>312000</v>
          </cell>
          <cell r="F419" t="str">
            <v>0790</v>
          </cell>
          <cell r="G419" t="str">
            <v>65000</v>
          </cell>
          <cell r="H419" t="str">
            <v>A</v>
          </cell>
          <cell r="I419" t="str">
            <v>00000041</v>
          </cell>
          <cell r="J419">
            <v>63</v>
          </cell>
          <cell r="K419">
            <v>312</v>
          </cell>
          <cell r="L419">
            <v>6171</v>
          </cell>
          <cell r="M419">
            <v>0</v>
          </cell>
          <cell r="N419">
            <v>0</v>
          </cell>
          <cell r="O419">
            <v>0</v>
          </cell>
          <cell r="P419">
            <v>0</v>
          </cell>
          <cell r="Q419" t="str">
            <v>0790</v>
          </cell>
          <cell r="R419" t="str">
            <v>65000</v>
          </cell>
          <cell r="S419" t="str">
            <v>200212</v>
          </cell>
          <cell r="T419" t="str">
            <v>CA01</v>
          </cell>
          <cell r="U419">
            <v>2983.47</v>
          </cell>
          <cell r="V419" t="str">
            <v>LDB</v>
          </cell>
          <cell r="W419">
            <v>0</v>
          </cell>
          <cell r="Y419">
            <v>0</v>
          </cell>
          <cell r="Z419">
            <v>0</v>
          </cell>
          <cell r="AA419" t="str">
            <v>BCH</v>
          </cell>
          <cell r="AB419" t="str">
            <v>0015</v>
          </cell>
          <cell r="AC419" t="str">
            <v>WKS</v>
          </cell>
          <cell r="AE419" t="str">
            <v>JV#</v>
          </cell>
          <cell r="AF419" t="str">
            <v>1232</v>
          </cell>
          <cell r="AG419" t="str">
            <v>FRN</v>
          </cell>
          <cell r="AH419" t="str">
            <v>6171</v>
          </cell>
          <cell r="AI419" t="str">
            <v>RP#</v>
          </cell>
          <cell r="AJ419" t="str">
            <v>000</v>
          </cell>
          <cell r="AK419" t="str">
            <v>CTL</v>
          </cell>
          <cell r="AM419" t="str">
            <v>RF#</v>
          </cell>
          <cell r="AU419" t="str">
            <v>ACCRUAL OF DEC 02 CAPITAL</v>
          </cell>
          <cell r="AZ419" t="str">
            <v>FPL Fibernet</v>
          </cell>
        </row>
        <row r="420">
          <cell r="A420" t="str">
            <v>107100</v>
          </cell>
          <cell r="B420" t="str">
            <v>0385</v>
          </cell>
          <cell r="C420" t="str">
            <v>06075</v>
          </cell>
          <cell r="D420" t="str">
            <v>0FIBER</v>
          </cell>
          <cell r="E420" t="str">
            <v>385000</v>
          </cell>
          <cell r="F420" t="str">
            <v>0625</v>
          </cell>
          <cell r="G420" t="str">
            <v>52450</v>
          </cell>
          <cell r="H420" t="str">
            <v>A</v>
          </cell>
          <cell r="I420" t="str">
            <v>00000041</v>
          </cell>
          <cell r="J420">
            <v>60</v>
          </cell>
          <cell r="K420">
            <v>385</v>
          </cell>
          <cell r="L420">
            <v>6171</v>
          </cell>
          <cell r="M420">
            <v>0</v>
          </cell>
          <cell r="N420">
            <v>0</v>
          </cell>
          <cell r="O420">
            <v>0</v>
          </cell>
          <cell r="P420">
            <v>0</v>
          </cell>
          <cell r="Q420" t="str">
            <v>0625</v>
          </cell>
          <cell r="R420" t="str">
            <v>52450</v>
          </cell>
          <cell r="S420" t="str">
            <v>200212</v>
          </cell>
          <cell r="T420" t="str">
            <v>SA01</v>
          </cell>
          <cell r="U420">
            <v>1.5</v>
          </cell>
          <cell r="W420">
            <v>0</v>
          </cell>
          <cell r="Y420">
            <v>0</v>
          </cell>
          <cell r="Z420">
            <v>0</v>
          </cell>
          <cell r="AA420" t="str">
            <v>BCH</v>
          </cell>
          <cell r="AB420" t="str">
            <v>450002343</v>
          </cell>
          <cell r="AC420" t="str">
            <v>PO#</v>
          </cell>
          <cell r="AE420" t="str">
            <v>S/R</v>
          </cell>
          <cell r="AI420" t="str">
            <v>PYN</v>
          </cell>
          <cell r="AJ420" t="str">
            <v>WINSLOW D B</v>
          </cell>
          <cell r="AK420" t="str">
            <v>VND</v>
          </cell>
          <cell r="AL420" t="str">
            <v>063446869</v>
          </cell>
          <cell r="AM420" t="str">
            <v>FAC</v>
          </cell>
          <cell r="AN420" t="str">
            <v>000</v>
          </cell>
          <cell r="AQ420" t="str">
            <v>NVD</v>
          </cell>
          <cell r="AR420" t="str">
            <v>2002-12-</v>
          </cell>
          <cell r="AU420" t="str">
            <v>D WINSLOW MISC      WINSLOW D B         1900003294</v>
          </cell>
          <cell r="AV420" t="str">
            <v>WF-BATCH</v>
          </cell>
          <cell r="AW420" t="str">
            <v>000</v>
          </cell>
          <cell r="AX420" t="str">
            <v>00</v>
          </cell>
          <cell r="AY420" t="str">
            <v>0</v>
          </cell>
          <cell r="AZ420" t="str">
            <v>FPL Fibernet</v>
          </cell>
        </row>
        <row r="421">
          <cell r="A421" t="str">
            <v>107100</v>
          </cell>
          <cell r="B421" t="str">
            <v>0385</v>
          </cell>
          <cell r="C421" t="str">
            <v>06075</v>
          </cell>
          <cell r="D421" t="str">
            <v>0FIBER</v>
          </cell>
          <cell r="E421" t="str">
            <v>385000</v>
          </cell>
          <cell r="F421" t="str">
            <v>0646</v>
          </cell>
          <cell r="G421" t="str">
            <v>52450</v>
          </cell>
          <cell r="H421" t="str">
            <v>A</v>
          </cell>
          <cell r="I421" t="str">
            <v>00000041</v>
          </cell>
          <cell r="J421">
            <v>60</v>
          </cell>
          <cell r="K421">
            <v>385</v>
          </cell>
          <cell r="L421">
            <v>6171</v>
          </cell>
          <cell r="M421">
            <v>0</v>
          </cell>
          <cell r="N421">
            <v>0</v>
          </cell>
          <cell r="O421">
            <v>0</v>
          </cell>
          <cell r="P421">
            <v>0</v>
          </cell>
          <cell r="Q421" t="str">
            <v>0646</v>
          </cell>
          <cell r="R421" t="str">
            <v>52450</v>
          </cell>
          <cell r="S421" t="str">
            <v>200212</v>
          </cell>
          <cell r="T421" t="str">
            <v>SA01</v>
          </cell>
          <cell r="U421">
            <v>14.6</v>
          </cell>
          <cell r="W421">
            <v>0</v>
          </cell>
          <cell r="Y421">
            <v>0</v>
          </cell>
          <cell r="Z421">
            <v>0</v>
          </cell>
          <cell r="AA421" t="str">
            <v>BCH</v>
          </cell>
          <cell r="AB421" t="str">
            <v>450002343</v>
          </cell>
          <cell r="AC421" t="str">
            <v>PO#</v>
          </cell>
          <cell r="AE421" t="str">
            <v>S/R</v>
          </cell>
          <cell r="AI421" t="str">
            <v>PYN</v>
          </cell>
          <cell r="AJ421" t="str">
            <v>WINSLOW D B</v>
          </cell>
          <cell r="AK421" t="str">
            <v>VND</v>
          </cell>
          <cell r="AL421" t="str">
            <v>063446869</v>
          </cell>
          <cell r="AM421" t="str">
            <v>FAC</v>
          </cell>
          <cell r="AN421" t="str">
            <v>000</v>
          </cell>
          <cell r="AQ421" t="str">
            <v>NVD</v>
          </cell>
          <cell r="AR421" t="str">
            <v>2002-12-</v>
          </cell>
          <cell r="AU421" t="str">
            <v>D WINSLOW MILEAGE   WINSLOW D B         1900003294</v>
          </cell>
          <cell r="AV421" t="str">
            <v>WF-BATCH</v>
          </cell>
          <cell r="AW421" t="str">
            <v>000</v>
          </cell>
          <cell r="AX421" t="str">
            <v>00</v>
          </cell>
          <cell r="AY421" t="str">
            <v>0</v>
          </cell>
          <cell r="AZ421" t="str">
            <v>FPL Fibernet</v>
          </cell>
        </row>
        <row r="422">
          <cell r="A422" t="str">
            <v>107100</v>
          </cell>
          <cell r="B422" t="str">
            <v>0312</v>
          </cell>
          <cell r="C422" t="str">
            <v>06080</v>
          </cell>
          <cell r="D422" t="str">
            <v>0ELECT</v>
          </cell>
          <cell r="E422" t="str">
            <v>312000</v>
          </cell>
          <cell r="F422" t="str">
            <v>0813</v>
          </cell>
          <cell r="G422" t="str">
            <v>50000</v>
          </cell>
          <cell r="H422" t="str">
            <v>A</v>
          </cell>
          <cell r="I422" t="str">
            <v>00000041</v>
          </cell>
          <cell r="J422">
            <v>66</v>
          </cell>
          <cell r="K422">
            <v>312</v>
          </cell>
          <cell r="L422">
            <v>6172</v>
          </cell>
          <cell r="M422">
            <v>0</v>
          </cell>
          <cell r="N422">
            <v>0</v>
          </cell>
          <cell r="O422">
            <v>1</v>
          </cell>
          <cell r="P422">
            <v>1E-3</v>
          </cell>
          <cell r="Q422" t="str">
            <v>0813</v>
          </cell>
          <cell r="R422" t="str">
            <v>50000</v>
          </cell>
          <cell r="S422" t="str">
            <v>200212</v>
          </cell>
          <cell r="T422" t="str">
            <v>CA01</v>
          </cell>
          <cell r="U422">
            <v>13281</v>
          </cell>
          <cell r="W422">
            <v>0</v>
          </cell>
          <cell r="Y422">
            <v>0</v>
          </cell>
          <cell r="Z422">
            <v>0</v>
          </cell>
          <cell r="AA422" t="str">
            <v>BCH</v>
          </cell>
          <cell r="AB422" t="str">
            <v>0020002</v>
          </cell>
          <cell r="AI422" t="str">
            <v>CV#</v>
          </cell>
          <cell r="AJ422" t="str">
            <v>9998</v>
          </cell>
          <cell r="AQ422" t="str">
            <v>NVD</v>
          </cell>
          <cell r="AU422" t="str">
            <v>ADC TELECOMMUNICATIONS</v>
          </cell>
          <cell r="AZ422" t="str">
            <v>FPL Fibernet</v>
          </cell>
        </row>
        <row r="423">
          <cell r="A423" t="str">
            <v>107100</v>
          </cell>
          <cell r="B423" t="str">
            <v>0312</v>
          </cell>
          <cell r="C423" t="str">
            <v>06080</v>
          </cell>
          <cell r="D423" t="str">
            <v>0ELECT</v>
          </cell>
          <cell r="E423" t="str">
            <v>312000</v>
          </cell>
          <cell r="F423" t="str">
            <v>0675</v>
          </cell>
          <cell r="G423" t="str">
            <v>52450</v>
          </cell>
          <cell r="H423" t="str">
            <v>A</v>
          </cell>
          <cell r="I423" t="str">
            <v>00000041</v>
          </cell>
          <cell r="J423">
            <v>65</v>
          </cell>
          <cell r="K423">
            <v>312</v>
          </cell>
          <cell r="L423">
            <v>6173</v>
          </cell>
          <cell r="M423">
            <v>398</v>
          </cell>
          <cell r="N423">
            <v>0</v>
          </cell>
          <cell r="O423">
            <v>1</v>
          </cell>
          <cell r="P423">
            <v>398.00099999999998</v>
          </cell>
          <cell r="Q423" t="str">
            <v>0675</v>
          </cell>
          <cell r="R423" t="str">
            <v>52450</v>
          </cell>
          <cell r="S423" t="str">
            <v>200212</v>
          </cell>
          <cell r="T423" t="str">
            <v>SA01</v>
          </cell>
          <cell r="U423">
            <v>58.43</v>
          </cell>
          <cell r="W423">
            <v>0</v>
          </cell>
          <cell r="Y423">
            <v>0</v>
          </cell>
          <cell r="Z423">
            <v>0</v>
          </cell>
          <cell r="AA423" t="str">
            <v>BCH</v>
          </cell>
          <cell r="AB423" t="str">
            <v>450002343</v>
          </cell>
          <cell r="AC423" t="str">
            <v>PO#</v>
          </cell>
          <cell r="AE423" t="str">
            <v>S/R</v>
          </cell>
          <cell r="AI423" t="str">
            <v>PYN</v>
          </cell>
          <cell r="AJ423" t="str">
            <v>FEDERAL EXPRESS CORP</v>
          </cell>
          <cell r="AK423" t="str">
            <v>VND</v>
          </cell>
          <cell r="AL423" t="str">
            <v>710427007</v>
          </cell>
          <cell r="AM423" t="str">
            <v>FAC</v>
          </cell>
          <cell r="AN423" t="str">
            <v>000</v>
          </cell>
          <cell r="AQ423" t="str">
            <v>NVD</v>
          </cell>
          <cell r="AR423" t="str">
            <v>2002-09-</v>
          </cell>
          <cell r="AU423" t="str">
            <v>5-086-72525         FEDERAL EXPRESS CORP1900003298</v>
          </cell>
          <cell r="AV423" t="str">
            <v>WF-BATCH</v>
          </cell>
          <cell r="AW423" t="str">
            <v>000</v>
          </cell>
          <cell r="AX423" t="str">
            <v>00</v>
          </cell>
          <cell r="AY423" t="str">
            <v>0</v>
          </cell>
          <cell r="AZ423" t="str">
            <v>FPL Fibernet</v>
          </cell>
        </row>
        <row r="424">
          <cell r="A424" t="str">
            <v>107100</v>
          </cell>
          <cell r="B424" t="str">
            <v>0312</v>
          </cell>
          <cell r="C424" t="str">
            <v>06080</v>
          </cell>
          <cell r="D424" t="str">
            <v>0ELECT</v>
          </cell>
          <cell r="E424" t="str">
            <v>312000</v>
          </cell>
          <cell r="F424" t="str">
            <v>0790</v>
          </cell>
          <cell r="G424" t="str">
            <v>65000</v>
          </cell>
          <cell r="H424" t="str">
            <v>A</v>
          </cell>
          <cell r="I424" t="str">
            <v>00000041</v>
          </cell>
          <cell r="J424">
            <v>65</v>
          </cell>
          <cell r="K424">
            <v>312</v>
          </cell>
          <cell r="L424">
            <v>6173</v>
          </cell>
          <cell r="M424">
            <v>0</v>
          </cell>
          <cell r="N424">
            <v>0</v>
          </cell>
          <cell r="O424">
            <v>0</v>
          </cell>
          <cell r="P424">
            <v>0</v>
          </cell>
          <cell r="Q424" t="str">
            <v>0790</v>
          </cell>
          <cell r="R424" t="str">
            <v>65000</v>
          </cell>
          <cell r="S424" t="str">
            <v>200212</v>
          </cell>
          <cell r="T424" t="str">
            <v>CA01</v>
          </cell>
          <cell r="U424">
            <v>-294437.18</v>
          </cell>
          <cell r="V424" t="str">
            <v>LDB</v>
          </cell>
          <cell r="W424">
            <v>0</v>
          </cell>
          <cell r="Y424">
            <v>0</v>
          </cell>
          <cell r="Z424">
            <v>0</v>
          </cell>
          <cell r="AA424" t="str">
            <v>BCH</v>
          </cell>
          <cell r="AB424" t="str">
            <v>0023</v>
          </cell>
          <cell r="AC424" t="str">
            <v>WKS</v>
          </cell>
          <cell r="AE424" t="str">
            <v>JV#</v>
          </cell>
          <cell r="AF424" t="str">
            <v>1232</v>
          </cell>
          <cell r="AG424" t="str">
            <v>FRN</v>
          </cell>
          <cell r="AH424" t="str">
            <v>6173</v>
          </cell>
          <cell r="AI424" t="str">
            <v>RP#</v>
          </cell>
          <cell r="AJ424" t="str">
            <v>000</v>
          </cell>
          <cell r="AK424" t="str">
            <v>CTL</v>
          </cell>
          <cell r="AM424" t="str">
            <v>RF#</v>
          </cell>
          <cell r="AU424" t="str">
            <v>TO PLACE IN SERVICE</v>
          </cell>
          <cell r="AZ424" t="str">
            <v>FPL Fibernet</v>
          </cell>
        </row>
        <row r="425">
          <cell r="A425" t="str">
            <v>107100</v>
          </cell>
          <cell r="B425" t="str">
            <v>0312</v>
          </cell>
          <cell r="C425" t="str">
            <v>06080</v>
          </cell>
          <cell r="D425" t="str">
            <v>0FIBER</v>
          </cell>
          <cell r="E425" t="str">
            <v>312000</v>
          </cell>
          <cell r="F425" t="str">
            <v>0790</v>
          </cell>
          <cell r="G425" t="str">
            <v>65000</v>
          </cell>
          <cell r="H425" t="str">
            <v>A</v>
          </cell>
          <cell r="I425" t="str">
            <v>00000041</v>
          </cell>
          <cell r="J425">
            <v>63</v>
          </cell>
          <cell r="K425">
            <v>312</v>
          </cell>
          <cell r="L425">
            <v>6173</v>
          </cell>
          <cell r="M425">
            <v>0</v>
          </cell>
          <cell r="N425">
            <v>0</v>
          </cell>
          <cell r="O425">
            <v>0</v>
          </cell>
          <cell r="P425">
            <v>0</v>
          </cell>
          <cell r="Q425" t="str">
            <v>0790</v>
          </cell>
          <cell r="R425" t="str">
            <v>65000</v>
          </cell>
          <cell r="S425" t="str">
            <v>200212</v>
          </cell>
          <cell r="T425" t="str">
            <v>CA01</v>
          </cell>
          <cell r="U425">
            <v>-5330</v>
          </cell>
          <cell r="V425" t="str">
            <v>LDB</v>
          </cell>
          <cell r="W425">
            <v>0</v>
          </cell>
          <cell r="Y425">
            <v>0</v>
          </cell>
          <cell r="Z425">
            <v>0</v>
          </cell>
          <cell r="AA425" t="str">
            <v>BCH</v>
          </cell>
          <cell r="AB425" t="str">
            <v>0023</v>
          </cell>
          <cell r="AC425" t="str">
            <v>WKS</v>
          </cell>
          <cell r="AE425" t="str">
            <v>JV#</v>
          </cell>
          <cell r="AF425" t="str">
            <v>1232</v>
          </cell>
          <cell r="AG425" t="str">
            <v>FRN</v>
          </cell>
          <cell r="AH425" t="str">
            <v>6173</v>
          </cell>
          <cell r="AI425" t="str">
            <v>RP#</v>
          </cell>
          <cell r="AJ425" t="str">
            <v>000</v>
          </cell>
          <cell r="AK425" t="str">
            <v>CTL</v>
          </cell>
          <cell r="AM425" t="str">
            <v>RF#</v>
          </cell>
          <cell r="AU425" t="str">
            <v>TO PLACE IN SERVICE</v>
          </cell>
          <cell r="AZ425" t="str">
            <v>FPL Fibernet</v>
          </cell>
        </row>
        <row r="426">
          <cell r="A426" t="str">
            <v>107100</v>
          </cell>
          <cell r="B426" t="str">
            <v>0312</v>
          </cell>
          <cell r="C426" t="str">
            <v>06080</v>
          </cell>
          <cell r="D426" t="str">
            <v>0ELECT</v>
          </cell>
          <cell r="E426" t="str">
            <v>312000</v>
          </cell>
          <cell r="F426" t="str">
            <v>0675</v>
          </cell>
          <cell r="G426" t="str">
            <v>52450</v>
          </cell>
          <cell r="H426" t="str">
            <v>A</v>
          </cell>
          <cell r="I426" t="str">
            <v>00000041</v>
          </cell>
          <cell r="J426">
            <v>65</v>
          </cell>
          <cell r="K426">
            <v>312</v>
          </cell>
          <cell r="L426">
            <v>6174</v>
          </cell>
          <cell r="M426">
            <v>398</v>
          </cell>
          <cell r="N426">
            <v>0</v>
          </cell>
          <cell r="O426">
            <v>1</v>
          </cell>
          <cell r="P426">
            <v>398.00099999999998</v>
          </cell>
          <cell r="Q426" t="str">
            <v>0675</v>
          </cell>
          <cell r="R426" t="str">
            <v>52450</v>
          </cell>
          <cell r="S426" t="str">
            <v>200212</v>
          </cell>
          <cell r="T426" t="str">
            <v>SA01</v>
          </cell>
          <cell r="U426">
            <v>3.43</v>
          </cell>
          <cell r="W426">
            <v>0</v>
          </cell>
          <cell r="Y426">
            <v>0</v>
          </cell>
          <cell r="Z426">
            <v>0</v>
          </cell>
          <cell r="AA426" t="str">
            <v>BCH</v>
          </cell>
          <cell r="AB426" t="str">
            <v>450002346</v>
          </cell>
          <cell r="AC426" t="str">
            <v>PO#</v>
          </cell>
          <cell r="AE426" t="str">
            <v>S/R</v>
          </cell>
          <cell r="AI426" t="str">
            <v>PYN</v>
          </cell>
          <cell r="AJ426" t="str">
            <v>UNITED PARCEL SVC OF AMER</v>
          </cell>
          <cell r="AK426" t="str">
            <v>VND</v>
          </cell>
          <cell r="AL426" t="str">
            <v>362407381</v>
          </cell>
          <cell r="AM426" t="str">
            <v>FAC</v>
          </cell>
          <cell r="AN426" t="str">
            <v>000</v>
          </cell>
          <cell r="AQ426" t="str">
            <v>NVD</v>
          </cell>
          <cell r="AR426" t="str">
            <v>2002-10-</v>
          </cell>
          <cell r="AU426" t="str">
            <v>0000R454V3422       UNITED PARCEL SVC OF1900003308</v>
          </cell>
          <cell r="AV426" t="str">
            <v>WF-BATCH</v>
          </cell>
          <cell r="AW426" t="str">
            <v>000</v>
          </cell>
          <cell r="AX426" t="str">
            <v>00</v>
          </cell>
          <cell r="AY426" t="str">
            <v>0</v>
          </cell>
          <cell r="AZ426" t="str">
            <v>FPL Fibernet</v>
          </cell>
        </row>
        <row r="427">
          <cell r="A427" t="str">
            <v>107100</v>
          </cell>
          <cell r="B427" t="str">
            <v>0312</v>
          </cell>
          <cell r="C427" t="str">
            <v>06080</v>
          </cell>
          <cell r="D427" t="str">
            <v>0ELECT</v>
          </cell>
          <cell r="E427" t="str">
            <v>312000</v>
          </cell>
          <cell r="F427" t="str">
            <v>0676</v>
          </cell>
          <cell r="G427" t="str">
            <v>12450</v>
          </cell>
          <cell r="H427" t="str">
            <v>A</v>
          </cell>
          <cell r="I427" t="str">
            <v>00000041</v>
          </cell>
          <cell r="J427">
            <v>65</v>
          </cell>
          <cell r="K427">
            <v>312</v>
          </cell>
          <cell r="L427">
            <v>6174</v>
          </cell>
          <cell r="M427">
            <v>398</v>
          </cell>
          <cell r="N427">
            <v>0</v>
          </cell>
          <cell r="O427">
            <v>1</v>
          </cell>
          <cell r="P427">
            <v>398.00099999999998</v>
          </cell>
          <cell r="Q427" t="str">
            <v>0676</v>
          </cell>
          <cell r="R427" t="str">
            <v>12450</v>
          </cell>
          <cell r="S427" t="str">
            <v>200212</v>
          </cell>
          <cell r="T427" t="str">
            <v>SA01</v>
          </cell>
          <cell r="U427">
            <v>-4446.7</v>
          </cell>
          <cell r="V427" t="str">
            <v>LDB</v>
          </cell>
          <cell r="W427">
            <v>0</v>
          </cell>
          <cell r="Y427">
            <v>0</v>
          </cell>
          <cell r="Z427">
            <v>-2</v>
          </cell>
          <cell r="AA427" t="str">
            <v>MS#</v>
          </cell>
          <cell r="AB427" t="str">
            <v xml:space="preserve">   998014621</v>
          </cell>
          <cell r="AC427" t="str">
            <v>BCH</v>
          </cell>
          <cell r="AD427" t="str">
            <v>013520</v>
          </cell>
          <cell r="AE427" t="str">
            <v>TML</v>
          </cell>
          <cell r="AF427" t="str">
            <v>12023</v>
          </cell>
          <cell r="AG427" t="str">
            <v>SRL</v>
          </cell>
          <cell r="AH427" t="str">
            <v>0368</v>
          </cell>
          <cell r="AI427" t="str">
            <v>DLV</v>
          </cell>
          <cell r="AJ427" t="str">
            <v>000</v>
          </cell>
          <cell r="AK427" t="str">
            <v>REL</v>
          </cell>
          <cell r="AL427" t="str">
            <v>000</v>
          </cell>
          <cell r="AM427" t="str">
            <v>LN#</v>
          </cell>
          <cell r="AO427" t="str">
            <v>UOI</v>
          </cell>
          <cell r="AP427" t="str">
            <v>EA</v>
          </cell>
          <cell r="AU427" t="str">
            <v>0</v>
          </cell>
          <cell r="AW427" t="str">
            <v>000</v>
          </cell>
          <cell r="AX427" t="str">
            <v>00</v>
          </cell>
          <cell r="AY427" t="str">
            <v>0</v>
          </cell>
          <cell r="AZ427" t="str">
            <v>FPL Fibernet</v>
          </cell>
        </row>
        <row r="428">
          <cell r="A428" t="str">
            <v>107100</v>
          </cell>
          <cell r="B428" t="str">
            <v>0312</v>
          </cell>
          <cell r="C428" t="str">
            <v>06080</v>
          </cell>
          <cell r="D428" t="str">
            <v>0ELECT</v>
          </cell>
          <cell r="E428" t="str">
            <v>312000</v>
          </cell>
          <cell r="F428" t="str">
            <v>0676</v>
          </cell>
          <cell r="G428" t="str">
            <v>12450</v>
          </cell>
          <cell r="H428" t="str">
            <v>A</v>
          </cell>
          <cell r="I428" t="str">
            <v>00000041</v>
          </cell>
          <cell r="J428">
            <v>65</v>
          </cell>
          <cell r="K428">
            <v>312</v>
          </cell>
          <cell r="L428">
            <v>6174</v>
          </cell>
          <cell r="M428">
            <v>398</v>
          </cell>
          <cell r="N428">
            <v>0</v>
          </cell>
          <cell r="O428">
            <v>1</v>
          </cell>
          <cell r="P428">
            <v>398.00099999999998</v>
          </cell>
          <cell r="Q428" t="str">
            <v>0676</v>
          </cell>
          <cell r="R428" t="str">
            <v>12450</v>
          </cell>
          <cell r="S428" t="str">
            <v>200212</v>
          </cell>
          <cell r="T428" t="str">
            <v>SA01</v>
          </cell>
          <cell r="U428">
            <v>-13699.92</v>
          </cell>
          <cell r="V428" t="str">
            <v>LDB</v>
          </cell>
          <cell r="W428">
            <v>0</v>
          </cell>
          <cell r="Y428">
            <v>0</v>
          </cell>
          <cell r="Z428">
            <v>-2</v>
          </cell>
          <cell r="AA428" t="str">
            <v>MS#</v>
          </cell>
          <cell r="AB428" t="str">
            <v xml:space="preserve">   998014514</v>
          </cell>
          <cell r="AC428" t="str">
            <v>BCH</v>
          </cell>
          <cell r="AD428" t="str">
            <v>017207</v>
          </cell>
          <cell r="AE428" t="str">
            <v>TML</v>
          </cell>
          <cell r="AF428" t="str">
            <v>12018</v>
          </cell>
          <cell r="AG428" t="str">
            <v>SRL</v>
          </cell>
          <cell r="AH428" t="str">
            <v>0368</v>
          </cell>
          <cell r="AI428" t="str">
            <v>DLV</v>
          </cell>
          <cell r="AJ428" t="str">
            <v>000</v>
          </cell>
          <cell r="AK428" t="str">
            <v>REL</v>
          </cell>
          <cell r="AL428" t="str">
            <v>000</v>
          </cell>
          <cell r="AM428" t="str">
            <v>LN#</v>
          </cell>
          <cell r="AO428" t="str">
            <v>UOI</v>
          </cell>
          <cell r="AP428" t="str">
            <v>EA</v>
          </cell>
          <cell r="AU428" t="str">
            <v>0</v>
          </cell>
          <cell r="AW428" t="str">
            <v>000</v>
          </cell>
          <cell r="AX428" t="str">
            <v>00</v>
          </cell>
          <cell r="AY428" t="str">
            <v>0</v>
          </cell>
          <cell r="AZ428" t="str">
            <v>FPL Fibernet</v>
          </cell>
        </row>
        <row r="429">
          <cell r="A429" t="str">
            <v>107100</v>
          </cell>
          <cell r="B429" t="str">
            <v>0312</v>
          </cell>
          <cell r="C429" t="str">
            <v>06080</v>
          </cell>
          <cell r="D429" t="str">
            <v>0ELECT</v>
          </cell>
          <cell r="E429" t="str">
            <v>312000</v>
          </cell>
          <cell r="F429" t="str">
            <v>0790</v>
          </cell>
          <cell r="G429" t="str">
            <v>65000</v>
          </cell>
          <cell r="H429" t="str">
            <v>A</v>
          </cell>
          <cell r="I429" t="str">
            <v>00000041</v>
          </cell>
          <cell r="J429">
            <v>70</v>
          </cell>
          <cell r="K429">
            <v>312</v>
          </cell>
          <cell r="L429">
            <v>6174</v>
          </cell>
          <cell r="M429">
            <v>0</v>
          </cell>
          <cell r="N429">
            <v>0</v>
          </cell>
          <cell r="O429">
            <v>0</v>
          </cell>
          <cell r="P429">
            <v>0</v>
          </cell>
          <cell r="Q429" t="str">
            <v>0790</v>
          </cell>
          <cell r="R429" t="str">
            <v>65000</v>
          </cell>
          <cell r="S429" t="str">
            <v>200212</v>
          </cell>
          <cell r="T429" t="str">
            <v>CA01</v>
          </cell>
          <cell r="U429">
            <v>-40007.129999999997</v>
          </cell>
          <cell r="V429" t="str">
            <v>LDB</v>
          </cell>
          <cell r="W429">
            <v>0</v>
          </cell>
          <cell r="Y429">
            <v>0</v>
          </cell>
          <cell r="Z429">
            <v>0</v>
          </cell>
          <cell r="AA429" t="str">
            <v>BCH</v>
          </cell>
          <cell r="AB429" t="str">
            <v>0023</v>
          </cell>
          <cell r="AC429" t="str">
            <v>WKS</v>
          </cell>
          <cell r="AE429" t="str">
            <v>JV#</v>
          </cell>
          <cell r="AF429" t="str">
            <v>1232</v>
          </cell>
          <cell r="AG429" t="str">
            <v>FRN</v>
          </cell>
          <cell r="AH429" t="str">
            <v>6174</v>
          </cell>
          <cell r="AI429" t="str">
            <v>RP#</v>
          </cell>
          <cell r="AJ429" t="str">
            <v>000</v>
          </cell>
          <cell r="AK429" t="str">
            <v>CTL</v>
          </cell>
          <cell r="AM429" t="str">
            <v>RF#</v>
          </cell>
          <cell r="AU429" t="str">
            <v>TO PLACE IN SERVICE</v>
          </cell>
          <cell r="AZ429" t="str">
            <v>FPL Fibernet</v>
          </cell>
        </row>
        <row r="430">
          <cell r="A430" t="str">
            <v>107100</v>
          </cell>
          <cell r="B430" t="str">
            <v>0312</v>
          </cell>
          <cell r="C430" t="str">
            <v>06080</v>
          </cell>
          <cell r="D430" t="str">
            <v>0ELECT</v>
          </cell>
          <cell r="E430" t="str">
            <v>312000</v>
          </cell>
          <cell r="F430" t="str">
            <v>0790</v>
          </cell>
          <cell r="G430" t="str">
            <v>65000</v>
          </cell>
          <cell r="H430" t="str">
            <v>A</v>
          </cell>
          <cell r="I430" t="str">
            <v>00000041</v>
          </cell>
          <cell r="J430">
            <v>70</v>
          </cell>
          <cell r="K430">
            <v>312</v>
          </cell>
          <cell r="L430">
            <v>6174</v>
          </cell>
          <cell r="M430">
            <v>0</v>
          </cell>
          <cell r="N430">
            <v>0</v>
          </cell>
          <cell r="O430">
            <v>0</v>
          </cell>
          <cell r="P430">
            <v>0</v>
          </cell>
          <cell r="Q430" t="str">
            <v>0790</v>
          </cell>
          <cell r="R430" t="str">
            <v>65000</v>
          </cell>
          <cell r="S430" t="str">
            <v>200212</v>
          </cell>
          <cell r="T430" t="str">
            <v>CA01</v>
          </cell>
          <cell r="U430">
            <v>-62815.72</v>
          </cell>
          <cell r="V430" t="str">
            <v>LDB</v>
          </cell>
          <cell r="W430">
            <v>0</v>
          </cell>
          <cell r="Y430">
            <v>0</v>
          </cell>
          <cell r="Z430">
            <v>0</v>
          </cell>
          <cell r="AA430" t="str">
            <v>BCH</v>
          </cell>
          <cell r="AB430" t="str">
            <v>0023</v>
          </cell>
          <cell r="AC430" t="str">
            <v>WKS</v>
          </cell>
          <cell r="AE430" t="str">
            <v>JV#</v>
          </cell>
          <cell r="AF430" t="str">
            <v>1232</v>
          </cell>
          <cell r="AG430" t="str">
            <v>FRN</v>
          </cell>
          <cell r="AH430" t="str">
            <v>6174</v>
          </cell>
          <cell r="AI430" t="str">
            <v>RP#</v>
          </cell>
          <cell r="AJ430" t="str">
            <v>000</v>
          </cell>
          <cell r="AK430" t="str">
            <v>CTL</v>
          </cell>
          <cell r="AM430" t="str">
            <v>RF#</v>
          </cell>
          <cell r="AU430" t="str">
            <v>TO PLACE IN SERVICE</v>
          </cell>
          <cell r="AZ430" t="str">
            <v>FPL Fibernet</v>
          </cell>
        </row>
        <row r="431">
          <cell r="A431" t="str">
            <v>107100</v>
          </cell>
          <cell r="B431" t="str">
            <v>0312</v>
          </cell>
          <cell r="C431" t="str">
            <v>06080</v>
          </cell>
          <cell r="D431" t="str">
            <v>0ELECT</v>
          </cell>
          <cell r="E431" t="str">
            <v>312000</v>
          </cell>
          <cell r="F431" t="str">
            <v>0803</v>
          </cell>
          <cell r="G431" t="str">
            <v>36000</v>
          </cell>
          <cell r="H431" t="str">
            <v>A</v>
          </cell>
          <cell r="I431" t="str">
            <v>00000041</v>
          </cell>
          <cell r="J431">
            <v>66</v>
          </cell>
          <cell r="K431">
            <v>312</v>
          </cell>
          <cell r="L431">
            <v>6174</v>
          </cell>
          <cell r="M431">
            <v>107</v>
          </cell>
          <cell r="N431">
            <v>10</v>
          </cell>
          <cell r="O431">
            <v>0</v>
          </cell>
          <cell r="P431">
            <v>107.1</v>
          </cell>
          <cell r="Q431" t="str">
            <v>0803</v>
          </cell>
          <cell r="R431" t="str">
            <v>36000</v>
          </cell>
          <cell r="S431" t="str">
            <v>200212</v>
          </cell>
          <cell r="T431" t="str">
            <v>PY42</v>
          </cell>
          <cell r="U431">
            <v>285.8</v>
          </cell>
          <cell r="V431" t="str">
            <v>LDB</v>
          </cell>
          <cell r="W431">
            <v>0</v>
          </cell>
          <cell r="X431" t="str">
            <v>SHR</v>
          </cell>
          <cell r="Y431">
            <v>8</v>
          </cell>
          <cell r="Z431">
            <v>8</v>
          </cell>
          <cell r="AA431" t="str">
            <v>PYP</v>
          </cell>
          <cell r="AB431" t="str">
            <v xml:space="preserve"> 0000026</v>
          </cell>
          <cell r="AC431" t="str">
            <v>PYL</v>
          </cell>
          <cell r="AD431" t="str">
            <v>004366</v>
          </cell>
          <cell r="AE431" t="str">
            <v>EMP</v>
          </cell>
          <cell r="AF431" t="str">
            <v>96418</v>
          </cell>
          <cell r="AG431" t="str">
            <v>JUL</v>
          </cell>
          <cell r="AH431" t="str">
            <v xml:space="preserve"> 000.00</v>
          </cell>
          <cell r="AI431" t="str">
            <v>BCH</v>
          </cell>
          <cell r="AJ431" t="str">
            <v>500</v>
          </cell>
          <cell r="AK431" t="str">
            <v>CLS</v>
          </cell>
          <cell r="AL431" t="str">
            <v>R431</v>
          </cell>
          <cell r="AM431" t="str">
            <v>DTA</v>
          </cell>
          <cell r="AN431" t="str">
            <v xml:space="preserve"> 00000000000.00</v>
          </cell>
          <cell r="AO431" t="str">
            <v>DTH</v>
          </cell>
          <cell r="AP431" t="str">
            <v xml:space="preserve"> 00000000000.00</v>
          </cell>
          <cell r="AV431" t="str">
            <v>000000000</v>
          </cell>
          <cell r="AW431" t="str">
            <v>000</v>
          </cell>
          <cell r="AX431" t="str">
            <v>00</v>
          </cell>
          <cell r="AY431" t="str">
            <v>0</v>
          </cell>
          <cell r="AZ431" t="str">
            <v>FPL Fibernet</v>
          </cell>
        </row>
        <row r="432">
          <cell r="A432" t="str">
            <v>107100</v>
          </cell>
          <cell r="B432" t="str">
            <v>0312</v>
          </cell>
          <cell r="C432" t="str">
            <v>06080</v>
          </cell>
          <cell r="D432" t="str">
            <v>0ELECT</v>
          </cell>
          <cell r="E432" t="str">
            <v>312000</v>
          </cell>
          <cell r="F432" t="str">
            <v>0812</v>
          </cell>
          <cell r="G432" t="str">
            <v>51450</v>
          </cell>
          <cell r="H432" t="str">
            <v>A</v>
          </cell>
          <cell r="I432" t="str">
            <v>00000041</v>
          </cell>
          <cell r="J432">
            <v>67</v>
          </cell>
          <cell r="K432">
            <v>312</v>
          </cell>
          <cell r="L432">
            <v>6174</v>
          </cell>
          <cell r="M432">
            <v>0</v>
          </cell>
          <cell r="N432">
            <v>0</v>
          </cell>
          <cell r="O432">
            <v>0</v>
          </cell>
          <cell r="P432">
            <v>0</v>
          </cell>
          <cell r="Q432" t="str">
            <v>0812</v>
          </cell>
          <cell r="R432" t="str">
            <v>51450</v>
          </cell>
          <cell r="S432" t="str">
            <v>200212</v>
          </cell>
          <cell r="T432" t="str">
            <v>SA01</v>
          </cell>
          <cell r="U432">
            <v>4603.47</v>
          </cell>
          <cell r="W432">
            <v>0</v>
          </cell>
          <cell r="Y432">
            <v>0</v>
          </cell>
          <cell r="Z432">
            <v>1</v>
          </cell>
          <cell r="AA432" t="str">
            <v>BCH</v>
          </cell>
          <cell r="AB432" t="str">
            <v>450002354</v>
          </cell>
          <cell r="AC432" t="str">
            <v>PO#</v>
          </cell>
          <cell r="AD432" t="str">
            <v>4500021286</v>
          </cell>
          <cell r="AE432" t="str">
            <v>S/R</v>
          </cell>
          <cell r="AF432" t="str">
            <v>NET</v>
          </cell>
          <cell r="AI432" t="str">
            <v>PYN</v>
          </cell>
          <cell r="AJ432" t="str">
            <v>BELLSOUTH TELECOMMUNICATI</v>
          </cell>
          <cell r="AK432" t="str">
            <v>VND</v>
          </cell>
          <cell r="AL432" t="str">
            <v>580436120</v>
          </cell>
          <cell r="AM432" t="str">
            <v>FAC</v>
          </cell>
          <cell r="AN432" t="str">
            <v>000</v>
          </cell>
          <cell r="AQ432" t="str">
            <v>NVD</v>
          </cell>
          <cell r="AR432" t="str">
            <v>2002-12-</v>
          </cell>
          <cell r="AU432" t="str">
            <v>305 C01-0446 446    BELLSOUTH TELECOMMUN5000003674</v>
          </cell>
          <cell r="AV432" t="str">
            <v>WF-BATCH</v>
          </cell>
          <cell r="AW432" t="str">
            <v>000</v>
          </cell>
          <cell r="AX432" t="str">
            <v>00</v>
          </cell>
          <cell r="AY432" t="str">
            <v>0</v>
          </cell>
          <cell r="AZ432" t="str">
            <v>FPL Fibernet</v>
          </cell>
        </row>
        <row r="433">
          <cell r="A433" t="str">
            <v>107100</v>
          </cell>
          <cell r="B433" t="str">
            <v>0312</v>
          </cell>
          <cell r="C433" t="str">
            <v>06080</v>
          </cell>
          <cell r="D433" t="str">
            <v>0FIBER</v>
          </cell>
          <cell r="E433" t="str">
            <v>312000</v>
          </cell>
          <cell r="F433" t="str">
            <v>0646</v>
          </cell>
          <cell r="G433" t="str">
            <v>52450</v>
          </cell>
          <cell r="H433" t="str">
            <v>A</v>
          </cell>
          <cell r="I433" t="str">
            <v>00000041</v>
          </cell>
          <cell r="J433">
            <v>60</v>
          </cell>
          <cell r="K433">
            <v>312</v>
          </cell>
          <cell r="L433">
            <v>6174</v>
          </cell>
          <cell r="M433">
            <v>0</v>
          </cell>
          <cell r="N433">
            <v>0</v>
          </cell>
          <cell r="O433">
            <v>0</v>
          </cell>
          <cell r="P433">
            <v>0</v>
          </cell>
          <cell r="Q433" t="str">
            <v>0646</v>
          </cell>
          <cell r="R433" t="str">
            <v>52450</v>
          </cell>
          <cell r="S433" t="str">
            <v>200212</v>
          </cell>
          <cell r="T433" t="str">
            <v>SA01</v>
          </cell>
          <cell r="U433">
            <v>8.4</v>
          </cell>
          <cell r="W433">
            <v>0</v>
          </cell>
          <cell r="Y433">
            <v>0</v>
          </cell>
          <cell r="Z433">
            <v>0</v>
          </cell>
          <cell r="AA433" t="str">
            <v>BCH</v>
          </cell>
          <cell r="AB433" t="str">
            <v>450002350</v>
          </cell>
          <cell r="AC433" t="str">
            <v>PO#</v>
          </cell>
          <cell r="AE433" t="str">
            <v>S/R</v>
          </cell>
          <cell r="AI433" t="str">
            <v>PYN</v>
          </cell>
          <cell r="AJ433" t="str">
            <v>DE ZAYAS J M</v>
          </cell>
          <cell r="AK433" t="str">
            <v>VND</v>
          </cell>
          <cell r="AL433" t="str">
            <v>589128454</v>
          </cell>
          <cell r="AM433" t="str">
            <v>FAC</v>
          </cell>
          <cell r="AN433" t="str">
            <v>000</v>
          </cell>
          <cell r="AQ433" t="str">
            <v>NVD</v>
          </cell>
          <cell r="AR433" t="str">
            <v>2002-12-</v>
          </cell>
          <cell r="AU433" t="str">
            <v>J DEZAYAS MILEAGE   DE ZAYAS J M        1900003314</v>
          </cell>
          <cell r="AV433" t="str">
            <v>WF-BATCH</v>
          </cell>
          <cell r="AW433" t="str">
            <v>000</v>
          </cell>
          <cell r="AX433" t="str">
            <v>00</v>
          </cell>
          <cell r="AY433" t="str">
            <v>0</v>
          </cell>
          <cell r="AZ433" t="str">
            <v>FPL Fibernet</v>
          </cell>
        </row>
        <row r="434">
          <cell r="A434" t="str">
            <v>107100</v>
          </cell>
          <cell r="B434" t="str">
            <v>0312</v>
          </cell>
          <cell r="C434" t="str">
            <v>06080</v>
          </cell>
          <cell r="D434" t="str">
            <v>0FIBER</v>
          </cell>
          <cell r="E434" t="str">
            <v>312000</v>
          </cell>
          <cell r="F434" t="str">
            <v>0646</v>
          </cell>
          <cell r="G434" t="str">
            <v>52450</v>
          </cell>
          <cell r="H434" t="str">
            <v>A</v>
          </cell>
          <cell r="I434" t="str">
            <v>00000041</v>
          </cell>
          <cell r="J434">
            <v>60</v>
          </cell>
          <cell r="K434">
            <v>312</v>
          </cell>
          <cell r="L434">
            <v>6174</v>
          </cell>
          <cell r="M434">
            <v>0</v>
          </cell>
          <cell r="N434">
            <v>0</v>
          </cell>
          <cell r="O434">
            <v>0</v>
          </cell>
          <cell r="P434">
            <v>0</v>
          </cell>
          <cell r="Q434" t="str">
            <v>0646</v>
          </cell>
          <cell r="R434" t="str">
            <v>52450</v>
          </cell>
          <cell r="S434" t="str">
            <v>200212</v>
          </cell>
          <cell r="T434" t="str">
            <v>SA01</v>
          </cell>
          <cell r="U434">
            <v>177.39</v>
          </cell>
          <cell r="W434">
            <v>0</v>
          </cell>
          <cell r="Y434">
            <v>0</v>
          </cell>
          <cell r="Z434">
            <v>0</v>
          </cell>
          <cell r="AA434" t="str">
            <v>BCH</v>
          </cell>
          <cell r="AB434" t="str">
            <v>450002353</v>
          </cell>
          <cell r="AC434" t="str">
            <v>PO#</v>
          </cell>
          <cell r="AE434" t="str">
            <v>S/R</v>
          </cell>
          <cell r="AI434" t="str">
            <v>PYN</v>
          </cell>
          <cell r="AJ434" t="str">
            <v>DE ZAYAS J M</v>
          </cell>
          <cell r="AK434" t="str">
            <v>VND</v>
          </cell>
          <cell r="AL434" t="str">
            <v>589128454</v>
          </cell>
          <cell r="AM434" t="str">
            <v>FAC</v>
          </cell>
          <cell r="AN434" t="str">
            <v>000</v>
          </cell>
          <cell r="AQ434" t="str">
            <v>NVD</v>
          </cell>
          <cell r="AR434" t="str">
            <v>2002-12-</v>
          </cell>
          <cell r="AU434" t="str">
            <v>J DEZAYAS MILEAGE   DE ZAYAS J M        1900003389</v>
          </cell>
          <cell r="AV434" t="str">
            <v>WF-BATCH</v>
          </cell>
          <cell r="AW434" t="str">
            <v>000</v>
          </cell>
          <cell r="AX434" t="str">
            <v>00</v>
          </cell>
          <cell r="AY434" t="str">
            <v>0</v>
          </cell>
          <cell r="AZ434" t="str">
            <v>FPL Fibernet</v>
          </cell>
        </row>
        <row r="435">
          <cell r="A435" t="str">
            <v>107100</v>
          </cell>
          <cell r="B435" t="str">
            <v>0312</v>
          </cell>
          <cell r="C435" t="str">
            <v>06080</v>
          </cell>
          <cell r="D435" t="str">
            <v>0FIBER</v>
          </cell>
          <cell r="E435" t="str">
            <v>312000</v>
          </cell>
          <cell r="F435" t="str">
            <v>0790</v>
          </cell>
          <cell r="G435" t="str">
            <v>65000</v>
          </cell>
          <cell r="H435" t="str">
            <v>A</v>
          </cell>
          <cell r="I435" t="str">
            <v>00000041</v>
          </cell>
          <cell r="J435">
            <v>63</v>
          </cell>
          <cell r="K435">
            <v>312</v>
          </cell>
          <cell r="L435">
            <v>6174</v>
          </cell>
          <cell r="M435">
            <v>0</v>
          </cell>
          <cell r="N435">
            <v>0</v>
          </cell>
          <cell r="O435">
            <v>0</v>
          </cell>
          <cell r="P435">
            <v>0</v>
          </cell>
          <cell r="Q435" t="str">
            <v>0790</v>
          </cell>
          <cell r="R435" t="str">
            <v>65000</v>
          </cell>
          <cell r="S435" t="str">
            <v>200212</v>
          </cell>
          <cell r="T435" t="str">
            <v>CA01</v>
          </cell>
          <cell r="U435">
            <v>13126</v>
          </cell>
          <cell r="V435" t="str">
            <v>LDB</v>
          </cell>
          <cell r="W435">
            <v>0</v>
          </cell>
          <cell r="Y435">
            <v>0</v>
          </cell>
          <cell r="Z435">
            <v>0</v>
          </cell>
          <cell r="AA435" t="str">
            <v>BCH</v>
          </cell>
          <cell r="AB435" t="str">
            <v>0011</v>
          </cell>
          <cell r="AC435" t="str">
            <v>WKS</v>
          </cell>
          <cell r="AE435" t="str">
            <v>JV#</v>
          </cell>
          <cell r="AF435" t="str">
            <v>1232</v>
          </cell>
          <cell r="AG435" t="str">
            <v>FRN</v>
          </cell>
          <cell r="AH435" t="str">
            <v>6174</v>
          </cell>
          <cell r="AI435" t="str">
            <v>RP#</v>
          </cell>
          <cell r="AJ435" t="str">
            <v>000</v>
          </cell>
          <cell r="AK435" t="str">
            <v>CTL</v>
          </cell>
          <cell r="AM435" t="str">
            <v>RF#</v>
          </cell>
          <cell r="AU435" t="str">
            <v>ACCRUAL OF OCT 02 CAPITAL</v>
          </cell>
          <cell r="AZ435" t="str">
            <v>FPL Fibernet</v>
          </cell>
        </row>
        <row r="436">
          <cell r="A436" t="str">
            <v>107100</v>
          </cell>
          <cell r="B436" t="str">
            <v>0312</v>
          </cell>
          <cell r="C436" t="str">
            <v>06080</v>
          </cell>
          <cell r="D436" t="str">
            <v>0FIBER</v>
          </cell>
          <cell r="E436" t="str">
            <v>312000</v>
          </cell>
          <cell r="F436" t="str">
            <v>0813</v>
          </cell>
          <cell r="G436" t="str">
            <v>51450</v>
          </cell>
          <cell r="H436" t="str">
            <v>A</v>
          </cell>
          <cell r="I436" t="str">
            <v>00000041</v>
          </cell>
          <cell r="J436">
            <v>63</v>
          </cell>
          <cell r="K436">
            <v>312</v>
          </cell>
          <cell r="L436">
            <v>6174</v>
          </cell>
          <cell r="M436">
            <v>0</v>
          </cell>
          <cell r="N436">
            <v>0</v>
          </cell>
          <cell r="O436">
            <v>0</v>
          </cell>
          <cell r="P436">
            <v>0</v>
          </cell>
          <cell r="Q436" t="str">
            <v>0813</v>
          </cell>
          <cell r="R436" t="str">
            <v>51450</v>
          </cell>
          <cell r="S436" t="str">
            <v>200212</v>
          </cell>
          <cell r="T436" t="str">
            <v>SA01</v>
          </cell>
          <cell r="U436">
            <v>205</v>
          </cell>
          <cell r="W436">
            <v>0</v>
          </cell>
          <cell r="Y436">
            <v>0</v>
          </cell>
          <cell r="Z436">
            <v>1</v>
          </cell>
          <cell r="AA436" t="str">
            <v>BCH</v>
          </cell>
          <cell r="AB436" t="str">
            <v>450002354</v>
          </cell>
          <cell r="AC436" t="str">
            <v>PO#</v>
          </cell>
          <cell r="AD436" t="str">
            <v>4500054250</v>
          </cell>
          <cell r="AE436" t="str">
            <v>S/R</v>
          </cell>
          <cell r="AF436" t="str">
            <v>337</v>
          </cell>
          <cell r="AI436" t="str">
            <v>PYN</v>
          </cell>
          <cell r="AJ436" t="str">
            <v>K NEX INC</v>
          </cell>
          <cell r="AK436" t="str">
            <v>VND</v>
          </cell>
          <cell r="AL436" t="str">
            <v>593648022</v>
          </cell>
          <cell r="AM436" t="str">
            <v>FAC</v>
          </cell>
          <cell r="AN436" t="str">
            <v>000</v>
          </cell>
          <cell r="AQ436" t="str">
            <v>NVD</v>
          </cell>
          <cell r="AR436" t="str">
            <v>2002-12-</v>
          </cell>
          <cell r="AU436" t="str">
            <v>INVOICE# 1114       K NEX INC           5000003655</v>
          </cell>
          <cell r="AV436" t="str">
            <v>WF-BATCH</v>
          </cell>
          <cell r="AW436" t="str">
            <v>000</v>
          </cell>
          <cell r="AX436" t="str">
            <v>00</v>
          </cell>
          <cell r="AY436" t="str">
            <v>0</v>
          </cell>
          <cell r="AZ436" t="str">
            <v>FPL Fibernet</v>
          </cell>
        </row>
        <row r="437">
          <cell r="A437" t="str">
            <v>107100</v>
          </cell>
          <cell r="B437" t="str">
            <v>0312</v>
          </cell>
          <cell r="C437" t="str">
            <v>06080</v>
          </cell>
          <cell r="D437" t="str">
            <v>0FIBER</v>
          </cell>
          <cell r="E437" t="str">
            <v>312000</v>
          </cell>
          <cell r="F437" t="str">
            <v>0901</v>
          </cell>
          <cell r="G437" t="str">
            <v>52450</v>
          </cell>
          <cell r="H437" t="str">
            <v>A</v>
          </cell>
          <cell r="I437" t="str">
            <v>00000041</v>
          </cell>
          <cell r="J437">
            <v>60</v>
          </cell>
          <cell r="K437">
            <v>312</v>
          </cell>
          <cell r="L437">
            <v>6174</v>
          </cell>
          <cell r="M437">
            <v>0</v>
          </cell>
          <cell r="N437">
            <v>0</v>
          </cell>
          <cell r="O437">
            <v>0</v>
          </cell>
          <cell r="P437">
            <v>0</v>
          </cell>
          <cell r="Q437" t="str">
            <v>0901</v>
          </cell>
          <cell r="R437" t="str">
            <v>52450</v>
          </cell>
          <cell r="S437" t="str">
            <v>200212</v>
          </cell>
          <cell r="T437" t="str">
            <v>SA01</v>
          </cell>
          <cell r="U437">
            <v>13.02</v>
          </cell>
          <cell r="W437">
            <v>0</v>
          </cell>
          <cell r="Y437">
            <v>0</v>
          </cell>
          <cell r="Z437">
            <v>0</v>
          </cell>
          <cell r="AA437" t="str">
            <v>BCH</v>
          </cell>
          <cell r="AB437" t="str">
            <v>450002353</v>
          </cell>
          <cell r="AC437" t="str">
            <v>PO#</v>
          </cell>
          <cell r="AE437" t="str">
            <v>S/R</v>
          </cell>
          <cell r="AI437" t="str">
            <v>PYN</v>
          </cell>
          <cell r="AJ437" t="str">
            <v>DE ZAYAS J M</v>
          </cell>
          <cell r="AK437" t="str">
            <v>VND</v>
          </cell>
          <cell r="AL437" t="str">
            <v>589128454</v>
          </cell>
          <cell r="AM437" t="str">
            <v>FAC</v>
          </cell>
          <cell r="AN437" t="str">
            <v>000</v>
          </cell>
          <cell r="AQ437" t="str">
            <v>NVD</v>
          </cell>
          <cell r="AR437" t="str">
            <v>2002-12-</v>
          </cell>
          <cell r="AU437" t="str">
            <v>J DEZAYAS MEALS     DE ZAYAS J M        1900003389</v>
          </cell>
          <cell r="AV437" t="str">
            <v>WF-BATCH</v>
          </cell>
          <cell r="AW437" t="str">
            <v>000</v>
          </cell>
          <cell r="AX437" t="str">
            <v>00</v>
          </cell>
          <cell r="AY437" t="str">
            <v>0</v>
          </cell>
          <cell r="AZ437" t="str">
            <v>FPL Fibernet</v>
          </cell>
        </row>
        <row r="438">
          <cell r="A438" t="str">
            <v>107100</v>
          </cell>
          <cell r="B438" t="str">
            <v>0314</v>
          </cell>
          <cell r="C438" t="str">
            <v>06075</v>
          </cell>
          <cell r="D438" t="str">
            <v>0FIBER</v>
          </cell>
          <cell r="E438" t="str">
            <v>314000</v>
          </cell>
          <cell r="F438" t="str">
            <v>0662</v>
          </cell>
          <cell r="G438" t="str">
            <v>51450</v>
          </cell>
          <cell r="H438" t="str">
            <v>A</v>
          </cell>
          <cell r="I438" t="str">
            <v>00000041</v>
          </cell>
          <cell r="J438">
            <v>63</v>
          </cell>
          <cell r="K438">
            <v>314</v>
          </cell>
          <cell r="L438">
            <v>6175</v>
          </cell>
          <cell r="M438">
            <v>0</v>
          </cell>
          <cell r="N438">
            <v>0</v>
          </cell>
          <cell r="O438">
            <v>0</v>
          </cell>
          <cell r="P438">
            <v>0</v>
          </cell>
          <cell r="Q438" t="str">
            <v>0662</v>
          </cell>
          <cell r="R438" t="str">
            <v>51450</v>
          </cell>
          <cell r="S438" t="str">
            <v>200212</v>
          </cell>
          <cell r="T438" t="str">
            <v>SA01</v>
          </cell>
          <cell r="U438">
            <v>2746.5</v>
          </cell>
          <cell r="W438">
            <v>0</v>
          </cell>
          <cell r="Y438">
            <v>0</v>
          </cell>
          <cell r="Z438">
            <v>1</v>
          </cell>
          <cell r="AA438" t="str">
            <v>BCH</v>
          </cell>
          <cell r="AB438" t="str">
            <v>450002354</v>
          </cell>
          <cell r="AC438" t="str">
            <v>PO#</v>
          </cell>
          <cell r="AD438" t="str">
            <v>4500030221</v>
          </cell>
          <cell r="AE438" t="str">
            <v>S/R</v>
          </cell>
          <cell r="AF438" t="str">
            <v>NET</v>
          </cell>
          <cell r="AI438" t="str">
            <v>PYN</v>
          </cell>
          <cell r="AJ438" t="str">
            <v>W D COMMUNICATIONS INC</v>
          </cell>
          <cell r="AK438" t="str">
            <v>VND</v>
          </cell>
          <cell r="AL438" t="str">
            <v>591953252</v>
          </cell>
          <cell r="AM438" t="str">
            <v>FAC</v>
          </cell>
          <cell r="AN438" t="str">
            <v>000</v>
          </cell>
          <cell r="AQ438" t="str">
            <v>NVD</v>
          </cell>
          <cell r="AR438" t="str">
            <v>2002-12-</v>
          </cell>
          <cell r="AU438" t="str">
            <v>INVOICE# 26809      W D COMMUNICATIONS I5000003657</v>
          </cell>
          <cell r="AV438" t="str">
            <v>WF-BATCH</v>
          </cell>
          <cell r="AW438" t="str">
            <v>000</v>
          </cell>
          <cell r="AX438" t="str">
            <v>00</v>
          </cell>
          <cell r="AY438" t="str">
            <v>0</v>
          </cell>
          <cell r="AZ438" t="str">
            <v>FPL Fibernet</v>
          </cell>
        </row>
        <row r="439">
          <cell r="A439" t="str">
            <v>107100</v>
          </cell>
          <cell r="B439" t="str">
            <v>0314</v>
          </cell>
          <cell r="C439" t="str">
            <v>06075</v>
          </cell>
          <cell r="D439" t="str">
            <v>0FIBER</v>
          </cell>
          <cell r="E439" t="str">
            <v>314000</v>
          </cell>
          <cell r="F439" t="str">
            <v>0662</v>
          </cell>
          <cell r="G439" t="str">
            <v>52450</v>
          </cell>
          <cell r="H439" t="str">
            <v>A</v>
          </cell>
          <cell r="I439" t="str">
            <v>00000041</v>
          </cell>
          <cell r="J439">
            <v>63</v>
          </cell>
          <cell r="K439">
            <v>314</v>
          </cell>
          <cell r="L439">
            <v>6175</v>
          </cell>
          <cell r="M439">
            <v>0</v>
          </cell>
          <cell r="N439">
            <v>0</v>
          </cell>
          <cell r="O439">
            <v>0</v>
          </cell>
          <cell r="P439">
            <v>0</v>
          </cell>
          <cell r="Q439" t="str">
            <v>0662</v>
          </cell>
          <cell r="R439" t="str">
            <v>52450</v>
          </cell>
          <cell r="S439" t="str">
            <v>200212</v>
          </cell>
          <cell r="T439" t="str">
            <v>SA01</v>
          </cell>
          <cell r="U439">
            <v>460.63</v>
          </cell>
          <cell r="W439">
            <v>0</v>
          </cell>
          <cell r="Y439">
            <v>0</v>
          </cell>
          <cell r="Z439">
            <v>0</v>
          </cell>
          <cell r="AA439" t="str">
            <v>BCH</v>
          </cell>
          <cell r="AB439" t="str">
            <v>450002337</v>
          </cell>
          <cell r="AC439" t="str">
            <v>PO#</v>
          </cell>
          <cell r="AE439" t="str">
            <v>S/R</v>
          </cell>
          <cell r="AI439" t="str">
            <v>PYN</v>
          </cell>
          <cell r="AJ439" t="str">
            <v>BELLSOUTH TELECOMMUNICATI</v>
          </cell>
          <cell r="AK439" t="str">
            <v>VND</v>
          </cell>
          <cell r="AL439" t="str">
            <v>580436120</v>
          </cell>
          <cell r="AM439" t="str">
            <v>FAC</v>
          </cell>
          <cell r="AN439" t="str">
            <v>000</v>
          </cell>
          <cell r="AQ439" t="str">
            <v>NVD</v>
          </cell>
          <cell r="AR439" t="str">
            <v>2002-11-</v>
          </cell>
          <cell r="AU439" t="str">
            <v>2F095003F           BELLSOUTH TELECOMMUN1900003262</v>
          </cell>
          <cell r="AV439" t="str">
            <v>WF-BATCH</v>
          </cell>
          <cell r="AW439" t="str">
            <v>000</v>
          </cell>
          <cell r="AX439" t="str">
            <v>00</v>
          </cell>
          <cell r="AY439" t="str">
            <v>0</v>
          </cell>
          <cell r="AZ439" t="str">
            <v>FPL Fibernet</v>
          </cell>
        </row>
        <row r="440">
          <cell r="A440" t="str">
            <v>107100</v>
          </cell>
          <cell r="B440" t="str">
            <v>0314</v>
          </cell>
          <cell r="C440" t="str">
            <v>06075</v>
          </cell>
          <cell r="D440" t="str">
            <v>0FIBER</v>
          </cell>
          <cell r="E440" t="str">
            <v>314000</v>
          </cell>
          <cell r="F440" t="str">
            <v>0803</v>
          </cell>
          <cell r="G440" t="str">
            <v>36000</v>
          </cell>
          <cell r="H440" t="str">
            <v>A</v>
          </cell>
          <cell r="I440" t="str">
            <v>00000041</v>
          </cell>
          <cell r="J440">
            <v>60</v>
          </cell>
          <cell r="K440">
            <v>314</v>
          </cell>
          <cell r="L440">
            <v>6175</v>
          </cell>
          <cell r="M440">
            <v>107</v>
          </cell>
          <cell r="N440">
            <v>10</v>
          </cell>
          <cell r="O440">
            <v>0</v>
          </cell>
          <cell r="P440">
            <v>107.1</v>
          </cell>
          <cell r="Q440" t="str">
            <v>0803</v>
          </cell>
          <cell r="R440" t="str">
            <v>36000</v>
          </cell>
          <cell r="S440" t="str">
            <v>200212</v>
          </cell>
          <cell r="T440" t="str">
            <v>PY42</v>
          </cell>
          <cell r="U440">
            <v>172.13</v>
          </cell>
          <cell r="V440" t="str">
            <v>LDB</v>
          </cell>
          <cell r="W440">
            <v>0</v>
          </cell>
          <cell r="X440" t="str">
            <v>SHR</v>
          </cell>
          <cell r="Y440">
            <v>5</v>
          </cell>
          <cell r="Z440">
            <v>5</v>
          </cell>
          <cell r="AA440" t="str">
            <v>PYP</v>
          </cell>
          <cell r="AB440" t="str">
            <v xml:space="preserve"> 0000026</v>
          </cell>
          <cell r="AC440" t="str">
            <v>PYL</v>
          </cell>
          <cell r="AD440" t="str">
            <v>004368</v>
          </cell>
          <cell r="AE440" t="str">
            <v>EMP</v>
          </cell>
          <cell r="AF440" t="str">
            <v>13648</v>
          </cell>
          <cell r="AG440" t="str">
            <v>JUL</v>
          </cell>
          <cell r="AH440" t="str">
            <v xml:space="preserve"> 000.00</v>
          </cell>
          <cell r="AI440" t="str">
            <v>BCH</v>
          </cell>
          <cell r="AJ440" t="str">
            <v>500</v>
          </cell>
          <cell r="AK440" t="str">
            <v>CLS</v>
          </cell>
          <cell r="AL440" t="str">
            <v>R445</v>
          </cell>
          <cell r="AM440" t="str">
            <v>DTA</v>
          </cell>
          <cell r="AN440" t="str">
            <v xml:space="preserve"> 00000000000.00</v>
          </cell>
          <cell r="AO440" t="str">
            <v>DTH</v>
          </cell>
          <cell r="AP440" t="str">
            <v xml:space="preserve"> 00000000000.00</v>
          </cell>
          <cell r="AV440" t="str">
            <v>000000000</v>
          </cell>
          <cell r="AW440" t="str">
            <v>000</v>
          </cell>
          <cell r="AX440" t="str">
            <v>00</v>
          </cell>
          <cell r="AY440" t="str">
            <v>0</v>
          </cell>
          <cell r="AZ440" t="str">
            <v>FPL Fibernet</v>
          </cell>
        </row>
        <row r="441">
          <cell r="A441" t="str">
            <v>107100</v>
          </cell>
          <cell r="B441" t="str">
            <v>0335</v>
          </cell>
          <cell r="C441" t="str">
            <v>06075</v>
          </cell>
          <cell r="D441" t="str">
            <v>0FIBER</v>
          </cell>
          <cell r="E441" t="str">
            <v>335000</v>
          </cell>
          <cell r="F441" t="str">
            <v>0675</v>
          </cell>
          <cell r="G441" t="str">
            <v>52450</v>
          </cell>
          <cell r="H441" t="str">
            <v>A</v>
          </cell>
          <cell r="I441" t="str">
            <v>00000041</v>
          </cell>
          <cell r="J441">
            <v>62</v>
          </cell>
          <cell r="K441">
            <v>335</v>
          </cell>
          <cell r="L441">
            <v>6175</v>
          </cell>
          <cell r="M441">
            <v>0</v>
          </cell>
          <cell r="N441">
            <v>0</v>
          </cell>
          <cell r="O441">
            <v>0</v>
          </cell>
          <cell r="P441">
            <v>0</v>
          </cell>
          <cell r="Q441" t="str">
            <v>0675</v>
          </cell>
          <cell r="R441" t="str">
            <v>52450</v>
          </cell>
          <cell r="S441" t="str">
            <v>200212</v>
          </cell>
          <cell r="T441" t="str">
            <v>SA01</v>
          </cell>
          <cell r="U441">
            <v>5.0999999999999996</v>
          </cell>
          <cell r="W441">
            <v>0</v>
          </cell>
          <cell r="Y441">
            <v>0</v>
          </cell>
          <cell r="Z441">
            <v>0</v>
          </cell>
          <cell r="AA441" t="str">
            <v>BCH</v>
          </cell>
          <cell r="AB441" t="str">
            <v>450002346</v>
          </cell>
          <cell r="AC441" t="str">
            <v>PO#</v>
          </cell>
          <cell r="AE441" t="str">
            <v>S/R</v>
          </cell>
          <cell r="AI441" t="str">
            <v>PYN</v>
          </cell>
          <cell r="AJ441" t="str">
            <v>UNITED PARCEL SVC OF AMER</v>
          </cell>
          <cell r="AK441" t="str">
            <v>VND</v>
          </cell>
          <cell r="AL441" t="str">
            <v>362407381</v>
          </cell>
          <cell r="AM441" t="str">
            <v>FAC</v>
          </cell>
          <cell r="AN441" t="str">
            <v>000</v>
          </cell>
          <cell r="AQ441" t="str">
            <v>NVD</v>
          </cell>
          <cell r="AR441" t="str">
            <v>2002-10-</v>
          </cell>
          <cell r="AU441" t="str">
            <v>0000R454V3422       UNITED PARCEL SVC OF1900003308</v>
          </cell>
          <cell r="AV441" t="str">
            <v>WF-BATCH</v>
          </cell>
          <cell r="AW441" t="str">
            <v>000</v>
          </cell>
          <cell r="AX441" t="str">
            <v>00</v>
          </cell>
          <cell r="AY441" t="str">
            <v>0</v>
          </cell>
          <cell r="AZ441" t="str">
            <v>FPL Fibernet</v>
          </cell>
        </row>
        <row r="442">
          <cell r="A442" t="str">
            <v>107100</v>
          </cell>
          <cell r="B442" t="str">
            <v>0335</v>
          </cell>
          <cell r="C442" t="str">
            <v>06075</v>
          </cell>
          <cell r="D442" t="str">
            <v>0FIBER</v>
          </cell>
          <cell r="E442" t="str">
            <v>335000</v>
          </cell>
          <cell r="F442" t="str">
            <v>0676</v>
          </cell>
          <cell r="G442" t="str">
            <v>11450</v>
          </cell>
          <cell r="H442" t="str">
            <v>A</v>
          </cell>
          <cell r="I442" t="str">
            <v>00000041</v>
          </cell>
          <cell r="J442">
            <v>62</v>
          </cell>
          <cell r="K442">
            <v>335</v>
          </cell>
          <cell r="L442">
            <v>6175</v>
          </cell>
          <cell r="M442">
            <v>0</v>
          </cell>
          <cell r="N442">
            <v>0</v>
          </cell>
          <cell r="O442">
            <v>0</v>
          </cell>
          <cell r="P442">
            <v>0</v>
          </cell>
          <cell r="Q442" t="str">
            <v>0676</v>
          </cell>
          <cell r="R442" t="str">
            <v>11450</v>
          </cell>
          <cell r="S442" t="str">
            <v>200212</v>
          </cell>
          <cell r="T442" t="str">
            <v>SA01</v>
          </cell>
          <cell r="U442">
            <v>714.39</v>
          </cell>
          <cell r="V442" t="str">
            <v>LDB</v>
          </cell>
          <cell r="W442">
            <v>0</v>
          </cell>
          <cell r="Y442">
            <v>0</v>
          </cell>
          <cell r="Z442">
            <v>1</v>
          </cell>
          <cell r="AA442" t="str">
            <v>MS#</v>
          </cell>
          <cell r="AB442" t="str">
            <v xml:space="preserve">   998000427</v>
          </cell>
          <cell r="AC442" t="str">
            <v>BCH</v>
          </cell>
          <cell r="AD442" t="str">
            <v>012373</v>
          </cell>
          <cell r="AE442" t="str">
            <v>TML</v>
          </cell>
          <cell r="AF442" t="str">
            <v>12026</v>
          </cell>
          <cell r="AG442" t="str">
            <v>SRL</v>
          </cell>
          <cell r="AH442" t="str">
            <v>0368</v>
          </cell>
          <cell r="AI442" t="str">
            <v>DLV</v>
          </cell>
          <cell r="AJ442" t="str">
            <v>000</v>
          </cell>
          <cell r="AK442" t="str">
            <v>REL</v>
          </cell>
          <cell r="AL442" t="str">
            <v>000</v>
          </cell>
          <cell r="AM442" t="str">
            <v>LN#</v>
          </cell>
          <cell r="AO442" t="str">
            <v>UOI</v>
          </cell>
          <cell r="AP442" t="str">
            <v>EA</v>
          </cell>
          <cell r="AU442" t="str">
            <v>0</v>
          </cell>
          <cell r="AW442" t="str">
            <v>000</v>
          </cell>
          <cell r="AX442" t="str">
            <v>00</v>
          </cell>
          <cell r="AY442" t="str">
            <v>0</v>
          </cell>
          <cell r="AZ442" t="str">
            <v>FPL Fibernet</v>
          </cell>
        </row>
        <row r="443">
          <cell r="A443" t="str">
            <v>107100</v>
          </cell>
          <cell r="B443" t="str">
            <v>0312</v>
          </cell>
          <cell r="C443" t="str">
            <v>06080</v>
          </cell>
          <cell r="D443" t="str">
            <v>0ELECT</v>
          </cell>
          <cell r="E443" t="str">
            <v>312000</v>
          </cell>
          <cell r="F443" t="str">
            <v>0675</v>
          </cell>
          <cell r="G443" t="str">
            <v>52450</v>
          </cell>
          <cell r="H443" t="str">
            <v>A</v>
          </cell>
          <cell r="I443" t="str">
            <v>00000041</v>
          </cell>
          <cell r="J443">
            <v>65</v>
          </cell>
          <cell r="K443">
            <v>312</v>
          </cell>
          <cell r="L443">
            <v>6177</v>
          </cell>
          <cell r="M443">
            <v>398</v>
          </cell>
          <cell r="N443">
            <v>0</v>
          </cell>
          <cell r="O443">
            <v>1</v>
          </cell>
          <cell r="P443">
            <v>398.00099999999998</v>
          </cell>
          <cell r="Q443" t="str">
            <v>0675</v>
          </cell>
          <cell r="R443" t="str">
            <v>52450</v>
          </cell>
          <cell r="S443" t="str">
            <v>200212</v>
          </cell>
          <cell r="T443" t="str">
            <v>SA01</v>
          </cell>
          <cell r="U443">
            <v>5.71</v>
          </cell>
          <cell r="W443">
            <v>0</v>
          </cell>
          <cell r="Y443">
            <v>0</v>
          </cell>
          <cell r="Z443">
            <v>0</v>
          </cell>
          <cell r="AA443" t="str">
            <v>BCH</v>
          </cell>
          <cell r="AB443" t="str">
            <v>450002346</v>
          </cell>
          <cell r="AC443" t="str">
            <v>PO#</v>
          </cell>
          <cell r="AE443" t="str">
            <v>S/R</v>
          </cell>
          <cell r="AI443" t="str">
            <v>PYN</v>
          </cell>
          <cell r="AJ443" t="str">
            <v>UNITED PARCEL SVC OF AMER</v>
          </cell>
          <cell r="AK443" t="str">
            <v>VND</v>
          </cell>
          <cell r="AL443" t="str">
            <v>362407381</v>
          </cell>
          <cell r="AM443" t="str">
            <v>FAC</v>
          </cell>
          <cell r="AN443" t="str">
            <v>000</v>
          </cell>
          <cell r="AQ443" t="str">
            <v>NVD</v>
          </cell>
          <cell r="AR443" t="str">
            <v>2002-10-</v>
          </cell>
          <cell r="AU443" t="str">
            <v>0000R454V3422       UNITED PARCEL SVC OF1900003308</v>
          </cell>
          <cell r="AV443" t="str">
            <v>WF-BATCH</v>
          </cell>
          <cell r="AW443" t="str">
            <v>000</v>
          </cell>
          <cell r="AX443" t="str">
            <v>00</v>
          </cell>
          <cell r="AY443" t="str">
            <v>0</v>
          </cell>
          <cell r="AZ443" t="str">
            <v>FPL Fibernet</v>
          </cell>
        </row>
        <row r="444">
          <cell r="A444" t="str">
            <v>107100</v>
          </cell>
          <cell r="B444" t="str">
            <v>0312</v>
          </cell>
          <cell r="C444" t="str">
            <v>06080</v>
          </cell>
          <cell r="D444" t="str">
            <v>0ELECT</v>
          </cell>
          <cell r="E444" t="str">
            <v>312000</v>
          </cell>
          <cell r="F444" t="str">
            <v>0676</v>
          </cell>
          <cell r="G444" t="str">
            <v>12450</v>
          </cell>
          <cell r="H444" t="str">
            <v>A</v>
          </cell>
          <cell r="I444" t="str">
            <v>00000041</v>
          </cell>
          <cell r="J444">
            <v>65</v>
          </cell>
          <cell r="K444">
            <v>312</v>
          </cell>
          <cell r="L444">
            <v>6177</v>
          </cell>
          <cell r="M444">
            <v>398</v>
          </cell>
          <cell r="N444">
            <v>0</v>
          </cell>
          <cell r="O444">
            <v>1</v>
          </cell>
          <cell r="P444">
            <v>398.00099999999998</v>
          </cell>
          <cell r="Q444" t="str">
            <v>0676</v>
          </cell>
          <cell r="R444" t="str">
            <v>12450</v>
          </cell>
          <cell r="S444" t="str">
            <v>200212</v>
          </cell>
          <cell r="T444" t="str">
            <v>SA01</v>
          </cell>
          <cell r="U444">
            <v>-799.64</v>
          </cell>
          <cell r="V444" t="str">
            <v>LDB</v>
          </cell>
          <cell r="W444">
            <v>0</v>
          </cell>
          <cell r="Y444">
            <v>0</v>
          </cell>
          <cell r="Z444">
            <v>-2</v>
          </cell>
          <cell r="AA444" t="str">
            <v>MS#</v>
          </cell>
          <cell r="AB444" t="str">
            <v xml:space="preserve">   998003502</v>
          </cell>
          <cell r="AC444" t="str">
            <v>BCH</v>
          </cell>
          <cell r="AD444" t="str">
            <v>016804</v>
          </cell>
          <cell r="AE444" t="str">
            <v>TML</v>
          </cell>
          <cell r="AF444" t="str">
            <v>12010</v>
          </cell>
          <cell r="AG444" t="str">
            <v>SRL</v>
          </cell>
          <cell r="AH444" t="str">
            <v>0368</v>
          </cell>
          <cell r="AI444" t="str">
            <v>DLV</v>
          </cell>
          <cell r="AJ444" t="str">
            <v>000</v>
          </cell>
          <cell r="AK444" t="str">
            <v>REL</v>
          </cell>
          <cell r="AL444" t="str">
            <v>000</v>
          </cell>
          <cell r="AM444" t="str">
            <v>LN#</v>
          </cell>
          <cell r="AO444" t="str">
            <v>UOI</v>
          </cell>
          <cell r="AP444" t="str">
            <v>EA</v>
          </cell>
          <cell r="AU444" t="str">
            <v>0</v>
          </cell>
          <cell r="AW444" t="str">
            <v>000</v>
          </cell>
          <cell r="AX444" t="str">
            <v>00</v>
          </cell>
          <cell r="AY444" t="str">
            <v>0</v>
          </cell>
          <cell r="AZ444" t="str">
            <v>FPL Fibernet</v>
          </cell>
        </row>
        <row r="445">
          <cell r="A445" t="str">
            <v>107100</v>
          </cell>
          <cell r="B445" t="str">
            <v>0312</v>
          </cell>
          <cell r="C445" t="str">
            <v>06080</v>
          </cell>
          <cell r="D445" t="str">
            <v>0ELECT</v>
          </cell>
          <cell r="E445" t="str">
            <v>312000</v>
          </cell>
          <cell r="F445" t="str">
            <v>0676</v>
          </cell>
          <cell r="G445" t="str">
            <v>12450</v>
          </cell>
          <cell r="H445" t="str">
            <v>A</v>
          </cell>
          <cell r="I445" t="str">
            <v>00000041</v>
          </cell>
          <cell r="J445">
            <v>65</v>
          </cell>
          <cell r="K445">
            <v>312</v>
          </cell>
          <cell r="L445">
            <v>6177</v>
          </cell>
          <cell r="M445">
            <v>398</v>
          </cell>
          <cell r="N445">
            <v>0</v>
          </cell>
          <cell r="O445">
            <v>1</v>
          </cell>
          <cell r="P445">
            <v>398.00099999999998</v>
          </cell>
          <cell r="Q445" t="str">
            <v>0676</v>
          </cell>
          <cell r="R445" t="str">
            <v>12450</v>
          </cell>
          <cell r="S445" t="str">
            <v>200212</v>
          </cell>
          <cell r="T445" t="str">
            <v>SA01</v>
          </cell>
          <cell r="U445">
            <v>-1591.92</v>
          </cell>
          <cell r="V445" t="str">
            <v>LDB</v>
          </cell>
          <cell r="W445">
            <v>0</v>
          </cell>
          <cell r="Y445">
            <v>0</v>
          </cell>
          <cell r="Z445">
            <v>-12</v>
          </cell>
          <cell r="AA445" t="str">
            <v>MS#</v>
          </cell>
          <cell r="AB445" t="str">
            <v xml:space="preserve">   998003509</v>
          </cell>
          <cell r="AC445" t="str">
            <v>BCH</v>
          </cell>
          <cell r="AD445" t="str">
            <v>016804</v>
          </cell>
          <cell r="AE445" t="str">
            <v>TML</v>
          </cell>
          <cell r="AF445" t="str">
            <v>12010</v>
          </cell>
          <cell r="AG445" t="str">
            <v>SRL</v>
          </cell>
          <cell r="AH445" t="str">
            <v>0368</v>
          </cell>
          <cell r="AI445" t="str">
            <v>DLV</v>
          </cell>
          <cell r="AJ445" t="str">
            <v>000</v>
          </cell>
          <cell r="AK445" t="str">
            <v>REL</v>
          </cell>
          <cell r="AL445" t="str">
            <v>000</v>
          </cell>
          <cell r="AM445" t="str">
            <v>LN#</v>
          </cell>
          <cell r="AO445" t="str">
            <v>UOI</v>
          </cell>
          <cell r="AP445" t="str">
            <v>EA</v>
          </cell>
          <cell r="AU445" t="str">
            <v>0</v>
          </cell>
          <cell r="AW445" t="str">
            <v>000</v>
          </cell>
          <cell r="AX445" t="str">
            <v>00</v>
          </cell>
          <cell r="AY445" t="str">
            <v>0</v>
          </cell>
          <cell r="AZ445" t="str">
            <v>FPL Fibernet</v>
          </cell>
        </row>
        <row r="446">
          <cell r="A446" t="str">
            <v>107100</v>
          </cell>
          <cell r="B446" t="str">
            <v>0312</v>
          </cell>
          <cell r="C446" t="str">
            <v>06080</v>
          </cell>
          <cell r="D446" t="str">
            <v>0ELECT</v>
          </cell>
          <cell r="E446" t="str">
            <v>312000</v>
          </cell>
          <cell r="F446" t="str">
            <v>0676</v>
          </cell>
          <cell r="G446" t="str">
            <v>12450</v>
          </cell>
          <cell r="H446" t="str">
            <v>A</v>
          </cell>
          <cell r="I446" t="str">
            <v>00000041</v>
          </cell>
          <cell r="J446">
            <v>65</v>
          </cell>
          <cell r="K446">
            <v>312</v>
          </cell>
          <cell r="L446">
            <v>6177</v>
          </cell>
          <cell r="M446">
            <v>398</v>
          </cell>
          <cell r="N446">
            <v>0</v>
          </cell>
          <cell r="O446">
            <v>1</v>
          </cell>
          <cell r="P446">
            <v>398.00099999999998</v>
          </cell>
          <cell r="Q446" t="str">
            <v>0676</v>
          </cell>
          <cell r="R446" t="str">
            <v>12450</v>
          </cell>
          <cell r="S446" t="str">
            <v>200212</v>
          </cell>
          <cell r="T446" t="str">
            <v>SA01</v>
          </cell>
          <cell r="U446">
            <v>-2497.6799999999998</v>
          </cell>
          <cell r="V446" t="str">
            <v>LDB</v>
          </cell>
          <cell r="W446">
            <v>0</v>
          </cell>
          <cell r="Y446">
            <v>0</v>
          </cell>
          <cell r="Z446">
            <v>-8</v>
          </cell>
          <cell r="AA446" t="str">
            <v>MS#</v>
          </cell>
          <cell r="AB446" t="str">
            <v xml:space="preserve">   998014267</v>
          </cell>
          <cell r="AC446" t="str">
            <v>BCH</v>
          </cell>
          <cell r="AD446" t="str">
            <v>016804</v>
          </cell>
          <cell r="AE446" t="str">
            <v>TML</v>
          </cell>
          <cell r="AF446" t="str">
            <v>12010</v>
          </cell>
          <cell r="AG446" t="str">
            <v>SRL</v>
          </cell>
          <cell r="AH446" t="str">
            <v>0368</v>
          </cell>
          <cell r="AI446" t="str">
            <v>DLV</v>
          </cell>
          <cell r="AJ446" t="str">
            <v>000</v>
          </cell>
          <cell r="AK446" t="str">
            <v>REL</v>
          </cell>
          <cell r="AL446" t="str">
            <v>000</v>
          </cell>
          <cell r="AM446" t="str">
            <v>LN#</v>
          </cell>
          <cell r="AO446" t="str">
            <v>UOI</v>
          </cell>
          <cell r="AP446" t="str">
            <v>EA</v>
          </cell>
          <cell r="AU446" t="str">
            <v>0</v>
          </cell>
          <cell r="AW446" t="str">
            <v>000</v>
          </cell>
          <cell r="AX446" t="str">
            <v>00</v>
          </cell>
          <cell r="AY446" t="str">
            <v>0</v>
          </cell>
          <cell r="AZ446" t="str">
            <v>FPL Fibernet</v>
          </cell>
        </row>
        <row r="447">
          <cell r="A447" t="str">
            <v>107100</v>
          </cell>
          <cell r="B447" t="str">
            <v>0312</v>
          </cell>
          <cell r="C447" t="str">
            <v>06080</v>
          </cell>
          <cell r="D447" t="str">
            <v>0ELECT</v>
          </cell>
          <cell r="E447" t="str">
            <v>312000</v>
          </cell>
          <cell r="F447" t="str">
            <v>0790</v>
          </cell>
          <cell r="G447" t="str">
            <v>65000</v>
          </cell>
          <cell r="H447" t="str">
            <v>A</v>
          </cell>
          <cell r="I447" t="str">
            <v>00000041</v>
          </cell>
          <cell r="J447">
            <v>65</v>
          </cell>
          <cell r="K447">
            <v>312</v>
          </cell>
          <cell r="L447">
            <v>6177</v>
          </cell>
          <cell r="M447">
            <v>0</v>
          </cell>
          <cell r="N447">
            <v>0</v>
          </cell>
          <cell r="O447">
            <v>0</v>
          </cell>
          <cell r="P447">
            <v>0</v>
          </cell>
          <cell r="Q447" t="str">
            <v>0790</v>
          </cell>
          <cell r="R447" t="str">
            <v>65000</v>
          </cell>
          <cell r="S447" t="str">
            <v>200212</v>
          </cell>
          <cell r="T447" t="str">
            <v>CA01</v>
          </cell>
          <cell r="U447">
            <v>14500</v>
          </cell>
          <cell r="V447" t="str">
            <v>LDB</v>
          </cell>
          <cell r="W447">
            <v>0</v>
          </cell>
          <cell r="Y447">
            <v>0</v>
          </cell>
          <cell r="Z447">
            <v>0</v>
          </cell>
          <cell r="AA447" t="str">
            <v>BCH</v>
          </cell>
          <cell r="AB447" t="str">
            <v>0011</v>
          </cell>
          <cell r="AC447" t="str">
            <v>WKS</v>
          </cell>
          <cell r="AE447" t="str">
            <v>JV#</v>
          </cell>
          <cell r="AF447" t="str">
            <v>1232</v>
          </cell>
          <cell r="AG447" t="str">
            <v>FRN</v>
          </cell>
          <cell r="AH447" t="str">
            <v>6177</v>
          </cell>
          <cell r="AI447" t="str">
            <v>RP#</v>
          </cell>
          <cell r="AJ447" t="str">
            <v>000</v>
          </cell>
          <cell r="AK447" t="str">
            <v>CTL</v>
          </cell>
          <cell r="AM447" t="str">
            <v>RF#</v>
          </cell>
          <cell r="AU447" t="str">
            <v>ACCRUAL OF OCT 02 CAPITAL</v>
          </cell>
          <cell r="AZ447" t="str">
            <v>FPL Fibernet</v>
          </cell>
        </row>
        <row r="448">
          <cell r="A448" t="str">
            <v>107100</v>
          </cell>
          <cell r="B448" t="str">
            <v>0312</v>
          </cell>
          <cell r="C448" t="str">
            <v>06080</v>
          </cell>
          <cell r="D448" t="str">
            <v>0ELECT</v>
          </cell>
          <cell r="E448" t="str">
            <v>312000</v>
          </cell>
          <cell r="F448" t="str">
            <v>0790</v>
          </cell>
          <cell r="G448" t="str">
            <v>65000</v>
          </cell>
          <cell r="H448" t="str">
            <v>A</v>
          </cell>
          <cell r="I448" t="str">
            <v>00000041</v>
          </cell>
          <cell r="J448">
            <v>65</v>
          </cell>
          <cell r="K448">
            <v>312</v>
          </cell>
          <cell r="L448">
            <v>6177</v>
          </cell>
          <cell r="M448">
            <v>0</v>
          </cell>
          <cell r="N448">
            <v>0</v>
          </cell>
          <cell r="O448">
            <v>0</v>
          </cell>
          <cell r="P448">
            <v>0</v>
          </cell>
          <cell r="Q448" t="str">
            <v>0790</v>
          </cell>
          <cell r="R448" t="str">
            <v>65000</v>
          </cell>
          <cell r="S448" t="str">
            <v>200212</v>
          </cell>
          <cell r="T448" t="str">
            <v>CA01</v>
          </cell>
          <cell r="U448">
            <v>-14500</v>
          </cell>
          <cell r="V448" t="str">
            <v>LDB</v>
          </cell>
          <cell r="W448">
            <v>0</v>
          </cell>
          <cell r="Y448">
            <v>0</v>
          </cell>
          <cell r="Z448">
            <v>0</v>
          </cell>
          <cell r="AA448" t="str">
            <v>BCH</v>
          </cell>
          <cell r="AB448" t="str">
            <v>0042</v>
          </cell>
          <cell r="AC448" t="str">
            <v>WKS</v>
          </cell>
          <cell r="AE448" t="str">
            <v>JV#</v>
          </cell>
          <cell r="AF448" t="str">
            <v>1232</v>
          </cell>
          <cell r="AG448" t="str">
            <v>FRN</v>
          </cell>
          <cell r="AH448" t="str">
            <v>6177</v>
          </cell>
          <cell r="AI448" t="str">
            <v>RP#</v>
          </cell>
          <cell r="AJ448" t="str">
            <v>000</v>
          </cell>
          <cell r="AK448" t="str">
            <v>CTL</v>
          </cell>
          <cell r="AM448" t="str">
            <v>RF#</v>
          </cell>
          <cell r="AU448" t="str">
            <v>ACCRUAL REVERSAL OF DEC02</v>
          </cell>
          <cell r="AZ448" t="str">
            <v>FPL Fibernet</v>
          </cell>
        </row>
        <row r="449">
          <cell r="A449" t="str">
            <v>107100</v>
          </cell>
          <cell r="B449" t="str">
            <v>0312</v>
          </cell>
          <cell r="C449" t="str">
            <v>06080</v>
          </cell>
          <cell r="D449" t="str">
            <v>0ELECT</v>
          </cell>
          <cell r="E449" t="str">
            <v>312000</v>
          </cell>
          <cell r="F449" t="str">
            <v>0790</v>
          </cell>
          <cell r="G449" t="str">
            <v>65000</v>
          </cell>
          <cell r="H449" t="str">
            <v>A</v>
          </cell>
          <cell r="I449" t="str">
            <v>00000041</v>
          </cell>
          <cell r="J449">
            <v>70</v>
          </cell>
          <cell r="K449">
            <v>312</v>
          </cell>
          <cell r="L449">
            <v>6177</v>
          </cell>
          <cell r="M449">
            <v>0</v>
          </cell>
          <cell r="N449">
            <v>0</v>
          </cell>
          <cell r="O449">
            <v>0</v>
          </cell>
          <cell r="P449">
            <v>0</v>
          </cell>
          <cell r="Q449" t="str">
            <v>0790</v>
          </cell>
          <cell r="R449" t="str">
            <v>65000</v>
          </cell>
          <cell r="S449" t="str">
            <v>200212</v>
          </cell>
          <cell r="T449" t="str">
            <v>CA01</v>
          </cell>
          <cell r="U449">
            <v>-170913.63</v>
          </cell>
          <cell r="V449" t="str">
            <v>LDB</v>
          </cell>
          <cell r="W449">
            <v>0</v>
          </cell>
          <cell r="Y449">
            <v>0</v>
          </cell>
          <cell r="Z449">
            <v>0</v>
          </cell>
          <cell r="AA449" t="str">
            <v>BCH</v>
          </cell>
          <cell r="AB449" t="str">
            <v>0023</v>
          </cell>
          <cell r="AC449" t="str">
            <v>WKS</v>
          </cell>
          <cell r="AE449" t="str">
            <v>JV#</v>
          </cell>
          <cell r="AF449" t="str">
            <v>1232</v>
          </cell>
          <cell r="AG449" t="str">
            <v>FRN</v>
          </cell>
          <cell r="AH449" t="str">
            <v>6177</v>
          </cell>
          <cell r="AI449" t="str">
            <v>RP#</v>
          </cell>
          <cell r="AJ449" t="str">
            <v>000</v>
          </cell>
          <cell r="AK449" t="str">
            <v>CTL</v>
          </cell>
          <cell r="AM449" t="str">
            <v>RF#</v>
          </cell>
          <cell r="AU449" t="str">
            <v>TO PLACE IN SERVICE</v>
          </cell>
          <cell r="AZ449" t="str">
            <v>FPL Fibernet</v>
          </cell>
        </row>
        <row r="450">
          <cell r="A450" t="str">
            <v>107100</v>
          </cell>
          <cell r="B450" t="str">
            <v>0312</v>
          </cell>
          <cell r="C450" t="str">
            <v>06080</v>
          </cell>
          <cell r="D450" t="str">
            <v>0ELECT</v>
          </cell>
          <cell r="E450" t="str">
            <v>312000</v>
          </cell>
          <cell r="F450" t="str">
            <v>0803</v>
          </cell>
          <cell r="G450" t="str">
            <v>36000</v>
          </cell>
          <cell r="H450" t="str">
            <v>A</v>
          </cell>
          <cell r="I450" t="str">
            <v>00000041</v>
          </cell>
          <cell r="J450">
            <v>65</v>
          </cell>
          <cell r="K450">
            <v>312</v>
          </cell>
          <cell r="L450">
            <v>6177</v>
          </cell>
          <cell r="M450">
            <v>107</v>
          </cell>
          <cell r="N450">
            <v>10</v>
          </cell>
          <cell r="O450">
            <v>0</v>
          </cell>
          <cell r="P450">
            <v>107.1</v>
          </cell>
          <cell r="Q450" t="str">
            <v>0803</v>
          </cell>
          <cell r="R450" t="str">
            <v>36000</v>
          </cell>
          <cell r="S450" t="str">
            <v>200212</v>
          </cell>
          <cell r="T450" t="str">
            <v>PY42</v>
          </cell>
          <cell r="U450">
            <v>951.3</v>
          </cell>
          <cell r="V450" t="str">
            <v>LDB</v>
          </cell>
          <cell r="W450">
            <v>0</v>
          </cell>
          <cell r="X450" t="str">
            <v>SHR</v>
          </cell>
          <cell r="Y450">
            <v>28</v>
          </cell>
          <cell r="Z450">
            <v>28</v>
          </cell>
          <cell r="AA450" t="str">
            <v>PYP</v>
          </cell>
          <cell r="AB450" t="str">
            <v xml:space="preserve"> 0000026</v>
          </cell>
          <cell r="AC450" t="str">
            <v>PYL</v>
          </cell>
          <cell r="AD450" t="str">
            <v>004366</v>
          </cell>
          <cell r="AE450" t="str">
            <v>EMP</v>
          </cell>
          <cell r="AF450" t="str">
            <v>36745</v>
          </cell>
          <cell r="AG450" t="str">
            <v>JUL</v>
          </cell>
          <cell r="AH450" t="str">
            <v xml:space="preserve"> 000.00</v>
          </cell>
          <cell r="AI450" t="str">
            <v>BCH</v>
          </cell>
          <cell r="AJ450" t="str">
            <v>500</v>
          </cell>
          <cell r="AK450" t="str">
            <v>CLS</v>
          </cell>
          <cell r="AL450" t="str">
            <v>R432</v>
          </cell>
          <cell r="AM450" t="str">
            <v>DTA</v>
          </cell>
          <cell r="AN450" t="str">
            <v xml:space="preserve"> 00000000000.00</v>
          </cell>
          <cell r="AO450" t="str">
            <v>DTH</v>
          </cell>
          <cell r="AP450" t="str">
            <v xml:space="preserve"> 00000000000.00</v>
          </cell>
          <cell r="AV450" t="str">
            <v>000000000</v>
          </cell>
          <cell r="AW450" t="str">
            <v>000</v>
          </cell>
          <cell r="AX450" t="str">
            <v>00</v>
          </cell>
          <cell r="AY450" t="str">
            <v>0</v>
          </cell>
          <cell r="AZ450" t="str">
            <v>FPL Fibernet</v>
          </cell>
        </row>
        <row r="451">
          <cell r="A451" t="str">
            <v>107100</v>
          </cell>
          <cell r="B451" t="str">
            <v>0312</v>
          </cell>
          <cell r="C451" t="str">
            <v>06080</v>
          </cell>
          <cell r="D451" t="str">
            <v>0FIBER</v>
          </cell>
          <cell r="E451" t="str">
            <v>312000</v>
          </cell>
          <cell r="F451" t="str">
            <v>0662</v>
          </cell>
          <cell r="G451" t="str">
            <v>51450</v>
          </cell>
          <cell r="H451" t="str">
            <v>A</v>
          </cell>
          <cell r="I451" t="str">
            <v>00000041</v>
          </cell>
          <cell r="J451">
            <v>66</v>
          </cell>
          <cell r="K451">
            <v>312</v>
          </cell>
          <cell r="L451">
            <v>6177</v>
          </cell>
          <cell r="M451">
            <v>398</v>
          </cell>
          <cell r="N451">
            <v>0</v>
          </cell>
          <cell r="O451">
            <v>1</v>
          </cell>
          <cell r="P451">
            <v>398.00099999999998</v>
          </cell>
          <cell r="Q451" t="str">
            <v>0662</v>
          </cell>
          <cell r="R451" t="str">
            <v>51450</v>
          </cell>
          <cell r="S451" t="str">
            <v>200212</v>
          </cell>
          <cell r="T451" t="str">
            <v>SA01</v>
          </cell>
          <cell r="U451">
            <v>12325</v>
          </cell>
          <cell r="W451">
            <v>0</v>
          </cell>
          <cell r="Y451">
            <v>0</v>
          </cell>
          <cell r="Z451">
            <v>1</v>
          </cell>
          <cell r="AA451" t="str">
            <v>BCH</v>
          </cell>
          <cell r="AB451" t="str">
            <v>450002361</v>
          </cell>
          <cell r="AC451" t="str">
            <v>PO#</v>
          </cell>
          <cell r="AD451" t="str">
            <v>4500125619</v>
          </cell>
          <cell r="AE451" t="str">
            <v>S/R</v>
          </cell>
          <cell r="AF451" t="str">
            <v>337</v>
          </cell>
          <cell r="AI451" t="str">
            <v>PYN</v>
          </cell>
          <cell r="AJ451" t="str">
            <v>SYNCHRONET INC</v>
          </cell>
          <cell r="AK451" t="str">
            <v>VND</v>
          </cell>
          <cell r="AL451" t="str">
            <v>582523899</v>
          </cell>
          <cell r="AM451" t="str">
            <v>FAC</v>
          </cell>
          <cell r="AN451" t="str">
            <v>000</v>
          </cell>
          <cell r="AQ451" t="str">
            <v>NVD</v>
          </cell>
          <cell r="AR451" t="str">
            <v>2002-12-</v>
          </cell>
          <cell r="AU451" t="str">
            <v>INVOICE# FPL2233A   SYNCHRONET INC      5000003710</v>
          </cell>
          <cell r="AV451" t="str">
            <v>WF-BATCH</v>
          </cell>
          <cell r="AW451" t="str">
            <v>000</v>
          </cell>
          <cell r="AX451" t="str">
            <v>00</v>
          </cell>
          <cell r="AY451" t="str">
            <v>0</v>
          </cell>
          <cell r="AZ451" t="str">
            <v>FPL Fibernet</v>
          </cell>
        </row>
        <row r="452">
          <cell r="A452" t="str">
            <v>107100</v>
          </cell>
          <cell r="B452" t="str">
            <v>0312</v>
          </cell>
          <cell r="C452" t="str">
            <v>06080</v>
          </cell>
          <cell r="D452" t="str">
            <v>0FIBER</v>
          </cell>
          <cell r="E452" t="str">
            <v>312000</v>
          </cell>
          <cell r="F452" t="str">
            <v>0803</v>
          </cell>
          <cell r="G452" t="str">
            <v>36000</v>
          </cell>
          <cell r="H452" t="str">
            <v>A</v>
          </cell>
          <cell r="I452" t="str">
            <v>00000041</v>
          </cell>
          <cell r="J452">
            <v>60</v>
          </cell>
          <cell r="K452">
            <v>312</v>
          </cell>
          <cell r="L452">
            <v>6177</v>
          </cell>
          <cell r="M452">
            <v>107</v>
          </cell>
          <cell r="N452">
            <v>10</v>
          </cell>
          <cell r="O452">
            <v>0</v>
          </cell>
          <cell r="P452">
            <v>107.1</v>
          </cell>
          <cell r="Q452" t="str">
            <v>0803</v>
          </cell>
          <cell r="R452" t="str">
            <v>36000</v>
          </cell>
          <cell r="S452" t="str">
            <v>200212</v>
          </cell>
          <cell r="T452" t="str">
            <v>PY42</v>
          </cell>
          <cell r="U452">
            <v>124.61</v>
          </cell>
          <cell r="V452" t="str">
            <v>LDB</v>
          </cell>
          <cell r="W452">
            <v>0</v>
          </cell>
          <cell r="X452" t="str">
            <v>SHR</v>
          </cell>
          <cell r="Y452">
            <v>3</v>
          </cell>
          <cell r="Z452">
            <v>3</v>
          </cell>
          <cell r="AA452" t="str">
            <v>PYP</v>
          </cell>
          <cell r="AB452" t="str">
            <v xml:space="preserve"> 0000025</v>
          </cell>
          <cell r="AC452" t="str">
            <v>PYL</v>
          </cell>
          <cell r="AD452" t="str">
            <v>003054</v>
          </cell>
          <cell r="AE452" t="str">
            <v>EMP</v>
          </cell>
          <cell r="AF452" t="str">
            <v>16244</v>
          </cell>
          <cell r="AG452" t="str">
            <v>JUL</v>
          </cell>
          <cell r="AH452" t="str">
            <v xml:space="preserve"> 000.00</v>
          </cell>
          <cell r="AI452" t="str">
            <v>BCH</v>
          </cell>
          <cell r="AJ452" t="str">
            <v>500</v>
          </cell>
          <cell r="AK452" t="str">
            <v>CLS</v>
          </cell>
          <cell r="AL452" t="str">
            <v>R513</v>
          </cell>
          <cell r="AM452" t="str">
            <v>DTA</v>
          </cell>
          <cell r="AN452" t="str">
            <v xml:space="preserve"> 00000000000.00</v>
          </cell>
          <cell r="AO452" t="str">
            <v>DTH</v>
          </cell>
          <cell r="AP452" t="str">
            <v xml:space="preserve"> 00000000000.00</v>
          </cell>
          <cell r="AV452" t="str">
            <v>000000000</v>
          </cell>
          <cell r="AW452" t="str">
            <v>000</v>
          </cell>
          <cell r="AX452" t="str">
            <v>00</v>
          </cell>
          <cell r="AY452" t="str">
            <v>0</v>
          </cell>
          <cell r="AZ452" t="str">
            <v>FPL Fibernet</v>
          </cell>
        </row>
        <row r="453">
          <cell r="A453" t="str">
            <v>107100</v>
          </cell>
          <cell r="B453" t="str">
            <v>0312</v>
          </cell>
          <cell r="C453" t="str">
            <v>06080</v>
          </cell>
          <cell r="D453" t="str">
            <v>0FIBER</v>
          </cell>
          <cell r="E453" t="str">
            <v>312000</v>
          </cell>
          <cell r="F453" t="str">
            <v>0803</v>
          </cell>
          <cell r="G453" t="str">
            <v>36000</v>
          </cell>
          <cell r="H453" t="str">
            <v>A</v>
          </cell>
          <cell r="I453" t="str">
            <v>00000041</v>
          </cell>
          <cell r="J453">
            <v>60</v>
          </cell>
          <cell r="K453">
            <v>312</v>
          </cell>
          <cell r="L453">
            <v>6177</v>
          </cell>
          <cell r="M453">
            <v>107</v>
          </cell>
          <cell r="N453">
            <v>10</v>
          </cell>
          <cell r="O453">
            <v>0</v>
          </cell>
          <cell r="P453">
            <v>107.1</v>
          </cell>
          <cell r="Q453" t="str">
            <v>0803</v>
          </cell>
          <cell r="R453" t="str">
            <v>36000</v>
          </cell>
          <cell r="S453" t="str">
            <v>200212</v>
          </cell>
          <cell r="T453" t="str">
            <v>PY42</v>
          </cell>
          <cell r="U453">
            <v>124.61</v>
          </cell>
          <cell r="V453" t="str">
            <v>LDB</v>
          </cell>
          <cell r="W453">
            <v>0</v>
          </cell>
          <cell r="X453" t="str">
            <v>SHR</v>
          </cell>
          <cell r="Y453">
            <v>3</v>
          </cell>
          <cell r="Z453">
            <v>3</v>
          </cell>
          <cell r="AA453" t="str">
            <v>PYP</v>
          </cell>
          <cell r="AB453" t="str">
            <v xml:space="preserve"> 0000026</v>
          </cell>
          <cell r="AC453" t="str">
            <v>PYL</v>
          </cell>
          <cell r="AD453" t="str">
            <v>003054</v>
          </cell>
          <cell r="AE453" t="str">
            <v>EMP</v>
          </cell>
          <cell r="AF453" t="str">
            <v>16244</v>
          </cell>
          <cell r="AG453" t="str">
            <v>JUL</v>
          </cell>
          <cell r="AH453" t="str">
            <v xml:space="preserve"> 000.00</v>
          </cell>
          <cell r="AI453" t="str">
            <v>BCH</v>
          </cell>
          <cell r="AJ453" t="str">
            <v>500</v>
          </cell>
          <cell r="AK453" t="str">
            <v>CLS</v>
          </cell>
          <cell r="AL453" t="str">
            <v>R513</v>
          </cell>
          <cell r="AM453" t="str">
            <v>DTA</v>
          </cell>
          <cell r="AN453" t="str">
            <v xml:space="preserve"> 00000000000.00</v>
          </cell>
          <cell r="AO453" t="str">
            <v>DTH</v>
          </cell>
          <cell r="AP453" t="str">
            <v xml:space="preserve"> 00000000000.00</v>
          </cell>
          <cell r="AV453" t="str">
            <v>000000000</v>
          </cell>
          <cell r="AW453" t="str">
            <v>000</v>
          </cell>
          <cell r="AX453" t="str">
            <v>00</v>
          </cell>
          <cell r="AY453" t="str">
            <v>0</v>
          </cell>
          <cell r="AZ453" t="str">
            <v>FPL Fibernet</v>
          </cell>
        </row>
        <row r="454">
          <cell r="A454" t="str">
            <v>107100</v>
          </cell>
          <cell r="B454" t="str">
            <v>0312</v>
          </cell>
          <cell r="C454" t="str">
            <v>06080</v>
          </cell>
          <cell r="D454" t="str">
            <v>0FIBER</v>
          </cell>
          <cell r="E454" t="str">
            <v>312000</v>
          </cell>
          <cell r="F454" t="str">
            <v>0813</v>
          </cell>
          <cell r="G454" t="str">
            <v>50000</v>
          </cell>
          <cell r="H454" t="str">
            <v>A</v>
          </cell>
          <cell r="I454" t="str">
            <v>00000041</v>
          </cell>
          <cell r="J454">
            <v>66</v>
          </cell>
          <cell r="K454">
            <v>312</v>
          </cell>
          <cell r="L454">
            <v>6177</v>
          </cell>
          <cell r="M454">
            <v>0</v>
          </cell>
          <cell r="N454">
            <v>0</v>
          </cell>
          <cell r="O454">
            <v>1</v>
          </cell>
          <cell r="P454">
            <v>1E-3</v>
          </cell>
          <cell r="Q454" t="str">
            <v>0813</v>
          </cell>
          <cell r="R454" t="str">
            <v>50000</v>
          </cell>
          <cell r="S454" t="str">
            <v>200212</v>
          </cell>
          <cell r="T454" t="str">
            <v>CA01</v>
          </cell>
          <cell r="U454">
            <v>-13281</v>
          </cell>
          <cell r="W454">
            <v>0</v>
          </cell>
          <cell r="Y454">
            <v>0</v>
          </cell>
          <cell r="Z454">
            <v>0</v>
          </cell>
          <cell r="AA454" t="str">
            <v>BCH</v>
          </cell>
          <cell r="AB454" t="str">
            <v>0020002</v>
          </cell>
          <cell r="AI454" t="str">
            <v>CV#</v>
          </cell>
          <cell r="AJ454" t="str">
            <v>9998</v>
          </cell>
          <cell r="AQ454" t="str">
            <v>NVD</v>
          </cell>
          <cell r="AU454" t="str">
            <v>ADC TELECOMMUNICATIONS</v>
          </cell>
          <cell r="AZ454" t="str">
            <v>FPL Fibernet</v>
          </cell>
        </row>
        <row r="455">
          <cell r="A455" t="str">
            <v>107100</v>
          </cell>
          <cell r="B455" t="str">
            <v>0312</v>
          </cell>
          <cell r="C455" t="str">
            <v>06080</v>
          </cell>
          <cell r="D455" t="str">
            <v>0FIBER</v>
          </cell>
          <cell r="E455" t="str">
            <v>312000</v>
          </cell>
          <cell r="F455" t="str">
            <v>0813</v>
          </cell>
          <cell r="G455" t="str">
            <v>51450</v>
          </cell>
          <cell r="H455" t="str">
            <v>A</v>
          </cell>
          <cell r="I455" t="str">
            <v>00000041</v>
          </cell>
          <cell r="J455">
            <v>66</v>
          </cell>
          <cell r="K455">
            <v>312</v>
          </cell>
          <cell r="L455">
            <v>6177</v>
          </cell>
          <cell r="M455">
            <v>398</v>
          </cell>
          <cell r="N455">
            <v>0</v>
          </cell>
          <cell r="O455">
            <v>1</v>
          </cell>
          <cell r="P455">
            <v>398.00099999999998</v>
          </cell>
          <cell r="Q455" t="str">
            <v>0813</v>
          </cell>
          <cell r="R455" t="str">
            <v>51450</v>
          </cell>
          <cell r="S455" t="str">
            <v>200212</v>
          </cell>
          <cell r="T455" t="str">
            <v>SA01</v>
          </cell>
          <cell r="U455">
            <v>1435</v>
          </cell>
          <cell r="W455">
            <v>0</v>
          </cell>
          <cell r="Y455">
            <v>0</v>
          </cell>
          <cell r="Z455">
            <v>1</v>
          </cell>
          <cell r="AA455" t="str">
            <v>BCH</v>
          </cell>
          <cell r="AB455" t="str">
            <v>450002354</v>
          </cell>
          <cell r="AC455" t="str">
            <v>PO#</v>
          </cell>
          <cell r="AD455" t="str">
            <v>4500054250</v>
          </cell>
          <cell r="AE455" t="str">
            <v>S/R</v>
          </cell>
          <cell r="AF455" t="str">
            <v>337</v>
          </cell>
          <cell r="AI455" t="str">
            <v>PYN</v>
          </cell>
          <cell r="AJ455" t="str">
            <v>K NEX INC</v>
          </cell>
          <cell r="AK455" t="str">
            <v>VND</v>
          </cell>
          <cell r="AL455" t="str">
            <v>593648022</v>
          </cell>
          <cell r="AM455" t="str">
            <v>FAC</v>
          </cell>
          <cell r="AN455" t="str">
            <v>000</v>
          </cell>
          <cell r="AQ455" t="str">
            <v>NVD</v>
          </cell>
          <cell r="AR455" t="str">
            <v>2002-12-</v>
          </cell>
          <cell r="AU455" t="str">
            <v>INVOICE# 1114       K NEX INC           5000003655</v>
          </cell>
          <cell r="AV455" t="str">
            <v>WF-BATCH</v>
          </cell>
          <cell r="AW455" t="str">
            <v>000</v>
          </cell>
          <cell r="AX455" t="str">
            <v>00</v>
          </cell>
          <cell r="AY455" t="str">
            <v>0</v>
          </cell>
          <cell r="AZ455" t="str">
            <v>FPL Fibernet</v>
          </cell>
        </row>
        <row r="456">
          <cell r="A456" t="str">
            <v>107100</v>
          </cell>
          <cell r="B456" t="str">
            <v>0312</v>
          </cell>
          <cell r="C456" t="str">
            <v>06080</v>
          </cell>
          <cell r="D456" t="str">
            <v>0FIBER</v>
          </cell>
          <cell r="E456" t="str">
            <v>312000</v>
          </cell>
          <cell r="F456" t="str">
            <v>0813</v>
          </cell>
          <cell r="G456" t="str">
            <v>52450</v>
          </cell>
          <cell r="H456" t="str">
            <v>A</v>
          </cell>
          <cell r="I456" t="str">
            <v>00000041</v>
          </cell>
          <cell r="J456">
            <v>66</v>
          </cell>
          <cell r="K456">
            <v>312</v>
          </cell>
          <cell r="L456">
            <v>6177</v>
          </cell>
          <cell r="M456">
            <v>0</v>
          </cell>
          <cell r="N456">
            <v>0</v>
          </cell>
          <cell r="O456">
            <v>1</v>
          </cell>
          <cell r="P456">
            <v>1E-3</v>
          </cell>
          <cell r="Q456" t="str">
            <v>0813</v>
          </cell>
          <cell r="R456" t="str">
            <v>52450</v>
          </cell>
          <cell r="S456" t="str">
            <v>200212</v>
          </cell>
          <cell r="T456" t="str">
            <v>SA01</v>
          </cell>
          <cell r="U456">
            <v>-203.67</v>
          </cell>
          <cell r="W456">
            <v>0</v>
          </cell>
          <cell r="Y456">
            <v>0</v>
          </cell>
          <cell r="Z456">
            <v>-1</v>
          </cell>
          <cell r="AA456" t="str">
            <v>BCH</v>
          </cell>
          <cell r="AB456" t="str">
            <v>450002337</v>
          </cell>
          <cell r="AC456" t="str">
            <v>PO#</v>
          </cell>
          <cell r="AD456" t="str">
            <v>4500116202</v>
          </cell>
          <cell r="AE456" t="str">
            <v>S/R</v>
          </cell>
          <cell r="AF456" t="str">
            <v>337</v>
          </cell>
          <cell r="AI456" t="str">
            <v>PYN</v>
          </cell>
          <cell r="AJ456" t="str">
            <v>ADC TELECOMMUNICATIONS SA</v>
          </cell>
          <cell r="AK456" t="str">
            <v>VND</v>
          </cell>
          <cell r="AL456" t="str">
            <v>411903605</v>
          </cell>
          <cell r="AM456" t="str">
            <v>FAC</v>
          </cell>
          <cell r="AN456" t="str">
            <v>000</v>
          </cell>
          <cell r="AQ456" t="str">
            <v>NVD</v>
          </cell>
          <cell r="AR456" t="str">
            <v>2002-11-</v>
          </cell>
          <cell r="AU456" t="str">
            <v>ADC TELECOMMUNICATIOADC TELECOMMUNICATIO0015279957</v>
          </cell>
          <cell r="AV456" t="str">
            <v>AXR0JK3</v>
          </cell>
          <cell r="AW456" t="str">
            <v>000</v>
          </cell>
          <cell r="AX456" t="str">
            <v>00</v>
          </cell>
          <cell r="AY456" t="str">
            <v>0</v>
          </cell>
          <cell r="AZ456" t="str">
            <v>FPL Fibernet</v>
          </cell>
        </row>
        <row r="457">
          <cell r="A457" t="str">
            <v>107100</v>
          </cell>
          <cell r="B457" t="str">
            <v>0312</v>
          </cell>
          <cell r="C457" t="str">
            <v>06080</v>
          </cell>
          <cell r="D457" t="str">
            <v>0FIBER</v>
          </cell>
          <cell r="E457" t="str">
            <v>312000</v>
          </cell>
          <cell r="F457" t="str">
            <v>0803</v>
          </cell>
          <cell r="G457" t="str">
            <v>36000</v>
          </cell>
          <cell r="H457" t="str">
            <v>A</v>
          </cell>
          <cell r="I457" t="str">
            <v>00000041</v>
          </cell>
          <cell r="J457">
            <v>60</v>
          </cell>
          <cell r="K457">
            <v>312</v>
          </cell>
          <cell r="L457">
            <v>6178</v>
          </cell>
          <cell r="M457">
            <v>107</v>
          </cell>
          <cell r="N457">
            <v>10</v>
          </cell>
          <cell r="O457">
            <v>0</v>
          </cell>
          <cell r="P457">
            <v>107.1</v>
          </cell>
          <cell r="Q457" t="str">
            <v>0803</v>
          </cell>
          <cell r="R457" t="str">
            <v>36000</v>
          </cell>
          <cell r="S457" t="str">
            <v>200212</v>
          </cell>
          <cell r="T457" t="str">
            <v>PY42</v>
          </cell>
          <cell r="U457">
            <v>154.79</v>
          </cell>
          <cell r="V457" t="str">
            <v>LDB</v>
          </cell>
          <cell r="W457">
            <v>0</v>
          </cell>
          <cell r="X457" t="str">
            <v>SHR</v>
          </cell>
          <cell r="Y457">
            <v>7</v>
          </cell>
          <cell r="Z457">
            <v>7</v>
          </cell>
          <cell r="AA457" t="str">
            <v>PYP</v>
          </cell>
          <cell r="AB457" t="str">
            <v xml:space="preserve"> 0000025</v>
          </cell>
          <cell r="AC457" t="str">
            <v>PYL</v>
          </cell>
          <cell r="AD457" t="str">
            <v>004340</v>
          </cell>
          <cell r="AE457" t="str">
            <v>EMP</v>
          </cell>
          <cell r="AF457" t="str">
            <v>96483</v>
          </cell>
          <cell r="AG457" t="str">
            <v>JUL</v>
          </cell>
          <cell r="AH457" t="str">
            <v xml:space="preserve"> 000.00</v>
          </cell>
          <cell r="AI457" t="str">
            <v>BCH</v>
          </cell>
          <cell r="AJ457" t="str">
            <v>500</v>
          </cell>
          <cell r="AK457" t="str">
            <v>CLS</v>
          </cell>
          <cell r="AL457" t="str">
            <v>R453</v>
          </cell>
          <cell r="AM457" t="str">
            <v>DTA</v>
          </cell>
          <cell r="AN457" t="str">
            <v xml:space="preserve"> 00000000000.00</v>
          </cell>
          <cell r="AO457" t="str">
            <v>DTH</v>
          </cell>
          <cell r="AP457" t="str">
            <v xml:space="preserve"> 00000000000.00</v>
          </cell>
          <cell r="AV457" t="str">
            <v>000000000</v>
          </cell>
          <cell r="AW457" t="str">
            <v>000</v>
          </cell>
          <cell r="AX457" t="str">
            <v>00</v>
          </cell>
          <cell r="AY457" t="str">
            <v>0</v>
          </cell>
          <cell r="AZ457" t="str">
            <v>FPL Fibernet</v>
          </cell>
        </row>
        <row r="458">
          <cell r="A458" t="str">
            <v>107100</v>
          </cell>
          <cell r="B458" t="str">
            <v>0312</v>
          </cell>
          <cell r="C458" t="str">
            <v>06080</v>
          </cell>
          <cell r="D458" t="str">
            <v>0FIBER</v>
          </cell>
          <cell r="E458" t="str">
            <v>312000</v>
          </cell>
          <cell r="F458" t="str">
            <v>0803</v>
          </cell>
          <cell r="G458" t="str">
            <v>36000</v>
          </cell>
          <cell r="H458" t="str">
            <v>A</v>
          </cell>
          <cell r="I458" t="str">
            <v>00000041</v>
          </cell>
          <cell r="J458">
            <v>60</v>
          </cell>
          <cell r="K458">
            <v>312</v>
          </cell>
          <cell r="L458">
            <v>6178</v>
          </cell>
          <cell r="M458">
            <v>107</v>
          </cell>
          <cell r="N458">
            <v>10</v>
          </cell>
          <cell r="O458">
            <v>0</v>
          </cell>
          <cell r="P458">
            <v>107.1</v>
          </cell>
          <cell r="Q458" t="str">
            <v>0803</v>
          </cell>
          <cell r="R458" t="str">
            <v>36000</v>
          </cell>
          <cell r="S458" t="str">
            <v>200212</v>
          </cell>
          <cell r="T458" t="str">
            <v>PY42</v>
          </cell>
          <cell r="U458">
            <v>334.8</v>
          </cell>
          <cell r="V458" t="str">
            <v>LDB</v>
          </cell>
          <cell r="W458">
            <v>0</v>
          </cell>
          <cell r="X458" t="str">
            <v>SHR</v>
          </cell>
          <cell r="Y458">
            <v>8</v>
          </cell>
          <cell r="Z458">
            <v>8</v>
          </cell>
          <cell r="AA458" t="str">
            <v>PYP</v>
          </cell>
          <cell r="AB458" t="str">
            <v xml:space="preserve"> 0000025</v>
          </cell>
          <cell r="AC458" t="str">
            <v>PYL</v>
          </cell>
          <cell r="AD458" t="str">
            <v>004368</v>
          </cell>
          <cell r="AE458" t="str">
            <v>EMP</v>
          </cell>
          <cell r="AF458" t="str">
            <v>64529</v>
          </cell>
          <cell r="AG458" t="str">
            <v>JUL</v>
          </cell>
          <cell r="AH458" t="str">
            <v xml:space="preserve"> 000.00</v>
          </cell>
          <cell r="AI458" t="str">
            <v>BCH</v>
          </cell>
          <cell r="AJ458" t="str">
            <v>500</v>
          </cell>
          <cell r="AK458" t="str">
            <v>CLS</v>
          </cell>
          <cell r="AL458" t="str">
            <v>R436</v>
          </cell>
          <cell r="AM458" t="str">
            <v>DTA</v>
          </cell>
          <cell r="AN458" t="str">
            <v xml:space="preserve"> 00000000000.00</v>
          </cell>
          <cell r="AO458" t="str">
            <v>DTH</v>
          </cell>
          <cell r="AP458" t="str">
            <v xml:space="preserve"> 00000000000.00</v>
          </cell>
          <cell r="AV458" t="str">
            <v>000000000</v>
          </cell>
          <cell r="AW458" t="str">
            <v>000</v>
          </cell>
          <cell r="AX458" t="str">
            <v>00</v>
          </cell>
          <cell r="AY458" t="str">
            <v>0</v>
          </cell>
          <cell r="AZ458" t="str">
            <v>FPL Fibernet</v>
          </cell>
        </row>
        <row r="459">
          <cell r="A459" t="str">
            <v>107100</v>
          </cell>
          <cell r="B459" t="str">
            <v>0312</v>
          </cell>
          <cell r="C459" t="str">
            <v>06080</v>
          </cell>
          <cell r="D459" t="str">
            <v>0FIBER</v>
          </cell>
          <cell r="E459" t="str">
            <v>312000</v>
          </cell>
          <cell r="F459" t="str">
            <v>0803</v>
          </cell>
          <cell r="G459" t="str">
            <v>36000</v>
          </cell>
          <cell r="H459" t="str">
            <v>A</v>
          </cell>
          <cell r="I459" t="str">
            <v>00000041</v>
          </cell>
          <cell r="J459">
            <v>60</v>
          </cell>
          <cell r="K459">
            <v>312</v>
          </cell>
          <cell r="L459">
            <v>6178</v>
          </cell>
          <cell r="M459">
            <v>107</v>
          </cell>
          <cell r="N459">
            <v>10</v>
          </cell>
          <cell r="O459">
            <v>0</v>
          </cell>
          <cell r="P459">
            <v>107.1</v>
          </cell>
          <cell r="Q459" t="str">
            <v>0803</v>
          </cell>
          <cell r="R459" t="str">
            <v>36000</v>
          </cell>
          <cell r="S459" t="str">
            <v>200212</v>
          </cell>
          <cell r="T459" t="str">
            <v>PY42</v>
          </cell>
          <cell r="U459">
            <v>502.2</v>
          </cell>
          <cell r="V459" t="str">
            <v>LDB</v>
          </cell>
          <cell r="W459">
            <v>0</v>
          </cell>
          <cell r="X459" t="str">
            <v>SHR</v>
          </cell>
          <cell r="Y459">
            <v>12</v>
          </cell>
          <cell r="Z459">
            <v>12</v>
          </cell>
          <cell r="AA459" t="str">
            <v>PYP</v>
          </cell>
          <cell r="AB459" t="str">
            <v xml:space="preserve"> 0000026</v>
          </cell>
          <cell r="AC459" t="str">
            <v>PYL</v>
          </cell>
          <cell r="AD459" t="str">
            <v>004368</v>
          </cell>
          <cell r="AE459" t="str">
            <v>EMP</v>
          </cell>
          <cell r="AF459" t="str">
            <v>64529</v>
          </cell>
          <cell r="AG459" t="str">
            <v>JUL</v>
          </cell>
          <cell r="AH459" t="str">
            <v xml:space="preserve"> 000.00</v>
          </cell>
          <cell r="AI459" t="str">
            <v>BCH</v>
          </cell>
          <cell r="AJ459" t="str">
            <v>500</v>
          </cell>
          <cell r="AK459" t="str">
            <v>CLS</v>
          </cell>
          <cell r="AL459" t="str">
            <v>R436</v>
          </cell>
          <cell r="AM459" t="str">
            <v>DTA</v>
          </cell>
          <cell r="AN459" t="str">
            <v xml:space="preserve"> 00000000000.00</v>
          </cell>
          <cell r="AO459" t="str">
            <v>DTH</v>
          </cell>
          <cell r="AP459" t="str">
            <v xml:space="preserve"> 00000000000.00</v>
          </cell>
          <cell r="AV459" t="str">
            <v>000000000</v>
          </cell>
          <cell r="AW459" t="str">
            <v>000</v>
          </cell>
          <cell r="AX459" t="str">
            <v>00</v>
          </cell>
          <cell r="AY459" t="str">
            <v>0</v>
          </cell>
          <cell r="AZ459" t="str">
            <v>FPL Fibernet</v>
          </cell>
        </row>
        <row r="460">
          <cell r="A460" t="str">
            <v>107100</v>
          </cell>
          <cell r="B460" t="str">
            <v>0314</v>
          </cell>
          <cell r="C460" t="str">
            <v>06080</v>
          </cell>
          <cell r="D460" t="str">
            <v>0FIBER</v>
          </cell>
          <cell r="E460" t="str">
            <v>314000</v>
          </cell>
          <cell r="F460" t="str">
            <v>0803</v>
          </cell>
          <cell r="G460" t="str">
            <v>36000</v>
          </cell>
          <cell r="H460" t="str">
            <v>A</v>
          </cell>
          <cell r="I460" t="str">
            <v>00000041</v>
          </cell>
          <cell r="J460">
            <v>60</v>
          </cell>
          <cell r="K460">
            <v>314</v>
          </cell>
          <cell r="L460">
            <v>6179</v>
          </cell>
          <cell r="M460">
            <v>107</v>
          </cell>
          <cell r="N460">
            <v>10</v>
          </cell>
          <cell r="O460">
            <v>0</v>
          </cell>
          <cell r="P460">
            <v>107.1</v>
          </cell>
          <cell r="Q460" t="str">
            <v>0803</v>
          </cell>
          <cell r="R460" t="str">
            <v>36000</v>
          </cell>
          <cell r="S460" t="str">
            <v>200212</v>
          </cell>
          <cell r="T460" t="str">
            <v>PY42</v>
          </cell>
          <cell r="U460">
            <v>265.35000000000002</v>
          </cell>
          <cell r="V460" t="str">
            <v>LDB</v>
          </cell>
          <cell r="W460">
            <v>0</v>
          </cell>
          <cell r="X460" t="str">
            <v>SHR</v>
          </cell>
          <cell r="Y460">
            <v>12</v>
          </cell>
          <cell r="Z460">
            <v>12</v>
          </cell>
          <cell r="AA460" t="str">
            <v>PYP</v>
          </cell>
          <cell r="AB460" t="str">
            <v xml:space="preserve"> 0000026</v>
          </cell>
          <cell r="AC460" t="str">
            <v>PYL</v>
          </cell>
          <cell r="AD460" t="str">
            <v>004340</v>
          </cell>
          <cell r="AE460" t="str">
            <v>EMP</v>
          </cell>
          <cell r="AF460" t="str">
            <v>96483</v>
          </cell>
          <cell r="AG460" t="str">
            <v>JUL</v>
          </cell>
          <cell r="AH460" t="str">
            <v xml:space="preserve"> 000.00</v>
          </cell>
          <cell r="AI460" t="str">
            <v>BCH</v>
          </cell>
          <cell r="AJ460" t="str">
            <v>500</v>
          </cell>
          <cell r="AK460" t="str">
            <v>CLS</v>
          </cell>
          <cell r="AL460" t="str">
            <v>R453</v>
          </cell>
          <cell r="AM460" t="str">
            <v>DTA</v>
          </cell>
          <cell r="AN460" t="str">
            <v xml:space="preserve"> 00000000000.00</v>
          </cell>
          <cell r="AO460" t="str">
            <v>DTH</v>
          </cell>
          <cell r="AP460" t="str">
            <v xml:space="preserve"> 00000000000.00</v>
          </cell>
          <cell r="AV460" t="str">
            <v>000000000</v>
          </cell>
          <cell r="AW460" t="str">
            <v>000</v>
          </cell>
          <cell r="AX460" t="str">
            <v>00</v>
          </cell>
          <cell r="AY460" t="str">
            <v>0</v>
          </cell>
          <cell r="AZ460" t="str">
            <v>FPL Fibernet</v>
          </cell>
        </row>
        <row r="461">
          <cell r="A461" t="str">
            <v>107100</v>
          </cell>
          <cell r="B461" t="str">
            <v>0312</v>
          </cell>
          <cell r="C461" t="str">
            <v>06080</v>
          </cell>
          <cell r="D461" t="str">
            <v>0ELECT</v>
          </cell>
          <cell r="E461" t="str">
            <v>312000</v>
          </cell>
          <cell r="F461" t="str">
            <v>0790</v>
          </cell>
          <cell r="G461" t="str">
            <v>65000</v>
          </cell>
          <cell r="H461" t="str">
            <v>A</v>
          </cell>
          <cell r="I461" t="str">
            <v>00000041</v>
          </cell>
          <cell r="J461">
            <v>65</v>
          </cell>
          <cell r="K461">
            <v>312</v>
          </cell>
          <cell r="L461">
            <v>6180</v>
          </cell>
          <cell r="M461">
            <v>0</v>
          </cell>
          <cell r="N461">
            <v>0</v>
          </cell>
          <cell r="O461">
            <v>0</v>
          </cell>
          <cell r="P461">
            <v>0</v>
          </cell>
          <cell r="Q461" t="str">
            <v>0790</v>
          </cell>
          <cell r="R461" t="str">
            <v>65000</v>
          </cell>
          <cell r="S461" t="str">
            <v>200212</v>
          </cell>
          <cell r="T461" t="str">
            <v>CA01</v>
          </cell>
          <cell r="U461">
            <v>4600</v>
          </cell>
          <cell r="V461" t="str">
            <v>LDB</v>
          </cell>
          <cell r="W461">
            <v>0</v>
          </cell>
          <cell r="Y461">
            <v>0</v>
          </cell>
          <cell r="Z461">
            <v>0</v>
          </cell>
          <cell r="AA461" t="str">
            <v>BCH</v>
          </cell>
          <cell r="AB461" t="str">
            <v>0011</v>
          </cell>
          <cell r="AC461" t="str">
            <v>WKS</v>
          </cell>
          <cell r="AE461" t="str">
            <v>JV#</v>
          </cell>
          <cell r="AF461" t="str">
            <v>1232</v>
          </cell>
          <cell r="AG461" t="str">
            <v>FRN</v>
          </cell>
          <cell r="AH461" t="str">
            <v>6180</v>
          </cell>
          <cell r="AI461" t="str">
            <v>RP#</v>
          </cell>
          <cell r="AJ461" t="str">
            <v>000</v>
          </cell>
          <cell r="AK461" t="str">
            <v>CTL</v>
          </cell>
          <cell r="AM461" t="str">
            <v>RF#</v>
          </cell>
          <cell r="AU461" t="str">
            <v>ACCRUAL OF OCT 02 CAPITAL</v>
          </cell>
          <cell r="AZ461" t="str">
            <v>FPL Fibernet</v>
          </cell>
        </row>
        <row r="462">
          <cell r="A462" t="str">
            <v>107100</v>
          </cell>
          <cell r="B462" t="str">
            <v>0312</v>
          </cell>
          <cell r="C462" t="str">
            <v>06080</v>
          </cell>
          <cell r="D462" t="str">
            <v>0FIBER</v>
          </cell>
          <cell r="E462" t="str">
            <v>312000</v>
          </cell>
          <cell r="F462" t="str">
            <v>0803</v>
          </cell>
          <cell r="G462" t="str">
            <v>36000</v>
          </cell>
          <cell r="H462" t="str">
            <v>A</v>
          </cell>
          <cell r="I462" t="str">
            <v>00000041</v>
          </cell>
          <cell r="J462">
            <v>60</v>
          </cell>
          <cell r="K462">
            <v>312</v>
          </cell>
          <cell r="L462">
            <v>6180</v>
          </cell>
          <cell r="M462">
            <v>107</v>
          </cell>
          <cell r="N462">
            <v>10</v>
          </cell>
          <cell r="O462">
            <v>0</v>
          </cell>
          <cell r="P462">
            <v>107.1</v>
          </cell>
          <cell r="Q462" t="str">
            <v>0803</v>
          </cell>
          <cell r="R462" t="str">
            <v>36000</v>
          </cell>
          <cell r="S462" t="str">
            <v>200212</v>
          </cell>
          <cell r="T462" t="str">
            <v>PY42</v>
          </cell>
          <cell r="U462">
            <v>115.2</v>
          </cell>
          <cell r="V462" t="str">
            <v>LDB</v>
          </cell>
          <cell r="W462">
            <v>0</v>
          </cell>
          <cell r="X462" t="str">
            <v>SHR</v>
          </cell>
          <cell r="Y462">
            <v>4</v>
          </cell>
          <cell r="Z462">
            <v>4</v>
          </cell>
          <cell r="AA462" t="str">
            <v>PYP</v>
          </cell>
          <cell r="AB462" t="str">
            <v xml:space="preserve"> 0000025</v>
          </cell>
          <cell r="AC462" t="str">
            <v>PYL</v>
          </cell>
          <cell r="AD462" t="str">
            <v>004385</v>
          </cell>
          <cell r="AE462" t="str">
            <v>EMP</v>
          </cell>
          <cell r="AF462" t="str">
            <v>01612</v>
          </cell>
          <cell r="AG462" t="str">
            <v>JUL</v>
          </cell>
          <cell r="AH462" t="str">
            <v xml:space="preserve"> 000.00</v>
          </cell>
          <cell r="AI462" t="str">
            <v>BCH</v>
          </cell>
          <cell r="AJ462" t="str">
            <v>500</v>
          </cell>
          <cell r="AK462" t="str">
            <v>CLS</v>
          </cell>
          <cell r="AL462" t="str">
            <v>R433</v>
          </cell>
          <cell r="AM462" t="str">
            <v>DTA</v>
          </cell>
          <cell r="AN462" t="str">
            <v xml:space="preserve"> 00000000000.00</v>
          </cell>
          <cell r="AO462" t="str">
            <v>DTH</v>
          </cell>
          <cell r="AP462" t="str">
            <v xml:space="preserve"> 00000000000.00</v>
          </cell>
          <cell r="AV462" t="str">
            <v>000000000</v>
          </cell>
          <cell r="AW462" t="str">
            <v>000</v>
          </cell>
          <cell r="AX462" t="str">
            <v>00</v>
          </cell>
          <cell r="AY462" t="str">
            <v>0</v>
          </cell>
          <cell r="AZ462" t="str">
            <v>FPL Fibernet</v>
          </cell>
        </row>
        <row r="463">
          <cell r="A463" t="str">
            <v>107100</v>
          </cell>
          <cell r="B463" t="str">
            <v>0312</v>
          </cell>
          <cell r="C463" t="str">
            <v>06080</v>
          </cell>
          <cell r="D463" t="str">
            <v>0FIBER</v>
          </cell>
          <cell r="E463" t="str">
            <v>312000</v>
          </cell>
          <cell r="F463" t="str">
            <v>0803</v>
          </cell>
          <cell r="G463" t="str">
            <v>36000</v>
          </cell>
          <cell r="H463" t="str">
            <v>A</v>
          </cell>
          <cell r="I463" t="str">
            <v>00000041</v>
          </cell>
          <cell r="J463">
            <v>60</v>
          </cell>
          <cell r="K463">
            <v>312</v>
          </cell>
          <cell r="L463">
            <v>6180</v>
          </cell>
          <cell r="M463">
            <v>107</v>
          </cell>
          <cell r="N463">
            <v>10</v>
          </cell>
          <cell r="O463">
            <v>0</v>
          </cell>
          <cell r="P463">
            <v>107.1</v>
          </cell>
          <cell r="Q463" t="str">
            <v>0803</v>
          </cell>
          <cell r="R463" t="str">
            <v>36000</v>
          </cell>
          <cell r="S463" t="str">
            <v>200212</v>
          </cell>
          <cell r="T463" t="str">
            <v>PY42</v>
          </cell>
          <cell r="U463">
            <v>207.69</v>
          </cell>
          <cell r="V463" t="str">
            <v>LDB</v>
          </cell>
          <cell r="W463">
            <v>0</v>
          </cell>
          <cell r="X463" t="str">
            <v>SHR</v>
          </cell>
          <cell r="Y463">
            <v>5</v>
          </cell>
          <cell r="Z463">
            <v>5</v>
          </cell>
          <cell r="AA463" t="str">
            <v>PYP</v>
          </cell>
          <cell r="AB463" t="str">
            <v xml:space="preserve"> 0000001</v>
          </cell>
          <cell r="AC463" t="str">
            <v>PYL</v>
          </cell>
          <cell r="AD463" t="str">
            <v>003054</v>
          </cell>
          <cell r="AE463" t="str">
            <v>EMP</v>
          </cell>
          <cell r="AF463" t="str">
            <v>16244</v>
          </cell>
          <cell r="AG463" t="str">
            <v>JUL</v>
          </cell>
          <cell r="AH463" t="str">
            <v xml:space="preserve"> 000.00</v>
          </cell>
          <cell r="AI463" t="str">
            <v>BCH</v>
          </cell>
          <cell r="AJ463" t="str">
            <v>500</v>
          </cell>
          <cell r="AK463" t="str">
            <v>CLS</v>
          </cell>
          <cell r="AL463" t="str">
            <v>R513</v>
          </cell>
          <cell r="AM463" t="str">
            <v>DTA</v>
          </cell>
          <cell r="AN463" t="str">
            <v xml:space="preserve"> 00000000000.00</v>
          </cell>
          <cell r="AO463" t="str">
            <v>DTH</v>
          </cell>
          <cell r="AP463" t="str">
            <v xml:space="preserve"> 00000000000.00</v>
          </cell>
          <cell r="AV463" t="str">
            <v>000000000</v>
          </cell>
          <cell r="AW463" t="str">
            <v>000</v>
          </cell>
          <cell r="AX463" t="str">
            <v>00</v>
          </cell>
          <cell r="AY463" t="str">
            <v>0</v>
          </cell>
          <cell r="AZ463" t="str">
            <v>FPL Fibernet</v>
          </cell>
        </row>
        <row r="464">
          <cell r="A464" t="str">
            <v>107100</v>
          </cell>
          <cell r="B464" t="str">
            <v>0312</v>
          </cell>
          <cell r="C464" t="str">
            <v>06080</v>
          </cell>
          <cell r="D464" t="str">
            <v>0FIBER</v>
          </cell>
          <cell r="E464" t="str">
            <v>312000</v>
          </cell>
          <cell r="F464" t="str">
            <v>0803</v>
          </cell>
          <cell r="G464" t="str">
            <v>36000</v>
          </cell>
          <cell r="H464" t="str">
            <v>A</v>
          </cell>
          <cell r="I464" t="str">
            <v>00000041</v>
          </cell>
          <cell r="J464">
            <v>60</v>
          </cell>
          <cell r="K464">
            <v>312</v>
          </cell>
          <cell r="L464">
            <v>6180</v>
          </cell>
          <cell r="M464">
            <v>107</v>
          </cell>
          <cell r="N464">
            <v>10</v>
          </cell>
          <cell r="O464">
            <v>0</v>
          </cell>
          <cell r="P464">
            <v>107.1</v>
          </cell>
          <cell r="Q464" t="str">
            <v>0803</v>
          </cell>
          <cell r="R464" t="str">
            <v>36000</v>
          </cell>
          <cell r="S464" t="str">
            <v>200212</v>
          </cell>
          <cell r="T464" t="str">
            <v>PY42</v>
          </cell>
          <cell r="U464">
            <v>669.6</v>
          </cell>
          <cell r="V464" t="str">
            <v>LDB</v>
          </cell>
          <cell r="W464">
            <v>0</v>
          </cell>
          <cell r="X464" t="str">
            <v>SHR</v>
          </cell>
          <cell r="Y464">
            <v>16</v>
          </cell>
          <cell r="Z464">
            <v>16</v>
          </cell>
          <cell r="AA464" t="str">
            <v>PYP</v>
          </cell>
          <cell r="AB464" t="str">
            <v xml:space="preserve"> 0000026</v>
          </cell>
          <cell r="AC464" t="str">
            <v>PYL</v>
          </cell>
          <cell r="AD464" t="str">
            <v>004368</v>
          </cell>
          <cell r="AE464" t="str">
            <v>EMP</v>
          </cell>
          <cell r="AF464" t="str">
            <v>64529</v>
          </cell>
          <cell r="AG464" t="str">
            <v>JUL</v>
          </cell>
          <cell r="AH464" t="str">
            <v xml:space="preserve"> 000.00</v>
          </cell>
          <cell r="AI464" t="str">
            <v>BCH</v>
          </cell>
          <cell r="AJ464" t="str">
            <v>500</v>
          </cell>
          <cell r="AK464" t="str">
            <v>CLS</v>
          </cell>
          <cell r="AL464" t="str">
            <v>R436</v>
          </cell>
          <cell r="AM464" t="str">
            <v>DTA</v>
          </cell>
          <cell r="AN464" t="str">
            <v xml:space="preserve"> 00000000000.00</v>
          </cell>
          <cell r="AO464" t="str">
            <v>DTH</v>
          </cell>
          <cell r="AP464" t="str">
            <v xml:space="preserve"> 00000000000.00</v>
          </cell>
          <cell r="AV464" t="str">
            <v>000000000</v>
          </cell>
          <cell r="AW464" t="str">
            <v>000</v>
          </cell>
          <cell r="AX464" t="str">
            <v>00</v>
          </cell>
          <cell r="AY464" t="str">
            <v>0</v>
          </cell>
          <cell r="AZ464" t="str">
            <v>FPL Fibernet</v>
          </cell>
        </row>
        <row r="465">
          <cell r="A465" t="str">
            <v>107100</v>
          </cell>
          <cell r="B465" t="str">
            <v>0366</v>
          </cell>
          <cell r="C465" t="str">
            <v>06080</v>
          </cell>
          <cell r="D465" t="str">
            <v>0FIBER</v>
          </cell>
          <cell r="E465" t="str">
            <v>385000</v>
          </cell>
          <cell r="F465" t="str">
            <v>0803</v>
          </cell>
          <cell r="G465" t="str">
            <v>36000</v>
          </cell>
          <cell r="H465" t="str">
            <v>A</v>
          </cell>
          <cell r="I465" t="str">
            <v>00000041</v>
          </cell>
          <cell r="J465">
            <v>60</v>
          </cell>
          <cell r="K465">
            <v>366</v>
          </cell>
          <cell r="L465">
            <v>6180</v>
          </cell>
          <cell r="M465">
            <v>107</v>
          </cell>
          <cell r="N465">
            <v>10</v>
          </cell>
          <cell r="O465">
            <v>0</v>
          </cell>
          <cell r="P465">
            <v>107.1</v>
          </cell>
          <cell r="Q465" t="str">
            <v>0803</v>
          </cell>
          <cell r="R465" t="str">
            <v>36000</v>
          </cell>
          <cell r="S465" t="str">
            <v>200212</v>
          </cell>
          <cell r="T465" t="str">
            <v>PY42</v>
          </cell>
          <cell r="U465">
            <v>418.5</v>
          </cell>
          <cell r="V465" t="str">
            <v>LDB</v>
          </cell>
          <cell r="W465">
            <v>0</v>
          </cell>
          <cell r="X465" t="str">
            <v>SHR</v>
          </cell>
          <cell r="Y465">
            <v>10</v>
          </cell>
          <cell r="Z465">
            <v>10</v>
          </cell>
          <cell r="AA465" t="str">
            <v>PYP</v>
          </cell>
          <cell r="AB465" t="str">
            <v xml:space="preserve"> 0000025</v>
          </cell>
          <cell r="AC465" t="str">
            <v>PYL</v>
          </cell>
          <cell r="AD465" t="str">
            <v>004368</v>
          </cell>
          <cell r="AE465" t="str">
            <v>EMP</v>
          </cell>
          <cell r="AF465" t="str">
            <v>64529</v>
          </cell>
          <cell r="AG465" t="str">
            <v>JUL</v>
          </cell>
          <cell r="AH465" t="str">
            <v xml:space="preserve"> 000.00</v>
          </cell>
          <cell r="AI465" t="str">
            <v>BCH</v>
          </cell>
          <cell r="AJ465" t="str">
            <v>500</v>
          </cell>
          <cell r="AK465" t="str">
            <v>CLS</v>
          </cell>
          <cell r="AL465" t="str">
            <v>R436</v>
          </cell>
          <cell r="AM465" t="str">
            <v>DTA</v>
          </cell>
          <cell r="AN465" t="str">
            <v xml:space="preserve"> 00000000000.00</v>
          </cell>
          <cell r="AO465" t="str">
            <v>DTH</v>
          </cell>
          <cell r="AP465" t="str">
            <v xml:space="preserve"> 00000000000.00</v>
          </cell>
          <cell r="AV465" t="str">
            <v>000000000</v>
          </cell>
          <cell r="AW465" t="str">
            <v>000</v>
          </cell>
          <cell r="AX465" t="str">
            <v>00</v>
          </cell>
          <cell r="AY465" t="str">
            <v>0</v>
          </cell>
          <cell r="AZ465" t="str">
            <v>FPL Fibernet</v>
          </cell>
        </row>
        <row r="466">
          <cell r="A466" t="str">
            <v>107100</v>
          </cell>
          <cell r="B466" t="str">
            <v>0312</v>
          </cell>
          <cell r="C466" t="str">
            <v>06080</v>
          </cell>
          <cell r="D466" t="str">
            <v>0ELECT</v>
          </cell>
          <cell r="E466" t="str">
            <v>312000</v>
          </cell>
          <cell r="F466" t="str">
            <v>0676</v>
          </cell>
          <cell r="G466" t="str">
            <v>11450</v>
          </cell>
          <cell r="H466" t="str">
            <v>A</v>
          </cell>
          <cell r="I466" t="str">
            <v>00000041</v>
          </cell>
          <cell r="J466">
            <v>65</v>
          </cell>
          <cell r="K466">
            <v>312</v>
          </cell>
          <cell r="L466">
            <v>6181</v>
          </cell>
          <cell r="M466">
            <v>398</v>
          </cell>
          <cell r="N466">
            <v>0</v>
          </cell>
          <cell r="O466">
            <v>1</v>
          </cell>
          <cell r="P466">
            <v>398.00099999999998</v>
          </cell>
          <cell r="Q466" t="str">
            <v>0676</v>
          </cell>
          <cell r="R466" t="str">
            <v>11450</v>
          </cell>
          <cell r="S466" t="str">
            <v>200212</v>
          </cell>
          <cell r="T466" t="str">
            <v>SA01</v>
          </cell>
          <cell r="U466">
            <v>2.04</v>
          </cell>
          <cell r="V466" t="str">
            <v>LDB</v>
          </cell>
          <cell r="W466">
            <v>0</v>
          </cell>
          <cell r="Y466">
            <v>0</v>
          </cell>
          <cell r="Z466">
            <v>1</v>
          </cell>
          <cell r="AA466" t="str">
            <v>MS#</v>
          </cell>
          <cell r="AB466" t="str">
            <v xml:space="preserve">   998014607</v>
          </cell>
          <cell r="AC466" t="str">
            <v>BCH</v>
          </cell>
          <cell r="AD466" t="str">
            <v>018722</v>
          </cell>
          <cell r="AE466" t="str">
            <v>TML</v>
          </cell>
          <cell r="AF466" t="str">
            <v>12017</v>
          </cell>
          <cell r="AG466" t="str">
            <v>SRL</v>
          </cell>
          <cell r="AH466" t="str">
            <v>0350</v>
          </cell>
          <cell r="AI466" t="str">
            <v>DLV</v>
          </cell>
          <cell r="AJ466" t="str">
            <v>000</v>
          </cell>
          <cell r="AK466" t="str">
            <v>REL</v>
          </cell>
          <cell r="AL466" t="str">
            <v>000</v>
          </cell>
          <cell r="AM466" t="str">
            <v>LN#</v>
          </cell>
          <cell r="AO466" t="str">
            <v>UOI</v>
          </cell>
          <cell r="AP466" t="str">
            <v>EA</v>
          </cell>
          <cell r="AU466" t="str">
            <v>0</v>
          </cell>
          <cell r="AW466" t="str">
            <v>000</v>
          </cell>
          <cell r="AX466" t="str">
            <v>00</v>
          </cell>
          <cell r="AY466" t="str">
            <v>0</v>
          </cell>
          <cell r="AZ466" t="str">
            <v>FPL Fibernet</v>
          </cell>
        </row>
        <row r="467">
          <cell r="A467" t="str">
            <v>107100</v>
          </cell>
          <cell r="B467" t="str">
            <v>0312</v>
          </cell>
          <cell r="C467" t="str">
            <v>06080</v>
          </cell>
          <cell r="D467" t="str">
            <v>0ELECT</v>
          </cell>
          <cell r="E467" t="str">
            <v>312000</v>
          </cell>
          <cell r="F467" t="str">
            <v>0676</v>
          </cell>
          <cell r="G467" t="str">
            <v>11450</v>
          </cell>
          <cell r="H467" t="str">
            <v>A</v>
          </cell>
          <cell r="I467" t="str">
            <v>00000041</v>
          </cell>
          <cell r="J467">
            <v>65</v>
          </cell>
          <cell r="K467">
            <v>312</v>
          </cell>
          <cell r="L467">
            <v>6181</v>
          </cell>
          <cell r="M467">
            <v>398</v>
          </cell>
          <cell r="N467">
            <v>0</v>
          </cell>
          <cell r="O467">
            <v>1</v>
          </cell>
          <cell r="P467">
            <v>398.00099999999998</v>
          </cell>
          <cell r="Q467" t="str">
            <v>0676</v>
          </cell>
          <cell r="R467" t="str">
            <v>11450</v>
          </cell>
          <cell r="S467" t="str">
            <v>200212</v>
          </cell>
          <cell r="T467" t="str">
            <v>SA01</v>
          </cell>
          <cell r="U467">
            <v>2.88</v>
          </cell>
          <cell r="V467" t="str">
            <v>LDB</v>
          </cell>
          <cell r="W467">
            <v>0</v>
          </cell>
          <cell r="Y467">
            <v>0</v>
          </cell>
          <cell r="Z467">
            <v>1</v>
          </cell>
          <cell r="AA467" t="str">
            <v>MS#</v>
          </cell>
          <cell r="AB467" t="str">
            <v xml:space="preserve">   998014606</v>
          </cell>
          <cell r="AC467" t="str">
            <v>BCH</v>
          </cell>
          <cell r="AD467" t="str">
            <v>018722</v>
          </cell>
          <cell r="AE467" t="str">
            <v>TML</v>
          </cell>
          <cell r="AF467" t="str">
            <v>12017</v>
          </cell>
          <cell r="AG467" t="str">
            <v>SRL</v>
          </cell>
          <cell r="AH467" t="str">
            <v>0350</v>
          </cell>
          <cell r="AI467" t="str">
            <v>DLV</v>
          </cell>
          <cell r="AJ467" t="str">
            <v>000</v>
          </cell>
          <cell r="AK467" t="str">
            <v>REL</v>
          </cell>
          <cell r="AL467" t="str">
            <v>000</v>
          </cell>
          <cell r="AM467" t="str">
            <v>LN#</v>
          </cell>
          <cell r="AO467" t="str">
            <v>UOI</v>
          </cell>
          <cell r="AP467" t="str">
            <v>EA</v>
          </cell>
          <cell r="AU467" t="str">
            <v>0</v>
          </cell>
          <cell r="AW467" t="str">
            <v>000</v>
          </cell>
          <cell r="AX467" t="str">
            <v>00</v>
          </cell>
          <cell r="AY467" t="str">
            <v>0</v>
          </cell>
          <cell r="AZ467" t="str">
            <v>FPL Fibernet</v>
          </cell>
        </row>
        <row r="468">
          <cell r="A468" t="str">
            <v>107100</v>
          </cell>
          <cell r="B468" t="str">
            <v>0312</v>
          </cell>
          <cell r="C468" t="str">
            <v>06080</v>
          </cell>
          <cell r="D468" t="str">
            <v>0ELECT</v>
          </cell>
          <cell r="E468" t="str">
            <v>312000</v>
          </cell>
          <cell r="F468" t="str">
            <v>0676</v>
          </cell>
          <cell r="G468" t="str">
            <v>11450</v>
          </cell>
          <cell r="H468" t="str">
            <v>A</v>
          </cell>
          <cell r="I468" t="str">
            <v>00000041</v>
          </cell>
          <cell r="J468">
            <v>65</v>
          </cell>
          <cell r="K468">
            <v>312</v>
          </cell>
          <cell r="L468">
            <v>6181</v>
          </cell>
          <cell r="M468">
            <v>398</v>
          </cell>
          <cell r="N468">
            <v>0</v>
          </cell>
          <cell r="O468">
            <v>1</v>
          </cell>
          <cell r="P468">
            <v>398.00099999999998</v>
          </cell>
          <cell r="Q468" t="str">
            <v>0676</v>
          </cell>
          <cell r="R468" t="str">
            <v>11450</v>
          </cell>
          <cell r="S468" t="str">
            <v>200212</v>
          </cell>
          <cell r="T468" t="str">
            <v>SA01</v>
          </cell>
          <cell r="U468">
            <v>14.84</v>
          </cell>
          <cell r="V468" t="str">
            <v>LDB</v>
          </cell>
          <cell r="W468">
            <v>0</v>
          </cell>
          <cell r="Y468">
            <v>0</v>
          </cell>
          <cell r="Z468">
            <v>2</v>
          </cell>
          <cell r="AA468" t="str">
            <v>MS#</v>
          </cell>
          <cell r="AB468" t="str">
            <v xml:space="preserve">   998012288</v>
          </cell>
          <cell r="AC468" t="str">
            <v>BCH</v>
          </cell>
          <cell r="AD468" t="str">
            <v>018721</v>
          </cell>
          <cell r="AE468" t="str">
            <v>TML</v>
          </cell>
          <cell r="AF468" t="str">
            <v>12017</v>
          </cell>
          <cell r="AG468" t="str">
            <v>SRL</v>
          </cell>
          <cell r="AH468" t="str">
            <v>0368</v>
          </cell>
          <cell r="AI468" t="str">
            <v>DLV</v>
          </cell>
          <cell r="AJ468" t="str">
            <v>000</v>
          </cell>
          <cell r="AK468" t="str">
            <v>REL</v>
          </cell>
          <cell r="AL468" t="str">
            <v>000</v>
          </cell>
          <cell r="AM468" t="str">
            <v>LN#</v>
          </cell>
          <cell r="AO468" t="str">
            <v>UOI</v>
          </cell>
          <cell r="AP468" t="str">
            <v>EA</v>
          </cell>
          <cell r="AU468" t="str">
            <v>0</v>
          </cell>
          <cell r="AW468" t="str">
            <v>000</v>
          </cell>
          <cell r="AX468" t="str">
            <v>00</v>
          </cell>
          <cell r="AY468" t="str">
            <v>0</v>
          </cell>
          <cell r="AZ468" t="str">
            <v>FPL Fibernet</v>
          </cell>
        </row>
        <row r="469">
          <cell r="A469" t="str">
            <v>107100</v>
          </cell>
          <cell r="B469" t="str">
            <v>0312</v>
          </cell>
          <cell r="C469" t="str">
            <v>06080</v>
          </cell>
          <cell r="D469" t="str">
            <v>0ELECT</v>
          </cell>
          <cell r="E469" t="str">
            <v>312000</v>
          </cell>
          <cell r="F469" t="str">
            <v>0676</v>
          </cell>
          <cell r="G469" t="str">
            <v>11450</v>
          </cell>
          <cell r="H469" t="str">
            <v>A</v>
          </cell>
          <cell r="I469" t="str">
            <v>00000041</v>
          </cell>
          <cell r="J469">
            <v>65</v>
          </cell>
          <cell r="K469">
            <v>312</v>
          </cell>
          <cell r="L469">
            <v>6181</v>
          </cell>
          <cell r="M469">
            <v>398</v>
          </cell>
          <cell r="N469">
            <v>0</v>
          </cell>
          <cell r="O469">
            <v>1</v>
          </cell>
          <cell r="P469">
            <v>398.00099999999998</v>
          </cell>
          <cell r="Q469" t="str">
            <v>0676</v>
          </cell>
          <cell r="R469" t="str">
            <v>11450</v>
          </cell>
          <cell r="S469" t="str">
            <v>200212</v>
          </cell>
          <cell r="T469" t="str">
            <v>SA01</v>
          </cell>
          <cell r="U469">
            <v>16.97</v>
          </cell>
          <cell r="V469" t="str">
            <v>LDB</v>
          </cell>
          <cell r="W469">
            <v>0</v>
          </cell>
          <cell r="Y469">
            <v>0</v>
          </cell>
          <cell r="Z469">
            <v>1</v>
          </cell>
          <cell r="AA469" t="str">
            <v>MS#</v>
          </cell>
          <cell r="AB469" t="str">
            <v xml:space="preserve">   998014517</v>
          </cell>
          <cell r="AC469" t="str">
            <v>BCH</v>
          </cell>
          <cell r="AD469" t="str">
            <v>018722</v>
          </cell>
          <cell r="AE469" t="str">
            <v>TML</v>
          </cell>
          <cell r="AF469" t="str">
            <v>12017</v>
          </cell>
          <cell r="AG469" t="str">
            <v>SRL</v>
          </cell>
          <cell r="AH469" t="str">
            <v>0350</v>
          </cell>
          <cell r="AI469" t="str">
            <v>DLV</v>
          </cell>
          <cell r="AJ469" t="str">
            <v>000</v>
          </cell>
          <cell r="AK469" t="str">
            <v>REL</v>
          </cell>
          <cell r="AL469" t="str">
            <v>000</v>
          </cell>
          <cell r="AM469" t="str">
            <v>LN#</v>
          </cell>
          <cell r="AO469" t="str">
            <v>UOI</v>
          </cell>
          <cell r="AP469" t="str">
            <v>EA</v>
          </cell>
          <cell r="AU469" t="str">
            <v>0</v>
          </cell>
          <cell r="AW469" t="str">
            <v>000</v>
          </cell>
          <cell r="AX469" t="str">
            <v>00</v>
          </cell>
          <cell r="AY469" t="str">
            <v>0</v>
          </cell>
          <cell r="AZ469" t="str">
            <v>FPL Fibernet</v>
          </cell>
        </row>
        <row r="470">
          <cell r="A470" t="str">
            <v>107100</v>
          </cell>
          <cell r="B470" t="str">
            <v>0312</v>
          </cell>
          <cell r="C470" t="str">
            <v>06080</v>
          </cell>
          <cell r="D470" t="str">
            <v>0ELECT</v>
          </cell>
          <cell r="E470" t="str">
            <v>312000</v>
          </cell>
          <cell r="F470" t="str">
            <v>0676</v>
          </cell>
          <cell r="G470" t="str">
            <v>11450</v>
          </cell>
          <cell r="H470" t="str">
            <v>A</v>
          </cell>
          <cell r="I470" t="str">
            <v>00000041</v>
          </cell>
          <cell r="J470">
            <v>65</v>
          </cell>
          <cell r="K470">
            <v>312</v>
          </cell>
          <cell r="L470">
            <v>6181</v>
          </cell>
          <cell r="M470">
            <v>398</v>
          </cell>
          <cell r="N470">
            <v>0</v>
          </cell>
          <cell r="O470">
            <v>1</v>
          </cell>
          <cell r="P470">
            <v>398.00099999999998</v>
          </cell>
          <cell r="Q470" t="str">
            <v>0676</v>
          </cell>
          <cell r="R470" t="str">
            <v>11450</v>
          </cell>
          <cell r="S470" t="str">
            <v>200212</v>
          </cell>
          <cell r="T470" t="str">
            <v>SA01</v>
          </cell>
          <cell r="U470">
            <v>19.48</v>
          </cell>
          <cell r="V470" t="str">
            <v>LDB</v>
          </cell>
          <cell r="W470">
            <v>0</v>
          </cell>
          <cell r="Y470">
            <v>0</v>
          </cell>
          <cell r="Z470">
            <v>2</v>
          </cell>
          <cell r="AA470" t="str">
            <v>MS#</v>
          </cell>
          <cell r="AB470" t="str">
            <v xml:space="preserve">   998014037</v>
          </cell>
          <cell r="AC470" t="str">
            <v>BCH</v>
          </cell>
          <cell r="AD470" t="str">
            <v>018726</v>
          </cell>
          <cell r="AE470" t="str">
            <v>TML</v>
          </cell>
          <cell r="AF470" t="str">
            <v>12017</v>
          </cell>
          <cell r="AG470" t="str">
            <v>SRL</v>
          </cell>
          <cell r="AH470" t="str">
            <v>0350</v>
          </cell>
          <cell r="AI470" t="str">
            <v>DLV</v>
          </cell>
          <cell r="AJ470" t="str">
            <v>000</v>
          </cell>
          <cell r="AK470" t="str">
            <v>REL</v>
          </cell>
          <cell r="AL470" t="str">
            <v>000</v>
          </cell>
          <cell r="AM470" t="str">
            <v>LN#</v>
          </cell>
          <cell r="AO470" t="str">
            <v>UOI</v>
          </cell>
          <cell r="AP470" t="str">
            <v>EA</v>
          </cell>
          <cell r="AU470" t="str">
            <v>0</v>
          </cell>
          <cell r="AW470" t="str">
            <v>000</v>
          </cell>
          <cell r="AX470" t="str">
            <v>00</v>
          </cell>
          <cell r="AY470" t="str">
            <v>0</v>
          </cell>
          <cell r="AZ470" t="str">
            <v>FPL Fibernet</v>
          </cell>
        </row>
        <row r="471">
          <cell r="A471" t="str">
            <v>107100</v>
          </cell>
          <cell r="B471" t="str">
            <v>0312</v>
          </cell>
          <cell r="C471" t="str">
            <v>06080</v>
          </cell>
          <cell r="D471" t="str">
            <v>0ELECT</v>
          </cell>
          <cell r="E471" t="str">
            <v>312000</v>
          </cell>
          <cell r="F471" t="str">
            <v>0676</v>
          </cell>
          <cell r="G471" t="str">
            <v>11450</v>
          </cell>
          <cell r="H471" t="str">
            <v>A</v>
          </cell>
          <cell r="I471" t="str">
            <v>00000041</v>
          </cell>
          <cell r="J471">
            <v>65</v>
          </cell>
          <cell r="K471">
            <v>312</v>
          </cell>
          <cell r="L471">
            <v>6181</v>
          </cell>
          <cell r="M471">
            <v>398</v>
          </cell>
          <cell r="N471">
            <v>0</v>
          </cell>
          <cell r="O471">
            <v>1</v>
          </cell>
          <cell r="P471">
            <v>398.00099999999998</v>
          </cell>
          <cell r="Q471" t="str">
            <v>0676</v>
          </cell>
          <cell r="R471" t="str">
            <v>11450</v>
          </cell>
          <cell r="S471" t="str">
            <v>200212</v>
          </cell>
          <cell r="T471" t="str">
            <v>SA01</v>
          </cell>
          <cell r="U471">
            <v>30.22</v>
          </cell>
          <cell r="V471" t="str">
            <v>LDB</v>
          </cell>
          <cell r="W471">
            <v>0</v>
          </cell>
          <cell r="Y471">
            <v>0</v>
          </cell>
          <cell r="Z471">
            <v>2</v>
          </cell>
          <cell r="AA471" t="str">
            <v>MS#</v>
          </cell>
          <cell r="AB471" t="str">
            <v xml:space="preserve">   998000157</v>
          </cell>
          <cell r="AC471" t="str">
            <v>BCH</v>
          </cell>
          <cell r="AD471" t="str">
            <v>013388</v>
          </cell>
          <cell r="AE471" t="str">
            <v>TML</v>
          </cell>
          <cell r="AF471" t="str">
            <v>12016</v>
          </cell>
          <cell r="AG471" t="str">
            <v>SRL</v>
          </cell>
          <cell r="AH471" t="str">
            <v>0368</v>
          </cell>
          <cell r="AI471" t="str">
            <v>DLV</v>
          </cell>
          <cell r="AJ471" t="str">
            <v>000</v>
          </cell>
          <cell r="AK471" t="str">
            <v>REL</v>
          </cell>
          <cell r="AL471" t="str">
            <v>000</v>
          </cell>
          <cell r="AM471" t="str">
            <v>LN#</v>
          </cell>
          <cell r="AO471" t="str">
            <v>UOI</v>
          </cell>
          <cell r="AP471" t="str">
            <v>EA</v>
          </cell>
          <cell r="AU471" t="str">
            <v>0</v>
          </cell>
          <cell r="AW471" t="str">
            <v>000</v>
          </cell>
          <cell r="AX471" t="str">
            <v>00</v>
          </cell>
          <cell r="AY471" t="str">
            <v>0</v>
          </cell>
          <cell r="AZ471" t="str">
            <v>FPL Fibernet</v>
          </cell>
        </row>
        <row r="472">
          <cell r="A472" t="str">
            <v>107100</v>
          </cell>
          <cell r="B472" t="str">
            <v>0312</v>
          </cell>
          <cell r="C472" t="str">
            <v>06080</v>
          </cell>
          <cell r="D472" t="str">
            <v>0ELECT</v>
          </cell>
          <cell r="E472" t="str">
            <v>312000</v>
          </cell>
          <cell r="F472" t="str">
            <v>0676</v>
          </cell>
          <cell r="G472" t="str">
            <v>11450</v>
          </cell>
          <cell r="H472" t="str">
            <v>A</v>
          </cell>
          <cell r="I472" t="str">
            <v>00000041</v>
          </cell>
          <cell r="J472">
            <v>65</v>
          </cell>
          <cell r="K472">
            <v>312</v>
          </cell>
          <cell r="L472">
            <v>6181</v>
          </cell>
          <cell r="M472">
            <v>398</v>
          </cell>
          <cell r="N472">
            <v>0</v>
          </cell>
          <cell r="O472">
            <v>1</v>
          </cell>
          <cell r="P472">
            <v>398.00099999999998</v>
          </cell>
          <cell r="Q472" t="str">
            <v>0676</v>
          </cell>
          <cell r="R472" t="str">
            <v>11450</v>
          </cell>
          <cell r="S472" t="str">
            <v>200212</v>
          </cell>
          <cell r="T472" t="str">
            <v>SA01</v>
          </cell>
          <cell r="U472">
            <v>33.5</v>
          </cell>
          <cell r="V472" t="str">
            <v>LDB</v>
          </cell>
          <cell r="W472">
            <v>0</v>
          </cell>
          <cell r="Y472">
            <v>0</v>
          </cell>
          <cell r="Z472">
            <v>2</v>
          </cell>
          <cell r="AA472" t="str">
            <v>MS#</v>
          </cell>
          <cell r="AB472" t="str">
            <v xml:space="preserve">   998000155</v>
          </cell>
          <cell r="AC472" t="str">
            <v>BCH</v>
          </cell>
          <cell r="AD472" t="str">
            <v>013388</v>
          </cell>
          <cell r="AE472" t="str">
            <v>TML</v>
          </cell>
          <cell r="AF472" t="str">
            <v>12016</v>
          </cell>
          <cell r="AG472" t="str">
            <v>SRL</v>
          </cell>
          <cell r="AH472" t="str">
            <v>0368</v>
          </cell>
          <cell r="AI472" t="str">
            <v>DLV</v>
          </cell>
          <cell r="AJ472" t="str">
            <v>000</v>
          </cell>
          <cell r="AK472" t="str">
            <v>REL</v>
          </cell>
          <cell r="AL472" t="str">
            <v>000</v>
          </cell>
          <cell r="AM472" t="str">
            <v>LN#</v>
          </cell>
          <cell r="AO472" t="str">
            <v>UOI</v>
          </cell>
          <cell r="AP472" t="str">
            <v>EA</v>
          </cell>
          <cell r="AU472" t="str">
            <v>0</v>
          </cell>
          <cell r="AW472" t="str">
            <v>000</v>
          </cell>
          <cell r="AX472" t="str">
            <v>00</v>
          </cell>
          <cell r="AY472" t="str">
            <v>0</v>
          </cell>
          <cell r="AZ472" t="str">
            <v>FPL Fibernet</v>
          </cell>
        </row>
        <row r="473">
          <cell r="A473" t="str">
            <v>107100</v>
          </cell>
          <cell r="B473" t="str">
            <v>0312</v>
          </cell>
          <cell r="C473" t="str">
            <v>06080</v>
          </cell>
          <cell r="D473" t="str">
            <v>0ELECT</v>
          </cell>
          <cell r="E473" t="str">
            <v>312000</v>
          </cell>
          <cell r="F473" t="str">
            <v>0676</v>
          </cell>
          <cell r="G473" t="str">
            <v>11450</v>
          </cell>
          <cell r="H473" t="str">
            <v>A</v>
          </cell>
          <cell r="I473" t="str">
            <v>00000041</v>
          </cell>
          <cell r="J473">
            <v>65</v>
          </cell>
          <cell r="K473">
            <v>312</v>
          </cell>
          <cell r="L473">
            <v>6181</v>
          </cell>
          <cell r="M473">
            <v>398</v>
          </cell>
          <cell r="N473">
            <v>0</v>
          </cell>
          <cell r="O473">
            <v>1</v>
          </cell>
          <cell r="P473">
            <v>398.00099999999998</v>
          </cell>
          <cell r="Q473" t="str">
            <v>0676</v>
          </cell>
          <cell r="R473" t="str">
            <v>11450</v>
          </cell>
          <cell r="S473" t="str">
            <v>200212</v>
          </cell>
          <cell r="T473" t="str">
            <v>SA01</v>
          </cell>
          <cell r="U473">
            <v>35.68</v>
          </cell>
          <cell r="V473" t="str">
            <v>LDB</v>
          </cell>
          <cell r="W473">
            <v>0</v>
          </cell>
          <cell r="Y473">
            <v>0</v>
          </cell>
          <cell r="Z473">
            <v>4</v>
          </cell>
          <cell r="AA473" t="str">
            <v>MS#</v>
          </cell>
          <cell r="AB473" t="str">
            <v xml:space="preserve">   998000167</v>
          </cell>
          <cell r="AC473" t="str">
            <v>BCH</v>
          </cell>
          <cell r="AD473" t="str">
            <v>013388</v>
          </cell>
          <cell r="AE473" t="str">
            <v>TML</v>
          </cell>
          <cell r="AF473" t="str">
            <v>12016</v>
          </cell>
          <cell r="AG473" t="str">
            <v>SRL</v>
          </cell>
          <cell r="AH473" t="str">
            <v>0368</v>
          </cell>
          <cell r="AI473" t="str">
            <v>DLV</v>
          </cell>
          <cell r="AJ473" t="str">
            <v>000</v>
          </cell>
          <cell r="AK473" t="str">
            <v>REL</v>
          </cell>
          <cell r="AL473" t="str">
            <v>000</v>
          </cell>
          <cell r="AM473" t="str">
            <v>LN#</v>
          </cell>
          <cell r="AO473" t="str">
            <v>UOI</v>
          </cell>
          <cell r="AP473" t="str">
            <v>EA</v>
          </cell>
          <cell r="AU473" t="str">
            <v>0</v>
          </cell>
          <cell r="AW473" t="str">
            <v>000</v>
          </cell>
          <cell r="AX473" t="str">
            <v>00</v>
          </cell>
          <cell r="AY473" t="str">
            <v>0</v>
          </cell>
          <cell r="AZ473" t="str">
            <v>FPL Fibernet</v>
          </cell>
        </row>
        <row r="474">
          <cell r="A474" t="str">
            <v>107100</v>
          </cell>
          <cell r="B474" t="str">
            <v>0312</v>
          </cell>
          <cell r="C474" t="str">
            <v>06080</v>
          </cell>
          <cell r="D474" t="str">
            <v>0ELECT</v>
          </cell>
          <cell r="E474" t="str">
            <v>312000</v>
          </cell>
          <cell r="F474" t="str">
            <v>0676</v>
          </cell>
          <cell r="G474" t="str">
            <v>11450</v>
          </cell>
          <cell r="H474" t="str">
            <v>A</v>
          </cell>
          <cell r="I474" t="str">
            <v>00000041</v>
          </cell>
          <cell r="J474">
            <v>65</v>
          </cell>
          <cell r="K474">
            <v>312</v>
          </cell>
          <cell r="L474">
            <v>6181</v>
          </cell>
          <cell r="M474">
            <v>398</v>
          </cell>
          <cell r="N474">
            <v>0</v>
          </cell>
          <cell r="O474">
            <v>1</v>
          </cell>
          <cell r="P474">
            <v>398.00099999999998</v>
          </cell>
          <cell r="Q474" t="str">
            <v>0676</v>
          </cell>
          <cell r="R474" t="str">
            <v>11450</v>
          </cell>
          <cell r="S474" t="str">
            <v>200212</v>
          </cell>
          <cell r="T474" t="str">
            <v>SA01</v>
          </cell>
          <cell r="U474">
            <v>46</v>
          </cell>
          <cell r="V474" t="str">
            <v>LDB</v>
          </cell>
          <cell r="W474">
            <v>0</v>
          </cell>
          <cell r="Y474">
            <v>0</v>
          </cell>
          <cell r="Z474">
            <v>100</v>
          </cell>
          <cell r="AA474" t="str">
            <v>MS#</v>
          </cell>
          <cell r="AB474" t="str">
            <v xml:space="preserve">   998000141</v>
          </cell>
          <cell r="AC474" t="str">
            <v>BCH</v>
          </cell>
          <cell r="AD474" t="str">
            <v>018721</v>
          </cell>
          <cell r="AE474" t="str">
            <v>TML</v>
          </cell>
          <cell r="AF474" t="str">
            <v>12017</v>
          </cell>
          <cell r="AG474" t="str">
            <v>SRL</v>
          </cell>
          <cell r="AH474" t="str">
            <v>0368</v>
          </cell>
          <cell r="AI474" t="str">
            <v>DLV</v>
          </cell>
          <cell r="AJ474" t="str">
            <v>000</v>
          </cell>
          <cell r="AK474" t="str">
            <v>REL</v>
          </cell>
          <cell r="AL474" t="str">
            <v>000</v>
          </cell>
          <cell r="AM474" t="str">
            <v>LN#</v>
          </cell>
          <cell r="AO474" t="str">
            <v>UOI</v>
          </cell>
          <cell r="AP474" t="str">
            <v>FT</v>
          </cell>
          <cell r="AU474" t="str">
            <v>0</v>
          </cell>
          <cell r="AW474" t="str">
            <v>000</v>
          </cell>
          <cell r="AX474" t="str">
            <v>00</v>
          </cell>
          <cell r="AY474" t="str">
            <v>0</v>
          </cell>
          <cell r="AZ474" t="str">
            <v>FPL Fibernet</v>
          </cell>
        </row>
        <row r="475">
          <cell r="A475" t="str">
            <v>107100</v>
          </cell>
          <cell r="B475" t="str">
            <v>0312</v>
          </cell>
          <cell r="C475" t="str">
            <v>06080</v>
          </cell>
          <cell r="D475" t="str">
            <v>0ELECT</v>
          </cell>
          <cell r="E475" t="str">
            <v>312000</v>
          </cell>
          <cell r="F475" t="str">
            <v>0676</v>
          </cell>
          <cell r="G475" t="str">
            <v>11450</v>
          </cell>
          <cell r="H475" t="str">
            <v>A</v>
          </cell>
          <cell r="I475" t="str">
            <v>00000041</v>
          </cell>
          <cell r="J475">
            <v>65</v>
          </cell>
          <cell r="K475">
            <v>312</v>
          </cell>
          <cell r="L475">
            <v>6181</v>
          </cell>
          <cell r="M475">
            <v>398</v>
          </cell>
          <cell r="N475">
            <v>0</v>
          </cell>
          <cell r="O475">
            <v>1</v>
          </cell>
          <cell r="P475">
            <v>398.00099999999998</v>
          </cell>
          <cell r="Q475" t="str">
            <v>0676</v>
          </cell>
          <cell r="R475" t="str">
            <v>11450</v>
          </cell>
          <cell r="S475" t="str">
            <v>200212</v>
          </cell>
          <cell r="T475" t="str">
            <v>SA01</v>
          </cell>
          <cell r="U475">
            <v>48</v>
          </cell>
          <cell r="V475" t="str">
            <v>LDB</v>
          </cell>
          <cell r="W475">
            <v>0</v>
          </cell>
          <cell r="Y475">
            <v>0</v>
          </cell>
          <cell r="Z475">
            <v>2</v>
          </cell>
          <cell r="AA475" t="str">
            <v>MS#</v>
          </cell>
          <cell r="AB475" t="str">
            <v xml:space="preserve">   998000170</v>
          </cell>
          <cell r="AC475" t="str">
            <v>BCH</v>
          </cell>
          <cell r="AD475" t="str">
            <v>013388</v>
          </cell>
          <cell r="AE475" t="str">
            <v>TML</v>
          </cell>
          <cell r="AF475" t="str">
            <v>12016</v>
          </cell>
          <cell r="AG475" t="str">
            <v>SRL</v>
          </cell>
          <cell r="AH475" t="str">
            <v>0368</v>
          </cell>
          <cell r="AI475" t="str">
            <v>DLV</v>
          </cell>
          <cell r="AJ475" t="str">
            <v>000</v>
          </cell>
          <cell r="AK475" t="str">
            <v>REL</v>
          </cell>
          <cell r="AL475" t="str">
            <v>000</v>
          </cell>
          <cell r="AM475" t="str">
            <v>LN#</v>
          </cell>
          <cell r="AO475" t="str">
            <v>UOI</v>
          </cell>
          <cell r="AP475" t="str">
            <v>EA</v>
          </cell>
          <cell r="AU475" t="str">
            <v>0</v>
          </cell>
          <cell r="AW475" t="str">
            <v>000</v>
          </cell>
          <cell r="AX475" t="str">
            <v>00</v>
          </cell>
          <cell r="AY475" t="str">
            <v>0</v>
          </cell>
          <cell r="AZ475" t="str">
            <v>FPL Fibernet</v>
          </cell>
        </row>
        <row r="476">
          <cell r="A476" t="str">
            <v>107100</v>
          </cell>
          <cell r="B476" t="str">
            <v>0312</v>
          </cell>
          <cell r="C476" t="str">
            <v>06080</v>
          </cell>
          <cell r="D476" t="str">
            <v>0ELECT</v>
          </cell>
          <cell r="E476" t="str">
            <v>312000</v>
          </cell>
          <cell r="F476" t="str">
            <v>0676</v>
          </cell>
          <cell r="G476" t="str">
            <v>11450</v>
          </cell>
          <cell r="H476" t="str">
            <v>A</v>
          </cell>
          <cell r="I476" t="str">
            <v>00000041</v>
          </cell>
          <cell r="J476">
            <v>65</v>
          </cell>
          <cell r="K476">
            <v>312</v>
          </cell>
          <cell r="L476">
            <v>6181</v>
          </cell>
          <cell r="M476">
            <v>398</v>
          </cell>
          <cell r="N476">
            <v>0</v>
          </cell>
          <cell r="O476">
            <v>1</v>
          </cell>
          <cell r="P476">
            <v>398.00099999999998</v>
          </cell>
          <cell r="Q476" t="str">
            <v>0676</v>
          </cell>
          <cell r="R476" t="str">
            <v>11450</v>
          </cell>
          <cell r="S476" t="str">
            <v>200212</v>
          </cell>
          <cell r="T476" t="str">
            <v>SA01</v>
          </cell>
          <cell r="U476">
            <v>50.58</v>
          </cell>
          <cell r="V476" t="str">
            <v>LDB</v>
          </cell>
          <cell r="W476">
            <v>0</v>
          </cell>
          <cell r="Y476">
            <v>0</v>
          </cell>
          <cell r="Z476">
            <v>2</v>
          </cell>
          <cell r="AA476" t="str">
            <v>MS#</v>
          </cell>
          <cell r="AB476" t="str">
            <v xml:space="preserve">   998000204</v>
          </cell>
          <cell r="AC476" t="str">
            <v>BCH</v>
          </cell>
          <cell r="AD476" t="str">
            <v>013388</v>
          </cell>
          <cell r="AE476" t="str">
            <v>TML</v>
          </cell>
          <cell r="AF476" t="str">
            <v>12016</v>
          </cell>
          <cell r="AG476" t="str">
            <v>SRL</v>
          </cell>
          <cell r="AH476" t="str">
            <v>0368</v>
          </cell>
          <cell r="AI476" t="str">
            <v>DLV</v>
          </cell>
          <cell r="AJ476" t="str">
            <v>000</v>
          </cell>
          <cell r="AK476" t="str">
            <v>REL</v>
          </cell>
          <cell r="AL476" t="str">
            <v>000</v>
          </cell>
          <cell r="AM476" t="str">
            <v>LN#</v>
          </cell>
          <cell r="AO476" t="str">
            <v>UOI</v>
          </cell>
          <cell r="AP476" t="str">
            <v>EA</v>
          </cell>
          <cell r="AU476" t="str">
            <v>0</v>
          </cell>
          <cell r="AW476" t="str">
            <v>000</v>
          </cell>
          <cell r="AX476" t="str">
            <v>00</v>
          </cell>
          <cell r="AY476" t="str">
            <v>0</v>
          </cell>
          <cell r="AZ476" t="str">
            <v>FPL Fibernet</v>
          </cell>
        </row>
        <row r="477">
          <cell r="A477" t="str">
            <v>107100</v>
          </cell>
          <cell r="B477" t="str">
            <v>0312</v>
          </cell>
          <cell r="C477" t="str">
            <v>06080</v>
          </cell>
          <cell r="D477" t="str">
            <v>0ELECT</v>
          </cell>
          <cell r="E477" t="str">
            <v>312000</v>
          </cell>
          <cell r="F477" t="str">
            <v>0676</v>
          </cell>
          <cell r="G477" t="str">
            <v>11450</v>
          </cell>
          <cell r="H477" t="str">
            <v>A</v>
          </cell>
          <cell r="I477" t="str">
            <v>00000041</v>
          </cell>
          <cell r="J477">
            <v>65</v>
          </cell>
          <cell r="K477">
            <v>312</v>
          </cell>
          <cell r="L477">
            <v>6181</v>
          </cell>
          <cell r="M477">
            <v>398</v>
          </cell>
          <cell r="N477">
            <v>0</v>
          </cell>
          <cell r="O477">
            <v>1</v>
          </cell>
          <cell r="P477">
            <v>398.00099999999998</v>
          </cell>
          <cell r="Q477" t="str">
            <v>0676</v>
          </cell>
          <cell r="R477" t="str">
            <v>11450</v>
          </cell>
          <cell r="S477" t="str">
            <v>200212</v>
          </cell>
          <cell r="T477" t="str">
            <v>SA01</v>
          </cell>
          <cell r="U477">
            <v>57.94</v>
          </cell>
          <cell r="V477" t="str">
            <v>LDB</v>
          </cell>
          <cell r="W477">
            <v>0</v>
          </cell>
          <cell r="Y477">
            <v>0</v>
          </cell>
          <cell r="Z477">
            <v>2</v>
          </cell>
          <cell r="AA477" t="str">
            <v>MS#</v>
          </cell>
          <cell r="AB477" t="str">
            <v xml:space="preserve">   998014540</v>
          </cell>
          <cell r="AC477" t="str">
            <v>BCH</v>
          </cell>
          <cell r="AD477" t="str">
            <v>018721</v>
          </cell>
          <cell r="AE477" t="str">
            <v>TML</v>
          </cell>
          <cell r="AF477" t="str">
            <v>12017</v>
          </cell>
          <cell r="AG477" t="str">
            <v>SRL</v>
          </cell>
          <cell r="AH477" t="str">
            <v>0368</v>
          </cell>
          <cell r="AI477" t="str">
            <v>DLV</v>
          </cell>
          <cell r="AJ477" t="str">
            <v>000</v>
          </cell>
          <cell r="AK477" t="str">
            <v>REL</v>
          </cell>
          <cell r="AL477" t="str">
            <v>000</v>
          </cell>
          <cell r="AM477" t="str">
            <v>LN#</v>
          </cell>
          <cell r="AO477" t="str">
            <v>UOI</v>
          </cell>
          <cell r="AP477" t="str">
            <v>EA</v>
          </cell>
          <cell r="AU477" t="str">
            <v>0</v>
          </cell>
          <cell r="AW477" t="str">
            <v>000</v>
          </cell>
          <cell r="AX477" t="str">
            <v>00</v>
          </cell>
          <cell r="AY477" t="str">
            <v>0</v>
          </cell>
          <cell r="AZ477" t="str">
            <v>FPL Fibernet</v>
          </cell>
        </row>
        <row r="478">
          <cell r="A478" t="str">
            <v>107100</v>
          </cell>
          <cell r="B478" t="str">
            <v>0312</v>
          </cell>
          <cell r="C478" t="str">
            <v>06080</v>
          </cell>
          <cell r="D478" t="str">
            <v>0ELECT</v>
          </cell>
          <cell r="E478" t="str">
            <v>312000</v>
          </cell>
          <cell r="F478" t="str">
            <v>0676</v>
          </cell>
          <cell r="G478" t="str">
            <v>11450</v>
          </cell>
          <cell r="H478" t="str">
            <v>A</v>
          </cell>
          <cell r="I478" t="str">
            <v>00000041</v>
          </cell>
          <cell r="J478">
            <v>65</v>
          </cell>
          <cell r="K478">
            <v>312</v>
          </cell>
          <cell r="L478">
            <v>6181</v>
          </cell>
          <cell r="M478">
            <v>398</v>
          </cell>
          <cell r="N478">
            <v>0</v>
          </cell>
          <cell r="O478">
            <v>1</v>
          </cell>
          <cell r="P478">
            <v>398.00099999999998</v>
          </cell>
          <cell r="Q478" t="str">
            <v>0676</v>
          </cell>
          <cell r="R478" t="str">
            <v>11450</v>
          </cell>
          <cell r="S478" t="str">
            <v>200212</v>
          </cell>
          <cell r="T478" t="str">
            <v>SA01</v>
          </cell>
          <cell r="U478">
            <v>57.94</v>
          </cell>
          <cell r="V478" t="str">
            <v>LDB</v>
          </cell>
          <cell r="W478">
            <v>0</v>
          </cell>
          <cell r="Y478">
            <v>0</v>
          </cell>
          <cell r="Z478">
            <v>2</v>
          </cell>
          <cell r="AA478" t="str">
            <v>MS#</v>
          </cell>
          <cell r="AB478" t="str">
            <v xml:space="preserve">   998014540</v>
          </cell>
          <cell r="AC478" t="str">
            <v>BCH</v>
          </cell>
          <cell r="AD478" t="str">
            <v>018725</v>
          </cell>
          <cell r="AE478" t="str">
            <v>TML</v>
          </cell>
          <cell r="AF478" t="str">
            <v>12017</v>
          </cell>
          <cell r="AG478" t="str">
            <v>SRL</v>
          </cell>
          <cell r="AH478" t="str">
            <v>0368</v>
          </cell>
          <cell r="AI478" t="str">
            <v>DLV</v>
          </cell>
          <cell r="AJ478" t="str">
            <v>000</v>
          </cell>
          <cell r="AK478" t="str">
            <v>REL</v>
          </cell>
          <cell r="AL478" t="str">
            <v>000</v>
          </cell>
          <cell r="AM478" t="str">
            <v>LN#</v>
          </cell>
          <cell r="AO478" t="str">
            <v>UOI</v>
          </cell>
          <cell r="AP478" t="str">
            <v>EA</v>
          </cell>
          <cell r="AU478" t="str">
            <v>0</v>
          </cell>
          <cell r="AW478" t="str">
            <v>000</v>
          </cell>
          <cell r="AX478" t="str">
            <v>00</v>
          </cell>
          <cell r="AY478" t="str">
            <v>0</v>
          </cell>
          <cell r="AZ478" t="str">
            <v>FPL Fibernet</v>
          </cell>
        </row>
        <row r="479">
          <cell r="A479" t="str">
            <v>107100</v>
          </cell>
          <cell r="B479" t="str">
            <v>0312</v>
          </cell>
          <cell r="C479" t="str">
            <v>06080</v>
          </cell>
          <cell r="D479" t="str">
            <v>0ELECT</v>
          </cell>
          <cell r="E479" t="str">
            <v>312000</v>
          </cell>
          <cell r="F479" t="str">
            <v>0676</v>
          </cell>
          <cell r="G479" t="str">
            <v>11450</v>
          </cell>
          <cell r="H479" t="str">
            <v>A</v>
          </cell>
          <cell r="I479" t="str">
            <v>00000041</v>
          </cell>
          <cell r="J479">
            <v>65</v>
          </cell>
          <cell r="K479">
            <v>312</v>
          </cell>
          <cell r="L479">
            <v>6181</v>
          </cell>
          <cell r="M479">
            <v>398</v>
          </cell>
          <cell r="N479">
            <v>0</v>
          </cell>
          <cell r="O479">
            <v>1</v>
          </cell>
          <cell r="P479">
            <v>398.00099999999998</v>
          </cell>
          <cell r="Q479" t="str">
            <v>0676</v>
          </cell>
          <cell r="R479" t="str">
            <v>11450</v>
          </cell>
          <cell r="S479" t="str">
            <v>200212</v>
          </cell>
          <cell r="T479" t="str">
            <v>SA01</v>
          </cell>
          <cell r="U479">
            <v>62.75</v>
          </cell>
          <cell r="V479" t="str">
            <v>LDB</v>
          </cell>
          <cell r="W479">
            <v>0</v>
          </cell>
          <cell r="Y479">
            <v>0</v>
          </cell>
          <cell r="Z479">
            <v>1</v>
          </cell>
          <cell r="AA479" t="str">
            <v>MS#</v>
          </cell>
          <cell r="AB479" t="str">
            <v xml:space="preserve">   998014502</v>
          </cell>
          <cell r="AC479" t="str">
            <v>BCH</v>
          </cell>
          <cell r="AD479" t="str">
            <v>018722</v>
          </cell>
          <cell r="AE479" t="str">
            <v>TML</v>
          </cell>
          <cell r="AF479" t="str">
            <v>12017</v>
          </cell>
          <cell r="AG479" t="str">
            <v>SRL</v>
          </cell>
          <cell r="AH479" t="str">
            <v>0350</v>
          </cell>
          <cell r="AI479" t="str">
            <v>DLV</v>
          </cell>
          <cell r="AJ479" t="str">
            <v>000</v>
          </cell>
          <cell r="AK479" t="str">
            <v>REL</v>
          </cell>
          <cell r="AL479" t="str">
            <v>000</v>
          </cell>
          <cell r="AM479" t="str">
            <v>LN#</v>
          </cell>
          <cell r="AO479" t="str">
            <v>UOI</v>
          </cell>
          <cell r="AP479" t="str">
            <v>EA</v>
          </cell>
          <cell r="AU479" t="str">
            <v>0</v>
          </cell>
          <cell r="AW479" t="str">
            <v>000</v>
          </cell>
          <cell r="AX479" t="str">
            <v>00</v>
          </cell>
          <cell r="AY479" t="str">
            <v>0</v>
          </cell>
          <cell r="AZ479" t="str">
            <v>FPL Fibernet</v>
          </cell>
        </row>
        <row r="480">
          <cell r="A480" t="str">
            <v>107100</v>
          </cell>
          <cell r="B480" t="str">
            <v>0312</v>
          </cell>
          <cell r="C480" t="str">
            <v>06080</v>
          </cell>
          <cell r="D480" t="str">
            <v>0ELECT</v>
          </cell>
          <cell r="E480" t="str">
            <v>312000</v>
          </cell>
          <cell r="F480" t="str">
            <v>0676</v>
          </cell>
          <cell r="G480" t="str">
            <v>11450</v>
          </cell>
          <cell r="H480" t="str">
            <v>A</v>
          </cell>
          <cell r="I480" t="str">
            <v>00000041</v>
          </cell>
          <cell r="J480">
            <v>65</v>
          </cell>
          <cell r="K480">
            <v>312</v>
          </cell>
          <cell r="L480">
            <v>6181</v>
          </cell>
          <cell r="M480">
            <v>398</v>
          </cell>
          <cell r="N480">
            <v>0</v>
          </cell>
          <cell r="O480">
            <v>1</v>
          </cell>
          <cell r="P480">
            <v>398.00099999999998</v>
          </cell>
          <cell r="Q480" t="str">
            <v>0676</v>
          </cell>
          <cell r="R480" t="str">
            <v>11450</v>
          </cell>
          <cell r="S480" t="str">
            <v>200212</v>
          </cell>
          <cell r="T480" t="str">
            <v>SA01</v>
          </cell>
          <cell r="U480">
            <v>63.25</v>
          </cell>
          <cell r="V480" t="str">
            <v>LDB</v>
          </cell>
          <cell r="W480">
            <v>0</v>
          </cell>
          <cell r="Y480">
            <v>0</v>
          </cell>
          <cell r="Z480">
            <v>1</v>
          </cell>
          <cell r="AA480" t="str">
            <v>MS#</v>
          </cell>
          <cell r="AB480" t="str">
            <v xml:space="preserve">   998014695</v>
          </cell>
          <cell r="AC480" t="str">
            <v>BCH</v>
          </cell>
          <cell r="AD480" t="str">
            <v>018721</v>
          </cell>
          <cell r="AE480" t="str">
            <v>TML</v>
          </cell>
          <cell r="AF480" t="str">
            <v>12017</v>
          </cell>
          <cell r="AG480" t="str">
            <v>SRL</v>
          </cell>
          <cell r="AH480" t="str">
            <v>0368</v>
          </cell>
          <cell r="AI480" t="str">
            <v>DLV</v>
          </cell>
          <cell r="AJ480" t="str">
            <v>000</v>
          </cell>
          <cell r="AK480" t="str">
            <v>REL</v>
          </cell>
          <cell r="AL480" t="str">
            <v>000</v>
          </cell>
          <cell r="AM480" t="str">
            <v>LN#</v>
          </cell>
          <cell r="AO480" t="str">
            <v>UOI</v>
          </cell>
          <cell r="AP480" t="str">
            <v>FT</v>
          </cell>
          <cell r="AU480" t="str">
            <v>0</v>
          </cell>
          <cell r="AW480" t="str">
            <v>000</v>
          </cell>
          <cell r="AX480" t="str">
            <v>00</v>
          </cell>
          <cell r="AY480" t="str">
            <v>0</v>
          </cell>
          <cell r="AZ480" t="str">
            <v>FPL Fibernet</v>
          </cell>
        </row>
        <row r="481">
          <cell r="A481" t="str">
            <v>107100</v>
          </cell>
          <cell r="B481" t="str">
            <v>0312</v>
          </cell>
          <cell r="C481" t="str">
            <v>06080</v>
          </cell>
          <cell r="D481" t="str">
            <v>0ELECT</v>
          </cell>
          <cell r="E481" t="str">
            <v>312000</v>
          </cell>
          <cell r="F481" t="str">
            <v>0676</v>
          </cell>
          <cell r="G481" t="str">
            <v>11450</v>
          </cell>
          <cell r="H481" t="str">
            <v>A</v>
          </cell>
          <cell r="I481" t="str">
            <v>00000041</v>
          </cell>
          <cell r="J481">
            <v>65</v>
          </cell>
          <cell r="K481">
            <v>312</v>
          </cell>
          <cell r="L481">
            <v>6181</v>
          </cell>
          <cell r="M481">
            <v>398</v>
          </cell>
          <cell r="N481">
            <v>0</v>
          </cell>
          <cell r="O481">
            <v>1</v>
          </cell>
          <cell r="P481">
            <v>398.00099999999998</v>
          </cell>
          <cell r="Q481" t="str">
            <v>0676</v>
          </cell>
          <cell r="R481" t="str">
            <v>11450</v>
          </cell>
          <cell r="S481" t="str">
            <v>200212</v>
          </cell>
          <cell r="T481" t="str">
            <v>SA01</v>
          </cell>
          <cell r="U481">
            <v>66</v>
          </cell>
          <cell r="V481" t="str">
            <v>LDB</v>
          </cell>
          <cell r="W481">
            <v>0</v>
          </cell>
          <cell r="Y481">
            <v>0</v>
          </cell>
          <cell r="Z481">
            <v>100</v>
          </cell>
          <cell r="AA481" t="str">
            <v>MS#</v>
          </cell>
          <cell r="AB481" t="str">
            <v xml:space="preserve">   998000144</v>
          </cell>
          <cell r="AC481" t="str">
            <v>BCH</v>
          </cell>
          <cell r="AD481" t="str">
            <v>018721</v>
          </cell>
          <cell r="AE481" t="str">
            <v>TML</v>
          </cell>
          <cell r="AF481" t="str">
            <v>12017</v>
          </cell>
          <cell r="AG481" t="str">
            <v>SRL</v>
          </cell>
          <cell r="AH481" t="str">
            <v>0368</v>
          </cell>
          <cell r="AI481" t="str">
            <v>DLV</v>
          </cell>
          <cell r="AJ481" t="str">
            <v>000</v>
          </cell>
          <cell r="AK481" t="str">
            <v>REL</v>
          </cell>
          <cell r="AL481" t="str">
            <v>000</v>
          </cell>
          <cell r="AM481" t="str">
            <v>LN#</v>
          </cell>
          <cell r="AO481" t="str">
            <v>UOI</v>
          </cell>
          <cell r="AP481" t="str">
            <v>FT</v>
          </cell>
          <cell r="AU481" t="str">
            <v>0</v>
          </cell>
          <cell r="AW481" t="str">
            <v>000</v>
          </cell>
          <cell r="AX481" t="str">
            <v>00</v>
          </cell>
          <cell r="AY481" t="str">
            <v>0</v>
          </cell>
          <cell r="AZ481" t="str">
            <v>FPL Fibernet</v>
          </cell>
        </row>
        <row r="482">
          <cell r="A482" t="str">
            <v>107100</v>
          </cell>
          <cell r="B482" t="str">
            <v>0312</v>
          </cell>
          <cell r="C482" t="str">
            <v>06080</v>
          </cell>
          <cell r="D482" t="str">
            <v>0ELECT</v>
          </cell>
          <cell r="E482" t="str">
            <v>312000</v>
          </cell>
          <cell r="F482" t="str">
            <v>0676</v>
          </cell>
          <cell r="G482" t="str">
            <v>11450</v>
          </cell>
          <cell r="H482" t="str">
            <v>A</v>
          </cell>
          <cell r="I482" t="str">
            <v>00000041</v>
          </cell>
          <cell r="J482">
            <v>65</v>
          </cell>
          <cell r="K482">
            <v>312</v>
          </cell>
          <cell r="L482">
            <v>6181</v>
          </cell>
          <cell r="M482">
            <v>398</v>
          </cell>
          <cell r="N482">
            <v>0</v>
          </cell>
          <cell r="O482">
            <v>1</v>
          </cell>
          <cell r="P482">
            <v>398.00099999999998</v>
          </cell>
          <cell r="Q482" t="str">
            <v>0676</v>
          </cell>
          <cell r="R482" t="str">
            <v>11450</v>
          </cell>
          <cell r="S482" t="str">
            <v>200212</v>
          </cell>
          <cell r="T482" t="str">
            <v>SA01</v>
          </cell>
          <cell r="U482">
            <v>71.69</v>
          </cell>
          <cell r="V482" t="str">
            <v>LDB</v>
          </cell>
          <cell r="W482">
            <v>0</v>
          </cell>
          <cell r="Y482">
            <v>0</v>
          </cell>
          <cell r="Z482">
            <v>4</v>
          </cell>
          <cell r="AA482" t="str">
            <v>MS#</v>
          </cell>
          <cell r="AB482" t="str">
            <v xml:space="preserve">   998000152</v>
          </cell>
          <cell r="AC482" t="str">
            <v>BCH</v>
          </cell>
          <cell r="AD482" t="str">
            <v>013388</v>
          </cell>
          <cell r="AE482" t="str">
            <v>TML</v>
          </cell>
          <cell r="AF482" t="str">
            <v>12016</v>
          </cell>
          <cell r="AG482" t="str">
            <v>SRL</v>
          </cell>
          <cell r="AH482" t="str">
            <v>0368</v>
          </cell>
          <cell r="AI482" t="str">
            <v>DLV</v>
          </cell>
          <cell r="AJ482" t="str">
            <v>000</v>
          </cell>
          <cell r="AK482" t="str">
            <v>REL</v>
          </cell>
          <cell r="AL482" t="str">
            <v>000</v>
          </cell>
          <cell r="AM482" t="str">
            <v>LN#</v>
          </cell>
          <cell r="AO482" t="str">
            <v>UOI</v>
          </cell>
          <cell r="AP482" t="str">
            <v>EA</v>
          </cell>
          <cell r="AU482" t="str">
            <v>0</v>
          </cell>
          <cell r="AW482" t="str">
            <v>000</v>
          </cell>
          <cell r="AX482" t="str">
            <v>00</v>
          </cell>
          <cell r="AY482" t="str">
            <v>0</v>
          </cell>
          <cell r="AZ482" t="str">
            <v>FPL Fibernet</v>
          </cell>
        </row>
        <row r="483">
          <cell r="A483" t="str">
            <v>107100</v>
          </cell>
          <cell r="B483" t="str">
            <v>0312</v>
          </cell>
          <cell r="C483" t="str">
            <v>06080</v>
          </cell>
          <cell r="D483" t="str">
            <v>0ELECT</v>
          </cell>
          <cell r="E483" t="str">
            <v>312000</v>
          </cell>
          <cell r="F483" t="str">
            <v>0676</v>
          </cell>
          <cell r="G483" t="str">
            <v>11450</v>
          </cell>
          <cell r="H483" t="str">
            <v>A</v>
          </cell>
          <cell r="I483" t="str">
            <v>00000041</v>
          </cell>
          <cell r="J483">
            <v>65</v>
          </cell>
          <cell r="K483">
            <v>312</v>
          </cell>
          <cell r="L483">
            <v>6181</v>
          </cell>
          <cell r="M483">
            <v>398</v>
          </cell>
          <cell r="N483">
            <v>0</v>
          </cell>
          <cell r="O483">
            <v>1</v>
          </cell>
          <cell r="P483">
            <v>398.00099999999998</v>
          </cell>
          <cell r="Q483" t="str">
            <v>0676</v>
          </cell>
          <cell r="R483" t="str">
            <v>11450</v>
          </cell>
          <cell r="S483" t="str">
            <v>200212</v>
          </cell>
          <cell r="T483" t="str">
            <v>SA01</v>
          </cell>
          <cell r="U483">
            <v>80.52</v>
          </cell>
          <cell r="V483" t="str">
            <v>LDB</v>
          </cell>
          <cell r="W483">
            <v>0</v>
          </cell>
          <cell r="Y483">
            <v>0</v>
          </cell>
          <cell r="Z483">
            <v>9</v>
          </cell>
          <cell r="AA483" t="str">
            <v>MS#</v>
          </cell>
          <cell r="AB483" t="str">
            <v xml:space="preserve">   998000497</v>
          </cell>
          <cell r="AC483" t="str">
            <v>BCH</v>
          </cell>
          <cell r="AD483" t="str">
            <v>012355</v>
          </cell>
          <cell r="AE483" t="str">
            <v>TML</v>
          </cell>
          <cell r="AF483" t="str">
            <v>12026</v>
          </cell>
          <cell r="AG483" t="str">
            <v>SRL</v>
          </cell>
          <cell r="AH483" t="str">
            <v>0368</v>
          </cell>
          <cell r="AI483" t="str">
            <v>DLV</v>
          </cell>
          <cell r="AJ483" t="str">
            <v>000</v>
          </cell>
          <cell r="AK483" t="str">
            <v>REL</v>
          </cell>
          <cell r="AL483" t="str">
            <v>000</v>
          </cell>
          <cell r="AM483" t="str">
            <v>LN#</v>
          </cell>
          <cell r="AO483" t="str">
            <v>UOI</v>
          </cell>
          <cell r="AP483" t="str">
            <v>EA</v>
          </cell>
          <cell r="AU483" t="str">
            <v>0</v>
          </cell>
          <cell r="AW483" t="str">
            <v>000</v>
          </cell>
          <cell r="AX483" t="str">
            <v>00</v>
          </cell>
          <cell r="AY483" t="str">
            <v>0</v>
          </cell>
          <cell r="AZ483" t="str">
            <v>FPL Fibernet</v>
          </cell>
        </row>
        <row r="484">
          <cell r="A484" t="str">
            <v>107100</v>
          </cell>
          <cell r="B484" t="str">
            <v>0312</v>
          </cell>
          <cell r="C484" t="str">
            <v>06080</v>
          </cell>
          <cell r="D484" t="str">
            <v>0ELECT</v>
          </cell>
          <cell r="E484" t="str">
            <v>312000</v>
          </cell>
          <cell r="F484" t="str">
            <v>0676</v>
          </cell>
          <cell r="G484" t="str">
            <v>11450</v>
          </cell>
          <cell r="H484" t="str">
            <v>A</v>
          </cell>
          <cell r="I484" t="str">
            <v>00000041</v>
          </cell>
          <cell r="J484">
            <v>65</v>
          </cell>
          <cell r="K484">
            <v>312</v>
          </cell>
          <cell r="L484">
            <v>6181</v>
          </cell>
          <cell r="M484">
            <v>398</v>
          </cell>
          <cell r="N484">
            <v>0</v>
          </cell>
          <cell r="O484">
            <v>1</v>
          </cell>
          <cell r="P484">
            <v>398.00099999999998</v>
          </cell>
          <cell r="Q484" t="str">
            <v>0676</v>
          </cell>
          <cell r="R484" t="str">
            <v>11450</v>
          </cell>
          <cell r="S484" t="str">
            <v>200212</v>
          </cell>
          <cell r="T484" t="str">
            <v>SA01</v>
          </cell>
          <cell r="U484">
            <v>85.5</v>
          </cell>
          <cell r="V484" t="str">
            <v>LDB</v>
          </cell>
          <cell r="W484">
            <v>0</v>
          </cell>
          <cell r="Y484">
            <v>0</v>
          </cell>
          <cell r="Z484">
            <v>75</v>
          </cell>
          <cell r="AA484" t="str">
            <v>MS#</v>
          </cell>
          <cell r="AB484" t="str">
            <v xml:space="preserve">   998014677</v>
          </cell>
          <cell r="AC484" t="str">
            <v>BCH</v>
          </cell>
          <cell r="AD484" t="str">
            <v>018721</v>
          </cell>
          <cell r="AE484" t="str">
            <v>TML</v>
          </cell>
          <cell r="AF484" t="str">
            <v>12017</v>
          </cell>
          <cell r="AG484" t="str">
            <v>SRL</v>
          </cell>
          <cell r="AH484" t="str">
            <v>0368</v>
          </cell>
          <cell r="AI484" t="str">
            <v>DLV</v>
          </cell>
          <cell r="AJ484" t="str">
            <v>000</v>
          </cell>
          <cell r="AK484" t="str">
            <v>REL</v>
          </cell>
          <cell r="AL484" t="str">
            <v>000</v>
          </cell>
          <cell r="AM484" t="str">
            <v>LN#</v>
          </cell>
          <cell r="AO484" t="str">
            <v>UOI</v>
          </cell>
          <cell r="AP484" t="str">
            <v>FT</v>
          </cell>
          <cell r="AU484" t="str">
            <v>0</v>
          </cell>
          <cell r="AW484" t="str">
            <v>000</v>
          </cell>
          <cell r="AX484" t="str">
            <v>00</v>
          </cell>
          <cell r="AY484" t="str">
            <v>0</v>
          </cell>
          <cell r="AZ484" t="str">
            <v>FPL Fibernet</v>
          </cell>
        </row>
        <row r="485">
          <cell r="A485" t="str">
            <v>107100</v>
          </cell>
          <cell r="B485" t="str">
            <v>0312</v>
          </cell>
          <cell r="C485" t="str">
            <v>06080</v>
          </cell>
          <cell r="D485" t="str">
            <v>0ELECT</v>
          </cell>
          <cell r="E485" t="str">
            <v>312000</v>
          </cell>
          <cell r="F485" t="str">
            <v>0676</v>
          </cell>
          <cell r="G485" t="str">
            <v>11450</v>
          </cell>
          <cell r="H485" t="str">
            <v>A</v>
          </cell>
          <cell r="I485" t="str">
            <v>00000041</v>
          </cell>
          <cell r="J485">
            <v>65</v>
          </cell>
          <cell r="K485">
            <v>312</v>
          </cell>
          <cell r="L485">
            <v>6181</v>
          </cell>
          <cell r="M485">
            <v>398</v>
          </cell>
          <cell r="N485">
            <v>0</v>
          </cell>
          <cell r="O485">
            <v>1</v>
          </cell>
          <cell r="P485">
            <v>398.00099999999998</v>
          </cell>
          <cell r="Q485" t="str">
            <v>0676</v>
          </cell>
          <cell r="R485" t="str">
            <v>11450</v>
          </cell>
          <cell r="S485" t="str">
            <v>200212</v>
          </cell>
          <cell r="T485" t="str">
            <v>SA01</v>
          </cell>
          <cell r="U485">
            <v>98.05</v>
          </cell>
          <cell r="V485" t="str">
            <v>LDB</v>
          </cell>
          <cell r="W485">
            <v>0</v>
          </cell>
          <cell r="Y485">
            <v>0</v>
          </cell>
          <cell r="Z485">
            <v>50</v>
          </cell>
          <cell r="AA485" t="str">
            <v>MS#</v>
          </cell>
          <cell r="AB485" t="str">
            <v xml:space="preserve">   998000502</v>
          </cell>
          <cell r="AC485" t="str">
            <v>BCH</v>
          </cell>
          <cell r="AD485" t="str">
            <v>012356</v>
          </cell>
          <cell r="AE485" t="str">
            <v>TML</v>
          </cell>
          <cell r="AF485" t="str">
            <v>12026</v>
          </cell>
          <cell r="AG485" t="str">
            <v>SRL</v>
          </cell>
          <cell r="AH485" t="str">
            <v>0368</v>
          </cell>
          <cell r="AI485" t="str">
            <v>DLV</v>
          </cell>
          <cell r="AJ485" t="str">
            <v>000</v>
          </cell>
          <cell r="AK485" t="str">
            <v>REL</v>
          </cell>
          <cell r="AL485" t="str">
            <v>000</v>
          </cell>
          <cell r="AM485" t="str">
            <v>LN#</v>
          </cell>
          <cell r="AO485" t="str">
            <v>UOI</v>
          </cell>
          <cell r="AP485" t="str">
            <v>EA</v>
          </cell>
          <cell r="AU485" t="str">
            <v>0</v>
          </cell>
          <cell r="AW485" t="str">
            <v>000</v>
          </cell>
          <cell r="AX485" t="str">
            <v>00</v>
          </cell>
          <cell r="AY485" t="str">
            <v>0</v>
          </cell>
          <cell r="AZ485" t="str">
            <v>FPL Fibernet</v>
          </cell>
        </row>
        <row r="486">
          <cell r="A486" t="str">
            <v>107100</v>
          </cell>
          <cell r="B486" t="str">
            <v>0312</v>
          </cell>
          <cell r="C486" t="str">
            <v>06080</v>
          </cell>
          <cell r="D486" t="str">
            <v>0ELECT</v>
          </cell>
          <cell r="E486" t="str">
            <v>312000</v>
          </cell>
          <cell r="F486" t="str">
            <v>0676</v>
          </cell>
          <cell r="G486" t="str">
            <v>11450</v>
          </cell>
          <cell r="H486" t="str">
            <v>A</v>
          </cell>
          <cell r="I486" t="str">
            <v>00000041</v>
          </cell>
          <cell r="J486">
            <v>65</v>
          </cell>
          <cell r="K486">
            <v>312</v>
          </cell>
          <cell r="L486">
            <v>6181</v>
          </cell>
          <cell r="M486">
            <v>398</v>
          </cell>
          <cell r="N486">
            <v>0</v>
          </cell>
          <cell r="O486">
            <v>1</v>
          </cell>
          <cell r="P486">
            <v>398.00099999999998</v>
          </cell>
          <cell r="Q486" t="str">
            <v>0676</v>
          </cell>
          <cell r="R486" t="str">
            <v>11450</v>
          </cell>
          <cell r="S486" t="str">
            <v>200212</v>
          </cell>
          <cell r="T486" t="str">
            <v>SA01</v>
          </cell>
          <cell r="U486">
            <v>98.05</v>
          </cell>
          <cell r="V486" t="str">
            <v>LDB</v>
          </cell>
          <cell r="W486">
            <v>0</v>
          </cell>
          <cell r="Y486">
            <v>0</v>
          </cell>
          <cell r="Z486">
            <v>50</v>
          </cell>
          <cell r="AA486" t="str">
            <v>MS#</v>
          </cell>
          <cell r="AB486" t="str">
            <v xml:space="preserve">   998000502</v>
          </cell>
          <cell r="AC486" t="str">
            <v>BCH</v>
          </cell>
          <cell r="AD486" t="str">
            <v>018725</v>
          </cell>
          <cell r="AE486" t="str">
            <v>TML</v>
          </cell>
          <cell r="AF486" t="str">
            <v>12017</v>
          </cell>
          <cell r="AG486" t="str">
            <v>SRL</v>
          </cell>
          <cell r="AH486" t="str">
            <v>0368</v>
          </cell>
          <cell r="AI486" t="str">
            <v>DLV</v>
          </cell>
          <cell r="AJ486" t="str">
            <v>000</v>
          </cell>
          <cell r="AK486" t="str">
            <v>REL</v>
          </cell>
          <cell r="AL486" t="str">
            <v>000</v>
          </cell>
          <cell r="AM486" t="str">
            <v>LN#</v>
          </cell>
          <cell r="AO486" t="str">
            <v>UOI</v>
          </cell>
          <cell r="AP486" t="str">
            <v>EA</v>
          </cell>
          <cell r="AU486" t="str">
            <v>0</v>
          </cell>
          <cell r="AW486" t="str">
            <v>000</v>
          </cell>
          <cell r="AX486" t="str">
            <v>00</v>
          </cell>
          <cell r="AY486" t="str">
            <v>0</v>
          </cell>
          <cell r="AZ486" t="str">
            <v>FPL Fibernet</v>
          </cell>
        </row>
        <row r="487">
          <cell r="A487" t="str">
            <v>107100</v>
          </cell>
          <cell r="B487" t="str">
            <v>0312</v>
          </cell>
          <cell r="C487" t="str">
            <v>06080</v>
          </cell>
          <cell r="D487" t="str">
            <v>0ELECT</v>
          </cell>
          <cell r="E487" t="str">
            <v>312000</v>
          </cell>
          <cell r="F487" t="str">
            <v>0676</v>
          </cell>
          <cell r="G487" t="str">
            <v>11450</v>
          </cell>
          <cell r="H487" t="str">
            <v>A</v>
          </cell>
          <cell r="I487" t="str">
            <v>00000041</v>
          </cell>
          <cell r="J487">
            <v>65</v>
          </cell>
          <cell r="K487">
            <v>312</v>
          </cell>
          <cell r="L487">
            <v>6181</v>
          </cell>
          <cell r="M487">
            <v>398</v>
          </cell>
          <cell r="N487">
            <v>0</v>
          </cell>
          <cell r="O487">
            <v>1</v>
          </cell>
          <cell r="P487">
            <v>398.00099999999998</v>
          </cell>
          <cell r="Q487" t="str">
            <v>0676</v>
          </cell>
          <cell r="R487" t="str">
            <v>11450</v>
          </cell>
          <cell r="S487" t="str">
            <v>200212</v>
          </cell>
          <cell r="T487" t="str">
            <v>SA01</v>
          </cell>
          <cell r="U487">
            <v>121.11</v>
          </cell>
          <cell r="V487" t="str">
            <v>LDB</v>
          </cell>
          <cell r="W487">
            <v>0</v>
          </cell>
          <cell r="Y487">
            <v>0</v>
          </cell>
          <cell r="Z487">
            <v>1</v>
          </cell>
          <cell r="AA487" t="str">
            <v>MS#</v>
          </cell>
          <cell r="AB487" t="str">
            <v xml:space="preserve">   998000519</v>
          </cell>
          <cell r="AC487" t="str">
            <v>BCH</v>
          </cell>
          <cell r="AD487" t="str">
            <v>018721</v>
          </cell>
          <cell r="AE487" t="str">
            <v>TML</v>
          </cell>
          <cell r="AF487" t="str">
            <v>12017</v>
          </cell>
          <cell r="AG487" t="str">
            <v>SRL</v>
          </cell>
          <cell r="AH487" t="str">
            <v>0368</v>
          </cell>
          <cell r="AI487" t="str">
            <v>DLV</v>
          </cell>
          <cell r="AJ487" t="str">
            <v>000</v>
          </cell>
          <cell r="AK487" t="str">
            <v>REL</v>
          </cell>
          <cell r="AL487" t="str">
            <v>000</v>
          </cell>
          <cell r="AM487" t="str">
            <v>LN#</v>
          </cell>
          <cell r="AO487" t="str">
            <v>UOI</v>
          </cell>
          <cell r="AP487" t="str">
            <v>EA</v>
          </cell>
          <cell r="AU487" t="str">
            <v>0</v>
          </cell>
          <cell r="AW487" t="str">
            <v>000</v>
          </cell>
          <cell r="AX487" t="str">
            <v>00</v>
          </cell>
          <cell r="AY487" t="str">
            <v>0</v>
          </cell>
          <cell r="AZ487" t="str">
            <v>FPL Fibernet</v>
          </cell>
        </row>
        <row r="488">
          <cell r="A488" t="str">
            <v>107100</v>
          </cell>
          <cell r="B488" t="str">
            <v>0312</v>
          </cell>
          <cell r="C488" t="str">
            <v>06080</v>
          </cell>
          <cell r="D488" t="str">
            <v>0ELECT</v>
          </cell>
          <cell r="E488" t="str">
            <v>312000</v>
          </cell>
          <cell r="F488" t="str">
            <v>0676</v>
          </cell>
          <cell r="G488" t="str">
            <v>11450</v>
          </cell>
          <cell r="H488" t="str">
            <v>A</v>
          </cell>
          <cell r="I488" t="str">
            <v>00000041</v>
          </cell>
          <cell r="J488">
            <v>65</v>
          </cell>
          <cell r="K488">
            <v>312</v>
          </cell>
          <cell r="L488">
            <v>6181</v>
          </cell>
          <cell r="M488">
            <v>398</v>
          </cell>
          <cell r="N488">
            <v>0</v>
          </cell>
          <cell r="O488">
            <v>1</v>
          </cell>
          <cell r="P488">
            <v>398.00099999999998</v>
          </cell>
          <cell r="Q488" t="str">
            <v>0676</v>
          </cell>
          <cell r="R488" t="str">
            <v>11450</v>
          </cell>
          <cell r="S488" t="str">
            <v>200212</v>
          </cell>
          <cell r="T488" t="str">
            <v>SA01</v>
          </cell>
          <cell r="U488">
            <v>125.4</v>
          </cell>
          <cell r="V488" t="str">
            <v>LDB</v>
          </cell>
          <cell r="W488">
            <v>0</v>
          </cell>
          <cell r="Y488">
            <v>0</v>
          </cell>
          <cell r="Z488">
            <v>4</v>
          </cell>
          <cell r="AA488" t="str">
            <v>MS#</v>
          </cell>
          <cell r="AB488" t="str">
            <v xml:space="preserve">   998014145</v>
          </cell>
          <cell r="AC488" t="str">
            <v>BCH</v>
          </cell>
          <cell r="AD488" t="str">
            <v>018722</v>
          </cell>
          <cell r="AE488" t="str">
            <v>TML</v>
          </cell>
          <cell r="AF488" t="str">
            <v>12017</v>
          </cell>
          <cell r="AG488" t="str">
            <v>SRL</v>
          </cell>
          <cell r="AH488" t="str">
            <v>0350</v>
          </cell>
          <cell r="AI488" t="str">
            <v>DLV</v>
          </cell>
          <cell r="AJ488" t="str">
            <v>000</v>
          </cell>
          <cell r="AK488" t="str">
            <v>REL</v>
          </cell>
          <cell r="AL488" t="str">
            <v>000</v>
          </cell>
          <cell r="AM488" t="str">
            <v>LN#</v>
          </cell>
          <cell r="AO488" t="str">
            <v>UOI</v>
          </cell>
          <cell r="AP488" t="str">
            <v>EA</v>
          </cell>
          <cell r="AU488" t="str">
            <v>0</v>
          </cell>
          <cell r="AW488" t="str">
            <v>000</v>
          </cell>
          <cell r="AX488" t="str">
            <v>00</v>
          </cell>
          <cell r="AY488" t="str">
            <v>0</v>
          </cell>
          <cell r="AZ488" t="str">
            <v>FPL Fibernet</v>
          </cell>
        </row>
        <row r="489">
          <cell r="A489" t="str">
            <v>107100</v>
          </cell>
          <cell r="B489" t="str">
            <v>0312</v>
          </cell>
          <cell r="C489" t="str">
            <v>06080</v>
          </cell>
          <cell r="D489" t="str">
            <v>0ELECT</v>
          </cell>
          <cell r="E489" t="str">
            <v>312000</v>
          </cell>
          <cell r="F489" t="str">
            <v>0676</v>
          </cell>
          <cell r="G489" t="str">
            <v>11450</v>
          </cell>
          <cell r="H489" t="str">
            <v>A</v>
          </cell>
          <cell r="I489" t="str">
            <v>00000041</v>
          </cell>
          <cell r="J489">
            <v>65</v>
          </cell>
          <cell r="K489">
            <v>312</v>
          </cell>
          <cell r="L489">
            <v>6181</v>
          </cell>
          <cell r="M489">
            <v>398</v>
          </cell>
          <cell r="N489">
            <v>0</v>
          </cell>
          <cell r="O489">
            <v>1</v>
          </cell>
          <cell r="P489">
            <v>398.00099999999998</v>
          </cell>
          <cell r="Q489" t="str">
            <v>0676</v>
          </cell>
          <cell r="R489" t="str">
            <v>11450</v>
          </cell>
          <cell r="S489" t="str">
            <v>200212</v>
          </cell>
          <cell r="T489" t="str">
            <v>SA01</v>
          </cell>
          <cell r="U489">
            <v>125.4</v>
          </cell>
          <cell r="V489" t="str">
            <v>LDB</v>
          </cell>
          <cell r="W489">
            <v>0</v>
          </cell>
          <cell r="Y489">
            <v>0</v>
          </cell>
          <cell r="Z489">
            <v>4</v>
          </cell>
          <cell r="AA489" t="str">
            <v>MS#</v>
          </cell>
          <cell r="AB489" t="str">
            <v xml:space="preserve">   998014145</v>
          </cell>
          <cell r="AC489" t="str">
            <v>BCH</v>
          </cell>
          <cell r="AD489" t="str">
            <v>018726</v>
          </cell>
          <cell r="AE489" t="str">
            <v>TML</v>
          </cell>
          <cell r="AF489" t="str">
            <v>12017</v>
          </cell>
          <cell r="AG489" t="str">
            <v>SRL</v>
          </cell>
          <cell r="AH489" t="str">
            <v>0350</v>
          </cell>
          <cell r="AI489" t="str">
            <v>DLV</v>
          </cell>
          <cell r="AJ489" t="str">
            <v>000</v>
          </cell>
          <cell r="AK489" t="str">
            <v>REL</v>
          </cell>
          <cell r="AL489" t="str">
            <v>000</v>
          </cell>
          <cell r="AM489" t="str">
            <v>LN#</v>
          </cell>
          <cell r="AO489" t="str">
            <v>UOI</v>
          </cell>
          <cell r="AP489" t="str">
            <v>EA</v>
          </cell>
          <cell r="AU489" t="str">
            <v>0</v>
          </cell>
          <cell r="AW489" t="str">
            <v>000</v>
          </cell>
          <cell r="AX489" t="str">
            <v>00</v>
          </cell>
          <cell r="AY489" t="str">
            <v>0</v>
          </cell>
          <cell r="AZ489" t="str">
            <v>FPL Fibernet</v>
          </cell>
        </row>
        <row r="490">
          <cell r="A490" t="str">
            <v>107100</v>
          </cell>
          <cell r="B490" t="str">
            <v>0312</v>
          </cell>
          <cell r="C490" t="str">
            <v>06080</v>
          </cell>
          <cell r="D490" t="str">
            <v>0ELECT</v>
          </cell>
          <cell r="E490" t="str">
            <v>312000</v>
          </cell>
          <cell r="F490" t="str">
            <v>0676</v>
          </cell>
          <cell r="G490" t="str">
            <v>11450</v>
          </cell>
          <cell r="H490" t="str">
            <v>A</v>
          </cell>
          <cell r="I490" t="str">
            <v>00000041</v>
          </cell>
          <cell r="J490">
            <v>65</v>
          </cell>
          <cell r="K490">
            <v>312</v>
          </cell>
          <cell r="L490">
            <v>6181</v>
          </cell>
          <cell r="M490">
            <v>398</v>
          </cell>
          <cell r="N490">
            <v>0</v>
          </cell>
          <cell r="O490">
            <v>1</v>
          </cell>
          <cell r="P490">
            <v>398.00099999999998</v>
          </cell>
          <cell r="Q490" t="str">
            <v>0676</v>
          </cell>
          <cell r="R490" t="str">
            <v>11450</v>
          </cell>
          <cell r="S490" t="str">
            <v>200212</v>
          </cell>
          <cell r="T490" t="str">
            <v>SA01</v>
          </cell>
          <cell r="U490">
            <v>139.4</v>
          </cell>
          <cell r="V490" t="str">
            <v>LDB</v>
          </cell>
          <cell r="W490">
            <v>0</v>
          </cell>
          <cell r="Y490">
            <v>0</v>
          </cell>
          <cell r="Z490">
            <v>2</v>
          </cell>
          <cell r="AA490" t="str">
            <v>MS#</v>
          </cell>
          <cell r="AB490" t="str">
            <v xml:space="preserve">   998000154</v>
          </cell>
          <cell r="AC490" t="str">
            <v>BCH</v>
          </cell>
          <cell r="AD490" t="str">
            <v>013388</v>
          </cell>
          <cell r="AE490" t="str">
            <v>TML</v>
          </cell>
          <cell r="AF490" t="str">
            <v>12016</v>
          </cell>
          <cell r="AG490" t="str">
            <v>SRL</v>
          </cell>
          <cell r="AH490" t="str">
            <v>0368</v>
          </cell>
          <cell r="AI490" t="str">
            <v>DLV</v>
          </cell>
          <cell r="AJ490" t="str">
            <v>000</v>
          </cell>
          <cell r="AK490" t="str">
            <v>REL</v>
          </cell>
          <cell r="AL490" t="str">
            <v>000</v>
          </cell>
          <cell r="AM490" t="str">
            <v>LN#</v>
          </cell>
          <cell r="AO490" t="str">
            <v>UOI</v>
          </cell>
          <cell r="AP490" t="str">
            <v>EA</v>
          </cell>
          <cell r="AU490" t="str">
            <v>0</v>
          </cell>
          <cell r="AW490" t="str">
            <v>000</v>
          </cell>
          <cell r="AX490" t="str">
            <v>00</v>
          </cell>
          <cell r="AY490" t="str">
            <v>0</v>
          </cell>
          <cell r="AZ490" t="str">
            <v>FPL Fibernet</v>
          </cell>
        </row>
        <row r="491">
          <cell r="A491" t="str">
            <v>107100</v>
          </cell>
          <cell r="B491" t="str">
            <v>0312</v>
          </cell>
          <cell r="C491" t="str">
            <v>06080</v>
          </cell>
          <cell r="D491" t="str">
            <v>0ELECT</v>
          </cell>
          <cell r="E491" t="str">
            <v>312000</v>
          </cell>
          <cell r="F491" t="str">
            <v>0676</v>
          </cell>
          <cell r="G491" t="str">
            <v>11450</v>
          </cell>
          <cell r="H491" t="str">
            <v>A</v>
          </cell>
          <cell r="I491" t="str">
            <v>00000041</v>
          </cell>
          <cell r="J491">
            <v>65</v>
          </cell>
          <cell r="K491">
            <v>312</v>
          </cell>
          <cell r="L491">
            <v>6181</v>
          </cell>
          <cell r="M491">
            <v>398</v>
          </cell>
          <cell r="N491">
            <v>0</v>
          </cell>
          <cell r="O491">
            <v>1</v>
          </cell>
          <cell r="P491">
            <v>398.00099999999998</v>
          </cell>
          <cell r="Q491" t="str">
            <v>0676</v>
          </cell>
          <cell r="R491" t="str">
            <v>11450</v>
          </cell>
          <cell r="S491" t="str">
            <v>200212</v>
          </cell>
          <cell r="T491" t="str">
            <v>SA01</v>
          </cell>
          <cell r="U491">
            <v>143</v>
          </cell>
          <cell r="V491" t="str">
            <v>LDB</v>
          </cell>
          <cell r="W491">
            <v>0</v>
          </cell>
          <cell r="Y491">
            <v>0</v>
          </cell>
          <cell r="Z491">
            <v>4</v>
          </cell>
          <cell r="AA491" t="str">
            <v>MS#</v>
          </cell>
          <cell r="AB491" t="str">
            <v xml:space="preserve">   998014654</v>
          </cell>
          <cell r="AC491" t="str">
            <v>BCH</v>
          </cell>
          <cell r="AD491" t="str">
            <v>018721</v>
          </cell>
          <cell r="AE491" t="str">
            <v>TML</v>
          </cell>
          <cell r="AF491" t="str">
            <v>12017</v>
          </cell>
          <cell r="AG491" t="str">
            <v>SRL</v>
          </cell>
          <cell r="AH491" t="str">
            <v>0368</v>
          </cell>
          <cell r="AI491" t="str">
            <v>DLV</v>
          </cell>
          <cell r="AJ491" t="str">
            <v>000</v>
          </cell>
          <cell r="AK491" t="str">
            <v>REL</v>
          </cell>
          <cell r="AL491" t="str">
            <v>000</v>
          </cell>
          <cell r="AM491" t="str">
            <v>LN#</v>
          </cell>
          <cell r="AO491" t="str">
            <v>UOI</v>
          </cell>
          <cell r="AP491" t="str">
            <v>EA</v>
          </cell>
          <cell r="AU491" t="str">
            <v>0</v>
          </cell>
          <cell r="AW491" t="str">
            <v>000</v>
          </cell>
          <cell r="AX491" t="str">
            <v>00</v>
          </cell>
          <cell r="AY491" t="str">
            <v>0</v>
          </cell>
          <cell r="AZ491" t="str">
            <v>FPL Fibernet</v>
          </cell>
        </row>
        <row r="492">
          <cell r="A492" t="str">
            <v>107100</v>
          </cell>
          <cell r="B492" t="str">
            <v>0312</v>
          </cell>
          <cell r="C492" t="str">
            <v>06080</v>
          </cell>
          <cell r="D492" t="str">
            <v>0ELECT</v>
          </cell>
          <cell r="E492" t="str">
            <v>312000</v>
          </cell>
          <cell r="F492" t="str">
            <v>0676</v>
          </cell>
          <cell r="G492" t="str">
            <v>11450</v>
          </cell>
          <cell r="H492" t="str">
            <v>A</v>
          </cell>
          <cell r="I492" t="str">
            <v>00000041</v>
          </cell>
          <cell r="J492">
            <v>65</v>
          </cell>
          <cell r="K492">
            <v>312</v>
          </cell>
          <cell r="L492">
            <v>6181</v>
          </cell>
          <cell r="M492">
            <v>398</v>
          </cell>
          <cell r="N492">
            <v>0</v>
          </cell>
          <cell r="O492">
            <v>1</v>
          </cell>
          <cell r="P492">
            <v>398.00099999999998</v>
          </cell>
          <cell r="Q492" t="str">
            <v>0676</v>
          </cell>
          <cell r="R492" t="str">
            <v>11450</v>
          </cell>
          <cell r="S492" t="str">
            <v>200212</v>
          </cell>
          <cell r="T492" t="str">
            <v>SA01</v>
          </cell>
          <cell r="U492">
            <v>143</v>
          </cell>
          <cell r="V492" t="str">
            <v>LDB</v>
          </cell>
          <cell r="W492">
            <v>0</v>
          </cell>
          <cell r="Y492">
            <v>0</v>
          </cell>
          <cell r="Z492">
            <v>4</v>
          </cell>
          <cell r="AA492" t="str">
            <v>MS#</v>
          </cell>
          <cell r="AB492" t="str">
            <v xml:space="preserve">   998014654</v>
          </cell>
          <cell r="AC492" t="str">
            <v>BCH</v>
          </cell>
          <cell r="AD492" t="str">
            <v>018725</v>
          </cell>
          <cell r="AE492" t="str">
            <v>TML</v>
          </cell>
          <cell r="AF492" t="str">
            <v>12017</v>
          </cell>
          <cell r="AG492" t="str">
            <v>SRL</v>
          </cell>
          <cell r="AH492" t="str">
            <v>0368</v>
          </cell>
          <cell r="AI492" t="str">
            <v>DLV</v>
          </cell>
          <cell r="AJ492" t="str">
            <v>000</v>
          </cell>
          <cell r="AK492" t="str">
            <v>REL</v>
          </cell>
          <cell r="AL492" t="str">
            <v>000</v>
          </cell>
          <cell r="AM492" t="str">
            <v>LN#</v>
          </cell>
          <cell r="AO492" t="str">
            <v>UOI</v>
          </cell>
          <cell r="AP492" t="str">
            <v>EA</v>
          </cell>
          <cell r="AU492" t="str">
            <v>0</v>
          </cell>
          <cell r="AW492" t="str">
            <v>000</v>
          </cell>
          <cell r="AX492" t="str">
            <v>00</v>
          </cell>
          <cell r="AY492" t="str">
            <v>0</v>
          </cell>
          <cell r="AZ492" t="str">
            <v>FPL Fibernet</v>
          </cell>
        </row>
        <row r="493">
          <cell r="A493" t="str">
            <v>107100</v>
          </cell>
          <cell r="B493" t="str">
            <v>0312</v>
          </cell>
          <cell r="C493" t="str">
            <v>06080</v>
          </cell>
          <cell r="D493" t="str">
            <v>0ELECT</v>
          </cell>
          <cell r="E493" t="str">
            <v>312000</v>
          </cell>
          <cell r="F493" t="str">
            <v>0676</v>
          </cell>
          <cell r="G493" t="str">
            <v>11450</v>
          </cell>
          <cell r="H493" t="str">
            <v>A</v>
          </cell>
          <cell r="I493" t="str">
            <v>00000041</v>
          </cell>
          <cell r="J493">
            <v>65</v>
          </cell>
          <cell r="K493">
            <v>312</v>
          </cell>
          <cell r="L493">
            <v>6181</v>
          </cell>
          <cell r="M493">
            <v>398</v>
          </cell>
          <cell r="N493">
            <v>0</v>
          </cell>
          <cell r="O493">
            <v>1</v>
          </cell>
          <cell r="P493">
            <v>398.00099999999998</v>
          </cell>
          <cell r="Q493" t="str">
            <v>0676</v>
          </cell>
          <cell r="R493" t="str">
            <v>11450</v>
          </cell>
          <cell r="S493" t="str">
            <v>200212</v>
          </cell>
          <cell r="T493" t="str">
            <v>SA01</v>
          </cell>
          <cell r="U493">
            <v>146.07</v>
          </cell>
          <cell r="V493" t="str">
            <v>LDB</v>
          </cell>
          <cell r="W493">
            <v>0</v>
          </cell>
          <cell r="Y493">
            <v>0</v>
          </cell>
          <cell r="Z493">
            <v>2</v>
          </cell>
          <cell r="AA493" t="str">
            <v>MS#</v>
          </cell>
          <cell r="AB493" t="str">
            <v xml:space="preserve">   998000172</v>
          </cell>
          <cell r="AC493" t="str">
            <v>BCH</v>
          </cell>
          <cell r="AD493" t="str">
            <v>013388</v>
          </cell>
          <cell r="AE493" t="str">
            <v>TML</v>
          </cell>
          <cell r="AF493" t="str">
            <v>12016</v>
          </cell>
          <cell r="AG493" t="str">
            <v>SRL</v>
          </cell>
          <cell r="AH493" t="str">
            <v>0368</v>
          </cell>
          <cell r="AI493" t="str">
            <v>DLV</v>
          </cell>
          <cell r="AJ493" t="str">
            <v>000</v>
          </cell>
          <cell r="AK493" t="str">
            <v>REL</v>
          </cell>
          <cell r="AL493" t="str">
            <v>000</v>
          </cell>
          <cell r="AM493" t="str">
            <v>LN#</v>
          </cell>
          <cell r="AO493" t="str">
            <v>UOI</v>
          </cell>
          <cell r="AP493" t="str">
            <v>EA</v>
          </cell>
          <cell r="AU493" t="str">
            <v>0</v>
          </cell>
          <cell r="AW493" t="str">
            <v>000</v>
          </cell>
          <cell r="AX493" t="str">
            <v>00</v>
          </cell>
          <cell r="AY493" t="str">
            <v>0</v>
          </cell>
          <cell r="AZ493" t="str">
            <v>FPL Fibernet</v>
          </cell>
        </row>
        <row r="494">
          <cell r="A494" t="str">
            <v>107100</v>
          </cell>
          <cell r="B494" t="str">
            <v>0312</v>
          </cell>
          <cell r="C494" t="str">
            <v>06080</v>
          </cell>
          <cell r="D494" t="str">
            <v>0ELECT</v>
          </cell>
          <cell r="E494" t="str">
            <v>312000</v>
          </cell>
          <cell r="F494" t="str">
            <v>0676</v>
          </cell>
          <cell r="G494" t="str">
            <v>11450</v>
          </cell>
          <cell r="H494" t="str">
            <v>A</v>
          </cell>
          <cell r="I494" t="str">
            <v>00000041</v>
          </cell>
          <cell r="J494">
            <v>65</v>
          </cell>
          <cell r="K494">
            <v>312</v>
          </cell>
          <cell r="L494">
            <v>6181</v>
          </cell>
          <cell r="M494">
            <v>398</v>
          </cell>
          <cell r="N494">
            <v>0</v>
          </cell>
          <cell r="O494">
            <v>1</v>
          </cell>
          <cell r="P494">
            <v>398.00099999999998</v>
          </cell>
          <cell r="Q494" t="str">
            <v>0676</v>
          </cell>
          <cell r="R494" t="str">
            <v>11450</v>
          </cell>
          <cell r="S494" t="str">
            <v>200212</v>
          </cell>
          <cell r="T494" t="str">
            <v>SA01</v>
          </cell>
          <cell r="U494">
            <v>147.69999999999999</v>
          </cell>
          <cell r="V494" t="str">
            <v>LDB</v>
          </cell>
          <cell r="W494">
            <v>0</v>
          </cell>
          <cell r="Y494">
            <v>0</v>
          </cell>
          <cell r="Z494">
            <v>2</v>
          </cell>
          <cell r="AA494" t="str">
            <v>MS#</v>
          </cell>
          <cell r="AB494" t="str">
            <v xml:space="preserve">   998000171</v>
          </cell>
          <cell r="AC494" t="str">
            <v>BCH</v>
          </cell>
          <cell r="AD494" t="str">
            <v>013388</v>
          </cell>
          <cell r="AE494" t="str">
            <v>TML</v>
          </cell>
          <cell r="AF494" t="str">
            <v>12016</v>
          </cell>
          <cell r="AG494" t="str">
            <v>SRL</v>
          </cell>
          <cell r="AH494" t="str">
            <v>0368</v>
          </cell>
          <cell r="AI494" t="str">
            <v>DLV</v>
          </cell>
          <cell r="AJ494" t="str">
            <v>000</v>
          </cell>
          <cell r="AK494" t="str">
            <v>REL</v>
          </cell>
          <cell r="AL494" t="str">
            <v>000</v>
          </cell>
          <cell r="AM494" t="str">
            <v>LN#</v>
          </cell>
          <cell r="AO494" t="str">
            <v>UOI</v>
          </cell>
          <cell r="AP494" t="str">
            <v>EA</v>
          </cell>
          <cell r="AU494" t="str">
            <v>0</v>
          </cell>
          <cell r="AW494" t="str">
            <v>000</v>
          </cell>
          <cell r="AX494" t="str">
            <v>00</v>
          </cell>
          <cell r="AY494" t="str">
            <v>0</v>
          </cell>
          <cell r="AZ494" t="str">
            <v>FPL Fibernet</v>
          </cell>
        </row>
        <row r="495">
          <cell r="A495" t="str">
            <v>107100</v>
          </cell>
          <cell r="B495" t="str">
            <v>0312</v>
          </cell>
          <cell r="C495" t="str">
            <v>06080</v>
          </cell>
          <cell r="D495" t="str">
            <v>0ELECT</v>
          </cell>
          <cell r="E495" t="str">
            <v>312000</v>
          </cell>
          <cell r="F495" t="str">
            <v>0676</v>
          </cell>
          <cell r="G495" t="str">
            <v>11450</v>
          </cell>
          <cell r="H495" t="str">
            <v>A</v>
          </cell>
          <cell r="I495" t="str">
            <v>00000041</v>
          </cell>
          <cell r="J495">
            <v>65</v>
          </cell>
          <cell r="K495">
            <v>312</v>
          </cell>
          <cell r="L495">
            <v>6181</v>
          </cell>
          <cell r="M495">
            <v>398</v>
          </cell>
          <cell r="N495">
            <v>0</v>
          </cell>
          <cell r="O495">
            <v>1</v>
          </cell>
          <cell r="P495">
            <v>398.00099999999998</v>
          </cell>
          <cell r="Q495" t="str">
            <v>0676</v>
          </cell>
          <cell r="R495" t="str">
            <v>11450</v>
          </cell>
          <cell r="S495" t="str">
            <v>200212</v>
          </cell>
          <cell r="T495" t="str">
            <v>SA01</v>
          </cell>
          <cell r="U495">
            <v>194.88</v>
          </cell>
          <cell r="V495" t="str">
            <v>LDB</v>
          </cell>
          <cell r="W495">
            <v>0</v>
          </cell>
          <cell r="Y495">
            <v>0</v>
          </cell>
          <cell r="Z495">
            <v>1</v>
          </cell>
          <cell r="AA495" t="str">
            <v>MS#</v>
          </cell>
          <cell r="AB495" t="str">
            <v xml:space="preserve">   998014037</v>
          </cell>
          <cell r="AC495" t="str">
            <v>BCH</v>
          </cell>
          <cell r="AD495" t="str">
            <v>018722</v>
          </cell>
          <cell r="AE495" t="str">
            <v>TML</v>
          </cell>
          <cell r="AF495" t="str">
            <v>12017</v>
          </cell>
          <cell r="AG495" t="str">
            <v>SRL</v>
          </cell>
          <cell r="AH495" t="str">
            <v>0368</v>
          </cell>
          <cell r="AI495" t="str">
            <v>DLV</v>
          </cell>
          <cell r="AJ495" t="str">
            <v>000</v>
          </cell>
          <cell r="AK495" t="str">
            <v>REL</v>
          </cell>
          <cell r="AL495" t="str">
            <v>000</v>
          </cell>
          <cell r="AM495" t="str">
            <v>LN#</v>
          </cell>
          <cell r="AO495" t="str">
            <v>UOI</v>
          </cell>
          <cell r="AP495" t="str">
            <v>EA</v>
          </cell>
          <cell r="AU495" t="str">
            <v>0</v>
          </cell>
          <cell r="AW495" t="str">
            <v>000</v>
          </cell>
          <cell r="AX495" t="str">
            <v>00</v>
          </cell>
          <cell r="AY495" t="str">
            <v>0</v>
          </cell>
          <cell r="AZ495" t="str">
            <v>FPL Fibernet</v>
          </cell>
        </row>
        <row r="496">
          <cell r="A496" t="str">
            <v>107100</v>
          </cell>
          <cell r="B496" t="str">
            <v>0312</v>
          </cell>
          <cell r="C496" t="str">
            <v>06080</v>
          </cell>
          <cell r="D496" t="str">
            <v>0ELECT</v>
          </cell>
          <cell r="E496" t="str">
            <v>312000</v>
          </cell>
          <cell r="F496" t="str">
            <v>0676</v>
          </cell>
          <cell r="G496" t="str">
            <v>11450</v>
          </cell>
          <cell r="H496" t="str">
            <v>A</v>
          </cell>
          <cell r="I496" t="str">
            <v>00000041</v>
          </cell>
          <cell r="J496">
            <v>65</v>
          </cell>
          <cell r="K496">
            <v>312</v>
          </cell>
          <cell r="L496">
            <v>6181</v>
          </cell>
          <cell r="M496">
            <v>398</v>
          </cell>
          <cell r="N496">
            <v>0</v>
          </cell>
          <cell r="O496">
            <v>1</v>
          </cell>
          <cell r="P496">
            <v>398.00099999999998</v>
          </cell>
          <cell r="Q496" t="str">
            <v>0676</v>
          </cell>
          <cell r="R496" t="str">
            <v>11450</v>
          </cell>
          <cell r="S496" t="str">
            <v>200212</v>
          </cell>
          <cell r="T496" t="str">
            <v>SA01</v>
          </cell>
          <cell r="U496">
            <v>196.1</v>
          </cell>
          <cell r="V496" t="str">
            <v>LDB</v>
          </cell>
          <cell r="W496">
            <v>0</v>
          </cell>
          <cell r="Y496">
            <v>0</v>
          </cell>
          <cell r="Z496">
            <v>100</v>
          </cell>
          <cell r="AA496" t="str">
            <v>MS#</v>
          </cell>
          <cell r="AB496" t="str">
            <v xml:space="preserve">   998000502</v>
          </cell>
          <cell r="AC496" t="str">
            <v>BCH</v>
          </cell>
          <cell r="AD496" t="str">
            <v>012355</v>
          </cell>
          <cell r="AE496" t="str">
            <v>TML</v>
          </cell>
          <cell r="AF496" t="str">
            <v>12026</v>
          </cell>
          <cell r="AG496" t="str">
            <v>SRL</v>
          </cell>
          <cell r="AH496" t="str">
            <v>0368</v>
          </cell>
          <cell r="AI496" t="str">
            <v>DLV</v>
          </cell>
          <cell r="AJ496" t="str">
            <v>000</v>
          </cell>
          <cell r="AK496" t="str">
            <v>REL</v>
          </cell>
          <cell r="AL496" t="str">
            <v>000</v>
          </cell>
          <cell r="AM496" t="str">
            <v>LN#</v>
          </cell>
          <cell r="AO496" t="str">
            <v>UOI</v>
          </cell>
          <cell r="AP496" t="str">
            <v>EA</v>
          </cell>
          <cell r="AU496" t="str">
            <v>0</v>
          </cell>
          <cell r="AW496" t="str">
            <v>000</v>
          </cell>
          <cell r="AX496" t="str">
            <v>00</v>
          </cell>
          <cell r="AY496" t="str">
            <v>0</v>
          </cell>
          <cell r="AZ496" t="str">
            <v>FPL Fibernet</v>
          </cell>
        </row>
        <row r="497">
          <cell r="A497" t="str">
            <v>107100</v>
          </cell>
          <cell r="B497" t="str">
            <v>0312</v>
          </cell>
          <cell r="C497" t="str">
            <v>06080</v>
          </cell>
          <cell r="D497" t="str">
            <v>0ELECT</v>
          </cell>
          <cell r="E497" t="str">
            <v>312000</v>
          </cell>
          <cell r="F497" t="str">
            <v>0676</v>
          </cell>
          <cell r="G497" t="str">
            <v>11450</v>
          </cell>
          <cell r="H497" t="str">
            <v>A</v>
          </cell>
          <cell r="I497" t="str">
            <v>00000041</v>
          </cell>
          <cell r="J497">
            <v>65</v>
          </cell>
          <cell r="K497">
            <v>312</v>
          </cell>
          <cell r="L497">
            <v>6181</v>
          </cell>
          <cell r="M497">
            <v>398</v>
          </cell>
          <cell r="N497">
            <v>0</v>
          </cell>
          <cell r="O497">
            <v>1</v>
          </cell>
          <cell r="P497">
            <v>398.00099999999998</v>
          </cell>
          <cell r="Q497" t="str">
            <v>0676</v>
          </cell>
          <cell r="R497" t="str">
            <v>11450</v>
          </cell>
          <cell r="S497" t="str">
            <v>200212</v>
          </cell>
          <cell r="T497" t="str">
            <v>SA01</v>
          </cell>
          <cell r="U497">
            <v>211.5</v>
          </cell>
          <cell r="V497" t="str">
            <v>LDB</v>
          </cell>
          <cell r="W497">
            <v>0</v>
          </cell>
          <cell r="Y497">
            <v>0</v>
          </cell>
          <cell r="Z497">
            <v>150</v>
          </cell>
          <cell r="AA497" t="str">
            <v>MS#</v>
          </cell>
          <cell r="AB497" t="str">
            <v xml:space="preserve">   998000092</v>
          </cell>
          <cell r="AC497" t="str">
            <v>BCH</v>
          </cell>
          <cell r="AD497" t="str">
            <v>018725</v>
          </cell>
          <cell r="AE497" t="str">
            <v>TML</v>
          </cell>
          <cell r="AF497" t="str">
            <v>12017</v>
          </cell>
          <cell r="AG497" t="str">
            <v>SRL</v>
          </cell>
          <cell r="AH497" t="str">
            <v>0368</v>
          </cell>
          <cell r="AI497" t="str">
            <v>DLV</v>
          </cell>
          <cell r="AJ497" t="str">
            <v>000</v>
          </cell>
          <cell r="AK497" t="str">
            <v>REL</v>
          </cell>
          <cell r="AL497" t="str">
            <v>000</v>
          </cell>
          <cell r="AM497" t="str">
            <v>LN#</v>
          </cell>
          <cell r="AO497" t="str">
            <v>UOI</v>
          </cell>
          <cell r="AP497" t="str">
            <v>FT</v>
          </cell>
          <cell r="AU497" t="str">
            <v>0</v>
          </cell>
          <cell r="AW497" t="str">
            <v>000</v>
          </cell>
          <cell r="AX497" t="str">
            <v>00</v>
          </cell>
          <cell r="AY497" t="str">
            <v>0</v>
          </cell>
          <cell r="AZ497" t="str">
            <v>FPL Fibernet</v>
          </cell>
        </row>
        <row r="498">
          <cell r="A498" t="str">
            <v>107100</v>
          </cell>
          <cell r="B498" t="str">
            <v>0312</v>
          </cell>
          <cell r="C498" t="str">
            <v>06080</v>
          </cell>
          <cell r="D498" t="str">
            <v>0ELECT</v>
          </cell>
          <cell r="E498" t="str">
            <v>312000</v>
          </cell>
          <cell r="F498" t="str">
            <v>0676</v>
          </cell>
          <cell r="G498" t="str">
            <v>11450</v>
          </cell>
          <cell r="H498" t="str">
            <v>A</v>
          </cell>
          <cell r="I498" t="str">
            <v>00000041</v>
          </cell>
          <cell r="J498">
            <v>65</v>
          </cell>
          <cell r="K498">
            <v>312</v>
          </cell>
          <cell r="L498">
            <v>6181</v>
          </cell>
          <cell r="M498">
            <v>398</v>
          </cell>
          <cell r="N498">
            <v>0</v>
          </cell>
          <cell r="O498">
            <v>1</v>
          </cell>
          <cell r="P498">
            <v>398.00099999999998</v>
          </cell>
          <cell r="Q498" t="str">
            <v>0676</v>
          </cell>
          <cell r="R498" t="str">
            <v>11450</v>
          </cell>
          <cell r="S498" t="str">
            <v>200212</v>
          </cell>
          <cell r="T498" t="str">
            <v>SA01</v>
          </cell>
          <cell r="U498">
            <v>352.5</v>
          </cell>
          <cell r="V498" t="str">
            <v>LDB</v>
          </cell>
          <cell r="W498">
            <v>0</v>
          </cell>
          <cell r="Y498">
            <v>0</v>
          </cell>
          <cell r="Z498">
            <v>250</v>
          </cell>
          <cell r="AA498" t="str">
            <v>MS#</v>
          </cell>
          <cell r="AB498" t="str">
            <v xml:space="preserve">   998000092</v>
          </cell>
          <cell r="AC498" t="str">
            <v>BCH</v>
          </cell>
          <cell r="AD498" t="str">
            <v>018721</v>
          </cell>
          <cell r="AE498" t="str">
            <v>TML</v>
          </cell>
          <cell r="AF498" t="str">
            <v>12017</v>
          </cell>
          <cell r="AG498" t="str">
            <v>SRL</v>
          </cell>
          <cell r="AH498" t="str">
            <v>0368</v>
          </cell>
          <cell r="AI498" t="str">
            <v>DLV</v>
          </cell>
          <cell r="AJ498" t="str">
            <v>000</v>
          </cell>
          <cell r="AK498" t="str">
            <v>REL</v>
          </cell>
          <cell r="AL498" t="str">
            <v>000</v>
          </cell>
          <cell r="AM498" t="str">
            <v>LN#</v>
          </cell>
          <cell r="AO498" t="str">
            <v>UOI</v>
          </cell>
          <cell r="AP498" t="str">
            <v>FT</v>
          </cell>
          <cell r="AU498" t="str">
            <v>0</v>
          </cell>
          <cell r="AW498" t="str">
            <v>000</v>
          </cell>
          <cell r="AX498" t="str">
            <v>00</v>
          </cell>
          <cell r="AY498" t="str">
            <v>0</v>
          </cell>
          <cell r="AZ498" t="str">
            <v>FPL Fibernet</v>
          </cell>
        </row>
        <row r="499">
          <cell r="A499" t="str">
            <v>107100</v>
          </cell>
          <cell r="B499" t="str">
            <v>0312</v>
          </cell>
          <cell r="C499" t="str">
            <v>06080</v>
          </cell>
          <cell r="D499" t="str">
            <v>0ELECT</v>
          </cell>
          <cell r="E499" t="str">
            <v>312000</v>
          </cell>
          <cell r="F499" t="str">
            <v>0676</v>
          </cell>
          <cell r="G499" t="str">
            <v>11450</v>
          </cell>
          <cell r="H499" t="str">
            <v>A</v>
          </cell>
          <cell r="I499" t="str">
            <v>00000041</v>
          </cell>
          <cell r="J499">
            <v>65</v>
          </cell>
          <cell r="K499">
            <v>312</v>
          </cell>
          <cell r="L499">
            <v>6181</v>
          </cell>
          <cell r="M499">
            <v>398</v>
          </cell>
          <cell r="N499">
            <v>0</v>
          </cell>
          <cell r="O499">
            <v>1</v>
          </cell>
          <cell r="P499">
            <v>398.00099999999998</v>
          </cell>
          <cell r="Q499" t="str">
            <v>0676</v>
          </cell>
          <cell r="R499" t="str">
            <v>11450</v>
          </cell>
          <cell r="S499" t="str">
            <v>200212</v>
          </cell>
          <cell r="T499" t="str">
            <v>SA01</v>
          </cell>
          <cell r="U499">
            <v>374.07</v>
          </cell>
          <cell r="V499" t="str">
            <v>LDB</v>
          </cell>
          <cell r="W499">
            <v>0</v>
          </cell>
          <cell r="Y499">
            <v>0</v>
          </cell>
          <cell r="Z499">
            <v>1</v>
          </cell>
          <cell r="AA499" t="str">
            <v>MS#</v>
          </cell>
          <cell r="AB499" t="str">
            <v xml:space="preserve">   998003502</v>
          </cell>
          <cell r="AC499" t="str">
            <v>BCH</v>
          </cell>
          <cell r="AD499" t="str">
            <v>012355</v>
          </cell>
          <cell r="AE499" t="str">
            <v>TML</v>
          </cell>
          <cell r="AF499" t="str">
            <v>12026</v>
          </cell>
          <cell r="AG499" t="str">
            <v>SRL</v>
          </cell>
          <cell r="AH499" t="str">
            <v>0368</v>
          </cell>
          <cell r="AI499" t="str">
            <v>DLV</v>
          </cell>
          <cell r="AJ499" t="str">
            <v>000</v>
          </cell>
          <cell r="AK499" t="str">
            <v>REL</v>
          </cell>
          <cell r="AL499" t="str">
            <v>000</v>
          </cell>
          <cell r="AM499" t="str">
            <v>LN#</v>
          </cell>
          <cell r="AO499" t="str">
            <v>UOI</v>
          </cell>
          <cell r="AP499" t="str">
            <v>EA</v>
          </cell>
          <cell r="AU499" t="str">
            <v>0</v>
          </cell>
          <cell r="AW499" t="str">
            <v>000</v>
          </cell>
          <cell r="AX499" t="str">
            <v>00</v>
          </cell>
          <cell r="AY499" t="str">
            <v>0</v>
          </cell>
          <cell r="AZ499" t="str">
            <v>FPL Fibernet</v>
          </cell>
        </row>
        <row r="500">
          <cell r="A500" t="str">
            <v>107100</v>
          </cell>
          <cell r="B500" t="str">
            <v>0312</v>
          </cell>
          <cell r="C500" t="str">
            <v>06080</v>
          </cell>
          <cell r="D500" t="str">
            <v>0ELECT</v>
          </cell>
          <cell r="E500" t="str">
            <v>312000</v>
          </cell>
          <cell r="F500" t="str">
            <v>0676</v>
          </cell>
          <cell r="G500" t="str">
            <v>11450</v>
          </cell>
          <cell r="H500" t="str">
            <v>A</v>
          </cell>
          <cell r="I500" t="str">
            <v>00000041</v>
          </cell>
          <cell r="J500">
            <v>65</v>
          </cell>
          <cell r="K500">
            <v>312</v>
          </cell>
          <cell r="L500">
            <v>6181</v>
          </cell>
          <cell r="M500">
            <v>398</v>
          </cell>
          <cell r="N500">
            <v>0</v>
          </cell>
          <cell r="O500">
            <v>1</v>
          </cell>
          <cell r="P500">
            <v>398.00099999999998</v>
          </cell>
          <cell r="Q500" t="str">
            <v>0676</v>
          </cell>
          <cell r="R500" t="str">
            <v>11450</v>
          </cell>
          <cell r="S500" t="str">
            <v>200212</v>
          </cell>
          <cell r="T500" t="str">
            <v>SA01</v>
          </cell>
          <cell r="U500">
            <v>399.82</v>
          </cell>
          <cell r="V500" t="str">
            <v>LDB</v>
          </cell>
          <cell r="W500">
            <v>0</v>
          </cell>
          <cell r="Y500">
            <v>0</v>
          </cell>
          <cell r="Z500">
            <v>1</v>
          </cell>
          <cell r="AA500" t="str">
            <v>MS#</v>
          </cell>
          <cell r="AB500" t="str">
            <v xml:space="preserve">   998003502</v>
          </cell>
          <cell r="AC500" t="str">
            <v>BCH</v>
          </cell>
          <cell r="AD500" t="str">
            <v>018722</v>
          </cell>
          <cell r="AE500" t="str">
            <v>TML</v>
          </cell>
          <cell r="AF500" t="str">
            <v>12017</v>
          </cell>
          <cell r="AG500" t="str">
            <v>SRL</v>
          </cell>
          <cell r="AH500" t="str">
            <v>0368</v>
          </cell>
          <cell r="AI500" t="str">
            <v>DLV</v>
          </cell>
          <cell r="AJ500" t="str">
            <v>000</v>
          </cell>
          <cell r="AK500" t="str">
            <v>REL</v>
          </cell>
          <cell r="AL500" t="str">
            <v>000</v>
          </cell>
          <cell r="AM500" t="str">
            <v>LN#</v>
          </cell>
          <cell r="AO500" t="str">
            <v>UOI</v>
          </cell>
          <cell r="AP500" t="str">
            <v>EA</v>
          </cell>
          <cell r="AU500" t="str">
            <v>0</v>
          </cell>
          <cell r="AW500" t="str">
            <v>000</v>
          </cell>
          <cell r="AX500" t="str">
            <v>00</v>
          </cell>
          <cell r="AY500" t="str">
            <v>0</v>
          </cell>
          <cell r="AZ500" t="str">
            <v>FPL Fibernet</v>
          </cell>
        </row>
        <row r="501">
          <cell r="A501" t="str">
            <v>107100</v>
          </cell>
          <cell r="B501" t="str">
            <v>0312</v>
          </cell>
          <cell r="C501" t="str">
            <v>06080</v>
          </cell>
          <cell r="D501" t="str">
            <v>0ELECT</v>
          </cell>
          <cell r="E501" t="str">
            <v>312000</v>
          </cell>
          <cell r="F501" t="str">
            <v>0676</v>
          </cell>
          <cell r="G501" t="str">
            <v>11450</v>
          </cell>
          <cell r="H501" t="str">
            <v>A</v>
          </cell>
          <cell r="I501" t="str">
            <v>00000041</v>
          </cell>
          <cell r="J501">
            <v>65</v>
          </cell>
          <cell r="K501">
            <v>312</v>
          </cell>
          <cell r="L501">
            <v>6181</v>
          </cell>
          <cell r="M501">
            <v>398</v>
          </cell>
          <cell r="N501">
            <v>0</v>
          </cell>
          <cell r="O501">
            <v>1</v>
          </cell>
          <cell r="P501">
            <v>398.00099999999998</v>
          </cell>
          <cell r="Q501" t="str">
            <v>0676</v>
          </cell>
          <cell r="R501" t="str">
            <v>11450</v>
          </cell>
          <cell r="S501" t="str">
            <v>200212</v>
          </cell>
          <cell r="T501" t="str">
            <v>SA01</v>
          </cell>
          <cell r="U501">
            <v>795.96</v>
          </cell>
          <cell r="V501" t="str">
            <v>LDB</v>
          </cell>
          <cell r="W501">
            <v>0</v>
          </cell>
          <cell r="Y501">
            <v>0</v>
          </cell>
          <cell r="Z501">
            <v>6</v>
          </cell>
          <cell r="AA501" t="str">
            <v>MS#</v>
          </cell>
          <cell r="AB501" t="str">
            <v xml:space="preserve">   998003509</v>
          </cell>
          <cell r="AC501" t="str">
            <v>BCH</v>
          </cell>
          <cell r="AD501" t="str">
            <v>018722</v>
          </cell>
          <cell r="AE501" t="str">
            <v>TML</v>
          </cell>
          <cell r="AF501" t="str">
            <v>12017</v>
          </cell>
          <cell r="AG501" t="str">
            <v>SRL</v>
          </cell>
          <cell r="AH501" t="str">
            <v>0368</v>
          </cell>
          <cell r="AI501" t="str">
            <v>DLV</v>
          </cell>
          <cell r="AJ501" t="str">
            <v>000</v>
          </cell>
          <cell r="AK501" t="str">
            <v>REL</v>
          </cell>
          <cell r="AL501" t="str">
            <v>000</v>
          </cell>
          <cell r="AM501" t="str">
            <v>LN#</v>
          </cell>
          <cell r="AO501" t="str">
            <v>UOI</v>
          </cell>
          <cell r="AP501" t="str">
            <v>EA</v>
          </cell>
          <cell r="AU501" t="str">
            <v>0</v>
          </cell>
          <cell r="AW501" t="str">
            <v>000</v>
          </cell>
          <cell r="AX501" t="str">
            <v>00</v>
          </cell>
          <cell r="AY501" t="str">
            <v>0</v>
          </cell>
          <cell r="AZ501" t="str">
            <v>FPL Fibernet</v>
          </cell>
        </row>
        <row r="502">
          <cell r="A502" t="str">
            <v>107100</v>
          </cell>
          <cell r="B502" t="str">
            <v>0312</v>
          </cell>
          <cell r="C502" t="str">
            <v>06080</v>
          </cell>
          <cell r="D502" t="str">
            <v>0ELECT</v>
          </cell>
          <cell r="E502" t="str">
            <v>312000</v>
          </cell>
          <cell r="F502" t="str">
            <v>0676</v>
          </cell>
          <cell r="G502" t="str">
            <v>11450</v>
          </cell>
          <cell r="H502" t="str">
            <v>A</v>
          </cell>
          <cell r="I502" t="str">
            <v>00000041</v>
          </cell>
          <cell r="J502">
            <v>65</v>
          </cell>
          <cell r="K502">
            <v>312</v>
          </cell>
          <cell r="L502">
            <v>6181</v>
          </cell>
          <cell r="M502">
            <v>398</v>
          </cell>
          <cell r="N502">
            <v>0</v>
          </cell>
          <cell r="O502">
            <v>1</v>
          </cell>
          <cell r="P502">
            <v>398.00099999999998</v>
          </cell>
          <cell r="Q502" t="str">
            <v>0676</v>
          </cell>
          <cell r="R502" t="str">
            <v>11450</v>
          </cell>
          <cell r="S502" t="str">
            <v>200212</v>
          </cell>
          <cell r="T502" t="str">
            <v>SA01</v>
          </cell>
          <cell r="U502">
            <v>5164.7700000000004</v>
          </cell>
          <cell r="V502" t="str">
            <v>LDB</v>
          </cell>
          <cell r="W502">
            <v>0</v>
          </cell>
          <cell r="Y502">
            <v>0</v>
          </cell>
          <cell r="Z502">
            <v>2</v>
          </cell>
          <cell r="AA502" t="str">
            <v>MS#</v>
          </cell>
          <cell r="AB502" t="str">
            <v xml:space="preserve">   998014506</v>
          </cell>
          <cell r="AC502" t="str">
            <v>BCH</v>
          </cell>
          <cell r="AD502" t="str">
            <v>018725</v>
          </cell>
          <cell r="AE502" t="str">
            <v>TML</v>
          </cell>
          <cell r="AF502" t="str">
            <v>12017</v>
          </cell>
          <cell r="AG502" t="str">
            <v>SRL</v>
          </cell>
          <cell r="AH502" t="str">
            <v>0368</v>
          </cell>
          <cell r="AI502" t="str">
            <v>DLV</v>
          </cell>
          <cell r="AJ502" t="str">
            <v>000</v>
          </cell>
          <cell r="AK502" t="str">
            <v>REL</v>
          </cell>
          <cell r="AL502" t="str">
            <v>000</v>
          </cell>
          <cell r="AM502" t="str">
            <v>LN#</v>
          </cell>
          <cell r="AO502" t="str">
            <v>UOI</v>
          </cell>
          <cell r="AP502" t="str">
            <v>EA</v>
          </cell>
          <cell r="AU502" t="str">
            <v>0</v>
          </cell>
          <cell r="AW502" t="str">
            <v>000</v>
          </cell>
          <cell r="AX502" t="str">
            <v>00</v>
          </cell>
          <cell r="AY502" t="str">
            <v>0</v>
          </cell>
          <cell r="AZ502" t="str">
            <v>FPL Fibernet</v>
          </cell>
        </row>
        <row r="503">
          <cell r="A503" t="str">
            <v>107100</v>
          </cell>
          <cell r="B503" t="str">
            <v>0312</v>
          </cell>
          <cell r="C503" t="str">
            <v>06080</v>
          </cell>
          <cell r="D503" t="str">
            <v>0ELECT</v>
          </cell>
          <cell r="E503" t="str">
            <v>312000</v>
          </cell>
          <cell r="F503" t="str">
            <v>0676</v>
          </cell>
          <cell r="G503" t="str">
            <v>11450</v>
          </cell>
          <cell r="H503" t="str">
            <v>A</v>
          </cell>
          <cell r="I503" t="str">
            <v>00000041</v>
          </cell>
          <cell r="J503">
            <v>65</v>
          </cell>
          <cell r="K503">
            <v>312</v>
          </cell>
          <cell r="L503">
            <v>6181</v>
          </cell>
          <cell r="M503">
            <v>398</v>
          </cell>
          <cell r="N503">
            <v>0</v>
          </cell>
          <cell r="O503">
            <v>1</v>
          </cell>
          <cell r="P503">
            <v>398.00099999999998</v>
          </cell>
          <cell r="Q503" t="str">
            <v>0676</v>
          </cell>
          <cell r="R503" t="str">
            <v>11450</v>
          </cell>
          <cell r="S503" t="str">
            <v>200212</v>
          </cell>
          <cell r="T503" t="str">
            <v>SA01</v>
          </cell>
          <cell r="U503">
            <v>36995.040000000001</v>
          </cell>
          <cell r="V503" t="str">
            <v>LDB</v>
          </cell>
          <cell r="W503">
            <v>0</v>
          </cell>
          <cell r="Y503">
            <v>0</v>
          </cell>
          <cell r="Z503">
            <v>2</v>
          </cell>
          <cell r="AA503" t="str">
            <v>MS#</v>
          </cell>
          <cell r="AB503" t="str">
            <v xml:space="preserve">   998014357</v>
          </cell>
          <cell r="AC503" t="str">
            <v>BCH</v>
          </cell>
          <cell r="AD503" t="str">
            <v>018721</v>
          </cell>
          <cell r="AE503" t="str">
            <v>TML</v>
          </cell>
          <cell r="AF503" t="str">
            <v>12017</v>
          </cell>
          <cell r="AG503" t="str">
            <v>SRL</v>
          </cell>
          <cell r="AH503" t="str">
            <v>0368</v>
          </cell>
          <cell r="AI503" t="str">
            <v>DLV</v>
          </cell>
          <cell r="AJ503" t="str">
            <v>000</v>
          </cell>
          <cell r="AK503" t="str">
            <v>REL</v>
          </cell>
          <cell r="AL503" t="str">
            <v>000</v>
          </cell>
          <cell r="AM503" t="str">
            <v>LN#</v>
          </cell>
          <cell r="AO503" t="str">
            <v>UOI</v>
          </cell>
          <cell r="AP503" t="str">
            <v>EA</v>
          </cell>
          <cell r="AU503" t="str">
            <v>0</v>
          </cell>
          <cell r="AW503" t="str">
            <v>000</v>
          </cell>
          <cell r="AX503" t="str">
            <v>00</v>
          </cell>
          <cell r="AY503" t="str">
            <v>0</v>
          </cell>
          <cell r="AZ503" t="str">
            <v>FPL Fibernet</v>
          </cell>
        </row>
        <row r="504">
          <cell r="A504" t="str">
            <v>107100</v>
          </cell>
          <cell r="B504" t="str">
            <v>0312</v>
          </cell>
          <cell r="C504" t="str">
            <v>06080</v>
          </cell>
          <cell r="D504" t="str">
            <v>0ELECT</v>
          </cell>
          <cell r="E504" t="str">
            <v>312000</v>
          </cell>
          <cell r="F504" t="str">
            <v>0676</v>
          </cell>
          <cell r="G504" t="str">
            <v>11450</v>
          </cell>
          <cell r="H504" t="str">
            <v>A</v>
          </cell>
          <cell r="I504" t="str">
            <v>00000041</v>
          </cell>
          <cell r="J504">
            <v>65</v>
          </cell>
          <cell r="K504">
            <v>312</v>
          </cell>
          <cell r="L504">
            <v>6181</v>
          </cell>
          <cell r="M504">
            <v>398</v>
          </cell>
          <cell r="N504">
            <v>0</v>
          </cell>
          <cell r="O504">
            <v>1</v>
          </cell>
          <cell r="P504">
            <v>398.00099999999998</v>
          </cell>
          <cell r="Q504" t="str">
            <v>0676</v>
          </cell>
          <cell r="R504" t="str">
            <v>11450</v>
          </cell>
          <cell r="S504" t="str">
            <v>200212</v>
          </cell>
          <cell r="T504" t="str">
            <v>SA01</v>
          </cell>
          <cell r="U504">
            <v>36995.040000000001</v>
          </cell>
          <cell r="V504" t="str">
            <v>LDB</v>
          </cell>
          <cell r="W504">
            <v>0</v>
          </cell>
          <cell r="Y504">
            <v>0</v>
          </cell>
          <cell r="Z504">
            <v>2</v>
          </cell>
          <cell r="AA504" t="str">
            <v>MS#</v>
          </cell>
          <cell r="AB504" t="str">
            <v xml:space="preserve">   998014357</v>
          </cell>
          <cell r="AC504" t="str">
            <v>BCH</v>
          </cell>
          <cell r="AD504" t="str">
            <v>018725</v>
          </cell>
          <cell r="AE504" t="str">
            <v>TML</v>
          </cell>
          <cell r="AF504" t="str">
            <v>12017</v>
          </cell>
          <cell r="AG504" t="str">
            <v>SRL</v>
          </cell>
          <cell r="AH504" t="str">
            <v>0368</v>
          </cell>
          <cell r="AI504" t="str">
            <v>DLV</v>
          </cell>
          <cell r="AJ504" t="str">
            <v>000</v>
          </cell>
          <cell r="AK504" t="str">
            <v>REL</v>
          </cell>
          <cell r="AL504" t="str">
            <v>000</v>
          </cell>
          <cell r="AM504" t="str">
            <v>LN#</v>
          </cell>
          <cell r="AO504" t="str">
            <v>UOI</v>
          </cell>
          <cell r="AP504" t="str">
            <v>EA</v>
          </cell>
          <cell r="AU504" t="str">
            <v>0</v>
          </cell>
          <cell r="AW504" t="str">
            <v>000</v>
          </cell>
          <cell r="AX504" t="str">
            <v>00</v>
          </cell>
          <cell r="AY504" t="str">
            <v>0</v>
          </cell>
          <cell r="AZ504" t="str">
            <v>FPL Fibernet</v>
          </cell>
        </row>
        <row r="505">
          <cell r="A505" t="str">
            <v>107100</v>
          </cell>
          <cell r="B505" t="str">
            <v>0312</v>
          </cell>
          <cell r="C505" t="str">
            <v>06080</v>
          </cell>
          <cell r="D505" t="str">
            <v>0ELECT</v>
          </cell>
          <cell r="E505" t="str">
            <v>312000</v>
          </cell>
          <cell r="F505" t="str">
            <v>0676</v>
          </cell>
          <cell r="G505" t="str">
            <v>12450</v>
          </cell>
          <cell r="H505" t="str">
            <v>A</v>
          </cell>
          <cell r="I505" t="str">
            <v>00000041</v>
          </cell>
          <cell r="J505">
            <v>65</v>
          </cell>
          <cell r="K505">
            <v>312</v>
          </cell>
          <cell r="L505">
            <v>6181</v>
          </cell>
          <cell r="M505">
            <v>398</v>
          </cell>
          <cell r="N505">
            <v>0</v>
          </cell>
          <cell r="O505">
            <v>1</v>
          </cell>
          <cell r="P505">
            <v>398.00099999999998</v>
          </cell>
          <cell r="Q505" t="str">
            <v>0676</v>
          </cell>
          <cell r="R505" t="str">
            <v>12450</v>
          </cell>
          <cell r="S505" t="str">
            <v>200212</v>
          </cell>
          <cell r="T505" t="str">
            <v>SA01</v>
          </cell>
          <cell r="U505">
            <v>9.74</v>
          </cell>
          <cell r="V505" t="str">
            <v>LDB</v>
          </cell>
          <cell r="W505">
            <v>0</v>
          </cell>
          <cell r="Y505">
            <v>0</v>
          </cell>
          <cell r="Z505">
            <v>1</v>
          </cell>
          <cell r="AA505" t="str">
            <v>MS#</v>
          </cell>
          <cell r="AB505" t="str">
            <v xml:space="preserve">   998014037</v>
          </cell>
          <cell r="AC505" t="str">
            <v>BCH</v>
          </cell>
          <cell r="AD505" t="str">
            <v>018724</v>
          </cell>
          <cell r="AE505" t="str">
            <v>TML</v>
          </cell>
          <cell r="AF505" t="str">
            <v>12017</v>
          </cell>
          <cell r="AG505" t="str">
            <v>SRL</v>
          </cell>
          <cell r="AH505" t="str">
            <v>0350</v>
          </cell>
          <cell r="AI505" t="str">
            <v>DLV</v>
          </cell>
          <cell r="AJ505" t="str">
            <v>000</v>
          </cell>
          <cell r="AK505" t="str">
            <v>REL</v>
          </cell>
          <cell r="AL505" t="str">
            <v>000</v>
          </cell>
          <cell r="AM505" t="str">
            <v>LN#</v>
          </cell>
          <cell r="AO505" t="str">
            <v>UOI</v>
          </cell>
          <cell r="AP505" t="str">
            <v>EA</v>
          </cell>
          <cell r="AU505" t="str">
            <v>0</v>
          </cell>
          <cell r="AW505" t="str">
            <v>000</v>
          </cell>
          <cell r="AX505" t="str">
            <v>00</v>
          </cell>
          <cell r="AY505" t="str">
            <v>0</v>
          </cell>
          <cell r="AZ505" t="str">
            <v>FPL Fibernet</v>
          </cell>
        </row>
        <row r="506">
          <cell r="A506" t="str">
            <v>107100</v>
          </cell>
          <cell r="B506" t="str">
            <v>0312</v>
          </cell>
          <cell r="C506" t="str">
            <v>06080</v>
          </cell>
          <cell r="D506" t="str">
            <v>0ELECT</v>
          </cell>
          <cell r="E506" t="str">
            <v>312000</v>
          </cell>
          <cell r="F506" t="str">
            <v>0676</v>
          </cell>
          <cell r="G506" t="str">
            <v>12450</v>
          </cell>
          <cell r="H506" t="str">
            <v>A</v>
          </cell>
          <cell r="I506" t="str">
            <v>00000041</v>
          </cell>
          <cell r="J506">
            <v>65</v>
          </cell>
          <cell r="K506">
            <v>312</v>
          </cell>
          <cell r="L506">
            <v>6181</v>
          </cell>
          <cell r="M506">
            <v>398</v>
          </cell>
          <cell r="N506">
            <v>0</v>
          </cell>
          <cell r="O506">
            <v>1</v>
          </cell>
          <cell r="P506">
            <v>398.00099999999998</v>
          </cell>
          <cell r="Q506" t="str">
            <v>0676</v>
          </cell>
          <cell r="R506" t="str">
            <v>12450</v>
          </cell>
          <cell r="S506" t="str">
            <v>200212</v>
          </cell>
          <cell r="T506" t="str">
            <v>SA01</v>
          </cell>
          <cell r="U506">
            <v>399.82</v>
          </cell>
          <cell r="V506" t="str">
            <v>LDB</v>
          </cell>
          <cell r="W506">
            <v>0</v>
          </cell>
          <cell r="Y506">
            <v>0</v>
          </cell>
          <cell r="Z506">
            <v>1</v>
          </cell>
          <cell r="AA506" t="str">
            <v>MS#</v>
          </cell>
          <cell r="AB506" t="str">
            <v xml:space="preserve">   998003502</v>
          </cell>
          <cell r="AC506" t="str">
            <v>BCH</v>
          </cell>
          <cell r="AD506" t="str">
            <v>018724</v>
          </cell>
          <cell r="AE506" t="str">
            <v>TML</v>
          </cell>
          <cell r="AF506" t="str">
            <v>12017</v>
          </cell>
          <cell r="AG506" t="str">
            <v>SRL</v>
          </cell>
          <cell r="AH506" t="str">
            <v>0368</v>
          </cell>
          <cell r="AI506" t="str">
            <v>DLV</v>
          </cell>
          <cell r="AJ506" t="str">
            <v>000</v>
          </cell>
          <cell r="AK506" t="str">
            <v>REL</v>
          </cell>
          <cell r="AL506" t="str">
            <v>000</v>
          </cell>
          <cell r="AM506" t="str">
            <v>LN#</v>
          </cell>
          <cell r="AO506" t="str">
            <v>UOI</v>
          </cell>
          <cell r="AP506" t="str">
            <v>EA</v>
          </cell>
          <cell r="AU506" t="str">
            <v>0</v>
          </cell>
          <cell r="AW506" t="str">
            <v>000</v>
          </cell>
          <cell r="AX506" t="str">
            <v>00</v>
          </cell>
          <cell r="AY506" t="str">
            <v>0</v>
          </cell>
          <cell r="AZ506" t="str">
            <v>FPL Fibernet</v>
          </cell>
        </row>
        <row r="507">
          <cell r="A507" t="str">
            <v>107100</v>
          </cell>
          <cell r="B507" t="str">
            <v>0312</v>
          </cell>
          <cell r="C507" t="str">
            <v>06080</v>
          </cell>
          <cell r="D507" t="str">
            <v>0ELECT</v>
          </cell>
          <cell r="E507" t="str">
            <v>312000</v>
          </cell>
          <cell r="F507" t="str">
            <v>0676</v>
          </cell>
          <cell r="G507" t="str">
            <v>12450</v>
          </cell>
          <cell r="H507" t="str">
            <v>A</v>
          </cell>
          <cell r="I507" t="str">
            <v>00000041</v>
          </cell>
          <cell r="J507">
            <v>65</v>
          </cell>
          <cell r="K507">
            <v>312</v>
          </cell>
          <cell r="L507">
            <v>6181</v>
          </cell>
          <cell r="M507">
            <v>398</v>
          </cell>
          <cell r="N507">
            <v>0</v>
          </cell>
          <cell r="O507">
            <v>1</v>
          </cell>
          <cell r="P507">
            <v>398.00099999999998</v>
          </cell>
          <cell r="Q507" t="str">
            <v>0676</v>
          </cell>
          <cell r="R507" t="str">
            <v>12450</v>
          </cell>
          <cell r="S507" t="str">
            <v>200212</v>
          </cell>
          <cell r="T507" t="str">
            <v>SA01</v>
          </cell>
          <cell r="U507">
            <v>795.96</v>
          </cell>
          <cell r="V507" t="str">
            <v>LDB</v>
          </cell>
          <cell r="W507">
            <v>0</v>
          </cell>
          <cell r="Y507">
            <v>0</v>
          </cell>
          <cell r="Z507">
            <v>6</v>
          </cell>
          <cell r="AA507" t="str">
            <v>MS#</v>
          </cell>
          <cell r="AB507" t="str">
            <v xml:space="preserve">   998003509</v>
          </cell>
          <cell r="AC507" t="str">
            <v>BCH</v>
          </cell>
          <cell r="AD507" t="str">
            <v>018724</v>
          </cell>
          <cell r="AE507" t="str">
            <v>TML</v>
          </cell>
          <cell r="AF507" t="str">
            <v>12017</v>
          </cell>
          <cell r="AG507" t="str">
            <v>SRL</v>
          </cell>
          <cell r="AH507" t="str">
            <v>0368</v>
          </cell>
          <cell r="AI507" t="str">
            <v>DLV</v>
          </cell>
          <cell r="AJ507" t="str">
            <v>000</v>
          </cell>
          <cell r="AK507" t="str">
            <v>REL</v>
          </cell>
          <cell r="AL507" t="str">
            <v>000</v>
          </cell>
          <cell r="AM507" t="str">
            <v>LN#</v>
          </cell>
          <cell r="AO507" t="str">
            <v>UOI</v>
          </cell>
          <cell r="AP507" t="str">
            <v>EA</v>
          </cell>
          <cell r="AU507" t="str">
            <v>0</v>
          </cell>
          <cell r="AW507" t="str">
            <v>000</v>
          </cell>
          <cell r="AX507" t="str">
            <v>00</v>
          </cell>
          <cell r="AY507" t="str">
            <v>0</v>
          </cell>
          <cell r="AZ507" t="str">
            <v>FPL Fibernet</v>
          </cell>
        </row>
        <row r="508">
          <cell r="A508" t="str">
            <v>107100</v>
          </cell>
          <cell r="B508" t="str">
            <v>0312</v>
          </cell>
          <cell r="C508" t="str">
            <v>06080</v>
          </cell>
          <cell r="D508" t="str">
            <v>0ELECT</v>
          </cell>
          <cell r="E508" t="str">
            <v>312000</v>
          </cell>
          <cell r="F508" t="str">
            <v>0676</v>
          </cell>
          <cell r="G508" t="str">
            <v>12450</v>
          </cell>
          <cell r="H508" t="str">
            <v>A</v>
          </cell>
          <cell r="I508" t="str">
            <v>00000041</v>
          </cell>
          <cell r="J508">
            <v>65</v>
          </cell>
          <cell r="K508">
            <v>312</v>
          </cell>
          <cell r="L508">
            <v>6181</v>
          </cell>
          <cell r="M508">
            <v>398</v>
          </cell>
          <cell r="N508">
            <v>0</v>
          </cell>
          <cell r="O508">
            <v>1</v>
          </cell>
          <cell r="P508">
            <v>398.00099999999998</v>
          </cell>
          <cell r="Q508" t="str">
            <v>0676</v>
          </cell>
          <cell r="R508" t="str">
            <v>12450</v>
          </cell>
          <cell r="S508" t="str">
            <v>200212</v>
          </cell>
          <cell r="T508" t="str">
            <v>SA01</v>
          </cell>
          <cell r="U508">
            <v>-194.88</v>
          </cell>
          <cell r="V508" t="str">
            <v>LDB</v>
          </cell>
          <cell r="W508">
            <v>0</v>
          </cell>
          <cell r="Y508">
            <v>0</v>
          </cell>
          <cell r="Z508">
            <v>-1</v>
          </cell>
          <cell r="AA508" t="str">
            <v>MS#</v>
          </cell>
          <cell r="AB508" t="str">
            <v xml:space="preserve">   998014037</v>
          </cell>
          <cell r="AC508" t="str">
            <v>BCH</v>
          </cell>
          <cell r="AD508" t="str">
            <v>018723</v>
          </cell>
          <cell r="AE508" t="str">
            <v>TML</v>
          </cell>
          <cell r="AF508" t="str">
            <v>12017</v>
          </cell>
          <cell r="AG508" t="str">
            <v>SRL</v>
          </cell>
          <cell r="AH508" t="str">
            <v>0368</v>
          </cell>
          <cell r="AI508" t="str">
            <v>DLV</v>
          </cell>
          <cell r="AJ508" t="str">
            <v>000</v>
          </cell>
          <cell r="AK508" t="str">
            <v>REL</v>
          </cell>
          <cell r="AL508" t="str">
            <v>000</v>
          </cell>
          <cell r="AM508" t="str">
            <v>LN#</v>
          </cell>
          <cell r="AO508" t="str">
            <v>UOI</v>
          </cell>
          <cell r="AP508" t="str">
            <v>EA</v>
          </cell>
          <cell r="AU508" t="str">
            <v>0</v>
          </cell>
          <cell r="AW508" t="str">
            <v>000</v>
          </cell>
          <cell r="AX508" t="str">
            <v>00</v>
          </cell>
          <cell r="AY508" t="str">
            <v>0</v>
          </cell>
          <cell r="AZ508" t="str">
            <v>FPL Fibernet</v>
          </cell>
        </row>
        <row r="509">
          <cell r="A509" t="str">
            <v>107100</v>
          </cell>
          <cell r="B509" t="str">
            <v>0312</v>
          </cell>
          <cell r="C509" t="str">
            <v>06080</v>
          </cell>
          <cell r="D509" t="str">
            <v>0ELECT</v>
          </cell>
          <cell r="E509" t="str">
            <v>312000</v>
          </cell>
          <cell r="F509" t="str">
            <v>0676</v>
          </cell>
          <cell r="G509" t="str">
            <v>12450</v>
          </cell>
          <cell r="H509" t="str">
            <v>A</v>
          </cell>
          <cell r="I509" t="str">
            <v>00000041</v>
          </cell>
          <cell r="J509">
            <v>65</v>
          </cell>
          <cell r="K509">
            <v>312</v>
          </cell>
          <cell r="L509">
            <v>6181</v>
          </cell>
          <cell r="M509">
            <v>398</v>
          </cell>
          <cell r="N509">
            <v>0</v>
          </cell>
          <cell r="O509">
            <v>1</v>
          </cell>
          <cell r="P509">
            <v>398.00099999999998</v>
          </cell>
          <cell r="Q509" t="str">
            <v>0676</v>
          </cell>
          <cell r="R509" t="str">
            <v>12450</v>
          </cell>
          <cell r="S509" t="str">
            <v>200212</v>
          </cell>
          <cell r="T509" t="str">
            <v>SA01</v>
          </cell>
          <cell r="U509">
            <v>-399.82</v>
          </cell>
          <cell r="V509" t="str">
            <v>LDB</v>
          </cell>
          <cell r="W509">
            <v>0</v>
          </cell>
          <cell r="Y509">
            <v>0</v>
          </cell>
          <cell r="Z509">
            <v>-1</v>
          </cell>
          <cell r="AA509" t="str">
            <v>MS#</v>
          </cell>
          <cell r="AB509" t="str">
            <v xml:space="preserve">   998003502</v>
          </cell>
          <cell r="AC509" t="str">
            <v>BCH</v>
          </cell>
          <cell r="AD509" t="str">
            <v>018723</v>
          </cell>
          <cell r="AE509" t="str">
            <v>TML</v>
          </cell>
          <cell r="AF509" t="str">
            <v>12017</v>
          </cell>
          <cell r="AG509" t="str">
            <v>SRL</v>
          </cell>
          <cell r="AH509" t="str">
            <v>0368</v>
          </cell>
          <cell r="AI509" t="str">
            <v>DLV</v>
          </cell>
          <cell r="AJ509" t="str">
            <v>000</v>
          </cell>
          <cell r="AK509" t="str">
            <v>REL</v>
          </cell>
          <cell r="AL509" t="str">
            <v>000</v>
          </cell>
          <cell r="AM509" t="str">
            <v>LN#</v>
          </cell>
          <cell r="AO509" t="str">
            <v>UOI</v>
          </cell>
          <cell r="AP509" t="str">
            <v>EA</v>
          </cell>
          <cell r="AU509" t="str">
            <v>0</v>
          </cell>
          <cell r="AW509" t="str">
            <v>000</v>
          </cell>
          <cell r="AX509" t="str">
            <v>00</v>
          </cell>
          <cell r="AY509" t="str">
            <v>0</v>
          </cell>
          <cell r="AZ509" t="str">
            <v>FPL Fibernet</v>
          </cell>
        </row>
        <row r="510">
          <cell r="A510" t="str">
            <v>107100</v>
          </cell>
          <cell r="B510" t="str">
            <v>0312</v>
          </cell>
          <cell r="C510" t="str">
            <v>06080</v>
          </cell>
          <cell r="D510" t="str">
            <v>0ELECT</v>
          </cell>
          <cell r="E510" t="str">
            <v>312000</v>
          </cell>
          <cell r="F510" t="str">
            <v>0676</v>
          </cell>
          <cell r="G510" t="str">
            <v>12450</v>
          </cell>
          <cell r="H510" t="str">
            <v>A</v>
          </cell>
          <cell r="I510" t="str">
            <v>00000041</v>
          </cell>
          <cell r="J510">
            <v>65</v>
          </cell>
          <cell r="K510">
            <v>312</v>
          </cell>
          <cell r="L510">
            <v>6181</v>
          </cell>
          <cell r="M510">
            <v>398</v>
          </cell>
          <cell r="N510">
            <v>0</v>
          </cell>
          <cell r="O510">
            <v>1</v>
          </cell>
          <cell r="P510">
            <v>398.00099999999998</v>
          </cell>
          <cell r="Q510" t="str">
            <v>0676</v>
          </cell>
          <cell r="R510" t="str">
            <v>12450</v>
          </cell>
          <cell r="S510" t="str">
            <v>200212</v>
          </cell>
          <cell r="T510" t="str">
            <v>SA01</v>
          </cell>
          <cell r="U510">
            <v>-795.96</v>
          </cell>
          <cell r="V510" t="str">
            <v>LDB</v>
          </cell>
          <cell r="W510">
            <v>0</v>
          </cell>
          <cell r="Y510">
            <v>0</v>
          </cell>
          <cell r="Z510">
            <v>-6</v>
          </cell>
          <cell r="AA510" t="str">
            <v>MS#</v>
          </cell>
          <cell r="AB510" t="str">
            <v xml:space="preserve">   998003509</v>
          </cell>
          <cell r="AC510" t="str">
            <v>BCH</v>
          </cell>
          <cell r="AD510" t="str">
            <v>018723</v>
          </cell>
          <cell r="AE510" t="str">
            <v>TML</v>
          </cell>
          <cell r="AF510" t="str">
            <v>12017</v>
          </cell>
          <cell r="AG510" t="str">
            <v>SRL</v>
          </cell>
          <cell r="AH510" t="str">
            <v>0368</v>
          </cell>
          <cell r="AI510" t="str">
            <v>DLV</v>
          </cell>
          <cell r="AJ510" t="str">
            <v>000</v>
          </cell>
          <cell r="AK510" t="str">
            <v>REL</v>
          </cell>
          <cell r="AL510" t="str">
            <v>000</v>
          </cell>
          <cell r="AM510" t="str">
            <v>LN#</v>
          </cell>
          <cell r="AO510" t="str">
            <v>UOI</v>
          </cell>
          <cell r="AP510" t="str">
            <v>EA</v>
          </cell>
          <cell r="AU510" t="str">
            <v>0</v>
          </cell>
          <cell r="AW510" t="str">
            <v>000</v>
          </cell>
          <cell r="AX510" t="str">
            <v>00</v>
          </cell>
          <cell r="AY510" t="str">
            <v>0</v>
          </cell>
          <cell r="AZ510" t="str">
            <v>FPL Fibernet</v>
          </cell>
        </row>
        <row r="511">
          <cell r="A511" t="str">
            <v>107100</v>
          </cell>
          <cell r="B511" t="str">
            <v>0312</v>
          </cell>
          <cell r="C511" t="str">
            <v>06080</v>
          </cell>
          <cell r="D511" t="str">
            <v>0ELECT</v>
          </cell>
          <cell r="E511" t="str">
            <v>312000</v>
          </cell>
          <cell r="F511" t="str">
            <v>0676</v>
          </cell>
          <cell r="G511" t="str">
            <v>12450</v>
          </cell>
          <cell r="H511" t="str">
            <v>A</v>
          </cell>
          <cell r="I511" t="str">
            <v>00000041</v>
          </cell>
          <cell r="J511">
            <v>65</v>
          </cell>
          <cell r="K511">
            <v>312</v>
          </cell>
          <cell r="L511">
            <v>6181</v>
          </cell>
          <cell r="M511">
            <v>398</v>
          </cell>
          <cell r="N511">
            <v>0</v>
          </cell>
          <cell r="O511">
            <v>1</v>
          </cell>
          <cell r="P511">
            <v>398.00099999999998</v>
          </cell>
          <cell r="Q511" t="str">
            <v>0676</v>
          </cell>
          <cell r="R511" t="str">
            <v>12450</v>
          </cell>
          <cell r="S511" t="str">
            <v>200212</v>
          </cell>
          <cell r="T511" t="str">
            <v>SA01</v>
          </cell>
          <cell r="U511">
            <v>-795.96</v>
          </cell>
          <cell r="V511" t="str">
            <v>LDB</v>
          </cell>
          <cell r="W511">
            <v>0</v>
          </cell>
          <cell r="Y511">
            <v>0</v>
          </cell>
          <cell r="Z511">
            <v>-6</v>
          </cell>
          <cell r="AA511" t="str">
            <v>MS#</v>
          </cell>
          <cell r="AB511" t="str">
            <v xml:space="preserve">   998003509</v>
          </cell>
          <cell r="AC511" t="str">
            <v>BCH</v>
          </cell>
          <cell r="AD511" t="str">
            <v>018727</v>
          </cell>
          <cell r="AE511" t="str">
            <v>TML</v>
          </cell>
          <cell r="AF511" t="str">
            <v>12017</v>
          </cell>
          <cell r="AG511" t="str">
            <v>SRL</v>
          </cell>
          <cell r="AH511" t="str">
            <v>0368</v>
          </cell>
          <cell r="AI511" t="str">
            <v>DLV</v>
          </cell>
          <cell r="AJ511" t="str">
            <v>000</v>
          </cell>
          <cell r="AK511" t="str">
            <v>REL</v>
          </cell>
          <cell r="AL511" t="str">
            <v>000</v>
          </cell>
          <cell r="AM511" t="str">
            <v>LN#</v>
          </cell>
          <cell r="AO511" t="str">
            <v>UOI</v>
          </cell>
          <cell r="AP511" t="str">
            <v>EA</v>
          </cell>
          <cell r="AU511" t="str">
            <v>0</v>
          </cell>
          <cell r="AW511" t="str">
            <v>000</v>
          </cell>
          <cell r="AX511" t="str">
            <v>00</v>
          </cell>
          <cell r="AY511" t="str">
            <v>0</v>
          </cell>
          <cell r="AZ511" t="str">
            <v>FPL Fibernet</v>
          </cell>
        </row>
        <row r="512">
          <cell r="A512" t="str">
            <v>107100</v>
          </cell>
          <cell r="B512" t="str">
            <v>0312</v>
          </cell>
          <cell r="C512" t="str">
            <v>06080</v>
          </cell>
          <cell r="D512" t="str">
            <v>0ELECT</v>
          </cell>
          <cell r="E512" t="str">
            <v>312000</v>
          </cell>
          <cell r="F512" t="str">
            <v>0790</v>
          </cell>
          <cell r="G512" t="str">
            <v>65000</v>
          </cell>
          <cell r="H512" t="str">
            <v>A</v>
          </cell>
          <cell r="I512" t="str">
            <v>00000041</v>
          </cell>
          <cell r="J512">
            <v>65</v>
          </cell>
          <cell r="K512">
            <v>312</v>
          </cell>
          <cell r="L512">
            <v>6181</v>
          </cell>
          <cell r="M512">
            <v>0</v>
          </cell>
          <cell r="N512">
            <v>0</v>
          </cell>
          <cell r="O512">
            <v>0</v>
          </cell>
          <cell r="P512">
            <v>0</v>
          </cell>
          <cell r="Q512" t="str">
            <v>0790</v>
          </cell>
          <cell r="R512" t="str">
            <v>65000</v>
          </cell>
          <cell r="S512" t="str">
            <v>200212</v>
          </cell>
          <cell r="T512" t="str">
            <v>CA01</v>
          </cell>
          <cell r="U512">
            <v>12200</v>
          </cell>
          <cell r="V512" t="str">
            <v>LDB</v>
          </cell>
          <cell r="W512">
            <v>0</v>
          </cell>
          <cell r="Y512">
            <v>0</v>
          </cell>
          <cell r="Z512">
            <v>0</v>
          </cell>
          <cell r="AA512" t="str">
            <v>BCH</v>
          </cell>
          <cell r="AB512" t="str">
            <v>0011</v>
          </cell>
          <cell r="AC512" t="str">
            <v>WKS</v>
          </cell>
          <cell r="AE512" t="str">
            <v>JV#</v>
          </cell>
          <cell r="AF512" t="str">
            <v>1232</v>
          </cell>
          <cell r="AG512" t="str">
            <v>FRN</v>
          </cell>
          <cell r="AH512" t="str">
            <v>6181</v>
          </cell>
          <cell r="AI512" t="str">
            <v>RP#</v>
          </cell>
          <cell r="AJ512" t="str">
            <v>000</v>
          </cell>
          <cell r="AK512" t="str">
            <v>CTL</v>
          </cell>
          <cell r="AM512" t="str">
            <v>RF#</v>
          </cell>
          <cell r="AU512" t="str">
            <v>ACCRUAL OF OCT 02 CAPITAL</v>
          </cell>
          <cell r="AZ512" t="str">
            <v>FPL Fibernet</v>
          </cell>
        </row>
        <row r="513">
          <cell r="A513" t="str">
            <v>107100</v>
          </cell>
          <cell r="B513" t="str">
            <v>0312</v>
          </cell>
          <cell r="C513" t="str">
            <v>06080</v>
          </cell>
          <cell r="D513" t="str">
            <v>0ELECT</v>
          </cell>
          <cell r="E513" t="str">
            <v>312000</v>
          </cell>
          <cell r="F513" t="str">
            <v>0803</v>
          </cell>
          <cell r="G513" t="str">
            <v>36000</v>
          </cell>
          <cell r="H513" t="str">
            <v>A</v>
          </cell>
          <cell r="I513" t="str">
            <v>00000041</v>
          </cell>
          <cell r="J513">
            <v>65</v>
          </cell>
          <cell r="K513">
            <v>312</v>
          </cell>
          <cell r="L513">
            <v>6181</v>
          </cell>
          <cell r="M513">
            <v>107</v>
          </cell>
          <cell r="N513">
            <v>10</v>
          </cell>
          <cell r="O513">
            <v>0</v>
          </cell>
          <cell r="P513">
            <v>107.1</v>
          </cell>
          <cell r="Q513" t="str">
            <v>0803</v>
          </cell>
          <cell r="R513" t="str">
            <v>36000</v>
          </cell>
          <cell r="S513" t="str">
            <v>200212</v>
          </cell>
          <cell r="T513" t="str">
            <v>PY42</v>
          </cell>
          <cell r="U513">
            <v>1875</v>
          </cell>
          <cell r="V513" t="str">
            <v>LDB</v>
          </cell>
          <cell r="W513">
            <v>0</v>
          </cell>
          <cell r="X513" t="str">
            <v>SHR</v>
          </cell>
          <cell r="Y513">
            <v>60</v>
          </cell>
          <cell r="Z513">
            <v>60</v>
          </cell>
          <cell r="AA513" t="str">
            <v>PYP</v>
          </cell>
          <cell r="AB513" t="str">
            <v xml:space="preserve"> 0000026</v>
          </cell>
          <cell r="AC513" t="str">
            <v>PYL</v>
          </cell>
          <cell r="AD513" t="str">
            <v>004366</v>
          </cell>
          <cell r="AE513" t="str">
            <v>EMP</v>
          </cell>
          <cell r="AF513" t="str">
            <v>49098</v>
          </cell>
          <cell r="AG513" t="str">
            <v>JUL</v>
          </cell>
          <cell r="AH513" t="str">
            <v xml:space="preserve"> 000.00</v>
          </cell>
          <cell r="AI513" t="str">
            <v>BCH</v>
          </cell>
          <cell r="AJ513" t="str">
            <v>500</v>
          </cell>
          <cell r="AK513" t="str">
            <v>CLS</v>
          </cell>
          <cell r="AL513" t="str">
            <v>R450</v>
          </cell>
          <cell r="AM513" t="str">
            <v>DTA</v>
          </cell>
          <cell r="AN513" t="str">
            <v xml:space="preserve"> 00000000000.00</v>
          </cell>
          <cell r="AO513" t="str">
            <v>DTH</v>
          </cell>
          <cell r="AP513" t="str">
            <v xml:space="preserve"> 00000000000.00</v>
          </cell>
          <cell r="AV513" t="str">
            <v>000000000</v>
          </cell>
          <cell r="AW513" t="str">
            <v>000</v>
          </cell>
          <cell r="AX513" t="str">
            <v>00</v>
          </cell>
          <cell r="AY513" t="str">
            <v>0</v>
          </cell>
          <cell r="AZ513" t="str">
            <v>FPL Fibernet</v>
          </cell>
        </row>
        <row r="514">
          <cell r="A514" t="str">
            <v>107100</v>
          </cell>
          <cell r="B514" t="str">
            <v>0312</v>
          </cell>
          <cell r="C514" t="str">
            <v>06080</v>
          </cell>
          <cell r="D514" t="str">
            <v>0FIBER</v>
          </cell>
          <cell r="E514" t="str">
            <v>312000</v>
          </cell>
          <cell r="F514" t="str">
            <v>0803</v>
          </cell>
          <cell r="G514" t="str">
            <v>36000</v>
          </cell>
          <cell r="H514" t="str">
            <v>A</v>
          </cell>
          <cell r="I514" t="str">
            <v>00000041</v>
          </cell>
          <cell r="J514">
            <v>60</v>
          </cell>
          <cell r="K514">
            <v>312</v>
          </cell>
          <cell r="L514">
            <v>6181</v>
          </cell>
          <cell r="M514">
            <v>107</v>
          </cell>
          <cell r="N514">
            <v>10</v>
          </cell>
          <cell r="O514">
            <v>0</v>
          </cell>
          <cell r="P514">
            <v>107.1</v>
          </cell>
          <cell r="Q514" t="str">
            <v>0803</v>
          </cell>
          <cell r="R514" t="str">
            <v>36000</v>
          </cell>
          <cell r="S514" t="str">
            <v>200212</v>
          </cell>
          <cell r="T514" t="str">
            <v>PY42</v>
          </cell>
          <cell r="U514">
            <v>373.84</v>
          </cell>
          <cell r="V514" t="str">
            <v>LDB</v>
          </cell>
          <cell r="W514">
            <v>0</v>
          </cell>
          <cell r="X514" t="str">
            <v>SHR</v>
          </cell>
          <cell r="Y514">
            <v>9</v>
          </cell>
          <cell r="Z514">
            <v>9</v>
          </cell>
          <cell r="AA514" t="str">
            <v>PYP</v>
          </cell>
          <cell r="AB514" t="str">
            <v xml:space="preserve"> 0000026</v>
          </cell>
          <cell r="AC514" t="str">
            <v>PYL</v>
          </cell>
          <cell r="AD514" t="str">
            <v>003054</v>
          </cell>
          <cell r="AE514" t="str">
            <v>EMP</v>
          </cell>
          <cell r="AF514" t="str">
            <v>16244</v>
          </cell>
          <cell r="AG514" t="str">
            <v>JUL</v>
          </cell>
          <cell r="AH514" t="str">
            <v xml:space="preserve"> 000.00</v>
          </cell>
          <cell r="AI514" t="str">
            <v>BCH</v>
          </cell>
          <cell r="AJ514" t="str">
            <v>500</v>
          </cell>
          <cell r="AK514" t="str">
            <v>CLS</v>
          </cell>
          <cell r="AL514" t="str">
            <v>R513</v>
          </cell>
          <cell r="AM514" t="str">
            <v>DTA</v>
          </cell>
          <cell r="AN514" t="str">
            <v xml:space="preserve"> 00000000000.00</v>
          </cell>
          <cell r="AO514" t="str">
            <v>DTH</v>
          </cell>
          <cell r="AP514" t="str">
            <v xml:space="preserve"> 00000000000.00</v>
          </cell>
          <cell r="AV514" t="str">
            <v>000000000</v>
          </cell>
          <cell r="AW514" t="str">
            <v>000</v>
          </cell>
          <cell r="AX514" t="str">
            <v>00</v>
          </cell>
          <cell r="AY514" t="str">
            <v>0</v>
          </cell>
          <cell r="AZ514" t="str">
            <v>FPL Fibernet</v>
          </cell>
        </row>
        <row r="515">
          <cell r="A515" t="str">
            <v>107100</v>
          </cell>
          <cell r="B515" t="str">
            <v>0312</v>
          </cell>
          <cell r="C515" t="str">
            <v>06080</v>
          </cell>
          <cell r="D515" t="str">
            <v>0ELECT</v>
          </cell>
          <cell r="E515" t="str">
            <v>312000</v>
          </cell>
          <cell r="F515" t="str">
            <v>0676</v>
          </cell>
          <cell r="G515" t="str">
            <v>11450</v>
          </cell>
          <cell r="H515" t="str">
            <v>A</v>
          </cell>
          <cell r="I515" t="str">
            <v>00000041</v>
          </cell>
          <cell r="J515">
            <v>65</v>
          </cell>
          <cell r="K515">
            <v>312</v>
          </cell>
          <cell r="L515">
            <v>6182</v>
          </cell>
          <cell r="M515">
            <v>398</v>
          </cell>
          <cell r="N515">
            <v>0</v>
          </cell>
          <cell r="O515">
            <v>1</v>
          </cell>
          <cell r="P515">
            <v>398.00099999999998</v>
          </cell>
          <cell r="Q515" t="str">
            <v>0676</v>
          </cell>
          <cell r="R515" t="str">
            <v>11450</v>
          </cell>
          <cell r="S515" t="str">
            <v>200212</v>
          </cell>
          <cell r="T515" t="str">
            <v>SA01</v>
          </cell>
          <cell r="U515">
            <v>13699.92</v>
          </cell>
          <cell r="V515" t="str">
            <v>LDB</v>
          </cell>
          <cell r="W515">
            <v>0</v>
          </cell>
          <cell r="Y515">
            <v>0</v>
          </cell>
          <cell r="Z515">
            <v>2</v>
          </cell>
          <cell r="AA515" t="str">
            <v>MS#</v>
          </cell>
          <cell r="AB515" t="str">
            <v xml:space="preserve">   998014514</v>
          </cell>
          <cell r="AC515" t="str">
            <v>BCH</v>
          </cell>
          <cell r="AD515" t="str">
            <v>017208</v>
          </cell>
          <cell r="AE515" t="str">
            <v>TML</v>
          </cell>
          <cell r="AF515" t="str">
            <v>12018</v>
          </cell>
          <cell r="AG515" t="str">
            <v>SRL</v>
          </cell>
          <cell r="AH515" t="str">
            <v>0368</v>
          </cell>
          <cell r="AI515" t="str">
            <v>DLV</v>
          </cell>
          <cell r="AJ515" t="str">
            <v>000</v>
          </cell>
          <cell r="AK515" t="str">
            <v>REL</v>
          </cell>
          <cell r="AL515" t="str">
            <v>000</v>
          </cell>
          <cell r="AM515" t="str">
            <v>LN#</v>
          </cell>
          <cell r="AO515" t="str">
            <v>UOI</v>
          </cell>
          <cell r="AP515" t="str">
            <v>EA</v>
          </cell>
          <cell r="AU515" t="str">
            <v>0</v>
          </cell>
          <cell r="AW515" t="str">
            <v>000</v>
          </cell>
          <cell r="AX515" t="str">
            <v>00</v>
          </cell>
          <cell r="AY515" t="str">
            <v>0</v>
          </cell>
          <cell r="AZ515" t="str">
            <v>FPL Fibernet</v>
          </cell>
        </row>
        <row r="516">
          <cell r="A516" t="str">
            <v>107100</v>
          </cell>
          <cell r="B516" t="str">
            <v>0312</v>
          </cell>
          <cell r="C516" t="str">
            <v>06080</v>
          </cell>
          <cell r="D516" t="str">
            <v>0ELECT</v>
          </cell>
          <cell r="E516" t="str">
            <v>312000</v>
          </cell>
          <cell r="F516" t="str">
            <v>0803</v>
          </cell>
          <cell r="G516" t="str">
            <v>36000</v>
          </cell>
          <cell r="H516" t="str">
            <v>A</v>
          </cell>
          <cell r="I516" t="str">
            <v>00000041</v>
          </cell>
          <cell r="J516">
            <v>65</v>
          </cell>
          <cell r="K516">
            <v>312</v>
          </cell>
          <cell r="L516">
            <v>6182</v>
          </cell>
          <cell r="M516">
            <v>107</v>
          </cell>
          <cell r="N516">
            <v>10</v>
          </cell>
          <cell r="O516">
            <v>0</v>
          </cell>
          <cell r="P516">
            <v>107.1</v>
          </cell>
          <cell r="Q516" t="str">
            <v>0803</v>
          </cell>
          <cell r="R516" t="str">
            <v>36000</v>
          </cell>
          <cell r="S516" t="str">
            <v>200212</v>
          </cell>
          <cell r="T516" t="str">
            <v>PY42</v>
          </cell>
          <cell r="U516">
            <v>625</v>
          </cell>
          <cell r="V516" t="str">
            <v>LDB</v>
          </cell>
          <cell r="W516">
            <v>0</v>
          </cell>
          <cell r="X516" t="str">
            <v>SHR</v>
          </cell>
          <cell r="Y516">
            <v>20</v>
          </cell>
          <cell r="Z516">
            <v>20</v>
          </cell>
          <cell r="AA516" t="str">
            <v>PYP</v>
          </cell>
          <cell r="AB516" t="str">
            <v xml:space="preserve"> 0000026</v>
          </cell>
          <cell r="AC516" t="str">
            <v>PYL</v>
          </cell>
          <cell r="AD516" t="str">
            <v>004366</v>
          </cell>
          <cell r="AE516" t="str">
            <v>EMP</v>
          </cell>
          <cell r="AF516" t="str">
            <v>49098</v>
          </cell>
          <cell r="AG516" t="str">
            <v>JUL</v>
          </cell>
          <cell r="AH516" t="str">
            <v xml:space="preserve"> 000.00</v>
          </cell>
          <cell r="AI516" t="str">
            <v>BCH</v>
          </cell>
          <cell r="AJ516" t="str">
            <v>500</v>
          </cell>
          <cell r="AK516" t="str">
            <v>CLS</v>
          </cell>
          <cell r="AL516" t="str">
            <v>R450</v>
          </cell>
          <cell r="AM516" t="str">
            <v>DTA</v>
          </cell>
          <cell r="AN516" t="str">
            <v xml:space="preserve"> 00000000000.00</v>
          </cell>
          <cell r="AO516" t="str">
            <v>DTH</v>
          </cell>
          <cell r="AP516" t="str">
            <v xml:space="preserve"> 00000000000.00</v>
          </cell>
          <cell r="AV516" t="str">
            <v>000000000</v>
          </cell>
          <cell r="AW516" t="str">
            <v>000</v>
          </cell>
          <cell r="AX516" t="str">
            <v>00</v>
          </cell>
          <cell r="AY516" t="str">
            <v>0</v>
          </cell>
          <cell r="AZ516" t="str">
            <v>FPL Fibernet</v>
          </cell>
        </row>
        <row r="517">
          <cell r="A517" t="str">
            <v>107100</v>
          </cell>
          <cell r="B517" t="str">
            <v>0312</v>
          </cell>
          <cell r="C517" t="str">
            <v>06080</v>
          </cell>
          <cell r="D517" t="str">
            <v>0ELECT</v>
          </cell>
          <cell r="E517" t="str">
            <v>312000</v>
          </cell>
          <cell r="F517" t="str">
            <v>0803</v>
          </cell>
          <cell r="G517" t="str">
            <v>36000</v>
          </cell>
          <cell r="H517" t="str">
            <v>A</v>
          </cell>
          <cell r="I517" t="str">
            <v>00000041</v>
          </cell>
          <cell r="J517">
            <v>65</v>
          </cell>
          <cell r="K517">
            <v>312</v>
          </cell>
          <cell r="L517">
            <v>6182</v>
          </cell>
          <cell r="M517">
            <v>107</v>
          </cell>
          <cell r="N517">
            <v>10</v>
          </cell>
          <cell r="O517">
            <v>0</v>
          </cell>
          <cell r="P517">
            <v>107.1</v>
          </cell>
          <cell r="Q517" t="str">
            <v>0803</v>
          </cell>
          <cell r="R517" t="str">
            <v>36000</v>
          </cell>
          <cell r="S517" t="str">
            <v>200212</v>
          </cell>
          <cell r="T517" t="str">
            <v>PY42</v>
          </cell>
          <cell r="U517">
            <v>1031.25</v>
          </cell>
          <cell r="V517" t="str">
            <v>LDB</v>
          </cell>
          <cell r="W517">
            <v>0</v>
          </cell>
          <cell r="X517" t="str">
            <v>SHR</v>
          </cell>
          <cell r="Y517">
            <v>33</v>
          </cell>
          <cell r="Z517">
            <v>33</v>
          </cell>
          <cell r="AA517" t="str">
            <v>PYP</v>
          </cell>
          <cell r="AB517" t="str">
            <v xml:space="preserve"> 0000001</v>
          </cell>
          <cell r="AC517" t="str">
            <v>PYL</v>
          </cell>
          <cell r="AD517" t="str">
            <v>004366</v>
          </cell>
          <cell r="AE517" t="str">
            <v>EMP</v>
          </cell>
          <cell r="AF517" t="str">
            <v>49098</v>
          </cell>
          <cell r="AG517" t="str">
            <v>JUL</v>
          </cell>
          <cell r="AH517" t="str">
            <v xml:space="preserve"> 000.00</v>
          </cell>
          <cell r="AI517" t="str">
            <v>BCH</v>
          </cell>
          <cell r="AJ517" t="str">
            <v>500</v>
          </cell>
          <cell r="AK517" t="str">
            <v>CLS</v>
          </cell>
          <cell r="AL517" t="str">
            <v>R450</v>
          </cell>
          <cell r="AM517" t="str">
            <v>DTA</v>
          </cell>
          <cell r="AN517" t="str">
            <v xml:space="preserve"> 00000000000.00</v>
          </cell>
          <cell r="AO517" t="str">
            <v>DTH</v>
          </cell>
          <cell r="AP517" t="str">
            <v xml:space="preserve"> 00000000000.00</v>
          </cell>
          <cell r="AV517" t="str">
            <v>000000000</v>
          </cell>
          <cell r="AW517" t="str">
            <v>000</v>
          </cell>
          <cell r="AX517" t="str">
            <v>00</v>
          </cell>
          <cell r="AY517" t="str">
            <v>0</v>
          </cell>
          <cell r="AZ517" t="str">
            <v>FPL Fibernet</v>
          </cell>
        </row>
        <row r="518">
          <cell r="A518" t="str">
            <v>107100</v>
          </cell>
          <cell r="B518" t="str">
            <v>0312</v>
          </cell>
          <cell r="C518" t="str">
            <v>06080</v>
          </cell>
          <cell r="D518" t="str">
            <v>0ELECT</v>
          </cell>
          <cell r="E518" t="str">
            <v>312000</v>
          </cell>
          <cell r="F518" t="str">
            <v>0812</v>
          </cell>
          <cell r="G518" t="str">
            <v>51450</v>
          </cell>
          <cell r="H518" t="str">
            <v>A</v>
          </cell>
          <cell r="I518" t="str">
            <v>00000041</v>
          </cell>
          <cell r="J518">
            <v>67</v>
          </cell>
          <cell r="K518">
            <v>312</v>
          </cell>
          <cell r="L518">
            <v>6182</v>
          </cell>
          <cell r="M518">
            <v>0</v>
          </cell>
          <cell r="N518">
            <v>0</v>
          </cell>
          <cell r="O518">
            <v>0</v>
          </cell>
          <cell r="P518">
            <v>0</v>
          </cell>
          <cell r="Q518" t="str">
            <v>0812</v>
          </cell>
          <cell r="R518" t="str">
            <v>51450</v>
          </cell>
          <cell r="S518" t="str">
            <v>200212</v>
          </cell>
          <cell r="T518" t="str">
            <v>SA01</v>
          </cell>
          <cell r="U518">
            <v>6268.64</v>
          </cell>
          <cell r="W518">
            <v>0</v>
          </cell>
          <cell r="Y518">
            <v>0</v>
          </cell>
          <cell r="Z518">
            <v>1</v>
          </cell>
          <cell r="AA518" t="str">
            <v>BCH</v>
          </cell>
          <cell r="AB518" t="str">
            <v>450002354</v>
          </cell>
          <cell r="AC518" t="str">
            <v>PO#</v>
          </cell>
          <cell r="AD518" t="str">
            <v>4500021286</v>
          </cell>
          <cell r="AE518" t="str">
            <v>S/R</v>
          </cell>
          <cell r="AF518" t="str">
            <v>NET</v>
          </cell>
          <cell r="AI518" t="str">
            <v>PYN</v>
          </cell>
          <cell r="AJ518" t="str">
            <v>BELLSOUTH TELECOMMUNICATI</v>
          </cell>
          <cell r="AK518" t="str">
            <v>VND</v>
          </cell>
          <cell r="AL518" t="str">
            <v>580436120</v>
          </cell>
          <cell r="AM518" t="str">
            <v>FAC</v>
          </cell>
          <cell r="AN518" t="str">
            <v>000</v>
          </cell>
          <cell r="AQ518" t="str">
            <v>NVD</v>
          </cell>
          <cell r="AR518" t="str">
            <v>2002-12-</v>
          </cell>
          <cell r="AU518" t="str">
            <v>954 C01-0249 249PLUSBELLSOUTH TELECOMMUN5000003667</v>
          </cell>
          <cell r="AV518" t="str">
            <v>WF-BATCH</v>
          </cell>
          <cell r="AW518" t="str">
            <v>000</v>
          </cell>
          <cell r="AX518" t="str">
            <v>00</v>
          </cell>
          <cell r="AY518" t="str">
            <v>0</v>
          </cell>
          <cell r="AZ518" t="str">
            <v>FPL Fibernet</v>
          </cell>
        </row>
        <row r="519">
          <cell r="A519" t="str">
            <v>107100</v>
          </cell>
          <cell r="B519" t="str">
            <v>0312</v>
          </cell>
          <cell r="C519" t="str">
            <v>06080</v>
          </cell>
          <cell r="D519" t="str">
            <v>0FIBER</v>
          </cell>
          <cell r="E519" t="str">
            <v>312000</v>
          </cell>
          <cell r="F519" t="str">
            <v>0803</v>
          </cell>
          <cell r="G519" t="str">
            <v>36000</v>
          </cell>
          <cell r="H519" t="str">
            <v>A</v>
          </cell>
          <cell r="I519" t="str">
            <v>00000041</v>
          </cell>
          <cell r="J519">
            <v>60</v>
          </cell>
          <cell r="K519">
            <v>312</v>
          </cell>
          <cell r="L519">
            <v>6182</v>
          </cell>
          <cell r="M519">
            <v>107</v>
          </cell>
          <cell r="N519">
            <v>10</v>
          </cell>
          <cell r="O519">
            <v>0</v>
          </cell>
          <cell r="P519">
            <v>107.1</v>
          </cell>
          <cell r="Q519" t="str">
            <v>0803</v>
          </cell>
          <cell r="R519" t="str">
            <v>36000</v>
          </cell>
          <cell r="S519" t="str">
            <v>200212</v>
          </cell>
          <cell r="T519" t="str">
            <v>PY42</v>
          </cell>
          <cell r="U519">
            <v>207.69</v>
          </cell>
          <cell r="V519" t="str">
            <v>LDB</v>
          </cell>
          <cell r="W519">
            <v>0</v>
          </cell>
          <cell r="X519" t="str">
            <v>SHR</v>
          </cell>
          <cell r="Y519">
            <v>5</v>
          </cell>
          <cell r="Z519">
            <v>5</v>
          </cell>
          <cell r="AA519" t="str">
            <v>PYP</v>
          </cell>
          <cell r="AB519" t="str">
            <v xml:space="preserve"> 0000001</v>
          </cell>
          <cell r="AC519" t="str">
            <v>PYL</v>
          </cell>
          <cell r="AD519" t="str">
            <v>003054</v>
          </cell>
          <cell r="AE519" t="str">
            <v>EMP</v>
          </cell>
          <cell r="AF519" t="str">
            <v>16244</v>
          </cell>
          <cell r="AG519" t="str">
            <v>JUL</v>
          </cell>
          <cell r="AH519" t="str">
            <v xml:space="preserve"> 000.00</v>
          </cell>
          <cell r="AI519" t="str">
            <v>BCH</v>
          </cell>
          <cell r="AJ519" t="str">
            <v>500</v>
          </cell>
          <cell r="AK519" t="str">
            <v>CLS</v>
          </cell>
          <cell r="AL519" t="str">
            <v>R513</v>
          </cell>
          <cell r="AM519" t="str">
            <v>DTA</v>
          </cell>
          <cell r="AN519" t="str">
            <v xml:space="preserve"> 00000000000.00</v>
          </cell>
          <cell r="AO519" t="str">
            <v>DTH</v>
          </cell>
          <cell r="AP519" t="str">
            <v xml:space="preserve"> 00000000000.00</v>
          </cell>
          <cell r="AV519" t="str">
            <v>000000000</v>
          </cell>
          <cell r="AW519" t="str">
            <v>000</v>
          </cell>
          <cell r="AX519" t="str">
            <v>00</v>
          </cell>
          <cell r="AY519" t="str">
            <v>0</v>
          </cell>
          <cell r="AZ519" t="str">
            <v>FPL Fibernet</v>
          </cell>
        </row>
        <row r="520">
          <cell r="A520" t="str">
            <v>107100</v>
          </cell>
          <cell r="B520" t="str">
            <v>0312</v>
          </cell>
          <cell r="C520" t="str">
            <v>06080</v>
          </cell>
          <cell r="D520" t="str">
            <v>0FIBER</v>
          </cell>
          <cell r="E520" t="str">
            <v>312000</v>
          </cell>
          <cell r="F520" t="str">
            <v>0803</v>
          </cell>
          <cell r="G520" t="str">
            <v>36000</v>
          </cell>
          <cell r="H520" t="str">
            <v>A</v>
          </cell>
          <cell r="I520" t="str">
            <v>00000041</v>
          </cell>
          <cell r="J520">
            <v>60</v>
          </cell>
          <cell r="K520">
            <v>312</v>
          </cell>
          <cell r="L520">
            <v>6182</v>
          </cell>
          <cell r="M520">
            <v>107</v>
          </cell>
          <cell r="N520">
            <v>10</v>
          </cell>
          <cell r="O520">
            <v>0</v>
          </cell>
          <cell r="P520">
            <v>107.1</v>
          </cell>
          <cell r="Q520" t="str">
            <v>0803</v>
          </cell>
          <cell r="R520" t="str">
            <v>36000</v>
          </cell>
          <cell r="S520" t="str">
            <v>200212</v>
          </cell>
          <cell r="T520" t="str">
            <v>PY42</v>
          </cell>
          <cell r="U520">
            <v>221.13</v>
          </cell>
          <cell r="V520" t="str">
            <v>LDB</v>
          </cell>
          <cell r="W520">
            <v>0</v>
          </cell>
          <cell r="X520" t="str">
            <v>SHR</v>
          </cell>
          <cell r="Y520">
            <v>10</v>
          </cell>
          <cell r="Z520">
            <v>10</v>
          </cell>
          <cell r="AA520" t="str">
            <v>PYP</v>
          </cell>
          <cell r="AB520" t="str">
            <v xml:space="preserve"> 0000025</v>
          </cell>
          <cell r="AC520" t="str">
            <v>PYL</v>
          </cell>
          <cell r="AD520" t="str">
            <v>004340</v>
          </cell>
          <cell r="AE520" t="str">
            <v>EMP</v>
          </cell>
          <cell r="AF520" t="str">
            <v>96483</v>
          </cell>
          <cell r="AG520" t="str">
            <v>JUL</v>
          </cell>
          <cell r="AH520" t="str">
            <v xml:space="preserve"> 000.00</v>
          </cell>
          <cell r="AI520" t="str">
            <v>BCH</v>
          </cell>
          <cell r="AJ520" t="str">
            <v>500</v>
          </cell>
          <cell r="AK520" t="str">
            <v>CLS</v>
          </cell>
          <cell r="AL520" t="str">
            <v>R453</v>
          </cell>
          <cell r="AM520" t="str">
            <v>DTA</v>
          </cell>
          <cell r="AN520" t="str">
            <v xml:space="preserve"> 00000000000.00</v>
          </cell>
          <cell r="AO520" t="str">
            <v>DTH</v>
          </cell>
          <cell r="AP520" t="str">
            <v xml:space="preserve"> 00000000000.00</v>
          </cell>
          <cell r="AV520" t="str">
            <v>000000000</v>
          </cell>
          <cell r="AW520" t="str">
            <v>000</v>
          </cell>
          <cell r="AX520" t="str">
            <v>00</v>
          </cell>
          <cell r="AY520" t="str">
            <v>0</v>
          </cell>
          <cell r="AZ520" t="str">
            <v>FPL Fibernet</v>
          </cell>
        </row>
        <row r="521">
          <cell r="A521" t="str">
            <v>107100</v>
          </cell>
          <cell r="B521" t="str">
            <v>0312</v>
          </cell>
          <cell r="C521" t="str">
            <v>06075</v>
          </cell>
          <cell r="D521" t="str">
            <v>0FIBER</v>
          </cell>
          <cell r="E521" t="str">
            <v>312000</v>
          </cell>
          <cell r="F521" t="str">
            <v>0790</v>
          </cell>
          <cell r="G521" t="str">
            <v>65000</v>
          </cell>
          <cell r="H521" t="str">
            <v>A</v>
          </cell>
          <cell r="I521" t="str">
            <v>00000041</v>
          </cell>
          <cell r="J521">
            <v>63</v>
          </cell>
          <cell r="K521">
            <v>312</v>
          </cell>
          <cell r="L521">
            <v>6183</v>
          </cell>
          <cell r="M521">
            <v>0</v>
          </cell>
          <cell r="N521">
            <v>0</v>
          </cell>
          <cell r="O521">
            <v>0</v>
          </cell>
          <cell r="P521">
            <v>0</v>
          </cell>
          <cell r="Q521" t="str">
            <v>0790</v>
          </cell>
          <cell r="R521" t="str">
            <v>65000</v>
          </cell>
          <cell r="S521" t="str">
            <v>200212</v>
          </cell>
          <cell r="T521" t="str">
            <v>CA01</v>
          </cell>
          <cell r="U521">
            <v>171289</v>
          </cell>
          <cell r="V521" t="str">
            <v>LDB</v>
          </cell>
          <cell r="W521">
            <v>0</v>
          </cell>
          <cell r="Y521">
            <v>0</v>
          </cell>
          <cell r="Z521">
            <v>0</v>
          </cell>
          <cell r="AA521" t="str">
            <v>BCH</v>
          </cell>
          <cell r="AB521" t="str">
            <v>0044</v>
          </cell>
          <cell r="AC521" t="str">
            <v>WKS</v>
          </cell>
          <cell r="AE521" t="str">
            <v>JV#</v>
          </cell>
          <cell r="AF521" t="str">
            <v>1232</v>
          </cell>
          <cell r="AG521" t="str">
            <v>FRN</v>
          </cell>
          <cell r="AH521" t="str">
            <v>6183</v>
          </cell>
          <cell r="AI521" t="str">
            <v>RP#</v>
          </cell>
          <cell r="AJ521" t="str">
            <v>000</v>
          </cell>
          <cell r="AK521" t="str">
            <v>CTL</v>
          </cell>
          <cell r="AM521" t="str">
            <v>RF#</v>
          </cell>
          <cell r="AU521" t="str">
            <v>ACCRUAL OF DEC 02 CAPITAL</v>
          </cell>
          <cell r="AZ521" t="str">
            <v>FPL Fibernet</v>
          </cell>
        </row>
        <row r="522">
          <cell r="A522" t="str">
            <v>107100</v>
          </cell>
          <cell r="B522" t="str">
            <v>0312</v>
          </cell>
          <cell r="C522" t="str">
            <v>06075</v>
          </cell>
          <cell r="D522" t="str">
            <v>0FIBER</v>
          </cell>
          <cell r="E522" t="str">
            <v>312000</v>
          </cell>
          <cell r="F522" t="str">
            <v>0790</v>
          </cell>
          <cell r="G522" t="str">
            <v>65000</v>
          </cell>
          <cell r="H522" t="str">
            <v>A</v>
          </cell>
          <cell r="I522" t="str">
            <v>00000041</v>
          </cell>
          <cell r="J522">
            <v>63</v>
          </cell>
          <cell r="K522">
            <v>312</v>
          </cell>
          <cell r="L522">
            <v>6183</v>
          </cell>
          <cell r="M522">
            <v>0</v>
          </cell>
          <cell r="N522">
            <v>0</v>
          </cell>
          <cell r="O522">
            <v>0</v>
          </cell>
          <cell r="P522">
            <v>0</v>
          </cell>
          <cell r="Q522" t="str">
            <v>0790</v>
          </cell>
          <cell r="R522" t="str">
            <v>65000</v>
          </cell>
          <cell r="S522" t="str">
            <v>200212</v>
          </cell>
          <cell r="T522" t="str">
            <v>CA01</v>
          </cell>
          <cell r="U522">
            <v>197233</v>
          </cell>
          <cell r="V522" t="str">
            <v>LDB</v>
          </cell>
          <cell r="W522">
            <v>0</v>
          </cell>
          <cell r="Y522">
            <v>0</v>
          </cell>
          <cell r="Z522">
            <v>0</v>
          </cell>
          <cell r="AA522" t="str">
            <v>BCH</v>
          </cell>
          <cell r="AB522" t="str">
            <v>0014</v>
          </cell>
          <cell r="AC522" t="str">
            <v>WKS</v>
          </cell>
          <cell r="AE522" t="str">
            <v>JV#</v>
          </cell>
          <cell r="AF522" t="str">
            <v>1232</v>
          </cell>
          <cell r="AG522" t="str">
            <v>FRN</v>
          </cell>
          <cell r="AH522" t="str">
            <v>6183</v>
          </cell>
          <cell r="AI522" t="str">
            <v>RP#</v>
          </cell>
          <cell r="AJ522" t="str">
            <v>000</v>
          </cell>
          <cell r="AK522" t="str">
            <v>CTL</v>
          </cell>
          <cell r="AM522" t="str">
            <v>RF#</v>
          </cell>
          <cell r="AU522" t="str">
            <v>ACCRUAL OF DEC 02 CAPITAL</v>
          </cell>
          <cell r="AZ522" t="str">
            <v>FPL Fibernet</v>
          </cell>
        </row>
        <row r="523">
          <cell r="A523" t="str">
            <v>107100</v>
          </cell>
          <cell r="B523" t="str">
            <v>0312</v>
          </cell>
          <cell r="C523" t="str">
            <v>06075</v>
          </cell>
          <cell r="D523" t="str">
            <v>0FIBER</v>
          </cell>
          <cell r="E523" t="str">
            <v>312000</v>
          </cell>
          <cell r="F523" t="str">
            <v>0790</v>
          </cell>
          <cell r="G523" t="str">
            <v>65000</v>
          </cell>
          <cell r="H523" t="str">
            <v>A</v>
          </cell>
          <cell r="I523" t="str">
            <v>00000041</v>
          </cell>
          <cell r="J523">
            <v>63</v>
          </cell>
          <cell r="K523">
            <v>312</v>
          </cell>
          <cell r="L523">
            <v>6183</v>
          </cell>
          <cell r="M523">
            <v>0</v>
          </cell>
          <cell r="N523">
            <v>0</v>
          </cell>
          <cell r="O523">
            <v>0</v>
          </cell>
          <cell r="P523">
            <v>0</v>
          </cell>
          <cell r="Q523" t="str">
            <v>0790</v>
          </cell>
          <cell r="R523" t="str">
            <v>65000</v>
          </cell>
          <cell r="S523" t="str">
            <v>200212</v>
          </cell>
          <cell r="T523" t="str">
            <v>CA01</v>
          </cell>
          <cell r="U523">
            <v>-197233</v>
          </cell>
          <cell r="V523" t="str">
            <v>LDB</v>
          </cell>
          <cell r="W523">
            <v>0</v>
          </cell>
          <cell r="Y523">
            <v>0</v>
          </cell>
          <cell r="Z523">
            <v>0</v>
          </cell>
          <cell r="AA523" t="str">
            <v>BCH</v>
          </cell>
          <cell r="AB523" t="str">
            <v>0047</v>
          </cell>
          <cell r="AC523" t="str">
            <v>WKS</v>
          </cell>
          <cell r="AE523" t="str">
            <v>JV#</v>
          </cell>
          <cell r="AF523" t="str">
            <v>1232</v>
          </cell>
          <cell r="AG523" t="str">
            <v>FRN</v>
          </cell>
          <cell r="AH523" t="str">
            <v>6183</v>
          </cell>
          <cell r="AI523" t="str">
            <v>RP#</v>
          </cell>
          <cell r="AJ523" t="str">
            <v>000</v>
          </cell>
          <cell r="AK523" t="str">
            <v>CTL</v>
          </cell>
          <cell r="AM523" t="str">
            <v>RF#</v>
          </cell>
          <cell r="AU523" t="str">
            <v>ACCR REVERSAL OF DEC 02</v>
          </cell>
          <cell r="AZ523" t="str">
            <v>FPL Fibernet</v>
          </cell>
        </row>
        <row r="524">
          <cell r="A524" t="str">
            <v>107100</v>
          </cell>
          <cell r="B524" t="str">
            <v>0385</v>
          </cell>
          <cell r="C524" t="str">
            <v>06075</v>
          </cell>
          <cell r="D524" t="str">
            <v>0FIBER</v>
          </cell>
          <cell r="E524" t="str">
            <v>385000</v>
          </cell>
          <cell r="F524" t="str">
            <v>0662</v>
          </cell>
          <cell r="G524" t="str">
            <v>65000</v>
          </cell>
          <cell r="H524" t="str">
            <v>A</v>
          </cell>
          <cell r="I524" t="str">
            <v>00000041</v>
          </cell>
          <cell r="J524">
            <v>63</v>
          </cell>
          <cell r="K524">
            <v>385</v>
          </cell>
          <cell r="L524">
            <v>6183</v>
          </cell>
          <cell r="M524">
            <v>0</v>
          </cell>
          <cell r="N524">
            <v>0</v>
          </cell>
          <cell r="O524">
            <v>0</v>
          </cell>
          <cell r="P524">
            <v>0</v>
          </cell>
          <cell r="Q524" t="str">
            <v>0662</v>
          </cell>
          <cell r="R524" t="str">
            <v>65000</v>
          </cell>
          <cell r="S524" t="str">
            <v>200212</v>
          </cell>
          <cell r="T524" t="str">
            <v>CA01</v>
          </cell>
          <cell r="U524">
            <v>17524.14</v>
          </cell>
          <cell r="V524" t="str">
            <v>LDB</v>
          </cell>
          <cell r="W524">
            <v>0</v>
          </cell>
          <cell r="Y524">
            <v>0</v>
          </cell>
          <cell r="Z524">
            <v>0</v>
          </cell>
          <cell r="AA524" t="str">
            <v>BCH</v>
          </cell>
          <cell r="AB524" t="str">
            <v>0029</v>
          </cell>
          <cell r="AC524" t="str">
            <v>WKS</v>
          </cell>
          <cell r="AE524" t="str">
            <v>JV#</v>
          </cell>
          <cell r="AF524" t="str">
            <v>1232</v>
          </cell>
          <cell r="AG524" t="str">
            <v>FRN</v>
          </cell>
          <cell r="AH524" t="str">
            <v>6183</v>
          </cell>
          <cell r="AI524" t="str">
            <v>RP#</v>
          </cell>
          <cell r="AJ524" t="str">
            <v>000</v>
          </cell>
          <cell r="AK524" t="str">
            <v>CTL</v>
          </cell>
          <cell r="AM524" t="str">
            <v>RF#</v>
          </cell>
          <cell r="AU524" t="str">
            <v>ACCR WD COMM UNPAID INV</v>
          </cell>
          <cell r="AZ524" t="str">
            <v>FPL Fibernet</v>
          </cell>
        </row>
        <row r="525">
          <cell r="A525" t="str">
            <v>107100</v>
          </cell>
          <cell r="B525" t="str">
            <v>0385</v>
          </cell>
          <cell r="C525" t="str">
            <v>06075</v>
          </cell>
          <cell r="D525" t="str">
            <v>0FIBER</v>
          </cell>
          <cell r="E525" t="str">
            <v>385000</v>
          </cell>
          <cell r="F525" t="str">
            <v>0662</v>
          </cell>
          <cell r="G525" t="str">
            <v>65000</v>
          </cell>
          <cell r="H525" t="str">
            <v>A</v>
          </cell>
          <cell r="I525" t="str">
            <v>00000041</v>
          </cell>
          <cell r="J525">
            <v>63</v>
          </cell>
          <cell r="K525">
            <v>385</v>
          </cell>
          <cell r="L525">
            <v>6183</v>
          </cell>
          <cell r="M525">
            <v>0</v>
          </cell>
          <cell r="N525">
            <v>0</v>
          </cell>
          <cell r="O525">
            <v>0</v>
          </cell>
          <cell r="P525">
            <v>0</v>
          </cell>
          <cell r="Q525" t="str">
            <v>0662</v>
          </cell>
          <cell r="R525" t="str">
            <v>65000</v>
          </cell>
          <cell r="S525" t="str">
            <v>200212</v>
          </cell>
          <cell r="T525" t="str">
            <v>CA01</v>
          </cell>
          <cell r="U525">
            <v>17524.14</v>
          </cell>
          <cell r="V525" t="str">
            <v>LDB</v>
          </cell>
          <cell r="W525">
            <v>0</v>
          </cell>
          <cell r="Y525">
            <v>0</v>
          </cell>
          <cell r="Z525">
            <v>0</v>
          </cell>
          <cell r="AA525" t="str">
            <v>BCH</v>
          </cell>
          <cell r="AB525" t="str">
            <v>0033</v>
          </cell>
          <cell r="AC525" t="str">
            <v>WKS</v>
          </cell>
          <cell r="AE525" t="str">
            <v>JV#</v>
          </cell>
          <cell r="AF525" t="str">
            <v>1232</v>
          </cell>
          <cell r="AG525" t="str">
            <v>FRN</v>
          </cell>
          <cell r="AH525" t="str">
            <v>6183</v>
          </cell>
          <cell r="AI525" t="str">
            <v>RP#</v>
          </cell>
          <cell r="AJ525" t="str">
            <v>000</v>
          </cell>
          <cell r="AK525" t="str">
            <v>CTL</v>
          </cell>
          <cell r="AM525" t="str">
            <v>RF#</v>
          </cell>
          <cell r="AU525" t="str">
            <v>ACCR WD COMM UNPAID INV</v>
          </cell>
          <cell r="AZ525" t="str">
            <v>FPL Fibernet</v>
          </cell>
        </row>
        <row r="526">
          <cell r="A526" t="str">
            <v>107100</v>
          </cell>
          <cell r="B526" t="str">
            <v>0385</v>
          </cell>
          <cell r="C526" t="str">
            <v>06075</v>
          </cell>
          <cell r="D526" t="str">
            <v>0FIBER</v>
          </cell>
          <cell r="E526" t="str">
            <v>385000</v>
          </cell>
          <cell r="F526" t="str">
            <v>0662</v>
          </cell>
          <cell r="G526" t="str">
            <v>65000</v>
          </cell>
          <cell r="H526" t="str">
            <v>A</v>
          </cell>
          <cell r="I526" t="str">
            <v>00000041</v>
          </cell>
          <cell r="J526">
            <v>63</v>
          </cell>
          <cell r="K526">
            <v>385</v>
          </cell>
          <cell r="L526">
            <v>6183</v>
          </cell>
          <cell r="M526">
            <v>0</v>
          </cell>
          <cell r="N526">
            <v>0</v>
          </cell>
          <cell r="O526">
            <v>0</v>
          </cell>
          <cell r="P526">
            <v>0</v>
          </cell>
          <cell r="Q526" t="str">
            <v>0662</v>
          </cell>
          <cell r="R526" t="str">
            <v>65000</v>
          </cell>
          <cell r="S526" t="str">
            <v>200212</v>
          </cell>
          <cell r="T526" t="str">
            <v>CA01</v>
          </cell>
          <cell r="U526">
            <v>-17524.14</v>
          </cell>
          <cell r="V526" t="str">
            <v>LDB</v>
          </cell>
          <cell r="W526">
            <v>0</v>
          </cell>
          <cell r="Y526">
            <v>0</v>
          </cell>
          <cell r="Z526">
            <v>0</v>
          </cell>
          <cell r="AA526" t="str">
            <v>BCH</v>
          </cell>
          <cell r="AB526" t="str">
            <v>0034</v>
          </cell>
          <cell r="AC526" t="str">
            <v>WKS</v>
          </cell>
          <cell r="AE526" t="str">
            <v>JV#</v>
          </cell>
          <cell r="AF526" t="str">
            <v>1232</v>
          </cell>
          <cell r="AG526" t="str">
            <v>FRN</v>
          </cell>
          <cell r="AH526" t="str">
            <v>6183</v>
          </cell>
          <cell r="AI526" t="str">
            <v>RP#</v>
          </cell>
          <cell r="AJ526" t="str">
            <v>000</v>
          </cell>
          <cell r="AK526" t="str">
            <v>CTL</v>
          </cell>
          <cell r="AM526" t="str">
            <v>RF#</v>
          </cell>
          <cell r="AU526" t="str">
            <v>ACCR WD COMM UNPAID INV</v>
          </cell>
          <cell r="AZ526" t="str">
            <v>FPL Fibernet</v>
          </cell>
        </row>
        <row r="527">
          <cell r="A527" t="str">
            <v>107100</v>
          </cell>
          <cell r="B527" t="str">
            <v>0312</v>
          </cell>
          <cell r="C527" t="str">
            <v>06080</v>
          </cell>
          <cell r="D527" t="str">
            <v>0ELECT</v>
          </cell>
          <cell r="E527" t="str">
            <v>312000</v>
          </cell>
          <cell r="F527" t="str">
            <v>0676</v>
          </cell>
          <cell r="G527" t="str">
            <v>11450</v>
          </cell>
          <cell r="H527" t="str">
            <v>A</v>
          </cell>
          <cell r="I527" t="str">
            <v>00000041</v>
          </cell>
          <cell r="J527">
            <v>65</v>
          </cell>
          <cell r="K527">
            <v>312</v>
          </cell>
          <cell r="L527">
            <v>6184</v>
          </cell>
          <cell r="M527">
            <v>398</v>
          </cell>
          <cell r="N527">
            <v>0</v>
          </cell>
          <cell r="O527">
            <v>1</v>
          </cell>
          <cell r="P527">
            <v>398.00099999999998</v>
          </cell>
          <cell r="Q527" t="str">
            <v>0676</v>
          </cell>
          <cell r="R527" t="str">
            <v>11450</v>
          </cell>
          <cell r="S527" t="str">
            <v>200212</v>
          </cell>
          <cell r="T527" t="str">
            <v>SA01</v>
          </cell>
          <cell r="U527">
            <v>2</v>
          </cell>
          <cell r="V527" t="str">
            <v>LDB</v>
          </cell>
          <cell r="W527">
            <v>0</v>
          </cell>
          <cell r="Y527">
            <v>0</v>
          </cell>
          <cell r="Z527">
            <v>2</v>
          </cell>
          <cell r="AA527" t="str">
            <v>MS#</v>
          </cell>
          <cell r="AB527" t="str">
            <v xml:space="preserve">   998001569</v>
          </cell>
          <cell r="AC527" t="str">
            <v>BCH</v>
          </cell>
          <cell r="AD527" t="str">
            <v>012360</v>
          </cell>
          <cell r="AE527" t="str">
            <v>TML</v>
          </cell>
          <cell r="AF527" t="str">
            <v>12026</v>
          </cell>
          <cell r="AG527" t="str">
            <v>SRL</v>
          </cell>
          <cell r="AH527" t="str">
            <v>0368</v>
          </cell>
          <cell r="AI527" t="str">
            <v>DLV</v>
          </cell>
          <cell r="AJ527" t="str">
            <v>000</v>
          </cell>
          <cell r="AK527" t="str">
            <v>REL</v>
          </cell>
          <cell r="AL527" t="str">
            <v>000</v>
          </cell>
          <cell r="AM527" t="str">
            <v>LN#</v>
          </cell>
          <cell r="AO527" t="str">
            <v>UOI</v>
          </cell>
          <cell r="AP527" t="str">
            <v>EA</v>
          </cell>
          <cell r="AU527" t="str">
            <v>0</v>
          </cell>
          <cell r="AW527" t="str">
            <v>000</v>
          </cell>
          <cell r="AX527" t="str">
            <v>00</v>
          </cell>
          <cell r="AY527" t="str">
            <v>0</v>
          </cell>
          <cell r="AZ527" t="str">
            <v>FPL Fibernet</v>
          </cell>
        </row>
        <row r="528">
          <cell r="A528" t="str">
            <v>107100</v>
          </cell>
          <cell r="B528" t="str">
            <v>0312</v>
          </cell>
          <cell r="C528" t="str">
            <v>06080</v>
          </cell>
          <cell r="D528" t="str">
            <v>0ELECT</v>
          </cell>
          <cell r="E528" t="str">
            <v>312000</v>
          </cell>
          <cell r="F528" t="str">
            <v>0676</v>
          </cell>
          <cell r="G528" t="str">
            <v>11450</v>
          </cell>
          <cell r="H528" t="str">
            <v>A</v>
          </cell>
          <cell r="I528" t="str">
            <v>00000041</v>
          </cell>
          <cell r="J528">
            <v>65</v>
          </cell>
          <cell r="K528">
            <v>312</v>
          </cell>
          <cell r="L528">
            <v>6184</v>
          </cell>
          <cell r="M528">
            <v>398</v>
          </cell>
          <cell r="N528">
            <v>0</v>
          </cell>
          <cell r="O528">
            <v>1</v>
          </cell>
          <cell r="P528">
            <v>398.00099999999998</v>
          </cell>
          <cell r="Q528" t="str">
            <v>0676</v>
          </cell>
          <cell r="R528" t="str">
            <v>11450</v>
          </cell>
          <cell r="S528" t="str">
            <v>200212</v>
          </cell>
          <cell r="T528" t="str">
            <v>SA01</v>
          </cell>
          <cell r="U528">
            <v>2</v>
          </cell>
          <cell r="V528" t="str">
            <v>LDB</v>
          </cell>
          <cell r="W528">
            <v>0</v>
          </cell>
          <cell r="Y528">
            <v>0</v>
          </cell>
          <cell r="Z528">
            <v>2</v>
          </cell>
          <cell r="AA528" t="str">
            <v>MS#</v>
          </cell>
          <cell r="AB528" t="str">
            <v xml:space="preserve">   998001732</v>
          </cell>
          <cell r="AC528" t="str">
            <v>BCH</v>
          </cell>
          <cell r="AD528" t="str">
            <v>012360</v>
          </cell>
          <cell r="AE528" t="str">
            <v>TML</v>
          </cell>
          <cell r="AF528" t="str">
            <v>12026</v>
          </cell>
          <cell r="AG528" t="str">
            <v>SRL</v>
          </cell>
          <cell r="AH528" t="str">
            <v>0368</v>
          </cell>
          <cell r="AI528" t="str">
            <v>DLV</v>
          </cell>
          <cell r="AJ528" t="str">
            <v>000</v>
          </cell>
          <cell r="AK528" t="str">
            <v>REL</v>
          </cell>
          <cell r="AL528" t="str">
            <v>000</v>
          </cell>
          <cell r="AM528" t="str">
            <v>LN#</v>
          </cell>
          <cell r="AO528" t="str">
            <v>UOI</v>
          </cell>
          <cell r="AP528" t="str">
            <v>EA</v>
          </cell>
          <cell r="AU528" t="str">
            <v>0</v>
          </cell>
          <cell r="AW528" t="str">
            <v>000</v>
          </cell>
          <cell r="AX528" t="str">
            <v>00</v>
          </cell>
          <cell r="AY528" t="str">
            <v>0</v>
          </cell>
          <cell r="AZ528" t="str">
            <v>FPL Fibernet</v>
          </cell>
        </row>
        <row r="529">
          <cell r="A529" t="str">
            <v>107100</v>
          </cell>
          <cell r="B529" t="str">
            <v>0312</v>
          </cell>
          <cell r="C529" t="str">
            <v>06080</v>
          </cell>
          <cell r="D529" t="str">
            <v>0ELECT</v>
          </cell>
          <cell r="E529" t="str">
            <v>312000</v>
          </cell>
          <cell r="F529" t="str">
            <v>0676</v>
          </cell>
          <cell r="G529" t="str">
            <v>11450</v>
          </cell>
          <cell r="H529" t="str">
            <v>A</v>
          </cell>
          <cell r="I529" t="str">
            <v>00000041</v>
          </cell>
          <cell r="J529">
            <v>65</v>
          </cell>
          <cell r="K529">
            <v>312</v>
          </cell>
          <cell r="L529">
            <v>6184</v>
          </cell>
          <cell r="M529">
            <v>398</v>
          </cell>
          <cell r="N529">
            <v>0</v>
          </cell>
          <cell r="O529">
            <v>1</v>
          </cell>
          <cell r="P529">
            <v>398.00099999999998</v>
          </cell>
          <cell r="Q529" t="str">
            <v>0676</v>
          </cell>
          <cell r="R529" t="str">
            <v>11450</v>
          </cell>
          <cell r="S529" t="str">
            <v>200212</v>
          </cell>
          <cell r="T529" t="str">
            <v>SA01</v>
          </cell>
          <cell r="U529">
            <v>2.88</v>
          </cell>
          <cell r="V529" t="str">
            <v>LDB</v>
          </cell>
          <cell r="W529">
            <v>0</v>
          </cell>
          <cell r="Y529">
            <v>0</v>
          </cell>
          <cell r="Z529">
            <v>1</v>
          </cell>
          <cell r="AA529" t="str">
            <v>MS#</v>
          </cell>
          <cell r="AB529" t="str">
            <v xml:space="preserve">   998014606</v>
          </cell>
          <cell r="AC529" t="str">
            <v>BCH</v>
          </cell>
          <cell r="AD529" t="str">
            <v>012364</v>
          </cell>
          <cell r="AE529" t="str">
            <v>TML</v>
          </cell>
          <cell r="AF529" t="str">
            <v>12026</v>
          </cell>
          <cell r="AG529" t="str">
            <v>SRL</v>
          </cell>
          <cell r="AH529" t="str">
            <v>0350</v>
          </cell>
          <cell r="AI529" t="str">
            <v>DLV</v>
          </cell>
          <cell r="AJ529" t="str">
            <v>000</v>
          </cell>
          <cell r="AK529" t="str">
            <v>REL</v>
          </cell>
          <cell r="AL529" t="str">
            <v>000</v>
          </cell>
          <cell r="AM529" t="str">
            <v>LN#</v>
          </cell>
          <cell r="AO529" t="str">
            <v>UOI</v>
          </cell>
          <cell r="AP529" t="str">
            <v>EA</v>
          </cell>
          <cell r="AU529" t="str">
            <v>0</v>
          </cell>
          <cell r="AW529" t="str">
            <v>000</v>
          </cell>
          <cell r="AX529" t="str">
            <v>00</v>
          </cell>
          <cell r="AY529" t="str">
            <v>0</v>
          </cell>
          <cell r="AZ529" t="str">
            <v>FPL Fibernet</v>
          </cell>
        </row>
        <row r="530">
          <cell r="A530" t="str">
            <v>107100</v>
          </cell>
          <cell r="B530" t="str">
            <v>0312</v>
          </cell>
          <cell r="C530" t="str">
            <v>06080</v>
          </cell>
          <cell r="D530" t="str">
            <v>0ELECT</v>
          </cell>
          <cell r="E530" t="str">
            <v>312000</v>
          </cell>
          <cell r="F530" t="str">
            <v>0676</v>
          </cell>
          <cell r="G530" t="str">
            <v>11450</v>
          </cell>
          <cell r="H530" t="str">
            <v>A</v>
          </cell>
          <cell r="I530" t="str">
            <v>00000041</v>
          </cell>
          <cell r="J530">
            <v>65</v>
          </cell>
          <cell r="K530">
            <v>312</v>
          </cell>
          <cell r="L530">
            <v>6184</v>
          </cell>
          <cell r="M530">
            <v>398</v>
          </cell>
          <cell r="N530">
            <v>0</v>
          </cell>
          <cell r="O530">
            <v>1</v>
          </cell>
          <cell r="P530">
            <v>398.00099999999998</v>
          </cell>
          <cell r="Q530" t="str">
            <v>0676</v>
          </cell>
          <cell r="R530" t="str">
            <v>11450</v>
          </cell>
          <cell r="S530" t="str">
            <v>200212</v>
          </cell>
          <cell r="T530" t="str">
            <v>SA01</v>
          </cell>
          <cell r="U530">
            <v>4.08</v>
          </cell>
          <cell r="V530" t="str">
            <v>LDB</v>
          </cell>
          <cell r="W530">
            <v>0</v>
          </cell>
          <cell r="Y530">
            <v>0</v>
          </cell>
          <cell r="Z530">
            <v>2</v>
          </cell>
          <cell r="AA530" t="str">
            <v>MS#</v>
          </cell>
          <cell r="AB530" t="str">
            <v xml:space="preserve">   998014607</v>
          </cell>
          <cell r="AC530" t="str">
            <v>BCH</v>
          </cell>
          <cell r="AD530" t="str">
            <v>012364</v>
          </cell>
          <cell r="AE530" t="str">
            <v>TML</v>
          </cell>
          <cell r="AF530" t="str">
            <v>12026</v>
          </cell>
          <cell r="AG530" t="str">
            <v>SRL</v>
          </cell>
          <cell r="AH530" t="str">
            <v>0350</v>
          </cell>
          <cell r="AI530" t="str">
            <v>DLV</v>
          </cell>
          <cell r="AJ530" t="str">
            <v>000</v>
          </cell>
          <cell r="AK530" t="str">
            <v>REL</v>
          </cell>
          <cell r="AL530" t="str">
            <v>000</v>
          </cell>
          <cell r="AM530" t="str">
            <v>LN#</v>
          </cell>
          <cell r="AO530" t="str">
            <v>UOI</v>
          </cell>
          <cell r="AP530" t="str">
            <v>EA</v>
          </cell>
          <cell r="AU530" t="str">
            <v>0</v>
          </cell>
          <cell r="AW530" t="str">
            <v>000</v>
          </cell>
          <cell r="AX530" t="str">
            <v>00</v>
          </cell>
          <cell r="AY530" t="str">
            <v>0</v>
          </cell>
          <cell r="AZ530" t="str">
            <v>FPL Fibernet</v>
          </cell>
        </row>
        <row r="531">
          <cell r="A531" t="str">
            <v>107100</v>
          </cell>
          <cell r="B531" t="str">
            <v>0312</v>
          </cell>
          <cell r="C531" t="str">
            <v>06080</v>
          </cell>
          <cell r="D531" t="str">
            <v>0ELECT</v>
          </cell>
          <cell r="E531" t="str">
            <v>312000</v>
          </cell>
          <cell r="F531" t="str">
            <v>0676</v>
          </cell>
          <cell r="G531" t="str">
            <v>11450</v>
          </cell>
          <cell r="H531" t="str">
            <v>A</v>
          </cell>
          <cell r="I531" t="str">
            <v>00000041</v>
          </cell>
          <cell r="J531">
            <v>65</v>
          </cell>
          <cell r="K531">
            <v>312</v>
          </cell>
          <cell r="L531">
            <v>6184</v>
          </cell>
          <cell r="M531">
            <v>398</v>
          </cell>
          <cell r="N531">
            <v>0</v>
          </cell>
          <cell r="O531">
            <v>1</v>
          </cell>
          <cell r="P531">
            <v>398.00099999999998</v>
          </cell>
          <cell r="Q531" t="str">
            <v>0676</v>
          </cell>
          <cell r="R531" t="str">
            <v>11450</v>
          </cell>
          <cell r="S531" t="str">
            <v>200212</v>
          </cell>
          <cell r="T531" t="str">
            <v>SA01</v>
          </cell>
          <cell r="U531">
            <v>9.52</v>
          </cell>
          <cell r="V531" t="str">
            <v>LDB</v>
          </cell>
          <cell r="W531">
            <v>0</v>
          </cell>
          <cell r="Y531">
            <v>0</v>
          </cell>
          <cell r="Z531">
            <v>2</v>
          </cell>
          <cell r="AA531" t="str">
            <v>MS#</v>
          </cell>
          <cell r="AB531" t="str">
            <v xml:space="preserve">   998014114</v>
          </cell>
          <cell r="AC531" t="str">
            <v>BCH</v>
          </cell>
          <cell r="AD531" t="str">
            <v>012361</v>
          </cell>
          <cell r="AE531" t="str">
            <v>TML</v>
          </cell>
          <cell r="AF531" t="str">
            <v>12026</v>
          </cell>
          <cell r="AG531" t="str">
            <v>SRL</v>
          </cell>
          <cell r="AH531" t="str">
            <v>0350</v>
          </cell>
          <cell r="AI531" t="str">
            <v>DLV</v>
          </cell>
          <cell r="AJ531" t="str">
            <v>000</v>
          </cell>
          <cell r="AK531" t="str">
            <v>REL</v>
          </cell>
          <cell r="AL531" t="str">
            <v>000</v>
          </cell>
          <cell r="AM531" t="str">
            <v>LN#</v>
          </cell>
          <cell r="AO531" t="str">
            <v>UOI</v>
          </cell>
          <cell r="AP531" t="str">
            <v>EA</v>
          </cell>
          <cell r="AU531" t="str">
            <v>0</v>
          </cell>
          <cell r="AW531" t="str">
            <v>000</v>
          </cell>
          <cell r="AX531" t="str">
            <v>00</v>
          </cell>
          <cell r="AY531" t="str">
            <v>0</v>
          </cell>
          <cell r="AZ531" t="str">
            <v>FPL Fibernet</v>
          </cell>
        </row>
        <row r="532">
          <cell r="A532" t="str">
            <v>107100</v>
          </cell>
          <cell r="B532" t="str">
            <v>0312</v>
          </cell>
          <cell r="C532" t="str">
            <v>06080</v>
          </cell>
          <cell r="D532" t="str">
            <v>0ELECT</v>
          </cell>
          <cell r="E532" t="str">
            <v>312000</v>
          </cell>
          <cell r="F532" t="str">
            <v>0676</v>
          </cell>
          <cell r="G532" t="str">
            <v>11450</v>
          </cell>
          <cell r="H532" t="str">
            <v>A</v>
          </cell>
          <cell r="I532" t="str">
            <v>00000041</v>
          </cell>
          <cell r="J532">
            <v>65</v>
          </cell>
          <cell r="K532">
            <v>312</v>
          </cell>
          <cell r="L532">
            <v>6184</v>
          </cell>
          <cell r="M532">
            <v>398</v>
          </cell>
          <cell r="N532">
            <v>0</v>
          </cell>
          <cell r="O532">
            <v>1</v>
          </cell>
          <cell r="P532">
            <v>398.00099999999998</v>
          </cell>
          <cell r="Q532" t="str">
            <v>0676</v>
          </cell>
          <cell r="R532" t="str">
            <v>11450</v>
          </cell>
          <cell r="S532" t="str">
            <v>200212</v>
          </cell>
          <cell r="T532" t="str">
            <v>SA01</v>
          </cell>
          <cell r="U532">
            <v>9.52</v>
          </cell>
          <cell r="V532" t="str">
            <v>LDB</v>
          </cell>
          <cell r="W532">
            <v>0</v>
          </cell>
          <cell r="Y532">
            <v>0</v>
          </cell>
          <cell r="Z532">
            <v>2</v>
          </cell>
          <cell r="AA532" t="str">
            <v>MS#</v>
          </cell>
          <cell r="AB532" t="str">
            <v xml:space="preserve">   998014114</v>
          </cell>
          <cell r="AC532" t="str">
            <v>BCH</v>
          </cell>
          <cell r="AD532" t="str">
            <v>012364</v>
          </cell>
          <cell r="AE532" t="str">
            <v>TML</v>
          </cell>
          <cell r="AF532" t="str">
            <v>12026</v>
          </cell>
          <cell r="AG532" t="str">
            <v>SRL</v>
          </cell>
          <cell r="AH532" t="str">
            <v>0350</v>
          </cell>
          <cell r="AI532" t="str">
            <v>DLV</v>
          </cell>
          <cell r="AJ532" t="str">
            <v>000</v>
          </cell>
          <cell r="AK532" t="str">
            <v>REL</v>
          </cell>
          <cell r="AL532" t="str">
            <v>000</v>
          </cell>
          <cell r="AM532" t="str">
            <v>LN#</v>
          </cell>
          <cell r="AO532" t="str">
            <v>UOI</v>
          </cell>
          <cell r="AP532" t="str">
            <v>EA</v>
          </cell>
          <cell r="AU532" t="str">
            <v>0</v>
          </cell>
          <cell r="AW532" t="str">
            <v>000</v>
          </cell>
          <cell r="AX532" t="str">
            <v>00</v>
          </cell>
          <cell r="AY532" t="str">
            <v>0</v>
          </cell>
          <cell r="AZ532" t="str">
            <v>FPL Fibernet</v>
          </cell>
        </row>
        <row r="533">
          <cell r="A533" t="str">
            <v>107100</v>
          </cell>
          <cell r="B533" t="str">
            <v>0312</v>
          </cell>
          <cell r="C533" t="str">
            <v>06080</v>
          </cell>
          <cell r="D533" t="str">
            <v>0ELECT</v>
          </cell>
          <cell r="E533" t="str">
            <v>312000</v>
          </cell>
          <cell r="F533" t="str">
            <v>0676</v>
          </cell>
          <cell r="G533" t="str">
            <v>11450</v>
          </cell>
          <cell r="H533" t="str">
            <v>A</v>
          </cell>
          <cell r="I533" t="str">
            <v>00000041</v>
          </cell>
          <cell r="J533">
            <v>65</v>
          </cell>
          <cell r="K533">
            <v>312</v>
          </cell>
          <cell r="L533">
            <v>6184</v>
          </cell>
          <cell r="M533">
            <v>398</v>
          </cell>
          <cell r="N533">
            <v>0</v>
          </cell>
          <cell r="O533">
            <v>1</v>
          </cell>
          <cell r="P533">
            <v>398.00099999999998</v>
          </cell>
          <cell r="Q533" t="str">
            <v>0676</v>
          </cell>
          <cell r="R533" t="str">
            <v>11450</v>
          </cell>
          <cell r="S533" t="str">
            <v>200212</v>
          </cell>
          <cell r="T533" t="str">
            <v>SA01</v>
          </cell>
          <cell r="U533">
            <v>13.94</v>
          </cell>
          <cell r="V533" t="str">
            <v>LDB</v>
          </cell>
          <cell r="W533">
            <v>0</v>
          </cell>
          <cell r="Y533">
            <v>0</v>
          </cell>
          <cell r="Z533">
            <v>1</v>
          </cell>
          <cell r="AA533" t="str">
            <v>MS#</v>
          </cell>
          <cell r="AB533" t="str">
            <v xml:space="preserve">   998014284</v>
          </cell>
          <cell r="AC533" t="str">
            <v>BCH</v>
          </cell>
          <cell r="AD533" t="str">
            <v>012361</v>
          </cell>
          <cell r="AE533" t="str">
            <v>TML</v>
          </cell>
          <cell r="AF533" t="str">
            <v>12026</v>
          </cell>
          <cell r="AG533" t="str">
            <v>SRL</v>
          </cell>
          <cell r="AH533" t="str">
            <v>0350</v>
          </cell>
          <cell r="AI533" t="str">
            <v>DLV</v>
          </cell>
          <cell r="AJ533" t="str">
            <v>000</v>
          </cell>
          <cell r="AK533" t="str">
            <v>REL</v>
          </cell>
          <cell r="AL533" t="str">
            <v>000</v>
          </cell>
          <cell r="AM533" t="str">
            <v>LN#</v>
          </cell>
          <cell r="AO533" t="str">
            <v>UOI</v>
          </cell>
          <cell r="AP533" t="str">
            <v>EA</v>
          </cell>
          <cell r="AU533" t="str">
            <v>0</v>
          </cell>
          <cell r="AW533" t="str">
            <v>000</v>
          </cell>
          <cell r="AX533" t="str">
            <v>00</v>
          </cell>
          <cell r="AY533" t="str">
            <v>0</v>
          </cell>
          <cell r="AZ533" t="str">
            <v>FPL Fibernet</v>
          </cell>
        </row>
        <row r="534">
          <cell r="A534" t="str">
            <v>107100</v>
          </cell>
          <cell r="B534" t="str">
            <v>0312</v>
          </cell>
          <cell r="C534" t="str">
            <v>06080</v>
          </cell>
          <cell r="D534" t="str">
            <v>0ELECT</v>
          </cell>
          <cell r="E534" t="str">
            <v>312000</v>
          </cell>
          <cell r="F534" t="str">
            <v>0676</v>
          </cell>
          <cell r="G534" t="str">
            <v>11450</v>
          </cell>
          <cell r="H534" t="str">
            <v>A</v>
          </cell>
          <cell r="I534" t="str">
            <v>00000041</v>
          </cell>
          <cell r="J534">
            <v>65</v>
          </cell>
          <cell r="K534">
            <v>312</v>
          </cell>
          <cell r="L534">
            <v>6184</v>
          </cell>
          <cell r="M534">
            <v>398</v>
          </cell>
          <cell r="N534">
            <v>0</v>
          </cell>
          <cell r="O534">
            <v>1</v>
          </cell>
          <cell r="P534">
            <v>398.00099999999998</v>
          </cell>
          <cell r="Q534" t="str">
            <v>0676</v>
          </cell>
          <cell r="R534" t="str">
            <v>11450</v>
          </cell>
          <cell r="S534" t="str">
            <v>200212</v>
          </cell>
          <cell r="T534" t="str">
            <v>SA01</v>
          </cell>
          <cell r="U534">
            <v>24</v>
          </cell>
          <cell r="V534" t="str">
            <v>LDB</v>
          </cell>
          <cell r="W534">
            <v>0</v>
          </cell>
          <cell r="Y534">
            <v>0</v>
          </cell>
          <cell r="Z534">
            <v>1</v>
          </cell>
          <cell r="AA534" t="str">
            <v>MS#</v>
          </cell>
          <cell r="AB534" t="str">
            <v xml:space="preserve">   998000170</v>
          </cell>
          <cell r="AC534" t="str">
            <v>BCH</v>
          </cell>
          <cell r="AD534" t="str">
            <v>012363</v>
          </cell>
          <cell r="AE534" t="str">
            <v>TML</v>
          </cell>
          <cell r="AF534" t="str">
            <v>12026</v>
          </cell>
          <cell r="AG534" t="str">
            <v>SRL</v>
          </cell>
          <cell r="AH534" t="str">
            <v>0368</v>
          </cell>
          <cell r="AI534" t="str">
            <v>DLV</v>
          </cell>
          <cell r="AJ534" t="str">
            <v>000</v>
          </cell>
          <cell r="AK534" t="str">
            <v>REL</v>
          </cell>
          <cell r="AL534" t="str">
            <v>000</v>
          </cell>
          <cell r="AM534" t="str">
            <v>LN#</v>
          </cell>
          <cell r="AO534" t="str">
            <v>UOI</v>
          </cell>
          <cell r="AP534" t="str">
            <v>EA</v>
          </cell>
          <cell r="AU534" t="str">
            <v>0</v>
          </cell>
          <cell r="AW534" t="str">
            <v>000</v>
          </cell>
          <cell r="AX534" t="str">
            <v>00</v>
          </cell>
          <cell r="AY534" t="str">
            <v>0</v>
          </cell>
          <cell r="AZ534" t="str">
            <v>FPL Fibernet</v>
          </cell>
        </row>
        <row r="535">
          <cell r="A535" t="str">
            <v>107100</v>
          </cell>
          <cell r="B535" t="str">
            <v>0312</v>
          </cell>
          <cell r="C535" t="str">
            <v>06080</v>
          </cell>
          <cell r="D535" t="str">
            <v>0ELECT</v>
          </cell>
          <cell r="E535" t="str">
            <v>312000</v>
          </cell>
          <cell r="F535" t="str">
            <v>0676</v>
          </cell>
          <cell r="G535" t="str">
            <v>11450</v>
          </cell>
          <cell r="H535" t="str">
            <v>A</v>
          </cell>
          <cell r="I535" t="str">
            <v>00000041</v>
          </cell>
          <cell r="J535">
            <v>65</v>
          </cell>
          <cell r="K535">
            <v>312</v>
          </cell>
          <cell r="L535">
            <v>6184</v>
          </cell>
          <cell r="M535">
            <v>398</v>
          </cell>
          <cell r="N535">
            <v>0</v>
          </cell>
          <cell r="O535">
            <v>1</v>
          </cell>
          <cell r="P535">
            <v>398.00099999999998</v>
          </cell>
          <cell r="Q535" t="str">
            <v>0676</v>
          </cell>
          <cell r="R535" t="str">
            <v>11450</v>
          </cell>
          <cell r="S535" t="str">
            <v>200212</v>
          </cell>
          <cell r="T535" t="str">
            <v>SA01</v>
          </cell>
          <cell r="U535">
            <v>24.85</v>
          </cell>
          <cell r="V535" t="str">
            <v>LDB</v>
          </cell>
          <cell r="W535">
            <v>0</v>
          </cell>
          <cell r="Y535">
            <v>0</v>
          </cell>
          <cell r="Z535">
            <v>2</v>
          </cell>
          <cell r="AA535" t="str">
            <v>MS#</v>
          </cell>
          <cell r="AB535" t="str">
            <v xml:space="preserve">   998000189</v>
          </cell>
          <cell r="AC535" t="str">
            <v>BCH</v>
          </cell>
          <cell r="AD535" t="str">
            <v>012363</v>
          </cell>
          <cell r="AE535" t="str">
            <v>TML</v>
          </cell>
          <cell r="AF535" t="str">
            <v>12026</v>
          </cell>
          <cell r="AG535" t="str">
            <v>SRL</v>
          </cell>
          <cell r="AH535" t="str">
            <v>0368</v>
          </cell>
          <cell r="AI535" t="str">
            <v>DLV</v>
          </cell>
          <cell r="AJ535" t="str">
            <v>000</v>
          </cell>
          <cell r="AK535" t="str">
            <v>REL</v>
          </cell>
          <cell r="AL535" t="str">
            <v>000</v>
          </cell>
          <cell r="AM535" t="str">
            <v>LN#</v>
          </cell>
          <cell r="AO535" t="str">
            <v>UOI</v>
          </cell>
          <cell r="AP535" t="str">
            <v>EA</v>
          </cell>
          <cell r="AU535" t="str">
            <v>0</v>
          </cell>
          <cell r="AW535" t="str">
            <v>000</v>
          </cell>
          <cell r="AX535" t="str">
            <v>00</v>
          </cell>
          <cell r="AY535" t="str">
            <v>0</v>
          </cell>
          <cell r="AZ535" t="str">
            <v>FPL Fibernet</v>
          </cell>
        </row>
        <row r="536">
          <cell r="A536" t="str">
            <v>107100</v>
          </cell>
          <cell r="B536" t="str">
            <v>0312</v>
          </cell>
          <cell r="C536" t="str">
            <v>06080</v>
          </cell>
          <cell r="D536" t="str">
            <v>0ELECT</v>
          </cell>
          <cell r="E536" t="str">
            <v>312000</v>
          </cell>
          <cell r="F536" t="str">
            <v>0676</v>
          </cell>
          <cell r="G536" t="str">
            <v>11450</v>
          </cell>
          <cell r="H536" t="str">
            <v>A</v>
          </cell>
          <cell r="I536" t="str">
            <v>00000041</v>
          </cell>
          <cell r="J536">
            <v>65</v>
          </cell>
          <cell r="K536">
            <v>312</v>
          </cell>
          <cell r="L536">
            <v>6184</v>
          </cell>
          <cell r="M536">
            <v>398</v>
          </cell>
          <cell r="N536">
            <v>0</v>
          </cell>
          <cell r="O536">
            <v>1</v>
          </cell>
          <cell r="P536">
            <v>398.00099999999998</v>
          </cell>
          <cell r="Q536" t="str">
            <v>0676</v>
          </cell>
          <cell r="R536" t="str">
            <v>11450</v>
          </cell>
          <cell r="S536" t="str">
            <v>200212</v>
          </cell>
          <cell r="T536" t="str">
            <v>SA01</v>
          </cell>
          <cell r="U536">
            <v>27.88</v>
          </cell>
          <cell r="V536" t="str">
            <v>LDB</v>
          </cell>
          <cell r="W536">
            <v>0</v>
          </cell>
          <cell r="Y536">
            <v>0</v>
          </cell>
          <cell r="Z536">
            <v>2</v>
          </cell>
          <cell r="AA536" t="str">
            <v>MS#</v>
          </cell>
          <cell r="AB536" t="str">
            <v xml:space="preserve">   998014284</v>
          </cell>
          <cell r="AC536" t="str">
            <v>BCH</v>
          </cell>
          <cell r="AD536" t="str">
            <v>012364</v>
          </cell>
          <cell r="AE536" t="str">
            <v>TML</v>
          </cell>
          <cell r="AF536" t="str">
            <v>12026</v>
          </cell>
          <cell r="AG536" t="str">
            <v>SRL</v>
          </cell>
          <cell r="AH536" t="str">
            <v>0350</v>
          </cell>
          <cell r="AI536" t="str">
            <v>DLV</v>
          </cell>
          <cell r="AJ536" t="str">
            <v>000</v>
          </cell>
          <cell r="AK536" t="str">
            <v>REL</v>
          </cell>
          <cell r="AL536" t="str">
            <v>000</v>
          </cell>
          <cell r="AM536" t="str">
            <v>LN#</v>
          </cell>
          <cell r="AO536" t="str">
            <v>UOI</v>
          </cell>
          <cell r="AP536" t="str">
            <v>EA</v>
          </cell>
          <cell r="AU536" t="str">
            <v>0</v>
          </cell>
          <cell r="AW536" t="str">
            <v>000</v>
          </cell>
          <cell r="AX536" t="str">
            <v>00</v>
          </cell>
          <cell r="AY536" t="str">
            <v>0</v>
          </cell>
          <cell r="AZ536" t="str">
            <v>FPL Fibernet</v>
          </cell>
        </row>
        <row r="537">
          <cell r="A537" t="str">
            <v>107100</v>
          </cell>
          <cell r="B537" t="str">
            <v>0312</v>
          </cell>
          <cell r="C537" t="str">
            <v>06080</v>
          </cell>
          <cell r="D537" t="str">
            <v>0ELECT</v>
          </cell>
          <cell r="E537" t="str">
            <v>312000</v>
          </cell>
          <cell r="F537" t="str">
            <v>0676</v>
          </cell>
          <cell r="G537" t="str">
            <v>11450</v>
          </cell>
          <cell r="H537" t="str">
            <v>A</v>
          </cell>
          <cell r="I537" t="str">
            <v>00000041</v>
          </cell>
          <cell r="J537">
            <v>65</v>
          </cell>
          <cell r="K537">
            <v>312</v>
          </cell>
          <cell r="L537">
            <v>6184</v>
          </cell>
          <cell r="M537">
            <v>398</v>
          </cell>
          <cell r="N537">
            <v>0</v>
          </cell>
          <cell r="O537">
            <v>1</v>
          </cell>
          <cell r="P537">
            <v>398.00099999999998</v>
          </cell>
          <cell r="Q537" t="str">
            <v>0676</v>
          </cell>
          <cell r="R537" t="str">
            <v>11450</v>
          </cell>
          <cell r="S537" t="str">
            <v>200212</v>
          </cell>
          <cell r="T537" t="str">
            <v>SA01</v>
          </cell>
          <cell r="U537">
            <v>33.94</v>
          </cell>
          <cell r="V537" t="str">
            <v>LDB</v>
          </cell>
          <cell r="W537">
            <v>0</v>
          </cell>
          <cell r="Y537">
            <v>0</v>
          </cell>
          <cell r="Z537">
            <v>2</v>
          </cell>
          <cell r="AA537" t="str">
            <v>MS#</v>
          </cell>
          <cell r="AB537" t="str">
            <v xml:space="preserve">   998014517</v>
          </cell>
          <cell r="AC537" t="str">
            <v>BCH</v>
          </cell>
          <cell r="AD537" t="str">
            <v>012364</v>
          </cell>
          <cell r="AE537" t="str">
            <v>TML</v>
          </cell>
          <cell r="AF537" t="str">
            <v>12026</v>
          </cell>
          <cell r="AG537" t="str">
            <v>SRL</v>
          </cell>
          <cell r="AH537" t="str">
            <v>0350</v>
          </cell>
          <cell r="AI537" t="str">
            <v>DLV</v>
          </cell>
          <cell r="AJ537" t="str">
            <v>000</v>
          </cell>
          <cell r="AK537" t="str">
            <v>REL</v>
          </cell>
          <cell r="AL537" t="str">
            <v>000</v>
          </cell>
          <cell r="AM537" t="str">
            <v>LN#</v>
          </cell>
          <cell r="AO537" t="str">
            <v>UOI</v>
          </cell>
          <cell r="AP537" t="str">
            <v>EA</v>
          </cell>
          <cell r="AU537" t="str">
            <v>0</v>
          </cell>
          <cell r="AW537" t="str">
            <v>000</v>
          </cell>
          <cell r="AX537" t="str">
            <v>00</v>
          </cell>
          <cell r="AY537" t="str">
            <v>0</v>
          </cell>
          <cell r="AZ537" t="str">
            <v>FPL Fibernet</v>
          </cell>
        </row>
        <row r="538">
          <cell r="A538" t="str">
            <v>107100</v>
          </cell>
          <cell r="B538" t="str">
            <v>0312</v>
          </cell>
          <cell r="C538" t="str">
            <v>06080</v>
          </cell>
          <cell r="D538" t="str">
            <v>0ELECT</v>
          </cell>
          <cell r="E538" t="str">
            <v>312000</v>
          </cell>
          <cell r="F538" t="str">
            <v>0676</v>
          </cell>
          <cell r="G538" t="str">
            <v>11450</v>
          </cell>
          <cell r="H538" t="str">
            <v>A</v>
          </cell>
          <cell r="I538" t="str">
            <v>00000041</v>
          </cell>
          <cell r="J538">
            <v>65</v>
          </cell>
          <cell r="K538">
            <v>312</v>
          </cell>
          <cell r="L538">
            <v>6184</v>
          </cell>
          <cell r="M538">
            <v>398</v>
          </cell>
          <cell r="N538">
            <v>0</v>
          </cell>
          <cell r="O538">
            <v>1</v>
          </cell>
          <cell r="P538">
            <v>398.00099999999998</v>
          </cell>
          <cell r="Q538" t="str">
            <v>0676</v>
          </cell>
          <cell r="R538" t="str">
            <v>11450</v>
          </cell>
          <cell r="S538" t="str">
            <v>200212</v>
          </cell>
          <cell r="T538" t="str">
            <v>SA01</v>
          </cell>
          <cell r="U538">
            <v>35.68</v>
          </cell>
          <cell r="V538" t="str">
            <v>LDB</v>
          </cell>
          <cell r="W538">
            <v>0</v>
          </cell>
          <cell r="Y538">
            <v>0</v>
          </cell>
          <cell r="Z538">
            <v>4</v>
          </cell>
          <cell r="AA538" t="str">
            <v>MS#</v>
          </cell>
          <cell r="AB538" t="str">
            <v xml:space="preserve">   998000167</v>
          </cell>
          <cell r="AC538" t="str">
            <v>BCH</v>
          </cell>
          <cell r="AD538" t="str">
            <v>012363</v>
          </cell>
          <cell r="AE538" t="str">
            <v>TML</v>
          </cell>
          <cell r="AF538" t="str">
            <v>12026</v>
          </cell>
          <cell r="AG538" t="str">
            <v>SRL</v>
          </cell>
          <cell r="AH538" t="str">
            <v>0368</v>
          </cell>
          <cell r="AI538" t="str">
            <v>DLV</v>
          </cell>
          <cell r="AJ538" t="str">
            <v>000</v>
          </cell>
          <cell r="AK538" t="str">
            <v>REL</v>
          </cell>
          <cell r="AL538" t="str">
            <v>000</v>
          </cell>
          <cell r="AM538" t="str">
            <v>LN#</v>
          </cell>
          <cell r="AO538" t="str">
            <v>UOI</v>
          </cell>
          <cell r="AP538" t="str">
            <v>EA</v>
          </cell>
          <cell r="AU538" t="str">
            <v>0</v>
          </cell>
          <cell r="AW538" t="str">
            <v>000</v>
          </cell>
          <cell r="AX538" t="str">
            <v>00</v>
          </cell>
          <cell r="AY538" t="str">
            <v>0</v>
          </cell>
          <cell r="AZ538" t="str">
            <v>FPL Fibernet</v>
          </cell>
        </row>
        <row r="539">
          <cell r="A539" t="str">
            <v>107100</v>
          </cell>
          <cell r="B539" t="str">
            <v>0312</v>
          </cell>
          <cell r="C539" t="str">
            <v>06080</v>
          </cell>
          <cell r="D539" t="str">
            <v>0ELECT</v>
          </cell>
          <cell r="E539" t="str">
            <v>312000</v>
          </cell>
          <cell r="F539" t="str">
            <v>0676</v>
          </cell>
          <cell r="G539" t="str">
            <v>11450</v>
          </cell>
          <cell r="H539" t="str">
            <v>A</v>
          </cell>
          <cell r="I539" t="str">
            <v>00000041</v>
          </cell>
          <cell r="J539">
            <v>65</v>
          </cell>
          <cell r="K539">
            <v>312</v>
          </cell>
          <cell r="L539">
            <v>6184</v>
          </cell>
          <cell r="M539">
            <v>398</v>
          </cell>
          <cell r="N539">
            <v>0</v>
          </cell>
          <cell r="O539">
            <v>1</v>
          </cell>
          <cell r="P539">
            <v>398.00099999999998</v>
          </cell>
          <cell r="Q539" t="str">
            <v>0676</v>
          </cell>
          <cell r="R539" t="str">
            <v>11450</v>
          </cell>
          <cell r="S539" t="str">
            <v>200212</v>
          </cell>
          <cell r="T539" t="str">
            <v>SA01</v>
          </cell>
          <cell r="U539">
            <v>36.799999999999997</v>
          </cell>
          <cell r="V539" t="str">
            <v>LDB</v>
          </cell>
          <cell r="W539">
            <v>0</v>
          </cell>
          <cell r="Y539">
            <v>0</v>
          </cell>
          <cell r="Z539">
            <v>80</v>
          </cell>
          <cell r="AA539" t="str">
            <v>MS#</v>
          </cell>
          <cell r="AB539" t="str">
            <v xml:space="preserve">   998000141</v>
          </cell>
          <cell r="AC539" t="str">
            <v>BCH</v>
          </cell>
          <cell r="AD539" t="str">
            <v>012363</v>
          </cell>
          <cell r="AE539" t="str">
            <v>TML</v>
          </cell>
          <cell r="AF539" t="str">
            <v>12026</v>
          </cell>
          <cell r="AG539" t="str">
            <v>SRL</v>
          </cell>
          <cell r="AH539" t="str">
            <v>0368</v>
          </cell>
          <cell r="AI539" t="str">
            <v>DLV</v>
          </cell>
          <cell r="AJ539" t="str">
            <v>000</v>
          </cell>
          <cell r="AK539" t="str">
            <v>REL</v>
          </cell>
          <cell r="AL539" t="str">
            <v>000</v>
          </cell>
          <cell r="AM539" t="str">
            <v>LN#</v>
          </cell>
          <cell r="AO539" t="str">
            <v>UOI</v>
          </cell>
          <cell r="AP539" t="str">
            <v>FT</v>
          </cell>
          <cell r="AU539" t="str">
            <v>0</v>
          </cell>
          <cell r="AW539" t="str">
            <v>000</v>
          </cell>
          <cell r="AX539" t="str">
            <v>00</v>
          </cell>
          <cell r="AY539" t="str">
            <v>0</v>
          </cell>
          <cell r="AZ539" t="str">
            <v>FPL Fibernet</v>
          </cell>
        </row>
        <row r="540">
          <cell r="A540" t="str">
            <v>107100</v>
          </cell>
          <cell r="B540" t="str">
            <v>0312</v>
          </cell>
          <cell r="C540" t="str">
            <v>06080</v>
          </cell>
          <cell r="D540" t="str">
            <v>0ELECT</v>
          </cell>
          <cell r="E540" t="str">
            <v>312000</v>
          </cell>
          <cell r="F540" t="str">
            <v>0676</v>
          </cell>
          <cell r="G540" t="str">
            <v>11450</v>
          </cell>
          <cell r="H540" t="str">
            <v>A</v>
          </cell>
          <cell r="I540" t="str">
            <v>00000041</v>
          </cell>
          <cell r="J540">
            <v>65</v>
          </cell>
          <cell r="K540">
            <v>312</v>
          </cell>
          <cell r="L540">
            <v>6184</v>
          </cell>
          <cell r="M540">
            <v>398</v>
          </cell>
          <cell r="N540">
            <v>0</v>
          </cell>
          <cell r="O540">
            <v>1</v>
          </cell>
          <cell r="P540">
            <v>398.00099999999998</v>
          </cell>
          <cell r="Q540" t="str">
            <v>0676</v>
          </cell>
          <cell r="R540" t="str">
            <v>11450</v>
          </cell>
          <cell r="S540" t="str">
            <v>200212</v>
          </cell>
          <cell r="T540" t="str">
            <v>SA01</v>
          </cell>
          <cell r="U540">
            <v>62.75</v>
          </cell>
          <cell r="V540" t="str">
            <v>LDB</v>
          </cell>
          <cell r="W540">
            <v>0</v>
          </cell>
          <cell r="Y540">
            <v>0</v>
          </cell>
          <cell r="Z540">
            <v>1</v>
          </cell>
          <cell r="AA540" t="str">
            <v>MS#</v>
          </cell>
          <cell r="AB540" t="str">
            <v xml:space="preserve">   998014502</v>
          </cell>
          <cell r="AC540" t="str">
            <v>BCH</v>
          </cell>
          <cell r="AD540" t="str">
            <v>012364</v>
          </cell>
          <cell r="AE540" t="str">
            <v>TML</v>
          </cell>
          <cell r="AF540" t="str">
            <v>12026</v>
          </cell>
          <cell r="AG540" t="str">
            <v>SRL</v>
          </cell>
          <cell r="AH540" t="str">
            <v>0350</v>
          </cell>
          <cell r="AI540" t="str">
            <v>DLV</v>
          </cell>
          <cell r="AJ540" t="str">
            <v>000</v>
          </cell>
          <cell r="AK540" t="str">
            <v>REL</v>
          </cell>
          <cell r="AL540" t="str">
            <v>000</v>
          </cell>
          <cell r="AM540" t="str">
            <v>LN#</v>
          </cell>
          <cell r="AO540" t="str">
            <v>UOI</v>
          </cell>
          <cell r="AP540" t="str">
            <v>EA</v>
          </cell>
          <cell r="AU540" t="str">
            <v>0</v>
          </cell>
          <cell r="AW540" t="str">
            <v>000</v>
          </cell>
          <cell r="AX540" t="str">
            <v>00</v>
          </cell>
          <cell r="AY540" t="str">
            <v>0</v>
          </cell>
          <cell r="AZ540" t="str">
            <v>FPL Fibernet</v>
          </cell>
        </row>
        <row r="541">
          <cell r="A541" t="str">
            <v>107100</v>
          </cell>
          <cell r="B541" t="str">
            <v>0312</v>
          </cell>
          <cell r="C541" t="str">
            <v>06080</v>
          </cell>
          <cell r="D541" t="str">
            <v>0ELECT</v>
          </cell>
          <cell r="E541" t="str">
            <v>312000</v>
          </cell>
          <cell r="F541" t="str">
            <v>0676</v>
          </cell>
          <cell r="G541" t="str">
            <v>11450</v>
          </cell>
          <cell r="H541" t="str">
            <v>A</v>
          </cell>
          <cell r="I541" t="str">
            <v>00000041</v>
          </cell>
          <cell r="J541">
            <v>65</v>
          </cell>
          <cell r="K541">
            <v>312</v>
          </cell>
          <cell r="L541">
            <v>6184</v>
          </cell>
          <cell r="M541">
            <v>398</v>
          </cell>
          <cell r="N541">
            <v>0</v>
          </cell>
          <cell r="O541">
            <v>1</v>
          </cell>
          <cell r="P541">
            <v>398.00099999999998</v>
          </cell>
          <cell r="Q541" t="str">
            <v>0676</v>
          </cell>
          <cell r="R541" t="str">
            <v>11450</v>
          </cell>
          <cell r="S541" t="str">
            <v>200212</v>
          </cell>
          <cell r="T541" t="str">
            <v>SA01</v>
          </cell>
          <cell r="U541">
            <v>73.040000000000006</v>
          </cell>
          <cell r="V541" t="str">
            <v>LDB</v>
          </cell>
          <cell r="W541">
            <v>0</v>
          </cell>
          <cell r="Y541">
            <v>0</v>
          </cell>
          <cell r="Z541">
            <v>1</v>
          </cell>
          <cell r="AA541" t="str">
            <v>MS#</v>
          </cell>
          <cell r="AB541" t="str">
            <v xml:space="preserve">   998000172</v>
          </cell>
          <cell r="AC541" t="str">
            <v>BCH</v>
          </cell>
          <cell r="AD541" t="str">
            <v>012363</v>
          </cell>
          <cell r="AE541" t="str">
            <v>TML</v>
          </cell>
          <cell r="AF541" t="str">
            <v>12026</v>
          </cell>
          <cell r="AG541" t="str">
            <v>SRL</v>
          </cell>
          <cell r="AH541" t="str">
            <v>0368</v>
          </cell>
          <cell r="AI541" t="str">
            <v>DLV</v>
          </cell>
          <cell r="AJ541" t="str">
            <v>000</v>
          </cell>
          <cell r="AK541" t="str">
            <v>REL</v>
          </cell>
          <cell r="AL541" t="str">
            <v>000</v>
          </cell>
          <cell r="AM541" t="str">
            <v>LN#</v>
          </cell>
          <cell r="AO541" t="str">
            <v>UOI</v>
          </cell>
          <cell r="AP541" t="str">
            <v>EA</v>
          </cell>
          <cell r="AU541" t="str">
            <v>0</v>
          </cell>
          <cell r="AW541" t="str">
            <v>000</v>
          </cell>
          <cell r="AX541" t="str">
            <v>00</v>
          </cell>
          <cell r="AY541" t="str">
            <v>0</v>
          </cell>
          <cell r="AZ541" t="str">
            <v>FPL Fibernet</v>
          </cell>
        </row>
        <row r="542">
          <cell r="A542" t="str">
            <v>107100</v>
          </cell>
          <cell r="B542" t="str">
            <v>0312</v>
          </cell>
          <cell r="C542" t="str">
            <v>06080</v>
          </cell>
          <cell r="D542" t="str">
            <v>0ELECT</v>
          </cell>
          <cell r="E542" t="str">
            <v>312000</v>
          </cell>
          <cell r="F542" t="str">
            <v>0676</v>
          </cell>
          <cell r="G542" t="str">
            <v>11450</v>
          </cell>
          <cell r="H542" t="str">
            <v>A</v>
          </cell>
          <cell r="I542" t="str">
            <v>00000041</v>
          </cell>
          <cell r="J542">
            <v>65</v>
          </cell>
          <cell r="K542">
            <v>312</v>
          </cell>
          <cell r="L542">
            <v>6184</v>
          </cell>
          <cell r="M542">
            <v>398</v>
          </cell>
          <cell r="N542">
            <v>0</v>
          </cell>
          <cell r="O542">
            <v>1</v>
          </cell>
          <cell r="P542">
            <v>398.00099999999998</v>
          </cell>
          <cell r="Q542" t="str">
            <v>0676</v>
          </cell>
          <cell r="R542" t="str">
            <v>11450</v>
          </cell>
          <cell r="S542" t="str">
            <v>200212</v>
          </cell>
          <cell r="T542" t="str">
            <v>SA01</v>
          </cell>
          <cell r="U542">
            <v>73.53</v>
          </cell>
          <cell r="V542" t="str">
            <v>LDB</v>
          </cell>
          <cell r="W542">
            <v>0</v>
          </cell>
          <cell r="Y542">
            <v>0</v>
          </cell>
          <cell r="Z542">
            <v>1</v>
          </cell>
          <cell r="AA542" t="str">
            <v>MS#</v>
          </cell>
          <cell r="AB542" t="str">
            <v xml:space="preserve">   998014105</v>
          </cell>
          <cell r="AC542" t="str">
            <v>BCH</v>
          </cell>
          <cell r="AD542" t="str">
            <v>012360</v>
          </cell>
          <cell r="AE542" t="str">
            <v>TML</v>
          </cell>
          <cell r="AF542" t="str">
            <v>12026</v>
          </cell>
          <cell r="AG542" t="str">
            <v>SRL</v>
          </cell>
          <cell r="AH542" t="str">
            <v>0368</v>
          </cell>
          <cell r="AI542" t="str">
            <v>DLV</v>
          </cell>
          <cell r="AJ542" t="str">
            <v>000</v>
          </cell>
          <cell r="AK542" t="str">
            <v>REL</v>
          </cell>
          <cell r="AL542" t="str">
            <v>000</v>
          </cell>
          <cell r="AM542" t="str">
            <v>LN#</v>
          </cell>
          <cell r="AO542" t="str">
            <v>UOI</v>
          </cell>
          <cell r="AP542" t="str">
            <v>EA</v>
          </cell>
          <cell r="AU542" t="str">
            <v>0</v>
          </cell>
          <cell r="AW542" t="str">
            <v>000</v>
          </cell>
          <cell r="AX542" t="str">
            <v>00</v>
          </cell>
          <cell r="AY542" t="str">
            <v>0</v>
          </cell>
          <cell r="AZ542" t="str">
            <v>FPL Fibernet</v>
          </cell>
        </row>
        <row r="543">
          <cell r="A543" t="str">
            <v>107100</v>
          </cell>
          <cell r="B543" t="str">
            <v>0312</v>
          </cell>
          <cell r="C543" t="str">
            <v>06080</v>
          </cell>
          <cell r="D543" t="str">
            <v>0ELECT</v>
          </cell>
          <cell r="E543" t="str">
            <v>312000</v>
          </cell>
          <cell r="F543" t="str">
            <v>0676</v>
          </cell>
          <cell r="G543" t="str">
            <v>11450</v>
          </cell>
          <cell r="H543" t="str">
            <v>A</v>
          </cell>
          <cell r="I543" t="str">
            <v>00000041</v>
          </cell>
          <cell r="J543">
            <v>65</v>
          </cell>
          <cell r="K543">
            <v>312</v>
          </cell>
          <cell r="L543">
            <v>6184</v>
          </cell>
          <cell r="M543">
            <v>398</v>
          </cell>
          <cell r="N543">
            <v>0</v>
          </cell>
          <cell r="O543">
            <v>1</v>
          </cell>
          <cell r="P543">
            <v>398.00099999999998</v>
          </cell>
          <cell r="Q543" t="str">
            <v>0676</v>
          </cell>
          <cell r="R543" t="str">
            <v>11450</v>
          </cell>
          <cell r="S543" t="str">
            <v>200212</v>
          </cell>
          <cell r="T543" t="str">
            <v>SA01</v>
          </cell>
          <cell r="U543">
            <v>83.2</v>
          </cell>
          <cell r="V543" t="str">
            <v>LDB</v>
          </cell>
          <cell r="W543">
            <v>0</v>
          </cell>
          <cell r="Y543">
            <v>0</v>
          </cell>
          <cell r="Z543">
            <v>4</v>
          </cell>
          <cell r="AA543" t="str">
            <v>MS#</v>
          </cell>
          <cell r="AB543" t="str">
            <v xml:space="preserve">   998003028</v>
          </cell>
          <cell r="AC543" t="str">
            <v>BCH</v>
          </cell>
          <cell r="AD543" t="str">
            <v>012635</v>
          </cell>
          <cell r="AE543" t="str">
            <v>TML</v>
          </cell>
          <cell r="AF543" t="str">
            <v>12027</v>
          </cell>
          <cell r="AG543" t="str">
            <v>SRL</v>
          </cell>
          <cell r="AH543" t="str">
            <v>0368</v>
          </cell>
          <cell r="AI543" t="str">
            <v>DLV</v>
          </cell>
          <cell r="AJ543" t="str">
            <v>000</v>
          </cell>
          <cell r="AK543" t="str">
            <v>REL</v>
          </cell>
          <cell r="AL543" t="str">
            <v>000</v>
          </cell>
          <cell r="AM543" t="str">
            <v>LN#</v>
          </cell>
          <cell r="AO543" t="str">
            <v>UOI</v>
          </cell>
          <cell r="AP543" t="str">
            <v>EA</v>
          </cell>
          <cell r="AU543" t="str">
            <v>0</v>
          </cell>
          <cell r="AW543" t="str">
            <v>000</v>
          </cell>
          <cell r="AX543" t="str">
            <v>00</v>
          </cell>
          <cell r="AY543" t="str">
            <v>0</v>
          </cell>
          <cell r="AZ543" t="str">
            <v>FPL Fibernet</v>
          </cell>
        </row>
        <row r="544">
          <cell r="A544" t="str">
            <v>107100</v>
          </cell>
          <cell r="B544" t="str">
            <v>0312</v>
          </cell>
          <cell r="C544" t="str">
            <v>06080</v>
          </cell>
          <cell r="D544" t="str">
            <v>0ELECT</v>
          </cell>
          <cell r="E544" t="str">
            <v>312000</v>
          </cell>
          <cell r="F544" t="str">
            <v>0676</v>
          </cell>
          <cell r="G544" t="str">
            <v>11450</v>
          </cell>
          <cell r="H544" t="str">
            <v>A</v>
          </cell>
          <cell r="I544" t="str">
            <v>00000041</v>
          </cell>
          <cell r="J544">
            <v>65</v>
          </cell>
          <cell r="K544">
            <v>312</v>
          </cell>
          <cell r="L544">
            <v>6184</v>
          </cell>
          <cell r="M544">
            <v>398</v>
          </cell>
          <cell r="N544">
            <v>0</v>
          </cell>
          <cell r="O544">
            <v>1</v>
          </cell>
          <cell r="P544">
            <v>398.00099999999998</v>
          </cell>
          <cell r="Q544" t="str">
            <v>0676</v>
          </cell>
          <cell r="R544" t="str">
            <v>11450</v>
          </cell>
          <cell r="S544" t="str">
            <v>200212</v>
          </cell>
          <cell r="T544" t="str">
            <v>SA01</v>
          </cell>
          <cell r="U544">
            <v>92</v>
          </cell>
          <cell r="V544" t="str">
            <v>LDB</v>
          </cell>
          <cell r="W544">
            <v>0</v>
          </cell>
          <cell r="Y544">
            <v>0</v>
          </cell>
          <cell r="Z544">
            <v>5</v>
          </cell>
          <cell r="AA544" t="str">
            <v>MS#</v>
          </cell>
          <cell r="AB544" t="str">
            <v xml:space="preserve">   998000199</v>
          </cell>
          <cell r="AC544" t="str">
            <v>BCH</v>
          </cell>
          <cell r="AD544" t="str">
            <v>012363</v>
          </cell>
          <cell r="AE544" t="str">
            <v>TML</v>
          </cell>
          <cell r="AF544" t="str">
            <v>12026</v>
          </cell>
          <cell r="AG544" t="str">
            <v>SRL</v>
          </cell>
          <cell r="AH544" t="str">
            <v>0368</v>
          </cell>
          <cell r="AI544" t="str">
            <v>DLV</v>
          </cell>
          <cell r="AJ544" t="str">
            <v>000</v>
          </cell>
          <cell r="AK544" t="str">
            <v>REL</v>
          </cell>
          <cell r="AL544" t="str">
            <v>000</v>
          </cell>
          <cell r="AM544" t="str">
            <v>LN#</v>
          </cell>
          <cell r="AO544" t="str">
            <v>UOI</v>
          </cell>
          <cell r="AP544" t="str">
            <v>EA</v>
          </cell>
          <cell r="AU544" t="str">
            <v>0</v>
          </cell>
          <cell r="AW544" t="str">
            <v>000</v>
          </cell>
          <cell r="AX544" t="str">
            <v>00</v>
          </cell>
          <cell r="AY544" t="str">
            <v>0</v>
          </cell>
          <cell r="AZ544" t="str">
            <v>FPL Fibernet</v>
          </cell>
        </row>
        <row r="545">
          <cell r="A545" t="str">
            <v>107100</v>
          </cell>
          <cell r="B545" t="str">
            <v>0312</v>
          </cell>
          <cell r="C545" t="str">
            <v>06080</v>
          </cell>
          <cell r="D545" t="str">
            <v>0ELECT</v>
          </cell>
          <cell r="E545" t="str">
            <v>312000</v>
          </cell>
          <cell r="F545" t="str">
            <v>0676</v>
          </cell>
          <cell r="G545" t="str">
            <v>11450</v>
          </cell>
          <cell r="H545" t="str">
            <v>A</v>
          </cell>
          <cell r="I545" t="str">
            <v>00000041</v>
          </cell>
          <cell r="J545">
            <v>65</v>
          </cell>
          <cell r="K545">
            <v>312</v>
          </cell>
          <cell r="L545">
            <v>6184</v>
          </cell>
          <cell r="M545">
            <v>398</v>
          </cell>
          <cell r="N545">
            <v>0</v>
          </cell>
          <cell r="O545">
            <v>1</v>
          </cell>
          <cell r="P545">
            <v>398.00099999999998</v>
          </cell>
          <cell r="Q545" t="str">
            <v>0676</v>
          </cell>
          <cell r="R545" t="str">
            <v>11450</v>
          </cell>
          <cell r="S545" t="str">
            <v>200212</v>
          </cell>
          <cell r="T545" t="str">
            <v>SA01</v>
          </cell>
          <cell r="U545">
            <v>135.24</v>
          </cell>
          <cell r="V545" t="str">
            <v>LDB</v>
          </cell>
          <cell r="W545">
            <v>0</v>
          </cell>
          <cell r="Y545">
            <v>0</v>
          </cell>
          <cell r="Z545">
            <v>69</v>
          </cell>
          <cell r="AA545" t="str">
            <v>MS#</v>
          </cell>
          <cell r="AB545" t="str">
            <v xml:space="preserve">   998000502</v>
          </cell>
          <cell r="AC545" t="str">
            <v>BCH</v>
          </cell>
          <cell r="AD545" t="str">
            <v>012363</v>
          </cell>
          <cell r="AE545" t="str">
            <v>TML</v>
          </cell>
          <cell r="AF545" t="str">
            <v>12026</v>
          </cell>
          <cell r="AG545" t="str">
            <v>SRL</v>
          </cell>
          <cell r="AH545" t="str">
            <v>0368</v>
          </cell>
          <cell r="AI545" t="str">
            <v>DLV</v>
          </cell>
          <cell r="AJ545" t="str">
            <v>000</v>
          </cell>
          <cell r="AK545" t="str">
            <v>REL</v>
          </cell>
          <cell r="AL545" t="str">
            <v>000</v>
          </cell>
          <cell r="AM545" t="str">
            <v>LN#</v>
          </cell>
          <cell r="AO545" t="str">
            <v>UOI</v>
          </cell>
          <cell r="AP545" t="str">
            <v>EA</v>
          </cell>
          <cell r="AU545" t="str">
            <v>0</v>
          </cell>
          <cell r="AW545" t="str">
            <v>000</v>
          </cell>
          <cell r="AX545" t="str">
            <v>00</v>
          </cell>
          <cell r="AY545" t="str">
            <v>0</v>
          </cell>
          <cell r="AZ545" t="str">
            <v>FPL Fibernet</v>
          </cell>
        </row>
        <row r="546">
          <cell r="A546" t="str">
            <v>107100</v>
          </cell>
          <cell r="B546" t="str">
            <v>0312</v>
          </cell>
          <cell r="C546" t="str">
            <v>06080</v>
          </cell>
          <cell r="D546" t="str">
            <v>0ELECT</v>
          </cell>
          <cell r="E546" t="str">
            <v>312000</v>
          </cell>
          <cell r="F546" t="str">
            <v>0676</v>
          </cell>
          <cell r="G546" t="str">
            <v>11450</v>
          </cell>
          <cell r="H546" t="str">
            <v>A</v>
          </cell>
          <cell r="I546" t="str">
            <v>00000041</v>
          </cell>
          <cell r="J546">
            <v>65</v>
          </cell>
          <cell r="K546">
            <v>312</v>
          </cell>
          <cell r="L546">
            <v>6184</v>
          </cell>
          <cell r="M546">
            <v>398</v>
          </cell>
          <cell r="N546">
            <v>0</v>
          </cell>
          <cell r="O546">
            <v>1</v>
          </cell>
          <cell r="P546">
            <v>398.00099999999998</v>
          </cell>
          <cell r="Q546" t="str">
            <v>0676</v>
          </cell>
          <cell r="R546" t="str">
            <v>11450</v>
          </cell>
          <cell r="S546" t="str">
            <v>200212</v>
          </cell>
          <cell r="T546" t="str">
            <v>SA01</v>
          </cell>
          <cell r="U546">
            <v>221.55</v>
          </cell>
          <cell r="V546" t="str">
            <v>LDB</v>
          </cell>
          <cell r="W546">
            <v>0</v>
          </cell>
          <cell r="Y546">
            <v>0</v>
          </cell>
          <cell r="Z546">
            <v>3</v>
          </cell>
          <cell r="AA546" t="str">
            <v>MS#</v>
          </cell>
          <cell r="AB546" t="str">
            <v xml:space="preserve">   998000171</v>
          </cell>
          <cell r="AC546" t="str">
            <v>BCH</v>
          </cell>
          <cell r="AD546" t="str">
            <v>012363</v>
          </cell>
          <cell r="AE546" t="str">
            <v>TML</v>
          </cell>
          <cell r="AF546" t="str">
            <v>12026</v>
          </cell>
          <cell r="AG546" t="str">
            <v>SRL</v>
          </cell>
          <cell r="AH546" t="str">
            <v>0368</v>
          </cell>
          <cell r="AI546" t="str">
            <v>DLV</v>
          </cell>
          <cell r="AJ546" t="str">
            <v>000</v>
          </cell>
          <cell r="AK546" t="str">
            <v>REL</v>
          </cell>
          <cell r="AL546" t="str">
            <v>000</v>
          </cell>
          <cell r="AM546" t="str">
            <v>LN#</v>
          </cell>
          <cell r="AO546" t="str">
            <v>UOI</v>
          </cell>
          <cell r="AP546" t="str">
            <v>EA</v>
          </cell>
          <cell r="AU546" t="str">
            <v>0</v>
          </cell>
          <cell r="AW546" t="str">
            <v>000</v>
          </cell>
          <cell r="AX546" t="str">
            <v>00</v>
          </cell>
          <cell r="AY546" t="str">
            <v>0</v>
          </cell>
          <cell r="AZ546" t="str">
            <v>FPL Fibernet</v>
          </cell>
        </row>
        <row r="547">
          <cell r="A547" t="str">
            <v>107100</v>
          </cell>
          <cell r="B547" t="str">
            <v>0312</v>
          </cell>
          <cell r="C547" t="str">
            <v>06080</v>
          </cell>
          <cell r="D547" t="str">
            <v>0ELECT</v>
          </cell>
          <cell r="E547" t="str">
            <v>312000</v>
          </cell>
          <cell r="F547" t="str">
            <v>0676</v>
          </cell>
          <cell r="G547" t="str">
            <v>11450</v>
          </cell>
          <cell r="H547" t="str">
            <v>A</v>
          </cell>
          <cell r="I547" t="str">
            <v>00000041</v>
          </cell>
          <cell r="J547">
            <v>65</v>
          </cell>
          <cell r="K547">
            <v>312</v>
          </cell>
          <cell r="L547">
            <v>6184</v>
          </cell>
          <cell r="M547">
            <v>398</v>
          </cell>
          <cell r="N547">
            <v>0</v>
          </cell>
          <cell r="O547">
            <v>1</v>
          </cell>
          <cell r="P547">
            <v>398.00099999999998</v>
          </cell>
          <cell r="Q547" t="str">
            <v>0676</v>
          </cell>
          <cell r="R547" t="str">
            <v>11450</v>
          </cell>
          <cell r="S547" t="str">
            <v>200212</v>
          </cell>
          <cell r="T547" t="str">
            <v>SA01</v>
          </cell>
          <cell r="U547">
            <v>392.2</v>
          </cell>
          <cell r="V547" t="str">
            <v>LDB</v>
          </cell>
          <cell r="W547">
            <v>0</v>
          </cell>
          <cell r="Y547">
            <v>0</v>
          </cell>
          <cell r="Z547">
            <v>200</v>
          </cell>
          <cell r="AA547" t="str">
            <v>MS#</v>
          </cell>
          <cell r="AB547" t="str">
            <v xml:space="preserve">   998000502</v>
          </cell>
          <cell r="AC547" t="str">
            <v>BCH</v>
          </cell>
          <cell r="AD547" t="str">
            <v>012360</v>
          </cell>
          <cell r="AE547" t="str">
            <v>TML</v>
          </cell>
          <cell r="AF547" t="str">
            <v>12026</v>
          </cell>
          <cell r="AG547" t="str">
            <v>SRL</v>
          </cell>
          <cell r="AH547" t="str">
            <v>0368</v>
          </cell>
          <cell r="AI547" t="str">
            <v>DLV</v>
          </cell>
          <cell r="AJ547" t="str">
            <v>000</v>
          </cell>
          <cell r="AK547" t="str">
            <v>REL</v>
          </cell>
          <cell r="AL547" t="str">
            <v>000</v>
          </cell>
          <cell r="AM547" t="str">
            <v>LN#</v>
          </cell>
          <cell r="AO547" t="str">
            <v>UOI</v>
          </cell>
          <cell r="AP547" t="str">
            <v>EA</v>
          </cell>
          <cell r="AU547" t="str">
            <v>0</v>
          </cell>
          <cell r="AW547" t="str">
            <v>000</v>
          </cell>
          <cell r="AX547" t="str">
            <v>00</v>
          </cell>
          <cell r="AY547" t="str">
            <v>0</v>
          </cell>
          <cell r="AZ547" t="str">
            <v>FPL Fibernet</v>
          </cell>
        </row>
        <row r="548">
          <cell r="A548" t="str">
            <v>107100</v>
          </cell>
          <cell r="B548" t="str">
            <v>0312</v>
          </cell>
          <cell r="C548" t="str">
            <v>06080</v>
          </cell>
          <cell r="D548" t="str">
            <v>0ELECT</v>
          </cell>
          <cell r="E548" t="str">
            <v>312000</v>
          </cell>
          <cell r="F548" t="str">
            <v>0676</v>
          </cell>
          <cell r="G548" t="str">
            <v>11450</v>
          </cell>
          <cell r="H548" t="str">
            <v>A</v>
          </cell>
          <cell r="I548" t="str">
            <v>00000041</v>
          </cell>
          <cell r="J548">
            <v>65</v>
          </cell>
          <cell r="K548">
            <v>312</v>
          </cell>
          <cell r="L548">
            <v>6184</v>
          </cell>
          <cell r="M548">
            <v>398</v>
          </cell>
          <cell r="N548">
            <v>0</v>
          </cell>
          <cell r="O548">
            <v>1</v>
          </cell>
          <cell r="P548">
            <v>398.00099999999998</v>
          </cell>
          <cell r="Q548" t="str">
            <v>0676</v>
          </cell>
          <cell r="R548" t="str">
            <v>11450</v>
          </cell>
          <cell r="S548" t="str">
            <v>200212</v>
          </cell>
          <cell r="T548" t="str">
            <v>SA01</v>
          </cell>
          <cell r="U548">
            <v>423</v>
          </cell>
          <cell r="V548" t="str">
            <v>LDB</v>
          </cell>
          <cell r="W548">
            <v>0</v>
          </cell>
          <cell r="Y548">
            <v>0</v>
          </cell>
          <cell r="Z548">
            <v>300</v>
          </cell>
          <cell r="AA548" t="str">
            <v>MS#</v>
          </cell>
          <cell r="AB548" t="str">
            <v xml:space="preserve">   998000092</v>
          </cell>
          <cell r="AC548" t="str">
            <v>BCH</v>
          </cell>
          <cell r="AD548" t="str">
            <v>012363</v>
          </cell>
          <cell r="AE548" t="str">
            <v>TML</v>
          </cell>
          <cell r="AF548" t="str">
            <v>12026</v>
          </cell>
          <cell r="AG548" t="str">
            <v>SRL</v>
          </cell>
          <cell r="AH548" t="str">
            <v>0368</v>
          </cell>
          <cell r="AI548" t="str">
            <v>DLV</v>
          </cell>
          <cell r="AJ548" t="str">
            <v>000</v>
          </cell>
          <cell r="AK548" t="str">
            <v>REL</v>
          </cell>
          <cell r="AL548" t="str">
            <v>000</v>
          </cell>
          <cell r="AM548" t="str">
            <v>LN#</v>
          </cell>
          <cell r="AO548" t="str">
            <v>UOI</v>
          </cell>
          <cell r="AP548" t="str">
            <v>FT</v>
          </cell>
          <cell r="AU548" t="str">
            <v>0</v>
          </cell>
          <cell r="AW548" t="str">
            <v>000</v>
          </cell>
          <cell r="AX548" t="str">
            <v>00</v>
          </cell>
          <cell r="AY548" t="str">
            <v>0</v>
          </cell>
          <cell r="AZ548" t="str">
            <v>FPL Fibernet</v>
          </cell>
        </row>
        <row r="549">
          <cell r="A549" t="str">
            <v>107100</v>
          </cell>
          <cell r="B549" t="str">
            <v>0312</v>
          </cell>
          <cell r="C549" t="str">
            <v>06080</v>
          </cell>
          <cell r="D549" t="str">
            <v>0ELECT</v>
          </cell>
          <cell r="E549" t="str">
            <v>312000</v>
          </cell>
          <cell r="F549" t="str">
            <v>0676</v>
          </cell>
          <cell r="G549" t="str">
            <v>11450</v>
          </cell>
          <cell r="H549" t="str">
            <v>A</v>
          </cell>
          <cell r="I549" t="str">
            <v>00000041</v>
          </cell>
          <cell r="J549">
            <v>65</v>
          </cell>
          <cell r="K549">
            <v>312</v>
          </cell>
          <cell r="L549">
            <v>6184</v>
          </cell>
          <cell r="M549">
            <v>398</v>
          </cell>
          <cell r="N549">
            <v>0</v>
          </cell>
          <cell r="O549">
            <v>1</v>
          </cell>
          <cell r="P549">
            <v>398.00099999999998</v>
          </cell>
          <cell r="Q549" t="str">
            <v>0676</v>
          </cell>
          <cell r="R549" t="str">
            <v>11450</v>
          </cell>
          <cell r="S549" t="str">
            <v>200212</v>
          </cell>
          <cell r="T549" t="str">
            <v>SA01</v>
          </cell>
          <cell r="U549">
            <v>585.12</v>
          </cell>
          <cell r="V549" t="str">
            <v>LDB</v>
          </cell>
          <cell r="W549">
            <v>0</v>
          </cell>
          <cell r="Y549">
            <v>0</v>
          </cell>
          <cell r="Z549">
            <v>3</v>
          </cell>
          <cell r="AA549" t="str">
            <v>MS#</v>
          </cell>
          <cell r="AB549" t="str">
            <v xml:space="preserve">   998000209</v>
          </cell>
          <cell r="AC549" t="str">
            <v>BCH</v>
          </cell>
          <cell r="AD549" t="str">
            <v>012363</v>
          </cell>
          <cell r="AE549" t="str">
            <v>TML</v>
          </cell>
          <cell r="AF549" t="str">
            <v>12026</v>
          </cell>
          <cell r="AG549" t="str">
            <v>SRL</v>
          </cell>
          <cell r="AH549" t="str">
            <v>0368</v>
          </cell>
          <cell r="AI549" t="str">
            <v>DLV</v>
          </cell>
          <cell r="AJ549" t="str">
            <v>000</v>
          </cell>
          <cell r="AK549" t="str">
            <v>REL</v>
          </cell>
          <cell r="AL549" t="str">
            <v>000</v>
          </cell>
          <cell r="AM549" t="str">
            <v>LN#</v>
          </cell>
          <cell r="AO549" t="str">
            <v>UOI</v>
          </cell>
          <cell r="AP549" t="str">
            <v>FT</v>
          </cell>
          <cell r="AU549" t="str">
            <v>0</v>
          </cell>
          <cell r="AW549" t="str">
            <v>000</v>
          </cell>
          <cell r="AX549" t="str">
            <v>00</v>
          </cell>
          <cell r="AY549" t="str">
            <v>0</v>
          </cell>
          <cell r="AZ549" t="str">
            <v>FPL Fibernet</v>
          </cell>
        </row>
        <row r="550">
          <cell r="A550" t="str">
            <v>107100</v>
          </cell>
          <cell r="B550" t="str">
            <v>0312</v>
          </cell>
          <cell r="C550" t="str">
            <v>06080</v>
          </cell>
          <cell r="D550" t="str">
            <v>0ELECT</v>
          </cell>
          <cell r="E550" t="str">
            <v>312000</v>
          </cell>
          <cell r="F550" t="str">
            <v>0676</v>
          </cell>
          <cell r="G550" t="str">
            <v>11450</v>
          </cell>
          <cell r="H550" t="str">
            <v>A</v>
          </cell>
          <cell r="I550" t="str">
            <v>00000041</v>
          </cell>
          <cell r="J550">
            <v>65</v>
          </cell>
          <cell r="K550">
            <v>312</v>
          </cell>
          <cell r="L550">
            <v>6184</v>
          </cell>
          <cell r="M550">
            <v>398</v>
          </cell>
          <cell r="N550">
            <v>0</v>
          </cell>
          <cell r="O550">
            <v>1</v>
          </cell>
          <cell r="P550">
            <v>398.00099999999998</v>
          </cell>
          <cell r="Q550" t="str">
            <v>0676</v>
          </cell>
          <cell r="R550" t="str">
            <v>11450</v>
          </cell>
          <cell r="S550" t="str">
            <v>200212</v>
          </cell>
          <cell r="T550" t="str">
            <v>SA01</v>
          </cell>
          <cell r="U550">
            <v>748.13</v>
          </cell>
          <cell r="V550" t="str">
            <v>LDB</v>
          </cell>
          <cell r="W550">
            <v>0</v>
          </cell>
          <cell r="Y550">
            <v>0</v>
          </cell>
          <cell r="Z550">
            <v>2</v>
          </cell>
          <cell r="AA550" t="str">
            <v>MS#</v>
          </cell>
          <cell r="AB550" t="str">
            <v xml:space="preserve">   998003502</v>
          </cell>
          <cell r="AC550" t="str">
            <v>BCH</v>
          </cell>
          <cell r="AD550" t="str">
            <v>012360</v>
          </cell>
          <cell r="AE550" t="str">
            <v>TML</v>
          </cell>
          <cell r="AF550" t="str">
            <v>12026</v>
          </cell>
          <cell r="AG550" t="str">
            <v>SRL</v>
          </cell>
          <cell r="AH550" t="str">
            <v>0368</v>
          </cell>
          <cell r="AI550" t="str">
            <v>DLV</v>
          </cell>
          <cell r="AJ550" t="str">
            <v>000</v>
          </cell>
          <cell r="AK550" t="str">
            <v>REL</v>
          </cell>
          <cell r="AL550" t="str">
            <v>000</v>
          </cell>
          <cell r="AM550" t="str">
            <v>LN#</v>
          </cell>
          <cell r="AO550" t="str">
            <v>UOI</v>
          </cell>
          <cell r="AP550" t="str">
            <v>EA</v>
          </cell>
          <cell r="AU550" t="str">
            <v>0</v>
          </cell>
          <cell r="AW550" t="str">
            <v>000</v>
          </cell>
          <cell r="AX550" t="str">
            <v>00</v>
          </cell>
          <cell r="AY550" t="str">
            <v>0</v>
          </cell>
          <cell r="AZ550" t="str">
            <v>FPL Fibernet</v>
          </cell>
        </row>
        <row r="551">
          <cell r="A551" t="str">
            <v>107100</v>
          </cell>
          <cell r="B551" t="str">
            <v>0312</v>
          </cell>
          <cell r="C551" t="str">
            <v>06080</v>
          </cell>
          <cell r="D551" t="str">
            <v>0ELECT</v>
          </cell>
          <cell r="E551" t="str">
            <v>312000</v>
          </cell>
          <cell r="F551" t="str">
            <v>0676</v>
          </cell>
          <cell r="G551" t="str">
            <v>11450</v>
          </cell>
          <cell r="H551" t="str">
            <v>A</v>
          </cell>
          <cell r="I551" t="str">
            <v>00000041</v>
          </cell>
          <cell r="J551">
            <v>65</v>
          </cell>
          <cell r="K551">
            <v>312</v>
          </cell>
          <cell r="L551">
            <v>6184</v>
          </cell>
          <cell r="M551">
            <v>398</v>
          </cell>
          <cell r="N551">
            <v>0</v>
          </cell>
          <cell r="O551">
            <v>1</v>
          </cell>
          <cell r="P551">
            <v>398.00099999999998</v>
          </cell>
          <cell r="Q551" t="str">
            <v>0676</v>
          </cell>
          <cell r="R551" t="str">
            <v>11450</v>
          </cell>
          <cell r="S551" t="str">
            <v>200212</v>
          </cell>
          <cell r="T551" t="str">
            <v>SA01</v>
          </cell>
          <cell r="U551">
            <v>987</v>
          </cell>
          <cell r="V551" t="str">
            <v>LDB</v>
          </cell>
          <cell r="W551">
            <v>0</v>
          </cell>
          <cell r="Y551">
            <v>0</v>
          </cell>
          <cell r="Z551">
            <v>700</v>
          </cell>
          <cell r="AA551" t="str">
            <v>MS#</v>
          </cell>
          <cell r="AB551" t="str">
            <v xml:space="preserve">   998000092</v>
          </cell>
          <cell r="AC551" t="str">
            <v>BCH</v>
          </cell>
          <cell r="AD551" t="str">
            <v>012360</v>
          </cell>
          <cell r="AE551" t="str">
            <v>TML</v>
          </cell>
          <cell r="AF551" t="str">
            <v>12026</v>
          </cell>
          <cell r="AG551" t="str">
            <v>SRL</v>
          </cell>
          <cell r="AH551" t="str">
            <v>0368</v>
          </cell>
          <cell r="AI551" t="str">
            <v>DLV</v>
          </cell>
          <cell r="AJ551" t="str">
            <v>000</v>
          </cell>
          <cell r="AK551" t="str">
            <v>REL</v>
          </cell>
          <cell r="AL551" t="str">
            <v>000</v>
          </cell>
          <cell r="AM551" t="str">
            <v>LN#</v>
          </cell>
          <cell r="AO551" t="str">
            <v>UOI</v>
          </cell>
          <cell r="AP551" t="str">
            <v>FT</v>
          </cell>
          <cell r="AU551" t="str">
            <v>0</v>
          </cell>
          <cell r="AW551" t="str">
            <v>000</v>
          </cell>
          <cell r="AX551" t="str">
            <v>00</v>
          </cell>
          <cell r="AY551" t="str">
            <v>0</v>
          </cell>
          <cell r="AZ551" t="str">
            <v>FPL Fibernet</v>
          </cell>
        </row>
        <row r="552">
          <cell r="A552" t="str">
            <v>107100</v>
          </cell>
          <cell r="B552" t="str">
            <v>0312</v>
          </cell>
          <cell r="C552" t="str">
            <v>06080</v>
          </cell>
          <cell r="D552" t="str">
            <v>0ELECT</v>
          </cell>
          <cell r="E552" t="str">
            <v>312000</v>
          </cell>
          <cell r="F552" t="str">
            <v>0676</v>
          </cell>
          <cell r="G552" t="str">
            <v>11450</v>
          </cell>
          <cell r="H552" t="str">
            <v>A</v>
          </cell>
          <cell r="I552" t="str">
            <v>00000041</v>
          </cell>
          <cell r="J552">
            <v>65</v>
          </cell>
          <cell r="K552">
            <v>312</v>
          </cell>
          <cell r="L552">
            <v>6184</v>
          </cell>
          <cell r="M552">
            <v>398</v>
          </cell>
          <cell r="N552">
            <v>0</v>
          </cell>
          <cell r="O552">
            <v>1</v>
          </cell>
          <cell r="P552">
            <v>398.00099999999998</v>
          </cell>
          <cell r="Q552" t="str">
            <v>0676</v>
          </cell>
          <cell r="R552" t="str">
            <v>11450</v>
          </cell>
          <cell r="S552" t="str">
            <v>200212</v>
          </cell>
          <cell r="T552" t="str">
            <v>SA01</v>
          </cell>
          <cell r="U552">
            <v>1120.5999999999999</v>
          </cell>
          <cell r="V552" t="str">
            <v>LDB</v>
          </cell>
          <cell r="W552">
            <v>0</v>
          </cell>
          <cell r="Y552">
            <v>0</v>
          </cell>
          <cell r="Z552">
            <v>4</v>
          </cell>
          <cell r="AA552" t="str">
            <v>MS#</v>
          </cell>
          <cell r="AB552" t="str">
            <v xml:space="preserve">   998014689</v>
          </cell>
          <cell r="AC552" t="str">
            <v>BCH</v>
          </cell>
          <cell r="AD552" t="str">
            <v>012638</v>
          </cell>
          <cell r="AE552" t="str">
            <v>TML</v>
          </cell>
          <cell r="AF552" t="str">
            <v>12027</v>
          </cell>
          <cell r="AG552" t="str">
            <v>SRL</v>
          </cell>
          <cell r="AH552" t="str">
            <v>0368</v>
          </cell>
          <cell r="AI552" t="str">
            <v>DLV</v>
          </cell>
          <cell r="AJ552" t="str">
            <v>000</v>
          </cell>
          <cell r="AK552" t="str">
            <v>REL</v>
          </cell>
          <cell r="AL552" t="str">
            <v>000</v>
          </cell>
          <cell r="AM552" t="str">
            <v>LN#</v>
          </cell>
          <cell r="AO552" t="str">
            <v>UOI</v>
          </cell>
          <cell r="AP552" t="str">
            <v>EA</v>
          </cell>
          <cell r="AU552" t="str">
            <v>0</v>
          </cell>
          <cell r="AW552" t="str">
            <v>000</v>
          </cell>
          <cell r="AX552" t="str">
            <v>00</v>
          </cell>
          <cell r="AY552" t="str">
            <v>0</v>
          </cell>
          <cell r="AZ552" t="str">
            <v>FPL Fibernet</v>
          </cell>
        </row>
        <row r="553">
          <cell r="A553" t="str">
            <v>107100</v>
          </cell>
          <cell r="B553" t="str">
            <v>0312</v>
          </cell>
          <cell r="C553" t="str">
            <v>06080</v>
          </cell>
          <cell r="D553" t="str">
            <v>0ELECT</v>
          </cell>
          <cell r="E553" t="str">
            <v>312000</v>
          </cell>
          <cell r="F553" t="str">
            <v>0676</v>
          </cell>
          <cell r="G553" t="str">
            <v>11450</v>
          </cell>
          <cell r="H553" t="str">
            <v>A</v>
          </cell>
          <cell r="I553" t="str">
            <v>00000041</v>
          </cell>
          <cell r="J553">
            <v>65</v>
          </cell>
          <cell r="K553">
            <v>312</v>
          </cell>
          <cell r="L553">
            <v>6184</v>
          </cell>
          <cell r="M553">
            <v>398</v>
          </cell>
          <cell r="N553">
            <v>0</v>
          </cell>
          <cell r="O553">
            <v>1</v>
          </cell>
          <cell r="P553">
            <v>398.00099999999998</v>
          </cell>
          <cell r="Q553" t="str">
            <v>0676</v>
          </cell>
          <cell r="R553" t="str">
            <v>11450</v>
          </cell>
          <cell r="S553" t="str">
            <v>200212</v>
          </cell>
          <cell r="T553" t="str">
            <v>SA01</v>
          </cell>
          <cell r="U553">
            <v>1591.92</v>
          </cell>
          <cell r="V553" t="str">
            <v>LDB</v>
          </cell>
          <cell r="W553">
            <v>0</v>
          </cell>
          <cell r="Y553">
            <v>0</v>
          </cell>
          <cell r="Z553">
            <v>12</v>
          </cell>
          <cell r="AA553" t="str">
            <v>MS#</v>
          </cell>
          <cell r="AB553" t="str">
            <v xml:space="preserve">   998003509</v>
          </cell>
          <cell r="AC553" t="str">
            <v>BCH</v>
          </cell>
          <cell r="AD553" t="str">
            <v>012360</v>
          </cell>
          <cell r="AE553" t="str">
            <v>TML</v>
          </cell>
          <cell r="AF553" t="str">
            <v>12026</v>
          </cell>
          <cell r="AG553" t="str">
            <v>SRL</v>
          </cell>
          <cell r="AH553" t="str">
            <v>0368</v>
          </cell>
          <cell r="AI553" t="str">
            <v>DLV</v>
          </cell>
          <cell r="AJ553" t="str">
            <v>000</v>
          </cell>
          <cell r="AK553" t="str">
            <v>REL</v>
          </cell>
          <cell r="AL553" t="str">
            <v>000</v>
          </cell>
          <cell r="AM553" t="str">
            <v>LN#</v>
          </cell>
          <cell r="AO553" t="str">
            <v>UOI</v>
          </cell>
          <cell r="AP553" t="str">
            <v>EA</v>
          </cell>
          <cell r="AU553" t="str">
            <v>0</v>
          </cell>
          <cell r="AW553" t="str">
            <v>000</v>
          </cell>
          <cell r="AX553" t="str">
            <v>00</v>
          </cell>
          <cell r="AY553" t="str">
            <v>0</v>
          </cell>
          <cell r="AZ553" t="str">
            <v>FPL Fibernet</v>
          </cell>
        </row>
        <row r="554">
          <cell r="A554" t="str">
            <v>107100</v>
          </cell>
          <cell r="B554" t="str">
            <v>0312</v>
          </cell>
          <cell r="C554" t="str">
            <v>06080</v>
          </cell>
          <cell r="D554" t="str">
            <v>0ELECT</v>
          </cell>
          <cell r="E554" t="str">
            <v>312000</v>
          </cell>
          <cell r="F554" t="str">
            <v>0676</v>
          </cell>
          <cell r="G554" t="str">
            <v>11450</v>
          </cell>
          <cell r="H554" t="str">
            <v>A</v>
          </cell>
          <cell r="I554" t="str">
            <v>00000041</v>
          </cell>
          <cell r="J554">
            <v>65</v>
          </cell>
          <cell r="K554">
            <v>312</v>
          </cell>
          <cell r="L554">
            <v>6184</v>
          </cell>
          <cell r="M554">
            <v>398</v>
          </cell>
          <cell r="N554">
            <v>0</v>
          </cell>
          <cell r="O554">
            <v>1</v>
          </cell>
          <cell r="P554">
            <v>398.00099999999998</v>
          </cell>
          <cell r="Q554" t="str">
            <v>0676</v>
          </cell>
          <cell r="R554" t="str">
            <v>11450</v>
          </cell>
          <cell r="S554" t="str">
            <v>200212</v>
          </cell>
          <cell r="T554" t="str">
            <v>SA01</v>
          </cell>
          <cell r="U554">
            <v>2004.73</v>
          </cell>
          <cell r="V554" t="str">
            <v>LDB</v>
          </cell>
          <cell r="W554">
            <v>0</v>
          </cell>
          <cell r="Y554">
            <v>0</v>
          </cell>
          <cell r="Z554">
            <v>1</v>
          </cell>
          <cell r="AA554" t="str">
            <v>MS#</v>
          </cell>
          <cell r="AB554" t="str">
            <v xml:space="preserve">   998000787</v>
          </cell>
          <cell r="AC554" t="str">
            <v>BCH</v>
          </cell>
          <cell r="AD554" t="str">
            <v>012638</v>
          </cell>
          <cell r="AE554" t="str">
            <v>TML</v>
          </cell>
          <cell r="AF554" t="str">
            <v>12027</v>
          </cell>
          <cell r="AG554" t="str">
            <v>SRL</v>
          </cell>
          <cell r="AH554" t="str">
            <v>0368</v>
          </cell>
          <cell r="AI554" t="str">
            <v>DLV</v>
          </cell>
          <cell r="AJ554" t="str">
            <v>000</v>
          </cell>
          <cell r="AK554" t="str">
            <v>REL</v>
          </cell>
          <cell r="AL554" t="str">
            <v>000</v>
          </cell>
          <cell r="AM554" t="str">
            <v>LN#</v>
          </cell>
          <cell r="AO554" t="str">
            <v>UOI</v>
          </cell>
          <cell r="AP554" t="str">
            <v>EA</v>
          </cell>
          <cell r="AU554" t="str">
            <v>0</v>
          </cell>
          <cell r="AW554" t="str">
            <v>000</v>
          </cell>
          <cell r="AX554" t="str">
            <v>00</v>
          </cell>
          <cell r="AY554" t="str">
            <v>0</v>
          </cell>
          <cell r="AZ554" t="str">
            <v>FPL Fibernet</v>
          </cell>
        </row>
        <row r="555">
          <cell r="A555" t="str">
            <v>107100</v>
          </cell>
          <cell r="B555" t="str">
            <v>0312</v>
          </cell>
          <cell r="C555" t="str">
            <v>06080</v>
          </cell>
          <cell r="D555" t="str">
            <v>0ELECT</v>
          </cell>
          <cell r="E555" t="str">
            <v>312000</v>
          </cell>
          <cell r="F555" t="str">
            <v>0676</v>
          </cell>
          <cell r="G555" t="str">
            <v>11450</v>
          </cell>
          <cell r="H555" t="str">
            <v>A</v>
          </cell>
          <cell r="I555" t="str">
            <v>00000041</v>
          </cell>
          <cell r="J555">
            <v>65</v>
          </cell>
          <cell r="K555">
            <v>312</v>
          </cell>
          <cell r="L555">
            <v>6184</v>
          </cell>
          <cell r="M555">
            <v>398</v>
          </cell>
          <cell r="N555">
            <v>0</v>
          </cell>
          <cell r="O555">
            <v>1</v>
          </cell>
          <cell r="P555">
            <v>398.00099999999998</v>
          </cell>
          <cell r="Q555" t="str">
            <v>0676</v>
          </cell>
          <cell r="R555" t="str">
            <v>11450</v>
          </cell>
          <cell r="S555" t="str">
            <v>200212</v>
          </cell>
          <cell r="T555" t="str">
            <v>SA01</v>
          </cell>
          <cell r="U555">
            <v>7535.4</v>
          </cell>
          <cell r="V555" t="str">
            <v>LDB</v>
          </cell>
          <cell r="W555">
            <v>0</v>
          </cell>
          <cell r="Y555">
            <v>0</v>
          </cell>
          <cell r="Z555">
            <v>2</v>
          </cell>
          <cell r="AA555" t="str">
            <v>MS#</v>
          </cell>
          <cell r="AB555" t="str">
            <v xml:space="preserve">   998014271</v>
          </cell>
          <cell r="AC555" t="str">
            <v>BCH</v>
          </cell>
          <cell r="AD555" t="str">
            <v>012360</v>
          </cell>
          <cell r="AE555" t="str">
            <v>TML</v>
          </cell>
          <cell r="AF555" t="str">
            <v>12026</v>
          </cell>
          <cell r="AG555" t="str">
            <v>SRL</v>
          </cell>
          <cell r="AH555" t="str">
            <v>0368</v>
          </cell>
          <cell r="AI555" t="str">
            <v>DLV</v>
          </cell>
          <cell r="AJ555" t="str">
            <v>000</v>
          </cell>
          <cell r="AK555" t="str">
            <v>REL</v>
          </cell>
          <cell r="AL555" t="str">
            <v>000</v>
          </cell>
          <cell r="AM555" t="str">
            <v>LN#</v>
          </cell>
          <cell r="AO555" t="str">
            <v>UOI</v>
          </cell>
          <cell r="AP555" t="str">
            <v>EA</v>
          </cell>
          <cell r="AU555" t="str">
            <v>0</v>
          </cell>
          <cell r="AW555" t="str">
            <v>000</v>
          </cell>
          <cell r="AX555" t="str">
            <v>00</v>
          </cell>
          <cell r="AY555" t="str">
            <v>0</v>
          </cell>
          <cell r="AZ555" t="str">
            <v>FPL Fibernet</v>
          </cell>
        </row>
        <row r="556">
          <cell r="A556" t="str">
            <v>107100</v>
          </cell>
          <cell r="B556" t="str">
            <v>0312</v>
          </cell>
          <cell r="C556" t="str">
            <v>06080</v>
          </cell>
          <cell r="D556" t="str">
            <v>0ELECT</v>
          </cell>
          <cell r="E556" t="str">
            <v>312000</v>
          </cell>
          <cell r="F556" t="str">
            <v>0676</v>
          </cell>
          <cell r="G556" t="str">
            <v>11450</v>
          </cell>
          <cell r="H556" t="str">
            <v>A</v>
          </cell>
          <cell r="I556" t="str">
            <v>00000041</v>
          </cell>
          <cell r="J556">
            <v>65</v>
          </cell>
          <cell r="K556">
            <v>312</v>
          </cell>
          <cell r="L556">
            <v>6184</v>
          </cell>
          <cell r="M556">
            <v>398</v>
          </cell>
          <cell r="N556">
            <v>0</v>
          </cell>
          <cell r="O556">
            <v>1</v>
          </cell>
          <cell r="P556">
            <v>398.00099999999998</v>
          </cell>
          <cell r="Q556" t="str">
            <v>0676</v>
          </cell>
          <cell r="R556" t="str">
            <v>11450</v>
          </cell>
          <cell r="S556" t="str">
            <v>200212</v>
          </cell>
          <cell r="T556" t="str">
            <v>SA01</v>
          </cell>
          <cell r="U556">
            <v>7535.4</v>
          </cell>
          <cell r="V556" t="str">
            <v>LDB</v>
          </cell>
          <cell r="W556">
            <v>0</v>
          </cell>
          <cell r="Y556">
            <v>0</v>
          </cell>
          <cell r="Z556">
            <v>2</v>
          </cell>
          <cell r="AA556" t="str">
            <v>MS#</v>
          </cell>
          <cell r="AB556" t="str">
            <v xml:space="preserve">   998014271</v>
          </cell>
          <cell r="AC556" t="str">
            <v>BCH</v>
          </cell>
          <cell r="AD556" t="str">
            <v>012363</v>
          </cell>
          <cell r="AE556" t="str">
            <v>TML</v>
          </cell>
          <cell r="AF556" t="str">
            <v>12026</v>
          </cell>
          <cell r="AG556" t="str">
            <v>SRL</v>
          </cell>
          <cell r="AH556" t="str">
            <v>0368</v>
          </cell>
          <cell r="AI556" t="str">
            <v>DLV</v>
          </cell>
          <cell r="AJ556" t="str">
            <v>000</v>
          </cell>
          <cell r="AK556" t="str">
            <v>REL</v>
          </cell>
          <cell r="AL556" t="str">
            <v>000</v>
          </cell>
          <cell r="AM556" t="str">
            <v>LN#</v>
          </cell>
          <cell r="AO556" t="str">
            <v>UOI</v>
          </cell>
          <cell r="AP556" t="str">
            <v>EA</v>
          </cell>
          <cell r="AU556" t="str">
            <v>0</v>
          </cell>
          <cell r="AW556" t="str">
            <v>000</v>
          </cell>
          <cell r="AX556" t="str">
            <v>00</v>
          </cell>
          <cell r="AY556" t="str">
            <v>0</v>
          </cell>
          <cell r="AZ556" t="str">
            <v>FPL Fibernet</v>
          </cell>
        </row>
        <row r="557">
          <cell r="A557" t="str">
            <v>107100</v>
          </cell>
          <cell r="B557" t="str">
            <v>0312</v>
          </cell>
          <cell r="C557" t="str">
            <v>06080</v>
          </cell>
          <cell r="D557" t="str">
            <v>0ELECT</v>
          </cell>
          <cell r="E557" t="str">
            <v>312000</v>
          </cell>
          <cell r="F557" t="str">
            <v>0676</v>
          </cell>
          <cell r="G557" t="str">
            <v>11450</v>
          </cell>
          <cell r="H557" t="str">
            <v>A</v>
          </cell>
          <cell r="I557" t="str">
            <v>00000041</v>
          </cell>
          <cell r="J557">
            <v>65</v>
          </cell>
          <cell r="K557">
            <v>312</v>
          </cell>
          <cell r="L557">
            <v>6184</v>
          </cell>
          <cell r="M557">
            <v>398</v>
          </cell>
          <cell r="N557">
            <v>0</v>
          </cell>
          <cell r="O557">
            <v>1</v>
          </cell>
          <cell r="P557">
            <v>398.00099999999998</v>
          </cell>
          <cell r="Q557" t="str">
            <v>0676</v>
          </cell>
          <cell r="R557" t="str">
            <v>11450</v>
          </cell>
          <cell r="S557" t="str">
            <v>200212</v>
          </cell>
          <cell r="T557" t="str">
            <v>SA01</v>
          </cell>
          <cell r="U557">
            <v>44974.5</v>
          </cell>
          <cell r="V557" t="str">
            <v>LDB</v>
          </cell>
          <cell r="W557">
            <v>0</v>
          </cell>
          <cell r="Y557">
            <v>0</v>
          </cell>
          <cell r="Z557">
            <v>1</v>
          </cell>
          <cell r="AA557" t="str">
            <v>MS#</v>
          </cell>
          <cell r="AB557" t="str">
            <v xml:space="preserve">   998014276</v>
          </cell>
          <cell r="AC557" t="str">
            <v>BCH</v>
          </cell>
          <cell r="AD557" t="str">
            <v>012360</v>
          </cell>
          <cell r="AE557" t="str">
            <v>TML</v>
          </cell>
          <cell r="AF557" t="str">
            <v>12026</v>
          </cell>
          <cell r="AG557" t="str">
            <v>SRL</v>
          </cell>
          <cell r="AH557" t="str">
            <v>0368</v>
          </cell>
          <cell r="AI557" t="str">
            <v>DLV</v>
          </cell>
          <cell r="AJ557" t="str">
            <v>000</v>
          </cell>
          <cell r="AK557" t="str">
            <v>REL</v>
          </cell>
          <cell r="AL557" t="str">
            <v>000</v>
          </cell>
          <cell r="AM557" t="str">
            <v>LN#</v>
          </cell>
          <cell r="AO557" t="str">
            <v>UOI</v>
          </cell>
          <cell r="AP557" t="str">
            <v>EA</v>
          </cell>
          <cell r="AU557" t="str">
            <v>0</v>
          </cell>
          <cell r="AW557" t="str">
            <v>000</v>
          </cell>
          <cell r="AX557" t="str">
            <v>00</v>
          </cell>
          <cell r="AY557" t="str">
            <v>0</v>
          </cell>
          <cell r="AZ557" t="str">
            <v>FPL Fibernet</v>
          </cell>
        </row>
        <row r="558">
          <cell r="A558" t="str">
            <v>107100</v>
          </cell>
          <cell r="B558" t="str">
            <v>0312</v>
          </cell>
          <cell r="C558" t="str">
            <v>06080</v>
          </cell>
          <cell r="D558" t="str">
            <v>0ELECT</v>
          </cell>
          <cell r="E558" t="str">
            <v>312000</v>
          </cell>
          <cell r="F558" t="str">
            <v>0676</v>
          </cell>
          <cell r="G558" t="str">
            <v>11450</v>
          </cell>
          <cell r="H558" t="str">
            <v>A</v>
          </cell>
          <cell r="I558" t="str">
            <v>00000041</v>
          </cell>
          <cell r="J558">
            <v>65</v>
          </cell>
          <cell r="K558">
            <v>312</v>
          </cell>
          <cell r="L558">
            <v>6184</v>
          </cell>
          <cell r="M558">
            <v>398</v>
          </cell>
          <cell r="N558">
            <v>0</v>
          </cell>
          <cell r="O558">
            <v>1</v>
          </cell>
          <cell r="P558">
            <v>398.00099999999998</v>
          </cell>
          <cell r="Q558" t="str">
            <v>0676</v>
          </cell>
          <cell r="R558" t="str">
            <v>11450</v>
          </cell>
          <cell r="S558" t="str">
            <v>200212</v>
          </cell>
          <cell r="T558" t="str">
            <v>SA01</v>
          </cell>
          <cell r="U558">
            <v>44974.5</v>
          </cell>
          <cell r="V558" t="str">
            <v>LDB</v>
          </cell>
          <cell r="W558">
            <v>0</v>
          </cell>
          <cell r="Y558">
            <v>0</v>
          </cell>
          <cell r="Z558">
            <v>1</v>
          </cell>
          <cell r="AA558" t="str">
            <v>MS#</v>
          </cell>
          <cell r="AB558" t="str">
            <v xml:space="preserve">   998014276</v>
          </cell>
          <cell r="AC558" t="str">
            <v>BCH</v>
          </cell>
          <cell r="AD558" t="str">
            <v>012363</v>
          </cell>
          <cell r="AE558" t="str">
            <v>TML</v>
          </cell>
          <cell r="AF558" t="str">
            <v>12026</v>
          </cell>
          <cell r="AG558" t="str">
            <v>SRL</v>
          </cell>
          <cell r="AH558" t="str">
            <v>0368</v>
          </cell>
          <cell r="AI558" t="str">
            <v>DLV</v>
          </cell>
          <cell r="AJ558" t="str">
            <v>000</v>
          </cell>
          <cell r="AK558" t="str">
            <v>REL</v>
          </cell>
          <cell r="AL558" t="str">
            <v>000</v>
          </cell>
          <cell r="AM558" t="str">
            <v>LN#</v>
          </cell>
          <cell r="AO558" t="str">
            <v>UOI</v>
          </cell>
          <cell r="AP558" t="str">
            <v>EA</v>
          </cell>
          <cell r="AU558" t="str">
            <v>0</v>
          </cell>
          <cell r="AW558" t="str">
            <v>000</v>
          </cell>
          <cell r="AX558" t="str">
            <v>00</v>
          </cell>
          <cell r="AY558" t="str">
            <v>0</v>
          </cell>
          <cell r="AZ558" t="str">
            <v>FPL Fibernet</v>
          </cell>
        </row>
        <row r="559">
          <cell r="A559" t="str">
            <v>107100</v>
          </cell>
          <cell r="B559" t="str">
            <v>0312</v>
          </cell>
          <cell r="C559" t="str">
            <v>06080</v>
          </cell>
          <cell r="D559" t="str">
            <v>0ELECT</v>
          </cell>
          <cell r="E559" t="str">
            <v>312000</v>
          </cell>
          <cell r="F559" t="str">
            <v>0676</v>
          </cell>
          <cell r="G559" t="str">
            <v>11450</v>
          </cell>
          <cell r="H559" t="str">
            <v>A</v>
          </cell>
          <cell r="I559" t="str">
            <v>00000041</v>
          </cell>
          <cell r="J559">
            <v>65</v>
          </cell>
          <cell r="K559">
            <v>312</v>
          </cell>
          <cell r="L559">
            <v>6184</v>
          </cell>
          <cell r="M559">
            <v>398</v>
          </cell>
          <cell r="N559">
            <v>0</v>
          </cell>
          <cell r="O559">
            <v>1</v>
          </cell>
          <cell r="P559">
            <v>398.00099999999998</v>
          </cell>
          <cell r="Q559" t="str">
            <v>0676</v>
          </cell>
          <cell r="R559" t="str">
            <v>11450</v>
          </cell>
          <cell r="S559" t="str">
            <v>200212</v>
          </cell>
          <cell r="T559" t="str">
            <v>SA01</v>
          </cell>
          <cell r="U559">
            <v>47223</v>
          </cell>
          <cell r="V559" t="str">
            <v>LDB</v>
          </cell>
          <cell r="W559">
            <v>0</v>
          </cell>
          <cell r="Y559">
            <v>0</v>
          </cell>
          <cell r="Z559">
            <v>1</v>
          </cell>
          <cell r="AA559" t="str">
            <v>MS#</v>
          </cell>
          <cell r="AB559" t="str">
            <v xml:space="preserve">   998014279</v>
          </cell>
          <cell r="AC559" t="str">
            <v>BCH</v>
          </cell>
          <cell r="AD559" t="str">
            <v>012360</v>
          </cell>
          <cell r="AE559" t="str">
            <v>TML</v>
          </cell>
          <cell r="AF559" t="str">
            <v>12026</v>
          </cell>
          <cell r="AG559" t="str">
            <v>SRL</v>
          </cell>
          <cell r="AH559" t="str">
            <v>0368</v>
          </cell>
          <cell r="AI559" t="str">
            <v>DLV</v>
          </cell>
          <cell r="AJ559" t="str">
            <v>000</v>
          </cell>
          <cell r="AK559" t="str">
            <v>REL</v>
          </cell>
          <cell r="AL559" t="str">
            <v>000</v>
          </cell>
          <cell r="AM559" t="str">
            <v>LN#</v>
          </cell>
          <cell r="AO559" t="str">
            <v>UOI</v>
          </cell>
          <cell r="AP559" t="str">
            <v>EA</v>
          </cell>
          <cell r="AU559" t="str">
            <v>0</v>
          </cell>
          <cell r="AW559" t="str">
            <v>000</v>
          </cell>
          <cell r="AX559" t="str">
            <v>00</v>
          </cell>
          <cell r="AY559" t="str">
            <v>0</v>
          </cell>
          <cell r="AZ559" t="str">
            <v>FPL Fibernet</v>
          </cell>
        </row>
        <row r="560">
          <cell r="A560" t="str">
            <v>107100</v>
          </cell>
          <cell r="B560" t="str">
            <v>0312</v>
          </cell>
          <cell r="C560" t="str">
            <v>06080</v>
          </cell>
          <cell r="D560" t="str">
            <v>0ELECT</v>
          </cell>
          <cell r="E560" t="str">
            <v>312000</v>
          </cell>
          <cell r="F560" t="str">
            <v>0676</v>
          </cell>
          <cell r="G560" t="str">
            <v>11450</v>
          </cell>
          <cell r="H560" t="str">
            <v>A</v>
          </cell>
          <cell r="I560" t="str">
            <v>00000041</v>
          </cell>
          <cell r="J560">
            <v>65</v>
          </cell>
          <cell r="K560">
            <v>312</v>
          </cell>
          <cell r="L560">
            <v>6184</v>
          </cell>
          <cell r="M560">
            <v>398</v>
          </cell>
          <cell r="N560">
            <v>0</v>
          </cell>
          <cell r="O560">
            <v>1</v>
          </cell>
          <cell r="P560">
            <v>398.00099999999998</v>
          </cell>
          <cell r="Q560" t="str">
            <v>0676</v>
          </cell>
          <cell r="R560" t="str">
            <v>11450</v>
          </cell>
          <cell r="S560" t="str">
            <v>200212</v>
          </cell>
          <cell r="T560" t="str">
            <v>SA01</v>
          </cell>
          <cell r="U560">
            <v>47223</v>
          </cell>
          <cell r="V560" t="str">
            <v>LDB</v>
          </cell>
          <cell r="W560">
            <v>0</v>
          </cell>
          <cell r="Y560">
            <v>0</v>
          </cell>
          <cell r="Z560">
            <v>1</v>
          </cell>
          <cell r="AA560" t="str">
            <v>MS#</v>
          </cell>
          <cell r="AB560" t="str">
            <v xml:space="preserve">   998014279</v>
          </cell>
          <cell r="AC560" t="str">
            <v>BCH</v>
          </cell>
          <cell r="AD560" t="str">
            <v>012363</v>
          </cell>
          <cell r="AE560" t="str">
            <v>TML</v>
          </cell>
          <cell r="AF560" t="str">
            <v>12026</v>
          </cell>
          <cell r="AG560" t="str">
            <v>SRL</v>
          </cell>
          <cell r="AH560" t="str">
            <v>0368</v>
          </cell>
          <cell r="AI560" t="str">
            <v>DLV</v>
          </cell>
          <cell r="AJ560" t="str">
            <v>000</v>
          </cell>
          <cell r="AK560" t="str">
            <v>REL</v>
          </cell>
          <cell r="AL560" t="str">
            <v>000</v>
          </cell>
          <cell r="AM560" t="str">
            <v>LN#</v>
          </cell>
          <cell r="AO560" t="str">
            <v>UOI</v>
          </cell>
          <cell r="AP560" t="str">
            <v>EA</v>
          </cell>
          <cell r="AU560" t="str">
            <v>0</v>
          </cell>
          <cell r="AW560" t="str">
            <v>000</v>
          </cell>
          <cell r="AX560" t="str">
            <v>00</v>
          </cell>
          <cell r="AY560" t="str">
            <v>0</v>
          </cell>
          <cell r="AZ560" t="str">
            <v>FPL Fibernet</v>
          </cell>
        </row>
        <row r="561">
          <cell r="A561" t="str">
            <v>107100</v>
          </cell>
          <cell r="B561" t="str">
            <v>0312</v>
          </cell>
          <cell r="C561" t="str">
            <v>06080</v>
          </cell>
          <cell r="D561" t="str">
            <v>0ELECT</v>
          </cell>
          <cell r="E561" t="str">
            <v>312000</v>
          </cell>
          <cell r="F561" t="str">
            <v>0790</v>
          </cell>
          <cell r="G561" t="str">
            <v>65000</v>
          </cell>
          <cell r="H561" t="str">
            <v>A</v>
          </cell>
          <cell r="I561" t="str">
            <v>00000041</v>
          </cell>
          <cell r="J561">
            <v>65</v>
          </cell>
          <cell r="K561">
            <v>312</v>
          </cell>
          <cell r="L561">
            <v>6184</v>
          </cell>
          <cell r="M561">
            <v>0</v>
          </cell>
          <cell r="N561">
            <v>0</v>
          </cell>
          <cell r="O561">
            <v>0</v>
          </cell>
          <cell r="P561">
            <v>0</v>
          </cell>
          <cell r="Q561" t="str">
            <v>0790</v>
          </cell>
          <cell r="R561" t="str">
            <v>65000</v>
          </cell>
          <cell r="S561" t="str">
            <v>200212</v>
          </cell>
          <cell r="T561" t="str">
            <v>CA01</v>
          </cell>
          <cell r="U561">
            <v>116000</v>
          </cell>
          <cell r="V561" t="str">
            <v>LDB</v>
          </cell>
          <cell r="W561">
            <v>0</v>
          </cell>
          <cell r="Y561">
            <v>0</v>
          </cell>
          <cell r="Z561">
            <v>0</v>
          </cell>
          <cell r="AA561" t="str">
            <v>BCH</v>
          </cell>
          <cell r="AB561" t="str">
            <v>0011</v>
          </cell>
          <cell r="AC561" t="str">
            <v>WKS</v>
          </cell>
          <cell r="AE561" t="str">
            <v>JV#</v>
          </cell>
          <cell r="AF561" t="str">
            <v>1232</v>
          </cell>
          <cell r="AG561" t="str">
            <v>FRN</v>
          </cell>
          <cell r="AH561" t="str">
            <v>6184</v>
          </cell>
          <cell r="AI561" t="str">
            <v>RP#</v>
          </cell>
          <cell r="AJ561" t="str">
            <v>000</v>
          </cell>
          <cell r="AK561" t="str">
            <v>CTL</v>
          </cell>
          <cell r="AM561" t="str">
            <v>RF#</v>
          </cell>
          <cell r="AU561" t="str">
            <v>ACCRUAL OF OCT 02 CAPITAL</v>
          </cell>
          <cell r="AZ561" t="str">
            <v>FPL Fibernet</v>
          </cell>
        </row>
        <row r="562">
          <cell r="A562" t="str">
            <v>107100</v>
          </cell>
          <cell r="B562" t="str">
            <v>0312</v>
          </cell>
          <cell r="C562" t="str">
            <v>06080</v>
          </cell>
          <cell r="D562" t="str">
            <v>0ELECT</v>
          </cell>
          <cell r="E562" t="str">
            <v>312000</v>
          </cell>
          <cell r="F562" t="str">
            <v>0803</v>
          </cell>
          <cell r="G562" t="str">
            <v>36000</v>
          </cell>
          <cell r="H562" t="str">
            <v>A</v>
          </cell>
          <cell r="I562" t="str">
            <v>00000041</v>
          </cell>
          <cell r="J562">
            <v>65</v>
          </cell>
          <cell r="K562">
            <v>312</v>
          </cell>
          <cell r="L562">
            <v>6184</v>
          </cell>
          <cell r="M562">
            <v>107</v>
          </cell>
          <cell r="N562">
            <v>10</v>
          </cell>
          <cell r="O562">
            <v>0</v>
          </cell>
          <cell r="P562">
            <v>107.1</v>
          </cell>
          <cell r="Q562" t="str">
            <v>0803</v>
          </cell>
          <cell r="R562" t="str">
            <v>36000</v>
          </cell>
          <cell r="S562" t="str">
            <v>200212</v>
          </cell>
          <cell r="T562" t="str">
            <v>PY42</v>
          </cell>
          <cell r="U562">
            <v>375</v>
          </cell>
          <cell r="V562" t="str">
            <v>LDB</v>
          </cell>
          <cell r="W562">
            <v>0</v>
          </cell>
          <cell r="X562" t="str">
            <v>SHR</v>
          </cell>
          <cell r="Y562">
            <v>12</v>
          </cell>
          <cell r="Z562">
            <v>12</v>
          </cell>
          <cell r="AA562" t="str">
            <v>PYP</v>
          </cell>
          <cell r="AB562" t="str">
            <v xml:space="preserve"> 0000025</v>
          </cell>
          <cell r="AC562" t="str">
            <v>PYL</v>
          </cell>
          <cell r="AD562" t="str">
            <v>004366</v>
          </cell>
          <cell r="AE562" t="str">
            <v>EMP</v>
          </cell>
          <cell r="AF562" t="str">
            <v>70959</v>
          </cell>
          <cell r="AG562" t="str">
            <v>JUL</v>
          </cell>
          <cell r="AH562" t="str">
            <v xml:space="preserve"> 000.00</v>
          </cell>
          <cell r="AI562" t="str">
            <v>BCH</v>
          </cell>
          <cell r="AJ562" t="str">
            <v>500</v>
          </cell>
          <cell r="AK562" t="str">
            <v>CLS</v>
          </cell>
          <cell r="AL562" t="str">
            <v>R450</v>
          </cell>
          <cell r="AM562" t="str">
            <v>DTA</v>
          </cell>
          <cell r="AN562" t="str">
            <v xml:space="preserve"> 00000000000.00</v>
          </cell>
          <cell r="AO562" t="str">
            <v>DTH</v>
          </cell>
          <cell r="AP562" t="str">
            <v xml:space="preserve"> 00000000000.00</v>
          </cell>
          <cell r="AV562" t="str">
            <v>000000000</v>
          </cell>
          <cell r="AW562" t="str">
            <v>000</v>
          </cell>
          <cell r="AX562" t="str">
            <v>00</v>
          </cell>
          <cell r="AY562" t="str">
            <v>0</v>
          </cell>
          <cell r="AZ562" t="str">
            <v>FPL Fibernet</v>
          </cell>
        </row>
        <row r="563">
          <cell r="A563" t="str">
            <v>107100</v>
          </cell>
          <cell r="B563" t="str">
            <v>0312</v>
          </cell>
          <cell r="C563" t="str">
            <v>06080</v>
          </cell>
          <cell r="D563" t="str">
            <v>0ELECT</v>
          </cell>
          <cell r="E563" t="str">
            <v>312000</v>
          </cell>
          <cell r="F563" t="str">
            <v>0803</v>
          </cell>
          <cell r="G563" t="str">
            <v>36000</v>
          </cell>
          <cell r="H563" t="str">
            <v>A</v>
          </cell>
          <cell r="I563" t="str">
            <v>00000041</v>
          </cell>
          <cell r="J563">
            <v>67</v>
          </cell>
          <cell r="K563">
            <v>312</v>
          </cell>
          <cell r="L563">
            <v>6184</v>
          </cell>
          <cell r="M563">
            <v>107</v>
          </cell>
          <cell r="N563">
            <v>10</v>
          </cell>
          <cell r="O563">
            <v>0</v>
          </cell>
          <cell r="P563">
            <v>107.1</v>
          </cell>
          <cell r="Q563" t="str">
            <v>0803</v>
          </cell>
          <cell r="R563" t="str">
            <v>36000</v>
          </cell>
          <cell r="S563" t="str">
            <v>200212</v>
          </cell>
          <cell r="T563" t="str">
            <v>PY42</v>
          </cell>
          <cell r="U563">
            <v>221.13</v>
          </cell>
          <cell r="V563" t="str">
            <v>LDB</v>
          </cell>
          <cell r="W563">
            <v>0</v>
          </cell>
          <cell r="X563" t="str">
            <v>SHR</v>
          </cell>
          <cell r="Y563">
            <v>10</v>
          </cell>
          <cell r="Z563">
            <v>10</v>
          </cell>
          <cell r="AA563" t="str">
            <v>PYP</v>
          </cell>
          <cell r="AB563" t="str">
            <v xml:space="preserve"> 0000025</v>
          </cell>
          <cell r="AC563" t="str">
            <v>PYL</v>
          </cell>
          <cell r="AD563" t="str">
            <v>004340</v>
          </cell>
          <cell r="AE563" t="str">
            <v>EMP</v>
          </cell>
          <cell r="AF563" t="str">
            <v>96483</v>
          </cell>
          <cell r="AG563" t="str">
            <v>JUL</v>
          </cell>
          <cell r="AH563" t="str">
            <v xml:space="preserve"> 000.00</v>
          </cell>
          <cell r="AI563" t="str">
            <v>BCH</v>
          </cell>
          <cell r="AJ563" t="str">
            <v>500</v>
          </cell>
          <cell r="AK563" t="str">
            <v>CLS</v>
          </cell>
          <cell r="AL563" t="str">
            <v>R453</v>
          </cell>
          <cell r="AM563" t="str">
            <v>DTA</v>
          </cell>
          <cell r="AN563" t="str">
            <v xml:space="preserve"> 00000000000.00</v>
          </cell>
          <cell r="AO563" t="str">
            <v>DTH</v>
          </cell>
          <cell r="AP563" t="str">
            <v xml:space="preserve"> 00000000000.00</v>
          </cell>
          <cell r="AV563" t="str">
            <v>000000000</v>
          </cell>
          <cell r="AW563" t="str">
            <v>000</v>
          </cell>
          <cell r="AX563" t="str">
            <v>00</v>
          </cell>
          <cell r="AY563" t="str">
            <v>0</v>
          </cell>
          <cell r="AZ563" t="str">
            <v>FPL Fibernet</v>
          </cell>
        </row>
        <row r="564">
          <cell r="A564" t="str">
            <v>107100</v>
          </cell>
          <cell r="B564" t="str">
            <v>0312</v>
          </cell>
          <cell r="C564" t="str">
            <v>06080</v>
          </cell>
          <cell r="D564" t="str">
            <v>0ELECT</v>
          </cell>
          <cell r="E564" t="str">
            <v>312000</v>
          </cell>
          <cell r="F564" t="str">
            <v>0812</v>
          </cell>
          <cell r="G564" t="str">
            <v>51450</v>
          </cell>
          <cell r="H564" t="str">
            <v>A</v>
          </cell>
          <cell r="I564" t="str">
            <v>00000041</v>
          </cell>
          <cell r="J564">
            <v>67</v>
          </cell>
          <cell r="K564">
            <v>312</v>
          </cell>
          <cell r="L564">
            <v>6184</v>
          </cell>
          <cell r="M564">
            <v>0</v>
          </cell>
          <cell r="N564">
            <v>0</v>
          </cell>
          <cell r="O564">
            <v>0</v>
          </cell>
          <cell r="P564">
            <v>0</v>
          </cell>
          <cell r="Q564" t="str">
            <v>0812</v>
          </cell>
          <cell r="R564" t="str">
            <v>51450</v>
          </cell>
          <cell r="S564" t="str">
            <v>200212</v>
          </cell>
          <cell r="T564" t="str">
            <v>SA01</v>
          </cell>
          <cell r="U564">
            <v>5982.62</v>
          </cell>
          <cell r="W564">
            <v>0</v>
          </cell>
          <cell r="Y564">
            <v>0</v>
          </cell>
          <cell r="Z564">
            <v>1</v>
          </cell>
          <cell r="AA564" t="str">
            <v>BCH</v>
          </cell>
          <cell r="AB564" t="str">
            <v>450002339</v>
          </cell>
          <cell r="AC564" t="str">
            <v>PO#</v>
          </cell>
          <cell r="AD564" t="str">
            <v>4500021286</v>
          </cell>
          <cell r="AE564" t="str">
            <v>S/R</v>
          </cell>
          <cell r="AF564" t="str">
            <v>NET</v>
          </cell>
          <cell r="AI564" t="str">
            <v>PYN</v>
          </cell>
          <cell r="AJ564" t="str">
            <v>BELLSOUTH TELECOMMUNICATI</v>
          </cell>
          <cell r="AK564" t="str">
            <v>VND</v>
          </cell>
          <cell r="AL564" t="str">
            <v>580436120</v>
          </cell>
          <cell r="AM564" t="str">
            <v>FAC</v>
          </cell>
          <cell r="AN564" t="str">
            <v>000</v>
          </cell>
          <cell r="AQ564" t="str">
            <v>NVD</v>
          </cell>
          <cell r="AR564" t="str">
            <v>2002-12-</v>
          </cell>
          <cell r="AU564" t="str">
            <v>305 C01-0701 701    BELLSOUTH TELECOMMUN5000003504</v>
          </cell>
          <cell r="AV564" t="str">
            <v>WF-BATCH</v>
          </cell>
          <cell r="AW564" t="str">
            <v>000</v>
          </cell>
          <cell r="AX564" t="str">
            <v>00</v>
          </cell>
          <cell r="AY564" t="str">
            <v>0</v>
          </cell>
          <cell r="AZ564" t="str">
            <v>FPL Fibernet</v>
          </cell>
        </row>
        <row r="565">
          <cell r="A565" t="str">
            <v>107100</v>
          </cell>
          <cell r="B565" t="str">
            <v>0312</v>
          </cell>
          <cell r="C565" t="str">
            <v>06080</v>
          </cell>
          <cell r="D565" t="str">
            <v>0FIBER</v>
          </cell>
          <cell r="E565" t="str">
            <v>312000</v>
          </cell>
          <cell r="F565" t="str">
            <v>0803</v>
          </cell>
          <cell r="G565" t="str">
            <v>36000</v>
          </cell>
          <cell r="H565" t="str">
            <v>A</v>
          </cell>
          <cell r="I565" t="str">
            <v>00000041</v>
          </cell>
          <cell r="J565">
            <v>60</v>
          </cell>
          <cell r="K565">
            <v>312</v>
          </cell>
          <cell r="L565">
            <v>6184</v>
          </cell>
          <cell r="M565">
            <v>107</v>
          </cell>
          <cell r="N565">
            <v>10</v>
          </cell>
          <cell r="O565">
            <v>0</v>
          </cell>
          <cell r="P565">
            <v>107.1</v>
          </cell>
          <cell r="Q565" t="str">
            <v>0803</v>
          </cell>
          <cell r="R565" t="str">
            <v>36000</v>
          </cell>
          <cell r="S565" t="str">
            <v>200212</v>
          </cell>
          <cell r="T565" t="str">
            <v>PY42</v>
          </cell>
          <cell r="U565">
            <v>73.08</v>
          </cell>
          <cell r="V565" t="str">
            <v>LDB</v>
          </cell>
          <cell r="W565">
            <v>0</v>
          </cell>
          <cell r="X565" t="str">
            <v>SHR</v>
          </cell>
          <cell r="Y565">
            <v>2</v>
          </cell>
          <cell r="Z565">
            <v>2</v>
          </cell>
          <cell r="AA565" t="str">
            <v>PYP</v>
          </cell>
          <cell r="AB565" t="str">
            <v xml:space="preserve"> 0000026</v>
          </cell>
          <cell r="AC565" t="str">
            <v>PYL</v>
          </cell>
          <cell r="AD565" t="str">
            <v>004382</v>
          </cell>
          <cell r="AE565" t="str">
            <v>EMP</v>
          </cell>
          <cell r="AF565" t="str">
            <v>90017</v>
          </cell>
          <cell r="AG565" t="str">
            <v>JUL</v>
          </cell>
          <cell r="AH565" t="str">
            <v xml:space="preserve"> 000.00</v>
          </cell>
          <cell r="AI565" t="str">
            <v>BCH</v>
          </cell>
          <cell r="AJ565" t="str">
            <v>500</v>
          </cell>
          <cell r="AK565" t="str">
            <v>CLS</v>
          </cell>
          <cell r="AL565" t="str">
            <v>R449</v>
          </cell>
          <cell r="AM565" t="str">
            <v>DTA</v>
          </cell>
          <cell r="AN565" t="str">
            <v xml:space="preserve"> 00000000000.00</v>
          </cell>
          <cell r="AO565" t="str">
            <v>DTH</v>
          </cell>
          <cell r="AP565" t="str">
            <v xml:space="preserve"> 00000000000.00</v>
          </cell>
          <cell r="AV565" t="str">
            <v>000000000</v>
          </cell>
          <cell r="AW565" t="str">
            <v>000</v>
          </cell>
          <cell r="AX565" t="str">
            <v>00</v>
          </cell>
          <cell r="AY565" t="str">
            <v>0</v>
          </cell>
          <cell r="AZ565" t="str">
            <v>FPL Fibernet</v>
          </cell>
        </row>
        <row r="566">
          <cell r="A566" t="str">
            <v>107100</v>
          </cell>
          <cell r="B566" t="str">
            <v>0312</v>
          </cell>
          <cell r="C566" t="str">
            <v>06080</v>
          </cell>
          <cell r="D566" t="str">
            <v>0FIBER</v>
          </cell>
          <cell r="E566" t="str">
            <v>312000</v>
          </cell>
          <cell r="F566" t="str">
            <v>0803</v>
          </cell>
          <cell r="G566" t="str">
            <v>36000</v>
          </cell>
          <cell r="H566" t="str">
            <v>A</v>
          </cell>
          <cell r="I566" t="str">
            <v>00000041</v>
          </cell>
          <cell r="J566">
            <v>60</v>
          </cell>
          <cell r="K566">
            <v>312</v>
          </cell>
          <cell r="L566">
            <v>6184</v>
          </cell>
          <cell r="M566">
            <v>107</v>
          </cell>
          <cell r="N566">
            <v>10</v>
          </cell>
          <cell r="O566">
            <v>0</v>
          </cell>
          <cell r="P566">
            <v>107.1</v>
          </cell>
          <cell r="Q566" t="str">
            <v>0803</v>
          </cell>
          <cell r="R566" t="str">
            <v>36000</v>
          </cell>
          <cell r="S566" t="str">
            <v>200212</v>
          </cell>
          <cell r="T566" t="str">
            <v>PY42</v>
          </cell>
          <cell r="U566">
            <v>124.61</v>
          </cell>
          <cell r="V566" t="str">
            <v>LDB</v>
          </cell>
          <cell r="W566">
            <v>0</v>
          </cell>
          <cell r="X566" t="str">
            <v>SHR</v>
          </cell>
          <cell r="Y566">
            <v>3</v>
          </cell>
          <cell r="Z566">
            <v>3</v>
          </cell>
          <cell r="AA566" t="str">
            <v>PYP</v>
          </cell>
          <cell r="AB566" t="str">
            <v xml:space="preserve"> 0000001</v>
          </cell>
          <cell r="AC566" t="str">
            <v>PYL</v>
          </cell>
          <cell r="AD566" t="str">
            <v>003054</v>
          </cell>
          <cell r="AE566" t="str">
            <v>EMP</v>
          </cell>
          <cell r="AF566" t="str">
            <v>16244</v>
          </cell>
          <cell r="AG566" t="str">
            <v>JUL</v>
          </cell>
          <cell r="AH566" t="str">
            <v xml:space="preserve"> 000.00</v>
          </cell>
          <cell r="AI566" t="str">
            <v>BCH</v>
          </cell>
          <cell r="AJ566" t="str">
            <v>500</v>
          </cell>
          <cell r="AK566" t="str">
            <v>CLS</v>
          </cell>
          <cell r="AL566" t="str">
            <v>R513</v>
          </cell>
          <cell r="AM566" t="str">
            <v>DTA</v>
          </cell>
          <cell r="AN566" t="str">
            <v xml:space="preserve"> 00000000000.00</v>
          </cell>
          <cell r="AO566" t="str">
            <v>DTH</v>
          </cell>
          <cell r="AP566" t="str">
            <v xml:space="preserve"> 00000000000.00</v>
          </cell>
          <cell r="AV566" t="str">
            <v>000000000</v>
          </cell>
          <cell r="AW566" t="str">
            <v>000</v>
          </cell>
          <cell r="AX566" t="str">
            <v>00</v>
          </cell>
          <cell r="AY566" t="str">
            <v>0</v>
          </cell>
          <cell r="AZ566" t="str">
            <v>FPL Fibernet</v>
          </cell>
        </row>
        <row r="567">
          <cell r="A567" t="str">
            <v>107100</v>
          </cell>
          <cell r="B567" t="str">
            <v>0312</v>
          </cell>
          <cell r="C567" t="str">
            <v>06080</v>
          </cell>
          <cell r="D567" t="str">
            <v>0FIBER</v>
          </cell>
          <cell r="E567" t="str">
            <v>312000</v>
          </cell>
          <cell r="F567" t="str">
            <v>0803</v>
          </cell>
          <cell r="G567" t="str">
            <v>36000</v>
          </cell>
          <cell r="H567" t="str">
            <v>A</v>
          </cell>
          <cell r="I567" t="str">
            <v>00000041</v>
          </cell>
          <cell r="J567">
            <v>60</v>
          </cell>
          <cell r="K567">
            <v>312</v>
          </cell>
          <cell r="L567">
            <v>6184</v>
          </cell>
          <cell r="M567">
            <v>107</v>
          </cell>
          <cell r="N567">
            <v>10</v>
          </cell>
          <cell r="O567">
            <v>0</v>
          </cell>
          <cell r="P567">
            <v>107.1</v>
          </cell>
          <cell r="Q567" t="str">
            <v>0803</v>
          </cell>
          <cell r="R567" t="str">
            <v>36000</v>
          </cell>
          <cell r="S567" t="str">
            <v>200212</v>
          </cell>
          <cell r="T567" t="str">
            <v>PY42</v>
          </cell>
          <cell r="U567">
            <v>146.15</v>
          </cell>
          <cell r="V567" t="str">
            <v>LDB</v>
          </cell>
          <cell r="W567">
            <v>0</v>
          </cell>
          <cell r="X567" t="str">
            <v>SHR</v>
          </cell>
          <cell r="Y567">
            <v>4</v>
          </cell>
          <cell r="Z567">
            <v>4</v>
          </cell>
          <cell r="AA567" t="str">
            <v>PYP</v>
          </cell>
          <cell r="AB567" t="str">
            <v xml:space="preserve"> 0000025</v>
          </cell>
          <cell r="AC567" t="str">
            <v>PYL</v>
          </cell>
          <cell r="AD567" t="str">
            <v>004382</v>
          </cell>
          <cell r="AE567" t="str">
            <v>EMP</v>
          </cell>
          <cell r="AF567" t="str">
            <v>90017</v>
          </cell>
          <cell r="AG567" t="str">
            <v>JUL</v>
          </cell>
          <cell r="AH567" t="str">
            <v xml:space="preserve"> 000.00</v>
          </cell>
          <cell r="AI567" t="str">
            <v>BCH</v>
          </cell>
          <cell r="AJ567" t="str">
            <v>500</v>
          </cell>
          <cell r="AK567" t="str">
            <v>CLS</v>
          </cell>
          <cell r="AL567" t="str">
            <v>R449</v>
          </cell>
          <cell r="AM567" t="str">
            <v>DTA</v>
          </cell>
          <cell r="AN567" t="str">
            <v xml:space="preserve"> 00000000000.00</v>
          </cell>
          <cell r="AO567" t="str">
            <v>DTH</v>
          </cell>
          <cell r="AP567" t="str">
            <v xml:space="preserve"> 00000000000.00</v>
          </cell>
          <cell r="AV567" t="str">
            <v>000000000</v>
          </cell>
          <cell r="AW567" t="str">
            <v>000</v>
          </cell>
          <cell r="AX567" t="str">
            <v>00</v>
          </cell>
          <cell r="AY567" t="str">
            <v>0</v>
          </cell>
          <cell r="AZ567" t="str">
            <v>FPL Fibernet</v>
          </cell>
        </row>
        <row r="568">
          <cell r="A568" t="str">
            <v>107100</v>
          </cell>
          <cell r="B568" t="str">
            <v>0312</v>
          </cell>
          <cell r="C568" t="str">
            <v>06080</v>
          </cell>
          <cell r="D568" t="str">
            <v>0FIBER</v>
          </cell>
          <cell r="E568" t="str">
            <v>312000</v>
          </cell>
          <cell r="F568" t="str">
            <v>0803</v>
          </cell>
          <cell r="G568" t="str">
            <v>36000</v>
          </cell>
          <cell r="H568" t="str">
            <v>A</v>
          </cell>
          <cell r="I568" t="str">
            <v>00000041</v>
          </cell>
          <cell r="J568">
            <v>60</v>
          </cell>
          <cell r="K568">
            <v>312</v>
          </cell>
          <cell r="L568">
            <v>6184</v>
          </cell>
          <cell r="M568">
            <v>107</v>
          </cell>
          <cell r="N568">
            <v>10</v>
          </cell>
          <cell r="O568">
            <v>0</v>
          </cell>
          <cell r="P568">
            <v>107.1</v>
          </cell>
          <cell r="Q568" t="str">
            <v>0803</v>
          </cell>
          <cell r="R568" t="str">
            <v>36000</v>
          </cell>
          <cell r="S568" t="str">
            <v>200212</v>
          </cell>
          <cell r="T568" t="str">
            <v>PY42</v>
          </cell>
          <cell r="U568">
            <v>328.3</v>
          </cell>
          <cell r="V568" t="str">
            <v>LDB</v>
          </cell>
          <cell r="W568">
            <v>0</v>
          </cell>
          <cell r="X568" t="str">
            <v>SHR</v>
          </cell>
          <cell r="Y568">
            <v>8</v>
          </cell>
          <cell r="Z568">
            <v>8</v>
          </cell>
          <cell r="AA568" t="str">
            <v>PYP</v>
          </cell>
          <cell r="AB568" t="str">
            <v xml:space="preserve"> 0000001</v>
          </cell>
          <cell r="AC568" t="str">
            <v>PYL</v>
          </cell>
          <cell r="AD568" t="str">
            <v>004399</v>
          </cell>
          <cell r="AE568" t="str">
            <v>EMP</v>
          </cell>
          <cell r="AF568" t="str">
            <v>35412</v>
          </cell>
          <cell r="AG568" t="str">
            <v>JUL</v>
          </cell>
          <cell r="AH568" t="str">
            <v xml:space="preserve"> 000.00</v>
          </cell>
          <cell r="AI568" t="str">
            <v>BCH</v>
          </cell>
          <cell r="AJ568" t="str">
            <v>500</v>
          </cell>
          <cell r="AK568" t="str">
            <v>CLS</v>
          </cell>
          <cell r="AL568" t="str">
            <v>R436</v>
          </cell>
          <cell r="AM568" t="str">
            <v>DTA</v>
          </cell>
          <cell r="AN568" t="str">
            <v xml:space="preserve"> 00000000000.00</v>
          </cell>
          <cell r="AO568" t="str">
            <v>DTH</v>
          </cell>
          <cell r="AP568" t="str">
            <v xml:space="preserve"> 00000000000.00</v>
          </cell>
          <cell r="AV568" t="str">
            <v>000000000</v>
          </cell>
          <cell r="AW568" t="str">
            <v>000</v>
          </cell>
          <cell r="AX568" t="str">
            <v>00</v>
          </cell>
          <cell r="AY568" t="str">
            <v>0</v>
          </cell>
          <cell r="AZ568" t="str">
            <v>FPL Fibernet</v>
          </cell>
        </row>
        <row r="569">
          <cell r="A569" t="str">
            <v>107100</v>
          </cell>
          <cell r="B569" t="str">
            <v>0312</v>
          </cell>
          <cell r="C569" t="str">
            <v>06080</v>
          </cell>
          <cell r="D569" t="str">
            <v>0FIBER</v>
          </cell>
          <cell r="E569" t="str">
            <v>312000</v>
          </cell>
          <cell r="F569" t="str">
            <v>0803</v>
          </cell>
          <cell r="G569" t="str">
            <v>36000</v>
          </cell>
          <cell r="H569" t="str">
            <v>A</v>
          </cell>
          <cell r="I569" t="str">
            <v>00000041</v>
          </cell>
          <cell r="J569">
            <v>60</v>
          </cell>
          <cell r="K569">
            <v>312</v>
          </cell>
          <cell r="L569">
            <v>6184</v>
          </cell>
          <cell r="M569">
            <v>107</v>
          </cell>
          <cell r="N569">
            <v>10</v>
          </cell>
          <cell r="O569">
            <v>0</v>
          </cell>
          <cell r="P569">
            <v>107.1</v>
          </cell>
          <cell r="Q569" t="str">
            <v>0803</v>
          </cell>
          <cell r="R569" t="str">
            <v>36000</v>
          </cell>
          <cell r="S569" t="str">
            <v>200212</v>
          </cell>
          <cell r="T569" t="str">
            <v>PY42</v>
          </cell>
          <cell r="U569">
            <v>328.3</v>
          </cell>
          <cell r="V569" t="str">
            <v>LDB</v>
          </cell>
          <cell r="W569">
            <v>0</v>
          </cell>
          <cell r="X569" t="str">
            <v>SHR</v>
          </cell>
          <cell r="Y569">
            <v>8</v>
          </cell>
          <cell r="Z569">
            <v>8</v>
          </cell>
          <cell r="AA569" t="str">
            <v>PYP</v>
          </cell>
          <cell r="AB569" t="str">
            <v xml:space="preserve"> 0000026</v>
          </cell>
          <cell r="AC569" t="str">
            <v>PYL</v>
          </cell>
          <cell r="AD569" t="str">
            <v>004399</v>
          </cell>
          <cell r="AE569" t="str">
            <v>EMP</v>
          </cell>
          <cell r="AF569" t="str">
            <v>35412</v>
          </cell>
          <cell r="AG569" t="str">
            <v>JUL</v>
          </cell>
          <cell r="AH569" t="str">
            <v xml:space="preserve"> 000.00</v>
          </cell>
          <cell r="AI569" t="str">
            <v>BCH</v>
          </cell>
          <cell r="AJ569" t="str">
            <v>500</v>
          </cell>
          <cell r="AK569" t="str">
            <v>CLS</v>
          </cell>
          <cell r="AL569" t="str">
            <v>R436</v>
          </cell>
          <cell r="AM569" t="str">
            <v>DTA</v>
          </cell>
          <cell r="AN569" t="str">
            <v xml:space="preserve"> 00000000000.00</v>
          </cell>
          <cell r="AO569" t="str">
            <v>DTH</v>
          </cell>
          <cell r="AP569" t="str">
            <v xml:space="preserve"> 00000000000.00</v>
          </cell>
          <cell r="AV569" t="str">
            <v>000000000</v>
          </cell>
          <cell r="AW569" t="str">
            <v>000</v>
          </cell>
          <cell r="AX569" t="str">
            <v>00</v>
          </cell>
          <cell r="AY569" t="str">
            <v>0</v>
          </cell>
          <cell r="AZ569" t="str">
            <v>FPL Fibernet</v>
          </cell>
        </row>
        <row r="570">
          <cell r="A570" t="str">
            <v>107100</v>
          </cell>
          <cell r="B570" t="str">
            <v>0312</v>
          </cell>
          <cell r="C570" t="str">
            <v>06080</v>
          </cell>
          <cell r="D570" t="str">
            <v>0FIBER</v>
          </cell>
          <cell r="E570" t="str">
            <v>312000</v>
          </cell>
          <cell r="F570" t="str">
            <v>0803</v>
          </cell>
          <cell r="G570" t="str">
            <v>36000</v>
          </cell>
          <cell r="H570" t="str">
            <v>A</v>
          </cell>
          <cell r="I570" t="str">
            <v>00000041</v>
          </cell>
          <cell r="J570">
            <v>60</v>
          </cell>
          <cell r="K570">
            <v>312</v>
          </cell>
          <cell r="L570">
            <v>6184</v>
          </cell>
          <cell r="M570">
            <v>107</v>
          </cell>
          <cell r="N570">
            <v>10</v>
          </cell>
          <cell r="O570">
            <v>0</v>
          </cell>
          <cell r="P570">
            <v>107.1</v>
          </cell>
          <cell r="Q570" t="str">
            <v>0803</v>
          </cell>
          <cell r="R570" t="str">
            <v>36000</v>
          </cell>
          <cell r="S570" t="str">
            <v>200212</v>
          </cell>
          <cell r="T570" t="str">
            <v>PY42</v>
          </cell>
          <cell r="U570">
            <v>332.3</v>
          </cell>
          <cell r="V570" t="str">
            <v>LDB</v>
          </cell>
          <cell r="W570">
            <v>0</v>
          </cell>
          <cell r="X570" t="str">
            <v>SHR</v>
          </cell>
          <cell r="Y570">
            <v>8</v>
          </cell>
          <cell r="Z570">
            <v>8</v>
          </cell>
          <cell r="AA570" t="str">
            <v>PYP</v>
          </cell>
          <cell r="AB570" t="str">
            <v xml:space="preserve"> 0000026</v>
          </cell>
          <cell r="AC570" t="str">
            <v>PYL</v>
          </cell>
          <cell r="AD570" t="str">
            <v>003054</v>
          </cell>
          <cell r="AE570" t="str">
            <v>EMP</v>
          </cell>
          <cell r="AF570" t="str">
            <v>16244</v>
          </cell>
          <cell r="AG570" t="str">
            <v>JUL</v>
          </cell>
          <cell r="AH570" t="str">
            <v xml:space="preserve"> 000.00</v>
          </cell>
          <cell r="AI570" t="str">
            <v>BCH</v>
          </cell>
          <cell r="AJ570" t="str">
            <v>500</v>
          </cell>
          <cell r="AK570" t="str">
            <v>CLS</v>
          </cell>
          <cell r="AL570" t="str">
            <v>R513</v>
          </cell>
          <cell r="AM570" t="str">
            <v>DTA</v>
          </cell>
          <cell r="AN570" t="str">
            <v xml:space="preserve"> 00000000000.00</v>
          </cell>
          <cell r="AO570" t="str">
            <v>DTH</v>
          </cell>
          <cell r="AP570" t="str">
            <v xml:space="preserve"> 00000000000.00</v>
          </cell>
          <cell r="AV570" t="str">
            <v>000000000</v>
          </cell>
          <cell r="AW570" t="str">
            <v>000</v>
          </cell>
          <cell r="AX570" t="str">
            <v>00</v>
          </cell>
          <cell r="AY570" t="str">
            <v>0</v>
          </cell>
          <cell r="AZ570" t="str">
            <v>FPL Fibernet</v>
          </cell>
        </row>
        <row r="571">
          <cell r="A571" t="str">
            <v>107100</v>
          </cell>
          <cell r="B571" t="str">
            <v>0385</v>
          </cell>
          <cell r="C571" t="str">
            <v>06080</v>
          </cell>
          <cell r="D571" t="str">
            <v>0FIBER</v>
          </cell>
          <cell r="E571" t="str">
            <v>385000</v>
          </cell>
          <cell r="F571" t="str">
            <v>0803</v>
          </cell>
          <cell r="G571" t="str">
            <v>36000</v>
          </cell>
          <cell r="H571" t="str">
            <v>A</v>
          </cell>
          <cell r="I571" t="str">
            <v>00000041</v>
          </cell>
          <cell r="J571">
            <v>60</v>
          </cell>
          <cell r="K571">
            <v>385</v>
          </cell>
          <cell r="L571">
            <v>6184</v>
          </cell>
          <cell r="M571">
            <v>107</v>
          </cell>
          <cell r="N571">
            <v>10</v>
          </cell>
          <cell r="O571">
            <v>0</v>
          </cell>
          <cell r="P571">
            <v>107.1</v>
          </cell>
          <cell r="Q571" t="str">
            <v>0803</v>
          </cell>
          <cell r="R571" t="str">
            <v>36000</v>
          </cell>
          <cell r="S571" t="str">
            <v>200212</v>
          </cell>
          <cell r="T571" t="str">
            <v>PY42</v>
          </cell>
          <cell r="U571">
            <v>328.3</v>
          </cell>
          <cell r="V571" t="str">
            <v>LDB</v>
          </cell>
          <cell r="W571">
            <v>0</v>
          </cell>
          <cell r="X571" t="str">
            <v>SHR</v>
          </cell>
          <cell r="Y571">
            <v>8</v>
          </cell>
          <cell r="Z571">
            <v>8</v>
          </cell>
          <cell r="AA571" t="str">
            <v>PYP</v>
          </cell>
          <cell r="AB571" t="str">
            <v xml:space="preserve"> 0000025</v>
          </cell>
          <cell r="AC571" t="str">
            <v>PYL</v>
          </cell>
          <cell r="AD571" t="str">
            <v>004399</v>
          </cell>
          <cell r="AE571" t="str">
            <v>EMP</v>
          </cell>
          <cell r="AF571" t="str">
            <v>35412</v>
          </cell>
          <cell r="AG571" t="str">
            <v>JUL</v>
          </cell>
          <cell r="AH571" t="str">
            <v xml:space="preserve"> 000.00</v>
          </cell>
          <cell r="AI571" t="str">
            <v>BCH</v>
          </cell>
          <cell r="AJ571" t="str">
            <v>500</v>
          </cell>
          <cell r="AK571" t="str">
            <v>CLS</v>
          </cell>
          <cell r="AL571" t="str">
            <v>R436</v>
          </cell>
          <cell r="AM571" t="str">
            <v>DTA</v>
          </cell>
          <cell r="AN571" t="str">
            <v xml:space="preserve"> 00000000000.00</v>
          </cell>
          <cell r="AO571" t="str">
            <v>DTH</v>
          </cell>
          <cell r="AP571" t="str">
            <v xml:space="preserve"> 00000000000.00</v>
          </cell>
          <cell r="AV571" t="str">
            <v>000000000</v>
          </cell>
          <cell r="AW571" t="str">
            <v>000</v>
          </cell>
          <cell r="AX571" t="str">
            <v>00</v>
          </cell>
          <cell r="AY571" t="str">
            <v>0</v>
          </cell>
          <cell r="AZ571" t="str">
            <v>FPL Fibernet</v>
          </cell>
        </row>
        <row r="572">
          <cell r="A572" t="str">
            <v>107100</v>
          </cell>
          <cell r="B572" t="str">
            <v>0385</v>
          </cell>
          <cell r="C572" t="str">
            <v>06080</v>
          </cell>
          <cell r="D572" t="str">
            <v>0FIBER</v>
          </cell>
          <cell r="E572" t="str">
            <v>385000</v>
          </cell>
          <cell r="F572" t="str">
            <v>0803</v>
          </cell>
          <cell r="G572" t="str">
            <v>36000</v>
          </cell>
          <cell r="H572" t="str">
            <v>A</v>
          </cell>
          <cell r="I572" t="str">
            <v>00000041</v>
          </cell>
          <cell r="J572">
            <v>60</v>
          </cell>
          <cell r="K572">
            <v>385</v>
          </cell>
          <cell r="L572">
            <v>6184</v>
          </cell>
          <cell r="M572">
            <v>107</v>
          </cell>
          <cell r="N572">
            <v>10</v>
          </cell>
          <cell r="O572">
            <v>0</v>
          </cell>
          <cell r="P572">
            <v>107.1</v>
          </cell>
          <cell r="Q572" t="str">
            <v>0803</v>
          </cell>
          <cell r="R572" t="str">
            <v>36000</v>
          </cell>
          <cell r="S572" t="str">
            <v>200212</v>
          </cell>
          <cell r="T572" t="str">
            <v>PY42</v>
          </cell>
          <cell r="U572">
            <v>473.1</v>
          </cell>
          <cell r="V572" t="str">
            <v>LDB</v>
          </cell>
          <cell r="W572">
            <v>0</v>
          </cell>
          <cell r="X572" t="str">
            <v>SHR</v>
          </cell>
          <cell r="Y572">
            <v>12</v>
          </cell>
          <cell r="Z572">
            <v>12</v>
          </cell>
          <cell r="AA572" t="str">
            <v>PYP</v>
          </cell>
          <cell r="AB572" t="str">
            <v xml:space="preserve"> 0000025</v>
          </cell>
          <cell r="AC572" t="str">
            <v>PYL</v>
          </cell>
          <cell r="AD572" t="str">
            <v>004367</v>
          </cell>
          <cell r="AE572" t="str">
            <v>EMP</v>
          </cell>
          <cell r="AF572" t="str">
            <v>49315</v>
          </cell>
          <cell r="AG572" t="str">
            <v>JUL</v>
          </cell>
          <cell r="AH572" t="str">
            <v xml:space="preserve"> 000.00</v>
          </cell>
          <cell r="AI572" t="str">
            <v>BCH</v>
          </cell>
          <cell r="AJ572" t="str">
            <v>500</v>
          </cell>
          <cell r="AK572" t="str">
            <v>CLS</v>
          </cell>
          <cell r="AL572" t="str">
            <v>R234</v>
          </cell>
          <cell r="AM572" t="str">
            <v>DTA</v>
          </cell>
          <cell r="AN572" t="str">
            <v xml:space="preserve"> 00000000000.00</v>
          </cell>
          <cell r="AO572" t="str">
            <v>DTH</v>
          </cell>
          <cell r="AP572" t="str">
            <v xml:space="preserve"> 00000000000.00</v>
          </cell>
          <cell r="AV572" t="str">
            <v>000000000</v>
          </cell>
          <cell r="AW572" t="str">
            <v>000</v>
          </cell>
          <cell r="AX572" t="str">
            <v>00</v>
          </cell>
          <cell r="AY572" t="str">
            <v>0</v>
          </cell>
          <cell r="AZ572" t="str">
            <v>FPL Fibernet</v>
          </cell>
        </row>
        <row r="573">
          <cell r="A573" t="str">
            <v>107100</v>
          </cell>
          <cell r="B573" t="str">
            <v>0385</v>
          </cell>
          <cell r="C573" t="str">
            <v>06080</v>
          </cell>
          <cell r="D573" t="str">
            <v>0FIBER</v>
          </cell>
          <cell r="E573" t="str">
            <v>385000</v>
          </cell>
          <cell r="F573" t="str">
            <v>0803</v>
          </cell>
          <cell r="G573" t="str">
            <v>36000</v>
          </cell>
          <cell r="H573" t="str">
            <v>A</v>
          </cell>
          <cell r="I573" t="str">
            <v>00000041</v>
          </cell>
          <cell r="J573">
            <v>60</v>
          </cell>
          <cell r="K573">
            <v>385</v>
          </cell>
          <cell r="L573">
            <v>6184</v>
          </cell>
          <cell r="M573">
            <v>107</v>
          </cell>
          <cell r="N573">
            <v>10</v>
          </cell>
          <cell r="O573">
            <v>0</v>
          </cell>
          <cell r="P573">
            <v>107.1</v>
          </cell>
          <cell r="Q573" t="str">
            <v>0803</v>
          </cell>
          <cell r="R573" t="str">
            <v>36000</v>
          </cell>
          <cell r="S573" t="str">
            <v>200212</v>
          </cell>
          <cell r="T573" t="str">
            <v>PY42</v>
          </cell>
          <cell r="U573">
            <v>473.1</v>
          </cell>
          <cell r="V573" t="str">
            <v>LDB</v>
          </cell>
          <cell r="W573">
            <v>0</v>
          </cell>
          <cell r="X573" t="str">
            <v>SHR</v>
          </cell>
          <cell r="Y573">
            <v>12</v>
          </cell>
          <cell r="Z573">
            <v>12</v>
          </cell>
          <cell r="AA573" t="str">
            <v>PYP</v>
          </cell>
          <cell r="AB573" t="str">
            <v xml:space="preserve"> 0000026</v>
          </cell>
          <cell r="AC573" t="str">
            <v>PYL</v>
          </cell>
          <cell r="AD573" t="str">
            <v>004367</v>
          </cell>
          <cell r="AE573" t="str">
            <v>EMP</v>
          </cell>
          <cell r="AF573" t="str">
            <v>49315</v>
          </cell>
          <cell r="AG573" t="str">
            <v>JUL</v>
          </cell>
          <cell r="AH573" t="str">
            <v xml:space="preserve"> 000.00</v>
          </cell>
          <cell r="AI573" t="str">
            <v>BCH</v>
          </cell>
          <cell r="AJ573" t="str">
            <v>500</v>
          </cell>
          <cell r="AK573" t="str">
            <v>CLS</v>
          </cell>
          <cell r="AL573" t="str">
            <v>R234</v>
          </cell>
          <cell r="AM573" t="str">
            <v>DTA</v>
          </cell>
          <cell r="AN573" t="str">
            <v xml:space="preserve"> 00000000000.00</v>
          </cell>
          <cell r="AO573" t="str">
            <v>DTH</v>
          </cell>
          <cell r="AP573" t="str">
            <v xml:space="preserve"> 00000000000.00</v>
          </cell>
          <cell r="AV573" t="str">
            <v>000000000</v>
          </cell>
          <cell r="AW573" t="str">
            <v>000</v>
          </cell>
          <cell r="AX573" t="str">
            <v>00</v>
          </cell>
          <cell r="AY573" t="str">
            <v>0</v>
          </cell>
          <cell r="AZ573" t="str">
            <v>FPL Fibernet</v>
          </cell>
        </row>
        <row r="574">
          <cell r="A574" t="str">
            <v>107100</v>
          </cell>
          <cell r="B574" t="str">
            <v>0312</v>
          </cell>
          <cell r="C574" t="str">
            <v>06080</v>
          </cell>
          <cell r="D574" t="str">
            <v>0FIBER</v>
          </cell>
          <cell r="E574" t="str">
            <v>312000</v>
          </cell>
          <cell r="F574" t="str">
            <v>0790</v>
          </cell>
          <cell r="G574" t="str">
            <v>65000</v>
          </cell>
          <cell r="H574" t="str">
            <v>A</v>
          </cell>
          <cell r="I574" t="str">
            <v>00000041</v>
          </cell>
          <cell r="J574">
            <v>63</v>
          </cell>
          <cell r="K574">
            <v>312</v>
          </cell>
          <cell r="L574">
            <v>6185</v>
          </cell>
          <cell r="M574">
            <v>0</v>
          </cell>
          <cell r="N574">
            <v>0</v>
          </cell>
          <cell r="O574">
            <v>0</v>
          </cell>
          <cell r="P574">
            <v>0</v>
          </cell>
          <cell r="Q574" t="str">
            <v>0790</v>
          </cell>
          <cell r="R574" t="str">
            <v>65000</v>
          </cell>
          <cell r="S574" t="str">
            <v>200212</v>
          </cell>
          <cell r="T574" t="str">
            <v>CA01</v>
          </cell>
          <cell r="U574">
            <v>130000</v>
          </cell>
          <cell r="V574" t="str">
            <v>LDB</v>
          </cell>
          <cell r="W574">
            <v>0</v>
          </cell>
          <cell r="Y574">
            <v>0</v>
          </cell>
          <cell r="Z574">
            <v>0</v>
          </cell>
          <cell r="AA574" t="str">
            <v>BCH</v>
          </cell>
          <cell r="AB574" t="str">
            <v>0011</v>
          </cell>
          <cell r="AC574" t="str">
            <v>WKS</v>
          </cell>
          <cell r="AE574" t="str">
            <v>JV#</v>
          </cell>
          <cell r="AF574" t="str">
            <v>1232</v>
          </cell>
          <cell r="AG574" t="str">
            <v>FRN</v>
          </cell>
          <cell r="AH574" t="str">
            <v>6185</v>
          </cell>
          <cell r="AI574" t="str">
            <v>RP#</v>
          </cell>
          <cell r="AJ574" t="str">
            <v>000</v>
          </cell>
          <cell r="AK574" t="str">
            <v>CTL</v>
          </cell>
          <cell r="AM574" t="str">
            <v>RF#</v>
          </cell>
          <cell r="AU574" t="str">
            <v>ACCRUAL OF OCT 02 CAPITAL</v>
          </cell>
          <cell r="AZ574" t="str">
            <v>FPL Fibernet</v>
          </cell>
        </row>
        <row r="575">
          <cell r="A575" t="str">
            <v>107100</v>
          </cell>
          <cell r="B575" t="str">
            <v>0312</v>
          </cell>
          <cell r="C575" t="str">
            <v>06080</v>
          </cell>
          <cell r="D575" t="str">
            <v>0FIBER</v>
          </cell>
          <cell r="E575" t="str">
            <v>312000</v>
          </cell>
          <cell r="F575" t="str">
            <v>0803</v>
          </cell>
          <cell r="G575" t="str">
            <v>36000</v>
          </cell>
          <cell r="H575" t="str">
            <v>A</v>
          </cell>
          <cell r="I575" t="str">
            <v>00000041</v>
          </cell>
          <cell r="J575">
            <v>60</v>
          </cell>
          <cell r="K575">
            <v>312</v>
          </cell>
          <cell r="L575">
            <v>6185</v>
          </cell>
          <cell r="M575">
            <v>107</v>
          </cell>
          <cell r="N575">
            <v>10</v>
          </cell>
          <cell r="O575">
            <v>0</v>
          </cell>
          <cell r="P575">
            <v>107.1</v>
          </cell>
          <cell r="Q575" t="str">
            <v>0803</v>
          </cell>
          <cell r="R575" t="str">
            <v>36000</v>
          </cell>
          <cell r="S575" t="str">
            <v>200212</v>
          </cell>
          <cell r="T575" t="str">
            <v>PY42</v>
          </cell>
          <cell r="U575">
            <v>249.23</v>
          </cell>
          <cell r="V575" t="str">
            <v>LDB</v>
          </cell>
          <cell r="W575">
            <v>0</v>
          </cell>
          <cell r="X575" t="str">
            <v>SHR</v>
          </cell>
          <cell r="Y575">
            <v>6</v>
          </cell>
          <cell r="Z575">
            <v>6</v>
          </cell>
          <cell r="AA575" t="str">
            <v>PYP</v>
          </cell>
          <cell r="AB575" t="str">
            <v xml:space="preserve"> 0000001</v>
          </cell>
          <cell r="AC575" t="str">
            <v>PYL</v>
          </cell>
          <cell r="AD575" t="str">
            <v>003054</v>
          </cell>
          <cell r="AE575" t="str">
            <v>EMP</v>
          </cell>
          <cell r="AF575" t="str">
            <v>16244</v>
          </cell>
          <cell r="AG575" t="str">
            <v>JUL</v>
          </cell>
          <cell r="AH575" t="str">
            <v xml:space="preserve"> 000.00</v>
          </cell>
          <cell r="AI575" t="str">
            <v>BCH</v>
          </cell>
          <cell r="AJ575" t="str">
            <v>500</v>
          </cell>
          <cell r="AK575" t="str">
            <v>CLS</v>
          </cell>
          <cell r="AL575" t="str">
            <v>R513</v>
          </cell>
          <cell r="AM575" t="str">
            <v>DTA</v>
          </cell>
          <cell r="AN575" t="str">
            <v xml:space="preserve"> 00000000000.00</v>
          </cell>
          <cell r="AO575" t="str">
            <v>DTH</v>
          </cell>
          <cell r="AP575" t="str">
            <v xml:space="preserve"> 00000000000.00</v>
          </cell>
          <cell r="AV575" t="str">
            <v>000000000</v>
          </cell>
          <cell r="AW575" t="str">
            <v>000</v>
          </cell>
          <cell r="AX575" t="str">
            <v>00</v>
          </cell>
          <cell r="AY575" t="str">
            <v>0</v>
          </cell>
          <cell r="AZ575" t="str">
            <v>FPL Fibernet</v>
          </cell>
        </row>
        <row r="576">
          <cell r="A576" t="str">
            <v>107100</v>
          </cell>
          <cell r="B576" t="str">
            <v>0312</v>
          </cell>
          <cell r="C576" t="str">
            <v>06080</v>
          </cell>
          <cell r="D576" t="str">
            <v>0FIBER</v>
          </cell>
          <cell r="E576" t="str">
            <v>312000</v>
          </cell>
          <cell r="F576" t="str">
            <v>0803</v>
          </cell>
          <cell r="G576" t="str">
            <v>36000</v>
          </cell>
          <cell r="H576" t="str">
            <v>A</v>
          </cell>
          <cell r="I576" t="str">
            <v>00000041</v>
          </cell>
          <cell r="J576">
            <v>60</v>
          </cell>
          <cell r="K576">
            <v>312</v>
          </cell>
          <cell r="L576">
            <v>6185</v>
          </cell>
          <cell r="M576">
            <v>107</v>
          </cell>
          <cell r="N576">
            <v>10</v>
          </cell>
          <cell r="O576">
            <v>0</v>
          </cell>
          <cell r="P576">
            <v>107.1</v>
          </cell>
          <cell r="Q576" t="str">
            <v>0803</v>
          </cell>
          <cell r="R576" t="str">
            <v>36000</v>
          </cell>
          <cell r="S576" t="str">
            <v>200212</v>
          </cell>
          <cell r="T576" t="str">
            <v>PY42</v>
          </cell>
          <cell r="U576">
            <v>332.3</v>
          </cell>
          <cell r="V576" t="str">
            <v>LDB</v>
          </cell>
          <cell r="W576">
            <v>0</v>
          </cell>
          <cell r="X576" t="str">
            <v>SHR</v>
          </cell>
          <cell r="Y576">
            <v>8</v>
          </cell>
          <cell r="Z576">
            <v>8</v>
          </cell>
          <cell r="AA576" t="str">
            <v>PYP</v>
          </cell>
          <cell r="AB576" t="str">
            <v xml:space="preserve"> 0000025</v>
          </cell>
          <cell r="AC576" t="str">
            <v>PYL</v>
          </cell>
          <cell r="AD576" t="str">
            <v>003054</v>
          </cell>
          <cell r="AE576" t="str">
            <v>EMP</v>
          </cell>
          <cell r="AF576" t="str">
            <v>16244</v>
          </cell>
          <cell r="AG576" t="str">
            <v>JUL</v>
          </cell>
          <cell r="AH576" t="str">
            <v xml:space="preserve"> 000.00</v>
          </cell>
          <cell r="AI576" t="str">
            <v>BCH</v>
          </cell>
          <cell r="AJ576" t="str">
            <v>500</v>
          </cell>
          <cell r="AK576" t="str">
            <v>CLS</v>
          </cell>
          <cell r="AL576" t="str">
            <v>R513</v>
          </cell>
          <cell r="AM576" t="str">
            <v>DTA</v>
          </cell>
          <cell r="AN576" t="str">
            <v xml:space="preserve"> 00000000000.00</v>
          </cell>
          <cell r="AO576" t="str">
            <v>DTH</v>
          </cell>
          <cell r="AP576" t="str">
            <v xml:space="preserve"> 00000000000.00</v>
          </cell>
          <cell r="AV576" t="str">
            <v>000000000</v>
          </cell>
          <cell r="AW576" t="str">
            <v>000</v>
          </cell>
          <cell r="AX576" t="str">
            <v>00</v>
          </cell>
          <cell r="AY576" t="str">
            <v>0</v>
          </cell>
          <cell r="AZ576" t="str">
            <v>FPL Fibernet</v>
          </cell>
        </row>
        <row r="577">
          <cell r="A577" t="str">
            <v>107100</v>
          </cell>
          <cell r="B577" t="str">
            <v>0312</v>
          </cell>
          <cell r="C577" t="str">
            <v>06080</v>
          </cell>
          <cell r="D577" t="str">
            <v>0FIBER</v>
          </cell>
          <cell r="E577" t="str">
            <v>312000</v>
          </cell>
          <cell r="F577" t="str">
            <v>0803</v>
          </cell>
          <cell r="G577" t="str">
            <v>36000</v>
          </cell>
          <cell r="H577" t="str">
            <v>A</v>
          </cell>
          <cell r="I577" t="str">
            <v>00000041</v>
          </cell>
          <cell r="J577">
            <v>65</v>
          </cell>
          <cell r="K577">
            <v>312</v>
          </cell>
          <cell r="L577">
            <v>6185</v>
          </cell>
          <cell r="M577">
            <v>107</v>
          </cell>
          <cell r="N577">
            <v>10</v>
          </cell>
          <cell r="O577">
            <v>0</v>
          </cell>
          <cell r="P577">
            <v>107.1</v>
          </cell>
          <cell r="Q577" t="str">
            <v>0803</v>
          </cell>
          <cell r="R577" t="str">
            <v>36000</v>
          </cell>
          <cell r="S577" t="str">
            <v>200212</v>
          </cell>
          <cell r="T577" t="str">
            <v>PY42</v>
          </cell>
          <cell r="U577">
            <v>543.6</v>
          </cell>
          <cell r="V577" t="str">
            <v>LDB</v>
          </cell>
          <cell r="W577">
            <v>0</v>
          </cell>
          <cell r="X577" t="str">
            <v>SHR</v>
          </cell>
          <cell r="Y577">
            <v>16</v>
          </cell>
          <cell r="Z577">
            <v>16</v>
          </cell>
          <cell r="AA577" t="str">
            <v>PYP</v>
          </cell>
          <cell r="AB577" t="str">
            <v xml:space="preserve"> 0000026</v>
          </cell>
          <cell r="AC577" t="str">
            <v>PYL</v>
          </cell>
          <cell r="AD577" t="str">
            <v>004366</v>
          </cell>
          <cell r="AE577" t="str">
            <v>EMP</v>
          </cell>
          <cell r="AF577" t="str">
            <v>36745</v>
          </cell>
          <cell r="AG577" t="str">
            <v>JUL</v>
          </cell>
          <cell r="AH577" t="str">
            <v xml:space="preserve"> 000.00</v>
          </cell>
          <cell r="AI577" t="str">
            <v>BCH</v>
          </cell>
          <cell r="AJ577" t="str">
            <v>500</v>
          </cell>
          <cell r="AK577" t="str">
            <v>CLS</v>
          </cell>
          <cell r="AL577" t="str">
            <v>R432</v>
          </cell>
          <cell r="AM577" t="str">
            <v>DTA</v>
          </cell>
          <cell r="AN577" t="str">
            <v xml:space="preserve"> 00000000000.00</v>
          </cell>
          <cell r="AO577" t="str">
            <v>DTH</v>
          </cell>
          <cell r="AP577" t="str">
            <v xml:space="preserve"> 00000000000.00</v>
          </cell>
          <cell r="AV577" t="str">
            <v>000000000</v>
          </cell>
          <cell r="AW577" t="str">
            <v>000</v>
          </cell>
          <cell r="AX577" t="str">
            <v>00</v>
          </cell>
          <cell r="AY577" t="str">
            <v>0</v>
          </cell>
          <cell r="AZ577" t="str">
            <v>FPL Fibernet</v>
          </cell>
        </row>
        <row r="578">
          <cell r="A578" t="str">
            <v>107100</v>
          </cell>
          <cell r="B578" t="str">
            <v>0312</v>
          </cell>
          <cell r="C578" t="str">
            <v>06080</v>
          </cell>
          <cell r="D578" t="str">
            <v>0FIBER</v>
          </cell>
          <cell r="E578" t="str">
            <v>312000</v>
          </cell>
          <cell r="F578" t="str">
            <v>0803</v>
          </cell>
          <cell r="G578" t="str">
            <v>36000</v>
          </cell>
          <cell r="H578" t="str">
            <v>A</v>
          </cell>
          <cell r="I578" t="str">
            <v>00000041</v>
          </cell>
          <cell r="J578">
            <v>65</v>
          </cell>
          <cell r="K578">
            <v>312</v>
          </cell>
          <cell r="L578">
            <v>6185</v>
          </cell>
          <cell r="M578">
            <v>107</v>
          </cell>
          <cell r="N578">
            <v>10</v>
          </cell>
          <cell r="O578">
            <v>0</v>
          </cell>
          <cell r="P578">
            <v>107.1</v>
          </cell>
          <cell r="Q578" t="str">
            <v>0803</v>
          </cell>
          <cell r="R578" t="str">
            <v>36000</v>
          </cell>
          <cell r="S578" t="str">
            <v>200212</v>
          </cell>
          <cell r="T578" t="str">
            <v>PY42</v>
          </cell>
          <cell r="U578">
            <v>1630.8</v>
          </cell>
          <cell r="V578" t="str">
            <v>LDB</v>
          </cell>
          <cell r="W578">
            <v>0</v>
          </cell>
          <cell r="X578" t="str">
            <v>SHR</v>
          </cell>
          <cell r="Y578">
            <v>48</v>
          </cell>
          <cell r="Z578">
            <v>48</v>
          </cell>
          <cell r="AA578" t="str">
            <v>PYP</v>
          </cell>
          <cell r="AB578" t="str">
            <v xml:space="preserve"> 0000025</v>
          </cell>
          <cell r="AC578" t="str">
            <v>PYL</v>
          </cell>
          <cell r="AD578" t="str">
            <v>004366</v>
          </cell>
          <cell r="AE578" t="str">
            <v>EMP</v>
          </cell>
          <cell r="AF578" t="str">
            <v>36745</v>
          </cell>
          <cell r="AG578" t="str">
            <v>JUL</v>
          </cell>
          <cell r="AH578" t="str">
            <v xml:space="preserve"> 000.00</v>
          </cell>
          <cell r="AI578" t="str">
            <v>BCH</v>
          </cell>
          <cell r="AJ578" t="str">
            <v>500</v>
          </cell>
          <cell r="AK578" t="str">
            <v>CLS</v>
          </cell>
          <cell r="AL578" t="str">
            <v>R432</v>
          </cell>
          <cell r="AM578" t="str">
            <v>DTA</v>
          </cell>
          <cell r="AN578" t="str">
            <v xml:space="preserve"> 00000000000.00</v>
          </cell>
          <cell r="AO578" t="str">
            <v>DTH</v>
          </cell>
          <cell r="AP578" t="str">
            <v xml:space="preserve"> 00000000000.00</v>
          </cell>
          <cell r="AV578" t="str">
            <v>000000000</v>
          </cell>
          <cell r="AW578" t="str">
            <v>000</v>
          </cell>
          <cell r="AX578" t="str">
            <v>00</v>
          </cell>
          <cell r="AY578" t="str">
            <v>0</v>
          </cell>
          <cell r="AZ578" t="str">
            <v>FPL Fibernet</v>
          </cell>
        </row>
        <row r="579">
          <cell r="A579" t="str">
            <v>107100</v>
          </cell>
          <cell r="B579" t="str">
            <v>0366</v>
          </cell>
          <cell r="C579" t="str">
            <v>06080</v>
          </cell>
          <cell r="D579" t="str">
            <v>0FIBER</v>
          </cell>
          <cell r="E579" t="str">
            <v>366000</v>
          </cell>
          <cell r="F579" t="str">
            <v>0662</v>
          </cell>
          <cell r="G579" t="str">
            <v>65000</v>
          </cell>
          <cell r="H579" t="str">
            <v>A</v>
          </cell>
          <cell r="I579" t="str">
            <v>00000041</v>
          </cell>
          <cell r="J579">
            <v>63</v>
          </cell>
          <cell r="K579">
            <v>366</v>
          </cell>
          <cell r="L579">
            <v>6185</v>
          </cell>
          <cell r="M579">
            <v>0</v>
          </cell>
          <cell r="N579">
            <v>0</v>
          </cell>
          <cell r="O579">
            <v>0</v>
          </cell>
          <cell r="P579">
            <v>0</v>
          </cell>
          <cell r="Q579" t="str">
            <v>0662</v>
          </cell>
          <cell r="R579" t="str">
            <v>65000</v>
          </cell>
          <cell r="S579" t="str">
            <v>200212</v>
          </cell>
          <cell r="T579" t="str">
            <v>CA01</v>
          </cell>
          <cell r="U579">
            <v>6355</v>
          </cell>
          <cell r="V579" t="str">
            <v>LDB</v>
          </cell>
          <cell r="W579">
            <v>0</v>
          </cell>
          <cell r="Y579">
            <v>0</v>
          </cell>
          <cell r="Z579">
            <v>0</v>
          </cell>
          <cell r="AA579" t="str">
            <v>BCH</v>
          </cell>
          <cell r="AB579" t="str">
            <v>0058</v>
          </cell>
          <cell r="AC579" t="str">
            <v>WKS</v>
          </cell>
          <cell r="AE579" t="str">
            <v>JV#</v>
          </cell>
          <cell r="AF579" t="str">
            <v>1232</v>
          </cell>
          <cell r="AG579" t="str">
            <v>FRN</v>
          </cell>
          <cell r="AH579" t="str">
            <v>6185</v>
          </cell>
          <cell r="AI579" t="str">
            <v>RP#</v>
          </cell>
          <cell r="AJ579" t="str">
            <v>000</v>
          </cell>
          <cell r="AK579" t="str">
            <v>CTL</v>
          </cell>
          <cell r="AM579" t="str">
            <v>RF#</v>
          </cell>
          <cell r="AU579" t="str">
            <v>K NEX INVOICES</v>
          </cell>
          <cell r="AZ579" t="str">
            <v>FPL Fibernet</v>
          </cell>
        </row>
        <row r="580">
          <cell r="A580" t="str">
            <v>107100</v>
          </cell>
          <cell r="B580" t="str">
            <v>0366</v>
          </cell>
          <cell r="C580" t="str">
            <v>06080</v>
          </cell>
          <cell r="D580" t="str">
            <v>0FIBER</v>
          </cell>
          <cell r="E580" t="str">
            <v>366000</v>
          </cell>
          <cell r="F580" t="str">
            <v>0803</v>
          </cell>
          <cell r="G580" t="str">
            <v>36000</v>
          </cell>
          <cell r="H580" t="str">
            <v>A</v>
          </cell>
          <cell r="I580" t="str">
            <v>00000041</v>
          </cell>
          <cell r="J580">
            <v>60</v>
          </cell>
          <cell r="K580">
            <v>366</v>
          </cell>
          <cell r="L580">
            <v>6185</v>
          </cell>
          <cell r="M580">
            <v>3</v>
          </cell>
          <cell r="N580">
            <v>98</v>
          </cell>
          <cell r="O580">
            <v>1</v>
          </cell>
          <cell r="P580">
            <v>3.9809999999999999</v>
          </cell>
          <cell r="Q580" t="str">
            <v>0803</v>
          </cell>
          <cell r="R580" t="str">
            <v>36000</v>
          </cell>
          <cell r="S580" t="str">
            <v>200212</v>
          </cell>
          <cell r="T580" t="str">
            <v>PY42</v>
          </cell>
          <cell r="U580">
            <v>1945.3</v>
          </cell>
          <cell r="V580" t="str">
            <v>LDB</v>
          </cell>
          <cell r="W580">
            <v>0</v>
          </cell>
          <cell r="X580" t="str">
            <v>SHR</v>
          </cell>
          <cell r="Y580">
            <v>56</v>
          </cell>
          <cell r="Z580">
            <v>56</v>
          </cell>
          <cell r="AA580" t="str">
            <v>PYP</v>
          </cell>
          <cell r="AB580" t="str">
            <v xml:space="preserve"> 0000026</v>
          </cell>
          <cell r="AC580" t="str">
            <v>PYL</v>
          </cell>
          <cell r="AD580" t="str">
            <v>004399</v>
          </cell>
          <cell r="AE580" t="str">
            <v>EMP</v>
          </cell>
          <cell r="AF580" t="str">
            <v>27026</v>
          </cell>
          <cell r="AG580" t="str">
            <v>JUL</v>
          </cell>
          <cell r="AH580" t="str">
            <v xml:space="preserve"> 000.00</v>
          </cell>
          <cell r="AI580" t="str">
            <v>BCH</v>
          </cell>
          <cell r="AJ580" t="str">
            <v>500</v>
          </cell>
          <cell r="AK580" t="str">
            <v>CLS</v>
          </cell>
          <cell r="AL580" t="str">
            <v>R445</v>
          </cell>
          <cell r="AM580" t="str">
            <v>DTA</v>
          </cell>
          <cell r="AN580" t="str">
            <v xml:space="preserve"> 00000000000.00</v>
          </cell>
          <cell r="AO580" t="str">
            <v>DTH</v>
          </cell>
          <cell r="AP580" t="str">
            <v xml:space="preserve"> 00000000000.00</v>
          </cell>
          <cell r="AV580" t="str">
            <v>000000000</v>
          </cell>
          <cell r="AW580" t="str">
            <v>000</v>
          </cell>
          <cell r="AX580" t="str">
            <v>00</v>
          </cell>
          <cell r="AY580" t="str">
            <v>0</v>
          </cell>
          <cell r="AZ580" t="str">
            <v>FPL Fibernet</v>
          </cell>
        </row>
        <row r="581">
          <cell r="A581" t="str">
            <v>107100</v>
          </cell>
          <cell r="B581" t="str">
            <v>0366</v>
          </cell>
          <cell r="C581" t="str">
            <v>06080</v>
          </cell>
          <cell r="D581" t="str">
            <v>0FIBER</v>
          </cell>
          <cell r="E581" t="str">
            <v>366000</v>
          </cell>
          <cell r="F581" t="str">
            <v>0803</v>
          </cell>
          <cell r="G581" t="str">
            <v>36000</v>
          </cell>
          <cell r="H581" t="str">
            <v>A</v>
          </cell>
          <cell r="I581" t="str">
            <v>00000041</v>
          </cell>
          <cell r="J581">
            <v>60</v>
          </cell>
          <cell r="K581">
            <v>366</v>
          </cell>
          <cell r="L581">
            <v>6185</v>
          </cell>
          <cell r="M581">
            <v>3</v>
          </cell>
          <cell r="N581">
            <v>98</v>
          </cell>
          <cell r="O581">
            <v>1</v>
          </cell>
          <cell r="P581">
            <v>3.9809999999999999</v>
          </cell>
          <cell r="Q581" t="str">
            <v>0803</v>
          </cell>
          <cell r="R581" t="str">
            <v>36000</v>
          </cell>
          <cell r="S581" t="str">
            <v>200212</v>
          </cell>
          <cell r="T581" t="str">
            <v>PY42</v>
          </cell>
          <cell r="U581">
            <v>2084.25</v>
          </cell>
          <cell r="V581" t="str">
            <v>LDB</v>
          </cell>
          <cell r="W581">
            <v>0</v>
          </cell>
          <cell r="X581" t="str">
            <v>SHR</v>
          </cell>
          <cell r="Y581">
            <v>60</v>
          </cell>
          <cell r="Z581">
            <v>60</v>
          </cell>
          <cell r="AA581" t="str">
            <v>PYP</v>
          </cell>
          <cell r="AB581" t="str">
            <v xml:space="preserve"> 0000025</v>
          </cell>
          <cell r="AC581" t="str">
            <v>PYL</v>
          </cell>
          <cell r="AD581" t="str">
            <v>004399</v>
          </cell>
          <cell r="AE581" t="str">
            <v>EMP</v>
          </cell>
          <cell r="AF581" t="str">
            <v>27026</v>
          </cell>
          <cell r="AG581" t="str">
            <v>JUL</v>
          </cell>
          <cell r="AH581" t="str">
            <v xml:space="preserve"> 000.00</v>
          </cell>
          <cell r="AI581" t="str">
            <v>BCH</v>
          </cell>
          <cell r="AJ581" t="str">
            <v>500</v>
          </cell>
          <cell r="AK581" t="str">
            <v>CLS</v>
          </cell>
          <cell r="AL581" t="str">
            <v>R445</v>
          </cell>
          <cell r="AM581" t="str">
            <v>DTA</v>
          </cell>
          <cell r="AN581" t="str">
            <v xml:space="preserve"> 00000000000.00</v>
          </cell>
          <cell r="AO581" t="str">
            <v>DTH</v>
          </cell>
          <cell r="AP581" t="str">
            <v xml:space="preserve"> 00000000000.00</v>
          </cell>
          <cell r="AV581" t="str">
            <v>000000000</v>
          </cell>
          <cell r="AW581" t="str">
            <v>000</v>
          </cell>
          <cell r="AX581" t="str">
            <v>00</v>
          </cell>
          <cell r="AY581" t="str">
            <v>0</v>
          </cell>
          <cell r="AZ581" t="str">
            <v>FPL Fibernet</v>
          </cell>
        </row>
        <row r="582">
          <cell r="A582" t="str">
            <v>107100</v>
          </cell>
          <cell r="B582" t="str">
            <v>0306</v>
          </cell>
          <cell r="C582" t="str">
            <v>06201</v>
          </cell>
          <cell r="D582" t="str">
            <v>0ELECT</v>
          </cell>
          <cell r="E582" t="str">
            <v>306000</v>
          </cell>
          <cell r="F582" t="str">
            <v>0675</v>
          </cell>
          <cell r="G582" t="str">
            <v>52450</v>
          </cell>
          <cell r="H582" t="str">
            <v>A</v>
          </cell>
          <cell r="I582" t="str">
            <v>00000041</v>
          </cell>
          <cell r="J582">
            <v>66</v>
          </cell>
          <cell r="K582">
            <v>306</v>
          </cell>
          <cell r="L582">
            <v>6201</v>
          </cell>
          <cell r="M582">
            <v>0</v>
          </cell>
          <cell r="N582">
            <v>0</v>
          </cell>
          <cell r="O582">
            <v>0</v>
          </cell>
          <cell r="P582">
            <v>0</v>
          </cell>
          <cell r="Q582" t="str">
            <v>0675</v>
          </cell>
          <cell r="R582" t="str">
            <v>52450</v>
          </cell>
          <cell r="S582" t="str">
            <v>200212</v>
          </cell>
          <cell r="T582" t="str">
            <v>SA01</v>
          </cell>
          <cell r="U582">
            <v>25.61</v>
          </cell>
          <cell r="W582">
            <v>0</v>
          </cell>
          <cell r="Y582">
            <v>0</v>
          </cell>
          <cell r="Z582">
            <v>0</v>
          </cell>
          <cell r="AA582" t="str">
            <v>BCH</v>
          </cell>
          <cell r="AB582" t="str">
            <v>450002351</v>
          </cell>
          <cell r="AC582" t="str">
            <v>PO#</v>
          </cell>
          <cell r="AE582" t="str">
            <v>S/R</v>
          </cell>
          <cell r="AI582" t="str">
            <v>PYN</v>
          </cell>
          <cell r="AJ582" t="str">
            <v>UNITED PARCEL SVC OF AMER</v>
          </cell>
          <cell r="AK582" t="str">
            <v>VND</v>
          </cell>
          <cell r="AL582" t="str">
            <v>362407381</v>
          </cell>
          <cell r="AM582" t="str">
            <v>FAC</v>
          </cell>
          <cell r="AN582" t="str">
            <v>000</v>
          </cell>
          <cell r="AQ582" t="str">
            <v>NVD</v>
          </cell>
          <cell r="AR582" t="str">
            <v>2002-11-</v>
          </cell>
          <cell r="AU582" t="str">
            <v>0000R454V3442       UNITED PARCEL SVC OF1900003361</v>
          </cell>
          <cell r="AV582" t="str">
            <v>WF-BATCH</v>
          </cell>
          <cell r="AW582" t="str">
            <v>000</v>
          </cell>
          <cell r="AX582" t="str">
            <v>00</v>
          </cell>
          <cell r="AY582" t="str">
            <v>0</v>
          </cell>
          <cell r="AZ582" t="str">
            <v>FPL Fibernet</v>
          </cell>
        </row>
        <row r="583">
          <cell r="A583" t="str">
            <v>107100</v>
          </cell>
          <cell r="B583" t="str">
            <v>0306</v>
          </cell>
          <cell r="C583" t="str">
            <v>06201</v>
          </cell>
          <cell r="D583" t="str">
            <v>0ELECT</v>
          </cell>
          <cell r="E583" t="str">
            <v>306000</v>
          </cell>
          <cell r="F583" t="str">
            <v>0675</v>
          </cell>
          <cell r="G583" t="str">
            <v>52450</v>
          </cell>
          <cell r="H583" t="str">
            <v>A</v>
          </cell>
          <cell r="I583" t="str">
            <v>00000041</v>
          </cell>
          <cell r="J583">
            <v>66</v>
          </cell>
          <cell r="K583">
            <v>306</v>
          </cell>
          <cell r="L583">
            <v>6201</v>
          </cell>
          <cell r="M583">
            <v>0</v>
          </cell>
          <cell r="N583">
            <v>0</v>
          </cell>
          <cell r="O583">
            <v>0</v>
          </cell>
          <cell r="P583">
            <v>0</v>
          </cell>
          <cell r="Q583" t="str">
            <v>0675</v>
          </cell>
          <cell r="R583" t="str">
            <v>52450</v>
          </cell>
          <cell r="S583" t="str">
            <v>200212</v>
          </cell>
          <cell r="T583" t="str">
            <v>SA01</v>
          </cell>
          <cell r="U583">
            <v>112.67</v>
          </cell>
          <cell r="W583">
            <v>0</v>
          </cell>
          <cell r="Y583">
            <v>0</v>
          </cell>
          <cell r="Z583">
            <v>0</v>
          </cell>
          <cell r="AA583" t="str">
            <v>BCH</v>
          </cell>
          <cell r="AB583" t="str">
            <v>450002361</v>
          </cell>
          <cell r="AC583" t="str">
            <v>PO#</v>
          </cell>
          <cell r="AE583" t="str">
            <v>S/R</v>
          </cell>
          <cell r="AI583" t="str">
            <v>PYN</v>
          </cell>
          <cell r="AJ583" t="str">
            <v>FEDERAL EXPRESS CORP</v>
          </cell>
          <cell r="AK583" t="str">
            <v>VND</v>
          </cell>
          <cell r="AL583" t="str">
            <v>710427007</v>
          </cell>
          <cell r="AM583" t="str">
            <v>FAC</v>
          </cell>
          <cell r="AN583" t="str">
            <v>000</v>
          </cell>
          <cell r="AQ583" t="str">
            <v>NVD</v>
          </cell>
          <cell r="AR583" t="str">
            <v>2002-11-</v>
          </cell>
          <cell r="AU583" t="str">
            <v>4-471-17820         FEDERAL EXPRESS CORP1900003491</v>
          </cell>
          <cell r="AV583" t="str">
            <v>WF-BATCH</v>
          </cell>
          <cell r="AW583" t="str">
            <v>000</v>
          </cell>
          <cell r="AX583" t="str">
            <v>00</v>
          </cell>
          <cell r="AY583" t="str">
            <v>0</v>
          </cell>
          <cell r="AZ583" t="str">
            <v>FPL Fibernet</v>
          </cell>
        </row>
        <row r="584">
          <cell r="A584" t="str">
            <v>107100</v>
          </cell>
          <cell r="B584" t="str">
            <v>0306</v>
          </cell>
          <cell r="C584" t="str">
            <v>06201</v>
          </cell>
          <cell r="D584" t="str">
            <v>0ELECT</v>
          </cell>
          <cell r="E584" t="str">
            <v>306000</v>
          </cell>
          <cell r="F584" t="str">
            <v>0676</v>
          </cell>
          <cell r="G584" t="str">
            <v>11450</v>
          </cell>
          <cell r="H584" t="str">
            <v>A</v>
          </cell>
          <cell r="I584" t="str">
            <v>00000041</v>
          </cell>
          <cell r="J584">
            <v>66</v>
          </cell>
          <cell r="K584">
            <v>306</v>
          </cell>
          <cell r="L584">
            <v>6201</v>
          </cell>
          <cell r="M584">
            <v>0</v>
          </cell>
          <cell r="N584">
            <v>0</v>
          </cell>
          <cell r="O584">
            <v>0</v>
          </cell>
          <cell r="P584">
            <v>0</v>
          </cell>
          <cell r="Q584" t="str">
            <v>0676</v>
          </cell>
          <cell r="R584" t="str">
            <v>11450</v>
          </cell>
          <cell r="S584" t="str">
            <v>200212</v>
          </cell>
          <cell r="T584" t="str">
            <v>SA01</v>
          </cell>
          <cell r="U584">
            <v>200.04</v>
          </cell>
          <cell r="V584" t="str">
            <v>LDB</v>
          </cell>
          <cell r="W584">
            <v>0</v>
          </cell>
          <cell r="Y584">
            <v>0</v>
          </cell>
          <cell r="Z584">
            <v>1</v>
          </cell>
          <cell r="AA584" t="str">
            <v>MS#</v>
          </cell>
          <cell r="AB584" t="str">
            <v xml:space="preserve">   998014037</v>
          </cell>
          <cell r="AC584" t="str">
            <v>BCH</v>
          </cell>
          <cell r="AD584" t="str">
            <v>021118</v>
          </cell>
          <cell r="AE584" t="str">
            <v>TML</v>
          </cell>
          <cell r="AF584" t="str">
            <v>12004</v>
          </cell>
          <cell r="AG584" t="str">
            <v>SRL</v>
          </cell>
          <cell r="AH584" t="str">
            <v>0366</v>
          </cell>
          <cell r="AI584" t="str">
            <v>DLV</v>
          </cell>
          <cell r="AJ584" t="str">
            <v>000</v>
          </cell>
          <cell r="AK584" t="str">
            <v>REL</v>
          </cell>
          <cell r="AL584" t="str">
            <v>000</v>
          </cell>
          <cell r="AM584" t="str">
            <v>LN#</v>
          </cell>
          <cell r="AO584" t="str">
            <v>UOI</v>
          </cell>
          <cell r="AP584" t="str">
            <v>EA</v>
          </cell>
          <cell r="AU584" t="str">
            <v>0</v>
          </cell>
          <cell r="AW584" t="str">
            <v>000</v>
          </cell>
          <cell r="AX584" t="str">
            <v>00</v>
          </cell>
          <cell r="AY584" t="str">
            <v>0</v>
          </cell>
          <cell r="AZ584" t="str">
            <v>FPL Fibernet</v>
          </cell>
        </row>
        <row r="585">
          <cell r="A585" t="str">
            <v>107100</v>
          </cell>
          <cell r="B585" t="str">
            <v>0306</v>
          </cell>
          <cell r="C585" t="str">
            <v>06201</v>
          </cell>
          <cell r="D585" t="str">
            <v>0ELECT</v>
          </cell>
          <cell r="E585" t="str">
            <v>306000</v>
          </cell>
          <cell r="F585" t="str">
            <v>0676</v>
          </cell>
          <cell r="G585" t="str">
            <v>11450</v>
          </cell>
          <cell r="H585" t="str">
            <v>A</v>
          </cell>
          <cell r="I585" t="str">
            <v>00000041</v>
          </cell>
          <cell r="J585">
            <v>66</v>
          </cell>
          <cell r="K585">
            <v>306</v>
          </cell>
          <cell r="L585">
            <v>6201</v>
          </cell>
          <cell r="M585">
            <v>0</v>
          </cell>
          <cell r="N585">
            <v>0</v>
          </cell>
          <cell r="O585">
            <v>0</v>
          </cell>
          <cell r="P585">
            <v>0</v>
          </cell>
          <cell r="Q585" t="str">
            <v>0676</v>
          </cell>
          <cell r="R585" t="str">
            <v>11450</v>
          </cell>
          <cell r="S585" t="str">
            <v>200212</v>
          </cell>
          <cell r="T585" t="str">
            <v>SA01</v>
          </cell>
          <cell r="U585">
            <v>399.82</v>
          </cell>
          <cell r="V585" t="str">
            <v>LDB</v>
          </cell>
          <cell r="W585">
            <v>0</v>
          </cell>
          <cell r="Y585">
            <v>0</v>
          </cell>
          <cell r="Z585">
            <v>1</v>
          </cell>
          <cell r="AA585" t="str">
            <v>MS#</v>
          </cell>
          <cell r="AB585" t="str">
            <v xml:space="preserve">   998003502</v>
          </cell>
          <cell r="AC585" t="str">
            <v>BCH</v>
          </cell>
          <cell r="AD585" t="str">
            <v>021140</v>
          </cell>
          <cell r="AE585" t="str">
            <v>TML</v>
          </cell>
          <cell r="AF585" t="str">
            <v>12004</v>
          </cell>
          <cell r="AG585" t="str">
            <v>SRL</v>
          </cell>
          <cell r="AH585" t="str">
            <v>0366</v>
          </cell>
          <cell r="AI585" t="str">
            <v>DLV</v>
          </cell>
          <cell r="AJ585" t="str">
            <v>000</v>
          </cell>
          <cell r="AK585" t="str">
            <v>REL</v>
          </cell>
          <cell r="AL585" t="str">
            <v>000</v>
          </cell>
          <cell r="AM585" t="str">
            <v>LN#</v>
          </cell>
          <cell r="AO585" t="str">
            <v>UOI</v>
          </cell>
          <cell r="AP585" t="str">
            <v>EA</v>
          </cell>
          <cell r="AU585" t="str">
            <v>0</v>
          </cell>
          <cell r="AW585" t="str">
            <v>000</v>
          </cell>
          <cell r="AX585" t="str">
            <v>00</v>
          </cell>
          <cell r="AY585" t="str">
            <v>0</v>
          </cell>
          <cell r="AZ585" t="str">
            <v>FPL Fibernet</v>
          </cell>
        </row>
        <row r="586">
          <cell r="A586" t="str">
            <v>107100</v>
          </cell>
          <cell r="B586" t="str">
            <v>0306</v>
          </cell>
          <cell r="C586" t="str">
            <v>06201</v>
          </cell>
          <cell r="D586" t="str">
            <v>0ELECT</v>
          </cell>
          <cell r="E586" t="str">
            <v>306000</v>
          </cell>
          <cell r="F586" t="str">
            <v>0676</v>
          </cell>
          <cell r="G586" t="str">
            <v>11450</v>
          </cell>
          <cell r="H586" t="str">
            <v>A</v>
          </cell>
          <cell r="I586" t="str">
            <v>00000041</v>
          </cell>
          <cell r="J586">
            <v>66</v>
          </cell>
          <cell r="K586">
            <v>306</v>
          </cell>
          <cell r="L586">
            <v>6201</v>
          </cell>
          <cell r="M586">
            <v>0</v>
          </cell>
          <cell r="N586">
            <v>0</v>
          </cell>
          <cell r="O586">
            <v>0</v>
          </cell>
          <cell r="P586">
            <v>0</v>
          </cell>
          <cell r="Q586" t="str">
            <v>0676</v>
          </cell>
          <cell r="R586" t="str">
            <v>11450</v>
          </cell>
          <cell r="S586" t="str">
            <v>200212</v>
          </cell>
          <cell r="T586" t="str">
            <v>SA01</v>
          </cell>
          <cell r="U586">
            <v>755.92</v>
          </cell>
          <cell r="V586" t="str">
            <v>LDB</v>
          </cell>
          <cell r="W586">
            <v>0</v>
          </cell>
          <cell r="Y586">
            <v>0</v>
          </cell>
          <cell r="Z586">
            <v>4</v>
          </cell>
          <cell r="AA586" t="str">
            <v>MS#</v>
          </cell>
          <cell r="AB586" t="str">
            <v xml:space="preserve">   998003509</v>
          </cell>
          <cell r="AC586" t="str">
            <v>BCH</v>
          </cell>
          <cell r="AD586" t="str">
            <v>021141</v>
          </cell>
          <cell r="AE586" t="str">
            <v>TML</v>
          </cell>
          <cell r="AF586" t="str">
            <v>12004</v>
          </cell>
          <cell r="AG586" t="str">
            <v>SRL</v>
          </cell>
          <cell r="AH586" t="str">
            <v>0366</v>
          </cell>
          <cell r="AI586" t="str">
            <v>DLV</v>
          </cell>
          <cell r="AJ586" t="str">
            <v>000</v>
          </cell>
          <cell r="AK586" t="str">
            <v>REL</v>
          </cell>
          <cell r="AL586" t="str">
            <v>000</v>
          </cell>
          <cell r="AM586" t="str">
            <v>LN#</v>
          </cell>
          <cell r="AO586" t="str">
            <v>UOI</v>
          </cell>
          <cell r="AP586" t="str">
            <v>EA</v>
          </cell>
          <cell r="AU586" t="str">
            <v>0</v>
          </cell>
          <cell r="AW586" t="str">
            <v>000</v>
          </cell>
          <cell r="AX586" t="str">
            <v>00</v>
          </cell>
          <cell r="AY586" t="str">
            <v>0</v>
          </cell>
          <cell r="AZ586" t="str">
            <v>FPL Fibernet</v>
          </cell>
        </row>
        <row r="587">
          <cell r="A587" t="str">
            <v>107100</v>
          </cell>
          <cell r="B587" t="str">
            <v>0306</v>
          </cell>
          <cell r="C587" t="str">
            <v>06201</v>
          </cell>
          <cell r="D587" t="str">
            <v>0ELECT</v>
          </cell>
          <cell r="E587" t="str">
            <v>306000</v>
          </cell>
          <cell r="F587" t="str">
            <v>0676</v>
          </cell>
          <cell r="G587" t="str">
            <v>11450</v>
          </cell>
          <cell r="H587" t="str">
            <v>A</v>
          </cell>
          <cell r="I587" t="str">
            <v>00000041</v>
          </cell>
          <cell r="J587">
            <v>66</v>
          </cell>
          <cell r="K587">
            <v>306</v>
          </cell>
          <cell r="L587">
            <v>6201</v>
          </cell>
          <cell r="M587">
            <v>0</v>
          </cell>
          <cell r="N587">
            <v>0</v>
          </cell>
          <cell r="O587">
            <v>0</v>
          </cell>
          <cell r="P587">
            <v>0</v>
          </cell>
          <cell r="Q587" t="str">
            <v>0676</v>
          </cell>
          <cell r="R587" t="str">
            <v>11450</v>
          </cell>
          <cell r="S587" t="str">
            <v>200212</v>
          </cell>
          <cell r="T587" t="str">
            <v>SA01</v>
          </cell>
          <cell r="U587">
            <v>2267.7600000000002</v>
          </cell>
          <cell r="V587" t="str">
            <v>LDB</v>
          </cell>
          <cell r="W587">
            <v>0</v>
          </cell>
          <cell r="Y587">
            <v>0</v>
          </cell>
          <cell r="Z587">
            <v>12</v>
          </cell>
          <cell r="AA587" t="str">
            <v>MS#</v>
          </cell>
          <cell r="AB587" t="str">
            <v xml:space="preserve">   998003509</v>
          </cell>
          <cell r="AC587" t="str">
            <v>BCH</v>
          </cell>
          <cell r="AD587" t="str">
            <v>021139</v>
          </cell>
          <cell r="AE587" t="str">
            <v>TML</v>
          </cell>
          <cell r="AF587" t="str">
            <v>12004</v>
          </cell>
          <cell r="AG587" t="str">
            <v>SRL</v>
          </cell>
          <cell r="AH587" t="str">
            <v>0366</v>
          </cell>
          <cell r="AI587" t="str">
            <v>DLV</v>
          </cell>
          <cell r="AJ587" t="str">
            <v>000</v>
          </cell>
          <cell r="AK587" t="str">
            <v>REL</v>
          </cell>
          <cell r="AL587" t="str">
            <v>000</v>
          </cell>
          <cell r="AM587" t="str">
            <v>LN#</v>
          </cell>
          <cell r="AO587" t="str">
            <v>UOI</v>
          </cell>
          <cell r="AP587" t="str">
            <v>EA</v>
          </cell>
          <cell r="AU587" t="str">
            <v>0</v>
          </cell>
          <cell r="AW587" t="str">
            <v>000</v>
          </cell>
          <cell r="AX587" t="str">
            <v>00</v>
          </cell>
          <cell r="AY587" t="str">
            <v>0</v>
          </cell>
          <cell r="AZ587" t="str">
            <v>FPL Fibernet</v>
          </cell>
        </row>
        <row r="588">
          <cell r="A588" t="str">
            <v>107100</v>
          </cell>
          <cell r="B588" t="str">
            <v>0306</v>
          </cell>
          <cell r="C588" t="str">
            <v>06201</v>
          </cell>
          <cell r="D588" t="str">
            <v>0ELECT</v>
          </cell>
          <cell r="E588" t="str">
            <v>306000</v>
          </cell>
          <cell r="F588" t="str">
            <v>0676</v>
          </cell>
          <cell r="G588" t="str">
            <v>11450</v>
          </cell>
          <cell r="H588" t="str">
            <v>A</v>
          </cell>
          <cell r="I588" t="str">
            <v>00000041</v>
          </cell>
          <cell r="J588">
            <v>66</v>
          </cell>
          <cell r="K588">
            <v>306</v>
          </cell>
          <cell r="L588">
            <v>6201</v>
          </cell>
          <cell r="M588">
            <v>0</v>
          </cell>
          <cell r="N588">
            <v>0</v>
          </cell>
          <cell r="O588">
            <v>0</v>
          </cell>
          <cell r="P588">
            <v>0</v>
          </cell>
          <cell r="Q588" t="str">
            <v>0676</v>
          </cell>
          <cell r="R588" t="str">
            <v>11450</v>
          </cell>
          <cell r="S588" t="str">
            <v>200212</v>
          </cell>
          <cell r="T588" t="str">
            <v>SA01</v>
          </cell>
          <cell r="U588">
            <v>5812.92</v>
          </cell>
          <cell r="V588" t="str">
            <v>LDB</v>
          </cell>
          <cell r="W588">
            <v>0</v>
          </cell>
          <cell r="Y588">
            <v>0</v>
          </cell>
          <cell r="Z588">
            <v>2</v>
          </cell>
          <cell r="AA588" t="str">
            <v>MS#</v>
          </cell>
          <cell r="AB588" t="str">
            <v xml:space="preserve">   998014506</v>
          </cell>
          <cell r="AC588" t="str">
            <v>BCH</v>
          </cell>
          <cell r="AD588" t="str">
            <v>021138</v>
          </cell>
          <cell r="AE588" t="str">
            <v>TML</v>
          </cell>
          <cell r="AF588" t="str">
            <v>12004</v>
          </cell>
          <cell r="AG588" t="str">
            <v>SRL</v>
          </cell>
          <cell r="AH588" t="str">
            <v>0366</v>
          </cell>
          <cell r="AI588" t="str">
            <v>DLV</v>
          </cell>
          <cell r="AJ588" t="str">
            <v>000</v>
          </cell>
          <cell r="AK588" t="str">
            <v>REL</v>
          </cell>
          <cell r="AL588" t="str">
            <v>000</v>
          </cell>
          <cell r="AM588" t="str">
            <v>LN#</v>
          </cell>
          <cell r="AO588" t="str">
            <v>UOI</v>
          </cell>
          <cell r="AP588" t="str">
            <v>EA</v>
          </cell>
          <cell r="AU588" t="str">
            <v>0</v>
          </cell>
          <cell r="AW588" t="str">
            <v>000</v>
          </cell>
          <cell r="AX588" t="str">
            <v>00</v>
          </cell>
          <cell r="AY588" t="str">
            <v>0</v>
          </cell>
          <cell r="AZ588" t="str">
            <v>FPL Fibernet</v>
          </cell>
        </row>
        <row r="589">
          <cell r="A589" t="str">
            <v>107100</v>
          </cell>
          <cell r="B589" t="str">
            <v>0306</v>
          </cell>
          <cell r="C589" t="str">
            <v>06201</v>
          </cell>
          <cell r="D589" t="str">
            <v>0ELECT</v>
          </cell>
          <cell r="E589" t="str">
            <v>306000</v>
          </cell>
          <cell r="F589" t="str">
            <v>0676</v>
          </cell>
          <cell r="G589" t="str">
            <v>11450</v>
          </cell>
          <cell r="H589" t="str">
            <v>A</v>
          </cell>
          <cell r="I589" t="str">
            <v>00000041</v>
          </cell>
          <cell r="J589">
            <v>66</v>
          </cell>
          <cell r="K589">
            <v>306</v>
          </cell>
          <cell r="L589">
            <v>6201</v>
          </cell>
          <cell r="M589">
            <v>0</v>
          </cell>
          <cell r="N589">
            <v>0</v>
          </cell>
          <cell r="O589">
            <v>0</v>
          </cell>
          <cell r="P589">
            <v>0</v>
          </cell>
          <cell r="Q589" t="str">
            <v>0676</v>
          </cell>
          <cell r="R589" t="str">
            <v>11450</v>
          </cell>
          <cell r="S589" t="str">
            <v>200212</v>
          </cell>
          <cell r="T589" t="str">
            <v>SA01</v>
          </cell>
          <cell r="U589">
            <v>5812.93</v>
          </cell>
          <cell r="V589" t="str">
            <v>LDB</v>
          </cell>
          <cell r="W589">
            <v>0</v>
          </cell>
          <cell r="Y589">
            <v>0</v>
          </cell>
          <cell r="Z589">
            <v>2</v>
          </cell>
          <cell r="AA589" t="str">
            <v>MS#</v>
          </cell>
          <cell r="AB589" t="str">
            <v xml:space="preserve">   998014506</v>
          </cell>
          <cell r="AC589" t="str">
            <v>BCH</v>
          </cell>
          <cell r="AD589" t="str">
            <v>021119</v>
          </cell>
          <cell r="AE589" t="str">
            <v>TML</v>
          </cell>
          <cell r="AF589" t="str">
            <v>12004</v>
          </cell>
          <cell r="AG589" t="str">
            <v>SRL</v>
          </cell>
          <cell r="AH589" t="str">
            <v>0366</v>
          </cell>
          <cell r="AI589" t="str">
            <v>DLV</v>
          </cell>
          <cell r="AJ589" t="str">
            <v>000</v>
          </cell>
          <cell r="AK589" t="str">
            <v>REL</v>
          </cell>
          <cell r="AL589" t="str">
            <v>000</v>
          </cell>
          <cell r="AM589" t="str">
            <v>LN#</v>
          </cell>
          <cell r="AO589" t="str">
            <v>UOI</v>
          </cell>
          <cell r="AP589" t="str">
            <v>EA</v>
          </cell>
          <cell r="AU589" t="str">
            <v>0</v>
          </cell>
          <cell r="AW589" t="str">
            <v>000</v>
          </cell>
          <cell r="AX589" t="str">
            <v>00</v>
          </cell>
          <cell r="AY589" t="str">
            <v>0</v>
          </cell>
          <cell r="AZ589" t="str">
            <v>FPL Fibernet</v>
          </cell>
        </row>
        <row r="590">
          <cell r="A590" t="str">
            <v>107100</v>
          </cell>
          <cell r="B590" t="str">
            <v>0312</v>
          </cell>
          <cell r="C590" t="str">
            <v>06201</v>
          </cell>
          <cell r="D590" t="str">
            <v>0ELECT</v>
          </cell>
          <cell r="E590" t="str">
            <v>312000</v>
          </cell>
          <cell r="F590" t="str">
            <v>0675</v>
          </cell>
          <cell r="G590" t="str">
            <v>52450</v>
          </cell>
          <cell r="H590" t="str">
            <v>A</v>
          </cell>
          <cell r="I590" t="str">
            <v>00000041</v>
          </cell>
          <cell r="J590">
            <v>65</v>
          </cell>
          <cell r="K590">
            <v>312</v>
          </cell>
          <cell r="L590">
            <v>6201</v>
          </cell>
          <cell r="M590">
            <v>0</v>
          </cell>
          <cell r="N590">
            <v>0</v>
          </cell>
          <cell r="O590">
            <v>0</v>
          </cell>
          <cell r="P590">
            <v>0</v>
          </cell>
          <cell r="Q590" t="str">
            <v>0675</v>
          </cell>
          <cell r="R590" t="str">
            <v>52450</v>
          </cell>
          <cell r="S590" t="str">
            <v>200212</v>
          </cell>
          <cell r="T590" t="str">
            <v>SA01</v>
          </cell>
          <cell r="U590">
            <v>146.52000000000001</v>
          </cell>
          <cell r="W590">
            <v>0</v>
          </cell>
          <cell r="Y590">
            <v>0</v>
          </cell>
          <cell r="Z590">
            <v>0</v>
          </cell>
          <cell r="AA590" t="str">
            <v>BCH</v>
          </cell>
          <cell r="AB590" t="str">
            <v>450002361</v>
          </cell>
          <cell r="AC590" t="str">
            <v>PO#</v>
          </cell>
          <cell r="AE590" t="str">
            <v>S/R</v>
          </cell>
          <cell r="AI590" t="str">
            <v>PYN</v>
          </cell>
          <cell r="AJ590" t="str">
            <v>AAA COOPER TRANSPORTATION</v>
          </cell>
          <cell r="AK590" t="str">
            <v>VND</v>
          </cell>
          <cell r="AL590" t="str">
            <v>630364620</v>
          </cell>
          <cell r="AM590" t="str">
            <v>FAC</v>
          </cell>
          <cell r="AN590" t="str">
            <v>000</v>
          </cell>
          <cell r="AQ590" t="str">
            <v>NVD</v>
          </cell>
          <cell r="AR590" t="str">
            <v>2002-10-</v>
          </cell>
          <cell r="AU590" t="str">
            <v>CUSTOMER# 098369    AAA COOPER TRANSPORT1900003489</v>
          </cell>
          <cell r="AV590" t="str">
            <v>WF-BATCH</v>
          </cell>
          <cell r="AW590" t="str">
            <v>000</v>
          </cell>
          <cell r="AX590" t="str">
            <v>00</v>
          </cell>
          <cell r="AY590" t="str">
            <v>0</v>
          </cell>
          <cell r="AZ590" t="str">
            <v>FPL Fibernet</v>
          </cell>
        </row>
        <row r="591">
          <cell r="A591" t="str">
            <v>107100</v>
          </cell>
          <cell r="B591" t="str">
            <v>0312</v>
          </cell>
          <cell r="C591" t="str">
            <v>06201</v>
          </cell>
          <cell r="D591" t="str">
            <v>0ELECT</v>
          </cell>
          <cell r="E591" t="str">
            <v>312000</v>
          </cell>
          <cell r="F591" t="str">
            <v>0675</v>
          </cell>
          <cell r="G591" t="str">
            <v>52450</v>
          </cell>
          <cell r="H591" t="str">
            <v>A</v>
          </cell>
          <cell r="I591" t="str">
            <v>00000041</v>
          </cell>
          <cell r="J591">
            <v>65</v>
          </cell>
          <cell r="K591">
            <v>312</v>
          </cell>
          <cell r="L591">
            <v>6201</v>
          </cell>
          <cell r="M591">
            <v>0</v>
          </cell>
          <cell r="N591">
            <v>0</v>
          </cell>
          <cell r="O591">
            <v>0</v>
          </cell>
          <cell r="P591">
            <v>0</v>
          </cell>
          <cell r="Q591" t="str">
            <v>0675</v>
          </cell>
          <cell r="R591" t="str">
            <v>52450</v>
          </cell>
          <cell r="S591" t="str">
            <v>200212</v>
          </cell>
          <cell r="T591" t="str">
            <v>SA01</v>
          </cell>
          <cell r="U591">
            <v>352</v>
          </cell>
          <cell r="W591">
            <v>0</v>
          </cell>
          <cell r="Y591">
            <v>0</v>
          </cell>
          <cell r="Z591">
            <v>0</v>
          </cell>
          <cell r="AA591" t="str">
            <v>BCH</v>
          </cell>
          <cell r="AB591" t="str">
            <v>450002351</v>
          </cell>
          <cell r="AC591" t="str">
            <v>PO#</v>
          </cell>
          <cell r="AE591" t="str">
            <v>S/R</v>
          </cell>
          <cell r="AI591" t="str">
            <v>PYN</v>
          </cell>
          <cell r="AJ591" t="str">
            <v>SOMERA COMMUNICATIONS INC</v>
          </cell>
          <cell r="AK591" t="str">
            <v>VND</v>
          </cell>
          <cell r="AL591" t="str">
            <v>770521878</v>
          </cell>
          <cell r="AM591" t="str">
            <v>FAC</v>
          </cell>
          <cell r="AN591" t="str">
            <v>000</v>
          </cell>
          <cell r="AQ591" t="str">
            <v>NVD</v>
          </cell>
          <cell r="AR591" t="str">
            <v>2002-10-</v>
          </cell>
          <cell r="AU591" t="str">
            <v>141997-FREIGHT      SOMERA COMMUNICATION1900003353</v>
          </cell>
          <cell r="AV591" t="str">
            <v>WF-BATCH</v>
          </cell>
          <cell r="AW591" t="str">
            <v>000</v>
          </cell>
          <cell r="AX591" t="str">
            <v>00</v>
          </cell>
          <cell r="AY591" t="str">
            <v>0</v>
          </cell>
          <cell r="AZ591" t="str">
            <v>FPL Fibernet</v>
          </cell>
        </row>
        <row r="592">
          <cell r="A592" t="str">
            <v>107100</v>
          </cell>
          <cell r="B592" t="str">
            <v>0312</v>
          </cell>
          <cell r="C592" t="str">
            <v>06201</v>
          </cell>
          <cell r="D592" t="str">
            <v>0ELECT</v>
          </cell>
          <cell r="E592" t="str">
            <v>312000</v>
          </cell>
          <cell r="F592" t="str">
            <v>0675</v>
          </cell>
          <cell r="G592" t="str">
            <v>52450</v>
          </cell>
          <cell r="H592" t="str">
            <v>A</v>
          </cell>
          <cell r="I592" t="str">
            <v>00000041</v>
          </cell>
          <cell r="J592">
            <v>66</v>
          </cell>
          <cell r="K592">
            <v>312</v>
          </cell>
          <cell r="L592">
            <v>6201</v>
          </cell>
          <cell r="M592">
            <v>0</v>
          </cell>
          <cell r="N592">
            <v>0</v>
          </cell>
          <cell r="O592">
            <v>0</v>
          </cell>
          <cell r="P592">
            <v>0</v>
          </cell>
          <cell r="Q592" t="str">
            <v>0675</v>
          </cell>
          <cell r="R592" t="str">
            <v>52450</v>
          </cell>
          <cell r="S592" t="str">
            <v>200212</v>
          </cell>
          <cell r="T592" t="str">
            <v>SA01</v>
          </cell>
          <cell r="U592">
            <v>51.45</v>
          </cell>
          <cell r="W592">
            <v>0</v>
          </cell>
          <cell r="Y592">
            <v>0</v>
          </cell>
          <cell r="Z592">
            <v>0</v>
          </cell>
          <cell r="AA592" t="str">
            <v>BCH</v>
          </cell>
          <cell r="AB592" t="str">
            <v>450002361</v>
          </cell>
          <cell r="AC592" t="str">
            <v>PO#</v>
          </cell>
          <cell r="AE592" t="str">
            <v>S/R</v>
          </cell>
          <cell r="AI592" t="str">
            <v>PYN</v>
          </cell>
          <cell r="AJ592" t="str">
            <v>FEDERAL EXPRESS CORP</v>
          </cell>
          <cell r="AK592" t="str">
            <v>VND</v>
          </cell>
          <cell r="AL592" t="str">
            <v>710427007</v>
          </cell>
          <cell r="AM592" t="str">
            <v>FAC</v>
          </cell>
          <cell r="AN592" t="str">
            <v>000</v>
          </cell>
          <cell r="AQ592" t="str">
            <v>NVD</v>
          </cell>
          <cell r="AR592" t="str">
            <v>2002-11-</v>
          </cell>
          <cell r="AU592" t="str">
            <v>4-471-17820         FEDERAL EXPRESS CORP1900003491</v>
          </cell>
          <cell r="AV592" t="str">
            <v>WF-BATCH</v>
          </cell>
          <cell r="AW592" t="str">
            <v>000</v>
          </cell>
          <cell r="AX592" t="str">
            <v>00</v>
          </cell>
          <cell r="AY592" t="str">
            <v>0</v>
          </cell>
          <cell r="AZ592" t="str">
            <v>FPL Fibernet</v>
          </cell>
        </row>
        <row r="593">
          <cell r="A593" t="str">
            <v>107100</v>
          </cell>
          <cell r="B593" t="str">
            <v>0312</v>
          </cell>
          <cell r="C593" t="str">
            <v>06201</v>
          </cell>
          <cell r="D593" t="str">
            <v>0ELECT</v>
          </cell>
          <cell r="E593" t="str">
            <v>312000</v>
          </cell>
          <cell r="F593" t="str">
            <v>0675</v>
          </cell>
          <cell r="G593" t="str">
            <v>52450</v>
          </cell>
          <cell r="H593" t="str">
            <v>A</v>
          </cell>
          <cell r="I593" t="str">
            <v>00000041</v>
          </cell>
          <cell r="J593">
            <v>66</v>
          </cell>
          <cell r="K593">
            <v>312</v>
          </cell>
          <cell r="L593">
            <v>6201</v>
          </cell>
          <cell r="M593">
            <v>0</v>
          </cell>
          <cell r="N593">
            <v>0</v>
          </cell>
          <cell r="O593">
            <v>0</v>
          </cell>
          <cell r="P593">
            <v>0</v>
          </cell>
          <cell r="Q593" t="str">
            <v>0675</v>
          </cell>
          <cell r="R593" t="str">
            <v>52450</v>
          </cell>
          <cell r="S593" t="str">
            <v>200212</v>
          </cell>
          <cell r="T593" t="str">
            <v>SA01</v>
          </cell>
          <cell r="U593">
            <v>113.04</v>
          </cell>
          <cell r="W593">
            <v>0</v>
          </cell>
          <cell r="Y593">
            <v>0</v>
          </cell>
          <cell r="Z593">
            <v>0</v>
          </cell>
          <cell r="AA593" t="str">
            <v>BCH</v>
          </cell>
          <cell r="AB593" t="str">
            <v>450002361</v>
          </cell>
          <cell r="AC593" t="str">
            <v>PO#</v>
          </cell>
          <cell r="AE593" t="str">
            <v>S/R</v>
          </cell>
          <cell r="AI593" t="str">
            <v>PYN</v>
          </cell>
          <cell r="AJ593" t="str">
            <v>FEDERAL EXPRESS CORP</v>
          </cell>
          <cell r="AK593" t="str">
            <v>VND</v>
          </cell>
          <cell r="AL593" t="str">
            <v>710427007</v>
          </cell>
          <cell r="AM593" t="str">
            <v>FAC</v>
          </cell>
          <cell r="AN593" t="str">
            <v>000</v>
          </cell>
          <cell r="AQ593" t="str">
            <v>NVD</v>
          </cell>
          <cell r="AR593" t="str">
            <v>2002-11-</v>
          </cell>
          <cell r="AU593" t="str">
            <v>4-470-79055         FEDERAL EXPRESS CORP1900003490</v>
          </cell>
          <cell r="AV593" t="str">
            <v>WF-BATCH</v>
          </cell>
          <cell r="AW593" t="str">
            <v>000</v>
          </cell>
          <cell r="AX593" t="str">
            <v>00</v>
          </cell>
          <cell r="AY593" t="str">
            <v>0</v>
          </cell>
          <cell r="AZ593" t="str">
            <v>FPL Fibernet</v>
          </cell>
        </row>
        <row r="594">
          <cell r="A594" t="str">
            <v>107100</v>
          </cell>
          <cell r="B594" t="str">
            <v>0312</v>
          </cell>
          <cell r="C594" t="str">
            <v>06201</v>
          </cell>
          <cell r="D594" t="str">
            <v>0ELECT</v>
          </cell>
          <cell r="E594" t="str">
            <v>312000</v>
          </cell>
          <cell r="F594" t="str">
            <v>0676</v>
          </cell>
          <cell r="G594" t="str">
            <v>11450</v>
          </cell>
          <cell r="H594" t="str">
            <v>A</v>
          </cell>
          <cell r="I594" t="str">
            <v>00000041</v>
          </cell>
          <cell r="J594">
            <v>66</v>
          </cell>
          <cell r="K594">
            <v>312</v>
          </cell>
          <cell r="L594">
            <v>6201</v>
          </cell>
          <cell r="M594">
            <v>0</v>
          </cell>
          <cell r="N594">
            <v>0</v>
          </cell>
          <cell r="O594">
            <v>0</v>
          </cell>
          <cell r="P594">
            <v>0</v>
          </cell>
          <cell r="Q594" t="str">
            <v>0676</v>
          </cell>
          <cell r="R594" t="str">
            <v>11450</v>
          </cell>
          <cell r="S594" t="str">
            <v>200212</v>
          </cell>
          <cell r="T594" t="str">
            <v>SA01</v>
          </cell>
          <cell r="U594">
            <v>188.98</v>
          </cell>
          <cell r="V594" t="str">
            <v>LDB</v>
          </cell>
          <cell r="W594">
            <v>0</v>
          </cell>
          <cell r="Y594">
            <v>0</v>
          </cell>
          <cell r="Z594">
            <v>1</v>
          </cell>
          <cell r="AA594" t="str">
            <v>MS#</v>
          </cell>
          <cell r="AB594" t="str">
            <v xml:space="preserve">   998003509</v>
          </cell>
          <cell r="AC594" t="str">
            <v>BCH</v>
          </cell>
          <cell r="AD594" t="str">
            <v>014934</v>
          </cell>
          <cell r="AE594" t="str">
            <v>TML</v>
          </cell>
          <cell r="AF594" t="str">
            <v>12011</v>
          </cell>
          <cell r="AG594" t="str">
            <v>SRL</v>
          </cell>
          <cell r="AH594" t="str">
            <v>0366</v>
          </cell>
          <cell r="AI594" t="str">
            <v>DLV</v>
          </cell>
          <cell r="AJ594" t="str">
            <v>000</v>
          </cell>
          <cell r="AK594" t="str">
            <v>REL</v>
          </cell>
          <cell r="AL594" t="str">
            <v>000</v>
          </cell>
          <cell r="AM594" t="str">
            <v>LN#</v>
          </cell>
          <cell r="AO594" t="str">
            <v>UOI</v>
          </cell>
          <cell r="AP594" t="str">
            <v>EA</v>
          </cell>
          <cell r="AU594" t="str">
            <v>0</v>
          </cell>
          <cell r="AW594" t="str">
            <v>000</v>
          </cell>
          <cell r="AX594" t="str">
            <v>00</v>
          </cell>
          <cell r="AY594" t="str">
            <v>0</v>
          </cell>
          <cell r="AZ594" t="str">
            <v>FPL Fibernet</v>
          </cell>
        </row>
        <row r="595">
          <cell r="A595" t="str">
            <v>107100</v>
          </cell>
          <cell r="B595" t="str">
            <v>0312</v>
          </cell>
          <cell r="C595" t="str">
            <v>06201</v>
          </cell>
          <cell r="D595" t="str">
            <v>0ELECT</v>
          </cell>
          <cell r="E595" t="str">
            <v>312000</v>
          </cell>
          <cell r="F595" t="str">
            <v>0676</v>
          </cell>
          <cell r="G595" t="str">
            <v>11450</v>
          </cell>
          <cell r="H595" t="str">
            <v>A</v>
          </cell>
          <cell r="I595" t="str">
            <v>00000041</v>
          </cell>
          <cell r="J595">
            <v>66</v>
          </cell>
          <cell r="K595">
            <v>312</v>
          </cell>
          <cell r="L595">
            <v>6201</v>
          </cell>
          <cell r="M595">
            <v>0</v>
          </cell>
          <cell r="N595">
            <v>0</v>
          </cell>
          <cell r="O595">
            <v>0</v>
          </cell>
          <cell r="P595">
            <v>0</v>
          </cell>
          <cell r="Q595" t="str">
            <v>0676</v>
          </cell>
          <cell r="R595" t="str">
            <v>11450</v>
          </cell>
          <cell r="S595" t="str">
            <v>200212</v>
          </cell>
          <cell r="T595" t="str">
            <v>SA01</v>
          </cell>
          <cell r="U595">
            <v>263.7</v>
          </cell>
          <cell r="V595" t="str">
            <v>LDB</v>
          </cell>
          <cell r="W595">
            <v>0</v>
          </cell>
          <cell r="Y595">
            <v>0</v>
          </cell>
          <cell r="Z595">
            <v>3</v>
          </cell>
          <cell r="AA595" t="str">
            <v>MS#</v>
          </cell>
          <cell r="AB595" t="str">
            <v xml:space="preserve">   998014073</v>
          </cell>
          <cell r="AC595" t="str">
            <v>BCH</v>
          </cell>
          <cell r="AD595" t="str">
            <v>015508</v>
          </cell>
          <cell r="AE595" t="str">
            <v>TML</v>
          </cell>
          <cell r="AF595" t="str">
            <v>12019</v>
          </cell>
          <cell r="AG595" t="str">
            <v>SRL</v>
          </cell>
          <cell r="AH595" t="str">
            <v>0366</v>
          </cell>
          <cell r="AI595" t="str">
            <v>DLV</v>
          </cell>
          <cell r="AJ595" t="str">
            <v>000</v>
          </cell>
          <cell r="AK595" t="str">
            <v>REL</v>
          </cell>
          <cell r="AL595" t="str">
            <v>000</v>
          </cell>
          <cell r="AM595" t="str">
            <v>LN#</v>
          </cell>
          <cell r="AO595" t="str">
            <v>UOI</v>
          </cell>
          <cell r="AP595" t="str">
            <v>EA</v>
          </cell>
          <cell r="AU595" t="str">
            <v>0</v>
          </cell>
          <cell r="AW595" t="str">
            <v>000</v>
          </cell>
          <cell r="AX595" t="str">
            <v>00</v>
          </cell>
          <cell r="AY595" t="str">
            <v>0</v>
          </cell>
          <cell r="AZ595" t="str">
            <v>FPL Fibernet</v>
          </cell>
        </row>
        <row r="596">
          <cell r="A596" t="str">
            <v>107100</v>
          </cell>
          <cell r="B596" t="str">
            <v>0312</v>
          </cell>
          <cell r="C596" t="str">
            <v>06201</v>
          </cell>
          <cell r="D596" t="str">
            <v>0ELECT</v>
          </cell>
          <cell r="E596" t="str">
            <v>312000</v>
          </cell>
          <cell r="F596" t="str">
            <v>0676</v>
          </cell>
          <cell r="G596" t="str">
            <v>11450</v>
          </cell>
          <cell r="H596" t="str">
            <v>A</v>
          </cell>
          <cell r="I596" t="str">
            <v>00000041</v>
          </cell>
          <cell r="J596">
            <v>66</v>
          </cell>
          <cell r="K596">
            <v>312</v>
          </cell>
          <cell r="L596">
            <v>6201</v>
          </cell>
          <cell r="M596">
            <v>0</v>
          </cell>
          <cell r="N596">
            <v>0</v>
          </cell>
          <cell r="O596">
            <v>0</v>
          </cell>
          <cell r="P596">
            <v>0</v>
          </cell>
          <cell r="Q596" t="str">
            <v>0676</v>
          </cell>
          <cell r="R596" t="str">
            <v>11450</v>
          </cell>
          <cell r="S596" t="str">
            <v>200212</v>
          </cell>
          <cell r="T596" t="str">
            <v>SA01</v>
          </cell>
          <cell r="U596">
            <v>263.7</v>
          </cell>
          <cell r="V596" t="str">
            <v>LDB</v>
          </cell>
          <cell r="W596">
            <v>0</v>
          </cell>
          <cell r="Y596">
            <v>0</v>
          </cell>
          <cell r="Z596">
            <v>3</v>
          </cell>
          <cell r="AA596" t="str">
            <v>MS#</v>
          </cell>
          <cell r="AB596" t="str">
            <v xml:space="preserve">   998014073</v>
          </cell>
          <cell r="AC596" t="str">
            <v>BCH</v>
          </cell>
          <cell r="AD596" t="str">
            <v>015893</v>
          </cell>
          <cell r="AE596" t="str">
            <v>TML</v>
          </cell>
          <cell r="AF596" t="str">
            <v>12005</v>
          </cell>
          <cell r="AG596" t="str">
            <v>SRL</v>
          </cell>
          <cell r="AH596" t="str">
            <v>0366</v>
          </cell>
          <cell r="AI596" t="str">
            <v>DLV</v>
          </cell>
          <cell r="AJ596" t="str">
            <v>000</v>
          </cell>
          <cell r="AK596" t="str">
            <v>REL</v>
          </cell>
          <cell r="AL596" t="str">
            <v>000</v>
          </cell>
          <cell r="AM596" t="str">
            <v>LN#</v>
          </cell>
          <cell r="AO596" t="str">
            <v>UOI</v>
          </cell>
          <cell r="AP596" t="str">
            <v>EA</v>
          </cell>
          <cell r="AU596" t="str">
            <v>0</v>
          </cell>
          <cell r="AW596" t="str">
            <v>000</v>
          </cell>
          <cell r="AX596" t="str">
            <v>00</v>
          </cell>
          <cell r="AY596" t="str">
            <v>0</v>
          </cell>
          <cell r="AZ596" t="str">
            <v>FPL Fibernet</v>
          </cell>
        </row>
        <row r="597">
          <cell r="A597" t="str">
            <v>107100</v>
          </cell>
          <cell r="B597" t="str">
            <v>0312</v>
          </cell>
          <cell r="C597" t="str">
            <v>06201</v>
          </cell>
          <cell r="D597" t="str">
            <v>0ELECT</v>
          </cell>
          <cell r="E597" t="str">
            <v>312000</v>
          </cell>
          <cell r="F597" t="str">
            <v>0676</v>
          </cell>
          <cell r="G597" t="str">
            <v>11450</v>
          </cell>
          <cell r="H597" t="str">
            <v>A</v>
          </cell>
          <cell r="I597" t="str">
            <v>00000041</v>
          </cell>
          <cell r="J597">
            <v>66</v>
          </cell>
          <cell r="K597">
            <v>312</v>
          </cell>
          <cell r="L597">
            <v>6201</v>
          </cell>
          <cell r="M597">
            <v>0</v>
          </cell>
          <cell r="N597">
            <v>0</v>
          </cell>
          <cell r="O597">
            <v>0</v>
          </cell>
          <cell r="P597">
            <v>0</v>
          </cell>
          <cell r="Q597" t="str">
            <v>0676</v>
          </cell>
          <cell r="R597" t="str">
            <v>11450</v>
          </cell>
          <cell r="S597" t="str">
            <v>200212</v>
          </cell>
          <cell r="T597" t="str">
            <v>SA01</v>
          </cell>
          <cell r="U597">
            <v>263.7</v>
          </cell>
          <cell r="V597" t="str">
            <v>LDB</v>
          </cell>
          <cell r="W597">
            <v>0</v>
          </cell>
          <cell r="Y597">
            <v>0</v>
          </cell>
          <cell r="Z597">
            <v>3</v>
          </cell>
          <cell r="AA597" t="str">
            <v>MS#</v>
          </cell>
          <cell r="AB597" t="str">
            <v xml:space="preserve">   998014073</v>
          </cell>
          <cell r="AC597" t="str">
            <v>BCH</v>
          </cell>
          <cell r="AD597" t="str">
            <v>021112</v>
          </cell>
          <cell r="AE597" t="str">
            <v>TML</v>
          </cell>
          <cell r="AF597" t="str">
            <v>12004</v>
          </cell>
          <cell r="AG597" t="str">
            <v>SRL</v>
          </cell>
          <cell r="AH597" t="str">
            <v>0366</v>
          </cell>
          <cell r="AI597" t="str">
            <v>DLV</v>
          </cell>
          <cell r="AJ597" t="str">
            <v>000</v>
          </cell>
          <cell r="AK597" t="str">
            <v>REL</v>
          </cell>
          <cell r="AL597" t="str">
            <v>000</v>
          </cell>
          <cell r="AM597" t="str">
            <v>LN#</v>
          </cell>
          <cell r="AO597" t="str">
            <v>UOI</v>
          </cell>
          <cell r="AP597" t="str">
            <v>EA</v>
          </cell>
          <cell r="AU597" t="str">
            <v>0</v>
          </cell>
          <cell r="AW597" t="str">
            <v>000</v>
          </cell>
          <cell r="AX597" t="str">
            <v>00</v>
          </cell>
          <cell r="AY597" t="str">
            <v>0</v>
          </cell>
          <cell r="AZ597" t="str">
            <v>FPL Fibernet</v>
          </cell>
        </row>
        <row r="598">
          <cell r="A598" t="str">
            <v>107100</v>
          </cell>
          <cell r="B598" t="str">
            <v>0312</v>
          </cell>
          <cell r="C598" t="str">
            <v>06201</v>
          </cell>
          <cell r="D598" t="str">
            <v>0ELECT</v>
          </cell>
          <cell r="E598" t="str">
            <v>312000</v>
          </cell>
          <cell r="F598" t="str">
            <v>0676</v>
          </cell>
          <cell r="G598" t="str">
            <v>11450</v>
          </cell>
          <cell r="H598" t="str">
            <v>A</v>
          </cell>
          <cell r="I598" t="str">
            <v>00000041</v>
          </cell>
          <cell r="J598">
            <v>66</v>
          </cell>
          <cell r="K598">
            <v>312</v>
          </cell>
          <cell r="L598">
            <v>6201</v>
          </cell>
          <cell r="M598">
            <v>0</v>
          </cell>
          <cell r="N598">
            <v>0</v>
          </cell>
          <cell r="O598">
            <v>0</v>
          </cell>
          <cell r="P598">
            <v>0</v>
          </cell>
          <cell r="Q598" t="str">
            <v>0676</v>
          </cell>
          <cell r="R598" t="str">
            <v>11450</v>
          </cell>
          <cell r="S598" t="str">
            <v>200212</v>
          </cell>
          <cell r="T598" t="str">
            <v>SA01</v>
          </cell>
          <cell r="U598">
            <v>263.7</v>
          </cell>
          <cell r="V598" t="str">
            <v>LDB</v>
          </cell>
          <cell r="W598">
            <v>0</v>
          </cell>
          <cell r="Y598">
            <v>0</v>
          </cell>
          <cell r="Z598">
            <v>3</v>
          </cell>
          <cell r="AA598" t="str">
            <v>MS#</v>
          </cell>
          <cell r="AB598" t="str">
            <v xml:space="preserve">   998014073</v>
          </cell>
          <cell r="AC598" t="str">
            <v>BCH</v>
          </cell>
          <cell r="AD598" t="str">
            <v>021116</v>
          </cell>
          <cell r="AE598" t="str">
            <v>TML</v>
          </cell>
          <cell r="AF598" t="str">
            <v>12004</v>
          </cell>
          <cell r="AG598" t="str">
            <v>SRL</v>
          </cell>
          <cell r="AH598" t="str">
            <v>0366</v>
          </cell>
          <cell r="AI598" t="str">
            <v>DLV</v>
          </cell>
          <cell r="AJ598" t="str">
            <v>000</v>
          </cell>
          <cell r="AK598" t="str">
            <v>REL</v>
          </cell>
          <cell r="AL598" t="str">
            <v>000</v>
          </cell>
          <cell r="AM598" t="str">
            <v>LN#</v>
          </cell>
          <cell r="AO598" t="str">
            <v>UOI</v>
          </cell>
          <cell r="AP598" t="str">
            <v>EA</v>
          </cell>
          <cell r="AU598" t="str">
            <v>0</v>
          </cell>
          <cell r="AW598" t="str">
            <v>000</v>
          </cell>
          <cell r="AX598" t="str">
            <v>00</v>
          </cell>
          <cell r="AY598" t="str">
            <v>0</v>
          </cell>
          <cell r="AZ598" t="str">
            <v>FPL Fibernet</v>
          </cell>
        </row>
        <row r="599">
          <cell r="A599" t="str">
            <v>107100</v>
          </cell>
          <cell r="B599" t="str">
            <v>0312</v>
          </cell>
          <cell r="C599" t="str">
            <v>06201</v>
          </cell>
          <cell r="D599" t="str">
            <v>0ELECT</v>
          </cell>
          <cell r="E599" t="str">
            <v>312000</v>
          </cell>
          <cell r="F599" t="str">
            <v>0676</v>
          </cell>
          <cell r="G599" t="str">
            <v>11450</v>
          </cell>
          <cell r="H599" t="str">
            <v>A</v>
          </cell>
          <cell r="I599" t="str">
            <v>00000041</v>
          </cell>
          <cell r="J599">
            <v>66</v>
          </cell>
          <cell r="K599">
            <v>312</v>
          </cell>
          <cell r="L599">
            <v>6201</v>
          </cell>
          <cell r="M599">
            <v>0</v>
          </cell>
          <cell r="N599">
            <v>0</v>
          </cell>
          <cell r="O599">
            <v>0</v>
          </cell>
          <cell r="P599">
            <v>0</v>
          </cell>
          <cell r="Q599" t="str">
            <v>0676</v>
          </cell>
          <cell r="R599" t="str">
            <v>11450</v>
          </cell>
          <cell r="S599" t="str">
            <v>200212</v>
          </cell>
          <cell r="T599" t="str">
            <v>SA01</v>
          </cell>
          <cell r="U599">
            <v>263.7</v>
          </cell>
          <cell r="V599" t="str">
            <v>LDB</v>
          </cell>
          <cell r="W599">
            <v>0</v>
          </cell>
          <cell r="Y599">
            <v>0</v>
          </cell>
          <cell r="Z599">
            <v>3</v>
          </cell>
          <cell r="AA599" t="str">
            <v>MS#</v>
          </cell>
          <cell r="AB599" t="str">
            <v xml:space="preserve">   998014073</v>
          </cell>
          <cell r="AC599" t="str">
            <v>BCH</v>
          </cell>
          <cell r="AD599" t="str">
            <v>021126</v>
          </cell>
          <cell r="AE599" t="str">
            <v>TML</v>
          </cell>
          <cell r="AF599" t="str">
            <v>12004</v>
          </cell>
          <cell r="AG599" t="str">
            <v>SRL</v>
          </cell>
          <cell r="AH599" t="str">
            <v>0366</v>
          </cell>
          <cell r="AI599" t="str">
            <v>DLV</v>
          </cell>
          <cell r="AJ599" t="str">
            <v>000</v>
          </cell>
          <cell r="AK599" t="str">
            <v>REL</v>
          </cell>
          <cell r="AL599" t="str">
            <v>000</v>
          </cell>
          <cell r="AM599" t="str">
            <v>LN#</v>
          </cell>
          <cell r="AO599" t="str">
            <v>UOI</v>
          </cell>
          <cell r="AP599" t="str">
            <v>EA</v>
          </cell>
          <cell r="AU599" t="str">
            <v>0</v>
          </cell>
          <cell r="AW599" t="str">
            <v>000</v>
          </cell>
          <cell r="AX599" t="str">
            <v>00</v>
          </cell>
          <cell r="AY599" t="str">
            <v>0</v>
          </cell>
          <cell r="AZ599" t="str">
            <v>FPL Fibernet</v>
          </cell>
        </row>
        <row r="600">
          <cell r="A600" t="str">
            <v>107100</v>
          </cell>
          <cell r="B600" t="str">
            <v>0312</v>
          </cell>
          <cell r="C600" t="str">
            <v>06201</v>
          </cell>
          <cell r="D600" t="str">
            <v>0ELECT</v>
          </cell>
          <cell r="E600" t="str">
            <v>312000</v>
          </cell>
          <cell r="F600" t="str">
            <v>0676</v>
          </cell>
          <cell r="G600" t="str">
            <v>11450</v>
          </cell>
          <cell r="H600" t="str">
            <v>A</v>
          </cell>
          <cell r="I600" t="str">
            <v>00000041</v>
          </cell>
          <cell r="J600">
            <v>66</v>
          </cell>
          <cell r="K600">
            <v>312</v>
          </cell>
          <cell r="L600">
            <v>6201</v>
          </cell>
          <cell r="M600">
            <v>0</v>
          </cell>
          <cell r="N600">
            <v>0</v>
          </cell>
          <cell r="O600">
            <v>0</v>
          </cell>
          <cell r="P600">
            <v>0</v>
          </cell>
          <cell r="Q600" t="str">
            <v>0676</v>
          </cell>
          <cell r="R600" t="str">
            <v>11450</v>
          </cell>
          <cell r="S600" t="str">
            <v>200212</v>
          </cell>
          <cell r="T600" t="str">
            <v>SA01</v>
          </cell>
          <cell r="U600">
            <v>263.7</v>
          </cell>
          <cell r="V600" t="str">
            <v>LDB</v>
          </cell>
          <cell r="W600">
            <v>0</v>
          </cell>
          <cell r="Y600">
            <v>0</v>
          </cell>
          <cell r="Z600">
            <v>3</v>
          </cell>
          <cell r="AA600" t="str">
            <v>MS#</v>
          </cell>
          <cell r="AB600" t="str">
            <v xml:space="preserve">   998014073</v>
          </cell>
          <cell r="AC600" t="str">
            <v>BCH</v>
          </cell>
          <cell r="AD600" t="str">
            <v>021128</v>
          </cell>
          <cell r="AE600" t="str">
            <v>TML</v>
          </cell>
          <cell r="AF600" t="str">
            <v>12004</v>
          </cell>
          <cell r="AG600" t="str">
            <v>SRL</v>
          </cell>
          <cell r="AH600" t="str">
            <v>0366</v>
          </cell>
          <cell r="AI600" t="str">
            <v>DLV</v>
          </cell>
          <cell r="AJ600" t="str">
            <v>000</v>
          </cell>
          <cell r="AK600" t="str">
            <v>REL</v>
          </cell>
          <cell r="AL600" t="str">
            <v>000</v>
          </cell>
          <cell r="AM600" t="str">
            <v>LN#</v>
          </cell>
          <cell r="AO600" t="str">
            <v>UOI</v>
          </cell>
          <cell r="AP600" t="str">
            <v>EA</v>
          </cell>
          <cell r="AU600" t="str">
            <v>0</v>
          </cell>
          <cell r="AW600" t="str">
            <v>000</v>
          </cell>
          <cell r="AX600" t="str">
            <v>00</v>
          </cell>
          <cell r="AY600" t="str">
            <v>0</v>
          </cell>
          <cell r="AZ600" t="str">
            <v>FPL Fibernet</v>
          </cell>
        </row>
        <row r="601">
          <cell r="A601" t="str">
            <v>107100</v>
          </cell>
          <cell r="B601" t="str">
            <v>0312</v>
          </cell>
          <cell r="C601" t="str">
            <v>06201</v>
          </cell>
          <cell r="D601" t="str">
            <v>0ELECT</v>
          </cell>
          <cell r="E601" t="str">
            <v>312000</v>
          </cell>
          <cell r="F601" t="str">
            <v>0676</v>
          </cell>
          <cell r="G601" t="str">
            <v>11450</v>
          </cell>
          <cell r="H601" t="str">
            <v>A</v>
          </cell>
          <cell r="I601" t="str">
            <v>00000041</v>
          </cell>
          <cell r="J601">
            <v>66</v>
          </cell>
          <cell r="K601">
            <v>312</v>
          </cell>
          <cell r="L601">
            <v>6201</v>
          </cell>
          <cell r="M601">
            <v>0</v>
          </cell>
          <cell r="N601">
            <v>0</v>
          </cell>
          <cell r="O601">
            <v>0</v>
          </cell>
          <cell r="P601">
            <v>0</v>
          </cell>
          <cell r="Q601" t="str">
            <v>0676</v>
          </cell>
          <cell r="R601" t="str">
            <v>11450</v>
          </cell>
          <cell r="S601" t="str">
            <v>200212</v>
          </cell>
          <cell r="T601" t="str">
            <v>SA01</v>
          </cell>
          <cell r="U601">
            <v>377.96</v>
          </cell>
          <cell r="V601" t="str">
            <v>LDB</v>
          </cell>
          <cell r="W601">
            <v>0</v>
          </cell>
          <cell r="Y601">
            <v>0</v>
          </cell>
          <cell r="Z601">
            <v>2</v>
          </cell>
          <cell r="AA601" t="str">
            <v>MS#</v>
          </cell>
          <cell r="AB601" t="str">
            <v xml:space="preserve">   998003509</v>
          </cell>
          <cell r="AC601" t="str">
            <v>BCH</v>
          </cell>
          <cell r="AD601" t="str">
            <v>015510</v>
          </cell>
          <cell r="AE601" t="str">
            <v>TML</v>
          </cell>
          <cell r="AF601" t="str">
            <v>12019</v>
          </cell>
          <cell r="AG601" t="str">
            <v>SRL</v>
          </cell>
          <cell r="AH601" t="str">
            <v>0366</v>
          </cell>
          <cell r="AI601" t="str">
            <v>DLV</v>
          </cell>
          <cell r="AJ601" t="str">
            <v>000</v>
          </cell>
          <cell r="AK601" t="str">
            <v>REL</v>
          </cell>
          <cell r="AL601" t="str">
            <v>000</v>
          </cell>
          <cell r="AM601" t="str">
            <v>LN#</v>
          </cell>
          <cell r="AO601" t="str">
            <v>UOI</v>
          </cell>
          <cell r="AP601" t="str">
            <v>EA</v>
          </cell>
          <cell r="AU601" t="str">
            <v>0</v>
          </cell>
          <cell r="AW601" t="str">
            <v>000</v>
          </cell>
          <cell r="AX601" t="str">
            <v>00</v>
          </cell>
          <cell r="AY601" t="str">
            <v>0</v>
          </cell>
          <cell r="AZ601" t="str">
            <v>FPL Fibernet</v>
          </cell>
        </row>
        <row r="602">
          <cell r="A602" t="str">
            <v>107100</v>
          </cell>
          <cell r="B602" t="str">
            <v>0312</v>
          </cell>
          <cell r="C602" t="str">
            <v>06201</v>
          </cell>
          <cell r="D602" t="str">
            <v>0ELECT</v>
          </cell>
          <cell r="E602" t="str">
            <v>312000</v>
          </cell>
          <cell r="F602" t="str">
            <v>0676</v>
          </cell>
          <cell r="G602" t="str">
            <v>11450</v>
          </cell>
          <cell r="H602" t="str">
            <v>A</v>
          </cell>
          <cell r="I602" t="str">
            <v>00000041</v>
          </cell>
          <cell r="J602">
            <v>66</v>
          </cell>
          <cell r="K602">
            <v>312</v>
          </cell>
          <cell r="L602">
            <v>6201</v>
          </cell>
          <cell r="M602">
            <v>0</v>
          </cell>
          <cell r="N602">
            <v>0</v>
          </cell>
          <cell r="O602">
            <v>0</v>
          </cell>
          <cell r="P602">
            <v>0</v>
          </cell>
          <cell r="Q602" t="str">
            <v>0676</v>
          </cell>
          <cell r="R602" t="str">
            <v>11450</v>
          </cell>
          <cell r="S602" t="str">
            <v>200212</v>
          </cell>
          <cell r="T602" t="str">
            <v>SA01</v>
          </cell>
          <cell r="U602">
            <v>399.82</v>
          </cell>
          <cell r="V602" t="str">
            <v>LDB</v>
          </cell>
          <cell r="W602">
            <v>0</v>
          </cell>
          <cell r="Y602">
            <v>0</v>
          </cell>
          <cell r="Z602">
            <v>1</v>
          </cell>
          <cell r="AA602" t="str">
            <v>MS#</v>
          </cell>
          <cell r="AB602" t="str">
            <v xml:space="preserve">   998003502</v>
          </cell>
          <cell r="AC602" t="str">
            <v>BCH</v>
          </cell>
          <cell r="AD602" t="str">
            <v>021124</v>
          </cell>
          <cell r="AE602" t="str">
            <v>TML</v>
          </cell>
          <cell r="AF602" t="str">
            <v>12004</v>
          </cell>
          <cell r="AG602" t="str">
            <v>SRL</v>
          </cell>
          <cell r="AH602" t="str">
            <v>0366</v>
          </cell>
          <cell r="AI602" t="str">
            <v>DLV</v>
          </cell>
          <cell r="AJ602" t="str">
            <v>000</v>
          </cell>
          <cell r="AK602" t="str">
            <v>REL</v>
          </cell>
          <cell r="AL602" t="str">
            <v>000</v>
          </cell>
          <cell r="AM602" t="str">
            <v>LN#</v>
          </cell>
          <cell r="AO602" t="str">
            <v>UOI</v>
          </cell>
          <cell r="AP602" t="str">
            <v>EA</v>
          </cell>
          <cell r="AU602" t="str">
            <v>0</v>
          </cell>
          <cell r="AW602" t="str">
            <v>000</v>
          </cell>
          <cell r="AX602" t="str">
            <v>00</v>
          </cell>
          <cell r="AY602" t="str">
            <v>0</v>
          </cell>
          <cell r="AZ602" t="str">
            <v>FPL Fibernet</v>
          </cell>
        </row>
        <row r="603">
          <cell r="A603" t="str">
            <v>107100</v>
          </cell>
          <cell r="B603" t="str">
            <v>0312</v>
          </cell>
          <cell r="C603" t="str">
            <v>06201</v>
          </cell>
          <cell r="D603" t="str">
            <v>0ELECT</v>
          </cell>
          <cell r="E603" t="str">
            <v>312000</v>
          </cell>
          <cell r="F603" t="str">
            <v>0676</v>
          </cell>
          <cell r="G603" t="str">
            <v>11450</v>
          </cell>
          <cell r="H603" t="str">
            <v>A</v>
          </cell>
          <cell r="I603" t="str">
            <v>00000041</v>
          </cell>
          <cell r="J603">
            <v>66</v>
          </cell>
          <cell r="K603">
            <v>312</v>
          </cell>
          <cell r="L603">
            <v>6201</v>
          </cell>
          <cell r="M603">
            <v>0</v>
          </cell>
          <cell r="N603">
            <v>0</v>
          </cell>
          <cell r="O603">
            <v>0</v>
          </cell>
          <cell r="P603">
            <v>0</v>
          </cell>
          <cell r="Q603" t="str">
            <v>0676</v>
          </cell>
          <cell r="R603" t="str">
            <v>11450</v>
          </cell>
          <cell r="S603" t="str">
            <v>200212</v>
          </cell>
          <cell r="T603" t="str">
            <v>SA01</v>
          </cell>
          <cell r="U603">
            <v>527.4</v>
          </cell>
          <cell r="V603" t="str">
            <v>LDB</v>
          </cell>
          <cell r="W603">
            <v>0</v>
          </cell>
          <cell r="Y603">
            <v>0</v>
          </cell>
          <cell r="Z603">
            <v>6</v>
          </cell>
          <cell r="AA603" t="str">
            <v>MS#</v>
          </cell>
          <cell r="AB603" t="str">
            <v xml:space="preserve">   998014073</v>
          </cell>
          <cell r="AC603" t="str">
            <v>BCH</v>
          </cell>
          <cell r="AD603" t="str">
            <v>021121</v>
          </cell>
          <cell r="AE603" t="str">
            <v>TML</v>
          </cell>
          <cell r="AF603" t="str">
            <v>12004</v>
          </cell>
          <cell r="AG603" t="str">
            <v>SRL</v>
          </cell>
          <cell r="AH603" t="str">
            <v>0366</v>
          </cell>
          <cell r="AI603" t="str">
            <v>DLV</v>
          </cell>
          <cell r="AJ603" t="str">
            <v>000</v>
          </cell>
          <cell r="AK603" t="str">
            <v>REL</v>
          </cell>
          <cell r="AL603" t="str">
            <v>000</v>
          </cell>
          <cell r="AM603" t="str">
            <v>LN#</v>
          </cell>
          <cell r="AO603" t="str">
            <v>UOI</v>
          </cell>
          <cell r="AP603" t="str">
            <v>EA</v>
          </cell>
          <cell r="AU603" t="str">
            <v>0</v>
          </cell>
          <cell r="AW603" t="str">
            <v>000</v>
          </cell>
          <cell r="AX603" t="str">
            <v>00</v>
          </cell>
          <cell r="AY603" t="str">
            <v>0</v>
          </cell>
          <cell r="AZ603" t="str">
            <v>FPL Fibernet</v>
          </cell>
        </row>
        <row r="604">
          <cell r="A604" t="str">
            <v>107100</v>
          </cell>
          <cell r="B604" t="str">
            <v>0312</v>
          </cell>
          <cell r="C604" t="str">
            <v>06201</v>
          </cell>
          <cell r="D604" t="str">
            <v>0ELECT</v>
          </cell>
          <cell r="E604" t="str">
            <v>312000</v>
          </cell>
          <cell r="F604" t="str">
            <v>0676</v>
          </cell>
          <cell r="G604" t="str">
            <v>11450</v>
          </cell>
          <cell r="H604" t="str">
            <v>A</v>
          </cell>
          <cell r="I604" t="str">
            <v>00000041</v>
          </cell>
          <cell r="J604">
            <v>66</v>
          </cell>
          <cell r="K604">
            <v>312</v>
          </cell>
          <cell r="L604">
            <v>6201</v>
          </cell>
          <cell r="M604">
            <v>0</v>
          </cell>
          <cell r="N604">
            <v>0</v>
          </cell>
          <cell r="O604">
            <v>0</v>
          </cell>
          <cell r="P604">
            <v>0</v>
          </cell>
          <cell r="Q604" t="str">
            <v>0676</v>
          </cell>
          <cell r="R604" t="str">
            <v>11450</v>
          </cell>
          <cell r="S604" t="str">
            <v>200212</v>
          </cell>
          <cell r="T604" t="str">
            <v>SA01</v>
          </cell>
          <cell r="U604">
            <v>1400.28</v>
          </cell>
          <cell r="V604" t="str">
            <v>LDB</v>
          </cell>
          <cell r="W604">
            <v>0</v>
          </cell>
          <cell r="Y604">
            <v>0</v>
          </cell>
          <cell r="Z604">
            <v>7</v>
          </cell>
          <cell r="AA604" t="str">
            <v>MS#</v>
          </cell>
          <cell r="AB604" t="str">
            <v xml:space="preserve">   998014037</v>
          </cell>
          <cell r="AC604" t="str">
            <v>BCH</v>
          </cell>
          <cell r="AD604" t="str">
            <v>021117</v>
          </cell>
          <cell r="AE604" t="str">
            <v>TML</v>
          </cell>
          <cell r="AF604" t="str">
            <v>12004</v>
          </cell>
          <cell r="AG604" t="str">
            <v>SRL</v>
          </cell>
          <cell r="AH604" t="str">
            <v>0366</v>
          </cell>
          <cell r="AI604" t="str">
            <v>DLV</v>
          </cell>
          <cell r="AJ604" t="str">
            <v>000</v>
          </cell>
          <cell r="AK604" t="str">
            <v>REL</v>
          </cell>
          <cell r="AL604" t="str">
            <v>000</v>
          </cell>
          <cell r="AM604" t="str">
            <v>LN#</v>
          </cell>
          <cell r="AO604" t="str">
            <v>UOI</v>
          </cell>
          <cell r="AP604" t="str">
            <v>EA</v>
          </cell>
          <cell r="AU604" t="str">
            <v>0</v>
          </cell>
          <cell r="AW604" t="str">
            <v>000</v>
          </cell>
          <cell r="AX604" t="str">
            <v>00</v>
          </cell>
          <cell r="AY604" t="str">
            <v>0</v>
          </cell>
          <cell r="AZ604" t="str">
            <v>FPL Fibernet</v>
          </cell>
        </row>
        <row r="605">
          <cell r="A605" t="str">
            <v>107100</v>
          </cell>
          <cell r="B605" t="str">
            <v>0312</v>
          </cell>
          <cell r="C605" t="str">
            <v>06201</v>
          </cell>
          <cell r="D605" t="str">
            <v>0ELECT</v>
          </cell>
          <cell r="E605" t="str">
            <v>312000</v>
          </cell>
          <cell r="F605" t="str">
            <v>0676</v>
          </cell>
          <cell r="G605" t="str">
            <v>11450</v>
          </cell>
          <cell r="H605" t="str">
            <v>A</v>
          </cell>
          <cell r="I605" t="str">
            <v>00000041</v>
          </cell>
          <cell r="J605">
            <v>66</v>
          </cell>
          <cell r="K605">
            <v>312</v>
          </cell>
          <cell r="L605">
            <v>6201</v>
          </cell>
          <cell r="M605">
            <v>0</v>
          </cell>
          <cell r="N605">
            <v>0</v>
          </cell>
          <cell r="O605">
            <v>0</v>
          </cell>
          <cell r="P605">
            <v>0</v>
          </cell>
          <cell r="Q605" t="str">
            <v>0676</v>
          </cell>
          <cell r="R605" t="str">
            <v>11450</v>
          </cell>
          <cell r="S605" t="str">
            <v>200212</v>
          </cell>
          <cell r="T605" t="str">
            <v>SA01</v>
          </cell>
          <cell r="U605">
            <v>1575.39</v>
          </cell>
          <cell r="V605" t="str">
            <v>LDB</v>
          </cell>
          <cell r="W605">
            <v>0</v>
          </cell>
          <cell r="Y605">
            <v>0</v>
          </cell>
          <cell r="Z605">
            <v>1</v>
          </cell>
          <cell r="AA605" t="str">
            <v>MS#</v>
          </cell>
          <cell r="AB605" t="str">
            <v xml:space="preserve">   998014070</v>
          </cell>
          <cell r="AC605" t="str">
            <v>BCH</v>
          </cell>
          <cell r="AD605" t="str">
            <v>015507</v>
          </cell>
          <cell r="AE605" t="str">
            <v>TML</v>
          </cell>
          <cell r="AF605" t="str">
            <v>12019</v>
          </cell>
          <cell r="AG605" t="str">
            <v>SRL</v>
          </cell>
          <cell r="AH605" t="str">
            <v>0366</v>
          </cell>
          <cell r="AI605" t="str">
            <v>DLV</v>
          </cell>
          <cell r="AJ605" t="str">
            <v>000</v>
          </cell>
          <cell r="AK605" t="str">
            <v>REL</v>
          </cell>
          <cell r="AL605" t="str">
            <v>000</v>
          </cell>
          <cell r="AM605" t="str">
            <v>LN#</v>
          </cell>
          <cell r="AO605" t="str">
            <v>UOI</v>
          </cell>
          <cell r="AP605" t="str">
            <v>EA</v>
          </cell>
          <cell r="AU605" t="str">
            <v>0</v>
          </cell>
          <cell r="AW605" t="str">
            <v>000</v>
          </cell>
          <cell r="AX605" t="str">
            <v>00</v>
          </cell>
          <cell r="AY605" t="str">
            <v>0</v>
          </cell>
          <cell r="AZ605" t="str">
            <v>FPL Fibernet</v>
          </cell>
        </row>
        <row r="606">
          <cell r="A606" t="str">
            <v>107100</v>
          </cell>
          <cell r="B606" t="str">
            <v>0312</v>
          </cell>
          <cell r="C606" t="str">
            <v>06201</v>
          </cell>
          <cell r="D606" t="str">
            <v>0ELECT</v>
          </cell>
          <cell r="E606" t="str">
            <v>312000</v>
          </cell>
          <cell r="F606" t="str">
            <v>0676</v>
          </cell>
          <cell r="G606" t="str">
            <v>11450</v>
          </cell>
          <cell r="H606" t="str">
            <v>A</v>
          </cell>
          <cell r="I606" t="str">
            <v>00000041</v>
          </cell>
          <cell r="J606">
            <v>66</v>
          </cell>
          <cell r="K606">
            <v>312</v>
          </cell>
          <cell r="L606">
            <v>6201</v>
          </cell>
          <cell r="M606">
            <v>0</v>
          </cell>
          <cell r="N606">
            <v>0</v>
          </cell>
          <cell r="O606">
            <v>0</v>
          </cell>
          <cell r="P606">
            <v>0</v>
          </cell>
          <cell r="Q606" t="str">
            <v>0676</v>
          </cell>
          <cell r="R606" t="str">
            <v>11450</v>
          </cell>
          <cell r="S606" t="str">
            <v>200212</v>
          </cell>
          <cell r="T606" t="str">
            <v>SA01</v>
          </cell>
          <cell r="U606">
            <v>1575.39</v>
          </cell>
          <cell r="V606" t="str">
            <v>LDB</v>
          </cell>
          <cell r="W606">
            <v>0</v>
          </cell>
          <cell r="Y606">
            <v>0</v>
          </cell>
          <cell r="Z606">
            <v>1</v>
          </cell>
          <cell r="AA606" t="str">
            <v>MS#</v>
          </cell>
          <cell r="AB606" t="str">
            <v xml:space="preserve">   998014070</v>
          </cell>
          <cell r="AC606" t="str">
            <v>BCH</v>
          </cell>
          <cell r="AD606" t="str">
            <v>015894</v>
          </cell>
          <cell r="AE606" t="str">
            <v>TML</v>
          </cell>
          <cell r="AF606" t="str">
            <v>12005</v>
          </cell>
          <cell r="AG606" t="str">
            <v>SRL</v>
          </cell>
          <cell r="AH606" t="str">
            <v>0366</v>
          </cell>
          <cell r="AI606" t="str">
            <v>DLV</v>
          </cell>
          <cell r="AJ606" t="str">
            <v>000</v>
          </cell>
          <cell r="AK606" t="str">
            <v>REL</v>
          </cell>
          <cell r="AL606" t="str">
            <v>000</v>
          </cell>
          <cell r="AM606" t="str">
            <v>LN#</v>
          </cell>
          <cell r="AO606" t="str">
            <v>UOI</v>
          </cell>
          <cell r="AP606" t="str">
            <v>EA</v>
          </cell>
          <cell r="AU606" t="str">
            <v>0</v>
          </cell>
          <cell r="AW606" t="str">
            <v>000</v>
          </cell>
          <cell r="AX606" t="str">
            <v>00</v>
          </cell>
          <cell r="AY606" t="str">
            <v>0</v>
          </cell>
          <cell r="AZ606" t="str">
            <v>FPL Fibernet</v>
          </cell>
        </row>
        <row r="607">
          <cell r="A607" t="str">
            <v>107100</v>
          </cell>
          <cell r="B607" t="str">
            <v>0312</v>
          </cell>
          <cell r="C607" t="str">
            <v>06201</v>
          </cell>
          <cell r="D607" t="str">
            <v>0ELECT</v>
          </cell>
          <cell r="E607" t="str">
            <v>312000</v>
          </cell>
          <cell r="F607" t="str">
            <v>0676</v>
          </cell>
          <cell r="G607" t="str">
            <v>11450</v>
          </cell>
          <cell r="H607" t="str">
            <v>A</v>
          </cell>
          <cell r="I607" t="str">
            <v>00000041</v>
          </cell>
          <cell r="J607">
            <v>66</v>
          </cell>
          <cell r="K607">
            <v>312</v>
          </cell>
          <cell r="L607">
            <v>6201</v>
          </cell>
          <cell r="M607">
            <v>0</v>
          </cell>
          <cell r="N607">
            <v>0</v>
          </cell>
          <cell r="O607">
            <v>0</v>
          </cell>
          <cell r="P607">
            <v>0</v>
          </cell>
          <cell r="Q607" t="str">
            <v>0676</v>
          </cell>
          <cell r="R607" t="str">
            <v>11450</v>
          </cell>
          <cell r="S607" t="str">
            <v>200212</v>
          </cell>
          <cell r="T607" t="str">
            <v>SA01</v>
          </cell>
          <cell r="U607">
            <v>1575.39</v>
          </cell>
          <cell r="V607" t="str">
            <v>LDB</v>
          </cell>
          <cell r="W607">
            <v>0</v>
          </cell>
          <cell r="Y607">
            <v>0</v>
          </cell>
          <cell r="Z607">
            <v>1</v>
          </cell>
          <cell r="AA607" t="str">
            <v>MS#</v>
          </cell>
          <cell r="AB607" t="str">
            <v xml:space="preserve">   998014070</v>
          </cell>
          <cell r="AC607" t="str">
            <v>BCH</v>
          </cell>
          <cell r="AD607" t="str">
            <v>021111</v>
          </cell>
          <cell r="AE607" t="str">
            <v>TML</v>
          </cell>
          <cell r="AF607" t="str">
            <v>12004</v>
          </cell>
          <cell r="AG607" t="str">
            <v>SRL</v>
          </cell>
          <cell r="AH607" t="str">
            <v>0366</v>
          </cell>
          <cell r="AI607" t="str">
            <v>DLV</v>
          </cell>
          <cell r="AJ607" t="str">
            <v>000</v>
          </cell>
          <cell r="AK607" t="str">
            <v>REL</v>
          </cell>
          <cell r="AL607" t="str">
            <v>000</v>
          </cell>
          <cell r="AM607" t="str">
            <v>LN#</v>
          </cell>
          <cell r="AO607" t="str">
            <v>UOI</v>
          </cell>
          <cell r="AP607" t="str">
            <v>EA</v>
          </cell>
          <cell r="AU607" t="str">
            <v>0</v>
          </cell>
          <cell r="AW607" t="str">
            <v>000</v>
          </cell>
          <cell r="AX607" t="str">
            <v>00</v>
          </cell>
          <cell r="AY607" t="str">
            <v>0</v>
          </cell>
          <cell r="AZ607" t="str">
            <v>FPL Fibernet</v>
          </cell>
        </row>
        <row r="608">
          <cell r="A608" t="str">
            <v>107100</v>
          </cell>
          <cell r="B608" t="str">
            <v>0312</v>
          </cell>
          <cell r="C608" t="str">
            <v>06201</v>
          </cell>
          <cell r="D608" t="str">
            <v>0ELECT</v>
          </cell>
          <cell r="E608" t="str">
            <v>312000</v>
          </cell>
          <cell r="F608" t="str">
            <v>0676</v>
          </cell>
          <cell r="G608" t="str">
            <v>11450</v>
          </cell>
          <cell r="H608" t="str">
            <v>A</v>
          </cell>
          <cell r="I608" t="str">
            <v>00000041</v>
          </cell>
          <cell r="J608">
            <v>66</v>
          </cell>
          <cell r="K608">
            <v>312</v>
          </cell>
          <cell r="L608">
            <v>6201</v>
          </cell>
          <cell r="M608">
            <v>0</v>
          </cell>
          <cell r="N608">
            <v>0</v>
          </cell>
          <cell r="O608">
            <v>0</v>
          </cell>
          <cell r="P608">
            <v>0</v>
          </cell>
          <cell r="Q608" t="str">
            <v>0676</v>
          </cell>
          <cell r="R608" t="str">
            <v>11450</v>
          </cell>
          <cell r="S608" t="str">
            <v>200212</v>
          </cell>
          <cell r="T608" t="str">
            <v>SA01</v>
          </cell>
          <cell r="U608">
            <v>1575.39</v>
          </cell>
          <cell r="V608" t="str">
            <v>LDB</v>
          </cell>
          <cell r="W608">
            <v>0</v>
          </cell>
          <cell r="Y608">
            <v>0</v>
          </cell>
          <cell r="Z608">
            <v>1</v>
          </cell>
          <cell r="AA608" t="str">
            <v>MS#</v>
          </cell>
          <cell r="AB608" t="str">
            <v xml:space="preserve">   998014070</v>
          </cell>
          <cell r="AC608" t="str">
            <v>BCH</v>
          </cell>
          <cell r="AD608" t="str">
            <v>021127</v>
          </cell>
          <cell r="AE608" t="str">
            <v>TML</v>
          </cell>
          <cell r="AF608" t="str">
            <v>12004</v>
          </cell>
          <cell r="AG608" t="str">
            <v>SRL</v>
          </cell>
          <cell r="AH608" t="str">
            <v>0366</v>
          </cell>
          <cell r="AI608" t="str">
            <v>DLV</v>
          </cell>
          <cell r="AJ608" t="str">
            <v>000</v>
          </cell>
          <cell r="AK608" t="str">
            <v>REL</v>
          </cell>
          <cell r="AL608" t="str">
            <v>000</v>
          </cell>
          <cell r="AM608" t="str">
            <v>LN#</v>
          </cell>
          <cell r="AO608" t="str">
            <v>UOI</v>
          </cell>
          <cell r="AP608" t="str">
            <v>EA</v>
          </cell>
          <cell r="AU608" t="str">
            <v>0</v>
          </cell>
          <cell r="AW608" t="str">
            <v>000</v>
          </cell>
          <cell r="AX608" t="str">
            <v>00</v>
          </cell>
          <cell r="AY608" t="str">
            <v>0</v>
          </cell>
          <cell r="AZ608" t="str">
            <v>FPL Fibernet</v>
          </cell>
        </row>
        <row r="609">
          <cell r="A609" t="str">
            <v>107100</v>
          </cell>
          <cell r="B609" t="str">
            <v>0312</v>
          </cell>
          <cell r="C609" t="str">
            <v>06201</v>
          </cell>
          <cell r="D609" t="str">
            <v>0ELECT</v>
          </cell>
          <cell r="E609" t="str">
            <v>312000</v>
          </cell>
          <cell r="F609" t="str">
            <v>0676</v>
          </cell>
          <cell r="G609" t="str">
            <v>11450</v>
          </cell>
          <cell r="H609" t="str">
            <v>A</v>
          </cell>
          <cell r="I609" t="str">
            <v>00000041</v>
          </cell>
          <cell r="J609">
            <v>66</v>
          </cell>
          <cell r="K609">
            <v>312</v>
          </cell>
          <cell r="L609">
            <v>6201</v>
          </cell>
          <cell r="M609">
            <v>0</v>
          </cell>
          <cell r="N609">
            <v>0</v>
          </cell>
          <cell r="O609">
            <v>0</v>
          </cell>
          <cell r="P609">
            <v>0</v>
          </cell>
          <cell r="Q609" t="str">
            <v>0676</v>
          </cell>
          <cell r="R609" t="str">
            <v>11450</v>
          </cell>
          <cell r="S609" t="str">
            <v>200212</v>
          </cell>
          <cell r="T609" t="str">
            <v>SA01</v>
          </cell>
          <cell r="U609">
            <v>2185.11</v>
          </cell>
          <cell r="V609" t="str">
            <v>LDB</v>
          </cell>
          <cell r="W609">
            <v>0</v>
          </cell>
          <cell r="Y609">
            <v>0</v>
          </cell>
          <cell r="Z609">
            <v>1</v>
          </cell>
          <cell r="AA609" t="str">
            <v>MS#</v>
          </cell>
          <cell r="AB609" t="str">
            <v xml:space="preserve">   998014067</v>
          </cell>
          <cell r="AC609" t="str">
            <v>BCH</v>
          </cell>
          <cell r="AD609" t="str">
            <v>014391</v>
          </cell>
          <cell r="AE609" t="str">
            <v>TML</v>
          </cell>
          <cell r="AF609" t="str">
            <v>12006</v>
          </cell>
          <cell r="AG609" t="str">
            <v>SRL</v>
          </cell>
          <cell r="AH609" t="str">
            <v>0366</v>
          </cell>
          <cell r="AI609" t="str">
            <v>DLV</v>
          </cell>
          <cell r="AJ609" t="str">
            <v>000</v>
          </cell>
          <cell r="AK609" t="str">
            <v>REL</v>
          </cell>
          <cell r="AL609" t="str">
            <v>000</v>
          </cell>
          <cell r="AM609" t="str">
            <v>LN#</v>
          </cell>
          <cell r="AO609" t="str">
            <v>UOI</v>
          </cell>
          <cell r="AP609" t="str">
            <v>EA</v>
          </cell>
          <cell r="AU609" t="str">
            <v>0</v>
          </cell>
          <cell r="AW609" t="str">
            <v>000</v>
          </cell>
          <cell r="AX609" t="str">
            <v>00</v>
          </cell>
          <cell r="AY609" t="str">
            <v>0</v>
          </cell>
          <cell r="AZ609" t="str">
            <v>FPL Fibernet</v>
          </cell>
        </row>
        <row r="610">
          <cell r="A610" t="str">
            <v>107100</v>
          </cell>
          <cell r="B610" t="str">
            <v>0312</v>
          </cell>
          <cell r="C610" t="str">
            <v>06201</v>
          </cell>
          <cell r="D610" t="str">
            <v>0ELECT</v>
          </cell>
          <cell r="E610" t="str">
            <v>312000</v>
          </cell>
          <cell r="F610" t="str">
            <v>0676</v>
          </cell>
          <cell r="G610" t="str">
            <v>11450</v>
          </cell>
          <cell r="H610" t="str">
            <v>A</v>
          </cell>
          <cell r="I610" t="str">
            <v>00000041</v>
          </cell>
          <cell r="J610">
            <v>66</v>
          </cell>
          <cell r="K610">
            <v>312</v>
          </cell>
          <cell r="L610">
            <v>6201</v>
          </cell>
          <cell r="M610">
            <v>0</v>
          </cell>
          <cell r="N610">
            <v>0</v>
          </cell>
          <cell r="O610">
            <v>0</v>
          </cell>
          <cell r="P610">
            <v>0</v>
          </cell>
          <cell r="Q610" t="str">
            <v>0676</v>
          </cell>
          <cell r="R610" t="str">
            <v>11450</v>
          </cell>
          <cell r="S610" t="str">
            <v>200212</v>
          </cell>
          <cell r="T610" t="str">
            <v>SA01</v>
          </cell>
          <cell r="U610">
            <v>2267.7600000000002</v>
          </cell>
          <cell r="V610" t="str">
            <v>LDB</v>
          </cell>
          <cell r="W610">
            <v>0</v>
          </cell>
          <cell r="Y610">
            <v>0</v>
          </cell>
          <cell r="Z610">
            <v>12</v>
          </cell>
          <cell r="AA610" t="str">
            <v>MS#</v>
          </cell>
          <cell r="AB610" t="str">
            <v xml:space="preserve">   998003509</v>
          </cell>
          <cell r="AC610" t="str">
            <v>BCH</v>
          </cell>
          <cell r="AD610" t="str">
            <v>021123</v>
          </cell>
          <cell r="AE610" t="str">
            <v>TML</v>
          </cell>
          <cell r="AF610" t="str">
            <v>12004</v>
          </cell>
          <cell r="AG610" t="str">
            <v>SRL</v>
          </cell>
          <cell r="AH610" t="str">
            <v>0366</v>
          </cell>
          <cell r="AI610" t="str">
            <v>DLV</v>
          </cell>
          <cell r="AJ610" t="str">
            <v>000</v>
          </cell>
          <cell r="AK610" t="str">
            <v>REL</v>
          </cell>
          <cell r="AL610" t="str">
            <v>000</v>
          </cell>
          <cell r="AM610" t="str">
            <v>LN#</v>
          </cell>
          <cell r="AO610" t="str">
            <v>UOI</v>
          </cell>
          <cell r="AP610" t="str">
            <v>EA</v>
          </cell>
          <cell r="AU610" t="str">
            <v>0</v>
          </cell>
          <cell r="AW610" t="str">
            <v>000</v>
          </cell>
          <cell r="AX610" t="str">
            <v>00</v>
          </cell>
          <cell r="AY610" t="str">
            <v>0</v>
          </cell>
          <cell r="AZ610" t="str">
            <v>FPL Fibernet</v>
          </cell>
        </row>
        <row r="611">
          <cell r="A611" t="str">
            <v>107100</v>
          </cell>
          <cell r="B611" t="str">
            <v>0312</v>
          </cell>
          <cell r="C611" t="str">
            <v>06201</v>
          </cell>
          <cell r="D611" t="str">
            <v>0ELECT</v>
          </cell>
          <cell r="E611" t="str">
            <v>312000</v>
          </cell>
          <cell r="F611" t="str">
            <v>0676</v>
          </cell>
          <cell r="G611" t="str">
            <v>11450</v>
          </cell>
          <cell r="H611" t="str">
            <v>A</v>
          </cell>
          <cell r="I611" t="str">
            <v>00000041</v>
          </cell>
          <cell r="J611">
            <v>66</v>
          </cell>
          <cell r="K611">
            <v>312</v>
          </cell>
          <cell r="L611">
            <v>6201</v>
          </cell>
          <cell r="M611">
            <v>0</v>
          </cell>
          <cell r="N611">
            <v>0</v>
          </cell>
          <cell r="O611">
            <v>0</v>
          </cell>
          <cell r="P611">
            <v>0</v>
          </cell>
          <cell r="Q611" t="str">
            <v>0676</v>
          </cell>
          <cell r="R611" t="str">
            <v>11450</v>
          </cell>
          <cell r="S611" t="str">
            <v>200212</v>
          </cell>
          <cell r="T611" t="str">
            <v>SA01</v>
          </cell>
          <cell r="U611">
            <v>2267.7600000000002</v>
          </cell>
          <cell r="V611" t="str">
            <v>LDB</v>
          </cell>
          <cell r="W611">
            <v>0</v>
          </cell>
          <cell r="Y611">
            <v>0</v>
          </cell>
          <cell r="Z611">
            <v>12</v>
          </cell>
          <cell r="AA611" t="str">
            <v>MS#</v>
          </cell>
          <cell r="AB611" t="str">
            <v xml:space="preserve">   998003509</v>
          </cell>
          <cell r="AC611" t="str">
            <v>BCH</v>
          </cell>
          <cell r="AD611" t="str">
            <v>021130</v>
          </cell>
          <cell r="AE611" t="str">
            <v>TML</v>
          </cell>
          <cell r="AF611" t="str">
            <v>12004</v>
          </cell>
          <cell r="AG611" t="str">
            <v>SRL</v>
          </cell>
          <cell r="AH611" t="str">
            <v>0366</v>
          </cell>
          <cell r="AI611" t="str">
            <v>DLV</v>
          </cell>
          <cell r="AJ611" t="str">
            <v>000</v>
          </cell>
          <cell r="AK611" t="str">
            <v>REL</v>
          </cell>
          <cell r="AL611" t="str">
            <v>000</v>
          </cell>
          <cell r="AM611" t="str">
            <v>LN#</v>
          </cell>
          <cell r="AO611" t="str">
            <v>UOI</v>
          </cell>
          <cell r="AP611" t="str">
            <v>EA</v>
          </cell>
          <cell r="AU611" t="str">
            <v>0</v>
          </cell>
          <cell r="AW611" t="str">
            <v>000</v>
          </cell>
          <cell r="AX611" t="str">
            <v>00</v>
          </cell>
          <cell r="AY611" t="str">
            <v>0</v>
          </cell>
          <cell r="AZ611" t="str">
            <v>FPL Fibernet</v>
          </cell>
        </row>
        <row r="612">
          <cell r="A612" t="str">
            <v>107100</v>
          </cell>
          <cell r="B612" t="str">
            <v>0312</v>
          </cell>
          <cell r="C612" t="str">
            <v>06201</v>
          </cell>
          <cell r="D612" t="str">
            <v>0ELECT</v>
          </cell>
          <cell r="E612" t="str">
            <v>312000</v>
          </cell>
          <cell r="F612" t="str">
            <v>0676</v>
          </cell>
          <cell r="G612" t="str">
            <v>11450</v>
          </cell>
          <cell r="H612" t="str">
            <v>A</v>
          </cell>
          <cell r="I612" t="str">
            <v>00000041</v>
          </cell>
          <cell r="J612">
            <v>66</v>
          </cell>
          <cell r="K612">
            <v>312</v>
          </cell>
          <cell r="L612">
            <v>6201</v>
          </cell>
          <cell r="M612">
            <v>0</v>
          </cell>
          <cell r="N612">
            <v>0</v>
          </cell>
          <cell r="O612">
            <v>0</v>
          </cell>
          <cell r="P612">
            <v>0</v>
          </cell>
          <cell r="Q612" t="str">
            <v>0676</v>
          </cell>
          <cell r="R612" t="str">
            <v>11450</v>
          </cell>
          <cell r="S612" t="str">
            <v>200212</v>
          </cell>
          <cell r="T612" t="str">
            <v>SA01</v>
          </cell>
          <cell r="U612">
            <v>2906.46</v>
          </cell>
          <cell r="V612" t="str">
            <v>LDB</v>
          </cell>
          <cell r="W612">
            <v>0</v>
          </cell>
          <cell r="Y612">
            <v>0</v>
          </cell>
          <cell r="Z612">
            <v>1</v>
          </cell>
          <cell r="AA612" t="str">
            <v>MS#</v>
          </cell>
          <cell r="AB612" t="str">
            <v xml:space="preserve">   998014506</v>
          </cell>
          <cell r="AC612" t="str">
            <v>BCH</v>
          </cell>
          <cell r="AD612" t="str">
            <v>014935</v>
          </cell>
          <cell r="AE612" t="str">
            <v>TML</v>
          </cell>
          <cell r="AF612" t="str">
            <v>12011</v>
          </cell>
          <cell r="AG612" t="str">
            <v>SRL</v>
          </cell>
          <cell r="AH612" t="str">
            <v>0366</v>
          </cell>
          <cell r="AI612" t="str">
            <v>DLV</v>
          </cell>
          <cell r="AJ612" t="str">
            <v>000</v>
          </cell>
          <cell r="AK612" t="str">
            <v>REL</v>
          </cell>
          <cell r="AL612" t="str">
            <v>000</v>
          </cell>
          <cell r="AM612" t="str">
            <v>LN#</v>
          </cell>
          <cell r="AO612" t="str">
            <v>UOI</v>
          </cell>
          <cell r="AP612" t="str">
            <v>EA</v>
          </cell>
          <cell r="AU612" t="str">
            <v>0</v>
          </cell>
          <cell r="AW612" t="str">
            <v>000</v>
          </cell>
          <cell r="AX612" t="str">
            <v>00</v>
          </cell>
          <cell r="AY612" t="str">
            <v>0</v>
          </cell>
          <cell r="AZ612" t="str">
            <v>FPL Fibernet</v>
          </cell>
        </row>
        <row r="613">
          <cell r="A613" t="str">
            <v>107100</v>
          </cell>
          <cell r="B613" t="str">
            <v>0312</v>
          </cell>
          <cell r="C613" t="str">
            <v>06201</v>
          </cell>
          <cell r="D613" t="str">
            <v>0ELECT</v>
          </cell>
          <cell r="E613" t="str">
            <v>312000</v>
          </cell>
          <cell r="F613" t="str">
            <v>0676</v>
          </cell>
          <cell r="G613" t="str">
            <v>11450</v>
          </cell>
          <cell r="H613" t="str">
            <v>A</v>
          </cell>
          <cell r="I613" t="str">
            <v>00000041</v>
          </cell>
          <cell r="J613">
            <v>66</v>
          </cell>
          <cell r="K613">
            <v>312</v>
          </cell>
          <cell r="L613">
            <v>6201</v>
          </cell>
          <cell r="M613">
            <v>0</v>
          </cell>
          <cell r="N613">
            <v>0</v>
          </cell>
          <cell r="O613">
            <v>0</v>
          </cell>
          <cell r="P613">
            <v>0</v>
          </cell>
          <cell r="Q613" t="str">
            <v>0676</v>
          </cell>
          <cell r="R613" t="str">
            <v>11450</v>
          </cell>
          <cell r="S613" t="str">
            <v>200212</v>
          </cell>
          <cell r="T613" t="str">
            <v>SA01</v>
          </cell>
          <cell r="U613">
            <v>3213.47</v>
          </cell>
          <cell r="V613" t="str">
            <v>LDB</v>
          </cell>
          <cell r="W613">
            <v>0</v>
          </cell>
          <cell r="Y613">
            <v>0</v>
          </cell>
          <cell r="Z613">
            <v>1</v>
          </cell>
          <cell r="AA613" t="str">
            <v>MS#</v>
          </cell>
          <cell r="AB613" t="str">
            <v xml:space="preserve">   998014233</v>
          </cell>
          <cell r="AC613" t="str">
            <v>BCH</v>
          </cell>
          <cell r="AD613" t="str">
            <v>014394</v>
          </cell>
          <cell r="AE613" t="str">
            <v>TML</v>
          </cell>
          <cell r="AF613" t="str">
            <v>12006</v>
          </cell>
          <cell r="AG613" t="str">
            <v>SRL</v>
          </cell>
          <cell r="AH613" t="str">
            <v>0366</v>
          </cell>
          <cell r="AI613" t="str">
            <v>DLV</v>
          </cell>
          <cell r="AJ613" t="str">
            <v>000</v>
          </cell>
          <cell r="AK613" t="str">
            <v>REL</v>
          </cell>
          <cell r="AL613" t="str">
            <v>000</v>
          </cell>
          <cell r="AM613" t="str">
            <v>LN#</v>
          </cell>
          <cell r="AO613" t="str">
            <v>UOI</v>
          </cell>
          <cell r="AP613" t="str">
            <v>EA</v>
          </cell>
          <cell r="AU613" t="str">
            <v>0</v>
          </cell>
          <cell r="AW613" t="str">
            <v>000</v>
          </cell>
          <cell r="AX613" t="str">
            <v>00</v>
          </cell>
          <cell r="AY613" t="str">
            <v>0</v>
          </cell>
          <cell r="AZ613" t="str">
            <v>FPL Fibernet</v>
          </cell>
        </row>
        <row r="614">
          <cell r="A614" t="str">
            <v>107100</v>
          </cell>
          <cell r="B614" t="str">
            <v>0312</v>
          </cell>
          <cell r="C614" t="str">
            <v>06201</v>
          </cell>
          <cell r="D614" t="str">
            <v>0ELECT</v>
          </cell>
          <cell r="E614" t="str">
            <v>312000</v>
          </cell>
          <cell r="F614" t="str">
            <v>0676</v>
          </cell>
          <cell r="G614" t="str">
            <v>11450</v>
          </cell>
          <cell r="H614" t="str">
            <v>A</v>
          </cell>
          <cell r="I614" t="str">
            <v>00000041</v>
          </cell>
          <cell r="J614">
            <v>66</v>
          </cell>
          <cell r="K614">
            <v>312</v>
          </cell>
          <cell r="L614">
            <v>6201</v>
          </cell>
          <cell r="M614">
            <v>0</v>
          </cell>
          <cell r="N614">
            <v>0</v>
          </cell>
          <cell r="O614">
            <v>0</v>
          </cell>
          <cell r="P614">
            <v>0</v>
          </cell>
          <cell r="Q614" t="str">
            <v>0676</v>
          </cell>
          <cell r="R614" t="str">
            <v>11450</v>
          </cell>
          <cell r="S614" t="str">
            <v>200212</v>
          </cell>
          <cell r="T614" t="str">
            <v>SA01</v>
          </cell>
          <cell r="U614">
            <v>4726.17</v>
          </cell>
          <cell r="V614" t="str">
            <v>LDB</v>
          </cell>
          <cell r="W614">
            <v>0</v>
          </cell>
          <cell r="Y614">
            <v>0</v>
          </cell>
          <cell r="Z614">
            <v>3</v>
          </cell>
          <cell r="AA614" t="str">
            <v>MS#</v>
          </cell>
          <cell r="AB614" t="str">
            <v xml:space="preserve">   998014070</v>
          </cell>
          <cell r="AC614" t="str">
            <v>BCH</v>
          </cell>
          <cell r="AD614" t="str">
            <v>021115</v>
          </cell>
          <cell r="AE614" t="str">
            <v>TML</v>
          </cell>
          <cell r="AF614" t="str">
            <v>12004</v>
          </cell>
          <cell r="AG614" t="str">
            <v>SRL</v>
          </cell>
          <cell r="AH614" t="str">
            <v>0366</v>
          </cell>
          <cell r="AI614" t="str">
            <v>DLV</v>
          </cell>
          <cell r="AJ614" t="str">
            <v>000</v>
          </cell>
          <cell r="AK614" t="str">
            <v>REL</v>
          </cell>
          <cell r="AL614" t="str">
            <v>000</v>
          </cell>
          <cell r="AM614" t="str">
            <v>LN#</v>
          </cell>
          <cell r="AO614" t="str">
            <v>UOI</v>
          </cell>
          <cell r="AP614" t="str">
            <v>EA</v>
          </cell>
          <cell r="AU614" t="str">
            <v>0</v>
          </cell>
          <cell r="AW614" t="str">
            <v>000</v>
          </cell>
          <cell r="AX614" t="str">
            <v>00</v>
          </cell>
          <cell r="AY614" t="str">
            <v>0</v>
          </cell>
          <cell r="AZ614" t="str">
            <v>FPL Fibernet</v>
          </cell>
        </row>
        <row r="615">
          <cell r="A615" t="str">
            <v>107100</v>
          </cell>
          <cell r="B615" t="str">
            <v>0312</v>
          </cell>
          <cell r="C615" t="str">
            <v>06201</v>
          </cell>
          <cell r="D615" t="str">
            <v>0ELECT</v>
          </cell>
          <cell r="E615" t="str">
            <v>312000</v>
          </cell>
          <cell r="F615" t="str">
            <v>0676</v>
          </cell>
          <cell r="G615" t="str">
            <v>11450</v>
          </cell>
          <cell r="H615" t="str">
            <v>A</v>
          </cell>
          <cell r="I615" t="str">
            <v>00000041</v>
          </cell>
          <cell r="J615">
            <v>66</v>
          </cell>
          <cell r="K615">
            <v>312</v>
          </cell>
          <cell r="L615">
            <v>6201</v>
          </cell>
          <cell r="M615">
            <v>0</v>
          </cell>
          <cell r="N615">
            <v>0</v>
          </cell>
          <cell r="O615">
            <v>0</v>
          </cell>
          <cell r="P615">
            <v>0</v>
          </cell>
          <cell r="Q615" t="str">
            <v>0676</v>
          </cell>
          <cell r="R615" t="str">
            <v>11450</v>
          </cell>
          <cell r="S615" t="str">
            <v>200212</v>
          </cell>
          <cell r="T615" t="str">
            <v>SA01</v>
          </cell>
          <cell r="U615">
            <v>4726.17</v>
          </cell>
          <cell r="V615" t="str">
            <v>LDB</v>
          </cell>
          <cell r="W615">
            <v>0</v>
          </cell>
          <cell r="Y615">
            <v>0</v>
          </cell>
          <cell r="Z615">
            <v>3</v>
          </cell>
          <cell r="AA615" t="str">
            <v>MS#</v>
          </cell>
          <cell r="AB615" t="str">
            <v xml:space="preserve">   998014070</v>
          </cell>
          <cell r="AC615" t="str">
            <v>BCH</v>
          </cell>
          <cell r="AD615" t="str">
            <v>021125</v>
          </cell>
          <cell r="AE615" t="str">
            <v>TML</v>
          </cell>
          <cell r="AF615" t="str">
            <v>12004</v>
          </cell>
          <cell r="AG615" t="str">
            <v>SRL</v>
          </cell>
          <cell r="AH615" t="str">
            <v>0366</v>
          </cell>
          <cell r="AI615" t="str">
            <v>DLV</v>
          </cell>
          <cell r="AJ615" t="str">
            <v>000</v>
          </cell>
          <cell r="AK615" t="str">
            <v>REL</v>
          </cell>
          <cell r="AL615" t="str">
            <v>000</v>
          </cell>
          <cell r="AM615" t="str">
            <v>LN#</v>
          </cell>
          <cell r="AO615" t="str">
            <v>UOI</v>
          </cell>
          <cell r="AP615" t="str">
            <v>EA</v>
          </cell>
          <cell r="AU615" t="str">
            <v>0</v>
          </cell>
          <cell r="AW615" t="str">
            <v>000</v>
          </cell>
          <cell r="AX615" t="str">
            <v>00</v>
          </cell>
          <cell r="AY615" t="str">
            <v>0</v>
          </cell>
          <cell r="AZ615" t="str">
            <v>FPL Fibernet</v>
          </cell>
        </row>
        <row r="616">
          <cell r="A616" t="str">
            <v>107100</v>
          </cell>
          <cell r="B616" t="str">
            <v>0312</v>
          </cell>
          <cell r="C616" t="str">
            <v>06201</v>
          </cell>
          <cell r="D616" t="str">
            <v>0ELECT</v>
          </cell>
          <cell r="E616" t="str">
            <v>312000</v>
          </cell>
          <cell r="F616" t="str">
            <v>0676</v>
          </cell>
          <cell r="G616" t="str">
            <v>11450</v>
          </cell>
          <cell r="H616" t="str">
            <v>A</v>
          </cell>
          <cell r="I616" t="str">
            <v>00000041</v>
          </cell>
          <cell r="J616">
            <v>66</v>
          </cell>
          <cell r="K616">
            <v>312</v>
          </cell>
          <cell r="L616">
            <v>6201</v>
          </cell>
          <cell r="M616">
            <v>0</v>
          </cell>
          <cell r="N616">
            <v>0</v>
          </cell>
          <cell r="O616">
            <v>0</v>
          </cell>
          <cell r="P616">
            <v>0</v>
          </cell>
          <cell r="Q616" t="str">
            <v>0676</v>
          </cell>
          <cell r="R616" t="str">
            <v>11450</v>
          </cell>
          <cell r="S616" t="str">
            <v>200212</v>
          </cell>
          <cell r="T616" t="str">
            <v>SA01</v>
          </cell>
          <cell r="U616">
            <v>5812.93</v>
          </cell>
          <cell r="V616" t="str">
            <v>LDB</v>
          </cell>
          <cell r="W616">
            <v>0</v>
          </cell>
          <cell r="Y616">
            <v>0</v>
          </cell>
          <cell r="Z616">
            <v>2</v>
          </cell>
          <cell r="AA616" t="str">
            <v>MS#</v>
          </cell>
          <cell r="AB616" t="str">
            <v xml:space="preserve">   998014506</v>
          </cell>
          <cell r="AC616" t="str">
            <v>BCH</v>
          </cell>
          <cell r="AD616" t="str">
            <v>021129</v>
          </cell>
          <cell r="AE616" t="str">
            <v>TML</v>
          </cell>
          <cell r="AF616" t="str">
            <v>12004</v>
          </cell>
          <cell r="AG616" t="str">
            <v>SRL</v>
          </cell>
          <cell r="AH616" t="str">
            <v>0366</v>
          </cell>
          <cell r="AI616" t="str">
            <v>DLV</v>
          </cell>
          <cell r="AJ616" t="str">
            <v>000</v>
          </cell>
          <cell r="AK616" t="str">
            <v>REL</v>
          </cell>
          <cell r="AL616" t="str">
            <v>000</v>
          </cell>
          <cell r="AM616" t="str">
            <v>LN#</v>
          </cell>
          <cell r="AO616" t="str">
            <v>UOI</v>
          </cell>
          <cell r="AP616" t="str">
            <v>EA</v>
          </cell>
          <cell r="AU616" t="str">
            <v>0</v>
          </cell>
          <cell r="AW616" t="str">
            <v>000</v>
          </cell>
          <cell r="AX616" t="str">
            <v>00</v>
          </cell>
          <cell r="AY616" t="str">
            <v>0</v>
          </cell>
          <cell r="AZ616" t="str">
            <v>FPL Fibernet</v>
          </cell>
        </row>
        <row r="617">
          <cell r="A617" t="str">
            <v>107100</v>
          </cell>
          <cell r="B617" t="str">
            <v>0312</v>
          </cell>
          <cell r="C617" t="str">
            <v>06201</v>
          </cell>
          <cell r="D617" t="str">
            <v>0ELECT</v>
          </cell>
          <cell r="E617" t="str">
            <v>312000</v>
          </cell>
          <cell r="F617" t="str">
            <v>0676</v>
          </cell>
          <cell r="G617" t="str">
            <v>11450</v>
          </cell>
          <cell r="H617" t="str">
            <v>A</v>
          </cell>
          <cell r="I617" t="str">
            <v>00000041</v>
          </cell>
          <cell r="J617">
            <v>66</v>
          </cell>
          <cell r="K617">
            <v>312</v>
          </cell>
          <cell r="L617">
            <v>6201</v>
          </cell>
          <cell r="M617">
            <v>0</v>
          </cell>
          <cell r="N617">
            <v>0</v>
          </cell>
          <cell r="O617">
            <v>0</v>
          </cell>
          <cell r="P617">
            <v>0</v>
          </cell>
          <cell r="Q617" t="str">
            <v>0676</v>
          </cell>
          <cell r="R617" t="str">
            <v>11450</v>
          </cell>
          <cell r="S617" t="str">
            <v>200212</v>
          </cell>
          <cell r="T617" t="str">
            <v>SA01</v>
          </cell>
          <cell r="U617">
            <v>6270.96</v>
          </cell>
          <cell r="V617" t="str">
            <v>LDB</v>
          </cell>
          <cell r="W617">
            <v>0</v>
          </cell>
          <cell r="Y617">
            <v>0</v>
          </cell>
          <cell r="Z617">
            <v>2</v>
          </cell>
          <cell r="AA617" t="str">
            <v>MS#</v>
          </cell>
          <cell r="AB617" t="str">
            <v xml:space="preserve">   998014018</v>
          </cell>
          <cell r="AC617" t="str">
            <v>BCH</v>
          </cell>
          <cell r="AD617" t="str">
            <v>014398</v>
          </cell>
          <cell r="AE617" t="str">
            <v>TML</v>
          </cell>
          <cell r="AF617" t="str">
            <v>12006</v>
          </cell>
          <cell r="AG617" t="str">
            <v>SRL</v>
          </cell>
          <cell r="AH617" t="str">
            <v>0366</v>
          </cell>
          <cell r="AI617" t="str">
            <v>DLV</v>
          </cell>
          <cell r="AJ617" t="str">
            <v>000</v>
          </cell>
          <cell r="AK617" t="str">
            <v>REL</v>
          </cell>
          <cell r="AL617" t="str">
            <v>000</v>
          </cell>
          <cell r="AM617" t="str">
            <v>LN#</v>
          </cell>
          <cell r="AO617" t="str">
            <v>UOI</v>
          </cell>
          <cell r="AP617" t="str">
            <v>EA</v>
          </cell>
          <cell r="AU617" t="str">
            <v>0</v>
          </cell>
          <cell r="AW617" t="str">
            <v>000</v>
          </cell>
          <cell r="AX617" t="str">
            <v>00</v>
          </cell>
          <cell r="AY617" t="str">
            <v>0</v>
          </cell>
          <cell r="AZ617" t="str">
            <v>FPL Fibernet</v>
          </cell>
        </row>
        <row r="618">
          <cell r="A618" t="str">
            <v>107100</v>
          </cell>
          <cell r="B618" t="str">
            <v>0312</v>
          </cell>
          <cell r="C618" t="str">
            <v>06201</v>
          </cell>
          <cell r="D618" t="str">
            <v>0ELECT</v>
          </cell>
          <cell r="E618" t="str">
            <v>312000</v>
          </cell>
          <cell r="F618" t="str">
            <v>0676</v>
          </cell>
          <cell r="G618" t="str">
            <v>11450</v>
          </cell>
          <cell r="H618" t="str">
            <v>A</v>
          </cell>
          <cell r="I618" t="str">
            <v>00000041</v>
          </cell>
          <cell r="J618">
            <v>66</v>
          </cell>
          <cell r="K618">
            <v>312</v>
          </cell>
          <cell r="L618">
            <v>6201</v>
          </cell>
          <cell r="M618">
            <v>0</v>
          </cell>
          <cell r="N618">
            <v>0</v>
          </cell>
          <cell r="O618">
            <v>0</v>
          </cell>
          <cell r="P618">
            <v>0</v>
          </cell>
          <cell r="Q618" t="str">
            <v>0676</v>
          </cell>
          <cell r="R618" t="str">
            <v>11450</v>
          </cell>
          <cell r="S618" t="str">
            <v>200212</v>
          </cell>
          <cell r="T618" t="str">
            <v>SA01</v>
          </cell>
          <cell r="U618">
            <v>8719.39</v>
          </cell>
          <cell r="V618" t="str">
            <v>LDB</v>
          </cell>
          <cell r="W618">
            <v>0</v>
          </cell>
          <cell r="Y618">
            <v>0</v>
          </cell>
          <cell r="Z618">
            <v>3</v>
          </cell>
          <cell r="AA618" t="str">
            <v>MS#</v>
          </cell>
          <cell r="AB618" t="str">
            <v xml:space="preserve">   998014506</v>
          </cell>
          <cell r="AC618" t="str">
            <v>BCH</v>
          </cell>
          <cell r="AD618" t="str">
            <v>014399</v>
          </cell>
          <cell r="AE618" t="str">
            <v>TML</v>
          </cell>
          <cell r="AF618" t="str">
            <v>12006</v>
          </cell>
          <cell r="AG618" t="str">
            <v>SRL</v>
          </cell>
          <cell r="AH618" t="str">
            <v>0366</v>
          </cell>
          <cell r="AI618" t="str">
            <v>DLV</v>
          </cell>
          <cell r="AJ618" t="str">
            <v>000</v>
          </cell>
          <cell r="AK618" t="str">
            <v>REL</v>
          </cell>
          <cell r="AL618" t="str">
            <v>000</v>
          </cell>
          <cell r="AM618" t="str">
            <v>LN#</v>
          </cell>
          <cell r="AO618" t="str">
            <v>UOI</v>
          </cell>
          <cell r="AP618" t="str">
            <v>EA</v>
          </cell>
          <cell r="AU618" t="str">
            <v>0</v>
          </cell>
          <cell r="AW618" t="str">
            <v>000</v>
          </cell>
          <cell r="AX618" t="str">
            <v>00</v>
          </cell>
          <cell r="AY618" t="str">
            <v>0</v>
          </cell>
          <cell r="AZ618" t="str">
            <v>FPL Fibernet</v>
          </cell>
        </row>
        <row r="619">
          <cell r="A619" t="str">
            <v>107100</v>
          </cell>
          <cell r="B619" t="str">
            <v>0312</v>
          </cell>
          <cell r="C619" t="str">
            <v>06201</v>
          </cell>
          <cell r="D619" t="str">
            <v>0ELECT</v>
          </cell>
          <cell r="E619" t="str">
            <v>312000</v>
          </cell>
          <cell r="F619" t="str">
            <v>0676</v>
          </cell>
          <cell r="G619" t="str">
            <v>11450</v>
          </cell>
          <cell r="H619" t="str">
            <v>A</v>
          </cell>
          <cell r="I619" t="str">
            <v>00000041</v>
          </cell>
          <cell r="J619">
            <v>66</v>
          </cell>
          <cell r="K619">
            <v>312</v>
          </cell>
          <cell r="L619">
            <v>6201</v>
          </cell>
          <cell r="M619">
            <v>0</v>
          </cell>
          <cell r="N619">
            <v>0</v>
          </cell>
          <cell r="O619">
            <v>0</v>
          </cell>
          <cell r="P619">
            <v>0</v>
          </cell>
          <cell r="Q619" t="str">
            <v>0676</v>
          </cell>
          <cell r="R619" t="str">
            <v>11450</v>
          </cell>
          <cell r="S619" t="str">
            <v>200212</v>
          </cell>
          <cell r="T619" t="str">
            <v>SA01</v>
          </cell>
          <cell r="U619">
            <v>8882.06</v>
          </cell>
          <cell r="V619" t="str">
            <v>LDB</v>
          </cell>
          <cell r="W619">
            <v>0</v>
          </cell>
          <cell r="Y619">
            <v>0</v>
          </cell>
          <cell r="Z619">
            <v>47</v>
          </cell>
          <cell r="AA619" t="str">
            <v>MS#</v>
          </cell>
          <cell r="AB619" t="str">
            <v xml:space="preserve">   998003509</v>
          </cell>
          <cell r="AC619" t="str">
            <v>BCH</v>
          </cell>
          <cell r="AD619" t="str">
            <v>014400</v>
          </cell>
          <cell r="AE619" t="str">
            <v>TML</v>
          </cell>
          <cell r="AF619" t="str">
            <v>12006</v>
          </cell>
          <cell r="AG619" t="str">
            <v>SRL</v>
          </cell>
          <cell r="AH619" t="str">
            <v>0366</v>
          </cell>
          <cell r="AI619" t="str">
            <v>DLV</v>
          </cell>
          <cell r="AJ619" t="str">
            <v>000</v>
          </cell>
          <cell r="AK619" t="str">
            <v>REL</v>
          </cell>
          <cell r="AL619" t="str">
            <v>000</v>
          </cell>
          <cell r="AM619" t="str">
            <v>LN#</v>
          </cell>
          <cell r="AO619" t="str">
            <v>UOI</v>
          </cell>
          <cell r="AP619" t="str">
            <v>EA</v>
          </cell>
          <cell r="AU619" t="str">
            <v>0</v>
          </cell>
          <cell r="AW619" t="str">
            <v>000</v>
          </cell>
          <cell r="AX619" t="str">
            <v>00</v>
          </cell>
          <cell r="AY619" t="str">
            <v>0</v>
          </cell>
          <cell r="AZ619" t="str">
            <v>FPL Fibernet</v>
          </cell>
        </row>
        <row r="620">
          <cell r="A620" t="str">
            <v>107100</v>
          </cell>
          <cell r="B620" t="str">
            <v>0312</v>
          </cell>
          <cell r="C620" t="str">
            <v>06201</v>
          </cell>
          <cell r="D620" t="str">
            <v>0ELECT</v>
          </cell>
          <cell r="E620" t="str">
            <v>312000</v>
          </cell>
          <cell r="F620" t="str">
            <v>0676</v>
          </cell>
          <cell r="G620" t="str">
            <v>11450</v>
          </cell>
          <cell r="H620" t="str">
            <v>A</v>
          </cell>
          <cell r="I620" t="str">
            <v>00000041</v>
          </cell>
          <cell r="J620">
            <v>66</v>
          </cell>
          <cell r="K620">
            <v>312</v>
          </cell>
          <cell r="L620">
            <v>6201</v>
          </cell>
          <cell r="M620">
            <v>0</v>
          </cell>
          <cell r="N620">
            <v>0</v>
          </cell>
          <cell r="O620">
            <v>0</v>
          </cell>
          <cell r="P620">
            <v>0</v>
          </cell>
          <cell r="Q620" t="str">
            <v>0676</v>
          </cell>
          <cell r="R620" t="str">
            <v>11450</v>
          </cell>
          <cell r="S620" t="str">
            <v>200212</v>
          </cell>
          <cell r="T620" t="str">
            <v>SA01</v>
          </cell>
          <cell r="U620">
            <v>9716.6299999999992</v>
          </cell>
          <cell r="V620" t="str">
            <v>LDB</v>
          </cell>
          <cell r="W620">
            <v>0</v>
          </cell>
          <cell r="Y620">
            <v>0</v>
          </cell>
          <cell r="Z620">
            <v>4</v>
          </cell>
          <cell r="AA620" t="str">
            <v>MS#</v>
          </cell>
          <cell r="AB620" t="str">
            <v xml:space="preserve">   998014506</v>
          </cell>
          <cell r="AC620" t="str">
            <v>BCH</v>
          </cell>
          <cell r="AD620" t="str">
            <v>015509</v>
          </cell>
          <cell r="AE620" t="str">
            <v>TML</v>
          </cell>
          <cell r="AF620" t="str">
            <v>12019</v>
          </cell>
          <cell r="AG620" t="str">
            <v>SRL</v>
          </cell>
          <cell r="AH620" t="str">
            <v>0366</v>
          </cell>
          <cell r="AI620" t="str">
            <v>DLV</v>
          </cell>
          <cell r="AJ620" t="str">
            <v>000</v>
          </cell>
          <cell r="AK620" t="str">
            <v>REL</v>
          </cell>
          <cell r="AL620" t="str">
            <v>000</v>
          </cell>
          <cell r="AM620" t="str">
            <v>LN#</v>
          </cell>
          <cell r="AO620" t="str">
            <v>UOI</v>
          </cell>
          <cell r="AP620" t="str">
            <v>EA</v>
          </cell>
          <cell r="AU620" t="str">
            <v>0</v>
          </cell>
          <cell r="AW620" t="str">
            <v>000</v>
          </cell>
          <cell r="AX620" t="str">
            <v>00</v>
          </cell>
          <cell r="AY620" t="str">
            <v>0</v>
          </cell>
          <cell r="AZ620" t="str">
            <v>FPL Fibernet</v>
          </cell>
        </row>
        <row r="621">
          <cell r="A621" t="str">
            <v>107100</v>
          </cell>
          <cell r="B621" t="str">
            <v>0312</v>
          </cell>
          <cell r="C621" t="str">
            <v>06201</v>
          </cell>
          <cell r="D621" t="str">
            <v>0ELECT</v>
          </cell>
          <cell r="E621" t="str">
            <v>312000</v>
          </cell>
          <cell r="F621" t="str">
            <v>0676</v>
          </cell>
          <cell r="G621" t="str">
            <v>11450</v>
          </cell>
          <cell r="H621" t="str">
            <v>A</v>
          </cell>
          <cell r="I621" t="str">
            <v>00000041</v>
          </cell>
          <cell r="J621">
            <v>66</v>
          </cell>
          <cell r="K621">
            <v>312</v>
          </cell>
          <cell r="L621">
            <v>6201</v>
          </cell>
          <cell r="M621">
            <v>0</v>
          </cell>
          <cell r="N621">
            <v>0</v>
          </cell>
          <cell r="O621">
            <v>0</v>
          </cell>
          <cell r="P621">
            <v>0</v>
          </cell>
          <cell r="Q621" t="str">
            <v>0676</v>
          </cell>
          <cell r="R621" t="str">
            <v>11450</v>
          </cell>
          <cell r="S621" t="str">
            <v>200212</v>
          </cell>
          <cell r="T621" t="str">
            <v>SA01</v>
          </cell>
          <cell r="U621">
            <v>11625.85</v>
          </cell>
          <cell r="V621" t="str">
            <v>LDB</v>
          </cell>
          <cell r="W621">
            <v>0</v>
          </cell>
          <cell r="Y621">
            <v>0</v>
          </cell>
          <cell r="Z621">
            <v>4</v>
          </cell>
          <cell r="AA621" t="str">
            <v>MS#</v>
          </cell>
          <cell r="AB621" t="str">
            <v xml:space="preserve">   998014506</v>
          </cell>
          <cell r="AC621" t="str">
            <v>BCH</v>
          </cell>
          <cell r="AD621" t="str">
            <v>021131</v>
          </cell>
          <cell r="AE621" t="str">
            <v>TML</v>
          </cell>
          <cell r="AF621" t="str">
            <v>12004</v>
          </cell>
          <cell r="AG621" t="str">
            <v>SRL</v>
          </cell>
          <cell r="AH621" t="str">
            <v>0366</v>
          </cell>
          <cell r="AI621" t="str">
            <v>DLV</v>
          </cell>
          <cell r="AJ621" t="str">
            <v>000</v>
          </cell>
          <cell r="AK621" t="str">
            <v>REL</v>
          </cell>
          <cell r="AL621" t="str">
            <v>000</v>
          </cell>
          <cell r="AM621" t="str">
            <v>LN#</v>
          </cell>
          <cell r="AO621" t="str">
            <v>UOI</v>
          </cell>
          <cell r="AP621" t="str">
            <v>EA</v>
          </cell>
          <cell r="AU621" t="str">
            <v>0</v>
          </cell>
          <cell r="AW621" t="str">
            <v>000</v>
          </cell>
          <cell r="AX621" t="str">
            <v>00</v>
          </cell>
          <cell r="AY621" t="str">
            <v>0</v>
          </cell>
          <cell r="AZ621" t="str">
            <v>FPL Fibernet</v>
          </cell>
        </row>
        <row r="622">
          <cell r="A622" t="str">
            <v>107100</v>
          </cell>
          <cell r="B622" t="str">
            <v>0312</v>
          </cell>
          <cell r="C622" t="str">
            <v>06201</v>
          </cell>
          <cell r="D622" t="str">
            <v>0ELECT</v>
          </cell>
          <cell r="E622" t="str">
            <v>312000</v>
          </cell>
          <cell r="F622" t="str">
            <v>0676</v>
          </cell>
          <cell r="G622" t="str">
            <v>11450</v>
          </cell>
          <cell r="H622" t="str">
            <v>A</v>
          </cell>
          <cell r="I622" t="str">
            <v>00000041</v>
          </cell>
          <cell r="J622">
            <v>66</v>
          </cell>
          <cell r="K622">
            <v>312</v>
          </cell>
          <cell r="L622">
            <v>6201</v>
          </cell>
          <cell r="M622">
            <v>0</v>
          </cell>
          <cell r="N622">
            <v>0</v>
          </cell>
          <cell r="O622">
            <v>0</v>
          </cell>
          <cell r="P622">
            <v>0</v>
          </cell>
          <cell r="Q622" t="str">
            <v>0676</v>
          </cell>
          <cell r="R622" t="str">
            <v>11450</v>
          </cell>
          <cell r="S622" t="str">
            <v>200212</v>
          </cell>
          <cell r="T622" t="str">
            <v>SA01</v>
          </cell>
          <cell r="U622">
            <v>12541.92</v>
          </cell>
          <cell r="V622" t="str">
            <v>LDB</v>
          </cell>
          <cell r="W622">
            <v>0</v>
          </cell>
          <cell r="Y622">
            <v>0</v>
          </cell>
          <cell r="Z622">
            <v>4</v>
          </cell>
          <cell r="AA622" t="str">
            <v>MS#</v>
          </cell>
          <cell r="AB622" t="str">
            <v xml:space="preserve">   998014018</v>
          </cell>
          <cell r="AC622" t="str">
            <v>BCH</v>
          </cell>
          <cell r="AD622" t="str">
            <v>021132</v>
          </cell>
          <cell r="AE622" t="str">
            <v>TML</v>
          </cell>
          <cell r="AF622" t="str">
            <v>12004</v>
          </cell>
          <cell r="AG622" t="str">
            <v>SRL</v>
          </cell>
          <cell r="AH622" t="str">
            <v>0366</v>
          </cell>
          <cell r="AI622" t="str">
            <v>DLV</v>
          </cell>
          <cell r="AJ622" t="str">
            <v>000</v>
          </cell>
          <cell r="AK622" t="str">
            <v>REL</v>
          </cell>
          <cell r="AL622" t="str">
            <v>000</v>
          </cell>
          <cell r="AM622" t="str">
            <v>LN#</v>
          </cell>
          <cell r="AO622" t="str">
            <v>UOI</v>
          </cell>
          <cell r="AP622" t="str">
            <v>EA</v>
          </cell>
          <cell r="AU622" t="str">
            <v>0</v>
          </cell>
          <cell r="AW622" t="str">
            <v>000</v>
          </cell>
          <cell r="AX622" t="str">
            <v>00</v>
          </cell>
          <cell r="AY622" t="str">
            <v>0</v>
          </cell>
          <cell r="AZ622" t="str">
            <v>FPL Fibernet</v>
          </cell>
        </row>
        <row r="623">
          <cell r="A623" t="str">
            <v>107100</v>
          </cell>
          <cell r="B623" t="str">
            <v>0312</v>
          </cell>
          <cell r="C623" t="str">
            <v>06201</v>
          </cell>
          <cell r="D623" t="str">
            <v>0ELECT</v>
          </cell>
          <cell r="E623" t="str">
            <v>312000</v>
          </cell>
          <cell r="F623" t="str">
            <v>0676</v>
          </cell>
          <cell r="G623" t="str">
            <v>11450</v>
          </cell>
          <cell r="H623" t="str">
            <v>A</v>
          </cell>
          <cell r="I623" t="str">
            <v>00000041</v>
          </cell>
          <cell r="J623">
            <v>66</v>
          </cell>
          <cell r="K623">
            <v>312</v>
          </cell>
          <cell r="L623">
            <v>6201</v>
          </cell>
          <cell r="M623">
            <v>0</v>
          </cell>
          <cell r="N623">
            <v>0</v>
          </cell>
          <cell r="O623">
            <v>0</v>
          </cell>
          <cell r="P623">
            <v>0</v>
          </cell>
          <cell r="Q623" t="str">
            <v>0676</v>
          </cell>
          <cell r="R623" t="str">
            <v>11450</v>
          </cell>
          <cell r="S623" t="str">
            <v>200212</v>
          </cell>
          <cell r="T623" t="str">
            <v>SA01</v>
          </cell>
          <cell r="U623">
            <v>14532.31</v>
          </cell>
          <cell r="V623" t="str">
            <v>LDB</v>
          </cell>
          <cell r="W623">
            <v>0</v>
          </cell>
          <cell r="Y623">
            <v>0</v>
          </cell>
          <cell r="Z623">
            <v>5</v>
          </cell>
          <cell r="AA623" t="str">
            <v>MS#</v>
          </cell>
          <cell r="AB623" t="str">
            <v xml:space="preserve">   998014506</v>
          </cell>
          <cell r="AC623" t="str">
            <v>BCH</v>
          </cell>
          <cell r="AD623" t="str">
            <v>021122</v>
          </cell>
          <cell r="AE623" t="str">
            <v>TML</v>
          </cell>
          <cell r="AF623" t="str">
            <v>12004</v>
          </cell>
          <cell r="AG623" t="str">
            <v>SRL</v>
          </cell>
          <cell r="AH623" t="str">
            <v>0366</v>
          </cell>
          <cell r="AI623" t="str">
            <v>DLV</v>
          </cell>
          <cell r="AJ623" t="str">
            <v>000</v>
          </cell>
          <cell r="AK623" t="str">
            <v>REL</v>
          </cell>
          <cell r="AL623" t="str">
            <v>000</v>
          </cell>
          <cell r="AM623" t="str">
            <v>LN#</v>
          </cell>
          <cell r="AO623" t="str">
            <v>UOI</v>
          </cell>
          <cell r="AP623" t="str">
            <v>EA</v>
          </cell>
          <cell r="AU623" t="str">
            <v>0</v>
          </cell>
          <cell r="AW623" t="str">
            <v>000</v>
          </cell>
          <cell r="AX623" t="str">
            <v>00</v>
          </cell>
          <cell r="AY623" t="str">
            <v>0</v>
          </cell>
          <cell r="AZ623" t="str">
            <v>FPL Fibernet</v>
          </cell>
        </row>
        <row r="624">
          <cell r="A624" t="str">
            <v>107100</v>
          </cell>
          <cell r="B624" t="str">
            <v>0312</v>
          </cell>
          <cell r="C624" t="str">
            <v>06201</v>
          </cell>
          <cell r="D624" t="str">
            <v>0ELECT</v>
          </cell>
          <cell r="E624" t="str">
            <v>312000</v>
          </cell>
          <cell r="F624" t="str">
            <v>0676</v>
          </cell>
          <cell r="G624" t="str">
            <v>11450</v>
          </cell>
          <cell r="H624" t="str">
            <v>A</v>
          </cell>
          <cell r="I624" t="str">
            <v>00000041</v>
          </cell>
          <cell r="J624">
            <v>66</v>
          </cell>
          <cell r="K624">
            <v>312</v>
          </cell>
          <cell r="L624">
            <v>6201</v>
          </cell>
          <cell r="M624">
            <v>0</v>
          </cell>
          <cell r="N624">
            <v>0</v>
          </cell>
          <cell r="O624">
            <v>0</v>
          </cell>
          <cell r="P624">
            <v>0</v>
          </cell>
          <cell r="Q624" t="str">
            <v>0676</v>
          </cell>
          <cell r="R624" t="str">
            <v>11450</v>
          </cell>
          <cell r="S624" t="str">
            <v>200212</v>
          </cell>
          <cell r="T624" t="str">
            <v>SA01</v>
          </cell>
          <cell r="U624">
            <v>17438.78</v>
          </cell>
          <cell r="V624" t="str">
            <v>LDB</v>
          </cell>
          <cell r="W624">
            <v>0</v>
          </cell>
          <cell r="Y624">
            <v>0</v>
          </cell>
          <cell r="Z624">
            <v>6</v>
          </cell>
          <cell r="AA624" t="str">
            <v>MS#</v>
          </cell>
          <cell r="AB624" t="str">
            <v xml:space="preserve">   998014506</v>
          </cell>
          <cell r="AC624" t="str">
            <v>BCH</v>
          </cell>
          <cell r="AD624" t="str">
            <v>021120</v>
          </cell>
          <cell r="AE624" t="str">
            <v>TML</v>
          </cell>
          <cell r="AF624" t="str">
            <v>12004</v>
          </cell>
          <cell r="AG624" t="str">
            <v>SRL</v>
          </cell>
          <cell r="AH624" t="str">
            <v>0366</v>
          </cell>
          <cell r="AI624" t="str">
            <v>DLV</v>
          </cell>
          <cell r="AJ624" t="str">
            <v>000</v>
          </cell>
          <cell r="AK624" t="str">
            <v>REL</v>
          </cell>
          <cell r="AL624" t="str">
            <v>000</v>
          </cell>
          <cell r="AM624" t="str">
            <v>LN#</v>
          </cell>
          <cell r="AO624" t="str">
            <v>UOI</v>
          </cell>
          <cell r="AP624" t="str">
            <v>EA</v>
          </cell>
          <cell r="AU624" t="str">
            <v>0</v>
          </cell>
          <cell r="AW624" t="str">
            <v>000</v>
          </cell>
          <cell r="AX624" t="str">
            <v>00</v>
          </cell>
          <cell r="AY624" t="str">
            <v>0</v>
          </cell>
          <cell r="AZ624" t="str">
            <v>FPL Fibernet</v>
          </cell>
        </row>
        <row r="625">
          <cell r="A625" t="str">
            <v>107100</v>
          </cell>
          <cell r="B625" t="str">
            <v>0312</v>
          </cell>
          <cell r="C625" t="str">
            <v>06201</v>
          </cell>
          <cell r="D625" t="str">
            <v>0ELECT</v>
          </cell>
          <cell r="E625" t="str">
            <v>312000</v>
          </cell>
          <cell r="F625" t="str">
            <v>0676</v>
          </cell>
          <cell r="G625" t="str">
            <v>12450</v>
          </cell>
          <cell r="H625" t="str">
            <v>A</v>
          </cell>
          <cell r="I625" t="str">
            <v>00000041</v>
          </cell>
          <cell r="J625">
            <v>66</v>
          </cell>
          <cell r="K625">
            <v>312</v>
          </cell>
          <cell r="L625">
            <v>6201</v>
          </cell>
          <cell r="M625">
            <v>0</v>
          </cell>
          <cell r="N625">
            <v>0</v>
          </cell>
          <cell r="O625">
            <v>0</v>
          </cell>
          <cell r="P625">
            <v>0</v>
          </cell>
          <cell r="Q625" t="str">
            <v>0676</v>
          </cell>
          <cell r="R625" t="str">
            <v>12450</v>
          </cell>
          <cell r="S625" t="str">
            <v>200212</v>
          </cell>
          <cell r="T625" t="str">
            <v>SA01</v>
          </cell>
          <cell r="U625">
            <v>-263.7</v>
          </cell>
          <cell r="V625" t="str">
            <v>LDB</v>
          </cell>
          <cell r="W625">
            <v>0</v>
          </cell>
          <cell r="Y625">
            <v>0</v>
          </cell>
          <cell r="Z625">
            <v>-3</v>
          </cell>
          <cell r="AA625" t="str">
            <v>MS#</v>
          </cell>
          <cell r="AB625" t="str">
            <v xml:space="preserve">   998014073</v>
          </cell>
          <cell r="AC625" t="str">
            <v>BCH</v>
          </cell>
          <cell r="AD625" t="str">
            <v>014393</v>
          </cell>
          <cell r="AE625" t="str">
            <v>TML</v>
          </cell>
          <cell r="AF625" t="str">
            <v>12006</v>
          </cell>
          <cell r="AG625" t="str">
            <v>SRL</v>
          </cell>
          <cell r="AH625" t="str">
            <v>0366</v>
          </cell>
          <cell r="AI625" t="str">
            <v>DLV</v>
          </cell>
          <cell r="AJ625" t="str">
            <v>000</v>
          </cell>
          <cell r="AK625" t="str">
            <v>REL</v>
          </cell>
          <cell r="AL625" t="str">
            <v>000</v>
          </cell>
          <cell r="AM625" t="str">
            <v>LN#</v>
          </cell>
          <cell r="AO625" t="str">
            <v>UOI</v>
          </cell>
          <cell r="AP625" t="str">
            <v>EA</v>
          </cell>
          <cell r="AU625" t="str">
            <v>0</v>
          </cell>
          <cell r="AW625" t="str">
            <v>000</v>
          </cell>
          <cell r="AX625" t="str">
            <v>00</v>
          </cell>
          <cell r="AY625" t="str">
            <v>0</v>
          </cell>
          <cell r="AZ625" t="str">
            <v>FPL Fibernet</v>
          </cell>
        </row>
        <row r="626">
          <cell r="A626" t="str">
            <v>107100</v>
          </cell>
          <cell r="B626" t="str">
            <v>0312</v>
          </cell>
          <cell r="C626" t="str">
            <v>06201</v>
          </cell>
          <cell r="D626" t="str">
            <v>0ELECT</v>
          </cell>
          <cell r="E626" t="str">
            <v>312000</v>
          </cell>
          <cell r="F626" t="str">
            <v>0676</v>
          </cell>
          <cell r="G626" t="str">
            <v>12450</v>
          </cell>
          <cell r="H626" t="str">
            <v>A</v>
          </cell>
          <cell r="I626" t="str">
            <v>00000041</v>
          </cell>
          <cell r="J626">
            <v>66</v>
          </cell>
          <cell r="K626">
            <v>312</v>
          </cell>
          <cell r="L626">
            <v>6201</v>
          </cell>
          <cell r="M626">
            <v>0</v>
          </cell>
          <cell r="N626">
            <v>0</v>
          </cell>
          <cell r="O626">
            <v>0</v>
          </cell>
          <cell r="P626">
            <v>0</v>
          </cell>
          <cell r="Q626" t="str">
            <v>0676</v>
          </cell>
          <cell r="R626" t="str">
            <v>12450</v>
          </cell>
          <cell r="S626" t="str">
            <v>200212</v>
          </cell>
          <cell r="T626" t="str">
            <v>SA01</v>
          </cell>
          <cell r="U626">
            <v>-263.7</v>
          </cell>
          <cell r="V626" t="str">
            <v>LDB</v>
          </cell>
          <cell r="W626">
            <v>0</v>
          </cell>
          <cell r="Y626">
            <v>0</v>
          </cell>
          <cell r="Z626">
            <v>-3</v>
          </cell>
          <cell r="AA626" t="str">
            <v>MS#</v>
          </cell>
          <cell r="AB626" t="str">
            <v xml:space="preserve">   998014073</v>
          </cell>
          <cell r="AC626" t="str">
            <v>BCH</v>
          </cell>
          <cell r="AD626" t="str">
            <v>014925</v>
          </cell>
          <cell r="AE626" t="str">
            <v>TML</v>
          </cell>
          <cell r="AF626" t="str">
            <v>12011</v>
          </cell>
          <cell r="AG626" t="str">
            <v>SRL</v>
          </cell>
          <cell r="AH626" t="str">
            <v>0366</v>
          </cell>
          <cell r="AI626" t="str">
            <v>DLV</v>
          </cell>
          <cell r="AJ626" t="str">
            <v>000</v>
          </cell>
          <cell r="AK626" t="str">
            <v>REL</v>
          </cell>
          <cell r="AL626" t="str">
            <v>000</v>
          </cell>
          <cell r="AM626" t="str">
            <v>LN#</v>
          </cell>
          <cell r="AO626" t="str">
            <v>UOI</v>
          </cell>
          <cell r="AP626" t="str">
            <v>EA</v>
          </cell>
          <cell r="AU626" t="str">
            <v>0</v>
          </cell>
          <cell r="AW626" t="str">
            <v>000</v>
          </cell>
          <cell r="AX626" t="str">
            <v>00</v>
          </cell>
          <cell r="AY626" t="str">
            <v>0</v>
          </cell>
          <cell r="AZ626" t="str">
            <v>FPL Fibernet</v>
          </cell>
        </row>
        <row r="627">
          <cell r="A627" t="str">
            <v>107100</v>
          </cell>
          <cell r="B627" t="str">
            <v>0312</v>
          </cell>
          <cell r="C627" t="str">
            <v>06201</v>
          </cell>
          <cell r="D627" t="str">
            <v>0ELECT</v>
          </cell>
          <cell r="E627" t="str">
            <v>312000</v>
          </cell>
          <cell r="F627" t="str">
            <v>0676</v>
          </cell>
          <cell r="G627" t="str">
            <v>12450</v>
          </cell>
          <cell r="H627" t="str">
            <v>A</v>
          </cell>
          <cell r="I627" t="str">
            <v>00000041</v>
          </cell>
          <cell r="J627">
            <v>66</v>
          </cell>
          <cell r="K627">
            <v>312</v>
          </cell>
          <cell r="L627">
            <v>6201</v>
          </cell>
          <cell r="M627">
            <v>0</v>
          </cell>
          <cell r="N627">
            <v>0</v>
          </cell>
          <cell r="O627">
            <v>0</v>
          </cell>
          <cell r="P627">
            <v>0</v>
          </cell>
          <cell r="Q627" t="str">
            <v>0676</v>
          </cell>
          <cell r="R627" t="str">
            <v>12450</v>
          </cell>
          <cell r="S627" t="str">
            <v>200212</v>
          </cell>
          <cell r="T627" t="str">
            <v>SA01</v>
          </cell>
          <cell r="U627">
            <v>-399.82</v>
          </cell>
          <cell r="V627" t="str">
            <v>LDB</v>
          </cell>
          <cell r="W627">
            <v>0</v>
          </cell>
          <cell r="Y627">
            <v>0</v>
          </cell>
          <cell r="Z627">
            <v>-1</v>
          </cell>
          <cell r="AA627" t="str">
            <v>MS#</v>
          </cell>
          <cell r="AB627" t="str">
            <v xml:space="preserve">   998003502</v>
          </cell>
          <cell r="AC627" t="str">
            <v>BCH</v>
          </cell>
          <cell r="AD627" t="str">
            <v>014401</v>
          </cell>
          <cell r="AE627" t="str">
            <v>TML</v>
          </cell>
          <cell r="AF627" t="str">
            <v>12006</v>
          </cell>
          <cell r="AG627" t="str">
            <v>SRL</v>
          </cell>
          <cell r="AH627" t="str">
            <v>0366</v>
          </cell>
          <cell r="AI627" t="str">
            <v>DLV</v>
          </cell>
          <cell r="AJ627" t="str">
            <v>000</v>
          </cell>
          <cell r="AK627" t="str">
            <v>REL</v>
          </cell>
          <cell r="AL627" t="str">
            <v>000</v>
          </cell>
          <cell r="AM627" t="str">
            <v>LN#</v>
          </cell>
          <cell r="AO627" t="str">
            <v>UOI</v>
          </cell>
          <cell r="AP627" t="str">
            <v>EA</v>
          </cell>
          <cell r="AU627" t="str">
            <v>0</v>
          </cell>
          <cell r="AW627" t="str">
            <v>000</v>
          </cell>
          <cell r="AX627" t="str">
            <v>00</v>
          </cell>
          <cell r="AY627" t="str">
            <v>0</v>
          </cell>
          <cell r="AZ627" t="str">
            <v>FPL Fibernet</v>
          </cell>
        </row>
        <row r="628">
          <cell r="A628" t="str">
            <v>107100</v>
          </cell>
          <cell r="B628" t="str">
            <v>0312</v>
          </cell>
          <cell r="C628" t="str">
            <v>06201</v>
          </cell>
          <cell r="D628" t="str">
            <v>0ELECT</v>
          </cell>
          <cell r="E628" t="str">
            <v>312000</v>
          </cell>
          <cell r="F628" t="str">
            <v>0676</v>
          </cell>
          <cell r="G628" t="str">
            <v>12450</v>
          </cell>
          <cell r="H628" t="str">
            <v>A</v>
          </cell>
          <cell r="I628" t="str">
            <v>00000041</v>
          </cell>
          <cell r="J628">
            <v>66</v>
          </cell>
          <cell r="K628">
            <v>312</v>
          </cell>
          <cell r="L628">
            <v>6201</v>
          </cell>
          <cell r="M628">
            <v>0</v>
          </cell>
          <cell r="N628">
            <v>0</v>
          </cell>
          <cell r="O628">
            <v>0</v>
          </cell>
          <cell r="P628">
            <v>0</v>
          </cell>
          <cell r="Q628" t="str">
            <v>0676</v>
          </cell>
          <cell r="R628" t="str">
            <v>12450</v>
          </cell>
          <cell r="S628" t="str">
            <v>200212</v>
          </cell>
          <cell r="T628" t="str">
            <v>SA01</v>
          </cell>
          <cell r="U628">
            <v>-755.92</v>
          </cell>
          <cell r="V628" t="str">
            <v>LDB</v>
          </cell>
          <cell r="W628">
            <v>0</v>
          </cell>
          <cell r="Y628">
            <v>0</v>
          </cell>
          <cell r="Z628">
            <v>-4</v>
          </cell>
          <cell r="AA628" t="str">
            <v>MS#</v>
          </cell>
          <cell r="AB628" t="str">
            <v xml:space="preserve">   998003509</v>
          </cell>
          <cell r="AC628" t="str">
            <v>BCH</v>
          </cell>
          <cell r="AD628" t="str">
            <v>014389</v>
          </cell>
          <cell r="AE628" t="str">
            <v>TML</v>
          </cell>
          <cell r="AF628" t="str">
            <v>12006</v>
          </cell>
          <cell r="AG628" t="str">
            <v>SRL</v>
          </cell>
          <cell r="AH628" t="str">
            <v>0366</v>
          </cell>
          <cell r="AI628" t="str">
            <v>DLV</v>
          </cell>
          <cell r="AJ628" t="str">
            <v>000</v>
          </cell>
          <cell r="AK628" t="str">
            <v>REL</v>
          </cell>
          <cell r="AL628" t="str">
            <v>000</v>
          </cell>
          <cell r="AM628" t="str">
            <v>LN#</v>
          </cell>
          <cell r="AO628" t="str">
            <v>UOI</v>
          </cell>
          <cell r="AP628" t="str">
            <v>EA</v>
          </cell>
          <cell r="AU628" t="str">
            <v>0</v>
          </cell>
          <cell r="AW628" t="str">
            <v>000</v>
          </cell>
          <cell r="AX628" t="str">
            <v>00</v>
          </cell>
          <cell r="AY628" t="str">
            <v>0</v>
          </cell>
          <cell r="AZ628" t="str">
            <v>FPL Fibernet</v>
          </cell>
        </row>
        <row r="629">
          <cell r="A629" t="str">
            <v>107100</v>
          </cell>
          <cell r="B629" t="str">
            <v>0312</v>
          </cell>
          <cell r="C629" t="str">
            <v>06201</v>
          </cell>
          <cell r="D629" t="str">
            <v>0ELECT</v>
          </cell>
          <cell r="E629" t="str">
            <v>312000</v>
          </cell>
          <cell r="F629" t="str">
            <v>0676</v>
          </cell>
          <cell r="G629" t="str">
            <v>12450</v>
          </cell>
          <cell r="H629" t="str">
            <v>A</v>
          </cell>
          <cell r="I629" t="str">
            <v>00000041</v>
          </cell>
          <cell r="J629">
            <v>66</v>
          </cell>
          <cell r="K629">
            <v>312</v>
          </cell>
          <cell r="L629">
            <v>6201</v>
          </cell>
          <cell r="M629">
            <v>0</v>
          </cell>
          <cell r="N629">
            <v>0</v>
          </cell>
          <cell r="O629">
            <v>0</v>
          </cell>
          <cell r="P629">
            <v>0</v>
          </cell>
          <cell r="Q629" t="str">
            <v>0676</v>
          </cell>
          <cell r="R629" t="str">
            <v>12450</v>
          </cell>
          <cell r="S629" t="str">
            <v>200212</v>
          </cell>
          <cell r="T629" t="str">
            <v>SA01</v>
          </cell>
          <cell r="U629">
            <v>-1000.2</v>
          </cell>
          <cell r="V629" t="str">
            <v>LDB</v>
          </cell>
          <cell r="W629">
            <v>0</v>
          </cell>
          <cell r="Y629">
            <v>0</v>
          </cell>
          <cell r="Z629">
            <v>-5</v>
          </cell>
          <cell r="AA629" t="str">
            <v>MS#</v>
          </cell>
          <cell r="AB629" t="str">
            <v xml:space="preserve">   998014037</v>
          </cell>
          <cell r="AC629" t="str">
            <v>BCH</v>
          </cell>
          <cell r="AD629" t="str">
            <v>014397</v>
          </cell>
          <cell r="AE629" t="str">
            <v>TML</v>
          </cell>
          <cell r="AF629" t="str">
            <v>12006</v>
          </cell>
          <cell r="AG629" t="str">
            <v>SRL</v>
          </cell>
          <cell r="AH629" t="str">
            <v>0366</v>
          </cell>
          <cell r="AI629" t="str">
            <v>DLV</v>
          </cell>
          <cell r="AJ629" t="str">
            <v>000</v>
          </cell>
          <cell r="AK629" t="str">
            <v>REL</v>
          </cell>
          <cell r="AL629" t="str">
            <v>000</v>
          </cell>
          <cell r="AM629" t="str">
            <v>LN#</v>
          </cell>
          <cell r="AO629" t="str">
            <v>UOI</v>
          </cell>
          <cell r="AP629" t="str">
            <v>EA</v>
          </cell>
          <cell r="AU629" t="str">
            <v>0</v>
          </cell>
          <cell r="AW629" t="str">
            <v>000</v>
          </cell>
          <cell r="AX629" t="str">
            <v>00</v>
          </cell>
          <cell r="AY629" t="str">
            <v>0</v>
          </cell>
          <cell r="AZ629" t="str">
            <v>FPL Fibernet</v>
          </cell>
        </row>
        <row r="630">
          <cell r="A630" t="str">
            <v>107100</v>
          </cell>
          <cell r="B630" t="str">
            <v>0312</v>
          </cell>
          <cell r="C630" t="str">
            <v>06201</v>
          </cell>
          <cell r="D630" t="str">
            <v>0ELECT</v>
          </cell>
          <cell r="E630" t="str">
            <v>312000</v>
          </cell>
          <cell r="F630" t="str">
            <v>0676</v>
          </cell>
          <cell r="G630" t="str">
            <v>12450</v>
          </cell>
          <cell r="H630" t="str">
            <v>A</v>
          </cell>
          <cell r="I630" t="str">
            <v>00000041</v>
          </cell>
          <cell r="J630">
            <v>66</v>
          </cell>
          <cell r="K630">
            <v>312</v>
          </cell>
          <cell r="L630">
            <v>6201</v>
          </cell>
          <cell r="M630">
            <v>0</v>
          </cell>
          <cell r="N630">
            <v>0</v>
          </cell>
          <cell r="O630">
            <v>0</v>
          </cell>
          <cell r="P630">
            <v>0</v>
          </cell>
          <cell r="Q630" t="str">
            <v>0676</v>
          </cell>
          <cell r="R630" t="str">
            <v>12450</v>
          </cell>
          <cell r="S630" t="str">
            <v>200212</v>
          </cell>
          <cell r="T630" t="str">
            <v>SA01</v>
          </cell>
          <cell r="U630">
            <v>-1046.0899999999999</v>
          </cell>
          <cell r="V630" t="str">
            <v>LDB</v>
          </cell>
          <cell r="W630">
            <v>0</v>
          </cell>
          <cell r="Y630">
            <v>0</v>
          </cell>
          <cell r="Z630">
            <v>-1</v>
          </cell>
          <cell r="AA630" t="str">
            <v>MS#</v>
          </cell>
          <cell r="AB630" t="str">
            <v xml:space="preserve">   998014268</v>
          </cell>
          <cell r="AC630" t="str">
            <v>BCH</v>
          </cell>
          <cell r="AD630" t="str">
            <v>014395</v>
          </cell>
          <cell r="AE630" t="str">
            <v>TML</v>
          </cell>
          <cell r="AF630" t="str">
            <v>12006</v>
          </cell>
          <cell r="AG630" t="str">
            <v>SRL</v>
          </cell>
          <cell r="AH630" t="str">
            <v>0366</v>
          </cell>
          <cell r="AI630" t="str">
            <v>DLV</v>
          </cell>
          <cell r="AJ630" t="str">
            <v>000</v>
          </cell>
          <cell r="AK630" t="str">
            <v>REL</v>
          </cell>
          <cell r="AL630" t="str">
            <v>000</v>
          </cell>
          <cell r="AM630" t="str">
            <v>LN#</v>
          </cell>
          <cell r="AO630" t="str">
            <v>UOI</v>
          </cell>
          <cell r="AP630" t="str">
            <v>EA</v>
          </cell>
          <cell r="AU630" t="str">
            <v>0</v>
          </cell>
          <cell r="AW630" t="str">
            <v>000</v>
          </cell>
          <cell r="AX630" t="str">
            <v>00</v>
          </cell>
          <cell r="AY630" t="str">
            <v>0</v>
          </cell>
          <cell r="AZ630" t="str">
            <v>FPL Fibernet</v>
          </cell>
        </row>
        <row r="631">
          <cell r="A631" t="str">
            <v>107100</v>
          </cell>
          <cell r="B631" t="str">
            <v>0312</v>
          </cell>
          <cell r="C631" t="str">
            <v>06201</v>
          </cell>
          <cell r="D631" t="str">
            <v>0ELECT</v>
          </cell>
          <cell r="E631" t="str">
            <v>312000</v>
          </cell>
          <cell r="F631" t="str">
            <v>0676</v>
          </cell>
          <cell r="G631" t="str">
            <v>12450</v>
          </cell>
          <cell r="H631" t="str">
            <v>A</v>
          </cell>
          <cell r="I631" t="str">
            <v>00000041</v>
          </cell>
          <cell r="J631">
            <v>66</v>
          </cell>
          <cell r="K631">
            <v>312</v>
          </cell>
          <cell r="L631">
            <v>6201</v>
          </cell>
          <cell r="M631">
            <v>0</v>
          </cell>
          <cell r="N631">
            <v>0</v>
          </cell>
          <cell r="O631">
            <v>0</v>
          </cell>
          <cell r="P631">
            <v>0</v>
          </cell>
          <cell r="Q631" t="str">
            <v>0676</v>
          </cell>
          <cell r="R631" t="str">
            <v>12450</v>
          </cell>
          <cell r="S631" t="str">
            <v>200212</v>
          </cell>
          <cell r="T631" t="str">
            <v>SA01</v>
          </cell>
          <cell r="U631">
            <v>-1575.39</v>
          </cell>
          <cell r="V631" t="str">
            <v>LDB</v>
          </cell>
          <cell r="W631">
            <v>0</v>
          </cell>
          <cell r="Y631">
            <v>0</v>
          </cell>
          <cell r="Z631">
            <v>-1</v>
          </cell>
          <cell r="AA631" t="str">
            <v>MS#</v>
          </cell>
          <cell r="AB631" t="str">
            <v xml:space="preserve">   998014070</v>
          </cell>
          <cell r="AC631" t="str">
            <v>BCH</v>
          </cell>
          <cell r="AD631" t="str">
            <v>014924</v>
          </cell>
          <cell r="AE631" t="str">
            <v>TML</v>
          </cell>
          <cell r="AF631" t="str">
            <v>12011</v>
          </cell>
          <cell r="AG631" t="str">
            <v>SRL</v>
          </cell>
          <cell r="AH631" t="str">
            <v>0366</v>
          </cell>
          <cell r="AI631" t="str">
            <v>DLV</v>
          </cell>
          <cell r="AJ631" t="str">
            <v>000</v>
          </cell>
          <cell r="AK631" t="str">
            <v>REL</v>
          </cell>
          <cell r="AL631" t="str">
            <v>000</v>
          </cell>
          <cell r="AM631" t="str">
            <v>LN#</v>
          </cell>
          <cell r="AO631" t="str">
            <v>UOI</v>
          </cell>
          <cell r="AP631" t="str">
            <v>EA</v>
          </cell>
          <cell r="AU631" t="str">
            <v>0</v>
          </cell>
          <cell r="AW631" t="str">
            <v>000</v>
          </cell>
          <cell r="AX631" t="str">
            <v>00</v>
          </cell>
          <cell r="AY631" t="str">
            <v>0</v>
          </cell>
          <cell r="AZ631" t="str">
            <v>FPL Fibernet</v>
          </cell>
        </row>
        <row r="632">
          <cell r="A632" t="str">
            <v>107100</v>
          </cell>
          <cell r="B632" t="str">
            <v>0312</v>
          </cell>
          <cell r="C632" t="str">
            <v>06201</v>
          </cell>
          <cell r="D632" t="str">
            <v>0ELECT</v>
          </cell>
          <cell r="E632" t="str">
            <v>312000</v>
          </cell>
          <cell r="F632" t="str">
            <v>0676</v>
          </cell>
          <cell r="G632" t="str">
            <v>12450</v>
          </cell>
          <cell r="H632" t="str">
            <v>A</v>
          </cell>
          <cell r="I632" t="str">
            <v>00000041</v>
          </cell>
          <cell r="J632">
            <v>66</v>
          </cell>
          <cell r="K632">
            <v>312</v>
          </cell>
          <cell r="L632">
            <v>6201</v>
          </cell>
          <cell r="M632">
            <v>0</v>
          </cell>
          <cell r="N632">
            <v>0</v>
          </cell>
          <cell r="O632">
            <v>0</v>
          </cell>
          <cell r="P632">
            <v>0</v>
          </cell>
          <cell r="Q632" t="str">
            <v>0676</v>
          </cell>
          <cell r="R632" t="str">
            <v>12450</v>
          </cell>
          <cell r="S632" t="str">
            <v>200212</v>
          </cell>
          <cell r="T632" t="str">
            <v>SA01</v>
          </cell>
          <cell r="U632">
            <v>-2438.34</v>
          </cell>
          <cell r="V632" t="str">
            <v>LDB</v>
          </cell>
          <cell r="W632">
            <v>0</v>
          </cell>
          <cell r="Y632">
            <v>0</v>
          </cell>
          <cell r="Z632">
            <v>-2</v>
          </cell>
          <cell r="AA632" t="str">
            <v>MS#</v>
          </cell>
          <cell r="AB632" t="str">
            <v xml:space="preserve">   998014270</v>
          </cell>
          <cell r="AC632" t="str">
            <v>BCH</v>
          </cell>
          <cell r="AD632" t="str">
            <v>014396</v>
          </cell>
          <cell r="AE632" t="str">
            <v>TML</v>
          </cell>
          <cell r="AF632" t="str">
            <v>12006</v>
          </cell>
          <cell r="AG632" t="str">
            <v>SRL</v>
          </cell>
          <cell r="AH632" t="str">
            <v>0366</v>
          </cell>
          <cell r="AI632" t="str">
            <v>DLV</v>
          </cell>
          <cell r="AJ632" t="str">
            <v>000</v>
          </cell>
          <cell r="AK632" t="str">
            <v>REL</v>
          </cell>
          <cell r="AL632" t="str">
            <v>000</v>
          </cell>
          <cell r="AM632" t="str">
            <v>LN#</v>
          </cell>
          <cell r="AO632" t="str">
            <v>UOI</v>
          </cell>
          <cell r="AP632" t="str">
            <v>EA</v>
          </cell>
          <cell r="AU632" t="str">
            <v>0</v>
          </cell>
          <cell r="AW632" t="str">
            <v>000</v>
          </cell>
          <cell r="AX632" t="str">
            <v>00</v>
          </cell>
          <cell r="AY632" t="str">
            <v>0</v>
          </cell>
          <cell r="AZ632" t="str">
            <v>FPL Fibernet</v>
          </cell>
        </row>
        <row r="633">
          <cell r="A633" t="str">
            <v>107100</v>
          </cell>
          <cell r="B633" t="str">
            <v>0312</v>
          </cell>
          <cell r="C633" t="str">
            <v>06201</v>
          </cell>
          <cell r="D633" t="str">
            <v>0ELECT</v>
          </cell>
          <cell r="E633" t="str">
            <v>312000</v>
          </cell>
          <cell r="F633" t="str">
            <v>0676</v>
          </cell>
          <cell r="G633" t="str">
            <v>12450</v>
          </cell>
          <cell r="H633" t="str">
            <v>A</v>
          </cell>
          <cell r="I633" t="str">
            <v>00000041</v>
          </cell>
          <cell r="J633">
            <v>66</v>
          </cell>
          <cell r="K633">
            <v>312</v>
          </cell>
          <cell r="L633">
            <v>6201</v>
          </cell>
          <cell r="M633">
            <v>0</v>
          </cell>
          <cell r="N633">
            <v>0</v>
          </cell>
          <cell r="O633">
            <v>0</v>
          </cell>
          <cell r="P633">
            <v>0</v>
          </cell>
          <cell r="Q633" t="str">
            <v>0676</v>
          </cell>
          <cell r="R633" t="str">
            <v>12450</v>
          </cell>
          <cell r="S633" t="str">
            <v>200212</v>
          </cell>
          <cell r="T633" t="str">
            <v>SA01</v>
          </cell>
          <cell r="U633">
            <v>-2989.65</v>
          </cell>
          <cell r="V633" t="str">
            <v>LDB</v>
          </cell>
          <cell r="W633">
            <v>0</v>
          </cell>
          <cell r="Y633">
            <v>0</v>
          </cell>
          <cell r="Z633">
            <v>-1</v>
          </cell>
          <cell r="AA633" t="str">
            <v>MS#</v>
          </cell>
          <cell r="AB633" t="str">
            <v xml:space="preserve">   998014053</v>
          </cell>
          <cell r="AC633" t="str">
            <v>BCH</v>
          </cell>
          <cell r="AD633" t="str">
            <v>012639</v>
          </cell>
          <cell r="AE633" t="str">
            <v>TML</v>
          </cell>
          <cell r="AF633" t="str">
            <v>12027</v>
          </cell>
          <cell r="AG633" t="str">
            <v>SRL</v>
          </cell>
          <cell r="AH633" t="str">
            <v>0368</v>
          </cell>
          <cell r="AI633" t="str">
            <v>DLV</v>
          </cell>
          <cell r="AJ633" t="str">
            <v>000</v>
          </cell>
          <cell r="AK633" t="str">
            <v>REL</v>
          </cell>
          <cell r="AL633" t="str">
            <v>000</v>
          </cell>
          <cell r="AM633" t="str">
            <v>LN#</v>
          </cell>
          <cell r="AO633" t="str">
            <v>UOI</v>
          </cell>
          <cell r="AP633" t="str">
            <v>EA</v>
          </cell>
          <cell r="AU633" t="str">
            <v>0</v>
          </cell>
          <cell r="AW633" t="str">
            <v>000</v>
          </cell>
          <cell r="AX633" t="str">
            <v>00</v>
          </cell>
          <cell r="AY633" t="str">
            <v>0</v>
          </cell>
          <cell r="AZ633" t="str">
            <v>FPL Fibernet</v>
          </cell>
        </row>
        <row r="634">
          <cell r="A634" t="str">
            <v>107100</v>
          </cell>
          <cell r="B634" t="str">
            <v>0312</v>
          </cell>
          <cell r="C634" t="str">
            <v>06201</v>
          </cell>
          <cell r="D634" t="str">
            <v>0ELECT</v>
          </cell>
          <cell r="E634" t="str">
            <v>312000</v>
          </cell>
          <cell r="F634" t="str">
            <v>0676</v>
          </cell>
          <cell r="G634" t="str">
            <v>12450</v>
          </cell>
          <cell r="H634" t="str">
            <v>A</v>
          </cell>
          <cell r="I634" t="str">
            <v>00000041</v>
          </cell>
          <cell r="J634">
            <v>66</v>
          </cell>
          <cell r="K634">
            <v>312</v>
          </cell>
          <cell r="L634">
            <v>6201</v>
          </cell>
          <cell r="M634">
            <v>0</v>
          </cell>
          <cell r="N634">
            <v>0</v>
          </cell>
          <cell r="O634">
            <v>0</v>
          </cell>
          <cell r="P634">
            <v>0</v>
          </cell>
          <cell r="Q634" t="str">
            <v>0676</v>
          </cell>
          <cell r="R634" t="str">
            <v>12450</v>
          </cell>
          <cell r="S634" t="str">
            <v>200212</v>
          </cell>
          <cell r="T634" t="str">
            <v>SA01</v>
          </cell>
          <cell r="U634">
            <v>-3150.78</v>
          </cell>
          <cell r="V634" t="str">
            <v>LDB</v>
          </cell>
          <cell r="W634">
            <v>0</v>
          </cell>
          <cell r="Y634">
            <v>0</v>
          </cell>
          <cell r="Z634">
            <v>-2</v>
          </cell>
          <cell r="AA634" t="str">
            <v>MS#</v>
          </cell>
          <cell r="AB634" t="str">
            <v xml:space="preserve">   998014070</v>
          </cell>
          <cell r="AC634" t="str">
            <v>BCH</v>
          </cell>
          <cell r="AD634" t="str">
            <v>014392</v>
          </cell>
          <cell r="AE634" t="str">
            <v>TML</v>
          </cell>
          <cell r="AF634" t="str">
            <v>12006</v>
          </cell>
          <cell r="AG634" t="str">
            <v>SRL</v>
          </cell>
          <cell r="AH634" t="str">
            <v>0366</v>
          </cell>
          <cell r="AI634" t="str">
            <v>DLV</v>
          </cell>
          <cell r="AJ634" t="str">
            <v>000</v>
          </cell>
          <cell r="AK634" t="str">
            <v>REL</v>
          </cell>
          <cell r="AL634" t="str">
            <v>000</v>
          </cell>
          <cell r="AM634" t="str">
            <v>LN#</v>
          </cell>
          <cell r="AO634" t="str">
            <v>UOI</v>
          </cell>
          <cell r="AP634" t="str">
            <v>EA</v>
          </cell>
          <cell r="AU634" t="str">
            <v>0</v>
          </cell>
          <cell r="AW634" t="str">
            <v>000</v>
          </cell>
          <cell r="AX634" t="str">
            <v>00</v>
          </cell>
          <cell r="AY634" t="str">
            <v>0</v>
          </cell>
          <cell r="AZ634" t="str">
            <v>FPL Fibernet</v>
          </cell>
        </row>
        <row r="635">
          <cell r="A635" t="str">
            <v>107100</v>
          </cell>
          <cell r="B635" t="str">
            <v>0312</v>
          </cell>
          <cell r="C635" t="str">
            <v>06201</v>
          </cell>
          <cell r="D635" t="str">
            <v>0ELECT</v>
          </cell>
          <cell r="E635" t="str">
            <v>312000</v>
          </cell>
          <cell r="F635" t="str">
            <v>0676</v>
          </cell>
          <cell r="G635" t="str">
            <v>12450</v>
          </cell>
          <cell r="H635" t="str">
            <v>A</v>
          </cell>
          <cell r="I635" t="str">
            <v>00000041</v>
          </cell>
          <cell r="J635">
            <v>66</v>
          </cell>
          <cell r="K635">
            <v>312</v>
          </cell>
          <cell r="L635">
            <v>6201</v>
          </cell>
          <cell r="M635">
            <v>0</v>
          </cell>
          <cell r="N635">
            <v>0</v>
          </cell>
          <cell r="O635">
            <v>0</v>
          </cell>
          <cell r="P635">
            <v>0</v>
          </cell>
          <cell r="Q635" t="str">
            <v>0676</v>
          </cell>
          <cell r="R635" t="str">
            <v>12450</v>
          </cell>
          <cell r="S635" t="str">
            <v>200212</v>
          </cell>
          <cell r="T635" t="str">
            <v>SA01</v>
          </cell>
          <cell r="U635">
            <v>-5812.93</v>
          </cell>
          <cell r="V635" t="str">
            <v>LDB</v>
          </cell>
          <cell r="W635">
            <v>0</v>
          </cell>
          <cell r="Y635">
            <v>0</v>
          </cell>
          <cell r="Z635">
            <v>-2</v>
          </cell>
          <cell r="AA635" t="str">
            <v>MS#</v>
          </cell>
          <cell r="AB635" t="str">
            <v xml:space="preserve">   998014506</v>
          </cell>
          <cell r="AC635" t="str">
            <v>BCH</v>
          </cell>
          <cell r="AD635" t="str">
            <v>014390</v>
          </cell>
          <cell r="AE635" t="str">
            <v>TML</v>
          </cell>
          <cell r="AF635" t="str">
            <v>12006</v>
          </cell>
          <cell r="AG635" t="str">
            <v>SRL</v>
          </cell>
          <cell r="AH635" t="str">
            <v>0366</v>
          </cell>
          <cell r="AI635" t="str">
            <v>DLV</v>
          </cell>
          <cell r="AJ635" t="str">
            <v>000</v>
          </cell>
          <cell r="AK635" t="str">
            <v>REL</v>
          </cell>
          <cell r="AL635" t="str">
            <v>000</v>
          </cell>
          <cell r="AM635" t="str">
            <v>LN#</v>
          </cell>
          <cell r="AO635" t="str">
            <v>UOI</v>
          </cell>
          <cell r="AP635" t="str">
            <v>EA</v>
          </cell>
          <cell r="AU635" t="str">
            <v>0</v>
          </cell>
          <cell r="AW635" t="str">
            <v>000</v>
          </cell>
          <cell r="AX635" t="str">
            <v>00</v>
          </cell>
          <cell r="AY635" t="str">
            <v>0</v>
          </cell>
          <cell r="AZ635" t="str">
            <v>FPL Fibernet</v>
          </cell>
        </row>
        <row r="636">
          <cell r="A636" t="str">
            <v>107100</v>
          </cell>
          <cell r="B636" t="str">
            <v>0312</v>
          </cell>
          <cell r="C636" t="str">
            <v>06201</v>
          </cell>
          <cell r="D636" t="str">
            <v>0ELECT</v>
          </cell>
          <cell r="E636" t="str">
            <v>312000</v>
          </cell>
          <cell r="F636" t="str">
            <v>0676</v>
          </cell>
          <cell r="G636" t="str">
            <v>12450</v>
          </cell>
          <cell r="H636" t="str">
            <v>A</v>
          </cell>
          <cell r="I636" t="str">
            <v>00000041</v>
          </cell>
          <cell r="J636">
            <v>66</v>
          </cell>
          <cell r="K636">
            <v>312</v>
          </cell>
          <cell r="L636">
            <v>6201</v>
          </cell>
          <cell r="M636">
            <v>0</v>
          </cell>
          <cell r="N636">
            <v>0</v>
          </cell>
          <cell r="O636">
            <v>0</v>
          </cell>
          <cell r="P636">
            <v>0</v>
          </cell>
          <cell r="Q636" t="str">
            <v>0676</v>
          </cell>
          <cell r="R636" t="str">
            <v>12450</v>
          </cell>
          <cell r="S636" t="str">
            <v>200212</v>
          </cell>
          <cell r="T636" t="str">
            <v>SA01</v>
          </cell>
          <cell r="U636">
            <v>-8579.01</v>
          </cell>
          <cell r="V636" t="str">
            <v>LDB</v>
          </cell>
          <cell r="W636">
            <v>0</v>
          </cell>
          <cell r="Y636">
            <v>0</v>
          </cell>
          <cell r="Z636">
            <v>-3</v>
          </cell>
          <cell r="AA636" t="str">
            <v>MS#</v>
          </cell>
          <cell r="AB636" t="str">
            <v xml:space="preserve">   998014585</v>
          </cell>
          <cell r="AC636" t="str">
            <v>BCH</v>
          </cell>
          <cell r="AD636" t="str">
            <v>012639</v>
          </cell>
          <cell r="AE636" t="str">
            <v>TML</v>
          </cell>
          <cell r="AF636" t="str">
            <v>12027</v>
          </cell>
          <cell r="AG636" t="str">
            <v>SRL</v>
          </cell>
          <cell r="AH636" t="str">
            <v>0368</v>
          </cell>
          <cell r="AI636" t="str">
            <v>DLV</v>
          </cell>
          <cell r="AJ636" t="str">
            <v>000</v>
          </cell>
          <cell r="AK636" t="str">
            <v>REL</v>
          </cell>
          <cell r="AL636" t="str">
            <v>000</v>
          </cell>
          <cell r="AM636" t="str">
            <v>LN#</v>
          </cell>
          <cell r="AO636" t="str">
            <v>UOI</v>
          </cell>
          <cell r="AP636" t="str">
            <v>EA</v>
          </cell>
          <cell r="AU636" t="str">
            <v>0</v>
          </cell>
          <cell r="AW636" t="str">
            <v>000</v>
          </cell>
          <cell r="AX636" t="str">
            <v>00</v>
          </cell>
          <cell r="AY636" t="str">
            <v>0</v>
          </cell>
          <cell r="AZ636" t="str">
            <v>FPL Fibernet</v>
          </cell>
        </row>
        <row r="637">
          <cell r="A637" t="str">
            <v>107100</v>
          </cell>
          <cell r="B637" t="str">
            <v>0312</v>
          </cell>
          <cell r="C637" t="str">
            <v>06201</v>
          </cell>
          <cell r="D637" t="str">
            <v>0ELECT</v>
          </cell>
          <cell r="E637" t="str">
            <v>312000</v>
          </cell>
          <cell r="F637" t="str">
            <v>0676</v>
          </cell>
          <cell r="G637" t="str">
            <v>12450</v>
          </cell>
          <cell r="H637" t="str">
            <v>A</v>
          </cell>
          <cell r="I637" t="str">
            <v>00000041</v>
          </cell>
          <cell r="J637">
            <v>66</v>
          </cell>
          <cell r="K637">
            <v>312</v>
          </cell>
          <cell r="L637">
            <v>6201</v>
          </cell>
          <cell r="M637">
            <v>0</v>
          </cell>
          <cell r="N637">
            <v>0</v>
          </cell>
          <cell r="O637">
            <v>0</v>
          </cell>
          <cell r="P637">
            <v>0</v>
          </cell>
          <cell r="Q637" t="str">
            <v>0676</v>
          </cell>
          <cell r="R637" t="str">
            <v>12450</v>
          </cell>
          <cell r="S637" t="str">
            <v>200212</v>
          </cell>
          <cell r="T637" t="str">
            <v>SA01</v>
          </cell>
          <cell r="U637">
            <v>-8941.4</v>
          </cell>
          <cell r="V637" t="str">
            <v>LDB</v>
          </cell>
          <cell r="W637">
            <v>0</v>
          </cell>
          <cell r="Y637">
            <v>0</v>
          </cell>
          <cell r="Z637">
            <v>-4</v>
          </cell>
          <cell r="AA637" t="str">
            <v>MS#</v>
          </cell>
          <cell r="AB637" t="str">
            <v xml:space="preserve">   998014516</v>
          </cell>
          <cell r="AC637" t="str">
            <v>BCH</v>
          </cell>
          <cell r="AD637" t="str">
            <v>014387</v>
          </cell>
          <cell r="AE637" t="str">
            <v>TML</v>
          </cell>
          <cell r="AF637" t="str">
            <v>12006</v>
          </cell>
          <cell r="AG637" t="str">
            <v>SRL</v>
          </cell>
          <cell r="AH637" t="str">
            <v>0366</v>
          </cell>
          <cell r="AI637" t="str">
            <v>DLV</v>
          </cell>
          <cell r="AJ637" t="str">
            <v>000</v>
          </cell>
          <cell r="AK637" t="str">
            <v>REL</v>
          </cell>
          <cell r="AL637" t="str">
            <v>000</v>
          </cell>
          <cell r="AM637" t="str">
            <v>LN#</v>
          </cell>
          <cell r="AO637" t="str">
            <v>UOI</v>
          </cell>
          <cell r="AP637" t="str">
            <v>EA</v>
          </cell>
          <cell r="AU637" t="str">
            <v>0</v>
          </cell>
          <cell r="AW637" t="str">
            <v>000</v>
          </cell>
          <cell r="AX637" t="str">
            <v>00</v>
          </cell>
          <cell r="AY637" t="str">
            <v>0</v>
          </cell>
          <cell r="AZ637" t="str">
            <v>FPL Fibernet</v>
          </cell>
        </row>
        <row r="638">
          <cell r="A638" t="str">
            <v>107100</v>
          </cell>
          <cell r="B638" t="str">
            <v>0312</v>
          </cell>
          <cell r="C638" t="str">
            <v>06201</v>
          </cell>
          <cell r="D638" t="str">
            <v>0ELECT</v>
          </cell>
          <cell r="E638" t="str">
            <v>312000</v>
          </cell>
          <cell r="F638" t="str">
            <v>0676</v>
          </cell>
          <cell r="G638" t="str">
            <v>12450</v>
          </cell>
          <cell r="H638" t="str">
            <v>A</v>
          </cell>
          <cell r="I638" t="str">
            <v>00000041</v>
          </cell>
          <cell r="J638">
            <v>66</v>
          </cell>
          <cell r="K638">
            <v>312</v>
          </cell>
          <cell r="L638">
            <v>6201</v>
          </cell>
          <cell r="M638">
            <v>0</v>
          </cell>
          <cell r="N638">
            <v>0</v>
          </cell>
          <cell r="O638">
            <v>0</v>
          </cell>
          <cell r="P638">
            <v>0</v>
          </cell>
          <cell r="Q638" t="str">
            <v>0676</v>
          </cell>
          <cell r="R638" t="str">
            <v>12450</v>
          </cell>
          <cell r="S638" t="str">
            <v>200212</v>
          </cell>
          <cell r="T638" t="str">
            <v>SA01</v>
          </cell>
          <cell r="U638">
            <v>-13412.1</v>
          </cell>
          <cell r="V638" t="str">
            <v>LDB</v>
          </cell>
          <cell r="W638">
            <v>0</v>
          </cell>
          <cell r="Y638">
            <v>0</v>
          </cell>
          <cell r="Z638">
            <v>-6</v>
          </cell>
          <cell r="AA638" t="str">
            <v>MS#</v>
          </cell>
          <cell r="AB638" t="str">
            <v xml:space="preserve">   998014516</v>
          </cell>
          <cell r="AC638" t="str">
            <v>BCH</v>
          </cell>
          <cell r="AD638" t="str">
            <v>014388</v>
          </cell>
          <cell r="AE638" t="str">
            <v>TML</v>
          </cell>
          <cell r="AF638" t="str">
            <v>12006</v>
          </cell>
          <cell r="AG638" t="str">
            <v>SRL</v>
          </cell>
          <cell r="AH638" t="str">
            <v>0366</v>
          </cell>
          <cell r="AI638" t="str">
            <v>DLV</v>
          </cell>
          <cell r="AJ638" t="str">
            <v>000</v>
          </cell>
          <cell r="AK638" t="str">
            <v>REL</v>
          </cell>
          <cell r="AL638" t="str">
            <v>000</v>
          </cell>
          <cell r="AM638" t="str">
            <v>LN#</v>
          </cell>
          <cell r="AO638" t="str">
            <v>UOI</v>
          </cell>
          <cell r="AP638" t="str">
            <v>EA</v>
          </cell>
          <cell r="AU638" t="str">
            <v>0</v>
          </cell>
          <cell r="AW638" t="str">
            <v>000</v>
          </cell>
          <cell r="AX638" t="str">
            <v>00</v>
          </cell>
          <cell r="AY638" t="str">
            <v>0</v>
          </cell>
          <cell r="AZ638" t="str">
            <v>FPL Fibernet</v>
          </cell>
        </row>
        <row r="639">
          <cell r="A639" t="str">
            <v>107100</v>
          </cell>
          <cell r="B639" t="str">
            <v>0312</v>
          </cell>
          <cell r="C639" t="str">
            <v>06201</v>
          </cell>
          <cell r="D639" t="str">
            <v>0ELECT</v>
          </cell>
          <cell r="E639" t="str">
            <v>312000</v>
          </cell>
          <cell r="F639" t="str">
            <v>0676</v>
          </cell>
          <cell r="G639" t="str">
            <v>12450</v>
          </cell>
          <cell r="H639" t="str">
            <v>A</v>
          </cell>
          <cell r="I639" t="str">
            <v>00000041</v>
          </cell>
          <cell r="J639">
            <v>66</v>
          </cell>
          <cell r="K639">
            <v>312</v>
          </cell>
          <cell r="L639">
            <v>6201</v>
          </cell>
          <cell r="M639">
            <v>0</v>
          </cell>
          <cell r="N639">
            <v>0</v>
          </cell>
          <cell r="O639">
            <v>0</v>
          </cell>
          <cell r="P639">
            <v>0</v>
          </cell>
          <cell r="Q639" t="str">
            <v>0676</v>
          </cell>
          <cell r="R639" t="str">
            <v>12450</v>
          </cell>
          <cell r="S639" t="str">
            <v>200212</v>
          </cell>
          <cell r="T639" t="str">
            <v>SA01</v>
          </cell>
          <cell r="U639">
            <v>-15696</v>
          </cell>
          <cell r="V639" t="str">
            <v>LDB</v>
          </cell>
          <cell r="W639">
            <v>0</v>
          </cell>
          <cell r="Y639">
            <v>0</v>
          </cell>
          <cell r="Z639">
            <v>-4</v>
          </cell>
          <cell r="AA639" t="str">
            <v>MS#</v>
          </cell>
          <cell r="AB639" t="str">
            <v xml:space="preserve">   998014030</v>
          </cell>
          <cell r="AC639" t="str">
            <v>BCH</v>
          </cell>
          <cell r="AD639" t="str">
            <v>012639</v>
          </cell>
          <cell r="AE639" t="str">
            <v>TML</v>
          </cell>
          <cell r="AF639" t="str">
            <v>12027</v>
          </cell>
          <cell r="AG639" t="str">
            <v>SRL</v>
          </cell>
          <cell r="AH639" t="str">
            <v>0368</v>
          </cell>
          <cell r="AI639" t="str">
            <v>DLV</v>
          </cell>
          <cell r="AJ639" t="str">
            <v>000</v>
          </cell>
          <cell r="AK639" t="str">
            <v>REL</v>
          </cell>
          <cell r="AL639" t="str">
            <v>000</v>
          </cell>
          <cell r="AM639" t="str">
            <v>LN#</v>
          </cell>
          <cell r="AO639" t="str">
            <v>UOI</v>
          </cell>
          <cell r="AP639" t="str">
            <v>EA</v>
          </cell>
          <cell r="AU639" t="str">
            <v>0</v>
          </cell>
          <cell r="AW639" t="str">
            <v>000</v>
          </cell>
          <cell r="AX639" t="str">
            <v>00</v>
          </cell>
          <cell r="AY639" t="str">
            <v>0</v>
          </cell>
          <cell r="AZ639" t="str">
            <v>FPL Fibernet</v>
          </cell>
        </row>
        <row r="640">
          <cell r="A640" t="str">
            <v>107100</v>
          </cell>
          <cell r="B640" t="str">
            <v>0313</v>
          </cell>
          <cell r="C640" t="str">
            <v>06201</v>
          </cell>
          <cell r="D640" t="str">
            <v>0ELECT</v>
          </cell>
          <cell r="E640" t="str">
            <v>313000</v>
          </cell>
          <cell r="F640" t="str">
            <v>0676</v>
          </cell>
          <cell r="G640" t="str">
            <v>11450</v>
          </cell>
          <cell r="H640" t="str">
            <v>A</v>
          </cell>
          <cell r="I640" t="str">
            <v>00000041</v>
          </cell>
          <cell r="J640">
            <v>66</v>
          </cell>
          <cell r="K640">
            <v>313</v>
          </cell>
          <cell r="L640">
            <v>6201</v>
          </cell>
          <cell r="M640">
            <v>0</v>
          </cell>
          <cell r="N640">
            <v>0</v>
          </cell>
          <cell r="O640">
            <v>0</v>
          </cell>
          <cell r="P640">
            <v>0</v>
          </cell>
          <cell r="Q640" t="str">
            <v>0676</v>
          </cell>
          <cell r="R640" t="str">
            <v>11450</v>
          </cell>
          <cell r="S640" t="str">
            <v>200212</v>
          </cell>
          <cell r="T640" t="str">
            <v>SA01</v>
          </cell>
          <cell r="U640">
            <v>377.96</v>
          </cell>
          <cell r="V640" t="str">
            <v>LDB</v>
          </cell>
          <cell r="W640">
            <v>0</v>
          </cell>
          <cell r="Y640">
            <v>0</v>
          </cell>
          <cell r="Z640">
            <v>2</v>
          </cell>
          <cell r="AA640" t="str">
            <v>MS#</v>
          </cell>
          <cell r="AB640" t="str">
            <v xml:space="preserve">   998003509</v>
          </cell>
          <cell r="AC640" t="str">
            <v>BCH</v>
          </cell>
          <cell r="AD640" t="str">
            <v>012895</v>
          </cell>
          <cell r="AE640" t="str">
            <v>TML</v>
          </cell>
          <cell r="AF640" t="str">
            <v>12020</v>
          </cell>
          <cell r="AG640" t="str">
            <v>SRL</v>
          </cell>
          <cell r="AH640" t="str">
            <v>0366</v>
          </cell>
          <cell r="AI640" t="str">
            <v>DLV</v>
          </cell>
          <cell r="AJ640" t="str">
            <v>000</v>
          </cell>
          <cell r="AK640" t="str">
            <v>REL</v>
          </cell>
          <cell r="AL640" t="str">
            <v>000</v>
          </cell>
          <cell r="AM640" t="str">
            <v>LN#</v>
          </cell>
          <cell r="AO640" t="str">
            <v>UOI</v>
          </cell>
          <cell r="AP640" t="str">
            <v>EA</v>
          </cell>
          <cell r="AU640" t="str">
            <v>0</v>
          </cell>
          <cell r="AW640" t="str">
            <v>000</v>
          </cell>
          <cell r="AX640" t="str">
            <v>00</v>
          </cell>
          <cell r="AY640" t="str">
            <v>0</v>
          </cell>
          <cell r="AZ640" t="str">
            <v>FPL Fibernet</v>
          </cell>
        </row>
        <row r="641">
          <cell r="A641" t="str">
            <v>107100</v>
          </cell>
          <cell r="B641" t="str">
            <v>0313</v>
          </cell>
          <cell r="C641" t="str">
            <v>06201</v>
          </cell>
          <cell r="D641" t="str">
            <v>0ELECT</v>
          </cell>
          <cell r="E641" t="str">
            <v>313000</v>
          </cell>
          <cell r="F641" t="str">
            <v>0676</v>
          </cell>
          <cell r="G641" t="str">
            <v>11450</v>
          </cell>
          <cell r="H641" t="str">
            <v>A</v>
          </cell>
          <cell r="I641" t="str">
            <v>00000041</v>
          </cell>
          <cell r="J641">
            <v>66</v>
          </cell>
          <cell r="K641">
            <v>313</v>
          </cell>
          <cell r="L641">
            <v>6201</v>
          </cell>
          <cell r="M641">
            <v>0</v>
          </cell>
          <cell r="N641">
            <v>0</v>
          </cell>
          <cell r="O641">
            <v>0</v>
          </cell>
          <cell r="P641">
            <v>0</v>
          </cell>
          <cell r="Q641" t="str">
            <v>0676</v>
          </cell>
          <cell r="R641" t="str">
            <v>11450</v>
          </cell>
          <cell r="S641" t="str">
            <v>200212</v>
          </cell>
          <cell r="T641" t="str">
            <v>SA01</v>
          </cell>
          <cell r="U641">
            <v>1511.84</v>
          </cell>
          <cell r="V641" t="str">
            <v>LDB</v>
          </cell>
          <cell r="W641">
            <v>0</v>
          </cell>
          <cell r="Y641">
            <v>0</v>
          </cell>
          <cell r="Z641">
            <v>8</v>
          </cell>
          <cell r="AA641" t="str">
            <v>MS#</v>
          </cell>
          <cell r="AB641" t="str">
            <v xml:space="preserve">   998003509</v>
          </cell>
          <cell r="AC641" t="str">
            <v>BCH</v>
          </cell>
          <cell r="AD641" t="str">
            <v>015506</v>
          </cell>
          <cell r="AE641" t="str">
            <v>TML</v>
          </cell>
          <cell r="AF641" t="str">
            <v>12019</v>
          </cell>
          <cell r="AG641" t="str">
            <v>SRL</v>
          </cell>
          <cell r="AH641" t="str">
            <v>0366</v>
          </cell>
          <cell r="AI641" t="str">
            <v>DLV</v>
          </cell>
          <cell r="AJ641" t="str">
            <v>000</v>
          </cell>
          <cell r="AK641" t="str">
            <v>REL</v>
          </cell>
          <cell r="AL641" t="str">
            <v>000</v>
          </cell>
          <cell r="AM641" t="str">
            <v>LN#</v>
          </cell>
          <cell r="AO641" t="str">
            <v>UOI</v>
          </cell>
          <cell r="AP641" t="str">
            <v>EA</v>
          </cell>
          <cell r="AU641" t="str">
            <v>0</v>
          </cell>
          <cell r="AW641" t="str">
            <v>000</v>
          </cell>
          <cell r="AX641" t="str">
            <v>00</v>
          </cell>
          <cell r="AY641" t="str">
            <v>0</v>
          </cell>
          <cell r="AZ641" t="str">
            <v>FPL Fibernet</v>
          </cell>
        </row>
        <row r="642">
          <cell r="A642" t="str">
            <v>107100</v>
          </cell>
          <cell r="B642" t="str">
            <v>0313</v>
          </cell>
          <cell r="C642" t="str">
            <v>06201</v>
          </cell>
          <cell r="D642" t="str">
            <v>0ELECT</v>
          </cell>
          <cell r="E642" t="str">
            <v>313000</v>
          </cell>
          <cell r="F642" t="str">
            <v>0676</v>
          </cell>
          <cell r="G642" t="str">
            <v>11450</v>
          </cell>
          <cell r="H642" t="str">
            <v>A</v>
          </cell>
          <cell r="I642" t="str">
            <v>00000041</v>
          </cell>
          <cell r="J642">
            <v>66</v>
          </cell>
          <cell r="K642">
            <v>313</v>
          </cell>
          <cell r="L642">
            <v>6201</v>
          </cell>
          <cell r="M642">
            <v>0</v>
          </cell>
          <cell r="N642">
            <v>0</v>
          </cell>
          <cell r="O642">
            <v>0</v>
          </cell>
          <cell r="P642">
            <v>0</v>
          </cell>
          <cell r="Q642" t="str">
            <v>0676</v>
          </cell>
          <cell r="R642" t="str">
            <v>11450</v>
          </cell>
          <cell r="S642" t="str">
            <v>200212</v>
          </cell>
          <cell r="T642" t="str">
            <v>SA01</v>
          </cell>
          <cell r="U642">
            <v>9716.6299999999992</v>
          </cell>
          <cell r="V642" t="str">
            <v>LDB</v>
          </cell>
          <cell r="W642">
            <v>0</v>
          </cell>
          <cell r="Y642">
            <v>0</v>
          </cell>
          <cell r="Z642">
            <v>4</v>
          </cell>
          <cell r="AA642" t="str">
            <v>MS#</v>
          </cell>
          <cell r="AB642" t="str">
            <v xml:space="preserve">   998014506</v>
          </cell>
          <cell r="AC642" t="str">
            <v>BCH</v>
          </cell>
          <cell r="AD642" t="str">
            <v>012894</v>
          </cell>
          <cell r="AE642" t="str">
            <v>TML</v>
          </cell>
          <cell r="AF642" t="str">
            <v>12020</v>
          </cell>
          <cell r="AG642" t="str">
            <v>SRL</v>
          </cell>
          <cell r="AH642" t="str">
            <v>0366</v>
          </cell>
          <cell r="AI642" t="str">
            <v>DLV</v>
          </cell>
          <cell r="AJ642" t="str">
            <v>000</v>
          </cell>
          <cell r="AK642" t="str">
            <v>REL</v>
          </cell>
          <cell r="AL642" t="str">
            <v>000</v>
          </cell>
          <cell r="AM642" t="str">
            <v>LN#</v>
          </cell>
          <cell r="AO642" t="str">
            <v>UOI</v>
          </cell>
          <cell r="AP642" t="str">
            <v>EA</v>
          </cell>
          <cell r="AU642" t="str">
            <v>0</v>
          </cell>
          <cell r="AW642" t="str">
            <v>000</v>
          </cell>
          <cell r="AX642" t="str">
            <v>00</v>
          </cell>
          <cell r="AY642" t="str">
            <v>0</v>
          </cell>
          <cell r="AZ642" t="str">
            <v>FPL Fibernet</v>
          </cell>
        </row>
        <row r="643">
          <cell r="A643" t="str">
            <v>107100</v>
          </cell>
          <cell r="B643" t="str">
            <v>0313</v>
          </cell>
          <cell r="C643" t="str">
            <v>06201</v>
          </cell>
          <cell r="D643" t="str">
            <v>0ELECT</v>
          </cell>
          <cell r="E643" t="str">
            <v>313000</v>
          </cell>
          <cell r="F643" t="str">
            <v>0676</v>
          </cell>
          <cell r="G643" t="str">
            <v>11450</v>
          </cell>
          <cell r="H643" t="str">
            <v>A</v>
          </cell>
          <cell r="I643" t="str">
            <v>00000041</v>
          </cell>
          <cell r="J643">
            <v>66</v>
          </cell>
          <cell r="K643">
            <v>313</v>
          </cell>
          <cell r="L643">
            <v>6201</v>
          </cell>
          <cell r="M643">
            <v>0</v>
          </cell>
          <cell r="N643">
            <v>0</v>
          </cell>
          <cell r="O643">
            <v>0</v>
          </cell>
          <cell r="P643">
            <v>0</v>
          </cell>
          <cell r="Q643" t="str">
            <v>0676</v>
          </cell>
          <cell r="R643" t="str">
            <v>11450</v>
          </cell>
          <cell r="S643" t="str">
            <v>200212</v>
          </cell>
          <cell r="T643" t="str">
            <v>SA01</v>
          </cell>
          <cell r="U643">
            <v>38866.54</v>
          </cell>
          <cell r="V643" t="str">
            <v>LDB</v>
          </cell>
          <cell r="W643">
            <v>0</v>
          </cell>
          <cell r="Y643">
            <v>0</v>
          </cell>
          <cell r="Z643">
            <v>16</v>
          </cell>
          <cell r="AA643" t="str">
            <v>MS#</v>
          </cell>
          <cell r="AB643" t="str">
            <v xml:space="preserve">   998014506</v>
          </cell>
          <cell r="AC643" t="str">
            <v>BCH</v>
          </cell>
          <cell r="AD643" t="str">
            <v>015505</v>
          </cell>
          <cell r="AE643" t="str">
            <v>TML</v>
          </cell>
          <cell r="AF643" t="str">
            <v>12019</v>
          </cell>
          <cell r="AG643" t="str">
            <v>SRL</v>
          </cell>
          <cell r="AH643" t="str">
            <v>0366</v>
          </cell>
          <cell r="AI643" t="str">
            <v>DLV</v>
          </cell>
          <cell r="AJ643" t="str">
            <v>000</v>
          </cell>
          <cell r="AK643" t="str">
            <v>REL</v>
          </cell>
          <cell r="AL643" t="str">
            <v>000</v>
          </cell>
          <cell r="AM643" t="str">
            <v>LN#</v>
          </cell>
          <cell r="AO643" t="str">
            <v>UOI</v>
          </cell>
          <cell r="AP643" t="str">
            <v>EA</v>
          </cell>
          <cell r="AU643" t="str">
            <v>0</v>
          </cell>
          <cell r="AW643" t="str">
            <v>000</v>
          </cell>
          <cell r="AX643" t="str">
            <v>00</v>
          </cell>
          <cell r="AY643" t="str">
            <v>0</v>
          </cell>
          <cell r="AZ643" t="str">
            <v>FPL Fibernet</v>
          </cell>
        </row>
        <row r="644">
          <cell r="A644" t="str">
            <v>107100</v>
          </cell>
          <cell r="B644" t="str">
            <v>0313</v>
          </cell>
          <cell r="C644" t="str">
            <v>06201</v>
          </cell>
          <cell r="D644" t="str">
            <v>0ELECT</v>
          </cell>
          <cell r="E644" t="str">
            <v>313000</v>
          </cell>
          <cell r="F644" t="str">
            <v>0676</v>
          </cell>
          <cell r="G644" t="str">
            <v>12450</v>
          </cell>
          <cell r="H644" t="str">
            <v>A</v>
          </cell>
          <cell r="I644" t="str">
            <v>00000041</v>
          </cell>
          <cell r="J644">
            <v>66</v>
          </cell>
          <cell r="K644">
            <v>313</v>
          </cell>
          <cell r="L644">
            <v>6201</v>
          </cell>
          <cell r="M644">
            <v>0</v>
          </cell>
          <cell r="N644">
            <v>0</v>
          </cell>
          <cell r="O644">
            <v>0</v>
          </cell>
          <cell r="P644">
            <v>0</v>
          </cell>
          <cell r="Q644" t="str">
            <v>0676</v>
          </cell>
          <cell r="R644" t="str">
            <v>12450</v>
          </cell>
          <cell r="S644" t="str">
            <v>200212</v>
          </cell>
          <cell r="T644" t="str">
            <v>SA01</v>
          </cell>
          <cell r="U644">
            <v>-377.96</v>
          </cell>
          <cell r="V644" t="str">
            <v>LDB</v>
          </cell>
          <cell r="W644">
            <v>0</v>
          </cell>
          <cell r="Y644">
            <v>0</v>
          </cell>
          <cell r="Z644">
            <v>-2</v>
          </cell>
          <cell r="AA644" t="str">
            <v>MS#</v>
          </cell>
          <cell r="AB644" t="str">
            <v xml:space="preserve">   998003509</v>
          </cell>
          <cell r="AC644" t="str">
            <v>BCH</v>
          </cell>
          <cell r="AD644" t="str">
            <v>015511</v>
          </cell>
          <cell r="AE644" t="str">
            <v>TML</v>
          </cell>
          <cell r="AF644" t="str">
            <v>12019</v>
          </cell>
          <cell r="AG644" t="str">
            <v>SRL</v>
          </cell>
          <cell r="AH644" t="str">
            <v>0366</v>
          </cell>
          <cell r="AI644" t="str">
            <v>DLV</v>
          </cell>
          <cell r="AJ644" t="str">
            <v>000</v>
          </cell>
          <cell r="AK644" t="str">
            <v>REL</v>
          </cell>
          <cell r="AL644" t="str">
            <v>000</v>
          </cell>
          <cell r="AM644" t="str">
            <v>LN#</v>
          </cell>
          <cell r="AO644" t="str">
            <v>UOI</v>
          </cell>
          <cell r="AP644" t="str">
            <v>EA</v>
          </cell>
          <cell r="AU644" t="str">
            <v>0</v>
          </cell>
          <cell r="AW644" t="str">
            <v>000</v>
          </cell>
          <cell r="AX644" t="str">
            <v>00</v>
          </cell>
          <cell r="AY644" t="str">
            <v>0</v>
          </cell>
          <cell r="AZ644" t="str">
            <v>FPL Fibernet</v>
          </cell>
        </row>
        <row r="645">
          <cell r="A645" t="str">
            <v>107100</v>
          </cell>
          <cell r="B645" t="str">
            <v>0313</v>
          </cell>
          <cell r="C645" t="str">
            <v>06201</v>
          </cell>
          <cell r="D645" t="str">
            <v>0ELECT</v>
          </cell>
          <cell r="E645" t="str">
            <v>313000</v>
          </cell>
          <cell r="F645" t="str">
            <v>0676</v>
          </cell>
          <cell r="G645" t="str">
            <v>12450</v>
          </cell>
          <cell r="H645" t="str">
            <v>A</v>
          </cell>
          <cell r="I645" t="str">
            <v>00000041</v>
          </cell>
          <cell r="J645">
            <v>66</v>
          </cell>
          <cell r="K645">
            <v>313</v>
          </cell>
          <cell r="L645">
            <v>6201</v>
          </cell>
          <cell r="M645">
            <v>0</v>
          </cell>
          <cell r="N645">
            <v>0</v>
          </cell>
          <cell r="O645">
            <v>0</v>
          </cell>
          <cell r="P645">
            <v>0</v>
          </cell>
          <cell r="Q645" t="str">
            <v>0676</v>
          </cell>
          <cell r="R645" t="str">
            <v>12450</v>
          </cell>
          <cell r="S645" t="str">
            <v>200212</v>
          </cell>
          <cell r="T645" t="str">
            <v>SA01</v>
          </cell>
          <cell r="U645">
            <v>-9716.6299999999992</v>
          </cell>
          <cell r="V645" t="str">
            <v>LDB</v>
          </cell>
          <cell r="W645">
            <v>0</v>
          </cell>
          <cell r="Y645">
            <v>0</v>
          </cell>
          <cell r="Z645">
            <v>-4</v>
          </cell>
          <cell r="AA645" t="str">
            <v>MS#</v>
          </cell>
          <cell r="AB645" t="str">
            <v xml:space="preserve">   998014506</v>
          </cell>
          <cell r="AC645" t="str">
            <v>BCH</v>
          </cell>
          <cell r="AD645" t="str">
            <v>015512</v>
          </cell>
          <cell r="AE645" t="str">
            <v>TML</v>
          </cell>
          <cell r="AF645" t="str">
            <v>12019</v>
          </cell>
          <cell r="AG645" t="str">
            <v>SRL</v>
          </cell>
          <cell r="AH645" t="str">
            <v>0366</v>
          </cell>
          <cell r="AI645" t="str">
            <v>DLV</v>
          </cell>
          <cell r="AJ645" t="str">
            <v>000</v>
          </cell>
          <cell r="AK645" t="str">
            <v>REL</v>
          </cell>
          <cell r="AL645" t="str">
            <v>000</v>
          </cell>
          <cell r="AM645" t="str">
            <v>LN#</v>
          </cell>
          <cell r="AO645" t="str">
            <v>UOI</v>
          </cell>
          <cell r="AP645" t="str">
            <v>EA</v>
          </cell>
          <cell r="AU645" t="str">
            <v>0</v>
          </cell>
          <cell r="AW645" t="str">
            <v>000</v>
          </cell>
          <cell r="AX645" t="str">
            <v>00</v>
          </cell>
          <cell r="AY645" t="str">
            <v>0</v>
          </cell>
          <cell r="AZ645" t="str">
            <v>FPL Fibernet</v>
          </cell>
        </row>
        <row r="646">
          <cell r="A646" t="str">
            <v>107100</v>
          </cell>
          <cell r="B646" t="str">
            <v>0314</v>
          </cell>
          <cell r="C646" t="str">
            <v>06201</v>
          </cell>
          <cell r="D646" t="str">
            <v>0ELECT</v>
          </cell>
          <cell r="E646" t="str">
            <v>314000</v>
          </cell>
          <cell r="F646" t="str">
            <v>0675</v>
          </cell>
          <cell r="G646" t="str">
            <v>52450</v>
          </cell>
          <cell r="H646" t="str">
            <v>A</v>
          </cell>
          <cell r="I646" t="str">
            <v>00000041</v>
          </cell>
          <cell r="J646">
            <v>66</v>
          </cell>
          <cell r="K646">
            <v>314</v>
          </cell>
          <cell r="L646">
            <v>6201</v>
          </cell>
          <cell r="M646">
            <v>0</v>
          </cell>
          <cell r="N646">
            <v>0</v>
          </cell>
          <cell r="O646">
            <v>0</v>
          </cell>
          <cell r="P646">
            <v>0</v>
          </cell>
          <cell r="Q646" t="str">
            <v>0675</v>
          </cell>
          <cell r="R646" t="str">
            <v>52450</v>
          </cell>
          <cell r="S646" t="str">
            <v>200212</v>
          </cell>
          <cell r="T646" t="str">
            <v>SA01</v>
          </cell>
          <cell r="U646">
            <v>115.38</v>
          </cell>
          <cell r="W646">
            <v>0</v>
          </cell>
          <cell r="Y646">
            <v>0</v>
          </cell>
          <cell r="Z646">
            <v>0</v>
          </cell>
          <cell r="AA646" t="str">
            <v>BCH</v>
          </cell>
          <cell r="AB646" t="str">
            <v>450002361</v>
          </cell>
          <cell r="AC646" t="str">
            <v>PO#</v>
          </cell>
          <cell r="AE646" t="str">
            <v>S/R</v>
          </cell>
          <cell r="AI646" t="str">
            <v>PYN</v>
          </cell>
          <cell r="AJ646" t="str">
            <v>FEDERAL EXPRESS CORP</v>
          </cell>
          <cell r="AK646" t="str">
            <v>VND</v>
          </cell>
          <cell r="AL646" t="str">
            <v>710427007</v>
          </cell>
          <cell r="AM646" t="str">
            <v>FAC</v>
          </cell>
          <cell r="AN646" t="str">
            <v>000</v>
          </cell>
          <cell r="AQ646" t="str">
            <v>NVD</v>
          </cell>
          <cell r="AR646" t="str">
            <v>2002-11-</v>
          </cell>
          <cell r="AU646" t="str">
            <v>4-471-17820         FEDERAL EXPRESS CORP1900003491</v>
          </cell>
          <cell r="AV646" t="str">
            <v>WF-BATCH</v>
          </cell>
          <cell r="AW646" t="str">
            <v>000</v>
          </cell>
          <cell r="AX646" t="str">
            <v>00</v>
          </cell>
          <cell r="AY646" t="str">
            <v>0</v>
          </cell>
          <cell r="AZ646" t="str">
            <v>FPL Fibernet</v>
          </cell>
        </row>
        <row r="647">
          <cell r="A647" t="str">
            <v>107100</v>
          </cell>
          <cell r="B647" t="str">
            <v>0314</v>
          </cell>
          <cell r="C647" t="str">
            <v>06201</v>
          </cell>
          <cell r="D647" t="str">
            <v>0ELECT</v>
          </cell>
          <cell r="E647" t="str">
            <v>314000</v>
          </cell>
          <cell r="F647" t="str">
            <v>0676</v>
          </cell>
          <cell r="G647" t="str">
            <v>11450</v>
          </cell>
          <cell r="H647" t="str">
            <v>A</v>
          </cell>
          <cell r="I647" t="str">
            <v>00000041</v>
          </cell>
          <cell r="J647">
            <v>66</v>
          </cell>
          <cell r="K647">
            <v>314</v>
          </cell>
          <cell r="L647">
            <v>6201</v>
          </cell>
          <cell r="M647">
            <v>0</v>
          </cell>
          <cell r="N647">
            <v>0</v>
          </cell>
          <cell r="O647">
            <v>0</v>
          </cell>
          <cell r="P647">
            <v>0</v>
          </cell>
          <cell r="Q647" t="str">
            <v>0676</v>
          </cell>
          <cell r="R647" t="str">
            <v>11450</v>
          </cell>
          <cell r="S647" t="str">
            <v>200212</v>
          </cell>
          <cell r="T647" t="str">
            <v>SA01</v>
          </cell>
          <cell r="U647">
            <v>399.82</v>
          </cell>
          <cell r="V647" t="str">
            <v>LDB</v>
          </cell>
          <cell r="W647">
            <v>0</v>
          </cell>
          <cell r="Y647">
            <v>0</v>
          </cell>
          <cell r="Z647">
            <v>1</v>
          </cell>
          <cell r="AA647" t="str">
            <v>MS#</v>
          </cell>
          <cell r="AB647" t="str">
            <v xml:space="preserve">   998003502</v>
          </cell>
          <cell r="AC647" t="str">
            <v>BCH</v>
          </cell>
          <cell r="AD647" t="str">
            <v>021133</v>
          </cell>
          <cell r="AE647" t="str">
            <v>TML</v>
          </cell>
          <cell r="AF647" t="str">
            <v>12004</v>
          </cell>
          <cell r="AG647" t="str">
            <v>SRL</v>
          </cell>
          <cell r="AH647" t="str">
            <v>0366</v>
          </cell>
          <cell r="AI647" t="str">
            <v>DLV</v>
          </cell>
          <cell r="AJ647" t="str">
            <v>000</v>
          </cell>
          <cell r="AK647" t="str">
            <v>REL</v>
          </cell>
          <cell r="AL647" t="str">
            <v>000</v>
          </cell>
          <cell r="AM647" t="str">
            <v>LN#</v>
          </cell>
          <cell r="AO647" t="str">
            <v>UOI</v>
          </cell>
          <cell r="AP647" t="str">
            <v>EA</v>
          </cell>
          <cell r="AU647" t="str">
            <v>0</v>
          </cell>
          <cell r="AW647" t="str">
            <v>000</v>
          </cell>
          <cell r="AX647" t="str">
            <v>00</v>
          </cell>
          <cell r="AY647" t="str">
            <v>0</v>
          </cell>
          <cell r="AZ647" t="str">
            <v>FPL Fibernet</v>
          </cell>
        </row>
        <row r="648">
          <cell r="A648" t="str">
            <v>107100</v>
          </cell>
          <cell r="B648" t="str">
            <v>0314</v>
          </cell>
          <cell r="C648" t="str">
            <v>06201</v>
          </cell>
          <cell r="D648" t="str">
            <v>0ELECT</v>
          </cell>
          <cell r="E648" t="str">
            <v>314000</v>
          </cell>
          <cell r="F648" t="str">
            <v>0676</v>
          </cell>
          <cell r="G648" t="str">
            <v>11450</v>
          </cell>
          <cell r="H648" t="str">
            <v>A</v>
          </cell>
          <cell r="I648" t="str">
            <v>00000041</v>
          </cell>
          <cell r="J648">
            <v>66</v>
          </cell>
          <cell r="K648">
            <v>314</v>
          </cell>
          <cell r="L648">
            <v>6201</v>
          </cell>
          <cell r="M648">
            <v>0</v>
          </cell>
          <cell r="N648">
            <v>0</v>
          </cell>
          <cell r="O648">
            <v>0</v>
          </cell>
          <cell r="P648">
            <v>0</v>
          </cell>
          <cell r="Q648" t="str">
            <v>0676</v>
          </cell>
          <cell r="R648" t="str">
            <v>11450</v>
          </cell>
          <cell r="S648" t="str">
            <v>200212</v>
          </cell>
          <cell r="T648" t="str">
            <v>SA01</v>
          </cell>
          <cell r="U648">
            <v>399.82</v>
          </cell>
          <cell r="V648" t="str">
            <v>LDB</v>
          </cell>
          <cell r="W648">
            <v>0</v>
          </cell>
          <cell r="Y648">
            <v>0</v>
          </cell>
          <cell r="Z648">
            <v>1</v>
          </cell>
          <cell r="AA648" t="str">
            <v>MS#</v>
          </cell>
          <cell r="AB648" t="str">
            <v xml:space="preserve">   998003502</v>
          </cell>
          <cell r="AC648" t="str">
            <v>BCH</v>
          </cell>
          <cell r="AD648" t="str">
            <v>021137</v>
          </cell>
          <cell r="AE648" t="str">
            <v>TML</v>
          </cell>
          <cell r="AF648" t="str">
            <v>12004</v>
          </cell>
          <cell r="AG648" t="str">
            <v>SRL</v>
          </cell>
          <cell r="AH648" t="str">
            <v>0366</v>
          </cell>
          <cell r="AI648" t="str">
            <v>DLV</v>
          </cell>
          <cell r="AJ648" t="str">
            <v>000</v>
          </cell>
          <cell r="AK648" t="str">
            <v>REL</v>
          </cell>
          <cell r="AL648" t="str">
            <v>000</v>
          </cell>
          <cell r="AM648" t="str">
            <v>LN#</v>
          </cell>
          <cell r="AO648" t="str">
            <v>UOI</v>
          </cell>
          <cell r="AP648" t="str">
            <v>EA</v>
          </cell>
          <cell r="AU648" t="str">
            <v>0</v>
          </cell>
          <cell r="AW648" t="str">
            <v>000</v>
          </cell>
          <cell r="AX648" t="str">
            <v>00</v>
          </cell>
          <cell r="AY648" t="str">
            <v>0</v>
          </cell>
          <cell r="AZ648" t="str">
            <v>FPL Fibernet</v>
          </cell>
        </row>
        <row r="649">
          <cell r="A649" t="str">
            <v>107100</v>
          </cell>
          <cell r="B649" t="str">
            <v>0314</v>
          </cell>
          <cell r="C649" t="str">
            <v>06201</v>
          </cell>
          <cell r="D649" t="str">
            <v>0ELECT</v>
          </cell>
          <cell r="E649" t="str">
            <v>314000</v>
          </cell>
          <cell r="F649" t="str">
            <v>0676</v>
          </cell>
          <cell r="G649" t="str">
            <v>11450</v>
          </cell>
          <cell r="H649" t="str">
            <v>A</v>
          </cell>
          <cell r="I649" t="str">
            <v>00000041</v>
          </cell>
          <cell r="J649">
            <v>66</v>
          </cell>
          <cell r="K649">
            <v>314</v>
          </cell>
          <cell r="L649">
            <v>6201</v>
          </cell>
          <cell r="M649">
            <v>0</v>
          </cell>
          <cell r="N649">
            <v>0</v>
          </cell>
          <cell r="O649">
            <v>0</v>
          </cell>
          <cell r="P649">
            <v>0</v>
          </cell>
          <cell r="Q649" t="str">
            <v>0676</v>
          </cell>
          <cell r="R649" t="str">
            <v>11450</v>
          </cell>
          <cell r="S649" t="str">
            <v>200212</v>
          </cell>
          <cell r="T649" t="str">
            <v>SA01</v>
          </cell>
          <cell r="U649">
            <v>1113.2</v>
          </cell>
          <cell r="V649" t="str">
            <v>LDB</v>
          </cell>
          <cell r="W649">
            <v>0</v>
          </cell>
          <cell r="Y649">
            <v>0</v>
          </cell>
          <cell r="Z649">
            <v>4</v>
          </cell>
          <cell r="AA649" t="str">
            <v>MS#</v>
          </cell>
          <cell r="AB649" t="str">
            <v xml:space="preserve">   998014595</v>
          </cell>
          <cell r="AC649" t="str">
            <v>BCH</v>
          </cell>
          <cell r="AD649" t="str">
            <v>015387</v>
          </cell>
          <cell r="AE649" t="str">
            <v>TML</v>
          </cell>
          <cell r="AF649" t="str">
            <v>12012</v>
          </cell>
          <cell r="AG649" t="str">
            <v>SRL</v>
          </cell>
          <cell r="AH649" t="str">
            <v>0335</v>
          </cell>
          <cell r="AI649" t="str">
            <v>DLV</v>
          </cell>
          <cell r="AJ649" t="str">
            <v>000</v>
          </cell>
          <cell r="AK649" t="str">
            <v>REL</v>
          </cell>
          <cell r="AL649" t="str">
            <v>000</v>
          </cell>
          <cell r="AM649" t="str">
            <v>LN#</v>
          </cell>
          <cell r="AO649" t="str">
            <v>UOI</v>
          </cell>
          <cell r="AP649" t="str">
            <v>EA</v>
          </cell>
          <cell r="AU649" t="str">
            <v>0</v>
          </cell>
          <cell r="AW649" t="str">
            <v>000</v>
          </cell>
          <cell r="AX649" t="str">
            <v>00</v>
          </cell>
          <cell r="AY649" t="str">
            <v>0</v>
          </cell>
          <cell r="AZ649" t="str">
            <v>FPL Fibernet</v>
          </cell>
        </row>
        <row r="650">
          <cell r="A650" t="str">
            <v>107100</v>
          </cell>
          <cell r="B650" t="str">
            <v>0314</v>
          </cell>
          <cell r="C650" t="str">
            <v>06201</v>
          </cell>
          <cell r="D650" t="str">
            <v>0ELECT</v>
          </cell>
          <cell r="E650" t="str">
            <v>314000</v>
          </cell>
          <cell r="F650" t="str">
            <v>0676</v>
          </cell>
          <cell r="G650" t="str">
            <v>11450</v>
          </cell>
          <cell r="H650" t="str">
            <v>A</v>
          </cell>
          <cell r="I650" t="str">
            <v>00000041</v>
          </cell>
          <cell r="J650">
            <v>66</v>
          </cell>
          <cell r="K650">
            <v>314</v>
          </cell>
          <cell r="L650">
            <v>6201</v>
          </cell>
          <cell r="M650">
            <v>0</v>
          </cell>
          <cell r="N650">
            <v>0</v>
          </cell>
          <cell r="O650">
            <v>0</v>
          </cell>
          <cell r="P650">
            <v>0</v>
          </cell>
          <cell r="Q650" t="str">
            <v>0676</v>
          </cell>
          <cell r="R650" t="str">
            <v>11450</v>
          </cell>
          <cell r="S650" t="str">
            <v>200212</v>
          </cell>
          <cell r="T650" t="str">
            <v>SA01</v>
          </cell>
          <cell r="U650">
            <v>2267.7600000000002</v>
          </cell>
          <cell r="V650" t="str">
            <v>LDB</v>
          </cell>
          <cell r="W650">
            <v>0</v>
          </cell>
          <cell r="Y650">
            <v>0</v>
          </cell>
          <cell r="Z650">
            <v>12</v>
          </cell>
          <cell r="AA650" t="str">
            <v>MS#</v>
          </cell>
          <cell r="AB650" t="str">
            <v xml:space="preserve">   998003509</v>
          </cell>
          <cell r="AC650" t="str">
            <v>BCH</v>
          </cell>
          <cell r="AD650" t="str">
            <v>021134</v>
          </cell>
          <cell r="AE650" t="str">
            <v>TML</v>
          </cell>
          <cell r="AF650" t="str">
            <v>12004</v>
          </cell>
          <cell r="AG650" t="str">
            <v>SRL</v>
          </cell>
          <cell r="AH650" t="str">
            <v>0366</v>
          </cell>
          <cell r="AI650" t="str">
            <v>DLV</v>
          </cell>
          <cell r="AJ650" t="str">
            <v>000</v>
          </cell>
          <cell r="AK650" t="str">
            <v>REL</v>
          </cell>
          <cell r="AL650" t="str">
            <v>000</v>
          </cell>
          <cell r="AM650" t="str">
            <v>LN#</v>
          </cell>
          <cell r="AO650" t="str">
            <v>UOI</v>
          </cell>
          <cell r="AP650" t="str">
            <v>EA</v>
          </cell>
          <cell r="AU650" t="str">
            <v>0</v>
          </cell>
          <cell r="AW650" t="str">
            <v>000</v>
          </cell>
          <cell r="AX650" t="str">
            <v>00</v>
          </cell>
          <cell r="AY650" t="str">
            <v>0</v>
          </cell>
          <cell r="AZ650" t="str">
            <v>FPL Fibernet</v>
          </cell>
        </row>
        <row r="651">
          <cell r="A651" t="str">
            <v>107100</v>
          </cell>
          <cell r="B651" t="str">
            <v>0314</v>
          </cell>
          <cell r="C651" t="str">
            <v>06201</v>
          </cell>
          <cell r="D651" t="str">
            <v>0ELECT</v>
          </cell>
          <cell r="E651" t="str">
            <v>314000</v>
          </cell>
          <cell r="F651" t="str">
            <v>0676</v>
          </cell>
          <cell r="G651" t="str">
            <v>11450</v>
          </cell>
          <cell r="H651" t="str">
            <v>A</v>
          </cell>
          <cell r="I651" t="str">
            <v>00000041</v>
          </cell>
          <cell r="J651">
            <v>66</v>
          </cell>
          <cell r="K651">
            <v>314</v>
          </cell>
          <cell r="L651">
            <v>6201</v>
          </cell>
          <cell r="M651">
            <v>0</v>
          </cell>
          <cell r="N651">
            <v>0</v>
          </cell>
          <cell r="O651">
            <v>0</v>
          </cell>
          <cell r="P651">
            <v>0</v>
          </cell>
          <cell r="Q651" t="str">
            <v>0676</v>
          </cell>
          <cell r="R651" t="str">
            <v>11450</v>
          </cell>
          <cell r="S651" t="str">
            <v>200212</v>
          </cell>
          <cell r="T651" t="str">
            <v>SA01</v>
          </cell>
          <cell r="U651">
            <v>2267.7600000000002</v>
          </cell>
          <cell r="V651" t="str">
            <v>LDB</v>
          </cell>
          <cell r="W651">
            <v>0</v>
          </cell>
          <cell r="Y651">
            <v>0</v>
          </cell>
          <cell r="Z651">
            <v>12</v>
          </cell>
          <cell r="AA651" t="str">
            <v>MS#</v>
          </cell>
          <cell r="AB651" t="str">
            <v xml:space="preserve">   998003509</v>
          </cell>
          <cell r="AC651" t="str">
            <v>BCH</v>
          </cell>
          <cell r="AD651" t="str">
            <v>021136</v>
          </cell>
          <cell r="AE651" t="str">
            <v>TML</v>
          </cell>
          <cell r="AF651" t="str">
            <v>12004</v>
          </cell>
          <cell r="AG651" t="str">
            <v>SRL</v>
          </cell>
          <cell r="AH651" t="str">
            <v>0366</v>
          </cell>
          <cell r="AI651" t="str">
            <v>DLV</v>
          </cell>
          <cell r="AJ651" t="str">
            <v>000</v>
          </cell>
          <cell r="AK651" t="str">
            <v>REL</v>
          </cell>
          <cell r="AL651" t="str">
            <v>000</v>
          </cell>
          <cell r="AM651" t="str">
            <v>LN#</v>
          </cell>
          <cell r="AO651" t="str">
            <v>UOI</v>
          </cell>
          <cell r="AP651" t="str">
            <v>EA</v>
          </cell>
          <cell r="AU651" t="str">
            <v>0</v>
          </cell>
          <cell r="AW651" t="str">
            <v>000</v>
          </cell>
          <cell r="AX651" t="str">
            <v>00</v>
          </cell>
          <cell r="AY651" t="str">
            <v>0</v>
          </cell>
          <cell r="AZ651" t="str">
            <v>FPL Fibernet</v>
          </cell>
        </row>
        <row r="652">
          <cell r="A652" t="str">
            <v>107100</v>
          </cell>
          <cell r="B652" t="str">
            <v>0314</v>
          </cell>
          <cell r="C652" t="str">
            <v>06201</v>
          </cell>
          <cell r="D652" t="str">
            <v>0ELECT</v>
          </cell>
          <cell r="E652" t="str">
            <v>314000</v>
          </cell>
          <cell r="F652" t="str">
            <v>0676</v>
          </cell>
          <cell r="G652" t="str">
            <v>11450</v>
          </cell>
          <cell r="H652" t="str">
            <v>A</v>
          </cell>
          <cell r="I652" t="str">
            <v>00000041</v>
          </cell>
          <cell r="J652">
            <v>66</v>
          </cell>
          <cell r="K652">
            <v>314</v>
          </cell>
          <cell r="L652">
            <v>6201</v>
          </cell>
          <cell r="M652">
            <v>0</v>
          </cell>
          <cell r="N652">
            <v>0</v>
          </cell>
          <cell r="O652">
            <v>0</v>
          </cell>
          <cell r="P652">
            <v>0</v>
          </cell>
          <cell r="Q652" t="str">
            <v>0676</v>
          </cell>
          <cell r="R652" t="str">
            <v>11450</v>
          </cell>
          <cell r="S652" t="str">
            <v>200212</v>
          </cell>
          <cell r="T652" t="str">
            <v>SA01</v>
          </cell>
          <cell r="U652">
            <v>5719.34</v>
          </cell>
          <cell r="V652" t="str">
            <v>LDB</v>
          </cell>
          <cell r="W652">
            <v>0</v>
          </cell>
          <cell r="Y652">
            <v>0</v>
          </cell>
          <cell r="Z652">
            <v>2</v>
          </cell>
          <cell r="AA652" t="str">
            <v>MS#</v>
          </cell>
          <cell r="AB652" t="str">
            <v xml:space="preserve">   998014585</v>
          </cell>
          <cell r="AC652" t="str">
            <v>BCH</v>
          </cell>
          <cell r="AD652" t="str">
            <v>014937</v>
          </cell>
          <cell r="AE652" t="str">
            <v>TML</v>
          </cell>
          <cell r="AF652" t="str">
            <v>12011</v>
          </cell>
          <cell r="AG652" t="str">
            <v>SRL</v>
          </cell>
          <cell r="AH652" t="str">
            <v>0368</v>
          </cell>
          <cell r="AI652" t="str">
            <v>DLV</v>
          </cell>
          <cell r="AJ652" t="str">
            <v>000</v>
          </cell>
          <cell r="AK652" t="str">
            <v>REL</v>
          </cell>
          <cell r="AL652" t="str">
            <v>000</v>
          </cell>
          <cell r="AM652" t="str">
            <v>LN#</v>
          </cell>
          <cell r="AO652" t="str">
            <v>UOI</v>
          </cell>
          <cell r="AP652" t="str">
            <v>EA</v>
          </cell>
          <cell r="AU652" t="str">
            <v>0</v>
          </cell>
          <cell r="AW652" t="str">
            <v>000</v>
          </cell>
          <cell r="AX652" t="str">
            <v>00</v>
          </cell>
          <cell r="AY652" t="str">
            <v>0</v>
          </cell>
          <cell r="AZ652" t="str">
            <v>FPL Fibernet</v>
          </cell>
        </row>
        <row r="653">
          <cell r="A653" t="str">
            <v>107100</v>
          </cell>
          <cell r="B653" t="str">
            <v>0314</v>
          </cell>
          <cell r="C653" t="str">
            <v>06201</v>
          </cell>
          <cell r="D653" t="str">
            <v>0ELECT</v>
          </cell>
          <cell r="E653" t="str">
            <v>314000</v>
          </cell>
          <cell r="F653" t="str">
            <v>0676</v>
          </cell>
          <cell r="G653" t="str">
            <v>11450</v>
          </cell>
          <cell r="H653" t="str">
            <v>A</v>
          </cell>
          <cell r="I653" t="str">
            <v>00000041</v>
          </cell>
          <cell r="J653">
            <v>66</v>
          </cell>
          <cell r="K653">
            <v>314</v>
          </cell>
          <cell r="L653">
            <v>6201</v>
          </cell>
          <cell r="M653">
            <v>0</v>
          </cell>
          <cell r="N653">
            <v>0</v>
          </cell>
          <cell r="O653">
            <v>0</v>
          </cell>
          <cell r="P653">
            <v>0</v>
          </cell>
          <cell r="Q653" t="str">
            <v>0676</v>
          </cell>
          <cell r="R653" t="str">
            <v>11450</v>
          </cell>
          <cell r="S653" t="str">
            <v>200212</v>
          </cell>
          <cell r="T653" t="str">
            <v>SA01</v>
          </cell>
          <cell r="U653">
            <v>5812.93</v>
          </cell>
          <cell r="V653" t="str">
            <v>LDB</v>
          </cell>
          <cell r="W653">
            <v>0</v>
          </cell>
          <cell r="Y653">
            <v>0</v>
          </cell>
          <cell r="Z653">
            <v>2</v>
          </cell>
          <cell r="AA653" t="str">
            <v>MS#</v>
          </cell>
          <cell r="AB653" t="str">
            <v xml:space="preserve">   998014506</v>
          </cell>
          <cell r="AC653" t="str">
            <v>BCH</v>
          </cell>
          <cell r="AD653" t="str">
            <v>021135</v>
          </cell>
          <cell r="AE653" t="str">
            <v>TML</v>
          </cell>
          <cell r="AF653" t="str">
            <v>12004</v>
          </cell>
          <cell r="AG653" t="str">
            <v>SRL</v>
          </cell>
          <cell r="AH653" t="str">
            <v>0366</v>
          </cell>
          <cell r="AI653" t="str">
            <v>DLV</v>
          </cell>
          <cell r="AJ653" t="str">
            <v>000</v>
          </cell>
          <cell r="AK653" t="str">
            <v>REL</v>
          </cell>
          <cell r="AL653" t="str">
            <v>000</v>
          </cell>
          <cell r="AM653" t="str">
            <v>LN#</v>
          </cell>
          <cell r="AO653" t="str">
            <v>UOI</v>
          </cell>
          <cell r="AP653" t="str">
            <v>EA</v>
          </cell>
          <cell r="AU653" t="str">
            <v>0</v>
          </cell>
          <cell r="AW653" t="str">
            <v>000</v>
          </cell>
          <cell r="AX653" t="str">
            <v>00</v>
          </cell>
          <cell r="AY653" t="str">
            <v>0</v>
          </cell>
          <cell r="AZ653" t="str">
            <v>FPL Fibernet</v>
          </cell>
        </row>
        <row r="654">
          <cell r="A654" t="str">
            <v>107100</v>
          </cell>
          <cell r="B654" t="str">
            <v>0368</v>
          </cell>
          <cell r="C654" t="str">
            <v>06200</v>
          </cell>
          <cell r="D654" t="str">
            <v>0FIBER</v>
          </cell>
          <cell r="E654" t="str">
            <v>368000</v>
          </cell>
          <cell r="F654" t="str">
            <v>0676</v>
          </cell>
          <cell r="G654" t="str">
            <v>12450</v>
          </cell>
          <cell r="H654" t="str">
            <v>A</v>
          </cell>
          <cell r="I654" t="str">
            <v>00000041</v>
          </cell>
          <cell r="J654">
            <v>65</v>
          </cell>
          <cell r="K654">
            <v>368</v>
          </cell>
          <cell r="L654">
            <v>6202</v>
          </cell>
          <cell r="M654">
            <v>0</v>
          </cell>
          <cell r="N654">
            <v>0</v>
          </cell>
          <cell r="O654">
            <v>0</v>
          </cell>
          <cell r="P654">
            <v>0</v>
          </cell>
          <cell r="Q654" t="str">
            <v>0676</v>
          </cell>
          <cell r="R654" t="str">
            <v>12450</v>
          </cell>
          <cell r="S654" t="str">
            <v>200212</v>
          </cell>
          <cell r="T654" t="str">
            <v>SA01</v>
          </cell>
          <cell r="U654">
            <v>0.01</v>
          </cell>
          <cell r="V654" t="str">
            <v>LDB</v>
          </cell>
          <cell r="W654">
            <v>0</v>
          </cell>
          <cell r="Y654">
            <v>0</v>
          </cell>
          <cell r="Z654">
            <v>1</v>
          </cell>
          <cell r="AA654" t="str">
            <v>MS#</v>
          </cell>
          <cell r="AB654" t="str">
            <v xml:space="preserve">   998010055</v>
          </cell>
          <cell r="AC654" t="str">
            <v>BCH</v>
          </cell>
          <cell r="AD654" t="str">
            <v>012884</v>
          </cell>
          <cell r="AE654" t="str">
            <v>TML</v>
          </cell>
          <cell r="AF654" t="str">
            <v>12020</v>
          </cell>
          <cell r="AG654" t="str">
            <v>SRL</v>
          </cell>
          <cell r="AH654" t="str">
            <v>0350</v>
          </cell>
          <cell r="AI654" t="str">
            <v>DLV</v>
          </cell>
          <cell r="AJ654" t="str">
            <v>000</v>
          </cell>
          <cell r="AK654" t="str">
            <v>REL</v>
          </cell>
          <cell r="AL654" t="str">
            <v>000</v>
          </cell>
          <cell r="AM654" t="str">
            <v>LN#</v>
          </cell>
          <cell r="AO654" t="str">
            <v>UOI</v>
          </cell>
          <cell r="AP654" t="str">
            <v>EA</v>
          </cell>
          <cell r="AU654" t="str">
            <v>0</v>
          </cell>
          <cell r="AW654" t="str">
            <v>000</v>
          </cell>
          <cell r="AX654" t="str">
            <v>00</v>
          </cell>
          <cell r="AY654" t="str">
            <v>0</v>
          </cell>
          <cell r="AZ654" t="str">
            <v>FPL Fibernet</v>
          </cell>
        </row>
        <row r="655">
          <cell r="A655" t="str">
            <v>107100</v>
          </cell>
          <cell r="B655" t="str">
            <v>0368</v>
          </cell>
          <cell r="C655" t="str">
            <v>06200</v>
          </cell>
          <cell r="D655" t="str">
            <v>0FIBER</v>
          </cell>
          <cell r="E655" t="str">
            <v>368000</v>
          </cell>
          <cell r="F655" t="str">
            <v>0676</v>
          </cell>
          <cell r="G655" t="str">
            <v>12450</v>
          </cell>
          <cell r="H655" t="str">
            <v>A</v>
          </cell>
          <cell r="I655" t="str">
            <v>00000041</v>
          </cell>
          <cell r="J655">
            <v>65</v>
          </cell>
          <cell r="K655">
            <v>368</v>
          </cell>
          <cell r="L655">
            <v>6202</v>
          </cell>
          <cell r="M655">
            <v>0</v>
          </cell>
          <cell r="N655">
            <v>0</v>
          </cell>
          <cell r="O655">
            <v>0</v>
          </cell>
          <cell r="P655">
            <v>0</v>
          </cell>
          <cell r="Q655" t="str">
            <v>0676</v>
          </cell>
          <cell r="R655" t="str">
            <v>12450</v>
          </cell>
          <cell r="S655" t="str">
            <v>200212</v>
          </cell>
          <cell r="T655" t="str">
            <v>SA01</v>
          </cell>
          <cell r="U655">
            <v>0.01</v>
          </cell>
          <cell r="V655" t="str">
            <v>LDB</v>
          </cell>
          <cell r="W655">
            <v>0</v>
          </cell>
          <cell r="Y655">
            <v>0</v>
          </cell>
          <cell r="Z655">
            <v>1</v>
          </cell>
          <cell r="AA655" t="str">
            <v>MS#</v>
          </cell>
          <cell r="AB655" t="str">
            <v xml:space="preserve">   998010096</v>
          </cell>
          <cell r="AC655" t="str">
            <v>BCH</v>
          </cell>
          <cell r="AD655" t="str">
            <v>012884</v>
          </cell>
          <cell r="AE655" t="str">
            <v>TML</v>
          </cell>
          <cell r="AF655" t="str">
            <v>12020</v>
          </cell>
          <cell r="AG655" t="str">
            <v>SRL</v>
          </cell>
          <cell r="AH655" t="str">
            <v>0350</v>
          </cell>
          <cell r="AI655" t="str">
            <v>DLV</v>
          </cell>
          <cell r="AJ655" t="str">
            <v>000</v>
          </cell>
          <cell r="AK655" t="str">
            <v>REL</v>
          </cell>
          <cell r="AL655" t="str">
            <v>000</v>
          </cell>
          <cell r="AM655" t="str">
            <v>LN#</v>
          </cell>
          <cell r="AO655" t="str">
            <v>UOI</v>
          </cell>
          <cell r="AP655" t="str">
            <v>EA</v>
          </cell>
          <cell r="AU655" t="str">
            <v>0</v>
          </cell>
          <cell r="AW655" t="str">
            <v>000</v>
          </cell>
          <cell r="AX655" t="str">
            <v>00</v>
          </cell>
          <cell r="AY655" t="str">
            <v>0</v>
          </cell>
          <cell r="AZ655" t="str">
            <v>FPL Fibernet</v>
          </cell>
        </row>
        <row r="656">
          <cell r="A656" t="str">
            <v>107100</v>
          </cell>
          <cell r="B656" t="str">
            <v>0368</v>
          </cell>
          <cell r="C656" t="str">
            <v>06200</v>
          </cell>
          <cell r="D656" t="str">
            <v>0FIBER</v>
          </cell>
          <cell r="E656" t="str">
            <v>368000</v>
          </cell>
          <cell r="F656" t="str">
            <v>0676</v>
          </cell>
          <cell r="G656" t="str">
            <v>12450</v>
          </cell>
          <cell r="H656" t="str">
            <v>A</v>
          </cell>
          <cell r="I656" t="str">
            <v>00000041</v>
          </cell>
          <cell r="J656">
            <v>65</v>
          </cell>
          <cell r="K656">
            <v>368</v>
          </cell>
          <cell r="L656">
            <v>6202</v>
          </cell>
          <cell r="M656">
            <v>0</v>
          </cell>
          <cell r="N656">
            <v>0</v>
          </cell>
          <cell r="O656">
            <v>0</v>
          </cell>
          <cell r="P656">
            <v>0</v>
          </cell>
          <cell r="Q656" t="str">
            <v>0676</v>
          </cell>
          <cell r="R656" t="str">
            <v>12450</v>
          </cell>
          <cell r="S656" t="str">
            <v>200212</v>
          </cell>
          <cell r="T656" t="str">
            <v>SA01</v>
          </cell>
          <cell r="U656">
            <v>0.01</v>
          </cell>
          <cell r="V656" t="str">
            <v>LDB</v>
          </cell>
          <cell r="W656">
            <v>0</v>
          </cell>
          <cell r="Y656">
            <v>0</v>
          </cell>
          <cell r="Z656">
            <v>1</v>
          </cell>
          <cell r="AA656" t="str">
            <v>MS#</v>
          </cell>
          <cell r="AB656" t="str">
            <v xml:space="preserve">   998014731</v>
          </cell>
          <cell r="AC656" t="str">
            <v>BCH</v>
          </cell>
          <cell r="AD656" t="str">
            <v>015528</v>
          </cell>
          <cell r="AE656" t="str">
            <v>TML</v>
          </cell>
          <cell r="AF656" t="str">
            <v>12019</v>
          </cell>
          <cell r="AG656" t="str">
            <v>SRL</v>
          </cell>
          <cell r="AH656" t="str">
            <v>0350</v>
          </cell>
          <cell r="AI656" t="str">
            <v>DLV</v>
          </cell>
          <cell r="AJ656" t="str">
            <v>000</v>
          </cell>
          <cell r="AK656" t="str">
            <v>REL</v>
          </cell>
          <cell r="AL656" t="str">
            <v>000</v>
          </cell>
          <cell r="AM656" t="str">
            <v>LN#</v>
          </cell>
          <cell r="AO656" t="str">
            <v>UOI</v>
          </cell>
          <cell r="AP656" t="str">
            <v>EA</v>
          </cell>
          <cell r="AU656" t="str">
            <v>0</v>
          </cell>
          <cell r="AW656" t="str">
            <v>000</v>
          </cell>
          <cell r="AX656" t="str">
            <v>00</v>
          </cell>
          <cell r="AY656" t="str">
            <v>0</v>
          </cell>
          <cell r="AZ656" t="str">
            <v>FPL Fibernet</v>
          </cell>
        </row>
        <row r="657">
          <cell r="A657" t="str">
            <v>107100</v>
          </cell>
          <cell r="B657" t="str">
            <v>0368</v>
          </cell>
          <cell r="C657" t="str">
            <v>06200</v>
          </cell>
          <cell r="D657" t="str">
            <v>0FIBER</v>
          </cell>
          <cell r="E657" t="str">
            <v>368000</v>
          </cell>
          <cell r="F657" t="str">
            <v>0676</v>
          </cell>
          <cell r="G657" t="str">
            <v>12450</v>
          </cell>
          <cell r="H657" t="str">
            <v>A</v>
          </cell>
          <cell r="I657" t="str">
            <v>00000041</v>
          </cell>
          <cell r="J657">
            <v>65</v>
          </cell>
          <cell r="K657">
            <v>368</v>
          </cell>
          <cell r="L657">
            <v>6202</v>
          </cell>
          <cell r="M657">
            <v>0</v>
          </cell>
          <cell r="N657">
            <v>0</v>
          </cell>
          <cell r="O657">
            <v>0</v>
          </cell>
          <cell r="P657">
            <v>0</v>
          </cell>
          <cell r="Q657" t="str">
            <v>0676</v>
          </cell>
          <cell r="R657" t="str">
            <v>12450</v>
          </cell>
          <cell r="S657" t="str">
            <v>200212</v>
          </cell>
          <cell r="T657" t="str">
            <v>SA01</v>
          </cell>
          <cell r="U657">
            <v>0.01</v>
          </cell>
          <cell r="V657" t="str">
            <v>LDB</v>
          </cell>
          <cell r="W657">
            <v>0</v>
          </cell>
          <cell r="Y657">
            <v>0</v>
          </cell>
          <cell r="Z657">
            <v>1</v>
          </cell>
          <cell r="AA657" t="str">
            <v>MS#</v>
          </cell>
          <cell r="AB657" t="str">
            <v xml:space="preserve">   998014737</v>
          </cell>
          <cell r="AC657" t="str">
            <v>BCH</v>
          </cell>
          <cell r="AD657" t="str">
            <v>015528</v>
          </cell>
          <cell r="AE657" t="str">
            <v>TML</v>
          </cell>
          <cell r="AF657" t="str">
            <v>12019</v>
          </cell>
          <cell r="AG657" t="str">
            <v>SRL</v>
          </cell>
          <cell r="AH657" t="str">
            <v>0350</v>
          </cell>
          <cell r="AI657" t="str">
            <v>DLV</v>
          </cell>
          <cell r="AJ657" t="str">
            <v>000</v>
          </cell>
          <cell r="AK657" t="str">
            <v>REL</v>
          </cell>
          <cell r="AL657" t="str">
            <v>000</v>
          </cell>
          <cell r="AM657" t="str">
            <v>LN#</v>
          </cell>
          <cell r="AO657" t="str">
            <v>UOI</v>
          </cell>
          <cell r="AP657" t="str">
            <v>EA</v>
          </cell>
          <cell r="AU657" t="str">
            <v>0</v>
          </cell>
          <cell r="AW657" t="str">
            <v>000</v>
          </cell>
          <cell r="AX657" t="str">
            <v>00</v>
          </cell>
          <cell r="AY657" t="str">
            <v>0</v>
          </cell>
          <cell r="AZ657" t="str">
            <v>FPL Fibernet</v>
          </cell>
        </row>
        <row r="658">
          <cell r="A658" t="str">
            <v>107100</v>
          </cell>
          <cell r="B658" t="str">
            <v>0368</v>
          </cell>
          <cell r="C658" t="str">
            <v>06200</v>
          </cell>
          <cell r="D658" t="str">
            <v>0FIBER</v>
          </cell>
          <cell r="E658" t="str">
            <v>368000</v>
          </cell>
          <cell r="F658" t="str">
            <v>0676</v>
          </cell>
          <cell r="G658" t="str">
            <v>12450</v>
          </cell>
          <cell r="H658" t="str">
            <v>A</v>
          </cell>
          <cell r="I658" t="str">
            <v>00000041</v>
          </cell>
          <cell r="J658">
            <v>65</v>
          </cell>
          <cell r="K658">
            <v>368</v>
          </cell>
          <cell r="L658">
            <v>6202</v>
          </cell>
          <cell r="M658">
            <v>0</v>
          </cell>
          <cell r="N658">
            <v>0</v>
          </cell>
          <cell r="O658">
            <v>0</v>
          </cell>
          <cell r="P658">
            <v>0</v>
          </cell>
          <cell r="Q658" t="str">
            <v>0676</v>
          </cell>
          <cell r="R658" t="str">
            <v>12450</v>
          </cell>
          <cell r="S658" t="str">
            <v>200212</v>
          </cell>
          <cell r="T658" t="str">
            <v>SA01</v>
          </cell>
          <cell r="U658">
            <v>0.02</v>
          </cell>
          <cell r="V658" t="str">
            <v>LDB</v>
          </cell>
          <cell r="W658">
            <v>0</v>
          </cell>
          <cell r="Y658">
            <v>0</v>
          </cell>
          <cell r="Z658">
            <v>1</v>
          </cell>
          <cell r="AA658" t="str">
            <v>MS#</v>
          </cell>
          <cell r="AB658" t="str">
            <v xml:space="preserve">   998014730</v>
          </cell>
          <cell r="AC658" t="str">
            <v>BCH</v>
          </cell>
          <cell r="AD658" t="str">
            <v>015528</v>
          </cell>
          <cell r="AE658" t="str">
            <v>TML</v>
          </cell>
          <cell r="AF658" t="str">
            <v>12019</v>
          </cell>
          <cell r="AG658" t="str">
            <v>SRL</v>
          </cell>
          <cell r="AH658" t="str">
            <v>0350</v>
          </cell>
          <cell r="AI658" t="str">
            <v>DLV</v>
          </cell>
          <cell r="AJ658" t="str">
            <v>000</v>
          </cell>
          <cell r="AK658" t="str">
            <v>REL</v>
          </cell>
          <cell r="AL658" t="str">
            <v>000</v>
          </cell>
          <cell r="AM658" t="str">
            <v>LN#</v>
          </cell>
          <cell r="AO658" t="str">
            <v>UOI</v>
          </cell>
          <cell r="AP658" t="str">
            <v>EA</v>
          </cell>
          <cell r="AU658" t="str">
            <v>0</v>
          </cell>
          <cell r="AW658" t="str">
            <v>000</v>
          </cell>
          <cell r="AX658" t="str">
            <v>00</v>
          </cell>
          <cell r="AY658" t="str">
            <v>0</v>
          </cell>
          <cell r="AZ658" t="str">
            <v>FPL Fibernet</v>
          </cell>
        </row>
        <row r="659">
          <cell r="A659" t="str">
            <v>107100</v>
          </cell>
          <cell r="B659" t="str">
            <v>0368</v>
          </cell>
          <cell r="C659" t="str">
            <v>06200</v>
          </cell>
          <cell r="D659" t="str">
            <v>0FIBER</v>
          </cell>
          <cell r="E659" t="str">
            <v>368000</v>
          </cell>
          <cell r="F659" t="str">
            <v>0676</v>
          </cell>
          <cell r="G659" t="str">
            <v>12450</v>
          </cell>
          <cell r="H659" t="str">
            <v>A</v>
          </cell>
          <cell r="I659" t="str">
            <v>00000041</v>
          </cell>
          <cell r="J659">
            <v>65</v>
          </cell>
          <cell r="K659">
            <v>368</v>
          </cell>
          <cell r="L659">
            <v>6202</v>
          </cell>
          <cell r="M659">
            <v>0</v>
          </cell>
          <cell r="N659">
            <v>0</v>
          </cell>
          <cell r="O659">
            <v>0</v>
          </cell>
          <cell r="P659">
            <v>0</v>
          </cell>
          <cell r="Q659" t="str">
            <v>0676</v>
          </cell>
          <cell r="R659" t="str">
            <v>12450</v>
          </cell>
          <cell r="S659" t="str">
            <v>200212</v>
          </cell>
          <cell r="T659" t="str">
            <v>SA01</v>
          </cell>
          <cell r="U659">
            <v>0.02</v>
          </cell>
          <cell r="V659" t="str">
            <v>LDB</v>
          </cell>
          <cell r="W659">
            <v>0</v>
          </cell>
          <cell r="Y659">
            <v>0</v>
          </cell>
          <cell r="Z659">
            <v>1</v>
          </cell>
          <cell r="AA659" t="str">
            <v>MS#</v>
          </cell>
          <cell r="AB659" t="str">
            <v xml:space="preserve">   998014730</v>
          </cell>
          <cell r="AC659" t="str">
            <v>BCH</v>
          </cell>
          <cell r="AD659" t="str">
            <v>015528</v>
          </cell>
          <cell r="AE659" t="str">
            <v>TML</v>
          </cell>
          <cell r="AF659" t="str">
            <v>12019</v>
          </cell>
          <cell r="AG659" t="str">
            <v>SRL</v>
          </cell>
          <cell r="AH659" t="str">
            <v>0350</v>
          </cell>
          <cell r="AI659" t="str">
            <v>DLV</v>
          </cell>
          <cell r="AJ659" t="str">
            <v>000</v>
          </cell>
          <cell r="AK659" t="str">
            <v>REL</v>
          </cell>
          <cell r="AL659" t="str">
            <v>000</v>
          </cell>
          <cell r="AM659" t="str">
            <v>LN#</v>
          </cell>
          <cell r="AO659" t="str">
            <v>UOI</v>
          </cell>
          <cell r="AP659" t="str">
            <v>EA</v>
          </cell>
          <cell r="AU659" t="str">
            <v>0</v>
          </cell>
          <cell r="AW659" t="str">
            <v>000</v>
          </cell>
          <cell r="AX659" t="str">
            <v>00</v>
          </cell>
          <cell r="AY659" t="str">
            <v>0</v>
          </cell>
          <cell r="AZ659" t="str">
            <v>FPL Fibernet</v>
          </cell>
        </row>
        <row r="660">
          <cell r="A660" t="str">
            <v>107100</v>
          </cell>
          <cell r="B660" t="str">
            <v>0368</v>
          </cell>
          <cell r="C660" t="str">
            <v>06200</v>
          </cell>
          <cell r="D660" t="str">
            <v>0FIBER</v>
          </cell>
          <cell r="E660" t="str">
            <v>368000</v>
          </cell>
          <cell r="F660" t="str">
            <v>0676</v>
          </cell>
          <cell r="G660" t="str">
            <v>12450</v>
          </cell>
          <cell r="H660" t="str">
            <v>A</v>
          </cell>
          <cell r="I660" t="str">
            <v>00000041</v>
          </cell>
          <cell r="J660">
            <v>65</v>
          </cell>
          <cell r="K660">
            <v>368</v>
          </cell>
          <cell r="L660">
            <v>6202</v>
          </cell>
          <cell r="M660">
            <v>0</v>
          </cell>
          <cell r="N660">
            <v>0</v>
          </cell>
          <cell r="O660">
            <v>0</v>
          </cell>
          <cell r="P660">
            <v>0</v>
          </cell>
          <cell r="Q660" t="str">
            <v>0676</v>
          </cell>
          <cell r="R660" t="str">
            <v>12450</v>
          </cell>
          <cell r="S660" t="str">
            <v>200212</v>
          </cell>
          <cell r="T660" t="str">
            <v>SA01</v>
          </cell>
          <cell r="U660">
            <v>0.02</v>
          </cell>
          <cell r="V660" t="str">
            <v>LDB</v>
          </cell>
          <cell r="W660">
            <v>0</v>
          </cell>
          <cell r="Y660">
            <v>0</v>
          </cell>
          <cell r="Z660">
            <v>2</v>
          </cell>
          <cell r="AA660" t="str">
            <v>MS#</v>
          </cell>
          <cell r="AB660" t="str">
            <v xml:space="preserve">   998010013</v>
          </cell>
          <cell r="AC660" t="str">
            <v>BCH</v>
          </cell>
          <cell r="AD660" t="str">
            <v>012884</v>
          </cell>
          <cell r="AE660" t="str">
            <v>TML</v>
          </cell>
          <cell r="AF660" t="str">
            <v>12020</v>
          </cell>
          <cell r="AG660" t="str">
            <v>SRL</v>
          </cell>
          <cell r="AH660" t="str">
            <v>0350</v>
          </cell>
          <cell r="AI660" t="str">
            <v>DLV</v>
          </cell>
          <cell r="AJ660" t="str">
            <v>000</v>
          </cell>
          <cell r="AK660" t="str">
            <v>REL</v>
          </cell>
          <cell r="AL660" t="str">
            <v>000</v>
          </cell>
          <cell r="AM660" t="str">
            <v>LN#</v>
          </cell>
          <cell r="AO660" t="str">
            <v>UOI</v>
          </cell>
          <cell r="AP660" t="str">
            <v>EA</v>
          </cell>
          <cell r="AU660" t="str">
            <v>0</v>
          </cell>
          <cell r="AW660" t="str">
            <v>000</v>
          </cell>
          <cell r="AX660" t="str">
            <v>00</v>
          </cell>
          <cell r="AY660" t="str">
            <v>0</v>
          </cell>
          <cell r="AZ660" t="str">
            <v>FPL Fibernet</v>
          </cell>
        </row>
        <row r="661">
          <cell r="A661" t="str">
            <v>107100</v>
          </cell>
          <cell r="B661" t="str">
            <v>0368</v>
          </cell>
          <cell r="C661" t="str">
            <v>06200</v>
          </cell>
          <cell r="D661" t="str">
            <v>0FIBER</v>
          </cell>
          <cell r="E661" t="str">
            <v>368000</v>
          </cell>
          <cell r="F661" t="str">
            <v>0676</v>
          </cell>
          <cell r="G661" t="str">
            <v>12450</v>
          </cell>
          <cell r="H661" t="str">
            <v>A</v>
          </cell>
          <cell r="I661" t="str">
            <v>00000041</v>
          </cell>
          <cell r="J661">
            <v>65</v>
          </cell>
          <cell r="K661">
            <v>368</v>
          </cell>
          <cell r="L661">
            <v>6202</v>
          </cell>
          <cell r="M661">
            <v>0</v>
          </cell>
          <cell r="N661">
            <v>0</v>
          </cell>
          <cell r="O661">
            <v>0</v>
          </cell>
          <cell r="P661">
            <v>0</v>
          </cell>
          <cell r="Q661" t="str">
            <v>0676</v>
          </cell>
          <cell r="R661" t="str">
            <v>12450</v>
          </cell>
          <cell r="S661" t="str">
            <v>200212</v>
          </cell>
          <cell r="T661" t="str">
            <v>SA01</v>
          </cell>
          <cell r="U661">
            <v>0.04</v>
          </cell>
          <cell r="V661" t="str">
            <v>LDB</v>
          </cell>
          <cell r="W661">
            <v>0</v>
          </cell>
          <cell r="Y661">
            <v>0</v>
          </cell>
          <cell r="Z661">
            <v>4</v>
          </cell>
          <cell r="AA661" t="str">
            <v>MS#</v>
          </cell>
          <cell r="AB661" t="str">
            <v xml:space="preserve">   998010046</v>
          </cell>
          <cell r="AC661" t="str">
            <v>BCH</v>
          </cell>
          <cell r="AD661" t="str">
            <v>012886</v>
          </cell>
          <cell r="AE661" t="str">
            <v>TML</v>
          </cell>
          <cell r="AF661" t="str">
            <v>12020</v>
          </cell>
          <cell r="AG661" t="str">
            <v>SRL</v>
          </cell>
          <cell r="AH661" t="str">
            <v>0350</v>
          </cell>
          <cell r="AI661" t="str">
            <v>DLV</v>
          </cell>
          <cell r="AJ661" t="str">
            <v>000</v>
          </cell>
          <cell r="AK661" t="str">
            <v>REL</v>
          </cell>
          <cell r="AL661" t="str">
            <v>000</v>
          </cell>
          <cell r="AM661" t="str">
            <v>LN#</v>
          </cell>
          <cell r="AO661" t="str">
            <v>UOI</v>
          </cell>
          <cell r="AP661" t="str">
            <v>EA</v>
          </cell>
          <cell r="AU661" t="str">
            <v>0</v>
          </cell>
          <cell r="AW661" t="str">
            <v>000</v>
          </cell>
          <cell r="AX661" t="str">
            <v>00</v>
          </cell>
          <cell r="AY661" t="str">
            <v>0</v>
          </cell>
          <cell r="AZ661" t="str">
            <v>FPL Fibernet</v>
          </cell>
        </row>
        <row r="662">
          <cell r="A662" t="str">
            <v>107100</v>
          </cell>
          <cell r="B662" t="str">
            <v>0368</v>
          </cell>
          <cell r="C662" t="str">
            <v>06200</v>
          </cell>
          <cell r="D662" t="str">
            <v>0FIBER</v>
          </cell>
          <cell r="E662" t="str">
            <v>368000</v>
          </cell>
          <cell r="F662" t="str">
            <v>0676</v>
          </cell>
          <cell r="G662" t="str">
            <v>12450</v>
          </cell>
          <cell r="H662" t="str">
            <v>A</v>
          </cell>
          <cell r="I662" t="str">
            <v>00000041</v>
          </cell>
          <cell r="J662">
            <v>65</v>
          </cell>
          <cell r="K662">
            <v>368</v>
          </cell>
          <cell r="L662">
            <v>6202</v>
          </cell>
          <cell r="M662">
            <v>0</v>
          </cell>
          <cell r="N662">
            <v>0</v>
          </cell>
          <cell r="O662">
            <v>0</v>
          </cell>
          <cell r="P662">
            <v>0</v>
          </cell>
          <cell r="Q662" t="str">
            <v>0676</v>
          </cell>
          <cell r="R662" t="str">
            <v>12450</v>
          </cell>
          <cell r="S662" t="str">
            <v>200212</v>
          </cell>
          <cell r="T662" t="str">
            <v>SA01</v>
          </cell>
          <cell r="U662">
            <v>0.05</v>
          </cell>
          <cell r="V662" t="str">
            <v>LDB</v>
          </cell>
          <cell r="W662">
            <v>0</v>
          </cell>
          <cell r="Y662">
            <v>0</v>
          </cell>
          <cell r="Z662">
            <v>1</v>
          </cell>
          <cell r="AA662" t="str">
            <v>MS#</v>
          </cell>
          <cell r="AB662" t="str">
            <v xml:space="preserve">   998000007</v>
          </cell>
          <cell r="AC662" t="str">
            <v>BCH</v>
          </cell>
          <cell r="AD662" t="str">
            <v>015529</v>
          </cell>
          <cell r="AE662" t="str">
            <v>TML</v>
          </cell>
          <cell r="AF662" t="str">
            <v>12019</v>
          </cell>
          <cell r="AG662" t="str">
            <v>SRL</v>
          </cell>
          <cell r="AH662" t="str">
            <v>0350</v>
          </cell>
          <cell r="AI662" t="str">
            <v>DLV</v>
          </cell>
          <cell r="AJ662" t="str">
            <v>000</v>
          </cell>
          <cell r="AK662" t="str">
            <v>REL</v>
          </cell>
          <cell r="AL662" t="str">
            <v>000</v>
          </cell>
          <cell r="AM662" t="str">
            <v>LN#</v>
          </cell>
          <cell r="AO662" t="str">
            <v>UOI</v>
          </cell>
          <cell r="AP662" t="str">
            <v>EA</v>
          </cell>
          <cell r="AU662" t="str">
            <v>0</v>
          </cell>
          <cell r="AW662" t="str">
            <v>000</v>
          </cell>
          <cell r="AX662" t="str">
            <v>00</v>
          </cell>
          <cell r="AY662" t="str">
            <v>0</v>
          </cell>
          <cell r="AZ662" t="str">
            <v>FPL Fibernet</v>
          </cell>
        </row>
        <row r="663">
          <cell r="A663" t="str">
            <v>107100</v>
          </cell>
          <cell r="B663" t="str">
            <v>0368</v>
          </cell>
          <cell r="C663" t="str">
            <v>06200</v>
          </cell>
          <cell r="D663" t="str">
            <v>0FIBER</v>
          </cell>
          <cell r="E663" t="str">
            <v>368000</v>
          </cell>
          <cell r="F663" t="str">
            <v>0676</v>
          </cell>
          <cell r="G663" t="str">
            <v>12450</v>
          </cell>
          <cell r="H663" t="str">
            <v>A</v>
          </cell>
          <cell r="I663" t="str">
            <v>00000041</v>
          </cell>
          <cell r="J663">
            <v>65</v>
          </cell>
          <cell r="K663">
            <v>368</v>
          </cell>
          <cell r="L663">
            <v>6202</v>
          </cell>
          <cell r="M663">
            <v>0</v>
          </cell>
          <cell r="N663">
            <v>0</v>
          </cell>
          <cell r="O663">
            <v>0</v>
          </cell>
          <cell r="P663">
            <v>0</v>
          </cell>
          <cell r="Q663" t="str">
            <v>0676</v>
          </cell>
          <cell r="R663" t="str">
            <v>12450</v>
          </cell>
          <cell r="S663" t="str">
            <v>200212</v>
          </cell>
          <cell r="T663" t="str">
            <v>SA01</v>
          </cell>
          <cell r="U663">
            <v>0.05</v>
          </cell>
          <cell r="V663" t="str">
            <v>LDB</v>
          </cell>
          <cell r="W663">
            <v>0</v>
          </cell>
          <cell r="Y663">
            <v>0</v>
          </cell>
          <cell r="Z663">
            <v>1</v>
          </cell>
          <cell r="AA663" t="str">
            <v>MS#</v>
          </cell>
          <cell r="AB663" t="str">
            <v xml:space="preserve">   998000008</v>
          </cell>
          <cell r="AC663" t="str">
            <v>BCH</v>
          </cell>
          <cell r="AD663" t="str">
            <v>015529</v>
          </cell>
          <cell r="AE663" t="str">
            <v>TML</v>
          </cell>
          <cell r="AF663" t="str">
            <v>12019</v>
          </cell>
          <cell r="AG663" t="str">
            <v>SRL</v>
          </cell>
          <cell r="AH663" t="str">
            <v>0350</v>
          </cell>
          <cell r="AI663" t="str">
            <v>DLV</v>
          </cell>
          <cell r="AJ663" t="str">
            <v>000</v>
          </cell>
          <cell r="AK663" t="str">
            <v>REL</v>
          </cell>
          <cell r="AL663" t="str">
            <v>000</v>
          </cell>
          <cell r="AM663" t="str">
            <v>LN#</v>
          </cell>
          <cell r="AO663" t="str">
            <v>UOI</v>
          </cell>
          <cell r="AP663" t="str">
            <v>EA</v>
          </cell>
          <cell r="AU663" t="str">
            <v>0</v>
          </cell>
          <cell r="AW663" t="str">
            <v>000</v>
          </cell>
          <cell r="AX663" t="str">
            <v>00</v>
          </cell>
          <cell r="AY663" t="str">
            <v>0</v>
          </cell>
          <cell r="AZ663" t="str">
            <v>FPL Fibernet</v>
          </cell>
        </row>
        <row r="664">
          <cell r="A664" t="str">
            <v>107100</v>
          </cell>
          <cell r="B664" t="str">
            <v>0368</v>
          </cell>
          <cell r="C664" t="str">
            <v>06200</v>
          </cell>
          <cell r="D664" t="str">
            <v>0FIBER</v>
          </cell>
          <cell r="E664" t="str">
            <v>368000</v>
          </cell>
          <cell r="F664" t="str">
            <v>0676</v>
          </cell>
          <cell r="G664" t="str">
            <v>12450</v>
          </cell>
          <cell r="H664" t="str">
            <v>A</v>
          </cell>
          <cell r="I664" t="str">
            <v>00000041</v>
          </cell>
          <cell r="J664">
            <v>65</v>
          </cell>
          <cell r="K664">
            <v>368</v>
          </cell>
          <cell r="L664">
            <v>6202</v>
          </cell>
          <cell r="M664">
            <v>0</v>
          </cell>
          <cell r="N664">
            <v>0</v>
          </cell>
          <cell r="O664">
            <v>0</v>
          </cell>
          <cell r="P664">
            <v>0</v>
          </cell>
          <cell r="Q664" t="str">
            <v>0676</v>
          </cell>
          <cell r="R664" t="str">
            <v>12450</v>
          </cell>
          <cell r="S664" t="str">
            <v>200212</v>
          </cell>
          <cell r="T664" t="str">
            <v>SA01</v>
          </cell>
          <cell r="U664">
            <v>0.06</v>
          </cell>
          <cell r="V664" t="str">
            <v>LDB</v>
          </cell>
          <cell r="W664">
            <v>0</v>
          </cell>
          <cell r="Y664">
            <v>0</v>
          </cell>
          <cell r="Z664">
            <v>6</v>
          </cell>
          <cell r="AA664" t="str">
            <v>MS#</v>
          </cell>
          <cell r="AB664" t="str">
            <v xml:space="preserve">   998014736</v>
          </cell>
          <cell r="AC664" t="str">
            <v>BCH</v>
          </cell>
          <cell r="AD664" t="str">
            <v>015528</v>
          </cell>
          <cell r="AE664" t="str">
            <v>TML</v>
          </cell>
          <cell r="AF664" t="str">
            <v>12019</v>
          </cell>
          <cell r="AG664" t="str">
            <v>SRL</v>
          </cell>
          <cell r="AH664" t="str">
            <v>0350</v>
          </cell>
          <cell r="AI664" t="str">
            <v>DLV</v>
          </cell>
          <cell r="AJ664" t="str">
            <v>000</v>
          </cell>
          <cell r="AK664" t="str">
            <v>REL</v>
          </cell>
          <cell r="AL664" t="str">
            <v>000</v>
          </cell>
          <cell r="AM664" t="str">
            <v>LN#</v>
          </cell>
          <cell r="AO664" t="str">
            <v>UOI</v>
          </cell>
          <cell r="AP664" t="str">
            <v>EA</v>
          </cell>
          <cell r="AU664" t="str">
            <v>0</v>
          </cell>
          <cell r="AW664" t="str">
            <v>000</v>
          </cell>
          <cell r="AX664" t="str">
            <v>00</v>
          </cell>
          <cell r="AY664" t="str">
            <v>0</v>
          </cell>
          <cell r="AZ664" t="str">
            <v>FPL Fibernet</v>
          </cell>
        </row>
        <row r="665">
          <cell r="A665" t="str">
            <v>107100</v>
          </cell>
          <cell r="B665" t="str">
            <v>0368</v>
          </cell>
          <cell r="C665" t="str">
            <v>06200</v>
          </cell>
          <cell r="D665" t="str">
            <v>0FIBER</v>
          </cell>
          <cell r="E665" t="str">
            <v>368000</v>
          </cell>
          <cell r="F665" t="str">
            <v>0676</v>
          </cell>
          <cell r="G665" t="str">
            <v>12450</v>
          </cell>
          <cell r="H665" t="str">
            <v>A</v>
          </cell>
          <cell r="I665" t="str">
            <v>00000041</v>
          </cell>
          <cell r="J665">
            <v>65</v>
          </cell>
          <cell r="K665">
            <v>368</v>
          </cell>
          <cell r="L665">
            <v>6202</v>
          </cell>
          <cell r="M665">
            <v>0</v>
          </cell>
          <cell r="N665">
            <v>0</v>
          </cell>
          <cell r="O665">
            <v>0</v>
          </cell>
          <cell r="P665">
            <v>0</v>
          </cell>
          <cell r="Q665" t="str">
            <v>0676</v>
          </cell>
          <cell r="R665" t="str">
            <v>12450</v>
          </cell>
          <cell r="S665" t="str">
            <v>200212</v>
          </cell>
          <cell r="T665" t="str">
            <v>SA01</v>
          </cell>
          <cell r="U665">
            <v>0.48</v>
          </cell>
          <cell r="V665" t="str">
            <v>LDB</v>
          </cell>
          <cell r="W665">
            <v>0</v>
          </cell>
          <cell r="Y665">
            <v>0</v>
          </cell>
          <cell r="Z665">
            <v>1</v>
          </cell>
          <cell r="AA665" t="str">
            <v>MS#</v>
          </cell>
          <cell r="AB665" t="str">
            <v xml:space="preserve">   998014659</v>
          </cell>
          <cell r="AC665" t="str">
            <v>BCH</v>
          </cell>
          <cell r="AD665" t="str">
            <v>015528</v>
          </cell>
          <cell r="AE665" t="str">
            <v>TML</v>
          </cell>
          <cell r="AF665" t="str">
            <v>12019</v>
          </cell>
          <cell r="AG665" t="str">
            <v>SRL</v>
          </cell>
          <cell r="AH665" t="str">
            <v>0350</v>
          </cell>
          <cell r="AI665" t="str">
            <v>DLV</v>
          </cell>
          <cell r="AJ665" t="str">
            <v>000</v>
          </cell>
          <cell r="AK665" t="str">
            <v>REL</v>
          </cell>
          <cell r="AL665" t="str">
            <v>000</v>
          </cell>
          <cell r="AM665" t="str">
            <v>LN#</v>
          </cell>
          <cell r="AO665" t="str">
            <v>UOI</v>
          </cell>
          <cell r="AP665" t="str">
            <v>EA</v>
          </cell>
          <cell r="AU665" t="str">
            <v>0</v>
          </cell>
          <cell r="AW665" t="str">
            <v>000</v>
          </cell>
          <cell r="AX665" t="str">
            <v>00</v>
          </cell>
          <cell r="AY665" t="str">
            <v>0</v>
          </cell>
          <cell r="AZ665" t="str">
            <v>FPL Fibernet</v>
          </cell>
        </row>
        <row r="666">
          <cell r="A666" t="str">
            <v>107100</v>
          </cell>
          <cell r="B666" t="str">
            <v>0368</v>
          </cell>
          <cell r="C666" t="str">
            <v>06200</v>
          </cell>
          <cell r="D666" t="str">
            <v>0FIBER</v>
          </cell>
          <cell r="E666" t="str">
            <v>368000</v>
          </cell>
          <cell r="F666" t="str">
            <v>0676</v>
          </cell>
          <cell r="G666" t="str">
            <v>12450</v>
          </cell>
          <cell r="H666" t="str">
            <v>A</v>
          </cell>
          <cell r="I666" t="str">
            <v>00000041</v>
          </cell>
          <cell r="J666">
            <v>65</v>
          </cell>
          <cell r="K666">
            <v>368</v>
          </cell>
          <cell r="L666">
            <v>6202</v>
          </cell>
          <cell r="M666">
            <v>0</v>
          </cell>
          <cell r="N666">
            <v>0</v>
          </cell>
          <cell r="O666">
            <v>0</v>
          </cell>
          <cell r="P666">
            <v>0</v>
          </cell>
          <cell r="Q666" t="str">
            <v>0676</v>
          </cell>
          <cell r="R666" t="str">
            <v>12450</v>
          </cell>
          <cell r="S666" t="str">
            <v>200212</v>
          </cell>
          <cell r="T666" t="str">
            <v>SA01</v>
          </cell>
          <cell r="U666">
            <v>0.7</v>
          </cell>
          <cell r="V666" t="str">
            <v>LDB</v>
          </cell>
          <cell r="W666">
            <v>0</v>
          </cell>
          <cell r="Y666">
            <v>0</v>
          </cell>
          <cell r="Z666">
            <v>7</v>
          </cell>
          <cell r="AA666" t="str">
            <v>MS#</v>
          </cell>
          <cell r="AB666" t="str">
            <v xml:space="preserve">   998014751</v>
          </cell>
          <cell r="AC666" t="str">
            <v>BCH</v>
          </cell>
          <cell r="AD666" t="str">
            <v>015528</v>
          </cell>
          <cell r="AE666" t="str">
            <v>TML</v>
          </cell>
          <cell r="AF666" t="str">
            <v>12019</v>
          </cell>
          <cell r="AG666" t="str">
            <v>SRL</v>
          </cell>
          <cell r="AH666" t="str">
            <v>0350</v>
          </cell>
          <cell r="AI666" t="str">
            <v>DLV</v>
          </cell>
          <cell r="AJ666" t="str">
            <v>000</v>
          </cell>
          <cell r="AK666" t="str">
            <v>REL</v>
          </cell>
          <cell r="AL666" t="str">
            <v>000</v>
          </cell>
          <cell r="AM666" t="str">
            <v>LN#</v>
          </cell>
          <cell r="AO666" t="str">
            <v>UOI</v>
          </cell>
          <cell r="AP666" t="str">
            <v>EA</v>
          </cell>
          <cell r="AU666" t="str">
            <v>0</v>
          </cell>
          <cell r="AW666" t="str">
            <v>000</v>
          </cell>
          <cell r="AX666" t="str">
            <v>00</v>
          </cell>
          <cell r="AY666" t="str">
            <v>0</v>
          </cell>
          <cell r="AZ666" t="str">
            <v>FPL Fibernet</v>
          </cell>
        </row>
        <row r="667">
          <cell r="A667" t="str">
            <v>107100</v>
          </cell>
          <cell r="B667" t="str">
            <v>0368</v>
          </cell>
          <cell r="C667" t="str">
            <v>06200</v>
          </cell>
          <cell r="D667" t="str">
            <v>0FIBER</v>
          </cell>
          <cell r="E667" t="str">
            <v>368000</v>
          </cell>
          <cell r="F667" t="str">
            <v>0676</v>
          </cell>
          <cell r="G667" t="str">
            <v>12450</v>
          </cell>
          <cell r="H667" t="str">
            <v>A</v>
          </cell>
          <cell r="I667" t="str">
            <v>00000041</v>
          </cell>
          <cell r="J667">
            <v>65</v>
          </cell>
          <cell r="K667">
            <v>368</v>
          </cell>
          <cell r="L667">
            <v>6202</v>
          </cell>
          <cell r="M667">
            <v>0</v>
          </cell>
          <cell r="N667">
            <v>0</v>
          </cell>
          <cell r="O667">
            <v>0</v>
          </cell>
          <cell r="P667">
            <v>0</v>
          </cell>
          <cell r="Q667" t="str">
            <v>0676</v>
          </cell>
          <cell r="R667" t="str">
            <v>12450</v>
          </cell>
          <cell r="S667" t="str">
            <v>200212</v>
          </cell>
          <cell r="T667" t="str">
            <v>SA01</v>
          </cell>
          <cell r="U667">
            <v>1.64</v>
          </cell>
          <cell r="V667" t="str">
            <v>LDB</v>
          </cell>
          <cell r="W667">
            <v>0</v>
          </cell>
          <cell r="Y667">
            <v>0</v>
          </cell>
          <cell r="Z667">
            <v>1</v>
          </cell>
          <cell r="AA667" t="str">
            <v>MS#</v>
          </cell>
          <cell r="AB667" t="str">
            <v xml:space="preserve">   998014679</v>
          </cell>
          <cell r="AC667" t="str">
            <v>BCH</v>
          </cell>
          <cell r="AD667" t="str">
            <v>017204</v>
          </cell>
          <cell r="AE667" t="str">
            <v>TML</v>
          </cell>
          <cell r="AF667" t="str">
            <v>12018</v>
          </cell>
          <cell r="AG667" t="str">
            <v>SRL</v>
          </cell>
          <cell r="AH667" t="str">
            <v>0350</v>
          </cell>
          <cell r="AI667" t="str">
            <v>DLV</v>
          </cell>
          <cell r="AJ667" t="str">
            <v>000</v>
          </cell>
          <cell r="AK667" t="str">
            <v>REL</v>
          </cell>
          <cell r="AL667" t="str">
            <v>000</v>
          </cell>
          <cell r="AM667" t="str">
            <v>LN#</v>
          </cell>
          <cell r="AO667" t="str">
            <v>UOI</v>
          </cell>
          <cell r="AP667" t="str">
            <v>EA</v>
          </cell>
          <cell r="AU667" t="str">
            <v>0</v>
          </cell>
          <cell r="AW667" t="str">
            <v>000</v>
          </cell>
          <cell r="AX667" t="str">
            <v>00</v>
          </cell>
          <cell r="AY667" t="str">
            <v>0</v>
          </cell>
          <cell r="AZ667" t="str">
            <v>FPL Fibernet</v>
          </cell>
        </row>
        <row r="668">
          <cell r="A668" t="str">
            <v>107100</v>
          </cell>
          <cell r="B668" t="str">
            <v>0368</v>
          </cell>
          <cell r="C668" t="str">
            <v>06200</v>
          </cell>
          <cell r="D668" t="str">
            <v>0FIBER</v>
          </cell>
          <cell r="E668" t="str">
            <v>368000</v>
          </cell>
          <cell r="F668" t="str">
            <v>0676</v>
          </cell>
          <cell r="G668" t="str">
            <v>12450</v>
          </cell>
          <cell r="H668" t="str">
            <v>A</v>
          </cell>
          <cell r="I668" t="str">
            <v>00000041</v>
          </cell>
          <cell r="J668">
            <v>65</v>
          </cell>
          <cell r="K668">
            <v>368</v>
          </cell>
          <cell r="L668">
            <v>6202</v>
          </cell>
          <cell r="M668">
            <v>0</v>
          </cell>
          <cell r="N668">
            <v>0</v>
          </cell>
          <cell r="O668">
            <v>0</v>
          </cell>
          <cell r="P668">
            <v>0</v>
          </cell>
          <cell r="Q668" t="str">
            <v>0676</v>
          </cell>
          <cell r="R668" t="str">
            <v>12450</v>
          </cell>
          <cell r="S668" t="str">
            <v>200212</v>
          </cell>
          <cell r="T668" t="str">
            <v>SA01</v>
          </cell>
          <cell r="U668">
            <v>1.89</v>
          </cell>
          <cell r="V668" t="str">
            <v>LDB</v>
          </cell>
          <cell r="W668">
            <v>0</v>
          </cell>
          <cell r="Y668">
            <v>0</v>
          </cell>
          <cell r="Z668">
            <v>3</v>
          </cell>
          <cell r="AA668" t="str">
            <v>MS#</v>
          </cell>
          <cell r="AB668" t="str">
            <v xml:space="preserve">   998014747</v>
          </cell>
          <cell r="AC668" t="str">
            <v>BCH</v>
          </cell>
          <cell r="AD668" t="str">
            <v>015528</v>
          </cell>
          <cell r="AE668" t="str">
            <v>TML</v>
          </cell>
          <cell r="AF668" t="str">
            <v>12019</v>
          </cell>
          <cell r="AG668" t="str">
            <v>SRL</v>
          </cell>
          <cell r="AH668" t="str">
            <v>0350</v>
          </cell>
          <cell r="AI668" t="str">
            <v>DLV</v>
          </cell>
          <cell r="AJ668" t="str">
            <v>000</v>
          </cell>
          <cell r="AK668" t="str">
            <v>REL</v>
          </cell>
          <cell r="AL668" t="str">
            <v>000</v>
          </cell>
          <cell r="AM668" t="str">
            <v>LN#</v>
          </cell>
          <cell r="AO668" t="str">
            <v>UOI</v>
          </cell>
          <cell r="AP668" t="str">
            <v>EA</v>
          </cell>
          <cell r="AU668" t="str">
            <v>0</v>
          </cell>
          <cell r="AW668" t="str">
            <v>000</v>
          </cell>
          <cell r="AX668" t="str">
            <v>00</v>
          </cell>
          <cell r="AY668" t="str">
            <v>0</v>
          </cell>
          <cell r="AZ668" t="str">
            <v>FPL Fibernet</v>
          </cell>
        </row>
        <row r="669">
          <cell r="A669" t="str">
            <v>107100</v>
          </cell>
          <cell r="B669" t="str">
            <v>0368</v>
          </cell>
          <cell r="C669" t="str">
            <v>06200</v>
          </cell>
          <cell r="D669" t="str">
            <v>0FIBER</v>
          </cell>
          <cell r="E669" t="str">
            <v>368000</v>
          </cell>
          <cell r="F669" t="str">
            <v>0676</v>
          </cell>
          <cell r="G669" t="str">
            <v>12450</v>
          </cell>
          <cell r="H669" t="str">
            <v>A</v>
          </cell>
          <cell r="I669" t="str">
            <v>00000041</v>
          </cell>
          <cell r="J669">
            <v>65</v>
          </cell>
          <cell r="K669">
            <v>368</v>
          </cell>
          <cell r="L669">
            <v>6202</v>
          </cell>
          <cell r="M669">
            <v>0</v>
          </cell>
          <cell r="N669">
            <v>0</v>
          </cell>
          <cell r="O669">
            <v>0</v>
          </cell>
          <cell r="P669">
            <v>0</v>
          </cell>
          <cell r="Q669" t="str">
            <v>0676</v>
          </cell>
          <cell r="R669" t="str">
            <v>12450</v>
          </cell>
          <cell r="S669" t="str">
            <v>200212</v>
          </cell>
          <cell r="T669" t="str">
            <v>SA01</v>
          </cell>
          <cell r="U669">
            <v>2.0499999999999998</v>
          </cell>
          <cell r="V669" t="str">
            <v>LDB</v>
          </cell>
          <cell r="W669">
            <v>0</v>
          </cell>
          <cell r="Y669">
            <v>0</v>
          </cell>
          <cell r="Z669">
            <v>1</v>
          </cell>
          <cell r="AA669" t="str">
            <v>MS#</v>
          </cell>
          <cell r="AB669" t="str">
            <v xml:space="preserve">   998014690</v>
          </cell>
          <cell r="AC669" t="str">
            <v>BCH</v>
          </cell>
          <cell r="AD669" t="str">
            <v>013367</v>
          </cell>
          <cell r="AE669" t="str">
            <v>TML</v>
          </cell>
          <cell r="AF669" t="str">
            <v>12016</v>
          </cell>
          <cell r="AG669" t="str">
            <v>SRL</v>
          </cell>
          <cell r="AH669" t="str">
            <v>0350</v>
          </cell>
          <cell r="AI669" t="str">
            <v>DLV</v>
          </cell>
          <cell r="AJ669" t="str">
            <v>000</v>
          </cell>
          <cell r="AK669" t="str">
            <v>REL</v>
          </cell>
          <cell r="AL669" t="str">
            <v>000</v>
          </cell>
          <cell r="AM669" t="str">
            <v>LN#</v>
          </cell>
          <cell r="AO669" t="str">
            <v>UOI</v>
          </cell>
          <cell r="AP669" t="str">
            <v>EA</v>
          </cell>
          <cell r="AU669" t="str">
            <v>0</v>
          </cell>
          <cell r="AW669" t="str">
            <v>000</v>
          </cell>
          <cell r="AX669" t="str">
            <v>00</v>
          </cell>
          <cell r="AY669" t="str">
            <v>0</v>
          </cell>
          <cell r="AZ669" t="str">
            <v>FPL Fibernet</v>
          </cell>
        </row>
        <row r="670">
          <cell r="A670" t="str">
            <v>107100</v>
          </cell>
          <cell r="B670" t="str">
            <v>0368</v>
          </cell>
          <cell r="C670" t="str">
            <v>06200</v>
          </cell>
          <cell r="D670" t="str">
            <v>0FIBER</v>
          </cell>
          <cell r="E670" t="str">
            <v>368000</v>
          </cell>
          <cell r="F670" t="str">
            <v>0676</v>
          </cell>
          <cell r="G670" t="str">
            <v>12450</v>
          </cell>
          <cell r="H670" t="str">
            <v>A</v>
          </cell>
          <cell r="I670" t="str">
            <v>00000041</v>
          </cell>
          <cell r="J670">
            <v>65</v>
          </cell>
          <cell r="K670">
            <v>368</v>
          </cell>
          <cell r="L670">
            <v>6202</v>
          </cell>
          <cell r="M670">
            <v>0</v>
          </cell>
          <cell r="N670">
            <v>0</v>
          </cell>
          <cell r="O670">
            <v>0</v>
          </cell>
          <cell r="P670">
            <v>0</v>
          </cell>
          <cell r="Q670" t="str">
            <v>0676</v>
          </cell>
          <cell r="R670" t="str">
            <v>12450</v>
          </cell>
          <cell r="S670" t="str">
            <v>200212</v>
          </cell>
          <cell r="T670" t="str">
            <v>SA01</v>
          </cell>
          <cell r="U670">
            <v>2.39</v>
          </cell>
          <cell r="V670" t="str">
            <v>LDB</v>
          </cell>
          <cell r="W670">
            <v>0</v>
          </cell>
          <cell r="Y670">
            <v>0</v>
          </cell>
          <cell r="Z670">
            <v>1</v>
          </cell>
          <cell r="AA670" t="str">
            <v>MS#</v>
          </cell>
          <cell r="AB670" t="str">
            <v xml:space="preserve">   998014699</v>
          </cell>
          <cell r="AC670" t="str">
            <v>BCH</v>
          </cell>
          <cell r="AD670" t="str">
            <v>015528</v>
          </cell>
          <cell r="AE670" t="str">
            <v>TML</v>
          </cell>
          <cell r="AF670" t="str">
            <v>12019</v>
          </cell>
          <cell r="AG670" t="str">
            <v>SRL</v>
          </cell>
          <cell r="AH670" t="str">
            <v>0350</v>
          </cell>
          <cell r="AI670" t="str">
            <v>DLV</v>
          </cell>
          <cell r="AJ670" t="str">
            <v>000</v>
          </cell>
          <cell r="AK670" t="str">
            <v>REL</v>
          </cell>
          <cell r="AL670" t="str">
            <v>000</v>
          </cell>
          <cell r="AM670" t="str">
            <v>LN#</v>
          </cell>
          <cell r="AO670" t="str">
            <v>UOI</v>
          </cell>
          <cell r="AP670" t="str">
            <v>EA</v>
          </cell>
          <cell r="AU670" t="str">
            <v>0</v>
          </cell>
          <cell r="AW670" t="str">
            <v>000</v>
          </cell>
          <cell r="AX670" t="str">
            <v>00</v>
          </cell>
          <cell r="AY670" t="str">
            <v>0</v>
          </cell>
          <cell r="AZ670" t="str">
            <v>FPL Fibernet</v>
          </cell>
        </row>
        <row r="671">
          <cell r="A671" t="str">
            <v>107100</v>
          </cell>
          <cell r="B671" t="str">
            <v>0368</v>
          </cell>
          <cell r="C671" t="str">
            <v>06200</v>
          </cell>
          <cell r="D671" t="str">
            <v>0FIBER</v>
          </cell>
          <cell r="E671" t="str">
            <v>368000</v>
          </cell>
          <cell r="F671" t="str">
            <v>0676</v>
          </cell>
          <cell r="G671" t="str">
            <v>12450</v>
          </cell>
          <cell r="H671" t="str">
            <v>A</v>
          </cell>
          <cell r="I671" t="str">
            <v>00000041</v>
          </cell>
          <cell r="J671">
            <v>65</v>
          </cell>
          <cell r="K671">
            <v>368</v>
          </cell>
          <cell r="L671">
            <v>6202</v>
          </cell>
          <cell r="M671">
            <v>0</v>
          </cell>
          <cell r="N671">
            <v>0</v>
          </cell>
          <cell r="O671">
            <v>0</v>
          </cell>
          <cell r="P671">
            <v>0</v>
          </cell>
          <cell r="Q671" t="str">
            <v>0676</v>
          </cell>
          <cell r="R671" t="str">
            <v>12450</v>
          </cell>
          <cell r="S671" t="str">
            <v>200212</v>
          </cell>
          <cell r="T671" t="str">
            <v>SA01</v>
          </cell>
          <cell r="U671">
            <v>2.76</v>
          </cell>
          <cell r="V671" t="str">
            <v>LDB</v>
          </cell>
          <cell r="W671">
            <v>0</v>
          </cell>
          <cell r="Y671">
            <v>0</v>
          </cell>
          <cell r="Z671">
            <v>6</v>
          </cell>
          <cell r="AA671" t="str">
            <v>MS#</v>
          </cell>
          <cell r="AB671" t="str">
            <v xml:space="preserve">   998014748</v>
          </cell>
          <cell r="AC671" t="str">
            <v>BCH</v>
          </cell>
          <cell r="AD671" t="str">
            <v>015528</v>
          </cell>
          <cell r="AE671" t="str">
            <v>TML</v>
          </cell>
          <cell r="AF671" t="str">
            <v>12019</v>
          </cell>
          <cell r="AG671" t="str">
            <v>SRL</v>
          </cell>
          <cell r="AH671" t="str">
            <v>0350</v>
          </cell>
          <cell r="AI671" t="str">
            <v>DLV</v>
          </cell>
          <cell r="AJ671" t="str">
            <v>000</v>
          </cell>
          <cell r="AK671" t="str">
            <v>REL</v>
          </cell>
          <cell r="AL671" t="str">
            <v>000</v>
          </cell>
          <cell r="AM671" t="str">
            <v>LN#</v>
          </cell>
          <cell r="AO671" t="str">
            <v>UOI</v>
          </cell>
          <cell r="AP671" t="str">
            <v>EA</v>
          </cell>
          <cell r="AU671" t="str">
            <v>0</v>
          </cell>
          <cell r="AW671" t="str">
            <v>000</v>
          </cell>
          <cell r="AX671" t="str">
            <v>00</v>
          </cell>
          <cell r="AY671" t="str">
            <v>0</v>
          </cell>
          <cell r="AZ671" t="str">
            <v>FPL Fibernet</v>
          </cell>
        </row>
        <row r="672">
          <cell r="A672" t="str">
            <v>107100</v>
          </cell>
          <cell r="B672" t="str">
            <v>0368</v>
          </cell>
          <cell r="C672" t="str">
            <v>06200</v>
          </cell>
          <cell r="D672" t="str">
            <v>0FIBER</v>
          </cell>
          <cell r="E672" t="str">
            <v>368000</v>
          </cell>
          <cell r="F672" t="str">
            <v>0676</v>
          </cell>
          <cell r="G672" t="str">
            <v>12450</v>
          </cell>
          <cell r="H672" t="str">
            <v>A</v>
          </cell>
          <cell r="I672" t="str">
            <v>00000041</v>
          </cell>
          <cell r="J672">
            <v>65</v>
          </cell>
          <cell r="K672">
            <v>368</v>
          </cell>
          <cell r="L672">
            <v>6202</v>
          </cell>
          <cell r="M672">
            <v>0</v>
          </cell>
          <cell r="N672">
            <v>0</v>
          </cell>
          <cell r="O672">
            <v>0</v>
          </cell>
          <cell r="P672">
            <v>0</v>
          </cell>
          <cell r="Q672" t="str">
            <v>0676</v>
          </cell>
          <cell r="R672" t="str">
            <v>12450</v>
          </cell>
          <cell r="S672" t="str">
            <v>200212</v>
          </cell>
          <cell r="T672" t="str">
            <v>SA01</v>
          </cell>
          <cell r="U672">
            <v>2.94</v>
          </cell>
          <cell r="V672" t="str">
            <v>LDB</v>
          </cell>
          <cell r="W672">
            <v>0</v>
          </cell>
          <cell r="Y672">
            <v>0</v>
          </cell>
          <cell r="Z672">
            <v>1</v>
          </cell>
          <cell r="AA672" t="str">
            <v>MS#</v>
          </cell>
          <cell r="AB672" t="str">
            <v xml:space="preserve">   998014106</v>
          </cell>
          <cell r="AC672" t="str">
            <v>BCH</v>
          </cell>
          <cell r="AD672" t="str">
            <v>015528</v>
          </cell>
          <cell r="AE672" t="str">
            <v>TML</v>
          </cell>
          <cell r="AF672" t="str">
            <v>12019</v>
          </cell>
          <cell r="AG672" t="str">
            <v>SRL</v>
          </cell>
          <cell r="AH672" t="str">
            <v>0350</v>
          </cell>
          <cell r="AI672" t="str">
            <v>DLV</v>
          </cell>
          <cell r="AJ672" t="str">
            <v>000</v>
          </cell>
          <cell r="AK672" t="str">
            <v>REL</v>
          </cell>
          <cell r="AL672" t="str">
            <v>000</v>
          </cell>
          <cell r="AM672" t="str">
            <v>LN#</v>
          </cell>
          <cell r="AO672" t="str">
            <v>UOI</v>
          </cell>
          <cell r="AP672" t="str">
            <v>EA</v>
          </cell>
          <cell r="AU672" t="str">
            <v>0</v>
          </cell>
          <cell r="AW672" t="str">
            <v>000</v>
          </cell>
          <cell r="AX672" t="str">
            <v>00</v>
          </cell>
          <cell r="AY672" t="str">
            <v>0</v>
          </cell>
          <cell r="AZ672" t="str">
            <v>FPL Fibernet</v>
          </cell>
        </row>
        <row r="673">
          <cell r="A673" t="str">
            <v>107100</v>
          </cell>
          <cell r="B673" t="str">
            <v>0368</v>
          </cell>
          <cell r="C673" t="str">
            <v>06200</v>
          </cell>
          <cell r="D673" t="str">
            <v>0FIBER</v>
          </cell>
          <cell r="E673" t="str">
            <v>368000</v>
          </cell>
          <cell r="F673" t="str">
            <v>0676</v>
          </cell>
          <cell r="G673" t="str">
            <v>12450</v>
          </cell>
          <cell r="H673" t="str">
            <v>A</v>
          </cell>
          <cell r="I673" t="str">
            <v>00000041</v>
          </cell>
          <cell r="J673">
            <v>65</v>
          </cell>
          <cell r="K673">
            <v>368</v>
          </cell>
          <cell r="L673">
            <v>6202</v>
          </cell>
          <cell r="M673">
            <v>0</v>
          </cell>
          <cell r="N673">
            <v>0</v>
          </cell>
          <cell r="O673">
            <v>0</v>
          </cell>
          <cell r="P673">
            <v>0</v>
          </cell>
          <cell r="Q673" t="str">
            <v>0676</v>
          </cell>
          <cell r="R673" t="str">
            <v>12450</v>
          </cell>
          <cell r="S673" t="str">
            <v>200212</v>
          </cell>
          <cell r="T673" t="str">
            <v>SA01</v>
          </cell>
          <cell r="U673">
            <v>3.68</v>
          </cell>
          <cell r="V673" t="str">
            <v>LDB</v>
          </cell>
          <cell r="W673">
            <v>0</v>
          </cell>
          <cell r="Y673">
            <v>0</v>
          </cell>
          <cell r="Z673">
            <v>1</v>
          </cell>
          <cell r="AA673" t="str">
            <v>MS#</v>
          </cell>
          <cell r="AB673" t="str">
            <v xml:space="preserve">   998014105</v>
          </cell>
          <cell r="AC673" t="str">
            <v>BCH</v>
          </cell>
          <cell r="AD673" t="str">
            <v>015528</v>
          </cell>
          <cell r="AE673" t="str">
            <v>TML</v>
          </cell>
          <cell r="AF673" t="str">
            <v>12019</v>
          </cell>
          <cell r="AG673" t="str">
            <v>SRL</v>
          </cell>
          <cell r="AH673" t="str">
            <v>0350</v>
          </cell>
          <cell r="AI673" t="str">
            <v>DLV</v>
          </cell>
          <cell r="AJ673" t="str">
            <v>000</v>
          </cell>
          <cell r="AK673" t="str">
            <v>REL</v>
          </cell>
          <cell r="AL673" t="str">
            <v>000</v>
          </cell>
          <cell r="AM673" t="str">
            <v>LN#</v>
          </cell>
          <cell r="AO673" t="str">
            <v>UOI</v>
          </cell>
          <cell r="AP673" t="str">
            <v>EA</v>
          </cell>
          <cell r="AU673" t="str">
            <v>0</v>
          </cell>
          <cell r="AW673" t="str">
            <v>000</v>
          </cell>
          <cell r="AX673" t="str">
            <v>00</v>
          </cell>
          <cell r="AY673" t="str">
            <v>0</v>
          </cell>
          <cell r="AZ673" t="str">
            <v>FPL Fibernet</v>
          </cell>
        </row>
        <row r="674">
          <cell r="A674" t="str">
            <v>107100</v>
          </cell>
          <cell r="B674" t="str">
            <v>0368</v>
          </cell>
          <cell r="C674" t="str">
            <v>06200</v>
          </cell>
          <cell r="D674" t="str">
            <v>0FIBER</v>
          </cell>
          <cell r="E674" t="str">
            <v>368000</v>
          </cell>
          <cell r="F674" t="str">
            <v>0676</v>
          </cell>
          <cell r="G674" t="str">
            <v>12450</v>
          </cell>
          <cell r="H674" t="str">
            <v>A</v>
          </cell>
          <cell r="I674" t="str">
            <v>00000041</v>
          </cell>
          <cell r="J674">
            <v>65</v>
          </cell>
          <cell r="K674">
            <v>368</v>
          </cell>
          <cell r="L674">
            <v>6202</v>
          </cell>
          <cell r="M674">
            <v>0</v>
          </cell>
          <cell r="N674">
            <v>0</v>
          </cell>
          <cell r="O674">
            <v>0</v>
          </cell>
          <cell r="P674">
            <v>0</v>
          </cell>
          <cell r="Q674" t="str">
            <v>0676</v>
          </cell>
          <cell r="R674" t="str">
            <v>12450</v>
          </cell>
          <cell r="S674" t="str">
            <v>200212</v>
          </cell>
          <cell r="T674" t="str">
            <v>SA01</v>
          </cell>
          <cell r="U674">
            <v>5.1100000000000003</v>
          </cell>
          <cell r="V674" t="str">
            <v>LDB</v>
          </cell>
          <cell r="W674">
            <v>0</v>
          </cell>
          <cell r="Y674">
            <v>0</v>
          </cell>
          <cell r="Z674">
            <v>7</v>
          </cell>
          <cell r="AA674" t="str">
            <v>MS#</v>
          </cell>
          <cell r="AB674" t="str">
            <v xml:space="preserve">   998014744</v>
          </cell>
          <cell r="AC674" t="str">
            <v>BCH</v>
          </cell>
          <cell r="AD674" t="str">
            <v>015528</v>
          </cell>
          <cell r="AE674" t="str">
            <v>TML</v>
          </cell>
          <cell r="AF674" t="str">
            <v>12019</v>
          </cell>
          <cell r="AG674" t="str">
            <v>SRL</v>
          </cell>
          <cell r="AH674" t="str">
            <v>0350</v>
          </cell>
          <cell r="AI674" t="str">
            <v>DLV</v>
          </cell>
          <cell r="AJ674" t="str">
            <v>000</v>
          </cell>
          <cell r="AK674" t="str">
            <v>REL</v>
          </cell>
          <cell r="AL674" t="str">
            <v>000</v>
          </cell>
          <cell r="AM674" t="str">
            <v>LN#</v>
          </cell>
          <cell r="AO674" t="str">
            <v>UOI</v>
          </cell>
          <cell r="AP674" t="str">
            <v>EA</v>
          </cell>
          <cell r="AU674" t="str">
            <v>0</v>
          </cell>
          <cell r="AW674" t="str">
            <v>000</v>
          </cell>
          <cell r="AX674" t="str">
            <v>00</v>
          </cell>
          <cell r="AY674" t="str">
            <v>0</v>
          </cell>
          <cell r="AZ674" t="str">
            <v>FPL Fibernet</v>
          </cell>
        </row>
        <row r="675">
          <cell r="A675" t="str">
            <v>107100</v>
          </cell>
          <cell r="B675" t="str">
            <v>0368</v>
          </cell>
          <cell r="C675" t="str">
            <v>06200</v>
          </cell>
          <cell r="D675" t="str">
            <v>0FIBER</v>
          </cell>
          <cell r="E675" t="str">
            <v>368000</v>
          </cell>
          <cell r="F675" t="str">
            <v>0676</v>
          </cell>
          <cell r="G675" t="str">
            <v>12450</v>
          </cell>
          <cell r="H675" t="str">
            <v>A</v>
          </cell>
          <cell r="I675" t="str">
            <v>00000041</v>
          </cell>
          <cell r="J675">
            <v>65</v>
          </cell>
          <cell r="K675">
            <v>368</v>
          </cell>
          <cell r="L675">
            <v>6202</v>
          </cell>
          <cell r="M675">
            <v>0</v>
          </cell>
          <cell r="N675">
            <v>0</v>
          </cell>
          <cell r="O675">
            <v>0</v>
          </cell>
          <cell r="P675">
            <v>0</v>
          </cell>
          <cell r="Q675" t="str">
            <v>0676</v>
          </cell>
          <cell r="R675" t="str">
            <v>12450</v>
          </cell>
          <cell r="S675" t="str">
            <v>200212</v>
          </cell>
          <cell r="T675" t="str">
            <v>SA01</v>
          </cell>
          <cell r="U675">
            <v>5.75</v>
          </cell>
          <cell r="V675" t="str">
            <v>LDB</v>
          </cell>
          <cell r="W675">
            <v>0</v>
          </cell>
          <cell r="Y675">
            <v>0</v>
          </cell>
          <cell r="Z675">
            <v>23</v>
          </cell>
          <cell r="AA675" t="str">
            <v>MS#</v>
          </cell>
          <cell r="AB675" t="str">
            <v xml:space="preserve">   998014741</v>
          </cell>
          <cell r="AC675" t="str">
            <v>BCH</v>
          </cell>
          <cell r="AD675" t="str">
            <v>015528</v>
          </cell>
          <cell r="AE675" t="str">
            <v>TML</v>
          </cell>
          <cell r="AF675" t="str">
            <v>12019</v>
          </cell>
          <cell r="AG675" t="str">
            <v>SRL</v>
          </cell>
          <cell r="AH675" t="str">
            <v>0350</v>
          </cell>
          <cell r="AI675" t="str">
            <v>DLV</v>
          </cell>
          <cell r="AJ675" t="str">
            <v>000</v>
          </cell>
          <cell r="AK675" t="str">
            <v>REL</v>
          </cell>
          <cell r="AL675" t="str">
            <v>000</v>
          </cell>
          <cell r="AM675" t="str">
            <v>LN#</v>
          </cell>
          <cell r="AO675" t="str">
            <v>UOI</v>
          </cell>
          <cell r="AP675" t="str">
            <v>EA</v>
          </cell>
          <cell r="AU675" t="str">
            <v>0</v>
          </cell>
          <cell r="AW675" t="str">
            <v>000</v>
          </cell>
          <cell r="AX675" t="str">
            <v>00</v>
          </cell>
          <cell r="AY675" t="str">
            <v>0</v>
          </cell>
          <cell r="AZ675" t="str">
            <v>FPL Fibernet</v>
          </cell>
        </row>
        <row r="676">
          <cell r="A676" t="str">
            <v>107100</v>
          </cell>
          <cell r="B676" t="str">
            <v>0368</v>
          </cell>
          <cell r="C676" t="str">
            <v>06200</v>
          </cell>
          <cell r="D676" t="str">
            <v>0FIBER</v>
          </cell>
          <cell r="E676" t="str">
            <v>368000</v>
          </cell>
          <cell r="F676" t="str">
            <v>0676</v>
          </cell>
          <cell r="G676" t="str">
            <v>12450</v>
          </cell>
          <cell r="H676" t="str">
            <v>A</v>
          </cell>
          <cell r="I676" t="str">
            <v>00000041</v>
          </cell>
          <cell r="J676">
            <v>65</v>
          </cell>
          <cell r="K676">
            <v>368</v>
          </cell>
          <cell r="L676">
            <v>6202</v>
          </cell>
          <cell r="M676">
            <v>0</v>
          </cell>
          <cell r="N676">
            <v>0</v>
          </cell>
          <cell r="O676">
            <v>0</v>
          </cell>
          <cell r="P676">
            <v>0</v>
          </cell>
          <cell r="Q676" t="str">
            <v>0676</v>
          </cell>
          <cell r="R676" t="str">
            <v>12450</v>
          </cell>
          <cell r="S676" t="str">
            <v>200212</v>
          </cell>
          <cell r="T676" t="str">
            <v>SA01</v>
          </cell>
          <cell r="U676">
            <v>7.17</v>
          </cell>
          <cell r="V676" t="str">
            <v>LDB</v>
          </cell>
          <cell r="W676">
            <v>0</v>
          </cell>
          <cell r="Y676">
            <v>0</v>
          </cell>
          <cell r="Z676">
            <v>3</v>
          </cell>
          <cell r="AA676" t="str">
            <v>MS#</v>
          </cell>
          <cell r="AB676" t="str">
            <v xml:space="preserve">   998014698</v>
          </cell>
          <cell r="AC676" t="str">
            <v>BCH</v>
          </cell>
          <cell r="AD676" t="str">
            <v>013370</v>
          </cell>
          <cell r="AE676" t="str">
            <v>TML</v>
          </cell>
          <cell r="AF676" t="str">
            <v>12016</v>
          </cell>
          <cell r="AG676" t="str">
            <v>SRL</v>
          </cell>
          <cell r="AH676" t="str">
            <v>0350</v>
          </cell>
          <cell r="AI676" t="str">
            <v>DLV</v>
          </cell>
          <cell r="AJ676" t="str">
            <v>000</v>
          </cell>
          <cell r="AK676" t="str">
            <v>REL</v>
          </cell>
          <cell r="AL676" t="str">
            <v>000</v>
          </cell>
          <cell r="AM676" t="str">
            <v>LN#</v>
          </cell>
          <cell r="AO676" t="str">
            <v>UOI</v>
          </cell>
          <cell r="AP676" t="str">
            <v>EA</v>
          </cell>
          <cell r="AU676" t="str">
            <v>0</v>
          </cell>
          <cell r="AW676" t="str">
            <v>000</v>
          </cell>
          <cell r="AX676" t="str">
            <v>00</v>
          </cell>
          <cell r="AY676" t="str">
            <v>0</v>
          </cell>
          <cell r="AZ676" t="str">
            <v>FPL Fibernet</v>
          </cell>
        </row>
        <row r="677">
          <cell r="A677" t="str">
            <v>107100</v>
          </cell>
          <cell r="B677" t="str">
            <v>0368</v>
          </cell>
          <cell r="C677" t="str">
            <v>06200</v>
          </cell>
          <cell r="D677" t="str">
            <v>0FIBER</v>
          </cell>
          <cell r="E677" t="str">
            <v>368000</v>
          </cell>
          <cell r="F677" t="str">
            <v>0676</v>
          </cell>
          <cell r="G677" t="str">
            <v>12450</v>
          </cell>
          <cell r="H677" t="str">
            <v>A</v>
          </cell>
          <cell r="I677" t="str">
            <v>00000041</v>
          </cell>
          <cell r="J677">
            <v>65</v>
          </cell>
          <cell r="K677">
            <v>368</v>
          </cell>
          <cell r="L677">
            <v>6202</v>
          </cell>
          <cell r="M677">
            <v>0</v>
          </cell>
          <cell r="N677">
            <v>0</v>
          </cell>
          <cell r="O677">
            <v>0</v>
          </cell>
          <cell r="P677">
            <v>0</v>
          </cell>
          <cell r="Q677" t="str">
            <v>0676</v>
          </cell>
          <cell r="R677" t="str">
            <v>12450</v>
          </cell>
          <cell r="S677" t="str">
            <v>200212</v>
          </cell>
          <cell r="T677" t="str">
            <v>SA01</v>
          </cell>
          <cell r="U677">
            <v>7.25</v>
          </cell>
          <cell r="V677" t="str">
            <v>LDB</v>
          </cell>
          <cell r="W677">
            <v>0</v>
          </cell>
          <cell r="Y677">
            <v>0</v>
          </cell>
          <cell r="Z677">
            <v>5</v>
          </cell>
          <cell r="AA677" t="str">
            <v>MS#</v>
          </cell>
          <cell r="AB677" t="str">
            <v xml:space="preserve">   998014540</v>
          </cell>
          <cell r="AC677" t="str">
            <v>BCH</v>
          </cell>
          <cell r="AD677" t="str">
            <v>013352</v>
          </cell>
          <cell r="AE677" t="str">
            <v>TML</v>
          </cell>
          <cell r="AF677" t="str">
            <v>12016</v>
          </cell>
          <cell r="AG677" t="str">
            <v>SRL</v>
          </cell>
          <cell r="AH677" t="str">
            <v>0350</v>
          </cell>
          <cell r="AI677" t="str">
            <v>DLV</v>
          </cell>
          <cell r="AJ677" t="str">
            <v>000</v>
          </cell>
          <cell r="AK677" t="str">
            <v>REL</v>
          </cell>
          <cell r="AL677" t="str">
            <v>000</v>
          </cell>
          <cell r="AM677" t="str">
            <v>LN#</v>
          </cell>
          <cell r="AO677" t="str">
            <v>UOI</v>
          </cell>
          <cell r="AP677" t="str">
            <v>EA</v>
          </cell>
          <cell r="AU677" t="str">
            <v>0</v>
          </cell>
          <cell r="AW677" t="str">
            <v>000</v>
          </cell>
          <cell r="AX677" t="str">
            <v>00</v>
          </cell>
          <cell r="AY677" t="str">
            <v>0</v>
          </cell>
          <cell r="AZ677" t="str">
            <v>FPL Fibernet</v>
          </cell>
        </row>
        <row r="678">
          <cell r="A678" t="str">
            <v>107100</v>
          </cell>
          <cell r="B678" t="str">
            <v>0368</v>
          </cell>
          <cell r="C678" t="str">
            <v>06200</v>
          </cell>
          <cell r="D678" t="str">
            <v>0FIBER</v>
          </cell>
          <cell r="E678" t="str">
            <v>368000</v>
          </cell>
          <cell r="F678" t="str">
            <v>0676</v>
          </cell>
          <cell r="G678" t="str">
            <v>12450</v>
          </cell>
          <cell r="H678" t="str">
            <v>A</v>
          </cell>
          <cell r="I678" t="str">
            <v>00000041</v>
          </cell>
          <cell r="J678">
            <v>65</v>
          </cell>
          <cell r="K678">
            <v>368</v>
          </cell>
          <cell r="L678">
            <v>6202</v>
          </cell>
          <cell r="M678">
            <v>0</v>
          </cell>
          <cell r="N678">
            <v>0</v>
          </cell>
          <cell r="O678">
            <v>0</v>
          </cell>
          <cell r="P678">
            <v>0</v>
          </cell>
          <cell r="Q678" t="str">
            <v>0676</v>
          </cell>
          <cell r="R678" t="str">
            <v>12450</v>
          </cell>
          <cell r="S678" t="str">
            <v>200212</v>
          </cell>
          <cell r="T678" t="str">
            <v>SA01</v>
          </cell>
          <cell r="U678">
            <v>13.94</v>
          </cell>
          <cell r="V678" t="str">
            <v>LDB</v>
          </cell>
          <cell r="W678">
            <v>0</v>
          </cell>
          <cell r="Y678">
            <v>0</v>
          </cell>
          <cell r="Z678">
            <v>1</v>
          </cell>
          <cell r="AA678" t="str">
            <v>MS#</v>
          </cell>
          <cell r="AB678" t="str">
            <v xml:space="preserve">   998014284</v>
          </cell>
          <cell r="AC678" t="str">
            <v>BCH</v>
          </cell>
          <cell r="AD678" t="str">
            <v>015528</v>
          </cell>
          <cell r="AE678" t="str">
            <v>TML</v>
          </cell>
          <cell r="AF678" t="str">
            <v>12019</v>
          </cell>
          <cell r="AG678" t="str">
            <v>SRL</v>
          </cell>
          <cell r="AH678" t="str">
            <v>0350</v>
          </cell>
          <cell r="AI678" t="str">
            <v>DLV</v>
          </cell>
          <cell r="AJ678" t="str">
            <v>000</v>
          </cell>
          <cell r="AK678" t="str">
            <v>REL</v>
          </cell>
          <cell r="AL678" t="str">
            <v>000</v>
          </cell>
          <cell r="AM678" t="str">
            <v>LN#</v>
          </cell>
          <cell r="AO678" t="str">
            <v>UOI</v>
          </cell>
          <cell r="AP678" t="str">
            <v>EA</v>
          </cell>
          <cell r="AU678" t="str">
            <v>0</v>
          </cell>
          <cell r="AW678" t="str">
            <v>000</v>
          </cell>
          <cell r="AX678" t="str">
            <v>00</v>
          </cell>
          <cell r="AY678" t="str">
            <v>0</v>
          </cell>
          <cell r="AZ678" t="str">
            <v>FPL Fibernet</v>
          </cell>
        </row>
        <row r="679">
          <cell r="A679" t="str">
            <v>107100</v>
          </cell>
          <cell r="B679" t="str">
            <v>0368</v>
          </cell>
          <cell r="C679" t="str">
            <v>06200</v>
          </cell>
          <cell r="D679" t="str">
            <v>0FIBER</v>
          </cell>
          <cell r="E679" t="str">
            <v>368000</v>
          </cell>
          <cell r="F679" t="str">
            <v>0676</v>
          </cell>
          <cell r="G679" t="str">
            <v>12450</v>
          </cell>
          <cell r="H679" t="str">
            <v>A</v>
          </cell>
          <cell r="I679" t="str">
            <v>00000041</v>
          </cell>
          <cell r="J679">
            <v>65</v>
          </cell>
          <cell r="K679">
            <v>368</v>
          </cell>
          <cell r="L679">
            <v>6202</v>
          </cell>
          <cell r="M679">
            <v>0</v>
          </cell>
          <cell r="N679">
            <v>0</v>
          </cell>
          <cell r="O679">
            <v>0</v>
          </cell>
          <cell r="P679">
            <v>0</v>
          </cell>
          <cell r="Q679" t="str">
            <v>0676</v>
          </cell>
          <cell r="R679" t="str">
            <v>12450</v>
          </cell>
          <cell r="S679" t="str">
            <v>200212</v>
          </cell>
          <cell r="T679" t="str">
            <v>SA01</v>
          </cell>
          <cell r="U679">
            <v>14.9</v>
          </cell>
          <cell r="V679" t="str">
            <v>LDB</v>
          </cell>
          <cell r="W679">
            <v>0</v>
          </cell>
          <cell r="Y679">
            <v>0</v>
          </cell>
          <cell r="Z679">
            <v>1</v>
          </cell>
          <cell r="AA679" t="str">
            <v>MS#</v>
          </cell>
          <cell r="AB679" t="str">
            <v xml:space="preserve">   998014750</v>
          </cell>
          <cell r="AC679" t="str">
            <v>BCH</v>
          </cell>
          <cell r="AD679" t="str">
            <v>015528</v>
          </cell>
          <cell r="AE679" t="str">
            <v>TML</v>
          </cell>
          <cell r="AF679" t="str">
            <v>12019</v>
          </cell>
          <cell r="AG679" t="str">
            <v>SRL</v>
          </cell>
          <cell r="AH679" t="str">
            <v>0350</v>
          </cell>
          <cell r="AI679" t="str">
            <v>DLV</v>
          </cell>
          <cell r="AJ679" t="str">
            <v>000</v>
          </cell>
          <cell r="AK679" t="str">
            <v>REL</v>
          </cell>
          <cell r="AL679" t="str">
            <v>000</v>
          </cell>
          <cell r="AM679" t="str">
            <v>LN#</v>
          </cell>
          <cell r="AO679" t="str">
            <v>UOI</v>
          </cell>
          <cell r="AP679" t="str">
            <v>EA</v>
          </cell>
          <cell r="AU679" t="str">
            <v>0</v>
          </cell>
          <cell r="AW679" t="str">
            <v>000</v>
          </cell>
          <cell r="AX679" t="str">
            <v>00</v>
          </cell>
          <cell r="AY679" t="str">
            <v>0</v>
          </cell>
          <cell r="AZ679" t="str">
            <v>FPL Fibernet</v>
          </cell>
        </row>
        <row r="680">
          <cell r="A680" t="str">
            <v>107100</v>
          </cell>
          <cell r="B680" t="str">
            <v>0368</v>
          </cell>
          <cell r="C680" t="str">
            <v>06200</v>
          </cell>
          <cell r="D680" t="str">
            <v>0FIBER</v>
          </cell>
          <cell r="E680" t="str">
            <v>368000</v>
          </cell>
          <cell r="F680" t="str">
            <v>0676</v>
          </cell>
          <cell r="G680" t="str">
            <v>12450</v>
          </cell>
          <cell r="H680" t="str">
            <v>A</v>
          </cell>
          <cell r="I680" t="str">
            <v>00000041</v>
          </cell>
          <cell r="J680">
            <v>65</v>
          </cell>
          <cell r="K680">
            <v>368</v>
          </cell>
          <cell r="L680">
            <v>6202</v>
          </cell>
          <cell r="M680">
            <v>0</v>
          </cell>
          <cell r="N680">
            <v>0</v>
          </cell>
          <cell r="O680">
            <v>0</v>
          </cell>
          <cell r="P680">
            <v>0</v>
          </cell>
          <cell r="Q680" t="str">
            <v>0676</v>
          </cell>
          <cell r="R680" t="str">
            <v>12450</v>
          </cell>
          <cell r="S680" t="str">
            <v>200212</v>
          </cell>
          <cell r="T680" t="str">
            <v>SA01</v>
          </cell>
          <cell r="U680">
            <v>16.64</v>
          </cell>
          <cell r="V680" t="str">
            <v>LDB</v>
          </cell>
          <cell r="W680">
            <v>0</v>
          </cell>
          <cell r="Y680">
            <v>0</v>
          </cell>
          <cell r="Z680">
            <v>1</v>
          </cell>
          <cell r="AA680" t="str">
            <v>MS#</v>
          </cell>
          <cell r="AB680" t="str">
            <v xml:space="preserve">   998014535</v>
          </cell>
          <cell r="AC680" t="str">
            <v>BCH</v>
          </cell>
          <cell r="AD680" t="str">
            <v>013351</v>
          </cell>
          <cell r="AE680" t="str">
            <v>TML</v>
          </cell>
          <cell r="AF680" t="str">
            <v>12016</v>
          </cell>
          <cell r="AG680" t="str">
            <v>SRL</v>
          </cell>
          <cell r="AH680" t="str">
            <v>0350</v>
          </cell>
          <cell r="AI680" t="str">
            <v>DLV</v>
          </cell>
          <cell r="AJ680" t="str">
            <v>000</v>
          </cell>
          <cell r="AK680" t="str">
            <v>REL</v>
          </cell>
          <cell r="AL680" t="str">
            <v>000</v>
          </cell>
          <cell r="AM680" t="str">
            <v>LN#</v>
          </cell>
          <cell r="AO680" t="str">
            <v>UOI</v>
          </cell>
          <cell r="AP680" t="str">
            <v>EA</v>
          </cell>
          <cell r="AU680" t="str">
            <v>0</v>
          </cell>
          <cell r="AW680" t="str">
            <v>000</v>
          </cell>
          <cell r="AX680" t="str">
            <v>00</v>
          </cell>
          <cell r="AY680" t="str">
            <v>0</v>
          </cell>
          <cell r="AZ680" t="str">
            <v>FPL Fibernet</v>
          </cell>
        </row>
        <row r="681">
          <cell r="A681" t="str">
            <v>107100</v>
          </cell>
          <cell r="B681" t="str">
            <v>0368</v>
          </cell>
          <cell r="C681" t="str">
            <v>06200</v>
          </cell>
          <cell r="D681" t="str">
            <v>0FIBER</v>
          </cell>
          <cell r="E681" t="str">
            <v>368000</v>
          </cell>
          <cell r="F681" t="str">
            <v>0676</v>
          </cell>
          <cell r="G681" t="str">
            <v>12450</v>
          </cell>
          <cell r="H681" t="str">
            <v>A</v>
          </cell>
          <cell r="I681" t="str">
            <v>00000041</v>
          </cell>
          <cell r="J681">
            <v>65</v>
          </cell>
          <cell r="K681">
            <v>368</v>
          </cell>
          <cell r="L681">
            <v>6202</v>
          </cell>
          <cell r="M681">
            <v>0</v>
          </cell>
          <cell r="N681">
            <v>0</v>
          </cell>
          <cell r="O681">
            <v>0</v>
          </cell>
          <cell r="P681">
            <v>0</v>
          </cell>
          <cell r="Q681" t="str">
            <v>0676</v>
          </cell>
          <cell r="R681" t="str">
            <v>12450</v>
          </cell>
          <cell r="S681" t="str">
            <v>200212</v>
          </cell>
          <cell r="T681" t="str">
            <v>SA01</v>
          </cell>
          <cell r="U681">
            <v>17.399999999999999</v>
          </cell>
          <cell r="V681" t="str">
            <v>LDB</v>
          </cell>
          <cell r="W681">
            <v>0</v>
          </cell>
          <cell r="Y681">
            <v>0</v>
          </cell>
          <cell r="Z681">
            <v>2</v>
          </cell>
          <cell r="AA681" t="str">
            <v>MS#</v>
          </cell>
          <cell r="AB681" t="str">
            <v xml:space="preserve">   998014405</v>
          </cell>
          <cell r="AC681" t="str">
            <v>BCH</v>
          </cell>
          <cell r="AD681" t="str">
            <v>015528</v>
          </cell>
          <cell r="AE681" t="str">
            <v>TML</v>
          </cell>
          <cell r="AF681" t="str">
            <v>12019</v>
          </cell>
          <cell r="AG681" t="str">
            <v>SRL</v>
          </cell>
          <cell r="AH681" t="str">
            <v>0350</v>
          </cell>
          <cell r="AI681" t="str">
            <v>DLV</v>
          </cell>
          <cell r="AJ681" t="str">
            <v>000</v>
          </cell>
          <cell r="AK681" t="str">
            <v>REL</v>
          </cell>
          <cell r="AL681" t="str">
            <v>000</v>
          </cell>
          <cell r="AM681" t="str">
            <v>LN#</v>
          </cell>
          <cell r="AO681" t="str">
            <v>UOI</v>
          </cell>
          <cell r="AP681" t="str">
            <v>EA</v>
          </cell>
          <cell r="AU681" t="str">
            <v>0</v>
          </cell>
          <cell r="AW681" t="str">
            <v>000</v>
          </cell>
          <cell r="AX681" t="str">
            <v>00</v>
          </cell>
          <cell r="AY681" t="str">
            <v>0</v>
          </cell>
          <cell r="AZ681" t="str">
            <v>FPL Fibernet</v>
          </cell>
        </row>
        <row r="682">
          <cell r="A682" t="str">
            <v>107100</v>
          </cell>
          <cell r="B682" t="str">
            <v>0368</v>
          </cell>
          <cell r="C682" t="str">
            <v>06200</v>
          </cell>
          <cell r="D682" t="str">
            <v>0FIBER</v>
          </cell>
          <cell r="E682" t="str">
            <v>368000</v>
          </cell>
          <cell r="F682" t="str">
            <v>0676</v>
          </cell>
          <cell r="G682" t="str">
            <v>12450</v>
          </cell>
          <cell r="H682" t="str">
            <v>A</v>
          </cell>
          <cell r="I682" t="str">
            <v>00000041</v>
          </cell>
          <cell r="J682">
            <v>65</v>
          </cell>
          <cell r="K682">
            <v>368</v>
          </cell>
          <cell r="L682">
            <v>6202</v>
          </cell>
          <cell r="M682">
            <v>0</v>
          </cell>
          <cell r="N682">
            <v>0</v>
          </cell>
          <cell r="O682">
            <v>0</v>
          </cell>
          <cell r="P682">
            <v>0</v>
          </cell>
          <cell r="Q682" t="str">
            <v>0676</v>
          </cell>
          <cell r="R682" t="str">
            <v>12450</v>
          </cell>
          <cell r="S682" t="str">
            <v>200212</v>
          </cell>
          <cell r="T682" t="str">
            <v>SA01</v>
          </cell>
          <cell r="U682">
            <v>24.85</v>
          </cell>
          <cell r="V682" t="str">
            <v>LDB</v>
          </cell>
          <cell r="W682">
            <v>0</v>
          </cell>
          <cell r="Y682">
            <v>0</v>
          </cell>
          <cell r="Z682">
            <v>2</v>
          </cell>
          <cell r="AA682" t="str">
            <v>MS#</v>
          </cell>
          <cell r="AB682" t="str">
            <v xml:space="preserve">   998000189</v>
          </cell>
          <cell r="AC682" t="str">
            <v>BCH</v>
          </cell>
          <cell r="AD682" t="str">
            <v>012887</v>
          </cell>
          <cell r="AE682" t="str">
            <v>TML</v>
          </cell>
          <cell r="AF682" t="str">
            <v>12020</v>
          </cell>
          <cell r="AG682" t="str">
            <v>SRL</v>
          </cell>
          <cell r="AH682" t="str">
            <v>0368</v>
          </cell>
          <cell r="AI682" t="str">
            <v>DLV</v>
          </cell>
          <cell r="AJ682" t="str">
            <v>000</v>
          </cell>
          <cell r="AK682" t="str">
            <v>REL</v>
          </cell>
          <cell r="AL682" t="str">
            <v>000</v>
          </cell>
          <cell r="AM682" t="str">
            <v>LN#</v>
          </cell>
          <cell r="AO682" t="str">
            <v>UOI</v>
          </cell>
          <cell r="AP682" t="str">
            <v>EA</v>
          </cell>
          <cell r="AU682" t="str">
            <v>0</v>
          </cell>
          <cell r="AW682" t="str">
            <v>000</v>
          </cell>
          <cell r="AX682" t="str">
            <v>00</v>
          </cell>
          <cell r="AY682" t="str">
            <v>0</v>
          </cell>
          <cell r="AZ682" t="str">
            <v>FPL Fibernet</v>
          </cell>
        </row>
        <row r="683">
          <cell r="A683" t="str">
            <v>107100</v>
          </cell>
          <cell r="B683" t="str">
            <v>0368</v>
          </cell>
          <cell r="C683" t="str">
            <v>06200</v>
          </cell>
          <cell r="D683" t="str">
            <v>0FIBER</v>
          </cell>
          <cell r="E683" t="str">
            <v>368000</v>
          </cell>
          <cell r="F683" t="str">
            <v>0676</v>
          </cell>
          <cell r="G683" t="str">
            <v>12450</v>
          </cell>
          <cell r="H683" t="str">
            <v>A</v>
          </cell>
          <cell r="I683" t="str">
            <v>00000041</v>
          </cell>
          <cell r="J683">
            <v>65</v>
          </cell>
          <cell r="K683">
            <v>368</v>
          </cell>
          <cell r="L683">
            <v>6202</v>
          </cell>
          <cell r="M683">
            <v>0</v>
          </cell>
          <cell r="N683">
            <v>0</v>
          </cell>
          <cell r="O683">
            <v>0</v>
          </cell>
          <cell r="P683">
            <v>0</v>
          </cell>
          <cell r="Q683" t="str">
            <v>0676</v>
          </cell>
          <cell r="R683" t="str">
            <v>12450</v>
          </cell>
          <cell r="S683" t="str">
            <v>200212</v>
          </cell>
          <cell r="T683" t="str">
            <v>SA01</v>
          </cell>
          <cell r="U683">
            <v>24.85</v>
          </cell>
          <cell r="V683" t="str">
            <v>LDB</v>
          </cell>
          <cell r="W683">
            <v>0</v>
          </cell>
          <cell r="Y683">
            <v>0</v>
          </cell>
          <cell r="Z683">
            <v>7</v>
          </cell>
          <cell r="AA683" t="str">
            <v>MS#</v>
          </cell>
          <cell r="AB683" t="str">
            <v xml:space="preserve">   998014672</v>
          </cell>
          <cell r="AC683" t="str">
            <v>BCH</v>
          </cell>
          <cell r="AD683" t="str">
            <v>017211</v>
          </cell>
          <cell r="AE683" t="str">
            <v>TML</v>
          </cell>
          <cell r="AF683" t="str">
            <v>12018</v>
          </cell>
          <cell r="AG683" t="str">
            <v>SRL</v>
          </cell>
          <cell r="AH683" t="str">
            <v>0350</v>
          </cell>
          <cell r="AI683" t="str">
            <v>DLV</v>
          </cell>
          <cell r="AJ683" t="str">
            <v>000</v>
          </cell>
          <cell r="AK683" t="str">
            <v>REL</v>
          </cell>
          <cell r="AL683" t="str">
            <v>000</v>
          </cell>
          <cell r="AM683" t="str">
            <v>LN#</v>
          </cell>
          <cell r="AO683" t="str">
            <v>UOI</v>
          </cell>
          <cell r="AP683" t="str">
            <v>EA</v>
          </cell>
          <cell r="AU683" t="str">
            <v>0</v>
          </cell>
          <cell r="AW683" t="str">
            <v>000</v>
          </cell>
          <cell r="AX683" t="str">
            <v>00</v>
          </cell>
          <cell r="AY683" t="str">
            <v>0</v>
          </cell>
          <cell r="AZ683" t="str">
            <v>FPL Fibernet</v>
          </cell>
        </row>
        <row r="684">
          <cell r="A684" t="str">
            <v>107100</v>
          </cell>
          <cell r="B684" t="str">
            <v>0368</v>
          </cell>
          <cell r="C684" t="str">
            <v>06200</v>
          </cell>
          <cell r="D684" t="str">
            <v>0FIBER</v>
          </cell>
          <cell r="E684" t="str">
            <v>368000</v>
          </cell>
          <cell r="F684" t="str">
            <v>0676</v>
          </cell>
          <cell r="G684" t="str">
            <v>12450</v>
          </cell>
          <cell r="H684" t="str">
            <v>A</v>
          </cell>
          <cell r="I684" t="str">
            <v>00000041</v>
          </cell>
          <cell r="J684">
            <v>65</v>
          </cell>
          <cell r="K684">
            <v>368</v>
          </cell>
          <cell r="L684">
            <v>6202</v>
          </cell>
          <cell r="M684">
            <v>0</v>
          </cell>
          <cell r="N684">
            <v>0</v>
          </cell>
          <cell r="O684">
            <v>0</v>
          </cell>
          <cell r="P684">
            <v>0</v>
          </cell>
          <cell r="Q684" t="str">
            <v>0676</v>
          </cell>
          <cell r="R684" t="str">
            <v>12450</v>
          </cell>
          <cell r="S684" t="str">
            <v>200212</v>
          </cell>
          <cell r="T684" t="str">
            <v>SA01</v>
          </cell>
          <cell r="U684">
            <v>26.21</v>
          </cell>
          <cell r="V684" t="str">
            <v>LDB</v>
          </cell>
          <cell r="W684">
            <v>0</v>
          </cell>
          <cell r="Y684">
            <v>0</v>
          </cell>
          <cell r="Z684">
            <v>1</v>
          </cell>
          <cell r="AA684" t="str">
            <v>MS#</v>
          </cell>
          <cell r="AB684" t="str">
            <v xml:space="preserve">   998003514</v>
          </cell>
          <cell r="AC684" t="str">
            <v>BCH</v>
          </cell>
          <cell r="AD684" t="str">
            <v>017203</v>
          </cell>
          <cell r="AE684" t="str">
            <v>TML</v>
          </cell>
          <cell r="AF684" t="str">
            <v>12018</v>
          </cell>
          <cell r="AG684" t="str">
            <v>SRL</v>
          </cell>
          <cell r="AH684" t="str">
            <v>0350</v>
          </cell>
          <cell r="AI684" t="str">
            <v>DLV</v>
          </cell>
          <cell r="AJ684" t="str">
            <v>000</v>
          </cell>
          <cell r="AK684" t="str">
            <v>REL</v>
          </cell>
          <cell r="AL684" t="str">
            <v>000</v>
          </cell>
          <cell r="AM684" t="str">
            <v>LN#</v>
          </cell>
          <cell r="AO684" t="str">
            <v>UOI</v>
          </cell>
          <cell r="AP684" t="str">
            <v>EA</v>
          </cell>
          <cell r="AU684" t="str">
            <v>0</v>
          </cell>
          <cell r="AW684" t="str">
            <v>000</v>
          </cell>
          <cell r="AX684" t="str">
            <v>00</v>
          </cell>
          <cell r="AY684" t="str">
            <v>0</v>
          </cell>
          <cell r="AZ684" t="str">
            <v>FPL Fibernet</v>
          </cell>
        </row>
        <row r="685">
          <cell r="A685" t="str">
            <v>107100</v>
          </cell>
          <cell r="B685" t="str">
            <v>0368</v>
          </cell>
          <cell r="C685" t="str">
            <v>06200</v>
          </cell>
          <cell r="D685" t="str">
            <v>0FIBER</v>
          </cell>
          <cell r="E685" t="str">
            <v>368000</v>
          </cell>
          <cell r="F685" t="str">
            <v>0676</v>
          </cell>
          <cell r="G685" t="str">
            <v>12450</v>
          </cell>
          <cell r="H685" t="str">
            <v>A</v>
          </cell>
          <cell r="I685" t="str">
            <v>00000041</v>
          </cell>
          <cell r="J685">
            <v>65</v>
          </cell>
          <cell r="K685">
            <v>368</v>
          </cell>
          <cell r="L685">
            <v>6202</v>
          </cell>
          <cell r="M685">
            <v>0</v>
          </cell>
          <cell r="N685">
            <v>0</v>
          </cell>
          <cell r="O685">
            <v>0</v>
          </cell>
          <cell r="P685">
            <v>0</v>
          </cell>
          <cell r="Q685" t="str">
            <v>0676</v>
          </cell>
          <cell r="R685" t="str">
            <v>12450</v>
          </cell>
          <cell r="S685" t="str">
            <v>200212</v>
          </cell>
          <cell r="T685" t="str">
            <v>SA01</v>
          </cell>
          <cell r="U685">
            <v>28.14</v>
          </cell>
          <cell r="V685" t="str">
            <v>LDB</v>
          </cell>
          <cell r="W685">
            <v>0</v>
          </cell>
          <cell r="Y685">
            <v>0</v>
          </cell>
          <cell r="Z685">
            <v>1</v>
          </cell>
          <cell r="AA685" t="str">
            <v>MS#</v>
          </cell>
          <cell r="AB685" t="str">
            <v xml:space="preserve">   998000586</v>
          </cell>
          <cell r="AC685" t="str">
            <v>BCH</v>
          </cell>
          <cell r="AD685" t="str">
            <v>012890</v>
          </cell>
          <cell r="AE685" t="str">
            <v>TML</v>
          </cell>
          <cell r="AF685" t="str">
            <v>12020</v>
          </cell>
          <cell r="AG685" t="str">
            <v>SRL</v>
          </cell>
          <cell r="AH685" t="str">
            <v>0368</v>
          </cell>
          <cell r="AI685" t="str">
            <v>DLV</v>
          </cell>
          <cell r="AJ685" t="str">
            <v>000</v>
          </cell>
          <cell r="AK685" t="str">
            <v>REL</v>
          </cell>
          <cell r="AL685" t="str">
            <v>000</v>
          </cell>
          <cell r="AM685" t="str">
            <v>LN#</v>
          </cell>
          <cell r="AO685" t="str">
            <v>UOI</v>
          </cell>
          <cell r="AP685" t="str">
            <v>EA</v>
          </cell>
          <cell r="AU685" t="str">
            <v>0</v>
          </cell>
          <cell r="AW685" t="str">
            <v>000</v>
          </cell>
          <cell r="AX685" t="str">
            <v>00</v>
          </cell>
          <cell r="AY685" t="str">
            <v>0</v>
          </cell>
          <cell r="AZ685" t="str">
            <v>FPL Fibernet</v>
          </cell>
        </row>
        <row r="686">
          <cell r="A686" t="str">
            <v>107100</v>
          </cell>
          <cell r="B686" t="str">
            <v>0368</v>
          </cell>
          <cell r="C686" t="str">
            <v>06200</v>
          </cell>
          <cell r="D686" t="str">
            <v>0FIBER</v>
          </cell>
          <cell r="E686" t="str">
            <v>368000</v>
          </cell>
          <cell r="F686" t="str">
            <v>0676</v>
          </cell>
          <cell r="G686" t="str">
            <v>12450</v>
          </cell>
          <cell r="H686" t="str">
            <v>A</v>
          </cell>
          <cell r="I686" t="str">
            <v>00000041</v>
          </cell>
          <cell r="J686">
            <v>65</v>
          </cell>
          <cell r="K686">
            <v>368</v>
          </cell>
          <cell r="L686">
            <v>6202</v>
          </cell>
          <cell r="M686">
            <v>0</v>
          </cell>
          <cell r="N686">
            <v>0</v>
          </cell>
          <cell r="O686">
            <v>0</v>
          </cell>
          <cell r="P686">
            <v>0</v>
          </cell>
          <cell r="Q686" t="str">
            <v>0676</v>
          </cell>
          <cell r="R686" t="str">
            <v>12450</v>
          </cell>
          <cell r="S686" t="str">
            <v>200212</v>
          </cell>
          <cell r="T686" t="str">
            <v>SA01</v>
          </cell>
          <cell r="U686">
            <v>32.5</v>
          </cell>
          <cell r="V686" t="str">
            <v>LDB</v>
          </cell>
          <cell r="W686">
            <v>0</v>
          </cell>
          <cell r="Y686">
            <v>0</v>
          </cell>
          <cell r="Z686">
            <v>2</v>
          </cell>
          <cell r="AA686" t="str">
            <v>MS#</v>
          </cell>
          <cell r="AB686" t="str">
            <v xml:space="preserve">   998014682</v>
          </cell>
          <cell r="AC686" t="str">
            <v>BCH</v>
          </cell>
          <cell r="AD686" t="str">
            <v>013366</v>
          </cell>
          <cell r="AE686" t="str">
            <v>TML</v>
          </cell>
          <cell r="AF686" t="str">
            <v>12016</v>
          </cell>
          <cell r="AG686" t="str">
            <v>SRL</v>
          </cell>
          <cell r="AH686" t="str">
            <v>0350</v>
          </cell>
          <cell r="AI686" t="str">
            <v>DLV</v>
          </cell>
          <cell r="AJ686" t="str">
            <v>000</v>
          </cell>
          <cell r="AK686" t="str">
            <v>REL</v>
          </cell>
          <cell r="AL686" t="str">
            <v>000</v>
          </cell>
          <cell r="AM686" t="str">
            <v>LN#</v>
          </cell>
          <cell r="AO686" t="str">
            <v>UOI</v>
          </cell>
          <cell r="AP686" t="str">
            <v>EA</v>
          </cell>
          <cell r="AU686" t="str">
            <v>0</v>
          </cell>
          <cell r="AW686" t="str">
            <v>000</v>
          </cell>
          <cell r="AX686" t="str">
            <v>00</v>
          </cell>
          <cell r="AY686" t="str">
            <v>0</v>
          </cell>
          <cell r="AZ686" t="str">
            <v>FPL Fibernet</v>
          </cell>
        </row>
        <row r="687">
          <cell r="A687" t="str">
            <v>107100</v>
          </cell>
          <cell r="B687" t="str">
            <v>0368</v>
          </cell>
          <cell r="C687" t="str">
            <v>06200</v>
          </cell>
          <cell r="D687" t="str">
            <v>0FIBER</v>
          </cell>
          <cell r="E687" t="str">
            <v>368000</v>
          </cell>
          <cell r="F687" t="str">
            <v>0676</v>
          </cell>
          <cell r="G687" t="str">
            <v>12450</v>
          </cell>
          <cell r="H687" t="str">
            <v>A</v>
          </cell>
          <cell r="I687" t="str">
            <v>00000041</v>
          </cell>
          <cell r="J687">
            <v>65</v>
          </cell>
          <cell r="K687">
            <v>368</v>
          </cell>
          <cell r="L687">
            <v>6202</v>
          </cell>
          <cell r="M687">
            <v>0</v>
          </cell>
          <cell r="N687">
            <v>0</v>
          </cell>
          <cell r="O687">
            <v>0</v>
          </cell>
          <cell r="P687">
            <v>0</v>
          </cell>
          <cell r="Q687" t="str">
            <v>0676</v>
          </cell>
          <cell r="R687" t="str">
            <v>12450</v>
          </cell>
          <cell r="S687" t="str">
            <v>200212</v>
          </cell>
          <cell r="T687" t="str">
            <v>SA01</v>
          </cell>
          <cell r="U687">
            <v>35.25</v>
          </cell>
          <cell r="V687" t="str">
            <v>LDB</v>
          </cell>
          <cell r="W687">
            <v>0</v>
          </cell>
          <cell r="Y687">
            <v>0</v>
          </cell>
          <cell r="Z687">
            <v>1</v>
          </cell>
          <cell r="AA687" t="str">
            <v>MS#</v>
          </cell>
          <cell r="AB687" t="str">
            <v xml:space="preserve">   998014560</v>
          </cell>
          <cell r="AC687" t="str">
            <v>BCH</v>
          </cell>
          <cell r="AD687" t="str">
            <v>013356</v>
          </cell>
          <cell r="AE687" t="str">
            <v>TML</v>
          </cell>
          <cell r="AF687" t="str">
            <v>12016</v>
          </cell>
          <cell r="AG687" t="str">
            <v>SRL</v>
          </cell>
          <cell r="AH687" t="str">
            <v>0350</v>
          </cell>
          <cell r="AI687" t="str">
            <v>DLV</v>
          </cell>
          <cell r="AJ687" t="str">
            <v>000</v>
          </cell>
          <cell r="AK687" t="str">
            <v>REL</v>
          </cell>
          <cell r="AL687" t="str">
            <v>000</v>
          </cell>
          <cell r="AM687" t="str">
            <v>LN#</v>
          </cell>
          <cell r="AO687" t="str">
            <v>UOI</v>
          </cell>
          <cell r="AP687" t="str">
            <v>EA</v>
          </cell>
          <cell r="AU687" t="str">
            <v>0</v>
          </cell>
          <cell r="AW687" t="str">
            <v>000</v>
          </cell>
          <cell r="AX687" t="str">
            <v>00</v>
          </cell>
          <cell r="AY687" t="str">
            <v>0</v>
          </cell>
          <cell r="AZ687" t="str">
            <v>FPL Fibernet</v>
          </cell>
        </row>
        <row r="688">
          <cell r="A688" t="str">
            <v>107100</v>
          </cell>
          <cell r="B688" t="str">
            <v>0368</v>
          </cell>
          <cell r="C688" t="str">
            <v>06200</v>
          </cell>
          <cell r="D688" t="str">
            <v>0FIBER</v>
          </cell>
          <cell r="E688" t="str">
            <v>368000</v>
          </cell>
          <cell r="F688" t="str">
            <v>0676</v>
          </cell>
          <cell r="G688" t="str">
            <v>12450</v>
          </cell>
          <cell r="H688" t="str">
            <v>A</v>
          </cell>
          <cell r="I688" t="str">
            <v>00000041</v>
          </cell>
          <cell r="J688">
            <v>65</v>
          </cell>
          <cell r="K688">
            <v>368</v>
          </cell>
          <cell r="L688">
            <v>6202</v>
          </cell>
          <cell r="M688">
            <v>0</v>
          </cell>
          <cell r="N688">
            <v>0</v>
          </cell>
          <cell r="O688">
            <v>0</v>
          </cell>
          <cell r="P688">
            <v>0</v>
          </cell>
          <cell r="Q688" t="str">
            <v>0676</v>
          </cell>
          <cell r="R688" t="str">
            <v>12450</v>
          </cell>
          <cell r="S688" t="str">
            <v>200212</v>
          </cell>
          <cell r="T688" t="str">
            <v>SA01</v>
          </cell>
          <cell r="U688">
            <v>87.9</v>
          </cell>
          <cell r="V688" t="str">
            <v>LDB</v>
          </cell>
          <cell r="W688">
            <v>0</v>
          </cell>
          <cell r="Y688">
            <v>0</v>
          </cell>
          <cell r="Z688">
            <v>1</v>
          </cell>
          <cell r="AA688" t="str">
            <v>MS#</v>
          </cell>
          <cell r="AB688" t="str">
            <v xml:space="preserve">   998014073</v>
          </cell>
          <cell r="AC688" t="str">
            <v>BCH</v>
          </cell>
          <cell r="AD688" t="str">
            <v>014915</v>
          </cell>
          <cell r="AE688" t="str">
            <v>TML</v>
          </cell>
          <cell r="AF688" t="str">
            <v>12011</v>
          </cell>
          <cell r="AG688" t="str">
            <v>SRL</v>
          </cell>
          <cell r="AH688" t="str">
            <v>0368</v>
          </cell>
          <cell r="AI688" t="str">
            <v>DLV</v>
          </cell>
          <cell r="AJ688" t="str">
            <v>000</v>
          </cell>
          <cell r="AK688" t="str">
            <v>REL</v>
          </cell>
          <cell r="AL688" t="str">
            <v>000</v>
          </cell>
          <cell r="AM688" t="str">
            <v>LN#</v>
          </cell>
          <cell r="AO688" t="str">
            <v>UOI</v>
          </cell>
          <cell r="AP688" t="str">
            <v>EA</v>
          </cell>
          <cell r="AU688" t="str">
            <v>0</v>
          </cell>
          <cell r="AW688" t="str">
            <v>000</v>
          </cell>
          <cell r="AX688" t="str">
            <v>00</v>
          </cell>
          <cell r="AY688" t="str">
            <v>0</v>
          </cell>
          <cell r="AZ688" t="str">
            <v>FPL Fibernet</v>
          </cell>
        </row>
        <row r="689">
          <cell r="A689" t="str">
            <v>107100</v>
          </cell>
          <cell r="B689" t="str">
            <v>0368</v>
          </cell>
          <cell r="C689" t="str">
            <v>06200</v>
          </cell>
          <cell r="D689" t="str">
            <v>0FIBER</v>
          </cell>
          <cell r="E689" t="str">
            <v>368000</v>
          </cell>
          <cell r="F689" t="str">
            <v>0676</v>
          </cell>
          <cell r="G689" t="str">
            <v>12450</v>
          </cell>
          <cell r="H689" t="str">
            <v>A</v>
          </cell>
          <cell r="I689" t="str">
            <v>00000041</v>
          </cell>
          <cell r="J689">
            <v>65</v>
          </cell>
          <cell r="K689">
            <v>368</v>
          </cell>
          <cell r="L689">
            <v>6202</v>
          </cell>
          <cell r="M689">
            <v>0</v>
          </cell>
          <cell r="N689">
            <v>0</v>
          </cell>
          <cell r="O689">
            <v>0</v>
          </cell>
          <cell r="P689">
            <v>0</v>
          </cell>
          <cell r="Q689" t="str">
            <v>0676</v>
          </cell>
          <cell r="R689" t="str">
            <v>12450</v>
          </cell>
          <cell r="S689" t="str">
            <v>200212</v>
          </cell>
          <cell r="T689" t="str">
            <v>SA01</v>
          </cell>
          <cell r="U689">
            <v>131.94999999999999</v>
          </cell>
          <cell r="V689" t="str">
            <v>LDB</v>
          </cell>
          <cell r="W689">
            <v>0</v>
          </cell>
          <cell r="Y689">
            <v>0</v>
          </cell>
          <cell r="Z689">
            <v>1</v>
          </cell>
          <cell r="AA689" t="str">
            <v>MS#</v>
          </cell>
          <cell r="AB689" t="str">
            <v xml:space="preserve">   998014055</v>
          </cell>
          <cell r="AC689" t="str">
            <v>BCH</v>
          </cell>
          <cell r="AD689" t="str">
            <v>012640</v>
          </cell>
          <cell r="AE689" t="str">
            <v>TML</v>
          </cell>
          <cell r="AF689" t="str">
            <v>12027</v>
          </cell>
          <cell r="AG689" t="str">
            <v>SRL</v>
          </cell>
          <cell r="AH689" t="str">
            <v>0350</v>
          </cell>
          <cell r="AI689" t="str">
            <v>DLV</v>
          </cell>
          <cell r="AJ689" t="str">
            <v>000</v>
          </cell>
          <cell r="AK689" t="str">
            <v>REL</v>
          </cell>
          <cell r="AL689" t="str">
            <v>000</v>
          </cell>
          <cell r="AM689" t="str">
            <v>LN#</v>
          </cell>
          <cell r="AO689" t="str">
            <v>UOI</v>
          </cell>
          <cell r="AP689" t="str">
            <v>EA</v>
          </cell>
          <cell r="AU689" t="str">
            <v>0</v>
          </cell>
          <cell r="AW689" t="str">
            <v>000</v>
          </cell>
          <cell r="AX689" t="str">
            <v>00</v>
          </cell>
          <cell r="AY689" t="str">
            <v>0</v>
          </cell>
          <cell r="AZ689" t="str">
            <v>FPL Fibernet</v>
          </cell>
        </row>
        <row r="690">
          <cell r="A690" t="str">
            <v>107100</v>
          </cell>
          <cell r="B690" t="str">
            <v>0368</v>
          </cell>
          <cell r="C690" t="str">
            <v>06200</v>
          </cell>
          <cell r="D690" t="str">
            <v>0FIBER</v>
          </cell>
          <cell r="E690" t="str">
            <v>368000</v>
          </cell>
          <cell r="F690" t="str">
            <v>0676</v>
          </cell>
          <cell r="G690" t="str">
            <v>12450</v>
          </cell>
          <cell r="H690" t="str">
            <v>A</v>
          </cell>
          <cell r="I690" t="str">
            <v>00000041</v>
          </cell>
          <cell r="J690">
            <v>65</v>
          </cell>
          <cell r="K690">
            <v>368</v>
          </cell>
          <cell r="L690">
            <v>6202</v>
          </cell>
          <cell r="M690">
            <v>0</v>
          </cell>
          <cell r="N690">
            <v>0</v>
          </cell>
          <cell r="O690">
            <v>0</v>
          </cell>
          <cell r="P690">
            <v>0</v>
          </cell>
          <cell r="Q690" t="str">
            <v>0676</v>
          </cell>
          <cell r="R690" t="str">
            <v>12450</v>
          </cell>
          <cell r="S690" t="str">
            <v>200212</v>
          </cell>
          <cell r="T690" t="str">
            <v>SA01</v>
          </cell>
          <cell r="U690">
            <v>133.6</v>
          </cell>
          <cell r="V690" t="str">
            <v>LDB</v>
          </cell>
          <cell r="W690">
            <v>0</v>
          </cell>
          <cell r="Y690">
            <v>0</v>
          </cell>
          <cell r="Z690">
            <v>8</v>
          </cell>
          <cell r="AA690" t="str">
            <v>MS#</v>
          </cell>
          <cell r="AB690" t="str">
            <v xml:space="preserve">   998003510</v>
          </cell>
          <cell r="AC690" t="str">
            <v>BCH</v>
          </cell>
          <cell r="AD690" t="str">
            <v>015529</v>
          </cell>
          <cell r="AE690" t="str">
            <v>TML</v>
          </cell>
          <cell r="AF690" t="str">
            <v>12019</v>
          </cell>
          <cell r="AG690" t="str">
            <v>SRL</v>
          </cell>
          <cell r="AH690" t="str">
            <v>0350</v>
          </cell>
          <cell r="AI690" t="str">
            <v>DLV</v>
          </cell>
          <cell r="AJ690" t="str">
            <v>000</v>
          </cell>
          <cell r="AK690" t="str">
            <v>REL</v>
          </cell>
          <cell r="AL690" t="str">
            <v>000</v>
          </cell>
          <cell r="AM690" t="str">
            <v>LN#</v>
          </cell>
          <cell r="AO690" t="str">
            <v>UOI</v>
          </cell>
          <cell r="AP690" t="str">
            <v>EA</v>
          </cell>
          <cell r="AU690" t="str">
            <v>0</v>
          </cell>
          <cell r="AW690" t="str">
            <v>000</v>
          </cell>
          <cell r="AX690" t="str">
            <v>00</v>
          </cell>
          <cell r="AY690" t="str">
            <v>0</v>
          </cell>
          <cell r="AZ690" t="str">
            <v>FPL Fibernet</v>
          </cell>
        </row>
        <row r="691">
          <cell r="A691" t="str">
            <v>107100</v>
          </cell>
          <cell r="B691" t="str">
            <v>0368</v>
          </cell>
          <cell r="C691" t="str">
            <v>06200</v>
          </cell>
          <cell r="D691" t="str">
            <v>0FIBER</v>
          </cell>
          <cell r="E691" t="str">
            <v>368000</v>
          </cell>
          <cell r="F691" t="str">
            <v>0676</v>
          </cell>
          <cell r="G691" t="str">
            <v>12450</v>
          </cell>
          <cell r="H691" t="str">
            <v>A</v>
          </cell>
          <cell r="I691" t="str">
            <v>00000041</v>
          </cell>
          <cell r="J691">
            <v>65</v>
          </cell>
          <cell r="K691">
            <v>368</v>
          </cell>
          <cell r="L691">
            <v>6202</v>
          </cell>
          <cell r="M691">
            <v>0</v>
          </cell>
          <cell r="N691">
            <v>0</v>
          </cell>
          <cell r="O691">
            <v>0</v>
          </cell>
          <cell r="P691">
            <v>0</v>
          </cell>
          <cell r="Q691" t="str">
            <v>0676</v>
          </cell>
          <cell r="R691" t="str">
            <v>12450</v>
          </cell>
          <cell r="S691" t="str">
            <v>200212</v>
          </cell>
          <cell r="T691" t="str">
            <v>SA01</v>
          </cell>
          <cell r="U691">
            <v>290.43</v>
          </cell>
          <cell r="V691" t="str">
            <v>LDB</v>
          </cell>
          <cell r="W691">
            <v>0</v>
          </cell>
          <cell r="Y691">
            <v>0</v>
          </cell>
          <cell r="Z691">
            <v>7</v>
          </cell>
          <cell r="AA691" t="str">
            <v>MS#</v>
          </cell>
          <cell r="AB691" t="str">
            <v xml:space="preserve">   998000184</v>
          </cell>
          <cell r="AC691" t="str">
            <v>BCH</v>
          </cell>
          <cell r="AD691" t="str">
            <v>017213</v>
          </cell>
          <cell r="AE691" t="str">
            <v>TML</v>
          </cell>
          <cell r="AF691" t="str">
            <v>12018</v>
          </cell>
          <cell r="AG691" t="str">
            <v>SRL</v>
          </cell>
          <cell r="AH691" t="str">
            <v>0368</v>
          </cell>
          <cell r="AI691" t="str">
            <v>DLV</v>
          </cell>
          <cell r="AJ691" t="str">
            <v>000</v>
          </cell>
          <cell r="AK691" t="str">
            <v>REL</v>
          </cell>
          <cell r="AL691" t="str">
            <v>000</v>
          </cell>
          <cell r="AM691" t="str">
            <v>LN#</v>
          </cell>
          <cell r="AO691" t="str">
            <v>UOI</v>
          </cell>
          <cell r="AP691" t="str">
            <v>EA</v>
          </cell>
          <cell r="AU691" t="str">
            <v>0</v>
          </cell>
          <cell r="AW691" t="str">
            <v>000</v>
          </cell>
          <cell r="AX691" t="str">
            <v>00</v>
          </cell>
          <cell r="AY691" t="str">
            <v>0</v>
          </cell>
          <cell r="AZ691" t="str">
            <v>FPL Fibernet</v>
          </cell>
        </row>
        <row r="692">
          <cell r="A692" t="str">
            <v>107100</v>
          </cell>
          <cell r="B692" t="str">
            <v>0368</v>
          </cell>
          <cell r="C692" t="str">
            <v>06200</v>
          </cell>
          <cell r="D692" t="str">
            <v>0FIBER</v>
          </cell>
          <cell r="E692" t="str">
            <v>368000</v>
          </cell>
          <cell r="F692" t="str">
            <v>0676</v>
          </cell>
          <cell r="G692" t="str">
            <v>12450</v>
          </cell>
          <cell r="H692" t="str">
            <v>A</v>
          </cell>
          <cell r="I692" t="str">
            <v>00000041</v>
          </cell>
          <cell r="J692">
            <v>65</v>
          </cell>
          <cell r="K692">
            <v>368</v>
          </cell>
          <cell r="L692">
            <v>6202</v>
          </cell>
          <cell r="M692">
            <v>0</v>
          </cell>
          <cell r="N692">
            <v>0</v>
          </cell>
          <cell r="O692">
            <v>0</v>
          </cell>
          <cell r="P692">
            <v>0</v>
          </cell>
          <cell r="Q692" t="str">
            <v>0676</v>
          </cell>
          <cell r="R692" t="str">
            <v>12450</v>
          </cell>
          <cell r="S692" t="str">
            <v>200212</v>
          </cell>
          <cell r="T692" t="str">
            <v>SA01</v>
          </cell>
          <cell r="U692">
            <v>467.16</v>
          </cell>
          <cell r="V692" t="str">
            <v>LDB</v>
          </cell>
          <cell r="W692">
            <v>0</v>
          </cell>
          <cell r="Y692">
            <v>0</v>
          </cell>
          <cell r="Z692">
            <v>1</v>
          </cell>
          <cell r="AA692" t="str">
            <v>MS#</v>
          </cell>
          <cell r="AB692" t="str">
            <v xml:space="preserve">   998014646</v>
          </cell>
          <cell r="AC692" t="str">
            <v>BCH</v>
          </cell>
          <cell r="AD692" t="str">
            <v>013364</v>
          </cell>
          <cell r="AE692" t="str">
            <v>TML</v>
          </cell>
          <cell r="AF692" t="str">
            <v>12016</v>
          </cell>
          <cell r="AG692" t="str">
            <v>SRL</v>
          </cell>
          <cell r="AH692" t="str">
            <v>0350</v>
          </cell>
          <cell r="AI692" t="str">
            <v>DLV</v>
          </cell>
          <cell r="AJ692" t="str">
            <v>000</v>
          </cell>
          <cell r="AK692" t="str">
            <v>REL</v>
          </cell>
          <cell r="AL692" t="str">
            <v>000</v>
          </cell>
          <cell r="AM692" t="str">
            <v>LN#</v>
          </cell>
          <cell r="AO692" t="str">
            <v>UOI</v>
          </cell>
          <cell r="AP692" t="str">
            <v>EA</v>
          </cell>
          <cell r="AU692" t="str">
            <v>0</v>
          </cell>
          <cell r="AW692" t="str">
            <v>000</v>
          </cell>
          <cell r="AX692" t="str">
            <v>00</v>
          </cell>
          <cell r="AY692" t="str">
            <v>0</v>
          </cell>
          <cell r="AZ692" t="str">
            <v>FPL Fibernet</v>
          </cell>
        </row>
        <row r="693">
          <cell r="A693" t="str">
            <v>107100</v>
          </cell>
          <cell r="B693" t="str">
            <v>0368</v>
          </cell>
          <cell r="C693" t="str">
            <v>06200</v>
          </cell>
          <cell r="D693" t="str">
            <v>0FIBER</v>
          </cell>
          <cell r="E693" t="str">
            <v>368000</v>
          </cell>
          <cell r="F693" t="str">
            <v>0676</v>
          </cell>
          <cell r="G693" t="str">
            <v>12450</v>
          </cell>
          <cell r="H693" t="str">
            <v>A</v>
          </cell>
          <cell r="I693" t="str">
            <v>00000041</v>
          </cell>
          <cell r="J693">
            <v>65</v>
          </cell>
          <cell r="K693">
            <v>368</v>
          </cell>
          <cell r="L693">
            <v>6202</v>
          </cell>
          <cell r="M693">
            <v>0</v>
          </cell>
          <cell r="N693">
            <v>0</v>
          </cell>
          <cell r="O693">
            <v>0</v>
          </cell>
          <cell r="P693">
            <v>0</v>
          </cell>
          <cell r="Q693" t="str">
            <v>0676</v>
          </cell>
          <cell r="R693" t="str">
            <v>12450</v>
          </cell>
          <cell r="S693" t="str">
            <v>200212</v>
          </cell>
          <cell r="T693" t="str">
            <v>SA01</v>
          </cell>
          <cell r="U693">
            <v>487.5</v>
          </cell>
          <cell r="V693" t="str">
            <v>LDB</v>
          </cell>
          <cell r="W693">
            <v>0</v>
          </cell>
          <cell r="Y693">
            <v>0</v>
          </cell>
          <cell r="Z693">
            <v>1</v>
          </cell>
          <cell r="AA693" t="str">
            <v>MS#</v>
          </cell>
          <cell r="AB693" t="str">
            <v xml:space="preserve">   998014614</v>
          </cell>
          <cell r="AC693" t="str">
            <v>BCH</v>
          </cell>
          <cell r="AD693" t="str">
            <v>013362</v>
          </cell>
          <cell r="AE693" t="str">
            <v>TML</v>
          </cell>
          <cell r="AF693" t="str">
            <v>12016</v>
          </cell>
          <cell r="AG693" t="str">
            <v>SRL</v>
          </cell>
          <cell r="AH693" t="str">
            <v>0350</v>
          </cell>
          <cell r="AI693" t="str">
            <v>DLV</v>
          </cell>
          <cell r="AJ693" t="str">
            <v>000</v>
          </cell>
          <cell r="AK693" t="str">
            <v>REL</v>
          </cell>
          <cell r="AL693" t="str">
            <v>000</v>
          </cell>
          <cell r="AM693" t="str">
            <v>LN#</v>
          </cell>
          <cell r="AO693" t="str">
            <v>UOI</v>
          </cell>
          <cell r="AP693" t="str">
            <v>EA</v>
          </cell>
          <cell r="AU693" t="str">
            <v>0</v>
          </cell>
          <cell r="AW693" t="str">
            <v>000</v>
          </cell>
          <cell r="AX693" t="str">
            <v>00</v>
          </cell>
          <cell r="AY693" t="str">
            <v>0</v>
          </cell>
          <cell r="AZ693" t="str">
            <v>FPL Fibernet</v>
          </cell>
        </row>
        <row r="694">
          <cell r="A694" t="str">
            <v>107100</v>
          </cell>
          <cell r="B694" t="str">
            <v>0368</v>
          </cell>
          <cell r="C694" t="str">
            <v>06200</v>
          </cell>
          <cell r="D694" t="str">
            <v>0FIBER</v>
          </cell>
          <cell r="E694" t="str">
            <v>368000</v>
          </cell>
          <cell r="F694" t="str">
            <v>0676</v>
          </cell>
          <cell r="G694" t="str">
            <v>12450</v>
          </cell>
          <cell r="H694" t="str">
            <v>A</v>
          </cell>
          <cell r="I694" t="str">
            <v>00000041</v>
          </cell>
          <cell r="J694">
            <v>65</v>
          </cell>
          <cell r="K694">
            <v>368</v>
          </cell>
          <cell r="L694">
            <v>6202</v>
          </cell>
          <cell r="M694">
            <v>0</v>
          </cell>
          <cell r="N694">
            <v>0</v>
          </cell>
          <cell r="O694">
            <v>0</v>
          </cell>
          <cell r="P694">
            <v>0</v>
          </cell>
          <cell r="Q694" t="str">
            <v>0676</v>
          </cell>
          <cell r="R694" t="str">
            <v>12450</v>
          </cell>
          <cell r="S694" t="str">
            <v>200212</v>
          </cell>
          <cell r="T694" t="str">
            <v>SA01</v>
          </cell>
          <cell r="U694">
            <v>591.16</v>
          </cell>
          <cell r="V694" t="str">
            <v>LDB</v>
          </cell>
          <cell r="W694">
            <v>0</v>
          </cell>
          <cell r="Y694">
            <v>0</v>
          </cell>
          <cell r="Z694">
            <v>1</v>
          </cell>
          <cell r="AA694" t="str">
            <v>MS#</v>
          </cell>
          <cell r="AB694" t="str">
            <v xml:space="preserve">   998014532</v>
          </cell>
          <cell r="AC694" t="str">
            <v>BCH</v>
          </cell>
          <cell r="AD694" t="str">
            <v>013350</v>
          </cell>
          <cell r="AE694" t="str">
            <v>TML</v>
          </cell>
          <cell r="AF694" t="str">
            <v>12016</v>
          </cell>
          <cell r="AG694" t="str">
            <v>SRL</v>
          </cell>
          <cell r="AH694" t="str">
            <v>0350</v>
          </cell>
          <cell r="AI694" t="str">
            <v>DLV</v>
          </cell>
          <cell r="AJ694" t="str">
            <v>000</v>
          </cell>
          <cell r="AK694" t="str">
            <v>REL</v>
          </cell>
          <cell r="AL694" t="str">
            <v>000</v>
          </cell>
          <cell r="AM694" t="str">
            <v>LN#</v>
          </cell>
          <cell r="AO694" t="str">
            <v>UOI</v>
          </cell>
          <cell r="AP694" t="str">
            <v>EA</v>
          </cell>
          <cell r="AU694" t="str">
            <v>0</v>
          </cell>
          <cell r="AW694" t="str">
            <v>000</v>
          </cell>
          <cell r="AX694" t="str">
            <v>00</v>
          </cell>
          <cell r="AY694" t="str">
            <v>0</v>
          </cell>
          <cell r="AZ694" t="str">
            <v>FPL Fibernet</v>
          </cell>
        </row>
        <row r="695">
          <cell r="A695" t="str">
            <v>107100</v>
          </cell>
          <cell r="B695" t="str">
            <v>0368</v>
          </cell>
          <cell r="C695" t="str">
            <v>06200</v>
          </cell>
          <cell r="D695" t="str">
            <v>0FIBER</v>
          </cell>
          <cell r="E695" t="str">
            <v>368000</v>
          </cell>
          <cell r="F695" t="str">
            <v>0676</v>
          </cell>
          <cell r="G695" t="str">
            <v>12450</v>
          </cell>
          <cell r="H695" t="str">
            <v>A</v>
          </cell>
          <cell r="I695" t="str">
            <v>00000041</v>
          </cell>
          <cell r="J695">
            <v>65</v>
          </cell>
          <cell r="K695">
            <v>368</v>
          </cell>
          <cell r="L695">
            <v>6202</v>
          </cell>
          <cell r="M695">
            <v>0</v>
          </cell>
          <cell r="N695">
            <v>0</v>
          </cell>
          <cell r="O695">
            <v>0</v>
          </cell>
          <cell r="P695">
            <v>0</v>
          </cell>
          <cell r="Q695" t="str">
            <v>0676</v>
          </cell>
          <cell r="R695" t="str">
            <v>12450</v>
          </cell>
          <cell r="S695" t="str">
            <v>200212</v>
          </cell>
          <cell r="T695" t="str">
            <v>SA01</v>
          </cell>
          <cell r="U695">
            <v>950.56</v>
          </cell>
          <cell r="V695" t="str">
            <v>LDB</v>
          </cell>
          <cell r="W695">
            <v>0</v>
          </cell>
          <cell r="Y695">
            <v>0</v>
          </cell>
          <cell r="Z695">
            <v>2</v>
          </cell>
          <cell r="AA695" t="str">
            <v>MS#</v>
          </cell>
          <cell r="AB695" t="str">
            <v xml:space="preserve">   998014613</v>
          </cell>
          <cell r="AC695" t="str">
            <v>BCH</v>
          </cell>
          <cell r="AD695" t="str">
            <v>013361</v>
          </cell>
          <cell r="AE695" t="str">
            <v>TML</v>
          </cell>
          <cell r="AF695" t="str">
            <v>12016</v>
          </cell>
          <cell r="AG695" t="str">
            <v>SRL</v>
          </cell>
          <cell r="AH695" t="str">
            <v>0350</v>
          </cell>
          <cell r="AI695" t="str">
            <v>DLV</v>
          </cell>
          <cell r="AJ695" t="str">
            <v>000</v>
          </cell>
          <cell r="AK695" t="str">
            <v>REL</v>
          </cell>
          <cell r="AL695" t="str">
            <v>000</v>
          </cell>
          <cell r="AM695" t="str">
            <v>LN#</v>
          </cell>
          <cell r="AO695" t="str">
            <v>UOI</v>
          </cell>
          <cell r="AP695" t="str">
            <v>EA</v>
          </cell>
          <cell r="AU695" t="str">
            <v>0</v>
          </cell>
          <cell r="AW695" t="str">
            <v>000</v>
          </cell>
          <cell r="AX695" t="str">
            <v>00</v>
          </cell>
          <cell r="AY695" t="str">
            <v>0</v>
          </cell>
          <cell r="AZ695" t="str">
            <v>FPL Fibernet</v>
          </cell>
        </row>
        <row r="696">
          <cell r="A696" t="str">
            <v>107100</v>
          </cell>
          <cell r="B696" t="str">
            <v>0368</v>
          </cell>
          <cell r="C696" t="str">
            <v>06200</v>
          </cell>
          <cell r="D696" t="str">
            <v>0FIBER</v>
          </cell>
          <cell r="E696" t="str">
            <v>368000</v>
          </cell>
          <cell r="F696" t="str">
            <v>0676</v>
          </cell>
          <cell r="G696" t="str">
            <v>12450</v>
          </cell>
          <cell r="H696" t="str">
            <v>A</v>
          </cell>
          <cell r="I696" t="str">
            <v>00000041</v>
          </cell>
          <cell r="J696">
            <v>65</v>
          </cell>
          <cell r="K696">
            <v>368</v>
          </cell>
          <cell r="L696">
            <v>6202</v>
          </cell>
          <cell r="M696">
            <v>0</v>
          </cell>
          <cell r="N696">
            <v>0</v>
          </cell>
          <cell r="O696">
            <v>0</v>
          </cell>
          <cell r="P696">
            <v>0</v>
          </cell>
          <cell r="Q696" t="str">
            <v>0676</v>
          </cell>
          <cell r="R696" t="str">
            <v>12450</v>
          </cell>
          <cell r="S696" t="str">
            <v>200212</v>
          </cell>
          <cell r="T696" t="str">
            <v>SA01</v>
          </cell>
          <cell r="U696">
            <v>2164.06</v>
          </cell>
          <cell r="V696" t="str">
            <v>LDB</v>
          </cell>
          <cell r="W696">
            <v>0</v>
          </cell>
          <cell r="Y696">
            <v>0</v>
          </cell>
          <cell r="Z696">
            <v>1</v>
          </cell>
          <cell r="AA696" t="str">
            <v>MS#</v>
          </cell>
          <cell r="AB696" t="str">
            <v xml:space="preserve">   998014872</v>
          </cell>
          <cell r="AC696" t="str">
            <v>BCH</v>
          </cell>
          <cell r="AD696" t="str">
            <v>013406</v>
          </cell>
          <cell r="AE696" t="str">
            <v>TML</v>
          </cell>
          <cell r="AF696" t="str">
            <v>12016</v>
          </cell>
          <cell r="AG696" t="str">
            <v>SRL</v>
          </cell>
          <cell r="AH696" t="str">
            <v>0368</v>
          </cell>
          <cell r="AI696" t="str">
            <v>DLV</v>
          </cell>
          <cell r="AJ696" t="str">
            <v>000</v>
          </cell>
          <cell r="AK696" t="str">
            <v>REL</v>
          </cell>
          <cell r="AL696" t="str">
            <v>000</v>
          </cell>
          <cell r="AM696" t="str">
            <v>LN#</v>
          </cell>
          <cell r="AO696" t="str">
            <v>UOI</v>
          </cell>
          <cell r="AP696" t="str">
            <v>EA</v>
          </cell>
          <cell r="AU696" t="str">
            <v>0</v>
          </cell>
          <cell r="AW696" t="str">
            <v>000</v>
          </cell>
          <cell r="AX696" t="str">
            <v>00</v>
          </cell>
          <cell r="AY696" t="str">
            <v>0</v>
          </cell>
          <cell r="AZ696" t="str">
            <v>FPL Fibernet</v>
          </cell>
        </row>
        <row r="697">
          <cell r="A697" t="str">
            <v>107100</v>
          </cell>
          <cell r="B697" t="str">
            <v>0368</v>
          </cell>
          <cell r="C697" t="str">
            <v>06200</v>
          </cell>
          <cell r="D697" t="str">
            <v>0FIBER</v>
          </cell>
          <cell r="E697" t="str">
            <v>368000</v>
          </cell>
          <cell r="F697" t="str">
            <v>0676</v>
          </cell>
          <cell r="G697" t="str">
            <v>12450</v>
          </cell>
          <cell r="H697" t="str">
            <v>A</v>
          </cell>
          <cell r="I697" t="str">
            <v>00000041</v>
          </cell>
          <cell r="J697">
            <v>65</v>
          </cell>
          <cell r="K697">
            <v>368</v>
          </cell>
          <cell r="L697">
            <v>6202</v>
          </cell>
          <cell r="M697">
            <v>0</v>
          </cell>
          <cell r="N697">
            <v>0</v>
          </cell>
          <cell r="O697">
            <v>0</v>
          </cell>
          <cell r="P697">
            <v>0</v>
          </cell>
          <cell r="Q697" t="str">
            <v>0676</v>
          </cell>
          <cell r="R697" t="str">
            <v>12450</v>
          </cell>
          <cell r="S697" t="str">
            <v>200212</v>
          </cell>
          <cell r="T697" t="str">
            <v>SA01</v>
          </cell>
          <cell r="U697">
            <v>2241.84</v>
          </cell>
          <cell r="V697" t="str">
            <v>LDB</v>
          </cell>
          <cell r="W697">
            <v>0</v>
          </cell>
          <cell r="Y697">
            <v>0</v>
          </cell>
          <cell r="Z697">
            <v>4</v>
          </cell>
          <cell r="AA697" t="str">
            <v>MS#</v>
          </cell>
          <cell r="AB697" t="str">
            <v xml:space="preserve">   998014706</v>
          </cell>
          <cell r="AC697" t="str">
            <v>BCH</v>
          </cell>
          <cell r="AD697" t="str">
            <v>013371</v>
          </cell>
          <cell r="AE697" t="str">
            <v>TML</v>
          </cell>
          <cell r="AF697" t="str">
            <v>12016</v>
          </cell>
          <cell r="AG697" t="str">
            <v>SRL</v>
          </cell>
          <cell r="AH697" t="str">
            <v>0350</v>
          </cell>
          <cell r="AI697" t="str">
            <v>DLV</v>
          </cell>
          <cell r="AJ697" t="str">
            <v>000</v>
          </cell>
          <cell r="AK697" t="str">
            <v>REL</v>
          </cell>
          <cell r="AL697" t="str">
            <v>000</v>
          </cell>
          <cell r="AM697" t="str">
            <v>LN#</v>
          </cell>
          <cell r="AO697" t="str">
            <v>UOI</v>
          </cell>
          <cell r="AP697" t="str">
            <v>EA</v>
          </cell>
          <cell r="AU697" t="str">
            <v>0</v>
          </cell>
          <cell r="AW697" t="str">
            <v>000</v>
          </cell>
          <cell r="AX697" t="str">
            <v>00</v>
          </cell>
          <cell r="AY697" t="str">
            <v>0</v>
          </cell>
          <cell r="AZ697" t="str">
            <v>FPL Fibernet</v>
          </cell>
        </row>
        <row r="698">
          <cell r="A698" t="str">
            <v>107100</v>
          </cell>
          <cell r="B698" t="str">
            <v>0368</v>
          </cell>
          <cell r="C698" t="str">
            <v>06200</v>
          </cell>
          <cell r="D698" t="str">
            <v>0FIBER</v>
          </cell>
          <cell r="E698" t="str">
            <v>368000</v>
          </cell>
          <cell r="F698" t="str">
            <v>0676</v>
          </cell>
          <cell r="G698" t="str">
            <v>12450</v>
          </cell>
          <cell r="H698" t="str">
            <v>A</v>
          </cell>
          <cell r="I698" t="str">
            <v>00000041</v>
          </cell>
          <cell r="J698">
            <v>65</v>
          </cell>
          <cell r="K698">
            <v>368</v>
          </cell>
          <cell r="L698">
            <v>6202</v>
          </cell>
          <cell r="M698">
            <v>0</v>
          </cell>
          <cell r="N698">
            <v>0</v>
          </cell>
          <cell r="O698">
            <v>0</v>
          </cell>
          <cell r="P698">
            <v>0</v>
          </cell>
          <cell r="Q698" t="str">
            <v>0676</v>
          </cell>
          <cell r="R698" t="str">
            <v>12450</v>
          </cell>
          <cell r="S698" t="str">
            <v>200212</v>
          </cell>
          <cell r="T698" t="str">
            <v>SA01</v>
          </cell>
          <cell r="U698">
            <v>2582.39</v>
          </cell>
          <cell r="V698" t="str">
            <v>LDB</v>
          </cell>
          <cell r="W698">
            <v>0</v>
          </cell>
          <cell r="Y698">
            <v>0</v>
          </cell>
          <cell r="Z698">
            <v>1</v>
          </cell>
          <cell r="AA698" t="str">
            <v>MS#</v>
          </cell>
          <cell r="AB698" t="str">
            <v xml:space="preserve">   998014506</v>
          </cell>
          <cell r="AC698" t="str">
            <v>BCH</v>
          </cell>
          <cell r="AD698" t="str">
            <v>013348</v>
          </cell>
          <cell r="AE698" t="str">
            <v>TML</v>
          </cell>
          <cell r="AF698" t="str">
            <v>12016</v>
          </cell>
          <cell r="AG698" t="str">
            <v>SRL</v>
          </cell>
          <cell r="AH698" t="str">
            <v>0368</v>
          </cell>
          <cell r="AI698" t="str">
            <v>DLV</v>
          </cell>
          <cell r="AJ698" t="str">
            <v>000</v>
          </cell>
          <cell r="AK698" t="str">
            <v>REL</v>
          </cell>
          <cell r="AL698" t="str">
            <v>000</v>
          </cell>
          <cell r="AM698" t="str">
            <v>LN#</v>
          </cell>
          <cell r="AO698" t="str">
            <v>UOI</v>
          </cell>
          <cell r="AP698" t="str">
            <v>EA</v>
          </cell>
          <cell r="AU698" t="str">
            <v>0</v>
          </cell>
          <cell r="AW698" t="str">
            <v>000</v>
          </cell>
          <cell r="AX698" t="str">
            <v>00</v>
          </cell>
          <cell r="AY698" t="str">
            <v>0</v>
          </cell>
          <cell r="AZ698" t="str">
            <v>FPL Fibernet</v>
          </cell>
        </row>
        <row r="699">
          <cell r="A699" t="str">
            <v>107100</v>
          </cell>
          <cell r="B699" t="str">
            <v>0368</v>
          </cell>
          <cell r="C699" t="str">
            <v>06200</v>
          </cell>
          <cell r="D699" t="str">
            <v>0FIBER</v>
          </cell>
          <cell r="E699" t="str">
            <v>368000</v>
          </cell>
          <cell r="F699" t="str">
            <v>0676</v>
          </cell>
          <cell r="G699" t="str">
            <v>12450</v>
          </cell>
          <cell r="H699" t="str">
            <v>A</v>
          </cell>
          <cell r="I699" t="str">
            <v>00000041</v>
          </cell>
          <cell r="J699">
            <v>65</v>
          </cell>
          <cell r="K699">
            <v>368</v>
          </cell>
          <cell r="L699">
            <v>6202</v>
          </cell>
          <cell r="M699">
            <v>0</v>
          </cell>
          <cell r="N699">
            <v>0</v>
          </cell>
          <cell r="O699">
            <v>0</v>
          </cell>
          <cell r="P699">
            <v>0</v>
          </cell>
          <cell r="Q699" t="str">
            <v>0676</v>
          </cell>
          <cell r="R699" t="str">
            <v>12450</v>
          </cell>
          <cell r="S699" t="str">
            <v>200212</v>
          </cell>
          <cell r="T699" t="str">
            <v>SA01</v>
          </cell>
          <cell r="U699">
            <v>3155.66</v>
          </cell>
          <cell r="V699" t="str">
            <v>LDB</v>
          </cell>
          <cell r="W699">
            <v>0</v>
          </cell>
          <cell r="Y699">
            <v>0</v>
          </cell>
          <cell r="Z699">
            <v>1</v>
          </cell>
          <cell r="AA699" t="str">
            <v>MS#</v>
          </cell>
          <cell r="AB699" t="str">
            <v xml:space="preserve">   998003076</v>
          </cell>
          <cell r="AC699" t="str">
            <v>BCH</v>
          </cell>
          <cell r="AD699" t="str">
            <v>017221</v>
          </cell>
          <cell r="AE699" t="str">
            <v>TML</v>
          </cell>
          <cell r="AF699" t="str">
            <v>12018</v>
          </cell>
          <cell r="AG699" t="str">
            <v>SRL</v>
          </cell>
          <cell r="AH699" t="str">
            <v>0368</v>
          </cell>
          <cell r="AI699" t="str">
            <v>DLV</v>
          </cell>
          <cell r="AJ699" t="str">
            <v>000</v>
          </cell>
          <cell r="AK699" t="str">
            <v>REL</v>
          </cell>
          <cell r="AL699" t="str">
            <v>000</v>
          </cell>
          <cell r="AM699" t="str">
            <v>LN#</v>
          </cell>
          <cell r="AO699" t="str">
            <v>UOI</v>
          </cell>
          <cell r="AP699" t="str">
            <v>EA</v>
          </cell>
          <cell r="AU699" t="str">
            <v>0</v>
          </cell>
          <cell r="AW699" t="str">
            <v>000</v>
          </cell>
          <cell r="AX699" t="str">
            <v>00</v>
          </cell>
          <cell r="AY699" t="str">
            <v>0</v>
          </cell>
          <cell r="AZ699" t="str">
            <v>FPL Fibernet</v>
          </cell>
        </row>
        <row r="700">
          <cell r="A700" t="str">
            <v>107100</v>
          </cell>
          <cell r="B700" t="str">
            <v>0368</v>
          </cell>
          <cell r="C700" t="str">
            <v>06200</v>
          </cell>
          <cell r="D700" t="str">
            <v>0FIBER</v>
          </cell>
          <cell r="E700" t="str">
            <v>368000</v>
          </cell>
          <cell r="F700" t="str">
            <v>0676</v>
          </cell>
          <cell r="G700" t="str">
            <v>12450</v>
          </cell>
          <cell r="H700" t="str">
            <v>A</v>
          </cell>
          <cell r="I700" t="str">
            <v>00000041</v>
          </cell>
          <cell r="J700">
            <v>65</v>
          </cell>
          <cell r="K700">
            <v>368</v>
          </cell>
          <cell r="L700">
            <v>6202</v>
          </cell>
          <cell r="M700">
            <v>0</v>
          </cell>
          <cell r="N700">
            <v>0</v>
          </cell>
          <cell r="O700">
            <v>0</v>
          </cell>
          <cell r="P700">
            <v>0</v>
          </cell>
          <cell r="Q700" t="str">
            <v>0676</v>
          </cell>
          <cell r="R700" t="str">
            <v>12450</v>
          </cell>
          <cell r="S700" t="str">
            <v>200212</v>
          </cell>
          <cell r="T700" t="str">
            <v>SA01</v>
          </cell>
          <cell r="U700">
            <v>6426.94</v>
          </cell>
          <cell r="V700" t="str">
            <v>LDB</v>
          </cell>
          <cell r="W700">
            <v>0</v>
          </cell>
          <cell r="Y700">
            <v>0</v>
          </cell>
          <cell r="Z700">
            <v>2</v>
          </cell>
          <cell r="AA700" t="str">
            <v>MS#</v>
          </cell>
          <cell r="AB700" t="str">
            <v xml:space="preserve">   998014233</v>
          </cell>
          <cell r="AC700" t="str">
            <v>BCH</v>
          </cell>
          <cell r="AD700" t="str">
            <v>015363</v>
          </cell>
          <cell r="AE700" t="str">
            <v>TML</v>
          </cell>
          <cell r="AF700" t="str">
            <v>12012</v>
          </cell>
          <cell r="AG700" t="str">
            <v>SRL</v>
          </cell>
          <cell r="AH700" t="str">
            <v>0350</v>
          </cell>
          <cell r="AI700" t="str">
            <v>DLV</v>
          </cell>
          <cell r="AJ700" t="str">
            <v>000</v>
          </cell>
          <cell r="AK700" t="str">
            <v>REL</v>
          </cell>
          <cell r="AL700" t="str">
            <v>000</v>
          </cell>
          <cell r="AM700" t="str">
            <v>LN#</v>
          </cell>
          <cell r="AO700" t="str">
            <v>UOI</v>
          </cell>
          <cell r="AP700" t="str">
            <v>EA</v>
          </cell>
          <cell r="AU700" t="str">
            <v>0</v>
          </cell>
          <cell r="AW700" t="str">
            <v>000</v>
          </cell>
          <cell r="AX700" t="str">
            <v>00</v>
          </cell>
          <cell r="AY700" t="str">
            <v>0</v>
          </cell>
          <cell r="AZ700" t="str">
            <v>FPL Fibernet</v>
          </cell>
        </row>
        <row r="701">
          <cell r="A701" t="str">
            <v>107100</v>
          </cell>
          <cell r="B701" t="str">
            <v>0368</v>
          </cell>
          <cell r="C701" t="str">
            <v>06200</v>
          </cell>
          <cell r="D701" t="str">
            <v>0FIBER</v>
          </cell>
          <cell r="E701" t="str">
            <v>368000</v>
          </cell>
          <cell r="F701" t="str">
            <v>0676</v>
          </cell>
          <cell r="G701" t="str">
            <v>12450</v>
          </cell>
          <cell r="H701" t="str">
            <v>A</v>
          </cell>
          <cell r="I701" t="str">
            <v>00000041</v>
          </cell>
          <cell r="J701">
            <v>65</v>
          </cell>
          <cell r="K701">
            <v>368</v>
          </cell>
          <cell r="L701">
            <v>6202</v>
          </cell>
          <cell r="M701">
            <v>0</v>
          </cell>
          <cell r="N701">
            <v>0</v>
          </cell>
          <cell r="O701">
            <v>0</v>
          </cell>
          <cell r="P701">
            <v>0</v>
          </cell>
          <cell r="Q701" t="str">
            <v>0676</v>
          </cell>
          <cell r="R701" t="str">
            <v>12450</v>
          </cell>
          <cell r="S701" t="str">
            <v>200212</v>
          </cell>
          <cell r="T701" t="str">
            <v>SA01</v>
          </cell>
          <cell r="U701">
            <v>13233.77</v>
          </cell>
          <cell r="V701" t="str">
            <v>LDB</v>
          </cell>
          <cell r="W701">
            <v>0</v>
          </cell>
          <cell r="Y701">
            <v>0</v>
          </cell>
          <cell r="Z701">
            <v>1</v>
          </cell>
          <cell r="AA701" t="str">
            <v>MS#</v>
          </cell>
          <cell r="AB701" t="str">
            <v xml:space="preserve">   998014194</v>
          </cell>
          <cell r="AC701" t="str">
            <v>BCH</v>
          </cell>
          <cell r="AD701" t="str">
            <v>013408</v>
          </cell>
          <cell r="AE701" t="str">
            <v>TML</v>
          </cell>
          <cell r="AF701" t="str">
            <v>12016</v>
          </cell>
          <cell r="AG701" t="str">
            <v>SRL</v>
          </cell>
          <cell r="AH701" t="str">
            <v>0368</v>
          </cell>
          <cell r="AI701" t="str">
            <v>DLV</v>
          </cell>
          <cell r="AJ701" t="str">
            <v>000</v>
          </cell>
          <cell r="AK701" t="str">
            <v>REL</v>
          </cell>
          <cell r="AL701" t="str">
            <v>000</v>
          </cell>
          <cell r="AM701" t="str">
            <v>LN#</v>
          </cell>
          <cell r="AO701" t="str">
            <v>UOI</v>
          </cell>
          <cell r="AP701" t="str">
            <v>EA</v>
          </cell>
          <cell r="AU701" t="str">
            <v>0</v>
          </cell>
          <cell r="AW701" t="str">
            <v>000</v>
          </cell>
          <cell r="AX701" t="str">
            <v>00</v>
          </cell>
          <cell r="AY701" t="str">
            <v>0</v>
          </cell>
          <cell r="AZ701" t="str">
            <v>FPL Fibernet</v>
          </cell>
        </row>
        <row r="702">
          <cell r="A702" t="str">
            <v>107100</v>
          </cell>
          <cell r="B702" t="str">
            <v>0368</v>
          </cell>
          <cell r="C702" t="str">
            <v>06200</v>
          </cell>
          <cell r="D702" t="str">
            <v>0FIBER</v>
          </cell>
          <cell r="E702" t="str">
            <v>368000</v>
          </cell>
          <cell r="F702" t="str">
            <v>0676</v>
          </cell>
          <cell r="G702" t="str">
            <v>12450</v>
          </cell>
          <cell r="H702" t="str">
            <v>A</v>
          </cell>
          <cell r="I702" t="str">
            <v>00000041</v>
          </cell>
          <cell r="J702">
            <v>65</v>
          </cell>
          <cell r="K702">
            <v>368</v>
          </cell>
          <cell r="L702">
            <v>6202</v>
          </cell>
          <cell r="M702">
            <v>0</v>
          </cell>
          <cell r="N702">
            <v>0</v>
          </cell>
          <cell r="O702">
            <v>0</v>
          </cell>
          <cell r="P702">
            <v>0</v>
          </cell>
          <cell r="Q702" t="str">
            <v>0676</v>
          </cell>
          <cell r="R702" t="str">
            <v>12450</v>
          </cell>
          <cell r="S702" t="str">
            <v>200212</v>
          </cell>
          <cell r="T702" t="str">
            <v>SA01</v>
          </cell>
          <cell r="U702">
            <v>13233.77</v>
          </cell>
          <cell r="V702" t="str">
            <v>LDB</v>
          </cell>
          <cell r="W702">
            <v>0</v>
          </cell>
          <cell r="Y702">
            <v>0</v>
          </cell>
          <cell r="Z702">
            <v>1</v>
          </cell>
          <cell r="AA702" t="str">
            <v>MS#</v>
          </cell>
          <cell r="AB702" t="str">
            <v xml:space="preserve">   998014194</v>
          </cell>
          <cell r="AC702" t="str">
            <v>BCH</v>
          </cell>
          <cell r="AD702" t="str">
            <v>013410</v>
          </cell>
          <cell r="AE702" t="str">
            <v>TML</v>
          </cell>
          <cell r="AF702" t="str">
            <v>12016</v>
          </cell>
          <cell r="AG702" t="str">
            <v>SRL</v>
          </cell>
          <cell r="AH702" t="str">
            <v>0368</v>
          </cell>
          <cell r="AI702" t="str">
            <v>DLV</v>
          </cell>
          <cell r="AJ702" t="str">
            <v>000</v>
          </cell>
          <cell r="AK702" t="str">
            <v>REL</v>
          </cell>
          <cell r="AL702" t="str">
            <v>000</v>
          </cell>
          <cell r="AM702" t="str">
            <v>LN#</v>
          </cell>
          <cell r="AO702" t="str">
            <v>UOI</v>
          </cell>
          <cell r="AP702" t="str">
            <v>EA</v>
          </cell>
          <cell r="AU702" t="str">
            <v>0</v>
          </cell>
          <cell r="AW702" t="str">
            <v>000</v>
          </cell>
          <cell r="AX702" t="str">
            <v>00</v>
          </cell>
          <cell r="AY702" t="str">
            <v>0</v>
          </cell>
          <cell r="AZ702" t="str">
            <v>FPL Fibernet</v>
          </cell>
        </row>
        <row r="703">
          <cell r="A703" t="str">
            <v>107100</v>
          </cell>
          <cell r="B703" t="str">
            <v>0368</v>
          </cell>
          <cell r="C703" t="str">
            <v>06200</v>
          </cell>
          <cell r="D703" t="str">
            <v>0FIBER</v>
          </cell>
          <cell r="E703" t="str">
            <v>368000</v>
          </cell>
          <cell r="F703" t="str">
            <v>0676</v>
          </cell>
          <cell r="G703" t="str">
            <v>12450</v>
          </cell>
          <cell r="H703" t="str">
            <v>A</v>
          </cell>
          <cell r="I703" t="str">
            <v>00000041</v>
          </cell>
          <cell r="J703">
            <v>65</v>
          </cell>
          <cell r="K703">
            <v>368</v>
          </cell>
          <cell r="L703">
            <v>6202</v>
          </cell>
          <cell r="M703">
            <v>0</v>
          </cell>
          <cell r="N703">
            <v>0</v>
          </cell>
          <cell r="O703">
            <v>0</v>
          </cell>
          <cell r="P703">
            <v>0</v>
          </cell>
          <cell r="Q703" t="str">
            <v>0676</v>
          </cell>
          <cell r="R703" t="str">
            <v>12450</v>
          </cell>
          <cell r="S703" t="str">
            <v>200212</v>
          </cell>
          <cell r="T703" t="str">
            <v>SA01</v>
          </cell>
          <cell r="U703">
            <v>15494.33</v>
          </cell>
          <cell r="V703" t="str">
            <v>LDB</v>
          </cell>
          <cell r="W703">
            <v>0</v>
          </cell>
          <cell r="Y703">
            <v>0</v>
          </cell>
          <cell r="Z703">
            <v>6</v>
          </cell>
          <cell r="AA703" t="str">
            <v>MS#</v>
          </cell>
          <cell r="AB703" t="str">
            <v xml:space="preserve">   998014506</v>
          </cell>
          <cell r="AC703" t="str">
            <v>BCH</v>
          </cell>
          <cell r="AD703" t="str">
            <v>013347</v>
          </cell>
          <cell r="AE703" t="str">
            <v>TML</v>
          </cell>
          <cell r="AF703" t="str">
            <v>12016</v>
          </cell>
          <cell r="AG703" t="str">
            <v>SRL</v>
          </cell>
          <cell r="AH703" t="str">
            <v>0368</v>
          </cell>
          <cell r="AI703" t="str">
            <v>DLV</v>
          </cell>
          <cell r="AJ703" t="str">
            <v>000</v>
          </cell>
          <cell r="AK703" t="str">
            <v>REL</v>
          </cell>
          <cell r="AL703" t="str">
            <v>000</v>
          </cell>
          <cell r="AM703" t="str">
            <v>LN#</v>
          </cell>
          <cell r="AO703" t="str">
            <v>UOI</v>
          </cell>
          <cell r="AP703" t="str">
            <v>EA</v>
          </cell>
          <cell r="AU703" t="str">
            <v>0</v>
          </cell>
          <cell r="AW703" t="str">
            <v>000</v>
          </cell>
          <cell r="AX703" t="str">
            <v>00</v>
          </cell>
          <cell r="AY703" t="str">
            <v>0</v>
          </cell>
          <cell r="AZ703" t="str">
            <v>FPL Fibernet</v>
          </cell>
        </row>
        <row r="704">
          <cell r="A704" t="str">
            <v>107100</v>
          </cell>
          <cell r="B704" t="str">
            <v>0368</v>
          </cell>
          <cell r="C704" t="str">
            <v>06200</v>
          </cell>
          <cell r="D704" t="str">
            <v>0FIBER</v>
          </cell>
          <cell r="E704" t="str">
            <v>368000</v>
          </cell>
          <cell r="F704" t="str">
            <v>0676</v>
          </cell>
          <cell r="G704" t="str">
            <v>12450</v>
          </cell>
          <cell r="H704" t="str">
            <v>A</v>
          </cell>
          <cell r="I704" t="str">
            <v>00000041</v>
          </cell>
          <cell r="J704">
            <v>65</v>
          </cell>
          <cell r="K704">
            <v>368</v>
          </cell>
          <cell r="L704">
            <v>6202</v>
          </cell>
          <cell r="M704">
            <v>0</v>
          </cell>
          <cell r="N704">
            <v>0</v>
          </cell>
          <cell r="O704">
            <v>0</v>
          </cell>
          <cell r="P704">
            <v>0</v>
          </cell>
          <cell r="Q704" t="str">
            <v>0676</v>
          </cell>
          <cell r="R704" t="str">
            <v>12450</v>
          </cell>
          <cell r="S704" t="str">
            <v>200212</v>
          </cell>
          <cell r="T704" t="str">
            <v>SA01</v>
          </cell>
          <cell r="U704">
            <v>17404.8</v>
          </cell>
          <cell r="V704" t="str">
            <v>LDB</v>
          </cell>
          <cell r="W704">
            <v>0</v>
          </cell>
          <cell r="Y704">
            <v>0</v>
          </cell>
          <cell r="Z704">
            <v>1</v>
          </cell>
          <cell r="AA704" t="str">
            <v>MS#</v>
          </cell>
          <cell r="AB704" t="str">
            <v xml:space="preserve">   998014197</v>
          </cell>
          <cell r="AC704" t="str">
            <v>BCH</v>
          </cell>
          <cell r="AD704" t="str">
            <v>014933</v>
          </cell>
          <cell r="AE704" t="str">
            <v>TML</v>
          </cell>
          <cell r="AF704" t="str">
            <v>12011</v>
          </cell>
          <cell r="AG704" t="str">
            <v>SRL</v>
          </cell>
          <cell r="AH704" t="str">
            <v>0368</v>
          </cell>
          <cell r="AI704" t="str">
            <v>DLV</v>
          </cell>
          <cell r="AJ704" t="str">
            <v>000</v>
          </cell>
          <cell r="AK704" t="str">
            <v>REL</v>
          </cell>
          <cell r="AL704" t="str">
            <v>000</v>
          </cell>
          <cell r="AM704" t="str">
            <v>LN#</v>
          </cell>
          <cell r="AO704" t="str">
            <v>UOI</v>
          </cell>
          <cell r="AP704" t="str">
            <v>EA</v>
          </cell>
          <cell r="AU704" t="str">
            <v>0</v>
          </cell>
          <cell r="AW704" t="str">
            <v>000</v>
          </cell>
          <cell r="AX704" t="str">
            <v>00</v>
          </cell>
          <cell r="AY704" t="str">
            <v>0</v>
          </cell>
          <cell r="AZ704" t="str">
            <v>FPL Fibernet</v>
          </cell>
        </row>
        <row r="705">
          <cell r="A705" t="str">
            <v>107100</v>
          </cell>
          <cell r="B705" t="str">
            <v>0368</v>
          </cell>
          <cell r="C705" t="str">
            <v>06200</v>
          </cell>
          <cell r="D705" t="str">
            <v>0FIBER</v>
          </cell>
          <cell r="E705" t="str">
            <v>368000</v>
          </cell>
          <cell r="F705" t="str">
            <v>0676</v>
          </cell>
          <cell r="G705" t="str">
            <v>12450</v>
          </cell>
          <cell r="H705" t="str">
            <v>A</v>
          </cell>
          <cell r="I705" t="str">
            <v>00000041</v>
          </cell>
          <cell r="J705">
            <v>65</v>
          </cell>
          <cell r="K705">
            <v>368</v>
          </cell>
          <cell r="L705">
            <v>6202</v>
          </cell>
          <cell r="M705">
            <v>0</v>
          </cell>
          <cell r="N705">
            <v>0</v>
          </cell>
          <cell r="O705">
            <v>0</v>
          </cell>
          <cell r="P705">
            <v>0</v>
          </cell>
          <cell r="Q705" t="str">
            <v>0676</v>
          </cell>
          <cell r="R705" t="str">
            <v>12450</v>
          </cell>
          <cell r="S705" t="str">
            <v>200212</v>
          </cell>
          <cell r="T705" t="str">
            <v>SA01</v>
          </cell>
          <cell r="U705">
            <v>-0.01</v>
          </cell>
          <cell r="V705" t="str">
            <v>LDB</v>
          </cell>
          <cell r="W705">
            <v>0</v>
          </cell>
          <cell r="Y705">
            <v>0</v>
          </cell>
          <cell r="Z705">
            <v>-1</v>
          </cell>
          <cell r="AA705" t="str">
            <v>MS#</v>
          </cell>
          <cell r="AB705" t="str">
            <v xml:space="preserve">   998000567</v>
          </cell>
          <cell r="AC705" t="str">
            <v>BCH</v>
          </cell>
          <cell r="AD705" t="str">
            <v>012889</v>
          </cell>
          <cell r="AE705" t="str">
            <v>TML</v>
          </cell>
          <cell r="AF705" t="str">
            <v>12020</v>
          </cell>
          <cell r="AG705" t="str">
            <v>SRL</v>
          </cell>
          <cell r="AH705" t="str">
            <v>0368</v>
          </cell>
          <cell r="AI705" t="str">
            <v>DLV</v>
          </cell>
          <cell r="AJ705" t="str">
            <v>000</v>
          </cell>
          <cell r="AK705" t="str">
            <v>REL</v>
          </cell>
          <cell r="AL705" t="str">
            <v>000</v>
          </cell>
          <cell r="AM705" t="str">
            <v>LN#</v>
          </cell>
          <cell r="AO705" t="str">
            <v>UOI</v>
          </cell>
          <cell r="AP705" t="str">
            <v>EA</v>
          </cell>
          <cell r="AU705" t="str">
            <v>0</v>
          </cell>
          <cell r="AW705" t="str">
            <v>000</v>
          </cell>
          <cell r="AX705" t="str">
            <v>00</v>
          </cell>
          <cell r="AY705" t="str">
            <v>0</v>
          </cell>
          <cell r="AZ705" t="str">
            <v>FPL Fibernet</v>
          </cell>
        </row>
        <row r="706">
          <cell r="A706" t="str">
            <v>107100</v>
          </cell>
          <cell r="B706" t="str">
            <v>0368</v>
          </cell>
          <cell r="C706" t="str">
            <v>06200</v>
          </cell>
          <cell r="D706" t="str">
            <v>0FIBER</v>
          </cell>
          <cell r="E706" t="str">
            <v>368000</v>
          </cell>
          <cell r="F706" t="str">
            <v>0676</v>
          </cell>
          <cell r="G706" t="str">
            <v>12450</v>
          </cell>
          <cell r="H706" t="str">
            <v>A</v>
          </cell>
          <cell r="I706" t="str">
            <v>00000041</v>
          </cell>
          <cell r="J706">
            <v>65</v>
          </cell>
          <cell r="K706">
            <v>368</v>
          </cell>
          <cell r="L706">
            <v>6202</v>
          </cell>
          <cell r="M706">
            <v>0</v>
          </cell>
          <cell r="N706">
            <v>0</v>
          </cell>
          <cell r="O706">
            <v>0</v>
          </cell>
          <cell r="P706">
            <v>0</v>
          </cell>
          <cell r="Q706" t="str">
            <v>0676</v>
          </cell>
          <cell r="R706" t="str">
            <v>12450</v>
          </cell>
          <cell r="S706" t="str">
            <v>200212</v>
          </cell>
          <cell r="T706" t="str">
            <v>SA01</v>
          </cell>
          <cell r="U706">
            <v>-0.01</v>
          </cell>
          <cell r="V706" t="str">
            <v>LDB</v>
          </cell>
          <cell r="W706">
            <v>0</v>
          </cell>
          <cell r="Y706">
            <v>0</v>
          </cell>
          <cell r="Z706">
            <v>-1</v>
          </cell>
          <cell r="AA706" t="str">
            <v>MS#</v>
          </cell>
          <cell r="AB706" t="str">
            <v xml:space="preserve">   998010035</v>
          </cell>
          <cell r="AC706" t="str">
            <v>BCH</v>
          </cell>
          <cell r="AD706" t="str">
            <v>015504</v>
          </cell>
          <cell r="AE706" t="str">
            <v>TML</v>
          </cell>
          <cell r="AF706" t="str">
            <v>12019</v>
          </cell>
          <cell r="AG706" t="str">
            <v>SRL</v>
          </cell>
          <cell r="AH706" t="str">
            <v>0350</v>
          </cell>
          <cell r="AI706" t="str">
            <v>DLV</v>
          </cell>
          <cell r="AJ706" t="str">
            <v>000</v>
          </cell>
          <cell r="AK706" t="str">
            <v>REL</v>
          </cell>
          <cell r="AL706" t="str">
            <v>000</v>
          </cell>
          <cell r="AM706" t="str">
            <v>LN#</v>
          </cell>
          <cell r="AO706" t="str">
            <v>UOI</v>
          </cell>
          <cell r="AP706" t="str">
            <v>EA</v>
          </cell>
          <cell r="AU706" t="str">
            <v>0</v>
          </cell>
          <cell r="AW706" t="str">
            <v>000</v>
          </cell>
          <cell r="AX706" t="str">
            <v>00</v>
          </cell>
          <cell r="AY706" t="str">
            <v>0</v>
          </cell>
          <cell r="AZ706" t="str">
            <v>FPL Fibernet</v>
          </cell>
        </row>
        <row r="707">
          <cell r="A707" t="str">
            <v>107100</v>
          </cell>
          <cell r="B707" t="str">
            <v>0368</v>
          </cell>
          <cell r="C707" t="str">
            <v>06200</v>
          </cell>
          <cell r="D707" t="str">
            <v>0FIBER</v>
          </cell>
          <cell r="E707" t="str">
            <v>368000</v>
          </cell>
          <cell r="F707" t="str">
            <v>0676</v>
          </cell>
          <cell r="G707" t="str">
            <v>12450</v>
          </cell>
          <cell r="H707" t="str">
            <v>A</v>
          </cell>
          <cell r="I707" t="str">
            <v>00000041</v>
          </cell>
          <cell r="J707">
            <v>65</v>
          </cell>
          <cell r="K707">
            <v>368</v>
          </cell>
          <cell r="L707">
            <v>6202</v>
          </cell>
          <cell r="M707">
            <v>0</v>
          </cell>
          <cell r="N707">
            <v>0</v>
          </cell>
          <cell r="O707">
            <v>0</v>
          </cell>
          <cell r="P707">
            <v>0</v>
          </cell>
          <cell r="Q707" t="str">
            <v>0676</v>
          </cell>
          <cell r="R707" t="str">
            <v>12450</v>
          </cell>
          <cell r="S707" t="str">
            <v>200212</v>
          </cell>
          <cell r="T707" t="str">
            <v>SA01</v>
          </cell>
          <cell r="U707">
            <v>-0.01</v>
          </cell>
          <cell r="V707" t="str">
            <v>LDB</v>
          </cell>
          <cell r="W707">
            <v>0</v>
          </cell>
          <cell r="Y707">
            <v>0</v>
          </cell>
          <cell r="Z707">
            <v>-1</v>
          </cell>
          <cell r="AA707" t="str">
            <v>MS#</v>
          </cell>
          <cell r="AB707" t="str">
            <v xml:space="preserve">   998010039</v>
          </cell>
          <cell r="AC707" t="str">
            <v>BCH</v>
          </cell>
          <cell r="AD707" t="str">
            <v>015504</v>
          </cell>
          <cell r="AE707" t="str">
            <v>TML</v>
          </cell>
          <cell r="AF707" t="str">
            <v>12019</v>
          </cell>
          <cell r="AG707" t="str">
            <v>SRL</v>
          </cell>
          <cell r="AH707" t="str">
            <v>0350</v>
          </cell>
          <cell r="AI707" t="str">
            <v>DLV</v>
          </cell>
          <cell r="AJ707" t="str">
            <v>000</v>
          </cell>
          <cell r="AK707" t="str">
            <v>REL</v>
          </cell>
          <cell r="AL707" t="str">
            <v>000</v>
          </cell>
          <cell r="AM707" t="str">
            <v>LN#</v>
          </cell>
          <cell r="AO707" t="str">
            <v>UOI</v>
          </cell>
          <cell r="AP707" t="str">
            <v>EA</v>
          </cell>
          <cell r="AU707" t="str">
            <v>0</v>
          </cell>
          <cell r="AW707" t="str">
            <v>000</v>
          </cell>
          <cell r="AX707" t="str">
            <v>00</v>
          </cell>
          <cell r="AY707" t="str">
            <v>0</v>
          </cell>
          <cell r="AZ707" t="str">
            <v>FPL Fibernet</v>
          </cell>
        </row>
        <row r="708">
          <cell r="A708" t="str">
            <v>107100</v>
          </cell>
          <cell r="B708" t="str">
            <v>0368</v>
          </cell>
          <cell r="C708" t="str">
            <v>06200</v>
          </cell>
          <cell r="D708" t="str">
            <v>0FIBER</v>
          </cell>
          <cell r="E708" t="str">
            <v>368000</v>
          </cell>
          <cell r="F708" t="str">
            <v>0676</v>
          </cell>
          <cell r="G708" t="str">
            <v>12450</v>
          </cell>
          <cell r="H708" t="str">
            <v>A</v>
          </cell>
          <cell r="I708" t="str">
            <v>00000041</v>
          </cell>
          <cell r="J708">
            <v>65</v>
          </cell>
          <cell r="K708">
            <v>368</v>
          </cell>
          <cell r="L708">
            <v>6202</v>
          </cell>
          <cell r="M708">
            <v>0</v>
          </cell>
          <cell r="N708">
            <v>0</v>
          </cell>
          <cell r="O708">
            <v>0</v>
          </cell>
          <cell r="P708">
            <v>0</v>
          </cell>
          <cell r="Q708" t="str">
            <v>0676</v>
          </cell>
          <cell r="R708" t="str">
            <v>12450</v>
          </cell>
          <cell r="S708" t="str">
            <v>200212</v>
          </cell>
          <cell r="T708" t="str">
            <v>SA01</v>
          </cell>
          <cell r="U708">
            <v>-0.01</v>
          </cell>
          <cell r="V708" t="str">
            <v>LDB</v>
          </cell>
          <cell r="W708">
            <v>0</v>
          </cell>
          <cell r="Y708">
            <v>0</v>
          </cell>
          <cell r="Z708">
            <v>-1</v>
          </cell>
          <cell r="AA708" t="str">
            <v>MS#</v>
          </cell>
          <cell r="AB708" t="str">
            <v xml:space="preserve">   998010041</v>
          </cell>
          <cell r="AC708" t="str">
            <v>BCH</v>
          </cell>
          <cell r="AD708" t="str">
            <v>015504</v>
          </cell>
          <cell r="AE708" t="str">
            <v>TML</v>
          </cell>
          <cell r="AF708" t="str">
            <v>12019</v>
          </cell>
          <cell r="AG708" t="str">
            <v>SRL</v>
          </cell>
          <cell r="AH708" t="str">
            <v>0350</v>
          </cell>
          <cell r="AI708" t="str">
            <v>DLV</v>
          </cell>
          <cell r="AJ708" t="str">
            <v>000</v>
          </cell>
          <cell r="AK708" t="str">
            <v>REL</v>
          </cell>
          <cell r="AL708" t="str">
            <v>000</v>
          </cell>
          <cell r="AM708" t="str">
            <v>LN#</v>
          </cell>
          <cell r="AO708" t="str">
            <v>UOI</v>
          </cell>
          <cell r="AP708" t="str">
            <v>EA</v>
          </cell>
          <cell r="AU708" t="str">
            <v>0</v>
          </cell>
          <cell r="AW708" t="str">
            <v>000</v>
          </cell>
          <cell r="AX708" t="str">
            <v>00</v>
          </cell>
          <cell r="AY708" t="str">
            <v>0</v>
          </cell>
          <cell r="AZ708" t="str">
            <v>FPL Fibernet</v>
          </cell>
        </row>
        <row r="709">
          <cell r="A709" t="str">
            <v>107100</v>
          </cell>
          <cell r="B709" t="str">
            <v>0368</v>
          </cell>
          <cell r="C709" t="str">
            <v>06200</v>
          </cell>
          <cell r="D709" t="str">
            <v>0FIBER</v>
          </cell>
          <cell r="E709" t="str">
            <v>368000</v>
          </cell>
          <cell r="F709" t="str">
            <v>0676</v>
          </cell>
          <cell r="G709" t="str">
            <v>12450</v>
          </cell>
          <cell r="H709" t="str">
            <v>A</v>
          </cell>
          <cell r="I709" t="str">
            <v>00000041</v>
          </cell>
          <cell r="J709">
            <v>65</v>
          </cell>
          <cell r="K709">
            <v>368</v>
          </cell>
          <cell r="L709">
            <v>6202</v>
          </cell>
          <cell r="M709">
            <v>0</v>
          </cell>
          <cell r="N709">
            <v>0</v>
          </cell>
          <cell r="O709">
            <v>0</v>
          </cell>
          <cell r="P709">
            <v>0</v>
          </cell>
          <cell r="Q709" t="str">
            <v>0676</v>
          </cell>
          <cell r="R709" t="str">
            <v>12450</v>
          </cell>
          <cell r="S709" t="str">
            <v>200212</v>
          </cell>
          <cell r="T709" t="str">
            <v>SA01</v>
          </cell>
          <cell r="U709">
            <v>-0.01</v>
          </cell>
          <cell r="V709" t="str">
            <v>LDB</v>
          </cell>
          <cell r="W709">
            <v>0</v>
          </cell>
          <cell r="Y709">
            <v>0</v>
          </cell>
          <cell r="Z709">
            <v>-1</v>
          </cell>
          <cell r="AA709" t="str">
            <v>MS#</v>
          </cell>
          <cell r="AB709" t="str">
            <v xml:space="preserve">   998010055</v>
          </cell>
          <cell r="AC709" t="str">
            <v>BCH</v>
          </cell>
          <cell r="AD709" t="str">
            <v>015504</v>
          </cell>
          <cell r="AE709" t="str">
            <v>TML</v>
          </cell>
          <cell r="AF709" t="str">
            <v>12019</v>
          </cell>
          <cell r="AG709" t="str">
            <v>SRL</v>
          </cell>
          <cell r="AH709" t="str">
            <v>0350</v>
          </cell>
          <cell r="AI709" t="str">
            <v>DLV</v>
          </cell>
          <cell r="AJ709" t="str">
            <v>000</v>
          </cell>
          <cell r="AK709" t="str">
            <v>REL</v>
          </cell>
          <cell r="AL709" t="str">
            <v>000</v>
          </cell>
          <cell r="AM709" t="str">
            <v>LN#</v>
          </cell>
          <cell r="AO709" t="str">
            <v>UOI</v>
          </cell>
          <cell r="AP709" t="str">
            <v>EA</v>
          </cell>
          <cell r="AU709" t="str">
            <v>0</v>
          </cell>
          <cell r="AW709" t="str">
            <v>000</v>
          </cell>
          <cell r="AX709" t="str">
            <v>00</v>
          </cell>
          <cell r="AY709" t="str">
            <v>0</v>
          </cell>
          <cell r="AZ709" t="str">
            <v>FPL Fibernet</v>
          </cell>
        </row>
        <row r="710">
          <cell r="A710" t="str">
            <v>107100</v>
          </cell>
          <cell r="B710" t="str">
            <v>0368</v>
          </cell>
          <cell r="C710" t="str">
            <v>06200</v>
          </cell>
          <cell r="D710" t="str">
            <v>0FIBER</v>
          </cell>
          <cell r="E710" t="str">
            <v>368000</v>
          </cell>
          <cell r="F710" t="str">
            <v>0676</v>
          </cell>
          <cell r="G710" t="str">
            <v>12450</v>
          </cell>
          <cell r="H710" t="str">
            <v>A</v>
          </cell>
          <cell r="I710" t="str">
            <v>00000041</v>
          </cell>
          <cell r="J710">
            <v>65</v>
          </cell>
          <cell r="K710">
            <v>368</v>
          </cell>
          <cell r="L710">
            <v>6202</v>
          </cell>
          <cell r="M710">
            <v>0</v>
          </cell>
          <cell r="N710">
            <v>0</v>
          </cell>
          <cell r="O710">
            <v>0</v>
          </cell>
          <cell r="P710">
            <v>0</v>
          </cell>
          <cell r="Q710" t="str">
            <v>0676</v>
          </cell>
          <cell r="R710" t="str">
            <v>12450</v>
          </cell>
          <cell r="S710" t="str">
            <v>200212</v>
          </cell>
          <cell r="T710" t="str">
            <v>SA01</v>
          </cell>
          <cell r="U710">
            <v>-0.01</v>
          </cell>
          <cell r="V710" t="str">
            <v>LDB</v>
          </cell>
          <cell r="W710">
            <v>0</v>
          </cell>
          <cell r="Y710">
            <v>0</v>
          </cell>
          <cell r="Z710">
            <v>-1</v>
          </cell>
          <cell r="AA710" t="str">
            <v>MS#</v>
          </cell>
          <cell r="AB710" t="str">
            <v xml:space="preserve">   998010083</v>
          </cell>
          <cell r="AC710" t="str">
            <v>BCH</v>
          </cell>
          <cell r="AD710" t="str">
            <v>012883</v>
          </cell>
          <cell r="AE710" t="str">
            <v>TML</v>
          </cell>
          <cell r="AF710" t="str">
            <v>12020</v>
          </cell>
          <cell r="AG710" t="str">
            <v>SRL</v>
          </cell>
          <cell r="AH710" t="str">
            <v>0350</v>
          </cell>
          <cell r="AI710" t="str">
            <v>DLV</v>
          </cell>
          <cell r="AJ710" t="str">
            <v>000</v>
          </cell>
          <cell r="AK710" t="str">
            <v>REL</v>
          </cell>
          <cell r="AL710" t="str">
            <v>000</v>
          </cell>
          <cell r="AM710" t="str">
            <v>LN#</v>
          </cell>
          <cell r="AO710" t="str">
            <v>UOI</v>
          </cell>
          <cell r="AP710" t="str">
            <v>EA</v>
          </cell>
          <cell r="AU710" t="str">
            <v>0</v>
          </cell>
          <cell r="AW710" t="str">
            <v>000</v>
          </cell>
          <cell r="AX710" t="str">
            <v>00</v>
          </cell>
          <cell r="AY710" t="str">
            <v>0</v>
          </cell>
          <cell r="AZ710" t="str">
            <v>FPL Fibernet</v>
          </cell>
        </row>
        <row r="711">
          <cell r="A711" t="str">
            <v>107100</v>
          </cell>
          <cell r="B711" t="str">
            <v>0368</v>
          </cell>
          <cell r="C711" t="str">
            <v>06200</v>
          </cell>
          <cell r="D711" t="str">
            <v>0FIBER</v>
          </cell>
          <cell r="E711" t="str">
            <v>368000</v>
          </cell>
          <cell r="F711" t="str">
            <v>0676</v>
          </cell>
          <cell r="G711" t="str">
            <v>12450</v>
          </cell>
          <cell r="H711" t="str">
            <v>A</v>
          </cell>
          <cell r="I711" t="str">
            <v>00000041</v>
          </cell>
          <cell r="J711">
            <v>65</v>
          </cell>
          <cell r="K711">
            <v>368</v>
          </cell>
          <cell r="L711">
            <v>6202</v>
          </cell>
          <cell r="M711">
            <v>0</v>
          </cell>
          <cell r="N711">
            <v>0</v>
          </cell>
          <cell r="O711">
            <v>0</v>
          </cell>
          <cell r="P711">
            <v>0</v>
          </cell>
          <cell r="Q711" t="str">
            <v>0676</v>
          </cell>
          <cell r="R711" t="str">
            <v>12450</v>
          </cell>
          <cell r="S711" t="str">
            <v>200212</v>
          </cell>
          <cell r="T711" t="str">
            <v>SA01</v>
          </cell>
          <cell r="U711">
            <v>-0.01</v>
          </cell>
          <cell r="V711" t="str">
            <v>LDB</v>
          </cell>
          <cell r="W711">
            <v>0</v>
          </cell>
          <cell r="Y711">
            <v>0</v>
          </cell>
          <cell r="Z711">
            <v>-1</v>
          </cell>
          <cell r="AA711" t="str">
            <v>MS#</v>
          </cell>
          <cell r="AB711" t="str">
            <v xml:space="preserve">   998010084</v>
          </cell>
          <cell r="AC711" t="str">
            <v>BCH</v>
          </cell>
          <cell r="AD711" t="str">
            <v>012883</v>
          </cell>
          <cell r="AE711" t="str">
            <v>TML</v>
          </cell>
          <cell r="AF711" t="str">
            <v>12020</v>
          </cell>
          <cell r="AG711" t="str">
            <v>SRL</v>
          </cell>
          <cell r="AH711" t="str">
            <v>0350</v>
          </cell>
          <cell r="AI711" t="str">
            <v>DLV</v>
          </cell>
          <cell r="AJ711" t="str">
            <v>000</v>
          </cell>
          <cell r="AK711" t="str">
            <v>REL</v>
          </cell>
          <cell r="AL711" t="str">
            <v>000</v>
          </cell>
          <cell r="AM711" t="str">
            <v>LN#</v>
          </cell>
          <cell r="AO711" t="str">
            <v>UOI</v>
          </cell>
          <cell r="AP711" t="str">
            <v>EA</v>
          </cell>
          <cell r="AU711" t="str">
            <v>0</v>
          </cell>
          <cell r="AW711" t="str">
            <v>000</v>
          </cell>
          <cell r="AX711" t="str">
            <v>00</v>
          </cell>
          <cell r="AY711" t="str">
            <v>0</v>
          </cell>
          <cell r="AZ711" t="str">
            <v>FPL Fibernet</v>
          </cell>
        </row>
        <row r="712">
          <cell r="A712" t="str">
            <v>107100</v>
          </cell>
          <cell r="B712" t="str">
            <v>0368</v>
          </cell>
          <cell r="C712" t="str">
            <v>06200</v>
          </cell>
          <cell r="D712" t="str">
            <v>0FIBER</v>
          </cell>
          <cell r="E712" t="str">
            <v>368000</v>
          </cell>
          <cell r="F712" t="str">
            <v>0676</v>
          </cell>
          <cell r="G712" t="str">
            <v>12450</v>
          </cell>
          <cell r="H712" t="str">
            <v>A</v>
          </cell>
          <cell r="I712" t="str">
            <v>00000041</v>
          </cell>
          <cell r="J712">
            <v>65</v>
          </cell>
          <cell r="K712">
            <v>368</v>
          </cell>
          <cell r="L712">
            <v>6202</v>
          </cell>
          <cell r="M712">
            <v>0</v>
          </cell>
          <cell r="N712">
            <v>0</v>
          </cell>
          <cell r="O712">
            <v>0</v>
          </cell>
          <cell r="P712">
            <v>0</v>
          </cell>
          <cell r="Q712" t="str">
            <v>0676</v>
          </cell>
          <cell r="R712" t="str">
            <v>12450</v>
          </cell>
          <cell r="S712" t="str">
            <v>200212</v>
          </cell>
          <cell r="T712" t="str">
            <v>SA01</v>
          </cell>
          <cell r="U712">
            <v>-0.01</v>
          </cell>
          <cell r="V712" t="str">
            <v>LDB</v>
          </cell>
          <cell r="W712">
            <v>0</v>
          </cell>
          <cell r="Y712">
            <v>0</v>
          </cell>
          <cell r="Z712">
            <v>-1</v>
          </cell>
          <cell r="AA712" t="str">
            <v>MS#</v>
          </cell>
          <cell r="AB712" t="str">
            <v xml:space="preserve">   998010093</v>
          </cell>
          <cell r="AC712" t="str">
            <v>BCH</v>
          </cell>
          <cell r="AD712" t="str">
            <v>015504</v>
          </cell>
          <cell r="AE712" t="str">
            <v>TML</v>
          </cell>
          <cell r="AF712" t="str">
            <v>12019</v>
          </cell>
          <cell r="AG712" t="str">
            <v>SRL</v>
          </cell>
          <cell r="AH712" t="str">
            <v>0350</v>
          </cell>
          <cell r="AI712" t="str">
            <v>DLV</v>
          </cell>
          <cell r="AJ712" t="str">
            <v>000</v>
          </cell>
          <cell r="AK712" t="str">
            <v>REL</v>
          </cell>
          <cell r="AL712" t="str">
            <v>000</v>
          </cell>
          <cell r="AM712" t="str">
            <v>LN#</v>
          </cell>
          <cell r="AO712" t="str">
            <v>UOI</v>
          </cell>
          <cell r="AP712" t="str">
            <v>EA</v>
          </cell>
          <cell r="AU712" t="str">
            <v>0</v>
          </cell>
          <cell r="AW712" t="str">
            <v>000</v>
          </cell>
          <cell r="AX712" t="str">
            <v>00</v>
          </cell>
          <cell r="AY712" t="str">
            <v>0</v>
          </cell>
          <cell r="AZ712" t="str">
            <v>FPL Fibernet</v>
          </cell>
        </row>
        <row r="713">
          <cell r="A713" t="str">
            <v>107100</v>
          </cell>
          <cell r="B713" t="str">
            <v>0368</v>
          </cell>
          <cell r="C713" t="str">
            <v>06200</v>
          </cell>
          <cell r="D713" t="str">
            <v>0FIBER</v>
          </cell>
          <cell r="E713" t="str">
            <v>368000</v>
          </cell>
          <cell r="F713" t="str">
            <v>0676</v>
          </cell>
          <cell r="G713" t="str">
            <v>12450</v>
          </cell>
          <cell r="H713" t="str">
            <v>A</v>
          </cell>
          <cell r="I713" t="str">
            <v>00000041</v>
          </cell>
          <cell r="J713">
            <v>65</v>
          </cell>
          <cell r="K713">
            <v>368</v>
          </cell>
          <cell r="L713">
            <v>6202</v>
          </cell>
          <cell r="M713">
            <v>0</v>
          </cell>
          <cell r="N713">
            <v>0</v>
          </cell>
          <cell r="O713">
            <v>0</v>
          </cell>
          <cell r="P713">
            <v>0</v>
          </cell>
          <cell r="Q713" t="str">
            <v>0676</v>
          </cell>
          <cell r="R713" t="str">
            <v>12450</v>
          </cell>
          <cell r="S713" t="str">
            <v>200212</v>
          </cell>
          <cell r="T713" t="str">
            <v>SA01</v>
          </cell>
          <cell r="U713">
            <v>-0.01</v>
          </cell>
          <cell r="V713" t="str">
            <v>LDB</v>
          </cell>
          <cell r="W713">
            <v>0</v>
          </cell>
          <cell r="Y713">
            <v>0</v>
          </cell>
          <cell r="Z713">
            <v>-1</v>
          </cell>
          <cell r="AA713" t="str">
            <v>MS#</v>
          </cell>
          <cell r="AB713" t="str">
            <v xml:space="preserve">   998010102</v>
          </cell>
          <cell r="AC713" t="str">
            <v>BCH</v>
          </cell>
          <cell r="AD713" t="str">
            <v>015504</v>
          </cell>
          <cell r="AE713" t="str">
            <v>TML</v>
          </cell>
          <cell r="AF713" t="str">
            <v>12019</v>
          </cell>
          <cell r="AG713" t="str">
            <v>SRL</v>
          </cell>
          <cell r="AH713" t="str">
            <v>0350</v>
          </cell>
          <cell r="AI713" t="str">
            <v>DLV</v>
          </cell>
          <cell r="AJ713" t="str">
            <v>000</v>
          </cell>
          <cell r="AK713" t="str">
            <v>REL</v>
          </cell>
          <cell r="AL713" t="str">
            <v>000</v>
          </cell>
          <cell r="AM713" t="str">
            <v>LN#</v>
          </cell>
          <cell r="AO713" t="str">
            <v>UOI</v>
          </cell>
          <cell r="AP713" t="str">
            <v>EA</v>
          </cell>
          <cell r="AU713" t="str">
            <v>0</v>
          </cell>
          <cell r="AW713" t="str">
            <v>000</v>
          </cell>
          <cell r="AX713" t="str">
            <v>00</v>
          </cell>
          <cell r="AY713" t="str">
            <v>0</v>
          </cell>
          <cell r="AZ713" t="str">
            <v>FPL Fibernet</v>
          </cell>
        </row>
        <row r="714">
          <cell r="A714" t="str">
            <v>107100</v>
          </cell>
          <cell r="B714" t="str">
            <v>0368</v>
          </cell>
          <cell r="C714" t="str">
            <v>06200</v>
          </cell>
          <cell r="D714" t="str">
            <v>0FIBER</v>
          </cell>
          <cell r="E714" t="str">
            <v>368000</v>
          </cell>
          <cell r="F714" t="str">
            <v>0676</v>
          </cell>
          <cell r="G714" t="str">
            <v>12450</v>
          </cell>
          <cell r="H714" t="str">
            <v>A</v>
          </cell>
          <cell r="I714" t="str">
            <v>00000041</v>
          </cell>
          <cell r="J714">
            <v>65</v>
          </cell>
          <cell r="K714">
            <v>368</v>
          </cell>
          <cell r="L714">
            <v>6202</v>
          </cell>
          <cell r="M714">
            <v>0</v>
          </cell>
          <cell r="N714">
            <v>0</v>
          </cell>
          <cell r="O714">
            <v>0</v>
          </cell>
          <cell r="P714">
            <v>0</v>
          </cell>
          <cell r="Q714" t="str">
            <v>0676</v>
          </cell>
          <cell r="R714" t="str">
            <v>12450</v>
          </cell>
          <cell r="S714" t="str">
            <v>200212</v>
          </cell>
          <cell r="T714" t="str">
            <v>SA01</v>
          </cell>
          <cell r="U714">
            <v>-0.01</v>
          </cell>
          <cell r="V714" t="str">
            <v>LDB</v>
          </cell>
          <cell r="W714">
            <v>0</v>
          </cell>
          <cell r="Y714">
            <v>0</v>
          </cell>
          <cell r="Z714">
            <v>-1</v>
          </cell>
          <cell r="AA714" t="str">
            <v>MS#</v>
          </cell>
          <cell r="AB714" t="str">
            <v xml:space="preserve">   998010107</v>
          </cell>
          <cell r="AC714" t="str">
            <v>BCH</v>
          </cell>
          <cell r="AD714" t="str">
            <v>015504</v>
          </cell>
          <cell r="AE714" t="str">
            <v>TML</v>
          </cell>
          <cell r="AF714" t="str">
            <v>12019</v>
          </cell>
          <cell r="AG714" t="str">
            <v>SRL</v>
          </cell>
          <cell r="AH714" t="str">
            <v>0350</v>
          </cell>
          <cell r="AI714" t="str">
            <v>DLV</v>
          </cell>
          <cell r="AJ714" t="str">
            <v>000</v>
          </cell>
          <cell r="AK714" t="str">
            <v>REL</v>
          </cell>
          <cell r="AL714" t="str">
            <v>000</v>
          </cell>
          <cell r="AM714" t="str">
            <v>LN#</v>
          </cell>
          <cell r="AO714" t="str">
            <v>UOI</v>
          </cell>
          <cell r="AP714" t="str">
            <v>EA</v>
          </cell>
          <cell r="AU714" t="str">
            <v>0</v>
          </cell>
          <cell r="AW714" t="str">
            <v>000</v>
          </cell>
          <cell r="AX714" t="str">
            <v>00</v>
          </cell>
          <cell r="AY714" t="str">
            <v>0</v>
          </cell>
          <cell r="AZ714" t="str">
            <v>FPL Fibernet</v>
          </cell>
        </row>
        <row r="715">
          <cell r="A715" t="str">
            <v>107100</v>
          </cell>
          <cell r="B715" t="str">
            <v>0368</v>
          </cell>
          <cell r="C715" t="str">
            <v>06200</v>
          </cell>
          <cell r="D715" t="str">
            <v>0FIBER</v>
          </cell>
          <cell r="E715" t="str">
            <v>368000</v>
          </cell>
          <cell r="F715" t="str">
            <v>0676</v>
          </cell>
          <cell r="G715" t="str">
            <v>12450</v>
          </cell>
          <cell r="H715" t="str">
            <v>A</v>
          </cell>
          <cell r="I715" t="str">
            <v>00000041</v>
          </cell>
          <cell r="J715">
            <v>65</v>
          </cell>
          <cell r="K715">
            <v>368</v>
          </cell>
          <cell r="L715">
            <v>6202</v>
          </cell>
          <cell r="M715">
            <v>0</v>
          </cell>
          <cell r="N715">
            <v>0</v>
          </cell>
          <cell r="O715">
            <v>0</v>
          </cell>
          <cell r="P715">
            <v>0</v>
          </cell>
          <cell r="Q715" t="str">
            <v>0676</v>
          </cell>
          <cell r="R715" t="str">
            <v>12450</v>
          </cell>
          <cell r="S715" t="str">
            <v>200212</v>
          </cell>
          <cell r="T715" t="str">
            <v>SA01</v>
          </cell>
          <cell r="U715">
            <v>-0.01</v>
          </cell>
          <cell r="V715" t="str">
            <v>LDB</v>
          </cell>
          <cell r="W715">
            <v>0</v>
          </cell>
          <cell r="Y715">
            <v>0</v>
          </cell>
          <cell r="Z715">
            <v>-1</v>
          </cell>
          <cell r="AA715" t="str">
            <v>MS#</v>
          </cell>
          <cell r="AB715" t="str">
            <v xml:space="preserve">   998010109</v>
          </cell>
          <cell r="AC715" t="str">
            <v>BCH</v>
          </cell>
          <cell r="AD715" t="str">
            <v>015504</v>
          </cell>
          <cell r="AE715" t="str">
            <v>TML</v>
          </cell>
          <cell r="AF715" t="str">
            <v>12019</v>
          </cell>
          <cell r="AG715" t="str">
            <v>SRL</v>
          </cell>
          <cell r="AH715" t="str">
            <v>0350</v>
          </cell>
          <cell r="AI715" t="str">
            <v>DLV</v>
          </cell>
          <cell r="AJ715" t="str">
            <v>000</v>
          </cell>
          <cell r="AK715" t="str">
            <v>REL</v>
          </cell>
          <cell r="AL715" t="str">
            <v>000</v>
          </cell>
          <cell r="AM715" t="str">
            <v>LN#</v>
          </cell>
          <cell r="AO715" t="str">
            <v>UOI</v>
          </cell>
          <cell r="AP715" t="str">
            <v>EA</v>
          </cell>
          <cell r="AU715" t="str">
            <v>0</v>
          </cell>
          <cell r="AW715" t="str">
            <v>000</v>
          </cell>
          <cell r="AX715" t="str">
            <v>00</v>
          </cell>
          <cell r="AY715" t="str">
            <v>0</v>
          </cell>
          <cell r="AZ715" t="str">
            <v>FPL Fibernet</v>
          </cell>
        </row>
        <row r="716">
          <cell r="A716" t="str">
            <v>107100</v>
          </cell>
          <cell r="B716" t="str">
            <v>0368</v>
          </cell>
          <cell r="C716" t="str">
            <v>06200</v>
          </cell>
          <cell r="D716" t="str">
            <v>0FIBER</v>
          </cell>
          <cell r="E716" t="str">
            <v>368000</v>
          </cell>
          <cell r="F716" t="str">
            <v>0676</v>
          </cell>
          <cell r="G716" t="str">
            <v>12450</v>
          </cell>
          <cell r="H716" t="str">
            <v>A</v>
          </cell>
          <cell r="I716" t="str">
            <v>00000041</v>
          </cell>
          <cell r="J716">
            <v>65</v>
          </cell>
          <cell r="K716">
            <v>368</v>
          </cell>
          <cell r="L716">
            <v>6202</v>
          </cell>
          <cell r="M716">
            <v>0</v>
          </cell>
          <cell r="N716">
            <v>0</v>
          </cell>
          <cell r="O716">
            <v>0</v>
          </cell>
          <cell r="P716">
            <v>0</v>
          </cell>
          <cell r="Q716" t="str">
            <v>0676</v>
          </cell>
          <cell r="R716" t="str">
            <v>12450</v>
          </cell>
          <cell r="S716" t="str">
            <v>200212</v>
          </cell>
          <cell r="T716" t="str">
            <v>SA01</v>
          </cell>
          <cell r="U716">
            <v>-0.01</v>
          </cell>
          <cell r="V716" t="str">
            <v>LDB</v>
          </cell>
          <cell r="W716">
            <v>0</v>
          </cell>
          <cell r="Y716">
            <v>0</v>
          </cell>
          <cell r="Z716">
            <v>-1</v>
          </cell>
          <cell r="AA716" t="str">
            <v>MS#</v>
          </cell>
          <cell r="AB716" t="str">
            <v xml:space="preserve">   998010115</v>
          </cell>
          <cell r="AC716" t="str">
            <v>BCH</v>
          </cell>
          <cell r="AD716" t="str">
            <v>015504</v>
          </cell>
          <cell r="AE716" t="str">
            <v>TML</v>
          </cell>
          <cell r="AF716" t="str">
            <v>12019</v>
          </cell>
          <cell r="AG716" t="str">
            <v>SRL</v>
          </cell>
          <cell r="AH716" t="str">
            <v>0350</v>
          </cell>
          <cell r="AI716" t="str">
            <v>DLV</v>
          </cell>
          <cell r="AJ716" t="str">
            <v>000</v>
          </cell>
          <cell r="AK716" t="str">
            <v>REL</v>
          </cell>
          <cell r="AL716" t="str">
            <v>000</v>
          </cell>
          <cell r="AM716" t="str">
            <v>LN#</v>
          </cell>
          <cell r="AO716" t="str">
            <v>UOI</v>
          </cell>
          <cell r="AP716" t="str">
            <v>EA</v>
          </cell>
          <cell r="AU716" t="str">
            <v>0</v>
          </cell>
          <cell r="AW716" t="str">
            <v>000</v>
          </cell>
          <cell r="AX716" t="str">
            <v>00</v>
          </cell>
          <cell r="AY716" t="str">
            <v>0</v>
          </cell>
          <cell r="AZ716" t="str">
            <v>FPL Fibernet</v>
          </cell>
        </row>
        <row r="717">
          <cell r="A717" t="str">
            <v>107100</v>
          </cell>
          <cell r="B717" t="str">
            <v>0368</v>
          </cell>
          <cell r="C717" t="str">
            <v>06200</v>
          </cell>
          <cell r="D717" t="str">
            <v>0FIBER</v>
          </cell>
          <cell r="E717" t="str">
            <v>368000</v>
          </cell>
          <cell r="F717" t="str">
            <v>0676</v>
          </cell>
          <cell r="G717" t="str">
            <v>12450</v>
          </cell>
          <cell r="H717" t="str">
            <v>A</v>
          </cell>
          <cell r="I717" t="str">
            <v>00000041</v>
          </cell>
          <cell r="J717">
            <v>65</v>
          </cell>
          <cell r="K717">
            <v>368</v>
          </cell>
          <cell r="L717">
            <v>6202</v>
          </cell>
          <cell r="M717">
            <v>0</v>
          </cell>
          <cell r="N717">
            <v>0</v>
          </cell>
          <cell r="O717">
            <v>0</v>
          </cell>
          <cell r="P717">
            <v>0</v>
          </cell>
          <cell r="Q717" t="str">
            <v>0676</v>
          </cell>
          <cell r="R717" t="str">
            <v>12450</v>
          </cell>
          <cell r="S717" t="str">
            <v>200212</v>
          </cell>
          <cell r="T717" t="str">
            <v>SA01</v>
          </cell>
          <cell r="U717">
            <v>-0.01</v>
          </cell>
          <cell r="V717" t="str">
            <v>LDB</v>
          </cell>
          <cell r="W717">
            <v>0</v>
          </cell>
          <cell r="Y717">
            <v>0</v>
          </cell>
          <cell r="Z717">
            <v>-1</v>
          </cell>
          <cell r="AA717" t="str">
            <v>MS#</v>
          </cell>
          <cell r="AB717" t="str">
            <v xml:space="preserve">   998010129</v>
          </cell>
          <cell r="AC717" t="str">
            <v>BCH</v>
          </cell>
          <cell r="AD717" t="str">
            <v>015504</v>
          </cell>
          <cell r="AE717" t="str">
            <v>TML</v>
          </cell>
          <cell r="AF717" t="str">
            <v>12019</v>
          </cell>
          <cell r="AG717" t="str">
            <v>SRL</v>
          </cell>
          <cell r="AH717" t="str">
            <v>0350</v>
          </cell>
          <cell r="AI717" t="str">
            <v>DLV</v>
          </cell>
          <cell r="AJ717" t="str">
            <v>000</v>
          </cell>
          <cell r="AK717" t="str">
            <v>REL</v>
          </cell>
          <cell r="AL717" t="str">
            <v>000</v>
          </cell>
          <cell r="AM717" t="str">
            <v>LN#</v>
          </cell>
          <cell r="AO717" t="str">
            <v>UOI</v>
          </cell>
          <cell r="AP717" t="str">
            <v>EA</v>
          </cell>
          <cell r="AU717" t="str">
            <v>0</v>
          </cell>
          <cell r="AW717" t="str">
            <v>000</v>
          </cell>
          <cell r="AX717" t="str">
            <v>00</v>
          </cell>
          <cell r="AY717" t="str">
            <v>0</v>
          </cell>
          <cell r="AZ717" t="str">
            <v>FPL Fibernet</v>
          </cell>
        </row>
        <row r="718">
          <cell r="A718" t="str">
            <v>107100</v>
          </cell>
          <cell r="B718" t="str">
            <v>0368</v>
          </cell>
          <cell r="C718" t="str">
            <v>06200</v>
          </cell>
          <cell r="D718" t="str">
            <v>0FIBER</v>
          </cell>
          <cell r="E718" t="str">
            <v>368000</v>
          </cell>
          <cell r="F718" t="str">
            <v>0676</v>
          </cell>
          <cell r="G718" t="str">
            <v>12450</v>
          </cell>
          <cell r="H718" t="str">
            <v>A</v>
          </cell>
          <cell r="I718" t="str">
            <v>00000041</v>
          </cell>
          <cell r="J718">
            <v>65</v>
          </cell>
          <cell r="K718">
            <v>368</v>
          </cell>
          <cell r="L718">
            <v>6202</v>
          </cell>
          <cell r="M718">
            <v>0</v>
          </cell>
          <cell r="N718">
            <v>0</v>
          </cell>
          <cell r="O718">
            <v>0</v>
          </cell>
          <cell r="P718">
            <v>0</v>
          </cell>
          <cell r="Q718" t="str">
            <v>0676</v>
          </cell>
          <cell r="R718" t="str">
            <v>12450</v>
          </cell>
          <cell r="S718" t="str">
            <v>200212</v>
          </cell>
          <cell r="T718" t="str">
            <v>SA01</v>
          </cell>
          <cell r="U718">
            <v>-0.01</v>
          </cell>
          <cell r="V718" t="str">
            <v>LDB</v>
          </cell>
          <cell r="W718">
            <v>0</v>
          </cell>
          <cell r="Y718">
            <v>0</v>
          </cell>
          <cell r="Z718">
            <v>-1</v>
          </cell>
          <cell r="AA718" t="str">
            <v>MS#</v>
          </cell>
          <cell r="AB718" t="str">
            <v xml:space="preserve">   998010129</v>
          </cell>
          <cell r="AC718" t="str">
            <v>BCH</v>
          </cell>
          <cell r="AD718" t="str">
            <v>015504</v>
          </cell>
          <cell r="AE718" t="str">
            <v>TML</v>
          </cell>
          <cell r="AF718" t="str">
            <v>12019</v>
          </cell>
          <cell r="AG718" t="str">
            <v>SRL</v>
          </cell>
          <cell r="AH718" t="str">
            <v>0350</v>
          </cell>
          <cell r="AI718" t="str">
            <v>DLV</v>
          </cell>
          <cell r="AJ718" t="str">
            <v>000</v>
          </cell>
          <cell r="AK718" t="str">
            <v>REL</v>
          </cell>
          <cell r="AL718" t="str">
            <v>000</v>
          </cell>
          <cell r="AM718" t="str">
            <v>LN#</v>
          </cell>
          <cell r="AO718" t="str">
            <v>UOI</v>
          </cell>
          <cell r="AP718" t="str">
            <v>EA</v>
          </cell>
          <cell r="AU718" t="str">
            <v>0</v>
          </cell>
          <cell r="AW718" t="str">
            <v>000</v>
          </cell>
          <cell r="AX718" t="str">
            <v>00</v>
          </cell>
          <cell r="AY718" t="str">
            <v>0</v>
          </cell>
          <cell r="AZ718" t="str">
            <v>FPL Fibernet</v>
          </cell>
        </row>
        <row r="719">
          <cell r="A719" t="str">
            <v>107100</v>
          </cell>
          <cell r="B719" t="str">
            <v>0368</v>
          </cell>
          <cell r="C719" t="str">
            <v>06200</v>
          </cell>
          <cell r="D719" t="str">
            <v>0FIBER</v>
          </cell>
          <cell r="E719" t="str">
            <v>368000</v>
          </cell>
          <cell r="F719" t="str">
            <v>0676</v>
          </cell>
          <cell r="G719" t="str">
            <v>12450</v>
          </cell>
          <cell r="H719" t="str">
            <v>A</v>
          </cell>
          <cell r="I719" t="str">
            <v>00000041</v>
          </cell>
          <cell r="J719">
            <v>65</v>
          </cell>
          <cell r="K719">
            <v>368</v>
          </cell>
          <cell r="L719">
            <v>6202</v>
          </cell>
          <cell r="M719">
            <v>0</v>
          </cell>
          <cell r="N719">
            <v>0</v>
          </cell>
          <cell r="O719">
            <v>0</v>
          </cell>
          <cell r="P719">
            <v>0</v>
          </cell>
          <cell r="Q719" t="str">
            <v>0676</v>
          </cell>
          <cell r="R719" t="str">
            <v>12450</v>
          </cell>
          <cell r="S719" t="str">
            <v>200212</v>
          </cell>
          <cell r="T719" t="str">
            <v>SA01</v>
          </cell>
          <cell r="U719">
            <v>-0.01</v>
          </cell>
          <cell r="V719" t="str">
            <v>LDB</v>
          </cell>
          <cell r="W719">
            <v>0</v>
          </cell>
          <cell r="Y719">
            <v>0</v>
          </cell>
          <cell r="Z719">
            <v>-1</v>
          </cell>
          <cell r="AA719" t="str">
            <v>MS#</v>
          </cell>
          <cell r="AB719" t="str">
            <v xml:space="preserve">   998010146</v>
          </cell>
          <cell r="AC719" t="str">
            <v>BCH</v>
          </cell>
          <cell r="AD719" t="str">
            <v>015504</v>
          </cell>
          <cell r="AE719" t="str">
            <v>TML</v>
          </cell>
          <cell r="AF719" t="str">
            <v>12019</v>
          </cell>
          <cell r="AG719" t="str">
            <v>SRL</v>
          </cell>
          <cell r="AH719" t="str">
            <v>0350</v>
          </cell>
          <cell r="AI719" t="str">
            <v>DLV</v>
          </cell>
          <cell r="AJ719" t="str">
            <v>000</v>
          </cell>
          <cell r="AK719" t="str">
            <v>REL</v>
          </cell>
          <cell r="AL719" t="str">
            <v>000</v>
          </cell>
          <cell r="AM719" t="str">
            <v>LN#</v>
          </cell>
          <cell r="AO719" t="str">
            <v>UOI</v>
          </cell>
          <cell r="AP719" t="str">
            <v>EA</v>
          </cell>
          <cell r="AU719" t="str">
            <v>0</v>
          </cell>
          <cell r="AW719" t="str">
            <v>000</v>
          </cell>
          <cell r="AX719" t="str">
            <v>00</v>
          </cell>
          <cell r="AY719" t="str">
            <v>0</v>
          </cell>
          <cell r="AZ719" t="str">
            <v>FPL Fibernet</v>
          </cell>
        </row>
        <row r="720">
          <cell r="A720" t="str">
            <v>107100</v>
          </cell>
          <cell r="B720" t="str">
            <v>0368</v>
          </cell>
          <cell r="C720" t="str">
            <v>06200</v>
          </cell>
          <cell r="D720" t="str">
            <v>0FIBER</v>
          </cell>
          <cell r="E720" t="str">
            <v>368000</v>
          </cell>
          <cell r="F720" t="str">
            <v>0676</v>
          </cell>
          <cell r="G720" t="str">
            <v>12450</v>
          </cell>
          <cell r="H720" t="str">
            <v>A</v>
          </cell>
          <cell r="I720" t="str">
            <v>00000041</v>
          </cell>
          <cell r="J720">
            <v>65</v>
          </cell>
          <cell r="K720">
            <v>368</v>
          </cell>
          <cell r="L720">
            <v>6202</v>
          </cell>
          <cell r="M720">
            <v>0</v>
          </cell>
          <cell r="N720">
            <v>0</v>
          </cell>
          <cell r="O720">
            <v>0</v>
          </cell>
          <cell r="P720">
            <v>0</v>
          </cell>
          <cell r="Q720" t="str">
            <v>0676</v>
          </cell>
          <cell r="R720" t="str">
            <v>12450</v>
          </cell>
          <cell r="S720" t="str">
            <v>200212</v>
          </cell>
          <cell r="T720" t="str">
            <v>SA01</v>
          </cell>
          <cell r="U720">
            <v>-0.01</v>
          </cell>
          <cell r="V720" t="str">
            <v>LDB</v>
          </cell>
          <cell r="W720">
            <v>0</v>
          </cell>
          <cell r="Y720">
            <v>0</v>
          </cell>
          <cell r="Z720">
            <v>-1</v>
          </cell>
          <cell r="AA720" t="str">
            <v>MS#</v>
          </cell>
          <cell r="AB720" t="str">
            <v xml:space="preserve">   998010147</v>
          </cell>
          <cell r="AC720" t="str">
            <v>BCH</v>
          </cell>
          <cell r="AD720" t="str">
            <v>015504</v>
          </cell>
          <cell r="AE720" t="str">
            <v>TML</v>
          </cell>
          <cell r="AF720" t="str">
            <v>12019</v>
          </cell>
          <cell r="AG720" t="str">
            <v>SRL</v>
          </cell>
          <cell r="AH720" t="str">
            <v>0350</v>
          </cell>
          <cell r="AI720" t="str">
            <v>DLV</v>
          </cell>
          <cell r="AJ720" t="str">
            <v>000</v>
          </cell>
          <cell r="AK720" t="str">
            <v>REL</v>
          </cell>
          <cell r="AL720" t="str">
            <v>000</v>
          </cell>
          <cell r="AM720" t="str">
            <v>LN#</v>
          </cell>
          <cell r="AO720" t="str">
            <v>UOI</v>
          </cell>
          <cell r="AP720" t="str">
            <v>EA</v>
          </cell>
          <cell r="AU720" t="str">
            <v>0</v>
          </cell>
          <cell r="AW720" t="str">
            <v>000</v>
          </cell>
          <cell r="AX720" t="str">
            <v>00</v>
          </cell>
          <cell r="AY720" t="str">
            <v>0</v>
          </cell>
          <cell r="AZ720" t="str">
            <v>FPL Fibernet</v>
          </cell>
        </row>
        <row r="721">
          <cell r="A721" t="str">
            <v>107100</v>
          </cell>
          <cell r="B721" t="str">
            <v>0368</v>
          </cell>
          <cell r="C721" t="str">
            <v>06200</v>
          </cell>
          <cell r="D721" t="str">
            <v>0FIBER</v>
          </cell>
          <cell r="E721" t="str">
            <v>368000</v>
          </cell>
          <cell r="F721" t="str">
            <v>0676</v>
          </cell>
          <cell r="G721" t="str">
            <v>12450</v>
          </cell>
          <cell r="H721" t="str">
            <v>A</v>
          </cell>
          <cell r="I721" t="str">
            <v>00000041</v>
          </cell>
          <cell r="J721">
            <v>65</v>
          </cell>
          <cell r="K721">
            <v>368</v>
          </cell>
          <cell r="L721">
            <v>6202</v>
          </cell>
          <cell r="M721">
            <v>0</v>
          </cell>
          <cell r="N721">
            <v>0</v>
          </cell>
          <cell r="O721">
            <v>0</v>
          </cell>
          <cell r="P721">
            <v>0</v>
          </cell>
          <cell r="Q721" t="str">
            <v>0676</v>
          </cell>
          <cell r="R721" t="str">
            <v>12450</v>
          </cell>
          <cell r="S721" t="str">
            <v>200212</v>
          </cell>
          <cell r="T721" t="str">
            <v>SA01</v>
          </cell>
          <cell r="U721">
            <v>-0.01</v>
          </cell>
          <cell r="V721" t="str">
            <v>LDB</v>
          </cell>
          <cell r="W721">
            <v>0</v>
          </cell>
          <cell r="Y721">
            <v>0</v>
          </cell>
          <cell r="Z721">
            <v>-1</v>
          </cell>
          <cell r="AA721" t="str">
            <v>MS#</v>
          </cell>
          <cell r="AB721" t="str">
            <v xml:space="preserve">   998010148</v>
          </cell>
          <cell r="AC721" t="str">
            <v>BCH</v>
          </cell>
          <cell r="AD721" t="str">
            <v>015504</v>
          </cell>
          <cell r="AE721" t="str">
            <v>TML</v>
          </cell>
          <cell r="AF721" t="str">
            <v>12019</v>
          </cell>
          <cell r="AG721" t="str">
            <v>SRL</v>
          </cell>
          <cell r="AH721" t="str">
            <v>0350</v>
          </cell>
          <cell r="AI721" t="str">
            <v>DLV</v>
          </cell>
          <cell r="AJ721" t="str">
            <v>000</v>
          </cell>
          <cell r="AK721" t="str">
            <v>REL</v>
          </cell>
          <cell r="AL721" t="str">
            <v>000</v>
          </cell>
          <cell r="AM721" t="str">
            <v>LN#</v>
          </cell>
          <cell r="AO721" t="str">
            <v>UOI</v>
          </cell>
          <cell r="AP721" t="str">
            <v>EA</v>
          </cell>
          <cell r="AU721" t="str">
            <v>0</v>
          </cell>
          <cell r="AW721" t="str">
            <v>000</v>
          </cell>
          <cell r="AX721" t="str">
            <v>00</v>
          </cell>
          <cell r="AY721" t="str">
            <v>0</v>
          </cell>
          <cell r="AZ721" t="str">
            <v>FPL Fibernet</v>
          </cell>
        </row>
        <row r="722">
          <cell r="A722" t="str">
            <v>107100</v>
          </cell>
          <cell r="B722" t="str">
            <v>0368</v>
          </cell>
          <cell r="C722" t="str">
            <v>06200</v>
          </cell>
          <cell r="D722" t="str">
            <v>0FIBER</v>
          </cell>
          <cell r="E722" t="str">
            <v>368000</v>
          </cell>
          <cell r="F722" t="str">
            <v>0676</v>
          </cell>
          <cell r="G722" t="str">
            <v>12450</v>
          </cell>
          <cell r="H722" t="str">
            <v>A</v>
          </cell>
          <cell r="I722" t="str">
            <v>00000041</v>
          </cell>
          <cell r="J722">
            <v>65</v>
          </cell>
          <cell r="K722">
            <v>368</v>
          </cell>
          <cell r="L722">
            <v>6202</v>
          </cell>
          <cell r="M722">
            <v>0</v>
          </cell>
          <cell r="N722">
            <v>0</v>
          </cell>
          <cell r="O722">
            <v>0</v>
          </cell>
          <cell r="P722">
            <v>0</v>
          </cell>
          <cell r="Q722" t="str">
            <v>0676</v>
          </cell>
          <cell r="R722" t="str">
            <v>12450</v>
          </cell>
          <cell r="S722" t="str">
            <v>200212</v>
          </cell>
          <cell r="T722" t="str">
            <v>SA01</v>
          </cell>
          <cell r="U722">
            <v>-0.01</v>
          </cell>
          <cell r="V722" t="str">
            <v>LDB</v>
          </cell>
          <cell r="W722">
            <v>0</v>
          </cell>
          <cell r="Y722">
            <v>0</v>
          </cell>
          <cell r="Z722">
            <v>-1</v>
          </cell>
          <cell r="AA722" t="str">
            <v>MS#</v>
          </cell>
          <cell r="AB722" t="str">
            <v xml:space="preserve">   998010149</v>
          </cell>
          <cell r="AC722" t="str">
            <v>BCH</v>
          </cell>
          <cell r="AD722" t="str">
            <v>015504</v>
          </cell>
          <cell r="AE722" t="str">
            <v>TML</v>
          </cell>
          <cell r="AF722" t="str">
            <v>12019</v>
          </cell>
          <cell r="AG722" t="str">
            <v>SRL</v>
          </cell>
          <cell r="AH722" t="str">
            <v>0350</v>
          </cell>
          <cell r="AI722" t="str">
            <v>DLV</v>
          </cell>
          <cell r="AJ722" t="str">
            <v>000</v>
          </cell>
          <cell r="AK722" t="str">
            <v>REL</v>
          </cell>
          <cell r="AL722" t="str">
            <v>000</v>
          </cell>
          <cell r="AM722" t="str">
            <v>LN#</v>
          </cell>
          <cell r="AO722" t="str">
            <v>UOI</v>
          </cell>
          <cell r="AP722" t="str">
            <v>EA</v>
          </cell>
          <cell r="AU722" t="str">
            <v>0</v>
          </cell>
          <cell r="AW722" t="str">
            <v>000</v>
          </cell>
          <cell r="AX722" t="str">
            <v>00</v>
          </cell>
          <cell r="AY722" t="str">
            <v>0</v>
          </cell>
          <cell r="AZ722" t="str">
            <v>FPL Fibernet</v>
          </cell>
        </row>
        <row r="723">
          <cell r="A723" t="str">
            <v>107100</v>
          </cell>
          <cell r="B723" t="str">
            <v>0368</v>
          </cell>
          <cell r="C723" t="str">
            <v>06200</v>
          </cell>
          <cell r="D723" t="str">
            <v>0FIBER</v>
          </cell>
          <cell r="E723" t="str">
            <v>368000</v>
          </cell>
          <cell r="F723" t="str">
            <v>0676</v>
          </cell>
          <cell r="G723" t="str">
            <v>12450</v>
          </cell>
          <cell r="H723" t="str">
            <v>A</v>
          </cell>
          <cell r="I723" t="str">
            <v>00000041</v>
          </cell>
          <cell r="J723">
            <v>65</v>
          </cell>
          <cell r="K723">
            <v>368</v>
          </cell>
          <cell r="L723">
            <v>6202</v>
          </cell>
          <cell r="M723">
            <v>0</v>
          </cell>
          <cell r="N723">
            <v>0</v>
          </cell>
          <cell r="O723">
            <v>0</v>
          </cell>
          <cell r="P723">
            <v>0</v>
          </cell>
          <cell r="Q723" t="str">
            <v>0676</v>
          </cell>
          <cell r="R723" t="str">
            <v>12450</v>
          </cell>
          <cell r="S723" t="str">
            <v>200212</v>
          </cell>
          <cell r="T723" t="str">
            <v>SA01</v>
          </cell>
          <cell r="U723">
            <v>-0.01</v>
          </cell>
          <cell r="V723" t="str">
            <v>LDB</v>
          </cell>
          <cell r="W723">
            <v>0</v>
          </cell>
          <cell r="Y723">
            <v>0</v>
          </cell>
          <cell r="Z723">
            <v>-1</v>
          </cell>
          <cell r="AA723" t="str">
            <v>MS#</v>
          </cell>
          <cell r="AB723" t="str">
            <v xml:space="preserve">   998010150</v>
          </cell>
          <cell r="AC723" t="str">
            <v>BCH</v>
          </cell>
          <cell r="AD723" t="str">
            <v>015504</v>
          </cell>
          <cell r="AE723" t="str">
            <v>TML</v>
          </cell>
          <cell r="AF723" t="str">
            <v>12019</v>
          </cell>
          <cell r="AG723" t="str">
            <v>SRL</v>
          </cell>
          <cell r="AH723" t="str">
            <v>0350</v>
          </cell>
          <cell r="AI723" t="str">
            <v>DLV</v>
          </cell>
          <cell r="AJ723" t="str">
            <v>000</v>
          </cell>
          <cell r="AK723" t="str">
            <v>REL</v>
          </cell>
          <cell r="AL723" t="str">
            <v>000</v>
          </cell>
          <cell r="AM723" t="str">
            <v>LN#</v>
          </cell>
          <cell r="AO723" t="str">
            <v>UOI</v>
          </cell>
          <cell r="AP723" t="str">
            <v>EA</v>
          </cell>
          <cell r="AU723" t="str">
            <v>0</v>
          </cell>
          <cell r="AW723" t="str">
            <v>000</v>
          </cell>
          <cell r="AX723" t="str">
            <v>00</v>
          </cell>
          <cell r="AY723" t="str">
            <v>0</v>
          </cell>
          <cell r="AZ723" t="str">
            <v>FPL Fibernet</v>
          </cell>
        </row>
        <row r="724">
          <cell r="A724" t="str">
            <v>107100</v>
          </cell>
          <cell r="B724" t="str">
            <v>0368</v>
          </cell>
          <cell r="C724" t="str">
            <v>06200</v>
          </cell>
          <cell r="D724" t="str">
            <v>0FIBER</v>
          </cell>
          <cell r="E724" t="str">
            <v>368000</v>
          </cell>
          <cell r="F724" t="str">
            <v>0676</v>
          </cell>
          <cell r="G724" t="str">
            <v>12450</v>
          </cell>
          <cell r="H724" t="str">
            <v>A</v>
          </cell>
          <cell r="I724" t="str">
            <v>00000041</v>
          </cell>
          <cell r="J724">
            <v>65</v>
          </cell>
          <cell r="K724">
            <v>368</v>
          </cell>
          <cell r="L724">
            <v>6202</v>
          </cell>
          <cell r="M724">
            <v>0</v>
          </cell>
          <cell r="N724">
            <v>0</v>
          </cell>
          <cell r="O724">
            <v>0</v>
          </cell>
          <cell r="P724">
            <v>0</v>
          </cell>
          <cell r="Q724" t="str">
            <v>0676</v>
          </cell>
          <cell r="R724" t="str">
            <v>12450</v>
          </cell>
          <cell r="S724" t="str">
            <v>200212</v>
          </cell>
          <cell r="T724" t="str">
            <v>SA01</v>
          </cell>
          <cell r="U724">
            <v>-0.01</v>
          </cell>
          <cell r="V724" t="str">
            <v>LDB</v>
          </cell>
          <cell r="W724">
            <v>0</v>
          </cell>
          <cell r="Y724">
            <v>0</v>
          </cell>
          <cell r="Z724">
            <v>-1</v>
          </cell>
          <cell r="AA724" t="str">
            <v>MS#</v>
          </cell>
          <cell r="AB724" t="str">
            <v xml:space="preserve">   998010151</v>
          </cell>
          <cell r="AC724" t="str">
            <v>BCH</v>
          </cell>
          <cell r="AD724" t="str">
            <v>015504</v>
          </cell>
          <cell r="AE724" t="str">
            <v>TML</v>
          </cell>
          <cell r="AF724" t="str">
            <v>12019</v>
          </cell>
          <cell r="AG724" t="str">
            <v>SRL</v>
          </cell>
          <cell r="AH724" t="str">
            <v>0350</v>
          </cell>
          <cell r="AI724" t="str">
            <v>DLV</v>
          </cell>
          <cell r="AJ724" t="str">
            <v>000</v>
          </cell>
          <cell r="AK724" t="str">
            <v>REL</v>
          </cell>
          <cell r="AL724" t="str">
            <v>000</v>
          </cell>
          <cell r="AM724" t="str">
            <v>LN#</v>
          </cell>
          <cell r="AO724" t="str">
            <v>UOI</v>
          </cell>
          <cell r="AP724" t="str">
            <v>EA</v>
          </cell>
          <cell r="AU724" t="str">
            <v>0</v>
          </cell>
          <cell r="AW724" t="str">
            <v>000</v>
          </cell>
          <cell r="AX724" t="str">
            <v>00</v>
          </cell>
          <cell r="AY724" t="str">
            <v>0</v>
          </cell>
          <cell r="AZ724" t="str">
            <v>FPL Fibernet</v>
          </cell>
        </row>
        <row r="725">
          <cell r="A725" t="str">
            <v>107100</v>
          </cell>
          <cell r="B725" t="str">
            <v>0368</v>
          </cell>
          <cell r="C725" t="str">
            <v>06200</v>
          </cell>
          <cell r="D725" t="str">
            <v>0FIBER</v>
          </cell>
          <cell r="E725" t="str">
            <v>368000</v>
          </cell>
          <cell r="F725" t="str">
            <v>0676</v>
          </cell>
          <cell r="G725" t="str">
            <v>12450</v>
          </cell>
          <cell r="H725" t="str">
            <v>A</v>
          </cell>
          <cell r="I725" t="str">
            <v>00000041</v>
          </cell>
          <cell r="J725">
            <v>65</v>
          </cell>
          <cell r="K725">
            <v>368</v>
          </cell>
          <cell r="L725">
            <v>6202</v>
          </cell>
          <cell r="M725">
            <v>0</v>
          </cell>
          <cell r="N725">
            <v>0</v>
          </cell>
          <cell r="O725">
            <v>0</v>
          </cell>
          <cell r="P725">
            <v>0</v>
          </cell>
          <cell r="Q725" t="str">
            <v>0676</v>
          </cell>
          <cell r="R725" t="str">
            <v>12450</v>
          </cell>
          <cell r="S725" t="str">
            <v>200212</v>
          </cell>
          <cell r="T725" t="str">
            <v>SA01</v>
          </cell>
          <cell r="U725">
            <v>-0.01</v>
          </cell>
          <cell r="V725" t="str">
            <v>LDB</v>
          </cell>
          <cell r="W725">
            <v>0</v>
          </cell>
          <cell r="Y725">
            <v>0</v>
          </cell>
          <cell r="Z725">
            <v>-1</v>
          </cell>
          <cell r="AA725" t="str">
            <v>MS#</v>
          </cell>
          <cell r="AB725" t="str">
            <v xml:space="preserve">   998010152</v>
          </cell>
          <cell r="AC725" t="str">
            <v>BCH</v>
          </cell>
          <cell r="AD725" t="str">
            <v>015504</v>
          </cell>
          <cell r="AE725" t="str">
            <v>TML</v>
          </cell>
          <cell r="AF725" t="str">
            <v>12019</v>
          </cell>
          <cell r="AG725" t="str">
            <v>SRL</v>
          </cell>
          <cell r="AH725" t="str">
            <v>0350</v>
          </cell>
          <cell r="AI725" t="str">
            <v>DLV</v>
          </cell>
          <cell r="AJ725" t="str">
            <v>000</v>
          </cell>
          <cell r="AK725" t="str">
            <v>REL</v>
          </cell>
          <cell r="AL725" t="str">
            <v>000</v>
          </cell>
          <cell r="AM725" t="str">
            <v>LN#</v>
          </cell>
          <cell r="AO725" t="str">
            <v>UOI</v>
          </cell>
          <cell r="AP725" t="str">
            <v>EA</v>
          </cell>
          <cell r="AU725" t="str">
            <v>0</v>
          </cell>
          <cell r="AW725" t="str">
            <v>000</v>
          </cell>
          <cell r="AX725" t="str">
            <v>00</v>
          </cell>
          <cell r="AY725" t="str">
            <v>0</v>
          </cell>
          <cell r="AZ725" t="str">
            <v>FPL Fibernet</v>
          </cell>
        </row>
        <row r="726">
          <cell r="A726" t="str">
            <v>107100</v>
          </cell>
          <cell r="B726" t="str">
            <v>0368</v>
          </cell>
          <cell r="C726" t="str">
            <v>06200</v>
          </cell>
          <cell r="D726" t="str">
            <v>0FIBER</v>
          </cell>
          <cell r="E726" t="str">
            <v>368000</v>
          </cell>
          <cell r="F726" t="str">
            <v>0676</v>
          </cell>
          <cell r="G726" t="str">
            <v>12450</v>
          </cell>
          <cell r="H726" t="str">
            <v>A</v>
          </cell>
          <cell r="I726" t="str">
            <v>00000041</v>
          </cell>
          <cell r="J726">
            <v>65</v>
          </cell>
          <cell r="K726">
            <v>368</v>
          </cell>
          <cell r="L726">
            <v>6202</v>
          </cell>
          <cell r="M726">
            <v>0</v>
          </cell>
          <cell r="N726">
            <v>0</v>
          </cell>
          <cell r="O726">
            <v>0</v>
          </cell>
          <cell r="P726">
            <v>0</v>
          </cell>
          <cell r="Q726" t="str">
            <v>0676</v>
          </cell>
          <cell r="R726" t="str">
            <v>12450</v>
          </cell>
          <cell r="S726" t="str">
            <v>200212</v>
          </cell>
          <cell r="T726" t="str">
            <v>SA01</v>
          </cell>
          <cell r="U726">
            <v>-0.01</v>
          </cell>
          <cell r="V726" t="str">
            <v>LDB</v>
          </cell>
          <cell r="W726">
            <v>0</v>
          </cell>
          <cell r="Y726">
            <v>0</v>
          </cell>
          <cell r="Z726">
            <v>-1</v>
          </cell>
          <cell r="AA726" t="str">
            <v>MS#</v>
          </cell>
          <cell r="AB726" t="str">
            <v xml:space="preserve">   998010152</v>
          </cell>
          <cell r="AC726" t="str">
            <v>BCH</v>
          </cell>
          <cell r="AD726" t="str">
            <v>015504</v>
          </cell>
          <cell r="AE726" t="str">
            <v>TML</v>
          </cell>
          <cell r="AF726" t="str">
            <v>12019</v>
          </cell>
          <cell r="AG726" t="str">
            <v>SRL</v>
          </cell>
          <cell r="AH726" t="str">
            <v>0350</v>
          </cell>
          <cell r="AI726" t="str">
            <v>DLV</v>
          </cell>
          <cell r="AJ726" t="str">
            <v>000</v>
          </cell>
          <cell r="AK726" t="str">
            <v>REL</v>
          </cell>
          <cell r="AL726" t="str">
            <v>000</v>
          </cell>
          <cell r="AM726" t="str">
            <v>LN#</v>
          </cell>
          <cell r="AO726" t="str">
            <v>UOI</v>
          </cell>
          <cell r="AP726" t="str">
            <v>EA</v>
          </cell>
          <cell r="AU726" t="str">
            <v>0</v>
          </cell>
          <cell r="AW726" t="str">
            <v>000</v>
          </cell>
          <cell r="AX726" t="str">
            <v>00</v>
          </cell>
          <cell r="AY726" t="str">
            <v>0</v>
          </cell>
          <cell r="AZ726" t="str">
            <v>FPL Fibernet</v>
          </cell>
        </row>
        <row r="727">
          <cell r="A727" t="str">
            <v>107100</v>
          </cell>
          <cell r="B727" t="str">
            <v>0368</v>
          </cell>
          <cell r="C727" t="str">
            <v>06200</v>
          </cell>
          <cell r="D727" t="str">
            <v>0FIBER</v>
          </cell>
          <cell r="E727" t="str">
            <v>368000</v>
          </cell>
          <cell r="F727" t="str">
            <v>0676</v>
          </cell>
          <cell r="G727" t="str">
            <v>12450</v>
          </cell>
          <cell r="H727" t="str">
            <v>A</v>
          </cell>
          <cell r="I727" t="str">
            <v>00000041</v>
          </cell>
          <cell r="J727">
            <v>65</v>
          </cell>
          <cell r="K727">
            <v>368</v>
          </cell>
          <cell r="L727">
            <v>6202</v>
          </cell>
          <cell r="M727">
            <v>0</v>
          </cell>
          <cell r="N727">
            <v>0</v>
          </cell>
          <cell r="O727">
            <v>0</v>
          </cell>
          <cell r="P727">
            <v>0</v>
          </cell>
          <cell r="Q727" t="str">
            <v>0676</v>
          </cell>
          <cell r="R727" t="str">
            <v>12450</v>
          </cell>
          <cell r="S727" t="str">
            <v>200212</v>
          </cell>
          <cell r="T727" t="str">
            <v>SA01</v>
          </cell>
          <cell r="U727">
            <v>-0.01</v>
          </cell>
          <cell r="V727" t="str">
            <v>LDB</v>
          </cell>
          <cell r="W727">
            <v>0</v>
          </cell>
          <cell r="Y727">
            <v>0</v>
          </cell>
          <cell r="Z727">
            <v>-1</v>
          </cell>
          <cell r="AA727" t="str">
            <v>MS#</v>
          </cell>
          <cell r="AB727" t="str">
            <v xml:space="preserve">   998010154</v>
          </cell>
          <cell r="AC727" t="str">
            <v>BCH</v>
          </cell>
          <cell r="AD727" t="str">
            <v>015504</v>
          </cell>
          <cell r="AE727" t="str">
            <v>TML</v>
          </cell>
          <cell r="AF727" t="str">
            <v>12019</v>
          </cell>
          <cell r="AG727" t="str">
            <v>SRL</v>
          </cell>
          <cell r="AH727" t="str">
            <v>0350</v>
          </cell>
          <cell r="AI727" t="str">
            <v>DLV</v>
          </cell>
          <cell r="AJ727" t="str">
            <v>000</v>
          </cell>
          <cell r="AK727" t="str">
            <v>REL</v>
          </cell>
          <cell r="AL727" t="str">
            <v>000</v>
          </cell>
          <cell r="AM727" t="str">
            <v>LN#</v>
          </cell>
          <cell r="AO727" t="str">
            <v>UOI</v>
          </cell>
          <cell r="AP727" t="str">
            <v>EA</v>
          </cell>
          <cell r="AU727" t="str">
            <v>0</v>
          </cell>
          <cell r="AW727" t="str">
            <v>000</v>
          </cell>
          <cell r="AX727" t="str">
            <v>00</v>
          </cell>
          <cell r="AY727" t="str">
            <v>0</v>
          </cell>
          <cell r="AZ727" t="str">
            <v>FPL Fibernet</v>
          </cell>
        </row>
        <row r="728">
          <cell r="A728" t="str">
            <v>107100</v>
          </cell>
          <cell r="B728" t="str">
            <v>0368</v>
          </cell>
          <cell r="C728" t="str">
            <v>06200</v>
          </cell>
          <cell r="D728" t="str">
            <v>0FIBER</v>
          </cell>
          <cell r="E728" t="str">
            <v>368000</v>
          </cell>
          <cell r="F728" t="str">
            <v>0676</v>
          </cell>
          <cell r="G728" t="str">
            <v>12450</v>
          </cell>
          <cell r="H728" t="str">
            <v>A</v>
          </cell>
          <cell r="I728" t="str">
            <v>00000041</v>
          </cell>
          <cell r="J728">
            <v>65</v>
          </cell>
          <cell r="K728">
            <v>368</v>
          </cell>
          <cell r="L728">
            <v>6202</v>
          </cell>
          <cell r="M728">
            <v>0</v>
          </cell>
          <cell r="N728">
            <v>0</v>
          </cell>
          <cell r="O728">
            <v>0</v>
          </cell>
          <cell r="P728">
            <v>0</v>
          </cell>
          <cell r="Q728" t="str">
            <v>0676</v>
          </cell>
          <cell r="R728" t="str">
            <v>12450</v>
          </cell>
          <cell r="S728" t="str">
            <v>200212</v>
          </cell>
          <cell r="T728" t="str">
            <v>SA01</v>
          </cell>
          <cell r="U728">
            <v>-0.01</v>
          </cell>
          <cell r="V728" t="str">
            <v>LDB</v>
          </cell>
          <cell r="W728">
            <v>0</v>
          </cell>
          <cell r="Y728">
            <v>0</v>
          </cell>
          <cell r="Z728">
            <v>-1</v>
          </cell>
          <cell r="AA728" t="str">
            <v>MS#</v>
          </cell>
          <cell r="AB728" t="str">
            <v xml:space="preserve">   998010154</v>
          </cell>
          <cell r="AC728" t="str">
            <v>BCH</v>
          </cell>
          <cell r="AD728" t="str">
            <v>015504</v>
          </cell>
          <cell r="AE728" t="str">
            <v>TML</v>
          </cell>
          <cell r="AF728" t="str">
            <v>12019</v>
          </cell>
          <cell r="AG728" t="str">
            <v>SRL</v>
          </cell>
          <cell r="AH728" t="str">
            <v>0350</v>
          </cell>
          <cell r="AI728" t="str">
            <v>DLV</v>
          </cell>
          <cell r="AJ728" t="str">
            <v>000</v>
          </cell>
          <cell r="AK728" t="str">
            <v>REL</v>
          </cell>
          <cell r="AL728" t="str">
            <v>000</v>
          </cell>
          <cell r="AM728" t="str">
            <v>LN#</v>
          </cell>
          <cell r="AO728" t="str">
            <v>UOI</v>
          </cell>
          <cell r="AP728" t="str">
            <v>EA</v>
          </cell>
          <cell r="AU728" t="str">
            <v>0</v>
          </cell>
          <cell r="AW728" t="str">
            <v>000</v>
          </cell>
          <cell r="AX728" t="str">
            <v>00</v>
          </cell>
          <cell r="AY728" t="str">
            <v>0</v>
          </cell>
          <cell r="AZ728" t="str">
            <v>FPL Fibernet</v>
          </cell>
        </row>
        <row r="729">
          <cell r="A729" t="str">
            <v>107100</v>
          </cell>
          <cell r="B729" t="str">
            <v>0368</v>
          </cell>
          <cell r="C729" t="str">
            <v>06200</v>
          </cell>
          <cell r="D729" t="str">
            <v>0FIBER</v>
          </cell>
          <cell r="E729" t="str">
            <v>368000</v>
          </cell>
          <cell r="F729" t="str">
            <v>0676</v>
          </cell>
          <cell r="G729" t="str">
            <v>12450</v>
          </cell>
          <cell r="H729" t="str">
            <v>A</v>
          </cell>
          <cell r="I729" t="str">
            <v>00000041</v>
          </cell>
          <cell r="J729">
            <v>65</v>
          </cell>
          <cell r="K729">
            <v>368</v>
          </cell>
          <cell r="L729">
            <v>6202</v>
          </cell>
          <cell r="M729">
            <v>0</v>
          </cell>
          <cell r="N729">
            <v>0</v>
          </cell>
          <cell r="O729">
            <v>0</v>
          </cell>
          <cell r="P729">
            <v>0</v>
          </cell>
          <cell r="Q729" t="str">
            <v>0676</v>
          </cell>
          <cell r="R729" t="str">
            <v>12450</v>
          </cell>
          <cell r="S729" t="str">
            <v>200212</v>
          </cell>
          <cell r="T729" t="str">
            <v>SA01</v>
          </cell>
          <cell r="U729">
            <v>-0.01</v>
          </cell>
          <cell r="V729" t="str">
            <v>LDB</v>
          </cell>
          <cell r="W729">
            <v>0</v>
          </cell>
          <cell r="Y729">
            <v>0</v>
          </cell>
          <cell r="Z729">
            <v>-1</v>
          </cell>
          <cell r="AA729" t="str">
            <v>MS#</v>
          </cell>
          <cell r="AB729" t="str">
            <v xml:space="preserve">   998010155</v>
          </cell>
          <cell r="AC729" t="str">
            <v>BCH</v>
          </cell>
          <cell r="AD729" t="str">
            <v>012885</v>
          </cell>
          <cell r="AE729" t="str">
            <v>TML</v>
          </cell>
          <cell r="AF729" t="str">
            <v>12020</v>
          </cell>
          <cell r="AG729" t="str">
            <v>SRL</v>
          </cell>
          <cell r="AH729" t="str">
            <v>0350</v>
          </cell>
          <cell r="AI729" t="str">
            <v>DLV</v>
          </cell>
          <cell r="AJ729" t="str">
            <v>000</v>
          </cell>
          <cell r="AK729" t="str">
            <v>REL</v>
          </cell>
          <cell r="AL729" t="str">
            <v>000</v>
          </cell>
          <cell r="AM729" t="str">
            <v>LN#</v>
          </cell>
          <cell r="AO729" t="str">
            <v>UOI</v>
          </cell>
          <cell r="AP729" t="str">
            <v>EA</v>
          </cell>
          <cell r="AU729" t="str">
            <v>0</v>
          </cell>
          <cell r="AW729" t="str">
            <v>000</v>
          </cell>
          <cell r="AX729" t="str">
            <v>00</v>
          </cell>
          <cell r="AY729" t="str">
            <v>0</v>
          </cell>
          <cell r="AZ729" t="str">
            <v>FPL Fibernet</v>
          </cell>
        </row>
        <row r="730">
          <cell r="A730" t="str">
            <v>107100</v>
          </cell>
          <cell r="B730" t="str">
            <v>0368</v>
          </cell>
          <cell r="C730" t="str">
            <v>06200</v>
          </cell>
          <cell r="D730" t="str">
            <v>0FIBER</v>
          </cell>
          <cell r="E730" t="str">
            <v>368000</v>
          </cell>
          <cell r="F730" t="str">
            <v>0676</v>
          </cell>
          <cell r="G730" t="str">
            <v>12450</v>
          </cell>
          <cell r="H730" t="str">
            <v>A</v>
          </cell>
          <cell r="I730" t="str">
            <v>00000041</v>
          </cell>
          <cell r="J730">
            <v>65</v>
          </cell>
          <cell r="K730">
            <v>368</v>
          </cell>
          <cell r="L730">
            <v>6202</v>
          </cell>
          <cell r="M730">
            <v>0</v>
          </cell>
          <cell r="N730">
            <v>0</v>
          </cell>
          <cell r="O730">
            <v>0</v>
          </cell>
          <cell r="P730">
            <v>0</v>
          </cell>
          <cell r="Q730" t="str">
            <v>0676</v>
          </cell>
          <cell r="R730" t="str">
            <v>12450</v>
          </cell>
          <cell r="S730" t="str">
            <v>200212</v>
          </cell>
          <cell r="T730" t="str">
            <v>SA01</v>
          </cell>
          <cell r="U730">
            <v>-0.01</v>
          </cell>
          <cell r="V730" t="str">
            <v>LDB</v>
          </cell>
          <cell r="W730">
            <v>0</v>
          </cell>
          <cell r="Y730">
            <v>0</v>
          </cell>
          <cell r="Z730">
            <v>-1</v>
          </cell>
          <cell r="AA730" t="str">
            <v>MS#</v>
          </cell>
          <cell r="AB730" t="str">
            <v xml:space="preserve">   998010157</v>
          </cell>
          <cell r="AC730" t="str">
            <v>BCH</v>
          </cell>
          <cell r="AD730" t="str">
            <v>015504</v>
          </cell>
          <cell r="AE730" t="str">
            <v>TML</v>
          </cell>
          <cell r="AF730" t="str">
            <v>12019</v>
          </cell>
          <cell r="AG730" t="str">
            <v>SRL</v>
          </cell>
          <cell r="AH730" t="str">
            <v>0350</v>
          </cell>
          <cell r="AI730" t="str">
            <v>DLV</v>
          </cell>
          <cell r="AJ730" t="str">
            <v>000</v>
          </cell>
          <cell r="AK730" t="str">
            <v>REL</v>
          </cell>
          <cell r="AL730" t="str">
            <v>000</v>
          </cell>
          <cell r="AM730" t="str">
            <v>LN#</v>
          </cell>
          <cell r="AO730" t="str">
            <v>UOI</v>
          </cell>
          <cell r="AP730" t="str">
            <v>EA</v>
          </cell>
          <cell r="AU730" t="str">
            <v>0</v>
          </cell>
          <cell r="AW730" t="str">
            <v>000</v>
          </cell>
          <cell r="AX730" t="str">
            <v>00</v>
          </cell>
          <cell r="AY730" t="str">
            <v>0</v>
          </cell>
          <cell r="AZ730" t="str">
            <v>FPL Fibernet</v>
          </cell>
        </row>
        <row r="731">
          <cell r="A731" t="str">
            <v>107100</v>
          </cell>
          <cell r="B731" t="str">
            <v>0368</v>
          </cell>
          <cell r="C731" t="str">
            <v>06200</v>
          </cell>
          <cell r="D731" t="str">
            <v>0FIBER</v>
          </cell>
          <cell r="E731" t="str">
            <v>368000</v>
          </cell>
          <cell r="F731" t="str">
            <v>0676</v>
          </cell>
          <cell r="G731" t="str">
            <v>12450</v>
          </cell>
          <cell r="H731" t="str">
            <v>A</v>
          </cell>
          <cell r="I731" t="str">
            <v>00000041</v>
          </cell>
          <cell r="J731">
            <v>65</v>
          </cell>
          <cell r="K731">
            <v>368</v>
          </cell>
          <cell r="L731">
            <v>6202</v>
          </cell>
          <cell r="M731">
            <v>0</v>
          </cell>
          <cell r="N731">
            <v>0</v>
          </cell>
          <cell r="O731">
            <v>0</v>
          </cell>
          <cell r="P731">
            <v>0</v>
          </cell>
          <cell r="Q731" t="str">
            <v>0676</v>
          </cell>
          <cell r="R731" t="str">
            <v>12450</v>
          </cell>
          <cell r="S731" t="str">
            <v>200212</v>
          </cell>
          <cell r="T731" t="str">
            <v>SA01</v>
          </cell>
          <cell r="U731">
            <v>-0.01</v>
          </cell>
          <cell r="V731" t="str">
            <v>LDB</v>
          </cell>
          <cell r="W731">
            <v>0</v>
          </cell>
          <cell r="Y731">
            <v>0</v>
          </cell>
          <cell r="Z731">
            <v>-1</v>
          </cell>
          <cell r="AA731" t="str">
            <v>MS#</v>
          </cell>
          <cell r="AB731" t="str">
            <v xml:space="preserve">   998010157</v>
          </cell>
          <cell r="AC731" t="str">
            <v>BCH</v>
          </cell>
          <cell r="AD731" t="str">
            <v>015504</v>
          </cell>
          <cell r="AE731" t="str">
            <v>TML</v>
          </cell>
          <cell r="AF731" t="str">
            <v>12019</v>
          </cell>
          <cell r="AG731" t="str">
            <v>SRL</v>
          </cell>
          <cell r="AH731" t="str">
            <v>0350</v>
          </cell>
          <cell r="AI731" t="str">
            <v>DLV</v>
          </cell>
          <cell r="AJ731" t="str">
            <v>000</v>
          </cell>
          <cell r="AK731" t="str">
            <v>REL</v>
          </cell>
          <cell r="AL731" t="str">
            <v>000</v>
          </cell>
          <cell r="AM731" t="str">
            <v>LN#</v>
          </cell>
          <cell r="AO731" t="str">
            <v>UOI</v>
          </cell>
          <cell r="AP731" t="str">
            <v>EA</v>
          </cell>
          <cell r="AU731" t="str">
            <v>0</v>
          </cell>
          <cell r="AW731" t="str">
            <v>000</v>
          </cell>
          <cell r="AX731" t="str">
            <v>00</v>
          </cell>
          <cell r="AY731" t="str">
            <v>0</v>
          </cell>
          <cell r="AZ731" t="str">
            <v>FPL Fibernet</v>
          </cell>
        </row>
        <row r="732">
          <cell r="A732" t="str">
            <v>107100</v>
          </cell>
          <cell r="B732" t="str">
            <v>0368</v>
          </cell>
          <cell r="C732" t="str">
            <v>06200</v>
          </cell>
          <cell r="D732" t="str">
            <v>0FIBER</v>
          </cell>
          <cell r="E732" t="str">
            <v>368000</v>
          </cell>
          <cell r="F732" t="str">
            <v>0676</v>
          </cell>
          <cell r="G732" t="str">
            <v>12450</v>
          </cell>
          <cell r="H732" t="str">
            <v>A</v>
          </cell>
          <cell r="I732" t="str">
            <v>00000041</v>
          </cell>
          <cell r="J732">
            <v>65</v>
          </cell>
          <cell r="K732">
            <v>368</v>
          </cell>
          <cell r="L732">
            <v>6202</v>
          </cell>
          <cell r="M732">
            <v>0</v>
          </cell>
          <cell r="N732">
            <v>0</v>
          </cell>
          <cell r="O732">
            <v>0</v>
          </cell>
          <cell r="P732">
            <v>0</v>
          </cell>
          <cell r="Q732" t="str">
            <v>0676</v>
          </cell>
          <cell r="R732" t="str">
            <v>12450</v>
          </cell>
          <cell r="S732" t="str">
            <v>200212</v>
          </cell>
          <cell r="T732" t="str">
            <v>SA01</v>
          </cell>
          <cell r="U732">
            <v>-0.01</v>
          </cell>
          <cell r="V732" t="str">
            <v>LDB</v>
          </cell>
          <cell r="W732">
            <v>0</v>
          </cell>
          <cell r="Y732">
            <v>0</v>
          </cell>
          <cell r="Z732">
            <v>-1</v>
          </cell>
          <cell r="AA732" t="str">
            <v>MS#</v>
          </cell>
          <cell r="AB732" t="str">
            <v xml:space="preserve">   998010158</v>
          </cell>
          <cell r="AC732" t="str">
            <v>BCH</v>
          </cell>
          <cell r="AD732" t="str">
            <v>015504</v>
          </cell>
          <cell r="AE732" t="str">
            <v>TML</v>
          </cell>
          <cell r="AF732" t="str">
            <v>12019</v>
          </cell>
          <cell r="AG732" t="str">
            <v>SRL</v>
          </cell>
          <cell r="AH732" t="str">
            <v>0350</v>
          </cell>
          <cell r="AI732" t="str">
            <v>DLV</v>
          </cell>
          <cell r="AJ732" t="str">
            <v>000</v>
          </cell>
          <cell r="AK732" t="str">
            <v>REL</v>
          </cell>
          <cell r="AL732" t="str">
            <v>000</v>
          </cell>
          <cell r="AM732" t="str">
            <v>LN#</v>
          </cell>
          <cell r="AO732" t="str">
            <v>UOI</v>
          </cell>
          <cell r="AP732" t="str">
            <v>EA</v>
          </cell>
          <cell r="AU732" t="str">
            <v>0</v>
          </cell>
          <cell r="AW732" t="str">
            <v>000</v>
          </cell>
          <cell r="AX732" t="str">
            <v>00</v>
          </cell>
          <cell r="AY732" t="str">
            <v>0</v>
          </cell>
          <cell r="AZ732" t="str">
            <v>FPL Fibernet</v>
          </cell>
        </row>
        <row r="733">
          <cell r="A733" t="str">
            <v>107100</v>
          </cell>
          <cell r="B733" t="str">
            <v>0368</v>
          </cell>
          <cell r="C733" t="str">
            <v>06200</v>
          </cell>
          <cell r="D733" t="str">
            <v>0FIBER</v>
          </cell>
          <cell r="E733" t="str">
            <v>368000</v>
          </cell>
          <cell r="F733" t="str">
            <v>0676</v>
          </cell>
          <cell r="G733" t="str">
            <v>12450</v>
          </cell>
          <cell r="H733" t="str">
            <v>A</v>
          </cell>
          <cell r="I733" t="str">
            <v>00000041</v>
          </cell>
          <cell r="J733">
            <v>65</v>
          </cell>
          <cell r="K733">
            <v>368</v>
          </cell>
          <cell r="L733">
            <v>6202</v>
          </cell>
          <cell r="M733">
            <v>0</v>
          </cell>
          <cell r="N733">
            <v>0</v>
          </cell>
          <cell r="O733">
            <v>0</v>
          </cell>
          <cell r="P733">
            <v>0</v>
          </cell>
          <cell r="Q733" t="str">
            <v>0676</v>
          </cell>
          <cell r="R733" t="str">
            <v>12450</v>
          </cell>
          <cell r="S733" t="str">
            <v>200212</v>
          </cell>
          <cell r="T733" t="str">
            <v>SA01</v>
          </cell>
          <cell r="U733">
            <v>-0.01</v>
          </cell>
          <cell r="V733" t="str">
            <v>LDB</v>
          </cell>
          <cell r="W733">
            <v>0</v>
          </cell>
          <cell r="Y733">
            <v>0</v>
          </cell>
          <cell r="Z733">
            <v>-1</v>
          </cell>
          <cell r="AA733" t="str">
            <v>MS#</v>
          </cell>
          <cell r="AB733" t="str">
            <v xml:space="preserve">   998010161</v>
          </cell>
          <cell r="AC733" t="str">
            <v>BCH</v>
          </cell>
          <cell r="AD733" t="str">
            <v>015504</v>
          </cell>
          <cell r="AE733" t="str">
            <v>TML</v>
          </cell>
          <cell r="AF733" t="str">
            <v>12019</v>
          </cell>
          <cell r="AG733" t="str">
            <v>SRL</v>
          </cell>
          <cell r="AH733" t="str">
            <v>0350</v>
          </cell>
          <cell r="AI733" t="str">
            <v>DLV</v>
          </cell>
          <cell r="AJ733" t="str">
            <v>000</v>
          </cell>
          <cell r="AK733" t="str">
            <v>REL</v>
          </cell>
          <cell r="AL733" t="str">
            <v>000</v>
          </cell>
          <cell r="AM733" t="str">
            <v>LN#</v>
          </cell>
          <cell r="AO733" t="str">
            <v>UOI</v>
          </cell>
          <cell r="AP733" t="str">
            <v>EA</v>
          </cell>
          <cell r="AU733" t="str">
            <v>0</v>
          </cell>
          <cell r="AW733" t="str">
            <v>000</v>
          </cell>
          <cell r="AX733" t="str">
            <v>00</v>
          </cell>
          <cell r="AY733" t="str">
            <v>0</v>
          </cell>
          <cell r="AZ733" t="str">
            <v>FPL Fibernet</v>
          </cell>
        </row>
        <row r="734">
          <cell r="A734" t="str">
            <v>107100</v>
          </cell>
          <cell r="B734" t="str">
            <v>0368</v>
          </cell>
          <cell r="C734" t="str">
            <v>06200</v>
          </cell>
          <cell r="D734" t="str">
            <v>0FIBER</v>
          </cell>
          <cell r="E734" t="str">
            <v>368000</v>
          </cell>
          <cell r="F734" t="str">
            <v>0676</v>
          </cell>
          <cell r="G734" t="str">
            <v>12450</v>
          </cell>
          <cell r="H734" t="str">
            <v>A</v>
          </cell>
          <cell r="I734" t="str">
            <v>00000041</v>
          </cell>
          <cell r="J734">
            <v>65</v>
          </cell>
          <cell r="K734">
            <v>368</v>
          </cell>
          <cell r="L734">
            <v>6202</v>
          </cell>
          <cell r="M734">
            <v>0</v>
          </cell>
          <cell r="N734">
            <v>0</v>
          </cell>
          <cell r="O734">
            <v>0</v>
          </cell>
          <cell r="P734">
            <v>0</v>
          </cell>
          <cell r="Q734" t="str">
            <v>0676</v>
          </cell>
          <cell r="R734" t="str">
            <v>12450</v>
          </cell>
          <cell r="S734" t="str">
            <v>200212</v>
          </cell>
          <cell r="T734" t="str">
            <v>SA01</v>
          </cell>
          <cell r="U734">
            <v>-0.01</v>
          </cell>
          <cell r="V734" t="str">
            <v>LDB</v>
          </cell>
          <cell r="W734">
            <v>0</v>
          </cell>
          <cell r="Y734">
            <v>0</v>
          </cell>
          <cell r="Z734">
            <v>-1</v>
          </cell>
          <cell r="AA734" t="str">
            <v>MS#</v>
          </cell>
          <cell r="AB734" t="str">
            <v xml:space="preserve">   998010162</v>
          </cell>
          <cell r="AC734" t="str">
            <v>BCH</v>
          </cell>
          <cell r="AD734" t="str">
            <v>015504</v>
          </cell>
          <cell r="AE734" t="str">
            <v>TML</v>
          </cell>
          <cell r="AF734" t="str">
            <v>12019</v>
          </cell>
          <cell r="AG734" t="str">
            <v>SRL</v>
          </cell>
          <cell r="AH734" t="str">
            <v>0350</v>
          </cell>
          <cell r="AI734" t="str">
            <v>DLV</v>
          </cell>
          <cell r="AJ734" t="str">
            <v>000</v>
          </cell>
          <cell r="AK734" t="str">
            <v>REL</v>
          </cell>
          <cell r="AL734" t="str">
            <v>000</v>
          </cell>
          <cell r="AM734" t="str">
            <v>LN#</v>
          </cell>
          <cell r="AO734" t="str">
            <v>UOI</v>
          </cell>
          <cell r="AP734" t="str">
            <v>EA</v>
          </cell>
          <cell r="AU734" t="str">
            <v>0</v>
          </cell>
          <cell r="AW734" t="str">
            <v>000</v>
          </cell>
          <cell r="AX734" t="str">
            <v>00</v>
          </cell>
          <cell r="AY734" t="str">
            <v>0</v>
          </cell>
          <cell r="AZ734" t="str">
            <v>FPL Fibernet</v>
          </cell>
        </row>
        <row r="735">
          <cell r="A735" t="str">
            <v>107100</v>
          </cell>
          <cell r="B735" t="str">
            <v>0368</v>
          </cell>
          <cell r="C735" t="str">
            <v>06200</v>
          </cell>
          <cell r="D735" t="str">
            <v>0FIBER</v>
          </cell>
          <cell r="E735" t="str">
            <v>368000</v>
          </cell>
          <cell r="F735" t="str">
            <v>0676</v>
          </cell>
          <cell r="G735" t="str">
            <v>12450</v>
          </cell>
          <cell r="H735" t="str">
            <v>A</v>
          </cell>
          <cell r="I735" t="str">
            <v>00000041</v>
          </cell>
          <cell r="J735">
            <v>65</v>
          </cell>
          <cell r="K735">
            <v>368</v>
          </cell>
          <cell r="L735">
            <v>6202</v>
          </cell>
          <cell r="M735">
            <v>0</v>
          </cell>
          <cell r="N735">
            <v>0</v>
          </cell>
          <cell r="O735">
            <v>0</v>
          </cell>
          <cell r="P735">
            <v>0</v>
          </cell>
          <cell r="Q735" t="str">
            <v>0676</v>
          </cell>
          <cell r="R735" t="str">
            <v>12450</v>
          </cell>
          <cell r="S735" t="str">
            <v>200212</v>
          </cell>
          <cell r="T735" t="str">
            <v>SA01</v>
          </cell>
          <cell r="U735">
            <v>-0.01</v>
          </cell>
          <cell r="V735" t="str">
            <v>LDB</v>
          </cell>
          <cell r="W735">
            <v>0</v>
          </cell>
          <cell r="Y735">
            <v>0</v>
          </cell>
          <cell r="Z735">
            <v>-1</v>
          </cell>
          <cell r="AA735" t="str">
            <v>MS#</v>
          </cell>
          <cell r="AB735" t="str">
            <v xml:space="preserve">   998010238</v>
          </cell>
          <cell r="AC735" t="str">
            <v>BCH</v>
          </cell>
          <cell r="AD735" t="str">
            <v>015504</v>
          </cell>
          <cell r="AE735" t="str">
            <v>TML</v>
          </cell>
          <cell r="AF735" t="str">
            <v>12019</v>
          </cell>
          <cell r="AG735" t="str">
            <v>SRL</v>
          </cell>
          <cell r="AH735" t="str">
            <v>0350</v>
          </cell>
          <cell r="AI735" t="str">
            <v>DLV</v>
          </cell>
          <cell r="AJ735" t="str">
            <v>000</v>
          </cell>
          <cell r="AK735" t="str">
            <v>REL</v>
          </cell>
          <cell r="AL735" t="str">
            <v>000</v>
          </cell>
          <cell r="AM735" t="str">
            <v>LN#</v>
          </cell>
          <cell r="AO735" t="str">
            <v>UOI</v>
          </cell>
          <cell r="AP735" t="str">
            <v>EA</v>
          </cell>
          <cell r="AU735" t="str">
            <v>0</v>
          </cell>
          <cell r="AW735" t="str">
            <v>000</v>
          </cell>
          <cell r="AX735" t="str">
            <v>00</v>
          </cell>
          <cell r="AY735" t="str">
            <v>0</v>
          </cell>
          <cell r="AZ735" t="str">
            <v>FPL Fibernet</v>
          </cell>
        </row>
        <row r="736">
          <cell r="A736" t="str">
            <v>107100</v>
          </cell>
          <cell r="B736" t="str">
            <v>0368</v>
          </cell>
          <cell r="C736" t="str">
            <v>06200</v>
          </cell>
          <cell r="D736" t="str">
            <v>0FIBER</v>
          </cell>
          <cell r="E736" t="str">
            <v>368000</v>
          </cell>
          <cell r="F736" t="str">
            <v>0676</v>
          </cell>
          <cell r="G736" t="str">
            <v>12450</v>
          </cell>
          <cell r="H736" t="str">
            <v>A</v>
          </cell>
          <cell r="I736" t="str">
            <v>00000041</v>
          </cell>
          <cell r="J736">
            <v>65</v>
          </cell>
          <cell r="K736">
            <v>368</v>
          </cell>
          <cell r="L736">
            <v>6202</v>
          </cell>
          <cell r="M736">
            <v>0</v>
          </cell>
          <cell r="N736">
            <v>0</v>
          </cell>
          <cell r="O736">
            <v>0</v>
          </cell>
          <cell r="P736">
            <v>0</v>
          </cell>
          <cell r="Q736" t="str">
            <v>0676</v>
          </cell>
          <cell r="R736" t="str">
            <v>12450</v>
          </cell>
          <cell r="S736" t="str">
            <v>200212</v>
          </cell>
          <cell r="T736" t="str">
            <v>SA01</v>
          </cell>
          <cell r="U736">
            <v>-0.01</v>
          </cell>
          <cell r="V736" t="str">
            <v>LDB</v>
          </cell>
          <cell r="W736">
            <v>0</v>
          </cell>
          <cell r="Y736">
            <v>0</v>
          </cell>
          <cell r="Z736">
            <v>-1</v>
          </cell>
          <cell r="AA736" t="str">
            <v>MS#</v>
          </cell>
          <cell r="AB736" t="str">
            <v xml:space="preserve">   998010243</v>
          </cell>
          <cell r="AC736" t="str">
            <v>BCH</v>
          </cell>
          <cell r="AD736" t="str">
            <v>015504</v>
          </cell>
          <cell r="AE736" t="str">
            <v>TML</v>
          </cell>
          <cell r="AF736" t="str">
            <v>12019</v>
          </cell>
          <cell r="AG736" t="str">
            <v>SRL</v>
          </cell>
          <cell r="AH736" t="str">
            <v>0350</v>
          </cell>
          <cell r="AI736" t="str">
            <v>DLV</v>
          </cell>
          <cell r="AJ736" t="str">
            <v>000</v>
          </cell>
          <cell r="AK736" t="str">
            <v>REL</v>
          </cell>
          <cell r="AL736" t="str">
            <v>000</v>
          </cell>
          <cell r="AM736" t="str">
            <v>LN#</v>
          </cell>
          <cell r="AO736" t="str">
            <v>UOI</v>
          </cell>
          <cell r="AP736" t="str">
            <v>EA</v>
          </cell>
          <cell r="AU736" t="str">
            <v>0</v>
          </cell>
          <cell r="AW736" t="str">
            <v>000</v>
          </cell>
          <cell r="AX736" t="str">
            <v>00</v>
          </cell>
          <cell r="AY736" t="str">
            <v>0</v>
          </cell>
          <cell r="AZ736" t="str">
            <v>FPL Fibernet</v>
          </cell>
        </row>
        <row r="737">
          <cell r="A737" t="str">
            <v>107100</v>
          </cell>
          <cell r="B737" t="str">
            <v>0368</v>
          </cell>
          <cell r="C737" t="str">
            <v>06200</v>
          </cell>
          <cell r="D737" t="str">
            <v>0FIBER</v>
          </cell>
          <cell r="E737" t="str">
            <v>368000</v>
          </cell>
          <cell r="F737" t="str">
            <v>0676</v>
          </cell>
          <cell r="G737" t="str">
            <v>12450</v>
          </cell>
          <cell r="H737" t="str">
            <v>A</v>
          </cell>
          <cell r="I737" t="str">
            <v>00000041</v>
          </cell>
          <cell r="J737">
            <v>65</v>
          </cell>
          <cell r="K737">
            <v>368</v>
          </cell>
          <cell r="L737">
            <v>6202</v>
          </cell>
          <cell r="M737">
            <v>0</v>
          </cell>
          <cell r="N737">
            <v>0</v>
          </cell>
          <cell r="O737">
            <v>0</v>
          </cell>
          <cell r="P737">
            <v>0</v>
          </cell>
          <cell r="Q737" t="str">
            <v>0676</v>
          </cell>
          <cell r="R737" t="str">
            <v>12450</v>
          </cell>
          <cell r="S737" t="str">
            <v>200212</v>
          </cell>
          <cell r="T737" t="str">
            <v>SA01</v>
          </cell>
          <cell r="U737">
            <v>-0.01</v>
          </cell>
          <cell r="V737" t="str">
            <v>LDB</v>
          </cell>
          <cell r="W737">
            <v>0</v>
          </cell>
          <cell r="Y737">
            <v>0</v>
          </cell>
          <cell r="Z737">
            <v>-1</v>
          </cell>
          <cell r="AA737" t="str">
            <v>MS#</v>
          </cell>
          <cell r="AB737" t="str">
            <v xml:space="preserve">   998014883</v>
          </cell>
          <cell r="AC737" t="str">
            <v>BCH</v>
          </cell>
          <cell r="AD737" t="str">
            <v>013412</v>
          </cell>
          <cell r="AE737" t="str">
            <v>TML</v>
          </cell>
          <cell r="AF737" t="str">
            <v>12016</v>
          </cell>
          <cell r="AG737" t="str">
            <v>SRL</v>
          </cell>
          <cell r="AH737" t="str">
            <v>0350</v>
          </cell>
          <cell r="AI737" t="str">
            <v>DLV</v>
          </cell>
          <cell r="AJ737" t="str">
            <v>000</v>
          </cell>
          <cell r="AK737" t="str">
            <v>REL</v>
          </cell>
          <cell r="AL737" t="str">
            <v>000</v>
          </cell>
          <cell r="AM737" t="str">
            <v>LN#</v>
          </cell>
          <cell r="AO737" t="str">
            <v>UOI</v>
          </cell>
          <cell r="AP737" t="str">
            <v>EA</v>
          </cell>
          <cell r="AU737" t="str">
            <v>0</v>
          </cell>
          <cell r="AW737" t="str">
            <v>000</v>
          </cell>
          <cell r="AX737" t="str">
            <v>00</v>
          </cell>
          <cell r="AY737" t="str">
            <v>0</v>
          </cell>
          <cell r="AZ737" t="str">
            <v>FPL Fibernet</v>
          </cell>
        </row>
        <row r="738">
          <cell r="A738" t="str">
            <v>107100</v>
          </cell>
          <cell r="B738" t="str">
            <v>0368</v>
          </cell>
          <cell r="C738" t="str">
            <v>06200</v>
          </cell>
          <cell r="D738" t="str">
            <v>0FIBER</v>
          </cell>
          <cell r="E738" t="str">
            <v>368000</v>
          </cell>
          <cell r="F738" t="str">
            <v>0676</v>
          </cell>
          <cell r="G738" t="str">
            <v>12450</v>
          </cell>
          <cell r="H738" t="str">
            <v>A</v>
          </cell>
          <cell r="I738" t="str">
            <v>00000041</v>
          </cell>
          <cell r="J738">
            <v>65</v>
          </cell>
          <cell r="K738">
            <v>368</v>
          </cell>
          <cell r="L738">
            <v>6202</v>
          </cell>
          <cell r="M738">
            <v>0</v>
          </cell>
          <cell r="N738">
            <v>0</v>
          </cell>
          <cell r="O738">
            <v>0</v>
          </cell>
          <cell r="P738">
            <v>0</v>
          </cell>
          <cell r="Q738" t="str">
            <v>0676</v>
          </cell>
          <cell r="R738" t="str">
            <v>12450</v>
          </cell>
          <cell r="S738" t="str">
            <v>200212</v>
          </cell>
          <cell r="T738" t="str">
            <v>SA01</v>
          </cell>
          <cell r="U738">
            <v>-0.02</v>
          </cell>
          <cell r="V738" t="str">
            <v>LDB</v>
          </cell>
          <cell r="W738">
            <v>0</v>
          </cell>
          <cell r="Y738">
            <v>0</v>
          </cell>
          <cell r="Z738">
            <v>-2</v>
          </cell>
          <cell r="AA738" t="str">
            <v>MS#</v>
          </cell>
          <cell r="AB738" t="str">
            <v xml:space="preserve">   998010013</v>
          </cell>
          <cell r="AC738" t="str">
            <v>BCH</v>
          </cell>
          <cell r="AD738" t="str">
            <v>015504</v>
          </cell>
          <cell r="AE738" t="str">
            <v>TML</v>
          </cell>
          <cell r="AF738" t="str">
            <v>12019</v>
          </cell>
          <cell r="AG738" t="str">
            <v>SRL</v>
          </cell>
          <cell r="AH738" t="str">
            <v>0350</v>
          </cell>
          <cell r="AI738" t="str">
            <v>DLV</v>
          </cell>
          <cell r="AJ738" t="str">
            <v>000</v>
          </cell>
          <cell r="AK738" t="str">
            <v>REL</v>
          </cell>
          <cell r="AL738" t="str">
            <v>000</v>
          </cell>
          <cell r="AM738" t="str">
            <v>LN#</v>
          </cell>
          <cell r="AO738" t="str">
            <v>UOI</v>
          </cell>
          <cell r="AP738" t="str">
            <v>EA</v>
          </cell>
          <cell r="AU738" t="str">
            <v>0</v>
          </cell>
          <cell r="AW738" t="str">
            <v>000</v>
          </cell>
          <cell r="AX738" t="str">
            <v>00</v>
          </cell>
          <cell r="AY738" t="str">
            <v>0</v>
          </cell>
          <cell r="AZ738" t="str">
            <v>FPL Fibernet</v>
          </cell>
        </row>
        <row r="739">
          <cell r="A739" t="str">
            <v>107100</v>
          </cell>
          <cell r="B739" t="str">
            <v>0368</v>
          </cell>
          <cell r="C739" t="str">
            <v>06200</v>
          </cell>
          <cell r="D739" t="str">
            <v>0FIBER</v>
          </cell>
          <cell r="E739" t="str">
            <v>368000</v>
          </cell>
          <cell r="F739" t="str">
            <v>0676</v>
          </cell>
          <cell r="G739" t="str">
            <v>12450</v>
          </cell>
          <cell r="H739" t="str">
            <v>A</v>
          </cell>
          <cell r="I739" t="str">
            <v>00000041</v>
          </cell>
          <cell r="J739">
            <v>65</v>
          </cell>
          <cell r="K739">
            <v>368</v>
          </cell>
          <cell r="L739">
            <v>6202</v>
          </cell>
          <cell r="M739">
            <v>0</v>
          </cell>
          <cell r="N739">
            <v>0</v>
          </cell>
          <cell r="O739">
            <v>0</v>
          </cell>
          <cell r="P739">
            <v>0</v>
          </cell>
          <cell r="Q739" t="str">
            <v>0676</v>
          </cell>
          <cell r="R739" t="str">
            <v>12450</v>
          </cell>
          <cell r="S739" t="str">
            <v>200212</v>
          </cell>
          <cell r="T739" t="str">
            <v>SA01</v>
          </cell>
          <cell r="U739">
            <v>-0.02</v>
          </cell>
          <cell r="V739" t="str">
            <v>LDB</v>
          </cell>
          <cell r="W739">
            <v>0</v>
          </cell>
          <cell r="Y739">
            <v>0</v>
          </cell>
          <cell r="Z739">
            <v>-2</v>
          </cell>
          <cell r="AA739" t="str">
            <v>MS#</v>
          </cell>
          <cell r="AB739" t="str">
            <v xml:space="preserve">   998010096</v>
          </cell>
          <cell r="AC739" t="str">
            <v>BCH</v>
          </cell>
          <cell r="AD739" t="str">
            <v>015504</v>
          </cell>
          <cell r="AE739" t="str">
            <v>TML</v>
          </cell>
          <cell r="AF739" t="str">
            <v>12019</v>
          </cell>
          <cell r="AG739" t="str">
            <v>SRL</v>
          </cell>
          <cell r="AH739" t="str">
            <v>0350</v>
          </cell>
          <cell r="AI739" t="str">
            <v>DLV</v>
          </cell>
          <cell r="AJ739" t="str">
            <v>000</v>
          </cell>
          <cell r="AK739" t="str">
            <v>REL</v>
          </cell>
          <cell r="AL739" t="str">
            <v>000</v>
          </cell>
          <cell r="AM739" t="str">
            <v>LN#</v>
          </cell>
          <cell r="AO739" t="str">
            <v>UOI</v>
          </cell>
          <cell r="AP739" t="str">
            <v>EA</v>
          </cell>
          <cell r="AU739" t="str">
            <v>0</v>
          </cell>
          <cell r="AW739" t="str">
            <v>000</v>
          </cell>
          <cell r="AX739" t="str">
            <v>00</v>
          </cell>
          <cell r="AY739" t="str">
            <v>0</v>
          </cell>
          <cell r="AZ739" t="str">
            <v>FPL Fibernet</v>
          </cell>
        </row>
        <row r="740">
          <cell r="A740" t="str">
            <v>107100</v>
          </cell>
          <cell r="B740" t="str">
            <v>0368</v>
          </cell>
          <cell r="C740" t="str">
            <v>06200</v>
          </cell>
          <cell r="D740" t="str">
            <v>0FIBER</v>
          </cell>
          <cell r="E740" t="str">
            <v>368000</v>
          </cell>
          <cell r="F740" t="str">
            <v>0676</v>
          </cell>
          <cell r="G740" t="str">
            <v>12450</v>
          </cell>
          <cell r="H740" t="str">
            <v>A</v>
          </cell>
          <cell r="I740" t="str">
            <v>00000041</v>
          </cell>
          <cell r="J740">
            <v>65</v>
          </cell>
          <cell r="K740">
            <v>368</v>
          </cell>
          <cell r="L740">
            <v>6202</v>
          </cell>
          <cell r="M740">
            <v>0</v>
          </cell>
          <cell r="N740">
            <v>0</v>
          </cell>
          <cell r="O740">
            <v>0</v>
          </cell>
          <cell r="P740">
            <v>0</v>
          </cell>
          <cell r="Q740" t="str">
            <v>0676</v>
          </cell>
          <cell r="R740" t="str">
            <v>12450</v>
          </cell>
          <cell r="S740" t="str">
            <v>200212</v>
          </cell>
          <cell r="T740" t="str">
            <v>SA01</v>
          </cell>
          <cell r="U740">
            <v>-0.02</v>
          </cell>
          <cell r="V740" t="str">
            <v>LDB</v>
          </cell>
          <cell r="W740">
            <v>0</v>
          </cell>
          <cell r="Y740">
            <v>0</v>
          </cell>
          <cell r="Z740">
            <v>-2</v>
          </cell>
          <cell r="AA740" t="str">
            <v>MS#</v>
          </cell>
          <cell r="AB740" t="str">
            <v xml:space="preserve">   998010113</v>
          </cell>
          <cell r="AC740" t="str">
            <v>BCH</v>
          </cell>
          <cell r="AD740" t="str">
            <v>012885</v>
          </cell>
          <cell r="AE740" t="str">
            <v>TML</v>
          </cell>
          <cell r="AF740" t="str">
            <v>12020</v>
          </cell>
          <cell r="AG740" t="str">
            <v>SRL</v>
          </cell>
          <cell r="AH740" t="str">
            <v>0350</v>
          </cell>
          <cell r="AI740" t="str">
            <v>DLV</v>
          </cell>
          <cell r="AJ740" t="str">
            <v>000</v>
          </cell>
          <cell r="AK740" t="str">
            <v>REL</v>
          </cell>
          <cell r="AL740" t="str">
            <v>000</v>
          </cell>
          <cell r="AM740" t="str">
            <v>LN#</v>
          </cell>
          <cell r="AO740" t="str">
            <v>UOI</v>
          </cell>
          <cell r="AP740" t="str">
            <v>EA</v>
          </cell>
          <cell r="AU740" t="str">
            <v>0</v>
          </cell>
          <cell r="AW740" t="str">
            <v>000</v>
          </cell>
          <cell r="AX740" t="str">
            <v>00</v>
          </cell>
          <cell r="AY740" t="str">
            <v>0</v>
          </cell>
          <cell r="AZ740" t="str">
            <v>FPL Fibernet</v>
          </cell>
        </row>
        <row r="741">
          <cell r="A741" t="str">
            <v>107100</v>
          </cell>
          <cell r="B741" t="str">
            <v>0368</v>
          </cell>
          <cell r="C741" t="str">
            <v>06200</v>
          </cell>
          <cell r="D741" t="str">
            <v>0FIBER</v>
          </cell>
          <cell r="E741" t="str">
            <v>368000</v>
          </cell>
          <cell r="F741" t="str">
            <v>0676</v>
          </cell>
          <cell r="G741" t="str">
            <v>12450</v>
          </cell>
          <cell r="H741" t="str">
            <v>A</v>
          </cell>
          <cell r="I741" t="str">
            <v>00000041</v>
          </cell>
          <cell r="J741">
            <v>65</v>
          </cell>
          <cell r="K741">
            <v>368</v>
          </cell>
          <cell r="L741">
            <v>6202</v>
          </cell>
          <cell r="M741">
            <v>0</v>
          </cell>
          <cell r="N741">
            <v>0</v>
          </cell>
          <cell r="O741">
            <v>0</v>
          </cell>
          <cell r="P741">
            <v>0</v>
          </cell>
          <cell r="Q741" t="str">
            <v>0676</v>
          </cell>
          <cell r="R741" t="str">
            <v>12450</v>
          </cell>
          <cell r="S741" t="str">
            <v>200212</v>
          </cell>
          <cell r="T741" t="str">
            <v>SA01</v>
          </cell>
          <cell r="U741">
            <v>-0.02</v>
          </cell>
          <cell r="V741" t="str">
            <v>LDB</v>
          </cell>
          <cell r="W741">
            <v>0</v>
          </cell>
          <cell r="Y741">
            <v>0</v>
          </cell>
          <cell r="Z741">
            <v>-2</v>
          </cell>
          <cell r="AA741" t="str">
            <v>MS#</v>
          </cell>
          <cell r="AB741" t="str">
            <v xml:space="preserve">   998010158</v>
          </cell>
          <cell r="AC741" t="str">
            <v>BCH</v>
          </cell>
          <cell r="AD741" t="str">
            <v>015504</v>
          </cell>
          <cell r="AE741" t="str">
            <v>TML</v>
          </cell>
          <cell r="AF741" t="str">
            <v>12019</v>
          </cell>
          <cell r="AG741" t="str">
            <v>SRL</v>
          </cell>
          <cell r="AH741" t="str">
            <v>0350</v>
          </cell>
          <cell r="AI741" t="str">
            <v>DLV</v>
          </cell>
          <cell r="AJ741" t="str">
            <v>000</v>
          </cell>
          <cell r="AK741" t="str">
            <v>REL</v>
          </cell>
          <cell r="AL741" t="str">
            <v>000</v>
          </cell>
          <cell r="AM741" t="str">
            <v>LN#</v>
          </cell>
          <cell r="AO741" t="str">
            <v>UOI</v>
          </cell>
          <cell r="AP741" t="str">
            <v>EA</v>
          </cell>
          <cell r="AU741" t="str">
            <v>0</v>
          </cell>
          <cell r="AW741" t="str">
            <v>000</v>
          </cell>
          <cell r="AX741" t="str">
            <v>00</v>
          </cell>
          <cell r="AY741" t="str">
            <v>0</v>
          </cell>
          <cell r="AZ741" t="str">
            <v>FPL Fibernet</v>
          </cell>
        </row>
        <row r="742">
          <cell r="A742" t="str">
            <v>107100</v>
          </cell>
          <cell r="B742" t="str">
            <v>0368</v>
          </cell>
          <cell r="C742" t="str">
            <v>06200</v>
          </cell>
          <cell r="D742" t="str">
            <v>0FIBER</v>
          </cell>
          <cell r="E742" t="str">
            <v>368000</v>
          </cell>
          <cell r="F742" t="str">
            <v>0676</v>
          </cell>
          <cell r="G742" t="str">
            <v>12450</v>
          </cell>
          <cell r="H742" t="str">
            <v>A</v>
          </cell>
          <cell r="I742" t="str">
            <v>00000041</v>
          </cell>
          <cell r="J742">
            <v>65</v>
          </cell>
          <cell r="K742">
            <v>368</v>
          </cell>
          <cell r="L742">
            <v>6202</v>
          </cell>
          <cell r="M742">
            <v>0</v>
          </cell>
          <cell r="N742">
            <v>0</v>
          </cell>
          <cell r="O742">
            <v>0</v>
          </cell>
          <cell r="P742">
            <v>0</v>
          </cell>
          <cell r="Q742" t="str">
            <v>0676</v>
          </cell>
          <cell r="R742" t="str">
            <v>12450</v>
          </cell>
          <cell r="S742" t="str">
            <v>200212</v>
          </cell>
          <cell r="T742" t="str">
            <v>SA01</v>
          </cell>
          <cell r="U742">
            <v>-0.02</v>
          </cell>
          <cell r="V742" t="str">
            <v>LDB</v>
          </cell>
          <cell r="W742">
            <v>0</v>
          </cell>
          <cell r="Y742">
            <v>0</v>
          </cell>
          <cell r="Z742">
            <v>-2</v>
          </cell>
          <cell r="AA742" t="str">
            <v>MS#</v>
          </cell>
          <cell r="AB742" t="str">
            <v xml:space="preserve">   998010160</v>
          </cell>
          <cell r="AC742" t="str">
            <v>BCH</v>
          </cell>
          <cell r="AD742" t="str">
            <v>015504</v>
          </cell>
          <cell r="AE742" t="str">
            <v>TML</v>
          </cell>
          <cell r="AF742" t="str">
            <v>12019</v>
          </cell>
          <cell r="AG742" t="str">
            <v>SRL</v>
          </cell>
          <cell r="AH742" t="str">
            <v>0350</v>
          </cell>
          <cell r="AI742" t="str">
            <v>DLV</v>
          </cell>
          <cell r="AJ742" t="str">
            <v>000</v>
          </cell>
          <cell r="AK742" t="str">
            <v>REL</v>
          </cell>
          <cell r="AL742" t="str">
            <v>000</v>
          </cell>
          <cell r="AM742" t="str">
            <v>LN#</v>
          </cell>
          <cell r="AO742" t="str">
            <v>UOI</v>
          </cell>
          <cell r="AP742" t="str">
            <v>EA</v>
          </cell>
          <cell r="AU742" t="str">
            <v>0</v>
          </cell>
          <cell r="AW742" t="str">
            <v>000</v>
          </cell>
          <cell r="AX742" t="str">
            <v>00</v>
          </cell>
          <cell r="AY742" t="str">
            <v>0</v>
          </cell>
          <cell r="AZ742" t="str">
            <v>FPL Fibernet</v>
          </cell>
        </row>
        <row r="743">
          <cell r="A743" t="str">
            <v>107100</v>
          </cell>
          <cell r="B743" t="str">
            <v>0368</v>
          </cell>
          <cell r="C743" t="str">
            <v>06200</v>
          </cell>
          <cell r="D743" t="str">
            <v>0FIBER</v>
          </cell>
          <cell r="E743" t="str">
            <v>368000</v>
          </cell>
          <cell r="F743" t="str">
            <v>0676</v>
          </cell>
          <cell r="G743" t="str">
            <v>12450</v>
          </cell>
          <cell r="H743" t="str">
            <v>A</v>
          </cell>
          <cell r="I743" t="str">
            <v>00000041</v>
          </cell>
          <cell r="J743">
            <v>65</v>
          </cell>
          <cell r="K743">
            <v>368</v>
          </cell>
          <cell r="L743">
            <v>6202</v>
          </cell>
          <cell r="M743">
            <v>0</v>
          </cell>
          <cell r="N743">
            <v>0</v>
          </cell>
          <cell r="O743">
            <v>0</v>
          </cell>
          <cell r="P743">
            <v>0</v>
          </cell>
          <cell r="Q743" t="str">
            <v>0676</v>
          </cell>
          <cell r="R743" t="str">
            <v>12450</v>
          </cell>
          <cell r="S743" t="str">
            <v>200212</v>
          </cell>
          <cell r="T743" t="str">
            <v>SA01</v>
          </cell>
          <cell r="U743">
            <v>-0.02</v>
          </cell>
          <cell r="V743" t="str">
            <v>LDB</v>
          </cell>
          <cell r="W743">
            <v>0</v>
          </cell>
          <cell r="Y743">
            <v>0</v>
          </cell>
          <cell r="Z743">
            <v>-2</v>
          </cell>
          <cell r="AA743" t="str">
            <v>MS#</v>
          </cell>
          <cell r="AB743" t="str">
            <v xml:space="preserve">   998010181</v>
          </cell>
          <cell r="AC743" t="str">
            <v>BCH</v>
          </cell>
          <cell r="AD743" t="str">
            <v>015504</v>
          </cell>
          <cell r="AE743" t="str">
            <v>TML</v>
          </cell>
          <cell r="AF743" t="str">
            <v>12019</v>
          </cell>
          <cell r="AG743" t="str">
            <v>SRL</v>
          </cell>
          <cell r="AH743" t="str">
            <v>0350</v>
          </cell>
          <cell r="AI743" t="str">
            <v>DLV</v>
          </cell>
          <cell r="AJ743" t="str">
            <v>000</v>
          </cell>
          <cell r="AK743" t="str">
            <v>REL</v>
          </cell>
          <cell r="AL743" t="str">
            <v>000</v>
          </cell>
          <cell r="AM743" t="str">
            <v>LN#</v>
          </cell>
          <cell r="AO743" t="str">
            <v>UOI</v>
          </cell>
          <cell r="AP743" t="str">
            <v>EA</v>
          </cell>
          <cell r="AU743" t="str">
            <v>0</v>
          </cell>
          <cell r="AW743" t="str">
            <v>000</v>
          </cell>
          <cell r="AX743" t="str">
            <v>00</v>
          </cell>
          <cell r="AY743" t="str">
            <v>0</v>
          </cell>
          <cell r="AZ743" t="str">
            <v>FPL Fibernet</v>
          </cell>
        </row>
        <row r="744">
          <cell r="A744" t="str">
            <v>107100</v>
          </cell>
          <cell r="B744" t="str">
            <v>0368</v>
          </cell>
          <cell r="C744" t="str">
            <v>06200</v>
          </cell>
          <cell r="D744" t="str">
            <v>0FIBER</v>
          </cell>
          <cell r="E744" t="str">
            <v>368000</v>
          </cell>
          <cell r="F744" t="str">
            <v>0676</v>
          </cell>
          <cell r="G744" t="str">
            <v>12450</v>
          </cell>
          <cell r="H744" t="str">
            <v>A</v>
          </cell>
          <cell r="I744" t="str">
            <v>00000041</v>
          </cell>
          <cell r="J744">
            <v>65</v>
          </cell>
          <cell r="K744">
            <v>368</v>
          </cell>
          <cell r="L744">
            <v>6202</v>
          </cell>
          <cell r="M744">
            <v>0</v>
          </cell>
          <cell r="N744">
            <v>0</v>
          </cell>
          <cell r="O744">
            <v>0</v>
          </cell>
          <cell r="P744">
            <v>0</v>
          </cell>
          <cell r="Q744" t="str">
            <v>0676</v>
          </cell>
          <cell r="R744" t="str">
            <v>12450</v>
          </cell>
          <cell r="S744" t="str">
            <v>200212</v>
          </cell>
          <cell r="T744" t="str">
            <v>SA01</v>
          </cell>
          <cell r="U744">
            <v>-0.02</v>
          </cell>
          <cell r="V744" t="str">
            <v>LDB</v>
          </cell>
          <cell r="W744">
            <v>0</v>
          </cell>
          <cell r="Y744">
            <v>0</v>
          </cell>
          <cell r="Z744">
            <v>-2</v>
          </cell>
          <cell r="AA744" t="str">
            <v>MS#</v>
          </cell>
          <cell r="AB744" t="str">
            <v xml:space="preserve">   998010181</v>
          </cell>
          <cell r="AC744" t="str">
            <v>BCH</v>
          </cell>
          <cell r="AD744" t="str">
            <v>015504</v>
          </cell>
          <cell r="AE744" t="str">
            <v>TML</v>
          </cell>
          <cell r="AF744" t="str">
            <v>12019</v>
          </cell>
          <cell r="AG744" t="str">
            <v>SRL</v>
          </cell>
          <cell r="AH744" t="str">
            <v>0350</v>
          </cell>
          <cell r="AI744" t="str">
            <v>DLV</v>
          </cell>
          <cell r="AJ744" t="str">
            <v>000</v>
          </cell>
          <cell r="AK744" t="str">
            <v>REL</v>
          </cell>
          <cell r="AL744" t="str">
            <v>000</v>
          </cell>
          <cell r="AM744" t="str">
            <v>LN#</v>
          </cell>
          <cell r="AO744" t="str">
            <v>UOI</v>
          </cell>
          <cell r="AP744" t="str">
            <v>EA</v>
          </cell>
          <cell r="AU744" t="str">
            <v>0</v>
          </cell>
          <cell r="AW744" t="str">
            <v>000</v>
          </cell>
          <cell r="AX744" t="str">
            <v>00</v>
          </cell>
          <cell r="AY744" t="str">
            <v>0</v>
          </cell>
          <cell r="AZ744" t="str">
            <v>FPL Fibernet</v>
          </cell>
        </row>
        <row r="745">
          <cell r="A745" t="str">
            <v>107100</v>
          </cell>
          <cell r="B745" t="str">
            <v>0368</v>
          </cell>
          <cell r="C745" t="str">
            <v>06200</v>
          </cell>
          <cell r="D745" t="str">
            <v>0FIBER</v>
          </cell>
          <cell r="E745" t="str">
            <v>368000</v>
          </cell>
          <cell r="F745" t="str">
            <v>0676</v>
          </cell>
          <cell r="G745" t="str">
            <v>12450</v>
          </cell>
          <cell r="H745" t="str">
            <v>A</v>
          </cell>
          <cell r="I745" t="str">
            <v>00000041</v>
          </cell>
          <cell r="J745">
            <v>65</v>
          </cell>
          <cell r="K745">
            <v>368</v>
          </cell>
          <cell r="L745">
            <v>6202</v>
          </cell>
          <cell r="M745">
            <v>0</v>
          </cell>
          <cell r="N745">
            <v>0</v>
          </cell>
          <cell r="O745">
            <v>0</v>
          </cell>
          <cell r="P745">
            <v>0</v>
          </cell>
          <cell r="Q745" t="str">
            <v>0676</v>
          </cell>
          <cell r="R745" t="str">
            <v>12450</v>
          </cell>
          <cell r="S745" t="str">
            <v>200212</v>
          </cell>
          <cell r="T745" t="str">
            <v>SA01</v>
          </cell>
          <cell r="U745">
            <v>-0.02</v>
          </cell>
          <cell r="V745" t="str">
            <v>LDB</v>
          </cell>
          <cell r="W745">
            <v>0</v>
          </cell>
          <cell r="Y745">
            <v>0</v>
          </cell>
          <cell r="Z745">
            <v>-2</v>
          </cell>
          <cell r="AA745" t="str">
            <v>MS#</v>
          </cell>
          <cell r="AB745" t="str">
            <v xml:space="preserve">   998010195</v>
          </cell>
          <cell r="AC745" t="str">
            <v>BCH</v>
          </cell>
          <cell r="AD745" t="str">
            <v>015504</v>
          </cell>
          <cell r="AE745" t="str">
            <v>TML</v>
          </cell>
          <cell r="AF745" t="str">
            <v>12019</v>
          </cell>
          <cell r="AG745" t="str">
            <v>SRL</v>
          </cell>
          <cell r="AH745" t="str">
            <v>0350</v>
          </cell>
          <cell r="AI745" t="str">
            <v>DLV</v>
          </cell>
          <cell r="AJ745" t="str">
            <v>000</v>
          </cell>
          <cell r="AK745" t="str">
            <v>REL</v>
          </cell>
          <cell r="AL745" t="str">
            <v>000</v>
          </cell>
          <cell r="AM745" t="str">
            <v>LN#</v>
          </cell>
          <cell r="AO745" t="str">
            <v>UOI</v>
          </cell>
          <cell r="AP745" t="str">
            <v>EA</v>
          </cell>
          <cell r="AU745" t="str">
            <v>0</v>
          </cell>
          <cell r="AW745" t="str">
            <v>000</v>
          </cell>
          <cell r="AX745" t="str">
            <v>00</v>
          </cell>
          <cell r="AY745" t="str">
            <v>0</v>
          </cell>
          <cell r="AZ745" t="str">
            <v>FPL Fibernet</v>
          </cell>
        </row>
        <row r="746">
          <cell r="A746" t="str">
            <v>107100</v>
          </cell>
          <cell r="B746" t="str">
            <v>0368</v>
          </cell>
          <cell r="C746" t="str">
            <v>06200</v>
          </cell>
          <cell r="D746" t="str">
            <v>0FIBER</v>
          </cell>
          <cell r="E746" t="str">
            <v>368000</v>
          </cell>
          <cell r="F746" t="str">
            <v>0676</v>
          </cell>
          <cell r="G746" t="str">
            <v>12450</v>
          </cell>
          <cell r="H746" t="str">
            <v>A</v>
          </cell>
          <cell r="I746" t="str">
            <v>00000041</v>
          </cell>
          <cell r="J746">
            <v>65</v>
          </cell>
          <cell r="K746">
            <v>368</v>
          </cell>
          <cell r="L746">
            <v>6202</v>
          </cell>
          <cell r="M746">
            <v>0</v>
          </cell>
          <cell r="N746">
            <v>0</v>
          </cell>
          <cell r="O746">
            <v>0</v>
          </cell>
          <cell r="P746">
            <v>0</v>
          </cell>
          <cell r="Q746" t="str">
            <v>0676</v>
          </cell>
          <cell r="R746" t="str">
            <v>12450</v>
          </cell>
          <cell r="S746" t="str">
            <v>200212</v>
          </cell>
          <cell r="T746" t="str">
            <v>SA01</v>
          </cell>
          <cell r="U746">
            <v>-0.02</v>
          </cell>
          <cell r="V746" t="str">
            <v>LDB</v>
          </cell>
          <cell r="W746">
            <v>0</v>
          </cell>
          <cell r="Y746">
            <v>0</v>
          </cell>
          <cell r="Z746">
            <v>-2</v>
          </cell>
          <cell r="AA746" t="str">
            <v>MS#</v>
          </cell>
          <cell r="AB746" t="str">
            <v xml:space="preserve">   998010287</v>
          </cell>
          <cell r="AC746" t="str">
            <v>BCH</v>
          </cell>
          <cell r="AD746" t="str">
            <v>015504</v>
          </cell>
          <cell r="AE746" t="str">
            <v>TML</v>
          </cell>
          <cell r="AF746" t="str">
            <v>12019</v>
          </cell>
          <cell r="AG746" t="str">
            <v>SRL</v>
          </cell>
          <cell r="AH746" t="str">
            <v>0350</v>
          </cell>
          <cell r="AI746" t="str">
            <v>DLV</v>
          </cell>
          <cell r="AJ746" t="str">
            <v>000</v>
          </cell>
          <cell r="AK746" t="str">
            <v>REL</v>
          </cell>
          <cell r="AL746" t="str">
            <v>000</v>
          </cell>
          <cell r="AM746" t="str">
            <v>LN#</v>
          </cell>
          <cell r="AO746" t="str">
            <v>UOI</v>
          </cell>
          <cell r="AP746" t="str">
            <v>EA</v>
          </cell>
          <cell r="AU746" t="str">
            <v>0</v>
          </cell>
          <cell r="AW746" t="str">
            <v>000</v>
          </cell>
          <cell r="AX746" t="str">
            <v>00</v>
          </cell>
          <cell r="AY746" t="str">
            <v>0</v>
          </cell>
          <cell r="AZ746" t="str">
            <v>FPL Fibernet</v>
          </cell>
        </row>
        <row r="747">
          <cell r="A747" t="str">
            <v>107100</v>
          </cell>
          <cell r="B747" t="str">
            <v>0368</v>
          </cell>
          <cell r="C747" t="str">
            <v>06200</v>
          </cell>
          <cell r="D747" t="str">
            <v>0FIBER</v>
          </cell>
          <cell r="E747" t="str">
            <v>368000</v>
          </cell>
          <cell r="F747" t="str">
            <v>0676</v>
          </cell>
          <cell r="G747" t="str">
            <v>12450</v>
          </cell>
          <cell r="H747" t="str">
            <v>A</v>
          </cell>
          <cell r="I747" t="str">
            <v>00000041</v>
          </cell>
          <cell r="J747">
            <v>65</v>
          </cell>
          <cell r="K747">
            <v>368</v>
          </cell>
          <cell r="L747">
            <v>6202</v>
          </cell>
          <cell r="M747">
            <v>0</v>
          </cell>
          <cell r="N747">
            <v>0</v>
          </cell>
          <cell r="O747">
            <v>0</v>
          </cell>
          <cell r="P747">
            <v>0</v>
          </cell>
          <cell r="Q747" t="str">
            <v>0676</v>
          </cell>
          <cell r="R747" t="str">
            <v>12450</v>
          </cell>
          <cell r="S747" t="str">
            <v>200212</v>
          </cell>
          <cell r="T747" t="str">
            <v>SA01</v>
          </cell>
          <cell r="U747">
            <v>-0.02</v>
          </cell>
          <cell r="V747" t="str">
            <v>LDB</v>
          </cell>
          <cell r="W747">
            <v>0</v>
          </cell>
          <cell r="Y747">
            <v>0</v>
          </cell>
          <cell r="Z747">
            <v>-2</v>
          </cell>
          <cell r="AA747" t="str">
            <v>MS#</v>
          </cell>
          <cell r="AB747" t="str">
            <v xml:space="preserve">   998010294</v>
          </cell>
          <cell r="AC747" t="str">
            <v>BCH</v>
          </cell>
          <cell r="AD747" t="str">
            <v>015504</v>
          </cell>
          <cell r="AE747" t="str">
            <v>TML</v>
          </cell>
          <cell r="AF747" t="str">
            <v>12019</v>
          </cell>
          <cell r="AG747" t="str">
            <v>SRL</v>
          </cell>
          <cell r="AH747" t="str">
            <v>0350</v>
          </cell>
          <cell r="AI747" t="str">
            <v>DLV</v>
          </cell>
          <cell r="AJ747" t="str">
            <v>000</v>
          </cell>
          <cell r="AK747" t="str">
            <v>REL</v>
          </cell>
          <cell r="AL747" t="str">
            <v>000</v>
          </cell>
          <cell r="AM747" t="str">
            <v>LN#</v>
          </cell>
          <cell r="AO747" t="str">
            <v>UOI</v>
          </cell>
          <cell r="AP747" t="str">
            <v>EA</v>
          </cell>
          <cell r="AU747" t="str">
            <v>0</v>
          </cell>
          <cell r="AW747" t="str">
            <v>000</v>
          </cell>
          <cell r="AX747" t="str">
            <v>00</v>
          </cell>
          <cell r="AY747" t="str">
            <v>0</v>
          </cell>
          <cell r="AZ747" t="str">
            <v>FPL Fibernet</v>
          </cell>
        </row>
        <row r="748">
          <cell r="A748" t="str">
            <v>107100</v>
          </cell>
          <cell r="B748" t="str">
            <v>0368</v>
          </cell>
          <cell r="C748" t="str">
            <v>06200</v>
          </cell>
          <cell r="D748" t="str">
            <v>0FIBER</v>
          </cell>
          <cell r="E748" t="str">
            <v>368000</v>
          </cell>
          <cell r="F748" t="str">
            <v>0676</v>
          </cell>
          <cell r="G748" t="str">
            <v>12450</v>
          </cell>
          <cell r="H748" t="str">
            <v>A</v>
          </cell>
          <cell r="I748" t="str">
            <v>00000041</v>
          </cell>
          <cell r="J748">
            <v>65</v>
          </cell>
          <cell r="K748">
            <v>368</v>
          </cell>
          <cell r="L748">
            <v>6202</v>
          </cell>
          <cell r="M748">
            <v>0</v>
          </cell>
          <cell r="N748">
            <v>0</v>
          </cell>
          <cell r="O748">
            <v>0</v>
          </cell>
          <cell r="P748">
            <v>0</v>
          </cell>
          <cell r="Q748" t="str">
            <v>0676</v>
          </cell>
          <cell r="R748" t="str">
            <v>12450</v>
          </cell>
          <cell r="S748" t="str">
            <v>200212</v>
          </cell>
          <cell r="T748" t="str">
            <v>SA01</v>
          </cell>
          <cell r="U748">
            <v>-0.02</v>
          </cell>
          <cell r="V748" t="str">
            <v>LDB</v>
          </cell>
          <cell r="W748">
            <v>0</v>
          </cell>
          <cell r="Y748">
            <v>0</v>
          </cell>
          <cell r="Z748">
            <v>-2</v>
          </cell>
          <cell r="AA748" t="str">
            <v>MS#</v>
          </cell>
          <cell r="AB748" t="str">
            <v xml:space="preserve">   998010294</v>
          </cell>
          <cell r="AC748" t="str">
            <v>BCH</v>
          </cell>
          <cell r="AD748" t="str">
            <v>015504</v>
          </cell>
          <cell r="AE748" t="str">
            <v>TML</v>
          </cell>
          <cell r="AF748" t="str">
            <v>12019</v>
          </cell>
          <cell r="AG748" t="str">
            <v>SRL</v>
          </cell>
          <cell r="AH748" t="str">
            <v>0350</v>
          </cell>
          <cell r="AI748" t="str">
            <v>DLV</v>
          </cell>
          <cell r="AJ748" t="str">
            <v>000</v>
          </cell>
          <cell r="AK748" t="str">
            <v>REL</v>
          </cell>
          <cell r="AL748" t="str">
            <v>000</v>
          </cell>
          <cell r="AM748" t="str">
            <v>LN#</v>
          </cell>
          <cell r="AO748" t="str">
            <v>UOI</v>
          </cell>
          <cell r="AP748" t="str">
            <v>EA</v>
          </cell>
          <cell r="AU748" t="str">
            <v>0</v>
          </cell>
          <cell r="AW748" t="str">
            <v>000</v>
          </cell>
          <cell r="AX748" t="str">
            <v>00</v>
          </cell>
          <cell r="AY748" t="str">
            <v>0</v>
          </cell>
          <cell r="AZ748" t="str">
            <v>FPL Fibernet</v>
          </cell>
        </row>
        <row r="749">
          <cell r="A749" t="str">
            <v>107100</v>
          </cell>
          <cell r="B749" t="str">
            <v>0368</v>
          </cell>
          <cell r="C749" t="str">
            <v>06200</v>
          </cell>
          <cell r="D749" t="str">
            <v>0FIBER</v>
          </cell>
          <cell r="E749" t="str">
            <v>368000</v>
          </cell>
          <cell r="F749" t="str">
            <v>0676</v>
          </cell>
          <cell r="G749" t="str">
            <v>12450</v>
          </cell>
          <cell r="H749" t="str">
            <v>A</v>
          </cell>
          <cell r="I749" t="str">
            <v>00000041</v>
          </cell>
          <cell r="J749">
            <v>65</v>
          </cell>
          <cell r="K749">
            <v>368</v>
          </cell>
          <cell r="L749">
            <v>6202</v>
          </cell>
          <cell r="M749">
            <v>0</v>
          </cell>
          <cell r="N749">
            <v>0</v>
          </cell>
          <cell r="O749">
            <v>0</v>
          </cell>
          <cell r="P749">
            <v>0</v>
          </cell>
          <cell r="Q749" t="str">
            <v>0676</v>
          </cell>
          <cell r="R749" t="str">
            <v>12450</v>
          </cell>
          <cell r="S749" t="str">
            <v>200212</v>
          </cell>
          <cell r="T749" t="str">
            <v>SA01</v>
          </cell>
          <cell r="U749">
            <v>-0.02</v>
          </cell>
          <cell r="V749" t="str">
            <v>LDB</v>
          </cell>
          <cell r="W749">
            <v>0</v>
          </cell>
          <cell r="Y749">
            <v>0</v>
          </cell>
          <cell r="Z749">
            <v>-2</v>
          </cell>
          <cell r="AA749" t="str">
            <v>MS#</v>
          </cell>
          <cell r="AB749" t="str">
            <v xml:space="preserve">   998010306</v>
          </cell>
          <cell r="AC749" t="str">
            <v>BCH</v>
          </cell>
          <cell r="AD749" t="str">
            <v>015504</v>
          </cell>
          <cell r="AE749" t="str">
            <v>TML</v>
          </cell>
          <cell r="AF749" t="str">
            <v>12019</v>
          </cell>
          <cell r="AG749" t="str">
            <v>SRL</v>
          </cell>
          <cell r="AH749" t="str">
            <v>0350</v>
          </cell>
          <cell r="AI749" t="str">
            <v>DLV</v>
          </cell>
          <cell r="AJ749" t="str">
            <v>000</v>
          </cell>
          <cell r="AK749" t="str">
            <v>REL</v>
          </cell>
          <cell r="AL749" t="str">
            <v>000</v>
          </cell>
          <cell r="AM749" t="str">
            <v>LN#</v>
          </cell>
          <cell r="AO749" t="str">
            <v>UOI</v>
          </cell>
          <cell r="AP749" t="str">
            <v>EA</v>
          </cell>
          <cell r="AU749" t="str">
            <v>0</v>
          </cell>
          <cell r="AW749" t="str">
            <v>000</v>
          </cell>
          <cell r="AX749" t="str">
            <v>00</v>
          </cell>
          <cell r="AY749" t="str">
            <v>0</v>
          </cell>
          <cell r="AZ749" t="str">
            <v>FPL Fibernet</v>
          </cell>
        </row>
        <row r="750">
          <cell r="A750" t="str">
            <v>107100</v>
          </cell>
          <cell r="B750" t="str">
            <v>0368</v>
          </cell>
          <cell r="C750" t="str">
            <v>06200</v>
          </cell>
          <cell r="D750" t="str">
            <v>0FIBER</v>
          </cell>
          <cell r="E750" t="str">
            <v>368000</v>
          </cell>
          <cell r="F750" t="str">
            <v>0676</v>
          </cell>
          <cell r="G750" t="str">
            <v>12450</v>
          </cell>
          <cell r="H750" t="str">
            <v>A</v>
          </cell>
          <cell r="I750" t="str">
            <v>00000041</v>
          </cell>
          <cell r="J750">
            <v>65</v>
          </cell>
          <cell r="K750">
            <v>368</v>
          </cell>
          <cell r="L750">
            <v>6202</v>
          </cell>
          <cell r="M750">
            <v>0</v>
          </cell>
          <cell r="N750">
            <v>0</v>
          </cell>
          <cell r="O750">
            <v>0</v>
          </cell>
          <cell r="P750">
            <v>0</v>
          </cell>
          <cell r="Q750" t="str">
            <v>0676</v>
          </cell>
          <cell r="R750" t="str">
            <v>12450</v>
          </cell>
          <cell r="S750" t="str">
            <v>200212</v>
          </cell>
          <cell r="T750" t="str">
            <v>SA01</v>
          </cell>
          <cell r="U750">
            <v>-0.02</v>
          </cell>
          <cell r="V750" t="str">
            <v>LDB</v>
          </cell>
          <cell r="W750">
            <v>0</v>
          </cell>
          <cell r="Y750">
            <v>0</v>
          </cell>
          <cell r="Z750">
            <v>-2</v>
          </cell>
          <cell r="AA750" t="str">
            <v>MS#</v>
          </cell>
          <cell r="AB750" t="str">
            <v xml:space="preserve">   998010309</v>
          </cell>
          <cell r="AC750" t="str">
            <v>BCH</v>
          </cell>
          <cell r="AD750" t="str">
            <v>015504</v>
          </cell>
          <cell r="AE750" t="str">
            <v>TML</v>
          </cell>
          <cell r="AF750" t="str">
            <v>12019</v>
          </cell>
          <cell r="AG750" t="str">
            <v>SRL</v>
          </cell>
          <cell r="AH750" t="str">
            <v>0350</v>
          </cell>
          <cell r="AI750" t="str">
            <v>DLV</v>
          </cell>
          <cell r="AJ750" t="str">
            <v>000</v>
          </cell>
          <cell r="AK750" t="str">
            <v>REL</v>
          </cell>
          <cell r="AL750" t="str">
            <v>000</v>
          </cell>
          <cell r="AM750" t="str">
            <v>LN#</v>
          </cell>
          <cell r="AO750" t="str">
            <v>UOI</v>
          </cell>
          <cell r="AP750" t="str">
            <v>EA</v>
          </cell>
          <cell r="AU750" t="str">
            <v>0</v>
          </cell>
          <cell r="AW750" t="str">
            <v>000</v>
          </cell>
          <cell r="AX750" t="str">
            <v>00</v>
          </cell>
          <cell r="AY750" t="str">
            <v>0</v>
          </cell>
          <cell r="AZ750" t="str">
            <v>FPL Fibernet</v>
          </cell>
        </row>
        <row r="751">
          <cell r="A751" t="str">
            <v>107100</v>
          </cell>
          <cell r="B751" t="str">
            <v>0368</v>
          </cell>
          <cell r="C751" t="str">
            <v>06200</v>
          </cell>
          <cell r="D751" t="str">
            <v>0FIBER</v>
          </cell>
          <cell r="E751" t="str">
            <v>368000</v>
          </cell>
          <cell r="F751" t="str">
            <v>0676</v>
          </cell>
          <cell r="G751" t="str">
            <v>12450</v>
          </cell>
          <cell r="H751" t="str">
            <v>A</v>
          </cell>
          <cell r="I751" t="str">
            <v>00000041</v>
          </cell>
          <cell r="J751">
            <v>65</v>
          </cell>
          <cell r="K751">
            <v>368</v>
          </cell>
          <cell r="L751">
            <v>6202</v>
          </cell>
          <cell r="M751">
            <v>0</v>
          </cell>
          <cell r="N751">
            <v>0</v>
          </cell>
          <cell r="O751">
            <v>0</v>
          </cell>
          <cell r="P751">
            <v>0</v>
          </cell>
          <cell r="Q751" t="str">
            <v>0676</v>
          </cell>
          <cell r="R751" t="str">
            <v>12450</v>
          </cell>
          <cell r="S751" t="str">
            <v>200212</v>
          </cell>
          <cell r="T751" t="str">
            <v>SA01</v>
          </cell>
          <cell r="U751">
            <v>-0.02</v>
          </cell>
          <cell r="V751" t="str">
            <v>LDB</v>
          </cell>
          <cell r="W751">
            <v>0</v>
          </cell>
          <cell r="Y751">
            <v>0</v>
          </cell>
          <cell r="Z751">
            <v>-2</v>
          </cell>
          <cell r="AA751" t="str">
            <v>MS#</v>
          </cell>
          <cell r="AB751" t="str">
            <v xml:space="preserve">   998010309</v>
          </cell>
          <cell r="AC751" t="str">
            <v>BCH</v>
          </cell>
          <cell r="AD751" t="str">
            <v>015504</v>
          </cell>
          <cell r="AE751" t="str">
            <v>TML</v>
          </cell>
          <cell r="AF751" t="str">
            <v>12019</v>
          </cell>
          <cell r="AG751" t="str">
            <v>SRL</v>
          </cell>
          <cell r="AH751" t="str">
            <v>0350</v>
          </cell>
          <cell r="AI751" t="str">
            <v>DLV</v>
          </cell>
          <cell r="AJ751" t="str">
            <v>000</v>
          </cell>
          <cell r="AK751" t="str">
            <v>REL</v>
          </cell>
          <cell r="AL751" t="str">
            <v>000</v>
          </cell>
          <cell r="AM751" t="str">
            <v>LN#</v>
          </cell>
          <cell r="AO751" t="str">
            <v>UOI</v>
          </cell>
          <cell r="AP751" t="str">
            <v>EA</v>
          </cell>
          <cell r="AU751" t="str">
            <v>0</v>
          </cell>
          <cell r="AW751" t="str">
            <v>000</v>
          </cell>
          <cell r="AX751" t="str">
            <v>00</v>
          </cell>
          <cell r="AY751" t="str">
            <v>0</v>
          </cell>
          <cell r="AZ751" t="str">
            <v>FPL Fibernet</v>
          </cell>
        </row>
        <row r="752">
          <cell r="A752" t="str">
            <v>107100</v>
          </cell>
          <cell r="B752" t="str">
            <v>0368</v>
          </cell>
          <cell r="C752" t="str">
            <v>06200</v>
          </cell>
          <cell r="D752" t="str">
            <v>0FIBER</v>
          </cell>
          <cell r="E752" t="str">
            <v>368000</v>
          </cell>
          <cell r="F752" t="str">
            <v>0676</v>
          </cell>
          <cell r="G752" t="str">
            <v>12450</v>
          </cell>
          <cell r="H752" t="str">
            <v>A</v>
          </cell>
          <cell r="I752" t="str">
            <v>00000041</v>
          </cell>
          <cell r="J752">
            <v>65</v>
          </cell>
          <cell r="K752">
            <v>368</v>
          </cell>
          <cell r="L752">
            <v>6202</v>
          </cell>
          <cell r="M752">
            <v>0</v>
          </cell>
          <cell r="N752">
            <v>0</v>
          </cell>
          <cell r="O752">
            <v>0</v>
          </cell>
          <cell r="P752">
            <v>0</v>
          </cell>
          <cell r="Q752" t="str">
            <v>0676</v>
          </cell>
          <cell r="R752" t="str">
            <v>12450</v>
          </cell>
          <cell r="S752" t="str">
            <v>200212</v>
          </cell>
          <cell r="T752" t="str">
            <v>SA01</v>
          </cell>
          <cell r="U752">
            <v>-0.02</v>
          </cell>
          <cell r="V752" t="str">
            <v>LDB</v>
          </cell>
          <cell r="W752">
            <v>0</v>
          </cell>
          <cell r="Y752">
            <v>0</v>
          </cell>
          <cell r="Z752">
            <v>-2</v>
          </cell>
          <cell r="AA752" t="str">
            <v>MS#</v>
          </cell>
          <cell r="AB752" t="str">
            <v xml:space="preserve">   998010310</v>
          </cell>
          <cell r="AC752" t="str">
            <v>BCH</v>
          </cell>
          <cell r="AD752" t="str">
            <v>015504</v>
          </cell>
          <cell r="AE752" t="str">
            <v>TML</v>
          </cell>
          <cell r="AF752" t="str">
            <v>12019</v>
          </cell>
          <cell r="AG752" t="str">
            <v>SRL</v>
          </cell>
          <cell r="AH752" t="str">
            <v>0350</v>
          </cell>
          <cell r="AI752" t="str">
            <v>DLV</v>
          </cell>
          <cell r="AJ752" t="str">
            <v>000</v>
          </cell>
          <cell r="AK752" t="str">
            <v>REL</v>
          </cell>
          <cell r="AL752" t="str">
            <v>000</v>
          </cell>
          <cell r="AM752" t="str">
            <v>LN#</v>
          </cell>
          <cell r="AO752" t="str">
            <v>UOI</v>
          </cell>
          <cell r="AP752" t="str">
            <v>EA</v>
          </cell>
          <cell r="AU752" t="str">
            <v>0</v>
          </cell>
          <cell r="AW752" t="str">
            <v>000</v>
          </cell>
          <cell r="AX752" t="str">
            <v>00</v>
          </cell>
          <cell r="AY752" t="str">
            <v>0</v>
          </cell>
          <cell r="AZ752" t="str">
            <v>FPL Fibernet</v>
          </cell>
        </row>
        <row r="753">
          <cell r="A753" t="str">
            <v>107100</v>
          </cell>
          <cell r="B753" t="str">
            <v>0368</v>
          </cell>
          <cell r="C753" t="str">
            <v>06200</v>
          </cell>
          <cell r="D753" t="str">
            <v>0FIBER</v>
          </cell>
          <cell r="E753" t="str">
            <v>368000</v>
          </cell>
          <cell r="F753" t="str">
            <v>0676</v>
          </cell>
          <cell r="G753" t="str">
            <v>12450</v>
          </cell>
          <cell r="H753" t="str">
            <v>A</v>
          </cell>
          <cell r="I753" t="str">
            <v>00000041</v>
          </cell>
          <cell r="J753">
            <v>65</v>
          </cell>
          <cell r="K753">
            <v>368</v>
          </cell>
          <cell r="L753">
            <v>6202</v>
          </cell>
          <cell r="M753">
            <v>0</v>
          </cell>
          <cell r="N753">
            <v>0</v>
          </cell>
          <cell r="O753">
            <v>0</v>
          </cell>
          <cell r="P753">
            <v>0</v>
          </cell>
          <cell r="Q753" t="str">
            <v>0676</v>
          </cell>
          <cell r="R753" t="str">
            <v>12450</v>
          </cell>
          <cell r="S753" t="str">
            <v>200212</v>
          </cell>
          <cell r="T753" t="str">
            <v>SA01</v>
          </cell>
          <cell r="U753">
            <v>-0.02</v>
          </cell>
          <cell r="V753" t="str">
            <v>LDB</v>
          </cell>
          <cell r="W753">
            <v>0</v>
          </cell>
          <cell r="Y753">
            <v>0</v>
          </cell>
          <cell r="Z753">
            <v>-2</v>
          </cell>
          <cell r="AA753" t="str">
            <v>MS#</v>
          </cell>
          <cell r="AB753" t="str">
            <v xml:space="preserve">   998010315</v>
          </cell>
          <cell r="AC753" t="str">
            <v>BCH</v>
          </cell>
          <cell r="AD753" t="str">
            <v>015504</v>
          </cell>
          <cell r="AE753" t="str">
            <v>TML</v>
          </cell>
          <cell r="AF753" t="str">
            <v>12019</v>
          </cell>
          <cell r="AG753" t="str">
            <v>SRL</v>
          </cell>
          <cell r="AH753" t="str">
            <v>0350</v>
          </cell>
          <cell r="AI753" t="str">
            <v>DLV</v>
          </cell>
          <cell r="AJ753" t="str">
            <v>000</v>
          </cell>
          <cell r="AK753" t="str">
            <v>REL</v>
          </cell>
          <cell r="AL753" t="str">
            <v>000</v>
          </cell>
          <cell r="AM753" t="str">
            <v>LN#</v>
          </cell>
          <cell r="AO753" t="str">
            <v>UOI</v>
          </cell>
          <cell r="AP753" t="str">
            <v>EA</v>
          </cell>
          <cell r="AU753" t="str">
            <v>0</v>
          </cell>
          <cell r="AW753" t="str">
            <v>000</v>
          </cell>
          <cell r="AX753" t="str">
            <v>00</v>
          </cell>
          <cell r="AY753" t="str">
            <v>0</v>
          </cell>
          <cell r="AZ753" t="str">
            <v>FPL Fibernet</v>
          </cell>
        </row>
        <row r="754">
          <cell r="A754" t="str">
            <v>107100</v>
          </cell>
          <cell r="B754" t="str">
            <v>0368</v>
          </cell>
          <cell r="C754" t="str">
            <v>06200</v>
          </cell>
          <cell r="D754" t="str">
            <v>0FIBER</v>
          </cell>
          <cell r="E754" t="str">
            <v>368000</v>
          </cell>
          <cell r="F754" t="str">
            <v>0676</v>
          </cell>
          <cell r="G754" t="str">
            <v>12450</v>
          </cell>
          <cell r="H754" t="str">
            <v>A</v>
          </cell>
          <cell r="I754" t="str">
            <v>00000041</v>
          </cell>
          <cell r="J754">
            <v>65</v>
          </cell>
          <cell r="K754">
            <v>368</v>
          </cell>
          <cell r="L754">
            <v>6202</v>
          </cell>
          <cell r="M754">
            <v>0</v>
          </cell>
          <cell r="N754">
            <v>0</v>
          </cell>
          <cell r="O754">
            <v>0</v>
          </cell>
          <cell r="P754">
            <v>0</v>
          </cell>
          <cell r="Q754" t="str">
            <v>0676</v>
          </cell>
          <cell r="R754" t="str">
            <v>12450</v>
          </cell>
          <cell r="S754" t="str">
            <v>200212</v>
          </cell>
          <cell r="T754" t="str">
            <v>SA01</v>
          </cell>
          <cell r="U754">
            <v>-0.02</v>
          </cell>
          <cell r="V754" t="str">
            <v>LDB</v>
          </cell>
          <cell r="W754">
            <v>0</v>
          </cell>
          <cell r="Y754">
            <v>0</v>
          </cell>
          <cell r="Z754">
            <v>-2</v>
          </cell>
          <cell r="AA754" t="str">
            <v>MS#</v>
          </cell>
          <cell r="AB754" t="str">
            <v xml:space="preserve">   998010315</v>
          </cell>
          <cell r="AC754" t="str">
            <v>BCH</v>
          </cell>
          <cell r="AD754" t="str">
            <v>015504</v>
          </cell>
          <cell r="AE754" t="str">
            <v>TML</v>
          </cell>
          <cell r="AF754" t="str">
            <v>12019</v>
          </cell>
          <cell r="AG754" t="str">
            <v>SRL</v>
          </cell>
          <cell r="AH754" t="str">
            <v>0350</v>
          </cell>
          <cell r="AI754" t="str">
            <v>DLV</v>
          </cell>
          <cell r="AJ754" t="str">
            <v>000</v>
          </cell>
          <cell r="AK754" t="str">
            <v>REL</v>
          </cell>
          <cell r="AL754" t="str">
            <v>000</v>
          </cell>
          <cell r="AM754" t="str">
            <v>LN#</v>
          </cell>
          <cell r="AO754" t="str">
            <v>UOI</v>
          </cell>
          <cell r="AP754" t="str">
            <v>EA</v>
          </cell>
          <cell r="AU754" t="str">
            <v>0</v>
          </cell>
          <cell r="AW754" t="str">
            <v>000</v>
          </cell>
          <cell r="AX754" t="str">
            <v>00</v>
          </cell>
          <cell r="AY754" t="str">
            <v>0</v>
          </cell>
          <cell r="AZ754" t="str">
            <v>FPL Fibernet</v>
          </cell>
        </row>
        <row r="755">
          <cell r="A755" t="str">
            <v>107100</v>
          </cell>
          <cell r="B755" t="str">
            <v>0368</v>
          </cell>
          <cell r="C755" t="str">
            <v>06200</v>
          </cell>
          <cell r="D755" t="str">
            <v>0FIBER</v>
          </cell>
          <cell r="E755" t="str">
            <v>368000</v>
          </cell>
          <cell r="F755" t="str">
            <v>0676</v>
          </cell>
          <cell r="G755" t="str">
            <v>12450</v>
          </cell>
          <cell r="H755" t="str">
            <v>A</v>
          </cell>
          <cell r="I755" t="str">
            <v>00000041</v>
          </cell>
          <cell r="J755">
            <v>65</v>
          </cell>
          <cell r="K755">
            <v>368</v>
          </cell>
          <cell r="L755">
            <v>6202</v>
          </cell>
          <cell r="M755">
            <v>0</v>
          </cell>
          <cell r="N755">
            <v>0</v>
          </cell>
          <cell r="O755">
            <v>0</v>
          </cell>
          <cell r="P755">
            <v>0</v>
          </cell>
          <cell r="Q755" t="str">
            <v>0676</v>
          </cell>
          <cell r="R755" t="str">
            <v>12450</v>
          </cell>
          <cell r="S755" t="str">
            <v>200212</v>
          </cell>
          <cell r="T755" t="str">
            <v>SA01</v>
          </cell>
          <cell r="U755">
            <v>-0.02</v>
          </cell>
          <cell r="V755" t="str">
            <v>LDB</v>
          </cell>
          <cell r="W755">
            <v>0</v>
          </cell>
          <cell r="Y755">
            <v>0</v>
          </cell>
          <cell r="Z755">
            <v>-2</v>
          </cell>
          <cell r="AA755" t="str">
            <v>MS#</v>
          </cell>
          <cell r="AB755" t="str">
            <v xml:space="preserve">   998010318</v>
          </cell>
          <cell r="AC755" t="str">
            <v>BCH</v>
          </cell>
          <cell r="AD755" t="str">
            <v>015504</v>
          </cell>
          <cell r="AE755" t="str">
            <v>TML</v>
          </cell>
          <cell r="AF755" t="str">
            <v>12019</v>
          </cell>
          <cell r="AG755" t="str">
            <v>SRL</v>
          </cell>
          <cell r="AH755" t="str">
            <v>0350</v>
          </cell>
          <cell r="AI755" t="str">
            <v>DLV</v>
          </cell>
          <cell r="AJ755" t="str">
            <v>000</v>
          </cell>
          <cell r="AK755" t="str">
            <v>REL</v>
          </cell>
          <cell r="AL755" t="str">
            <v>000</v>
          </cell>
          <cell r="AM755" t="str">
            <v>LN#</v>
          </cell>
          <cell r="AO755" t="str">
            <v>UOI</v>
          </cell>
          <cell r="AP755" t="str">
            <v>EA</v>
          </cell>
          <cell r="AU755" t="str">
            <v>0</v>
          </cell>
          <cell r="AW755" t="str">
            <v>000</v>
          </cell>
          <cell r="AX755" t="str">
            <v>00</v>
          </cell>
          <cell r="AY755" t="str">
            <v>0</v>
          </cell>
          <cell r="AZ755" t="str">
            <v>FPL Fibernet</v>
          </cell>
        </row>
        <row r="756">
          <cell r="A756" t="str">
            <v>107100</v>
          </cell>
          <cell r="B756" t="str">
            <v>0368</v>
          </cell>
          <cell r="C756" t="str">
            <v>06200</v>
          </cell>
          <cell r="D756" t="str">
            <v>0FIBER</v>
          </cell>
          <cell r="E756" t="str">
            <v>368000</v>
          </cell>
          <cell r="F756" t="str">
            <v>0676</v>
          </cell>
          <cell r="G756" t="str">
            <v>12450</v>
          </cell>
          <cell r="H756" t="str">
            <v>A</v>
          </cell>
          <cell r="I756" t="str">
            <v>00000041</v>
          </cell>
          <cell r="J756">
            <v>65</v>
          </cell>
          <cell r="K756">
            <v>368</v>
          </cell>
          <cell r="L756">
            <v>6202</v>
          </cell>
          <cell r="M756">
            <v>0</v>
          </cell>
          <cell r="N756">
            <v>0</v>
          </cell>
          <cell r="O756">
            <v>0</v>
          </cell>
          <cell r="P756">
            <v>0</v>
          </cell>
          <cell r="Q756" t="str">
            <v>0676</v>
          </cell>
          <cell r="R756" t="str">
            <v>12450</v>
          </cell>
          <cell r="S756" t="str">
            <v>200212</v>
          </cell>
          <cell r="T756" t="str">
            <v>SA01</v>
          </cell>
          <cell r="U756">
            <v>-0.02</v>
          </cell>
          <cell r="V756" t="str">
            <v>LDB</v>
          </cell>
          <cell r="W756">
            <v>0</v>
          </cell>
          <cell r="Y756">
            <v>0</v>
          </cell>
          <cell r="Z756">
            <v>-2</v>
          </cell>
          <cell r="AA756" t="str">
            <v>MS#</v>
          </cell>
          <cell r="AB756" t="str">
            <v xml:space="preserve">   998010318</v>
          </cell>
          <cell r="AC756" t="str">
            <v>BCH</v>
          </cell>
          <cell r="AD756" t="str">
            <v>015504</v>
          </cell>
          <cell r="AE756" t="str">
            <v>TML</v>
          </cell>
          <cell r="AF756" t="str">
            <v>12019</v>
          </cell>
          <cell r="AG756" t="str">
            <v>SRL</v>
          </cell>
          <cell r="AH756" t="str">
            <v>0350</v>
          </cell>
          <cell r="AI756" t="str">
            <v>DLV</v>
          </cell>
          <cell r="AJ756" t="str">
            <v>000</v>
          </cell>
          <cell r="AK756" t="str">
            <v>REL</v>
          </cell>
          <cell r="AL756" t="str">
            <v>000</v>
          </cell>
          <cell r="AM756" t="str">
            <v>LN#</v>
          </cell>
          <cell r="AO756" t="str">
            <v>UOI</v>
          </cell>
          <cell r="AP756" t="str">
            <v>EA</v>
          </cell>
          <cell r="AU756" t="str">
            <v>0</v>
          </cell>
          <cell r="AW756" t="str">
            <v>000</v>
          </cell>
          <cell r="AX756" t="str">
            <v>00</v>
          </cell>
          <cell r="AY756" t="str">
            <v>0</v>
          </cell>
          <cell r="AZ756" t="str">
            <v>FPL Fibernet</v>
          </cell>
        </row>
        <row r="757">
          <cell r="A757" t="str">
            <v>107100</v>
          </cell>
          <cell r="B757" t="str">
            <v>0368</v>
          </cell>
          <cell r="C757" t="str">
            <v>06200</v>
          </cell>
          <cell r="D757" t="str">
            <v>0FIBER</v>
          </cell>
          <cell r="E757" t="str">
            <v>368000</v>
          </cell>
          <cell r="F757" t="str">
            <v>0676</v>
          </cell>
          <cell r="G757" t="str">
            <v>12450</v>
          </cell>
          <cell r="H757" t="str">
            <v>A</v>
          </cell>
          <cell r="I757" t="str">
            <v>00000041</v>
          </cell>
          <cell r="J757">
            <v>65</v>
          </cell>
          <cell r="K757">
            <v>368</v>
          </cell>
          <cell r="L757">
            <v>6202</v>
          </cell>
          <cell r="M757">
            <v>0</v>
          </cell>
          <cell r="N757">
            <v>0</v>
          </cell>
          <cell r="O757">
            <v>0</v>
          </cell>
          <cell r="P757">
            <v>0</v>
          </cell>
          <cell r="Q757" t="str">
            <v>0676</v>
          </cell>
          <cell r="R757" t="str">
            <v>12450</v>
          </cell>
          <cell r="S757" t="str">
            <v>200212</v>
          </cell>
          <cell r="T757" t="str">
            <v>SA01</v>
          </cell>
          <cell r="U757">
            <v>-0.04</v>
          </cell>
          <cell r="V757" t="str">
            <v>LDB</v>
          </cell>
          <cell r="W757">
            <v>0</v>
          </cell>
          <cell r="Y757">
            <v>0</v>
          </cell>
          <cell r="Z757">
            <v>-4</v>
          </cell>
          <cell r="AA757" t="str">
            <v>MS#</v>
          </cell>
          <cell r="AB757" t="str">
            <v xml:space="preserve">   998010120</v>
          </cell>
          <cell r="AC757" t="str">
            <v>BCH</v>
          </cell>
          <cell r="AD757" t="str">
            <v>015504</v>
          </cell>
          <cell r="AE757" t="str">
            <v>TML</v>
          </cell>
          <cell r="AF757" t="str">
            <v>12019</v>
          </cell>
          <cell r="AG757" t="str">
            <v>SRL</v>
          </cell>
          <cell r="AH757" t="str">
            <v>0350</v>
          </cell>
          <cell r="AI757" t="str">
            <v>DLV</v>
          </cell>
          <cell r="AJ757" t="str">
            <v>000</v>
          </cell>
          <cell r="AK757" t="str">
            <v>REL</v>
          </cell>
          <cell r="AL757" t="str">
            <v>000</v>
          </cell>
          <cell r="AM757" t="str">
            <v>LN#</v>
          </cell>
          <cell r="AO757" t="str">
            <v>UOI</v>
          </cell>
          <cell r="AP757" t="str">
            <v>EA</v>
          </cell>
          <cell r="AU757" t="str">
            <v>0</v>
          </cell>
          <cell r="AW757" t="str">
            <v>000</v>
          </cell>
          <cell r="AX757" t="str">
            <v>00</v>
          </cell>
          <cell r="AY757" t="str">
            <v>0</v>
          </cell>
          <cell r="AZ757" t="str">
            <v>FPL Fibernet</v>
          </cell>
        </row>
        <row r="758">
          <cell r="A758" t="str">
            <v>107100</v>
          </cell>
          <cell r="B758" t="str">
            <v>0368</v>
          </cell>
          <cell r="C758" t="str">
            <v>06200</v>
          </cell>
          <cell r="D758" t="str">
            <v>0FIBER</v>
          </cell>
          <cell r="E758" t="str">
            <v>368000</v>
          </cell>
          <cell r="F758" t="str">
            <v>0676</v>
          </cell>
          <cell r="G758" t="str">
            <v>12450</v>
          </cell>
          <cell r="H758" t="str">
            <v>A</v>
          </cell>
          <cell r="I758" t="str">
            <v>00000041</v>
          </cell>
          <cell r="J758">
            <v>65</v>
          </cell>
          <cell r="K758">
            <v>368</v>
          </cell>
          <cell r="L758">
            <v>6202</v>
          </cell>
          <cell r="M758">
            <v>0</v>
          </cell>
          <cell r="N758">
            <v>0</v>
          </cell>
          <cell r="O758">
            <v>0</v>
          </cell>
          <cell r="P758">
            <v>0</v>
          </cell>
          <cell r="Q758" t="str">
            <v>0676</v>
          </cell>
          <cell r="R758" t="str">
            <v>12450</v>
          </cell>
          <cell r="S758" t="str">
            <v>200212</v>
          </cell>
          <cell r="T758" t="str">
            <v>SA01</v>
          </cell>
          <cell r="U758">
            <v>-0.04</v>
          </cell>
          <cell r="V758" t="str">
            <v>LDB</v>
          </cell>
          <cell r="W758">
            <v>0</v>
          </cell>
          <cell r="Y758">
            <v>0</v>
          </cell>
          <cell r="Z758">
            <v>-4</v>
          </cell>
          <cell r="AA758" t="str">
            <v>MS#</v>
          </cell>
          <cell r="AB758" t="str">
            <v xml:space="preserve">   998010287</v>
          </cell>
          <cell r="AC758" t="str">
            <v>BCH</v>
          </cell>
          <cell r="AD758" t="str">
            <v>015504</v>
          </cell>
          <cell r="AE758" t="str">
            <v>TML</v>
          </cell>
          <cell r="AF758" t="str">
            <v>12019</v>
          </cell>
          <cell r="AG758" t="str">
            <v>SRL</v>
          </cell>
          <cell r="AH758" t="str">
            <v>0350</v>
          </cell>
          <cell r="AI758" t="str">
            <v>DLV</v>
          </cell>
          <cell r="AJ758" t="str">
            <v>000</v>
          </cell>
          <cell r="AK758" t="str">
            <v>REL</v>
          </cell>
          <cell r="AL758" t="str">
            <v>000</v>
          </cell>
          <cell r="AM758" t="str">
            <v>LN#</v>
          </cell>
          <cell r="AO758" t="str">
            <v>UOI</v>
          </cell>
          <cell r="AP758" t="str">
            <v>EA</v>
          </cell>
          <cell r="AU758" t="str">
            <v>0</v>
          </cell>
          <cell r="AW758" t="str">
            <v>000</v>
          </cell>
          <cell r="AX758" t="str">
            <v>00</v>
          </cell>
          <cell r="AY758" t="str">
            <v>0</v>
          </cell>
          <cell r="AZ758" t="str">
            <v>FPL Fibernet</v>
          </cell>
        </row>
        <row r="759">
          <cell r="A759" t="str">
            <v>107100</v>
          </cell>
          <cell r="B759" t="str">
            <v>0368</v>
          </cell>
          <cell r="C759" t="str">
            <v>06200</v>
          </cell>
          <cell r="D759" t="str">
            <v>0FIBER</v>
          </cell>
          <cell r="E759" t="str">
            <v>368000</v>
          </cell>
          <cell r="F759" t="str">
            <v>0676</v>
          </cell>
          <cell r="G759" t="str">
            <v>12450</v>
          </cell>
          <cell r="H759" t="str">
            <v>A</v>
          </cell>
          <cell r="I759" t="str">
            <v>00000041</v>
          </cell>
          <cell r="J759">
            <v>65</v>
          </cell>
          <cell r="K759">
            <v>368</v>
          </cell>
          <cell r="L759">
            <v>6202</v>
          </cell>
          <cell r="M759">
            <v>0</v>
          </cell>
          <cell r="N759">
            <v>0</v>
          </cell>
          <cell r="O759">
            <v>0</v>
          </cell>
          <cell r="P759">
            <v>0</v>
          </cell>
          <cell r="Q759" t="str">
            <v>0676</v>
          </cell>
          <cell r="R759" t="str">
            <v>12450</v>
          </cell>
          <cell r="S759" t="str">
            <v>200212</v>
          </cell>
          <cell r="T759" t="str">
            <v>SA01</v>
          </cell>
          <cell r="U759">
            <v>-0.05</v>
          </cell>
          <cell r="V759" t="str">
            <v>LDB</v>
          </cell>
          <cell r="W759">
            <v>0</v>
          </cell>
          <cell r="Y759">
            <v>0</v>
          </cell>
          <cell r="Z759">
            <v>-5</v>
          </cell>
          <cell r="AA759" t="str">
            <v>MS#</v>
          </cell>
          <cell r="AB759" t="str">
            <v xml:space="preserve">   998010036</v>
          </cell>
          <cell r="AC759" t="str">
            <v>BCH</v>
          </cell>
          <cell r="AD759" t="str">
            <v>015504</v>
          </cell>
          <cell r="AE759" t="str">
            <v>TML</v>
          </cell>
          <cell r="AF759" t="str">
            <v>12019</v>
          </cell>
          <cell r="AG759" t="str">
            <v>SRL</v>
          </cell>
          <cell r="AH759" t="str">
            <v>0350</v>
          </cell>
          <cell r="AI759" t="str">
            <v>DLV</v>
          </cell>
          <cell r="AJ759" t="str">
            <v>000</v>
          </cell>
          <cell r="AK759" t="str">
            <v>REL</v>
          </cell>
          <cell r="AL759" t="str">
            <v>000</v>
          </cell>
          <cell r="AM759" t="str">
            <v>LN#</v>
          </cell>
          <cell r="AO759" t="str">
            <v>UOI</v>
          </cell>
          <cell r="AP759" t="str">
            <v>EA</v>
          </cell>
          <cell r="AU759" t="str">
            <v>0</v>
          </cell>
          <cell r="AW759" t="str">
            <v>000</v>
          </cell>
          <cell r="AX759" t="str">
            <v>00</v>
          </cell>
          <cell r="AY759" t="str">
            <v>0</v>
          </cell>
          <cell r="AZ759" t="str">
            <v>FPL Fibernet</v>
          </cell>
        </row>
        <row r="760">
          <cell r="A760" t="str">
            <v>107100</v>
          </cell>
          <cell r="B760" t="str">
            <v>0368</v>
          </cell>
          <cell r="C760" t="str">
            <v>06200</v>
          </cell>
          <cell r="D760" t="str">
            <v>0FIBER</v>
          </cell>
          <cell r="E760" t="str">
            <v>368000</v>
          </cell>
          <cell r="F760" t="str">
            <v>0676</v>
          </cell>
          <cell r="G760" t="str">
            <v>12450</v>
          </cell>
          <cell r="H760" t="str">
            <v>A</v>
          </cell>
          <cell r="I760" t="str">
            <v>00000041</v>
          </cell>
          <cell r="J760">
            <v>65</v>
          </cell>
          <cell r="K760">
            <v>368</v>
          </cell>
          <cell r="L760">
            <v>6202</v>
          </cell>
          <cell r="M760">
            <v>0</v>
          </cell>
          <cell r="N760">
            <v>0</v>
          </cell>
          <cell r="O760">
            <v>0</v>
          </cell>
          <cell r="P760">
            <v>0</v>
          </cell>
          <cell r="Q760" t="str">
            <v>0676</v>
          </cell>
          <cell r="R760" t="str">
            <v>12450</v>
          </cell>
          <cell r="S760" t="str">
            <v>200212</v>
          </cell>
          <cell r="T760" t="str">
            <v>SA01</v>
          </cell>
          <cell r="U760">
            <v>-0.06</v>
          </cell>
          <cell r="V760" t="str">
            <v>LDB</v>
          </cell>
          <cell r="W760">
            <v>0</v>
          </cell>
          <cell r="Y760">
            <v>0</v>
          </cell>
          <cell r="Z760">
            <v>-6</v>
          </cell>
          <cell r="AA760" t="str">
            <v>MS#</v>
          </cell>
          <cell r="AB760" t="str">
            <v xml:space="preserve">   998010117</v>
          </cell>
          <cell r="AC760" t="str">
            <v>BCH</v>
          </cell>
          <cell r="AD760" t="str">
            <v>015504</v>
          </cell>
          <cell r="AE760" t="str">
            <v>TML</v>
          </cell>
          <cell r="AF760" t="str">
            <v>12019</v>
          </cell>
          <cell r="AG760" t="str">
            <v>SRL</v>
          </cell>
          <cell r="AH760" t="str">
            <v>0350</v>
          </cell>
          <cell r="AI760" t="str">
            <v>DLV</v>
          </cell>
          <cell r="AJ760" t="str">
            <v>000</v>
          </cell>
          <cell r="AK760" t="str">
            <v>REL</v>
          </cell>
          <cell r="AL760" t="str">
            <v>000</v>
          </cell>
          <cell r="AM760" t="str">
            <v>LN#</v>
          </cell>
          <cell r="AO760" t="str">
            <v>UOI</v>
          </cell>
          <cell r="AP760" t="str">
            <v>EA</v>
          </cell>
          <cell r="AU760" t="str">
            <v>0</v>
          </cell>
          <cell r="AW760" t="str">
            <v>000</v>
          </cell>
          <cell r="AX760" t="str">
            <v>00</v>
          </cell>
          <cell r="AY760" t="str">
            <v>0</v>
          </cell>
          <cell r="AZ760" t="str">
            <v>FPL Fibernet</v>
          </cell>
        </row>
        <row r="761">
          <cell r="A761" t="str">
            <v>107100</v>
          </cell>
          <cell r="B761" t="str">
            <v>0368</v>
          </cell>
          <cell r="C761" t="str">
            <v>06200</v>
          </cell>
          <cell r="D761" t="str">
            <v>0FIBER</v>
          </cell>
          <cell r="E761" t="str">
            <v>368000</v>
          </cell>
          <cell r="F761" t="str">
            <v>0676</v>
          </cell>
          <cell r="G761" t="str">
            <v>12450</v>
          </cell>
          <cell r="H761" t="str">
            <v>A</v>
          </cell>
          <cell r="I761" t="str">
            <v>00000041</v>
          </cell>
          <cell r="J761">
            <v>65</v>
          </cell>
          <cell r="K761">
            <v>368</v>
          </cell>
          <cell r="L761">
            <v>6202</v>
          </cell>
          <cell r="M761">
            <v>0</v>
          </cell>
          <cell r="N761">
            <v>0</v>
          </cell>
          <cell r="O761">
            <v>0</v>
          </cell>
          <cell r="P761">
            <v>0</v>
          </cell>
          <cell r="Q761" t="str">
            <v>0676</v>
          </cell>
          <cell r="R761" t="str">
            <v>12450</v>
          </cell>
          <cell r="S761" t="str">
            <v>200212</v>
          </cell>
          <cell r="T761" t="str">
            <v>SA01</v>
          </cell>
          <cell r="U761">
            <v>-0.06</v>
          </cell>
          <cell r="V761" t="str">
            <v>LDB</v>
          </cell>
          <cell r="W761">
            <v>0</v>
          </cell>
          <cell r="Y761">
            <v>0</v>
          </cell>
          <cell r="Z761">
            <v>-6</v>
          </cell>
          <cell r="AA761" t="str">
            <v>MS#</v>
          </cell>
          <cell r="AB761" t="str">
            <v xml:space="preserve">   998010164</v>
          </cell>
          <cell r="AC761" t="str">
            <v>BCH</v>
          </cell>
          <cell r="AD761" t="str">
            <v>015504</v>
          </cell>
          <cell r="AE761" t="str">
            <v>TML</v>
          </cell>
          <cell r="AF761" t="str">
            <v>12019</v>
          </cell>
          <cell r="AG761" t="str">
            <v>SRL</v>
          </cell>
          <cell r="AH761" t="str">
            <v>0350</v>
          </cell>
          <cell r="AI761" t="str">
            <v>DLV</v>
          </cell>
          <cell r="AJ761" t="str">
            <v>000</v>
          </cell>
          <cell r="AK761" t="str">
            <v>REL</v>
          </cell>
          <cell r="AL761" t="str">
            <v>000</v>
          </cell>
          <cell r="AM761" t="str">
            <v>LN#</v>
          </cell>
          <cell r="AO761" t="str">
            <v>UOI</v>
          </cell>
          <cell r="AP761" t="str">
            <v>EA</v>
          </cell>
          <cell r="AU761" t="str">
            <v>0</v>
          </cell>
          <cell r="AW761" t="str">
            <v>000</v>
          </cell>
          <cell r="AX761" t="str">
            <v>00</v>
          </cell>
          <cell r="AY761" t="str">
            <v>0</v>
          </cell>
          <cell r="AZ761" t="str">
            <v>FPL Fibernet</v>
          </cell>
        </row>
        <row r="762">
          <cell r="A762" t="str">
            <v>107100</v>
          </cell>
          <cell r="B762" t="str">
            <v>0368</v>
          </cell>
          <cell r="C762" t="str">
            <v>06200</v>
          </cell>
          <cell r="D762" t="str">
            <v>0FIBER</v>
          </cell>
          <cell r="E762" t="str">
            <v>368000</v>
          </cell>
          <cell r="F762" t="str">
            <v>0676</v>
          </cell>
          <cell r="G762" t="str">
            <v>12450</v>
          </cell>
          <cell r="H762" t="str">
            <v>A</v>
          </cell>
          <cell r="I762" t="str">
            <v>00000041</v>
          </cell>
          <cell r="J762">
            <v>65</v>
          </cell>
          <cell r="K762">
            <v>368</v>
          </cell>
          <cell r="L762">
            <v>6202</v>
          </cell>
          <cell r="M762">
            <v>0</v>
          </cell>
          <cell r="N762">
            <v>0</v>
          </cell>
          <cell r="O762">
            <v>0</v>
          </cell>
          <cell r="P762">
            <v>0</v>
          </cell>
          <cell r="Q762" t="str">
            <v>0676</v>
          </cell>
          <cell r="R762" t="str">
            <v>12450</v>
          </cell>
          <cell r="S762" t="str">
            <v>200212</v>
          </cell>
          <cell r="T762" t="str">
            <v>SA01</v>
          </cell>
          <cell r="U762">
            <v>-7.0000000000000007E-2</v>
          </cell>
          <cell r="V762" t="str">
            <v>LDB</v>
          </cell>
          <cell r="W762">
            <v>0</v>
          </cell>
          <cell r="Y762">
            <v>0</v>
          </cell>
          <cell r="Z762">
            <v>-7</v>
          </cell>
          <cell r="AA762" t="str">
            <v>MS#</v>
          </cell>
          <cell r="AB762" t="str">
            <v xml:space="preserve">   998010090</v>
          </cell>
          <cell r="AC762" t="str">
            <v>BCH</v>
          </cell>
          <cell r="AD762" t="str">
            <v>012883</v>
          </cell>
          <cell r="AE762" t="str">
            <v>TML</v>
          </cell>
          <cell r="AF762" t="str">
            <v>12020</v>
          </cell>
          <cell r="AG762" t="str">
            <v>SRL</v>
          </cell>
          <cell r="AH762" t="str">
            <v>0350</v>
          </cell>
          <cell r="AI762" t="str">
            <v>DLV</v>
          </cell>
          <cell r="AJ762" t="str">
            <v>000</v>
          </cell>
          <cell r="AK762" t="str">
            <v>REL</v>
          </cell>
          <cell r="AL762" t="str">
            <v>000</v>
          </cell>
          <cell r="AM762" t="str">
            <v>LN#</v>
          </cell>
          <cell r="AO762" t="str">
            <v>UOI</v>
          </cell>
          <cell r="AP762" t="str">
            <v>EA</v>
          </cell>
          <cell r="AU762" t="str">
            <v>0</v>
          </cell>
          <cell r="AW762" t="str">
            <v>000</v>
          </cell>
          <cell r="AX762" t="str">
            <v>00</v>
          </cell>
          <cell r="AY762" t="str">
            <v>0</v>
          </cell>
          <cell r="AZ762" t="str">
            <v>FPL Fibernet</v>
          </cell>
        </row>
        <row r="763">
          <cell r="A763" t="str">
            <v>107100</v>
          </cell>
          <cell r="B763" t="str">
            <v>0368</v>
          </cell>
          <cell r="C763" t="str">
            <v>06200</v>
          </cell>
          <cell r="D763" t="str">
            <v>0FIBER</v>
          </cell>
          <cell r="E763" t="str">
            <v>368000</v>
          </cell>
          <cell r="F763" t="str">
            <v>0676</v>
          </cell>
          <cell r="G763" t="str">
            <v>12450</v>
          </cell>
          <cell r="H763" t="str">
            <v>A</v>
          </cell>
          <cell r="I763" t="str">
            <v>00000041</v>
          </cell>
          <cell r="J763">
            <v>65</v>
          </cell>
          <cell r="K763">
            <v>368</v>
          </cell>
          <cell r="L763">
            <v>6202</v>
          </cell>
          <cell r="M763">
            <v>0</v>
          </cell>
          <cell r="N763">
            <v>0</v>
          </cell>
          <cell r="O763">
            <v>0</v>
          </cell>
          <cell r="P763">
            <v>0</v>
          </cell>
          <cell r="Q763" t="str">
            <v>0676</v>
          </cell>
          <cell r="R763" t="str">
            <v>12450</v>
          </cell>
          <cell r="S763" t="str">
            <v>200212</v>
          </cell>
          <cell r="T763" t="str">
            <v>SA01</v>
          </cell>
          <cell r="U763">
            <v>-0.08</v>
          </cell>
          <cell r="V763" t="str">
            <v>LDB</v>
          </cell>
          <cell r="W763">
            <v>0</v>
          </cell>
          <cell r="Y763">
            <v>0</v>
          </cell>
          <cell r="Z763">
            <v>-8</v>
          </cell>
          <cell r="AA763" t="str">
            <v>MS#</v>
          </cell>
          <cell r="AB763" t="str">
            <v xml:space="preserve">   998010277</v>
          </cell>
          <cell r="AC763" t="str">
            <v>BCH</v>
          </cell>
          <cell r="AD763" t="str">
            <v>012883</v>
          </cell>
          <cell r="AE763" t="str">
            <v>TML</v>
          </cell>
          <cell r="AF763" t="str">
            <v>12020</v>
          </cell>
          <cell r="AG763" t="str">
            <v>SRL</v>
          </cell>
          <cell r="AH763" t="str">
            <v>0350</v>
          </cell>
          <cell r="AI763" t="str">
            <v>DLV</v>
          </cell>
          <cell r="AJ763" t="str">
            <v>000</v>
          </cell>
          <cell r="AK763" t="str">
            <v>REL</v>
          </cell>
          <cell r="AL763" t="str">
            <v>000</v>
          </cell>
          <cell r="AM763" t="str">
            <v>LN#</v>
          </cell>
          <cell r="AO763" t="str">
            <v>UOI</v>
          </cell>
          <cell r="AP763" t="str">
            <v>EA</v>
          </cell>
          <cell r="AU763" t="str">
            <v>0</v>
          </cell>
          <cell r="AW763" t="str">
            <v>000</v>
          </cell>
          <cell r="AX763" t="str">
            <v>00</v>
          </cell>
          <cell r="AY763" t="str">
            <v>0</v>
          </cell>
          <cell r="AZ763" t="str">
            <v>FPL Fibernet</v>
          </cell>
        </row>
        <row r="764">
          <cell r="A764" t="str">
            <v>107100</v>
          </cell>
          <cell r="B764" t="str">
            <v>0368</v>
          </cell>
          <cell r="C764" t="str">
            <v>06200</v>
          </cell>
          <cell r="D764" t="str">
            <v>0FIBER</v>
          </cell>
          <cell r="E764" t="str">
            <v>368000</v>
          </cell>
          <cell r="F764" t="str">
            <v>0676</v>
          </cell>
          <cell r="G764" t="str">
            <v>12450</v>
          </cell>
          <cell r="H764" t="str">
            <v>A</v>
          </cell>
          <cell r="I764" t="str">
            <v>00000041</v>
          </cell>
          <cell r="J764">
            <v>65</v>
          </cell>
          <cell r="K764">
            <v>368</v>
          </cell>
          <cell r="L764">
            <v>6202</v>
          </cell>
          <cell r="M764">
            <v>0</v>
          </cell>
          <cell r="N764">
            <v>0</v>
          </cell>
          <cell r="O764">
            <v>0</v>
          </cell>
          <cell r="P764">
            <v>0</v>
          </cell>
          <cell r="Q764" t="str">
            <v>0676</v>
          </cell>
          <cell r="R764" t="str">
            <v>12450</v>
          </cell>
          <cell r="S764" t="str">
            <v>200212</v>
          </cell>
          <cell r="T764" t="str">
            <v>SA01</v>
          </cell>
          <cell r="U764">
            <v>-0.14000000000000001</v>
          </cell>
          <cell r="V764" t="str">
            <v>LDB</v>
          </cell>
          <cell r="W764">
            <v>0</v>
          </cell>
          <cell r="Y764">
            <v>0</v>
          </cell>
          <cell r="Z764">
            <v>-14</v>
          </cell>
          <cell r="AA764" t="str">
            <v>MS#</v>
          </cell>
          <cell r="AB764" t="str">
            <v xml:space="preserve">   998010046</v>
          </cell>
          <cell r="AC764" t="str">
            <v>BCH</v>
          </cell>
          <cell r="AD764" t="str">
            <v>015504</v>
          </cell>
          <cell r="AE764" t="str">
            <v>TML</v>
          </cell>
          <cell r="AF764" t="str">
            <v>12019</v>
          </cell>
          <cell r="AG764" t="str">
            <v>SRL</v>
          </cell>
          <cell r="AH764" t="str">
            <v>0350</v>
          </cell>
          <cell r="AI764" t="str">
            <v>DLV</v>
          </cell>
          <cell r="AJ764" t="str">
            <v>000</v>
          </cell>
          <cell r="AK764" t="str">
            <v>REL</v>
          </cell>
          <cell r="AL764" t="str">
            <v>000</v>
          </cell>
          <cell r="AM764" t="str">
            <v>LN#</v>
          </cell>
          <cell r="AO764" t="str">
            <v>UOI</v>
          </cell>
          <cell r="AP764" t="str">
            <v>EA</v>
          </cell>
          <cell r="AU764" t="str">
            <v>0</v>
          </cell>
          <cell r="AW764" t="str">
            <v>000</v>
          </cell>
          <cell r="AX764" t="str">
            <v>00</v>
          </cell>
          <cell r="AY764" t="str">
            <v>0</v>
          </cell>
          <cell r="AZ764" t="str">
            <v>FPL Fibernet</v>
          </cell>
        </row>
        <row r="765">
          <cell r="A765" t="str">
            <v>107100</v>
          </cell>
          <cell r="B765" t="str">
            <v>0368</v>
          </cell>
          <cell r="C765" t="str">
            <v>06200</v>
          </cell>
          <cell r="D765" t="str">
            <v>0FIBER</v>
          </cell>
          <cell r="E765" t="str">
            <v>368000</v>
          </cell>
          <cell r="F765" t="str">
            <v>0676</v>
          </cell>
          <cell r="G765" t="str">
            <v>12450</v>
          </cell>
          <cell r="H765" t="str">
            <v>A</v>
          </cell>
          <cell r="I765" t="str">
            <v>00000041</v>
          </cell>
          <cell r="J765">
            <v>65</v>
          </cell>
          <cell r="K765">
            <v>368</v>
          </cell>
          <cell r="L765">
            <v>6202</v>
          </cell>
          <cell r="M765">
            <v>0</v>
          </cell>
          <cell r="N765">
            <v>0</v>
          </cell>
          <cell r="O765">
            <v>0</v>
          </cell>
          <cell r="P765">
            <v>0</v>
          </cell>
          <cell r="Q765" t="str">
            <v>0676</v>
          </cell>
          <cell r="R765" t="str">
            <v>12450</v>
          </cell>
          <cell r="S765" t="str">
            <v>200212</v>
          </cell>
          <cell r="T765" t="str">
            <v>SA01</v>
          </cell>
          <cell r="U765">
            <v>-0.15</v>
          </cell>
          <cell r="V765" t="str">
            <v>LDB</v>
          </cell>
          <cell r="W765">
            <v>0</v>
          </cell>
          <cell r="Y765">
            <v>0</v>
          </cell>
          <cell r="Z765">
            <v>-15</v>
          </cell>
          <cell r="AA765" t="str">
            <v>MS#</v>
          </cell>
          <cell r="AB765" t="str">
            <v xml:space="preserve">   998010114</v>
          </cell>
          <cell r="AC765" t="str">
            <v>BCH</v>
          </cell>
          <cell r="AD765" t="str">
            <v>015504</v>
          </cell>
          <cell r="AE765" t="str">
            <v>TML</v>
          </cell>
          <cell r="AF765" t="str">
            <v>12019</v>
          </cell>
          <cell r="AG765" t="str">
            <v>SRL</v>
          </cell>
          <cell r="AH765" t="str">
            <v>0350</v>
          </cell>
          <cell r="AI765" t="str">
            <v>DLV</v>
          </cell>
          <cell r="AJ765" t="str">
            <v>000</v>
          </cell>
          <cell r="AK765" t="str">
            <v>REL</v>
          </cell>
          <cell r="AL765" t="str">
            <v>000</v>
          </cell>
          <cell r="AM765" t="str">
            <v>LN#</v>
          </cell>
          <cell r="AO765" t="str">
            <v>UOI</v>
          </cell>
          <cell r="AP765" t="str">
            <v>EA</v>
          </cell>
          <cell r="AU765" t="str">
            <v>0</v>
          </cell>
          <cell r="AW765" t="str">
            <v>000</v>
          </cell>
          <cell r="AX765" t="str">
            <v>00</v>
          </cell>
          <cell r="AY765" t="str">
            <v>0</v>
          </cell>
          <cell r="AZ765" t="str">
            <v>FPL Fibernet</v>
          </cell>
        </row>
        <row r="766">
          <cell r="A766" t="str">
            <v>107100</v>
          </cell>
          <cell r="B766" t="str">
            <v>0368</v>
          </cell>
          <cell r="C766" t="str">
            <v>06200</v>
          </cell>
          <cell r="D766" t="str">
            <v>0FIBER</v>
          </cell>
          <cell r="E766" t="str">
            <v>368000</v>
          </cell>
          <cell r="F766" t="str">
            <v>0676</v>
          </cell>
          <cell r="G766" t="str">
            <v>12450</v>
          </cell>
          <cell r="H766" t="str">
            <v>A</v>
          </cell>
          <cell r="I766" t="str">
            <v>00000041</v>
          </cell>
          <cell r="J766">
            <v>65</v>
          </cell>
          <cell r="K766">
            <v>368</v>
          </cell>
          <cell r="L766">
            <v>6202</v>
          </cell>
          <cell r="M766">
            <v>0</v>
          </cell>
          <cell r="N766">
            <v>0</v>
          </cell>
          <cell r="O766">
            <v>0</v>
          </cell>
          <cell r="P766">
            <v>0</v>
          </cell>
          <cell r="Q766" t="str">
            <v>0676</v>
          </cell>
          <cell r="R766" t="str">
            <v>12450</v>
          </cell>
          <cell r="S766" t="str">
            <v>200212</v>
          </cell>
          <cell r="T766" t="str">
            <v>SA01</v>
          </cell>
          <cell r="U766">
            <v>-1</v>
          </cell>
          <cell r="V766" t="str">
            <v>LDB</v>
          </cell>
          <cell r="W766">
            <v>0</v>
          </cell>
          <cell r="Y766">
            <v>0</v>
          </cell>
          <cell r="Z766">
            <v>-1</v>
          </cell>
          <cell r="AA766" t="str">
            <v>MS#</v>
          </cell>
          <cell r="AB766" t="str">
            <v xml:space="preserve">   998001002</v>
          </cell>
          <cell r="AC766" t="str">
            <v>BCH</v>
          </cell>
          <cell r="AD766" t="str">
            <v>015504</v>
          </cell>
          <cell r="AE766" t="str">
            <v>TML</v>
          </cell>
          <cell r="AF766" t="str">
            <v>12019</v>
          </cell>
          <cell r="AG766" t="str">
            <v>SRL</v>
          </cell>
          <cell r="AH766" t="str">
            <v>0350</v>
          </cell>
          <cell r="AI766" t="str">
            <v>DLV</v>
          </cell>
          <cell r="AJ766" t="str">
            <v>000</v>
          </cell>
          <cell r="AK766" t="str">
            <v>REL</v>
          </cell>
          <cell r="AL766" t="str">
            <v>000</v>
          </cell>
          <cell r="AM766" t="str">
            <v>LN#</v>
          </cell>
          <cell r="AO766" t="str">
            <v>UOI</v>
          </cell>
          <cell r="AP766" t="str">
            <v>EA</v>
          </cell>
          <cell r="AU766" t="str">
            <v>0</v>
          </cell>
          <cell r="AW766" t="str">
            <v>000</v>
          </cell>
          <cell r="AX766" t="str">
            <v>00</v>
          </cell>
          <cell r="AY766" t="str">
            <v>0</v>
          </cell>
          <cell r="AZ766" t="str">
            <v>FPL Fibernet</v>
          </cell>
        </row>
        <row r="767">
          <cell r="A767" t="str">
            <v>107100</v>
          </cell>
          <cell r="B767" t="str">
            <v>0368</v>
          </cell>
          <cell r="C767" t="str">
            <v>06200</v>
          </cell>
          <cell r="D767" t="str">
            <v>0FIBER</v>
          </cell>
          <cell r="E767" t="str">
            <v>368000</v>
          </cell>
          <cell r="F767" t="str">
            <v>0676</v>
          </cell>
          <cell r="G767" t="str">
            <v>12450</v>
          </cell>
          <cell r="H767" t="str">
            <v>A</v>
          </cell>
          <cell r="I767" t="str">
            <v>00000041</v>
          </cell>
          <cell r="J767">
            <v>65</v>
          </cell>
          <cell r="K767">
            <v>368</v>
          </cell>
          <cell r="L767">
            <v>6202</v>
          </cell>
          <cell r="M767">
            <v>0</v>
          </cell>
          <cell r="N767">
            <v>0</v>
          </cell>
          <cell r="O767">
            <v>0</v>
          </cell>
          <cell r="P767">
            <v>0</v>
          </cell>
          <cell r="Q767" t="str">
            <v>0676</v>
          </cell>
          <cell r="R767" t="str">
            <v>12450</v>
          </cell>
          <cell r="S767" t="str">
            <v>200212</v>
          </cell>
          <cell r="T767" t="str">
            <v>SA01</v>
          </cell>
          <cell r="U767">
            <v>-7.17</v>
          </cell>
          <cell r="V767" t="str">
            <v>LDB</v>
          </cell>
          <cell r="W767">
            <v>0</v>
          </cell>
          <cell r="Y767">
            <v>0</v>
          </cell>
          <cell r="Z767">
            <v>-3</v>
          </cell>
          <cell r="AA767" t="str">
            <v>MS#</v>
          </cell>
          <cell r="AB767" t="str">
            <v xml:space="preserve">   998014698</v>
          </cell>
          <cell r="AC767" t="str">
            <v>BCH</v>
          </cell>
          <cell r="AD767" t="str">
            <v>013369</v>
          </cell>
          <cell r="AE767" t="str">
            <v>TML</v>
          </cell>
          <cell r="AF767" t="str">
            <v>12016</v>
          </cell>
          <cell r="AG767" t="str">
            <v>SRL</v>
          </cell>
          <cell r="AH767" t="str">
            <v>0350</v>
          </cell>
          <cell r="AI767" t="str">
            <v>DLV</v>
          </cell>
          <cell r="AJ767" t="str">
            <v>000</v>
          </cell>
          <cell r="AK767" t="str">
            <v>REL</v>
          </cell>
          <cell r="AL767" t="str">
            <v>000</v>
          </cell>
          <cell r="AM767" t="str">
            <v>LN#</v>
          </cell>
          <cell r="AO767" t="str">
            <v>UOI</v>
          </cell>
          <cell r="AP767" t="str">
            <v>EA</v>
          </cell>
          <cell r="AU767" t="str">
            <v>0</v>
          </cell>
          <cell r="AW767" t="str">
            <v>000</v>
          </cell>
          <cell r="AX767" t="str">
            <v>00</v>
          </cell>
          <cell r="AY767" t="str">
            <v>0</v>
          </cell>
          <cell r="AZ767" t="str">
            <v>FPL Fibernet</v>
          </cell>
        </row>
        <row r="768">
          <cell r="A768" t="str">
            <v>107100</v>
          </cell>
          <cell r="B768" t="str">
            <v>0368</v>
          </cell>
          <cell r="C768" t="str">
            <v>06200</v>
          </cell>
          <cell r="D768" t="str">
            <v>0FIBER</v>
          </cell>
          <cell r="E768" t="str">
            <v>368000</v>
          </cell>
          <cell r="F768" t="str">
            <v>0676</v>
          </cell>
          <cell r="G768" t="str">
            <v>12450</v>
          </cell>
          <cell r="H768" t="str">
            <v>A</v>
          </cell>
          <cell r="I768" t="str">
            <v>00000041</v>
          </cell>
          <cell r="J768">
            <v>65</v>
          </cell>
          <cell r="K768">
            <v>368</v>
          </cell>
          <cell r="L768">
            <v>6202</v>
          </cell>
          <cell r="M768">
            <v>0</v>
          </cell>
          <cell r="N768">
            <v>0</v>
          </cell>
          <cell r="O768">
            <v>0</v>
          </cell>
          <cell r="P768">
            <v>0</v>
          </cell>
          <cell r="Q768" t="str">
            <v>0676</v>
          </cell>
          <cell r="R768" t="str">
            <v>12450</v>
          </cell>
          <cell r="S768" t="str">
            <v>200212</v>
          </cell>
          <cell r="T768" t="str">
            <v>SA01</v>
          </cell>
          <cell r="U768">
            <v>-7.25</v>
          </cell>
          <cell r="V768" t="str">
            <v>LDB</v>
          </cell>
          <cell r="W768">
            <v>0</v>
          </cell>
          <cell r="Y768">
            <v>0</v>
          </cell>
          <cell r="Z768">
            <v>-5</v>
          </cell>
          <cell r="AA768" t="str">
            <v>MS#</v>
          </cell>
          <cell r="AB768" t="str">
            <v xml:space="preserve">   998014540</v>
          </cell>
          <cell r="AC768" t="str">
            <v>BCH</v>
          </cell>
          <cell r="AD768" t="str">
            <v>013353</v>
          </cell>
          <cell r="AE768" t="str">
            <v>TML</v>
          </cell>
          <cell r="AF768" t="str">
            <v>12016</v>
          </cell>
          <cell r="AG768" t="str">
            <v>SRL</v>
          </cell>
          <cell r="AH768" t="str">
            <v>0350</v>
          </cell>
          <cell r="AI768" t="str">
            <v>DLV</v>
          </cell>
          <cell r="AJ768" t="str">
            <v>000</v>
          </cell>
          <cell r="AK768" t="str">
            <v>REL</v>
          </cell>
          <cell r="AL768" t="str">
            <v>000</v>
          </cell>
          <cell r="AM768" t="str">
            <v>LN#</v>
          </cell>
          <cell r="AO768" t="str">
            <v>UOI</v>
          </cell>
          <cell r="AP768" t="str">
            <v>EA</v>
          </cell>
          <cell r="AU768" t="str">
            <v>0</v>
          </cell>
          <cell r="AW768" t="str">
            <v>000</v>
          </cell>
          <cell r="AX768" t="str">
            <v>00</v>
          </cell>
          <cell r="AY768" t="str">
            <v>0</v>
          </cell>
          <cell r="AZ768" t="str">
            <v>FPL Fibernet</v>
          </cell>
        </row>
        <row r="769">
          <cell r="A769" t="str">
            <v>107100</v>
          </cell>
          <cell r="B769" t="str">
            <v>0368</v>
          </cell>
          <cell r="C769" t="str">
            <v>06200</v>
          </cell>
          <cell r="D769" t="str">
            <v>0FIBER</v>
          </cell>
          <cell r="E769" t="str">
            <v>368000</v>
          </cell>
          <cell r="F769" t="str">
            <v>0676</v>
          </cell>
          <cell r="G769" t="str">
            <v>12450</v>
          </cell>
          <cell r="H769" t="str">
            <v>A</v>
          </cell>
          <cell r="I769" t="str">
            <v>00000041</v>
          </cell>
          <cell r="J769">
            <v>65</v>
          </cell>
          <cell r="K769">
            <v>368</v>
          </cell>
          <cell r="L769">
            <v>6202</v>
          </cell>
          <cell r="M769">
            <v>0</v>
          </cell>
          <cell r="N769">
            <v>0</v>
          </cell>
          <cell r="O769">
            <v>0</v>
          </cell>
          <cell r="P769">
            <v>0</v>
          </cell>
          <cell r="Q769" t="str">
            <v>0676</v>
          </cell>
          <cell r="R769" t="str">
            <v>12450</v>
          </cell>
          <cell r="S769" t="str">
            <v>200212</v>
          </cell>
          <cell r="T769" t="str">
            <v>SA01</v>
          </cell>
          <cell r="U769">
            <v>-8</v>
          </cell>
          <cell r="V769" t="str">
            <v>LDB</v>
          </cell>
          <cell r="W769">
            <v>0</v>
          </cell>
          <cell r="Y769">
            <v>0</v>
          </cell>
          <cell r="Z769">
            <v>-1</v>
          </cell>
          <cell r="AA769" t="str">
            <v>MS#</v>
          </cell>
          <cell r="AB769" t="str">
            <v xml:space="preserve">   998014833</v>
          </cell>
          <cell r="AC769" t="str">
            <v>BCH</v>
          </cell>
          <cell r="AD769" t="str">
            <v>013414</v>
          </cell>
          <cell r="AE769" t="str">
            <v>TML</v>
          </cell>
          <cell r="AF769" t="str">
            <v>12016</v>
          </cell>
          <cell r="AG769" t="str">
            <v>SRL</v>
          </cell>
          <cell r="AH769" t="str">
            <v>0350</v>
          </cell>
          <cell r="AI769" t="str">
            <v>DLV</v>
          </cell>
          <cell r="AJ769" t="str">
            <v>000</v>
          </cell>
          <cell r="AK769" t="str">
            <v>REL</v>
          </cell>
          <cell r="AL769" t="str">
            <v>000</v>
          </cell>
          <cell r="AM769" t="str">
            <v>LN#</v>
          </cell>
          <cell r="AO769" t="str">
            <v>UOI</v>
          </cell>
          <cell r="AP769" t="str">
            <v>EA</v>
          </cell>
          <cell r="AU769" t="str">
            <v>0</v>
          </cell>
          <cell r="AW769" t="str">
            <v>000</v>
          </cell>
          <cell r="AX769" t="str">
            <v>00</v>
          </cell>
          <cell r="AY769" t="str">
            <v>0</v>
          </cell>
          <cell r="AZ769" t="str">
            <v>FPL Fibernet</v>
          </cell>
        </row>
        <row r="770">
          <cell r="A770" t="str">
            <v>107100</v>
          </cell>
          <cell r="B770" t="str">
            <v>0368</v>
          </cell>
          <cell r="C770" t="str">
            <v>06200</v>
          </cell>
          <cell r="D770" t="str">
            <v>0FIBER</v>
          </cell>
          <cell r="E770" t="str">
            <v>368000</v>
          </cell>
          <cell r="F770" t="str">
            <v>0676</v>
          </cell>
          <cell r="G770" t="str">
            <v>12450</v>
          </cell>
          <cell r="H770" t="str">
            <v>A</v>
          </cell>
          <cell r="I770" t="str">
            <v>00000041</v>
          </cell>
          <cell r="J770">
            <v>65</v>
          </cell>
          <cell r="K770">
            <v>368</v>
          </cell>
          <cell r="L770">
            <v>6202</v>
          </cell>
          <cell r="M770">
            <v>0</v>
          </cell>
          <cell r="N770">
            <v>0</v>
          </cell>
          <cell r="O770">
            <v>0</v>
          </cell>
          <cell r="P770">
            <v>0</v>
          </cell>
          <cell r="Q770" t="str">
            <v>0676</v>
          </cell>
          <cell r="R770" t="str">
            <v>12450</v>
          </cell>
          <cell r="S770" t="str">
            <v>200212</v>
          </cell>
          <cell r="T770" t="str">
            <v>SA01</v>
          </cell>
          <cell r="U770">
            <v>-8.4</v>
          </cell>
          <cell r="V770" t="str">
            <v>LDB</v>
          </cell>
          <cell r="W770">
            <v>0</v>
          </cell>
          <cell r="Y770">
            <v>0</v>
          </cell>
          <cell r="Z770">
            <v>-30</v>
          </cell>
          <cell r="AA770" t="str">
            <v>MS#</v>
          </cell>
          <cell r="AB770" t="str">
            <v xml:space="preserve">   998000143</v>
          </cell>
          <cell r="AC770" t="str">
            <v>BCH</v>
          </cell>
          <cell r="AD770" t="str">
            <v>017205</v>
          </cell>
          <cell r="AE770" t="str">
            <v>TML</v>
          </cell>
          <cell r="AF770" t="str">
            <v>12018</v>
          </cell>
          <cell r="AG770" t="str">
            <v>SRL</v>
          </cell>
          <cell r="AH770" t="str">
            <v>0368</v>
          </cell>
          <cell r="AI770" t="str">
            <v>DLV</v>
          </cell>
          <cell r="AJ770" t="str">
            <v>000</v>
          </cell>
          <cell r="AK770" t="str">
            <v>REL</v>
          </cell>
          <cell r="AL770" t="str">
            <v>000</v>
          </cell>
          <cell r="AM770" t="str">
            <v>LN#</v>
          </cell>
          <cell r="AO770" t="str">
            <v>UOI</v>
          </cell>
          <cell r="AP770" t="str">
            <v>FT</v>
          </cell>
          <cell r="AU770" t="str">
            <v>0</v>
          </cell>
          <cell r="AW770" t="str">
            <v>000</v>
          </cell>
          <cell r="AX770" t="str">
            <v>00</v>
          </cell>
          <cell r="AY770" t="str">
            <v>0</v>
          </cell>
          <cell r="AZ770" t="str">
            <v>FPL Fibernet</v>
          </cell>
        </row>
        <row r="771">
          <cell r="A771" t="str">
            <v>107100</v>
          </cell>
          <cell r="B771" t="str">
            <v>0368</v>
          </cell>
          <cell r="C771" t="str">
            <v>06200</v>
          </cell>
          <cell r="D771" t="str">
            <v>0FIBER</v>
          </cell>
          <cell r="E771" t="str">
            <v>368000</v>
          </cell>
          <cell r="F771" t="str">
            <v>0676</v>
          </cell>
          <cell r="G771" t="str">
            <v>12450</v>
          </cell>
          <cell r="H771" t="str">
            <v>A</v>
          </cell>
          <cell r="I771" t="str">
            <v>00000041</v>
          </cell>
          <cell r="J771">
            <v>65</v>
          </cell>
          <cell r="K771">
            <v>368</v>
          </cell>
          <cell r="L771">
            <v>6202</v>
          </cell>
          <cell r="M771">
            <v>0</v>
          </cell>
          <cell r="N771">
            <v>0</v>
          </cell>
          <cell r="O771">
            <v>0</v>
          </cell>
          <cell r="P771">
            <v>0</v>
          </cell>
          <cell r="Q771" t="str">
            <v>0676</v>
          </cell>
          <cell r="R771" t="str">
            <v>12450</v>
          </cell>
          <cell r="S771" t="str">
            <v>200212</v>
          </cell>
          <cell r="T771" t="str">
            <v>SA01</v>
          </cell>
          <cell r="U771">
            <v>-9.2799999999999994</v>
          </cell>
          <cell r="V771" t="str">
            <v>LDB</v>
          </cell>
          <cell r="W771">
            <v>0</v>
          </cell>
          <cell r="Y771">
            <v>0</v>
          </cell>
          <cell r="Z771">
            <v>-1</v>
          </cell>
          <cell r="AA771" t="str">
            <v>MS#</v>
          </cell>
          <cell r="AB771" t="str">
            <v xml:space="preserve">   998014725</v>
          </cell>
          <cell r="AC771" t="str">
            <v>BCH</v>
          </cell>
          <cell r="AD771" t="str">
            <v>013373</v>
          </cell>
          <cell r="AE771" t="str">
            <v>TML</v>
          </cell>
          <cell r="AF771" t="str">
            <v>12016</v>
          </cell>
          <cell r="AG771" t="str">
            <v>SRL</v>
          </cell>
          <cell r="AH771" t="str">
            <v>0350</v>
          </cell>
          <cell r="AI771" t="str">
            <v>DLV</v>
          </cell>
          <cell r="AJ771" t="str">
            <v>000</v>
          </cell>
          <cell r="AK771" t="str">
            <v>REL</v>
          </cell>
          <cell r="AL771" t="str">
            <v>000</v>
          </cell>
          <cell r="AM771" t="str">
            <v>LN#</v>
          </cell>
          <cell r="AO771" t="str">
            <v>UOI</v>
          </cell>
          <cell r="AP771" t="str">
            <v>EA</v>
          </cell>
          <cell r="AU771" t="str">
            <v>0</v>
          </cell>
          <cell r="AW771" t="str">
            <v>000</v>
          </cell>
          <cell r="AX771" t="str">
            <v>00</v>
          </cell>
          <cell r="AY771" t="str">
            <v>0</v>
          </cell>
          <cell r="AZ771" t="str">
            <v>FPL Fibernet</v>
          </cell>
        </row>
        <row r="772">
          <cell r="A772" t="str">
            <v>107100</v>
          </cell>
          <cell r="B772" t="str">
            <v>0368</v>
          </cell>
          <cell r="C772" t="str">
            <v>06200</v>
          </cell>
          <cell r="D772" t="str">
            <v>0FIBER</v>
          </cell>
          <cell r="E772" t="str">
            <v>368000</v>
          </cell>
          <cell r="F772" t="str">
            <v>0676</v>
          </cell>
          <cell r="G772" t="str">
            <v>12450</v>
          </cell>
          <cell r="H772" t="str">
            <v>A</v>
          </cell>
          <cell r="I772" t="str">
            <v>00000041</v>
          </cell>
          <cell r="J772">
            <v>65</v>
          </cell>
          <cell r="K772">
            <v>368</v>
          </cell>
          <cell r="L772">
            <v>6202</v>
          </cell>
          <cell r="M772">
            <v>0</v>
          </cell>
          <cell r="N772">
            <v>0</v>
          </cell>
          <cell r="O772">
            <v>0</v>
          </cell>
          <cell r="P772">
            <v>0</v>
          </cell>
          <cell r="Q772" t="str">
            <v>0676</v>
          </cell>
          <cell r="R772" t="str">
            <v>12450</v>
          </cell>
          <cell r="S772" t="str">
            <v>200212</v>
          </cell>
          <cell r="T772" t="str">
            <v>SA01</v>
          </cell>
          <cell r="U772">
            <v>-11.02</v>
          </cell>
          <cell r="V772" t="str">
            <v>LDB</v>
          </cell>
          <cell r="W772">
            <v>0</v>
          </cell>
          <cell r="Y772">
            <v>0</v>
          </cell>
          <cell r="Z772">
            <v>-1</v>
          </cell>
          <cell r="AA772" t="str">
            <v>MS#</v>
          </cell>
          <cell r="AB772" t="str">
            <v xml:space="preserve">   998000219</v>
          </cell>
          <cell r="AC772" t="str">
            <v>BCH</v>
          </cell>
          <cell r="AD772" t="str">
            <v>012888</v>
          </cell>
          <cell r="AE772" t="str">
            <v>TML</v>
          </cell>
          <cell r="AF772" t="str">
            <v>12020</v>
          </cell>
          <cell r="AG772" t="str">
            <v>SRL</v>
          </cell>
          <cell r="AH772" t="str">
            <v>0368</v>
          </cell>
          <cell r="AI772" t="str">
            <v>DLV</v>
          </cell>
          <cell r="AJ772" t="str">
            <v>000</v>
          </cell>
          <cell r="AK772" t="str">
            <v>REL</v>
          </cell>
          <cell r="AL772" t="str">
            <v>000</v>
          </cell>
          <cell r="AM772" t="str">
            <v>LN#</v>
          </cell>
          <cell r="AO772" t="str">
            <v>UOI</v>
          </cell>
          <cell r="AP772" t="str">
            <v>EA</v>
          </cell>
          <cell r="AU772" t="str">
            <v>0</v>
          </cell>
          <cell r="AW772" t="str">
            <v>000</v>
          </cell>
          <cell r="AX772" t="str">
            <v>00</v>
          </cell>
          <cell r="AY772" t="str">
            <v>0</v>
          </cell>
          <cell r="AZ772" t="str">
            <v>FPL Fibernet</v>
          </cell>
        </row>
        <row r="773">
          <cell r="A773" t="str">
            <v>107100</v>
          </cell>
          <cell r="B773" t="str">
            <v>0368</v>
          </cell>
          <cell r="C773" t="str">
            <v>06200</v>
          </cell>
          <cell r="D773" t="str">
            <v>0FIBER</v>
          </cell>
          <cell r="E773" t="str">
            <v>368000</v>
          </cell>
          <cell r="F773" t="str">
            <v>0676</v>
          </cell>
          <cell r="G773" t="str">
            <v>12450</v>
          </cell>
          <cell r="H773" t="str">
            <v>A</v>
          </cell>
          <cell r="I773" t="str">
            <v>00000041</v>
          </cell>
          <cell r="J773">
            <v>65</v>
          </cell>
          <cell r="K773">
            <v>368</v>
          </cell>
          <cell r="L773">
            <v>6202</v>
          </cell>
          <cell r="M773">
            <v>0</v>
          </cell>
          <cell r="N773">
            <v>0</v>
          </cell>
          <cell r="O773">
            <v>0</v>
          </cell>
          <cell r="P773">
            <v>0</v>
          </cell>
          <cell r="Q773" t="str">
            <v>0676</v>
          </cell>
          <cell r="R773" t="str">
            <v>12450</v>
          </cell>
          <cell r="S773" t="str">
            <v>200212</v>
          </cell>
          <cell r="T773" t="str">
            <v>SA01</v>
          </cell>
          <cell r="U773">
            <v>-21.76</v>
          </cell>
          <cell r="V773" t="str">
            <v>LDB</v>
          </cell>
          <cell r="W773">
            <v>0</v>
          </cell>
          <cell r="Y773">
            <v>0</v>
          </cell>
          <cell r="Z773">
            <v>-17</v>
          </cell>
          <cell r="AA773" t="str">
            <v>MS#</v>
          </cell>
          <cell r="AB773" t="str">
            <v xml:space="preserve">   998014290</v>
          </cell>
          <cell r="AC773" t="str">
            <v>BCH</v>
          </cell>
          <cell r="AD773" t="str">
            <v>015527</v>
          </cell>
          <cell r="AE773" t="str">
            <v>TML</v>
          </cell>
          <cell r="AF773" t="str">
            <v>12019</v>
          </cell>
          <cell r="AG773" t="str">
            <v>SRL</v>
          </cell>
          <cell r="AH773" t="str">
            <v>0350</v>
          </cell>
          <cell r="AI773" t="str">
            <v>DLV</v>
          </cell>
          <cell r="AJ773" t="str">
            <v>000</v>
          </cell>
          <cell r="AK773" t="str">
            <v>REL</v>
          </cell>
          <cell r="AL773" t="str">
            <v>000</v>
          </cell>
          <cell r="AM773" t="str">
            <v>LN#</v>
          </cell>
          <cell r="AO773" t="str">
            <v>UOI</v>
          </cell>
          <cell r="AP773" t="str">
            <v>EA</v>
          </cell>
          <cell r="AU773" t="str">
            <v>0</v>
          </cell>
          <cell r="AW773" t="str">
            <v>000</v>
          </cell>
          <cell r="AX773" t="str">
            <v>00</v>
          </cell>
          <cell r="AY773" t="str">
            <v>0</v>
          </cell>
          <cell r="AZ773" t="str">
            <v>FPL Fibernet</v>
          </cell>
        </row>
        <row r="774">
          <cell r="A774" t="str">
            <v>107100</v>
          </cell>
          <cell r="B774" t="str">
            <v>0368</v>
          </cell>
          <cell r="C774" t="str">
            <v>06200</v>
          </cell>
          <cell r="D774" t="str">
            <v>0FIBER</v>
          </cell>
          <cell r="E774" t="str">
            <v>368000</v>
          </cell>
          <cell r="F774" t="str">
            <v>0676</v>
          </cell>
          <cell r="G774" t="str">
            <v>12450</v>
          </cell>
          <cell r="H774" t="str">
            <v>A</v>
          </cell>
          <cell r="I774" t="str">
            <v>00000041</v>
          </cell>
          <cell r="J774">
            <v>65</v>
          </cell>
          <cell r="K774">
            <v>368</v>
          </cell>
          <cell r="L774">
            <v>6202</v>
          </cell>
          <cell r="M774">
            <v>0</v>
          </cell>
          <cell r="N774">
            <v>0</v>
          </cell>
          <cell r="O774">
            <v>0</v>
          </cell>
          <cell r="P774">
            <v>0</v>
          </cell>
          <cell r="Q774" t="str">
            <v>0676</v>
          </cell>
          <cell r="R774" t="str">
            <v>12450</v>
          </cell>
          <cell r="S774" t="str">
            <v>200212</v>
          </cell>
          <cell r="T774" t="str">
            <v>SA01</v>
          </cell>
          <cell r="U774">
            <v>-25.45</v>
          </cell>
          <cell r="V774" t="str">
            <v>LDB</v>
          </cell>
          <cell r="W774">
            <v>0</v>
          </cell>
          <cell r="Y774">
            <v>0</v>
          </cell>
          <cell r="Z774">
            <v>-1</v>
          </cell>
          <cell r="AA774" t="str">
            <v>MS#</v>
          </cell>
          <cell r="AB774" t="str">
            <v xml:space="preserve">   998014837</v>
          </cell>
          <cell r="AC774" t="str">
            <v>BCH</v>
          </cell>
          <cell r="AD774" t="str">
            <v>013404</v>
          </cell>
          <cell r="AE774" t="str">
            <v>TML</v>
          </cell>
          <cell r="AF774" t="str">
            <v>12016</v>
          </cell>
          <cell r="AG774" t="str">
            <v>SRL</v>
          </cell>
          <cell r="AH774" t="str">
            <v>0350</v>
          </cell>
          <cell r="AI774" t="str">
            <v>DLV</v>
          </cell>
          <cell r="AJ774" t="str">
            <v>000</v>
          </cell>
          <cell r="AK774" t="str">
            <v>REL</v>
          </cell>
          <cell r="AL774" t="str">
            <v>000</v>
          </cell>
          <cell r="AM774" t="str">
            <v>LN#</v>
          </cell>
          <cell r="AO774" t="str">
            <v>UOI</v>
          </cell>
          <cell r="AP774" t="str">
            <v>EA</v>
          </cell>
          <cell r="AU774" t="str">
            <v>0</v>
          </cell>
          <cell r="AW774" t="str">
            <v>000</v>
          </cell>
          <cell r="AX774" t="str">
            <v>00</v>
          </cell>
          <cell r="AY774" t="str">
            <v>0</v>
          </cell>
          <cell r="AZ774" t="str">
            <v>FPL Fibernet</v>
          </cell>
        </row>
        <row r="775">
          <cell r="A775" t="str">
            <v>107100</v>
          </cell>
          <cell r="B775" t="str">
            <v>0368</v>
          </cell>
          <cell r="C775" t="str">
            <v>06200</v>
          </cell>
          <cell r="D775" t="str">
            <v>0FIBER</v>
          </cell>
          <cell r="E775" t="str">
            <v>368000</v>
          </cell>
          <cell r="F775" t="str">
            <v>0676</v>
          </cell>
          <cell r="G775" t="str">
            <v>12450</v>
          </cell>
          <cell r="H775" t="str">
            <v>A</v>
          </cell>
          <cell r="I775" t="str">
            <v>00000041</v>
          </cell>
          <cell r="J775">
            <v>65</v>
          </cell>
          <cell r="K775">
            <v>368</v>
          </cell>
          <cell r="L775">
            <v>6202</v>
          </cell>
          <cell r="M775">
            <v>0</v>
          </cell>
          <cell r="N775">
            <v>0</v>
          </cell>
          <cell r="O775">
            <v>0</v>
          </cell>
          <cell r="P775">
            <v>0</v>
          </cell>
          <cell r="Q775" t="str">
            <v>0676</v>
          </cell>
          <cell r="R775" t="str">
            <v>12450</v>
          </cell>
          <cell r="S775" t="str">
            <v>200212</v>
          </cell>
          <cell r="T775" t="str">
            <v>SA01</v>
          </cell>
          <cell r="U775">
            <v>-31.5</v>
          </cell>
          <cell r="V775" t="str">
            <v>LDB</v>
          </cell>
          <cell r="W775">
            <v>0</v>
          </cell>
          <cell r="Y775">
            <v>0</v>
          </cell>
          <cell r="Z775">
            <v>-14</v>
          </cell>
          <cell r="AA775" t="str">
            <v>MS#</v>
          </cell>
          <cell r="AB775" t="str">
            <v xml:space="preserve">   998014651</v>
          </cell>
          <cell r="AC775" t="str">
            <v>BCH</v>
          </cell>
          <cell r="AD775" t="str">
            <v>013354</v>
          </cell>
          <cell r="AE775" t="str">
            <v>TML</v>
          </cell>
          <cell r="AF775" t="str">
            <v>12016</v>
          </cell>
          <cell r="AG775" t="str">
            <v>SRL</v>
          </cell>
          <cell r="AH775" t="str">
            <v>0368</v>
          </cell>
          <cell r="AI775" t="str">
            <v>DLV</v>
          </cell>
          <cell r="AJ775" t="str">
            <v>000</v>
          </cell>
          <cell r="AK775" t="str">
            <v>REL</v>
          </cell>
          <cell r="AL775" t="str">
            <v>000</v>
          </cell>
          <cell r="AM775" t="str">
            <v>LN#</v>
          </cell>
          <cell r="AO775" t="str">
            <v>UOI</v>
          </cell>
          <cell r="AP775" t="str">
            <v>FT</v>
          </cell>
          <cell r="AU775" t="str">
            <v>0</v>
          </cell>
          <cell r="AW775" t="str">
            <v>000</v>
          </cell>
          <cell r="AX775" t="str">
            <v>00</v>
          </cell>
          <cell r="AY775" t="str">
            <v>0</v>
          </cell>
          <cell r="AZ775" t="str">
            <v>FPL Fibernet</v>
          </cell>
        </row>
        <row r="776">
          <cell r="A776" t="str">
            <v>107100</v>
          </cell>
          <cell r="B776" t="str">
            <v>0368</v>
          </cell>
          <cell r="C776" t="str">
            <v>06200</v>
          </cell>
          <cell r="D776" t="str">
            <v>0FIBER</v>
          </cell>
          <cell r="E776" t="str">
            <v>368000</v>
          </cell>
          <cell r="F776" t="str">
            <v>0676</v>
          </cell>
          <cell r="G776" t="str">
            <v>12450</v>
          </cell>
          <cell r="H776" t="str">
            <v>A</v>
          </cell>
          <cell r="I776" t="str">
            <v>00000041</v>
          </cell>
          <cell r="J776">
            <v>65</v>
          </cell>
          <cell r="K776">
            <v>368</v>
          </cell>
          <cell r="L776">
            <v>6202</v>
          </cell>
          <cell r="M776">
            <v>0</v>
          </cell>
          <cell r="N776">
            <v>0</v>
          </cell>
          <cell r="O776">
            <v>0</v>
          </cell>
          <cell r="P776">
            <v>0</v>
          </cell>
          <cell r="Q776" t="str">
            <v>0676</v>
          </cell>
          <cell r="R776" t="str">
            <v>12450</v>
          </cell>
          <cell r="S776" t="str">
            <v>200212</v>
          </cell>
          <cell r="T776" t="str">
            <v>SA01</v>
          </cell>
          <cell r="U776">
            <v>-32.5</v>
          </cell>
          <cell r="V776" t="str">
            <v>LDB</v>
          </cell>
          <cell r="W776">
            <v>0</v>
          </cell>
          <cell r="Y776">
            <v>0</v>
          </cell>
          <cell r="Z776">
            <v>-2</v>
          </cell>
          <cell r="AA776" t="str">
            <v>MS#</v>
          </cell>
          <cell r="AB776" t="str">
            <v xml:space="preserve">   998014682</v>
          </cell>
          <cell r="AC776" t="str">
            <v>BCH</v>
          </cell>
          <cell r="AD776" t="str">
            <v>013368</v>
          </cell>
          <cell r="AE776" t="str">
            <v>TML</v>
          </cell>
          <cell r="AF776" t="str">
            <v>12016</v>
          </cell>
          <cell r="AG776" t="str">
            <v>SRL</v>
          </cell>
          <cell r="AH776" t="str">
            <v>0350</v>
          </cell>
          <cell r="AI776" t="str">
            <v>DLV</v>
          </cell>
          <cell r="AJ776" t="str">
            <v>000</v>
          </cell>
          <cell r="AK776" t="str">
            <v>REL</v>
          </cell>
          <cell r="AL776" t="str">
            <v>000</v>
          </cell>
          <cell r="AM776" t="str">
            <v>LN#</v>
          </cell>
          <cell r="AO776" t="str">
            <v>UOI</v>
          </cell>
          <cell r="AP776" t="str">
            <v>EA</v>
          </cell>
          <cell r="AU776" t="str">
            <v>0</v>
          </cell>
          <cell r="AW776" t="str">
            <v>000</v>
          </cell>
          <cell r="AX776" t="str">
            <v>00</v>
          </cell>
          <cell r="AY776" t="str">
            <v>0</v>
          </cell>
          <cell r="AZ776" t="str">
            <v>FPL Fibernet</v>
          </cell>
        </row>
        <row r="777">
          <cell r="A777" t="str">
            <v>107100</v>
          </cell>
          <cell r="B777" t="str">
            <v>0368</v>
          </cell>
          <cell r="C777" t="str">
            <v>06200</v>
          </cell>
          <cell r="D777" t="str">
            <v>0FIBER</v>
          </cell>
          <cell r="E777" t="str">
            <v>368000</v>
          </cell>
          <cell r="F777" t="str">
            <v>0676</v>
          </cell>
          <cell r="G777" t="str">
            <v>12450</v>
          </cell>
          <cell r="H777" t="str">
            <v>A</v>
          </cell>
          <cell r="I777" t="str">
            <v>00000041</v>
          </cell>
          <cell r="J777">
            <v>65</v>
          </cell>
          <cell r="K777">
            <v>368</v>
          </cell>
          <cell r="L777">
            <v>6202</v>
          </cell>
          <cell r="M777">
            <v>0</v>
          </cell>
          <cell r="N777">
            <v>0</v>
          </cell>
          <cell r="O777">
            <v>0</v>
          </cell>
          <cell r="P777">
            <v>0</v>
          </cell>
          <cell r="Q777" t="str">
            <v>0676</v>
          </cell>
          <cell r="R777" t="str">
            <v>12450</v>
          </cell>
          <cell r="S777" t="str">
            <v>200212</v>
          </cell>
          <cell r="T777" t="str">
            <v>SA01</v>
          </cell>
          <cell r="U777">
            <v>-34.380000000000003</v>
          </cell>
          <cell r="V777" t="str">
            <v>LDB</v>
          </cell>
          <cell r="W777">
            <v>0</v>
          </cell>
          <cell r="Y777">
            <v>0</v>
          </cell>
          <cell r="Z777">
            <v>-1</v>
          </cell>
          <cell r="AA777" t="str">
            <v>MS#</v>
          </cell>
          <cell r="AB777" t="str">
            <v xml:space="preserve">   998003579</v>
          </cell>
          <cell r="AC777" t="str">
            <v>BCH</v>
          </cell>
          <cell r="AD777" t="str">
            <v>017215</v>
          </cell>
          <cell r="AE777" t="str">
            <v>TML</v>
          </cell>
          <cell r="AF777" t="str">
            <v>12018</v>
          </cell>
          <cell r="AG777" t="str">
            <v>SRL</v>
          </cell>
          <cell r="AH777" t="str">
            <v>0350</v>
          </cell>
          <cell r="AI777" t="str">
            <v>DLV</v>
          </cell>
          <cell r="AJ777" t="str">
            <v>000</v>
          </cell>
          <cell r="AK777" t="str">
            <v>REL</v>
          </cell>
          <cell r="AL777" t="str">
            <v>000</v>
          </cell>
          <cell r="AM777" t="str">
            <v>LN#</v>
          </cell>
          <cell r="AO777" t="str">
            <v>UOI</v>
          </cell>
          <cell r="AP777" t="str">
            <v>EA</v>
          </cell>
          <cell r="AU777" t="str">
            <v>0</v>
          </cell>
          <cell r="AW777" t="str">
            <v>000</v>
          </cell>
          <cell r="AX777" t="str">
            <v>00</v>
          </cell>
          <cell r="AY777" t="str">
            <v>0</v>
          </cell>
          <cell r="AZ777" t="str">
            <v>FPL Fibernet</v>
          </cell>
        </row>
        <row r="778">
          <cell r="A778" t="str">
            <v>107100</v>
          </cell>
          <cell r="B778" t="str">
            <v>0368</v>
          </cell>
          <cell r="C778" t="str">
            <v>06200</v>
          </cell>
          <cell r="D778" t="str">
            <v>0FIBER</v>
          </cell>
          <cell r="E778" t="str">
            <v>368000</v>
          </cell>
          <cell r="F778" t="str">
            <v>0676</v>
          </cell>
          <cell r="G778" t="str">
            <v>12450</v>
          </cell>
          <cell r="H778" t="str">
            <v>A</v>
          </cell>
          <cell r="I778" t="str">
            <v>00000041</v>
          </cell>
          <cell r="J778">
            <v>65</v>
          </cell>
          <cell r="K778">
            <v>368</v>
          </cell>
          <cell r="L778">
            <v>6202</v>
          </cell>
          <cell r="M778">
            <v>0</v>
          </cell>
          <cell r="N778">
            <v>0</v>
          </cell>
          <cell r="O778">
            <v>0</v>
          </cell>
          <cell r="P778">
            <v>0</v>
          </cell>
          <cell r="Q778" t="str">
            <v>0676</v>
          </cell>
          <cell r="R778" t="str">
            <v>12450</v>
          </cell>
          <cell r="S778" t="str">
            <v>200212</v>
          </cell>
          <cell r="T778" t="str">
            <v>SA01</v>
          </cell>
          <cell r="U778">
            <v>-45.64</v>
          </cell>
          <cell r="V778" t="str">
            <v>LDB</v>
          </cell>
          <cell r="W778">
            <v>0</v>
          </cell>
          <cell r="Y778">
            <v>0</v>
          </cell>
          <cell r="Z778">
            <v>-22</v>
          </cell>
          <cell r="AA778" t="str">
            <v>MS#</v>
          </cell>
          <cell r="AB778" t="str">
            <v xml:space="preserve">   998000184</v>
          </cell>
          <cell r="AC778" t="str">
            <v>BCH</v>
          </cell>
          <cell r="AD778" t="str">
            <v>017214</v>
          </cell>
          <cell r="AE778" t="str">
            <v>TML</v>
          </cell>
          <cell r="AF778" t="str">
            <v>12018</v>
          </cell>
          <cell r="AG778" t="str">
            <v>SRL</v>
          </cell>
          <cell r="AH778" t="str">
            <v>0350</v>
          </cell>
          <cell r="AI778" t="str">
            <v>DLV</v>
          </cell>
          <cell r="AJ778" t="str">
            <v>000</v>
          </cell>
          <cell r="AK778" t="str">
            <v>REL</v>
          </cell>
          <cell r="AL778" t="str">
            <v>000</v>
          </cell>
          <cell r="AM778" t="str">
            <v>LN#</v>
          </cell>
          <cell r="AO778" t="str">
            <v>UOI</v>
          </cell>
          <cell r="AP778" t="str">
            <v>EA</v>
          </cell>
          <cell r="AU778" t="str">
            <v>0</v>
          </cell>
          <cell r="AW778" t="str">
            <v>000</v>
          </cell>
          <cell r="AX778" t="str">
            <v>00</v>
          </cell>
          <cell r="AY778" t="str">
            <v>0</v>
          </cell>
          <cell r="AZ778" t="str">
            <v>FPL Fibernet</v>
          </cell>
        </row>
        <row r="779">
          <cell r="A779" t="str">
            <v>107100</v>
          </cell>
          <cell r="B779" t="str">
            <v>0368</v>
          </cell>
          <cell r="C779" t="str">
            <v>06200</v>
          </cell>
          <cell r="D779" t="str">
            <v>0FIBER</v>
          </cell>
          <cell r="E779" t="str">
            <v>368000</v>
          </cell>
          <cell r="F779" t="str">
            <v>0676</v>
          </cell>
          <cell r="G779" t="str">
            <v>12450</v>
          </cell>
          <cell r="H779" t="str">
            <v>A</v>
          </cell>
          <cell r="I779" t="str">
            <v>00000041</v>
          </cell>
          <cell r="J779">
            <v>65</v>
          </cell>
          <cell r="K779">
            <v>368</v>
          </cell>
          <cell r="L779">
            <v>6202</v>
          </cell>
          <cell r="M779">
            <v>0</v>
          </cell>
          <cell r="N779">
            <v>0</v>
          </cell>
          <cell r="O779">
            <v>0</v>
          </cell>
          <cell r="P779">
            <v>0</v>
          </cell>
          <cell r="Q779" t="str">
            <v>0676</v>
          </cell>
          <cell r="R779" t="str">
            <v>12450</v>
          </cell>
          <cell r="S779" t="str">
            <v>200212</v>
          </cell>
          <cell r="T779" t="str">
            <v>SA01</v>
          </cell>
          <cell r="U779">
            <v>-46</v>
          </cell>
          <cell r="V779" t="str">
            <v>LDB</v>
          </cell>
          <cell r="W779">
            <v>0</v>
          </cell>
          <cell r="Y779">
            <v>0</v>
          </cell>
          <cell r="Z779">
            <v>-1</v>
          </cell>
          <cell r="AA779" t="str">
            <v>MS#</v>
          </cell>
          <cell r="AB779" t="str">
            <v xml:space="preserve">   998001014</v>
          </cell>
          <cell r="AC779" t="str">
            <v>BCH</v>
          </cell>
          <cell r="AD779" t="str">
            <v>015504</v>
          </cell>
          <cell r="AE779" t="str">
            <v>TML</v>
          </cell>
          <cell r="AF779" t="str">
            <v>12019</v>
          </cell>
          <cell r="AG779" t="str">
            <v>SRL</v>
          </cell>
          <cell r="AH779" t="str">
            <v>0350</v>
          </cell>
          <cell r="AI779" t="str">
            <v>DLV</v>
          </cell>
          <cell r="AJ779" t="str">
            <v>000</v>
          </cell>
          <cell r="AK779" t="str">
            <v>REL</v>
          </cell>
          <cell r="AL779" t="str">
            <v>000</v>
          </cell>
          <cell r="AM779" t="str">
            <v>LN#</v>
          </cell>
          <cell r="AO779" t="str">
            <v>UOI</v>
          </cell>
          <cell r="AP779" t="str">
            <v>EA</v>
          </cell>
          <cell r="AU779" t="str">
            <v>0</v>
          </cell>
          <cell r="AW779" t="str">
            <v>000</v>
          </cell>
          <cell r="AX779" t="str">
            <v>00</v>
          </cell>
          <cell r="AY779" t="str">
            <v>0</v>
          </cell>
          <cell r="AZ779" t="str">
            <v>FPL Fibernet</v>
          </cell>
        </row>
        <row r="780">
          <cell r="A780" t="str">
            <v>107100</v>
          </cell>
          <cell r="B780" t="str">
            <v>0368</v>
          </cell>
          <cell r="C780" t="str">
            <v>06200</v>
          </cell>
          <cell r="D780" t="str">
            <v>0FIBER</v>
          </cell>
          <cell r="E780" t="str">
            <v>368000</v>
          </cell>
          <cell r="F780" t="str">
            <v>0676</v>
          </cell>
          <cell r="G780" t="str">
            <v>12450</v>
          </cell>
          <cell r="H780" t="str">
            <v>A</v>
          </cell>
          <cell r="I780" t="str">
            <v>00000041</v>
          </cell>
          <cell r="J780">
            <v>65</v>
          </cell>
          <cell r="K780">
            <v>368</v>
          </cell>
          <cell r="L780">
            <v>6202</v>
          </cell>
          <cell r="M780">
            <v>0</v>
          </cell>
          <cell r="N780">
            <v>0</v>
          </cell>
          <cell r="O780">
            <v>0</v>
          </cell>
          <cell r="P780">
            <v>0</v>
          </cell>
          <cell r="Q780" t="str">
            <v>0676</v>
          </cell>
          <cell r="R780" t="str">
            <v>12450</v>
          </cell>
          <cell r="S780" t="str">
            <v>200212</v>
          </cell>
          <cell r="T780" t="str">
            <v>SA01</v>
          </cell>
          <cell r="U780">
            <v>-53.35</v>
          </cell>
          <cell r="V780" t="str">
            <v>LDB</v>
          </cell>
          <cell r="W780">
            <v>0</v>
          </cell>
          <cell r="Y780">
            <v>0</v>
          </cell>
          <cell r="Z780">
            <v>-4</v>
          </cell>
          <cell r="AA780" t="str">
            <v>MS#</v>
          </cell>
          <cell r="AB780" t="str">
            <v xml:space="preserve">   998003580</v>
          </cell>
          <cell r="AC780" t="str">
            <v>BCH</v>
          </cell>
          <cell r="AD780" t="str">
            <v>017216</v>
          </cell>
          <cell r="AE780" t="str">
            <v>TML</v>
          </cell>
          <cell r="AF780" t="str">
            <v>12018</v>
          </cell>
          <cell r="AG780" t="str">
            <v>SRL</v>
          </cell>
          <cell r="AH780" t="str">
            <v>0350</v>
          </cell>
          <cell r="AI780" t="str">
            <v>DLV</v>
          </cell>
          <cell r="AJ780" t="str">
            <v>000</v>
          </cell>
          <cell r="AK780" t="str">
            <v>REL</v>
          </cell>
          <cell r="AL780" t="str">
            <v>000</v>
          </cell>
          <cell r="AM780" t="str">
            <v>LN#</v>
          </cell>
          <cell r="AO780" t="str">
            <v>UOI</v>
          </cell>
          <cell r="AP780" t="str">
            <v>EA</v>
          </cell>
          <cell r="AU780" t="str">
            <v>0</v>
          </cell>
          <cell r="AW780" t="str">
            <v>000</v>
          </cell>
          <cell r="AX780" t="str">
            <v>00</v>
          </cell>
          <cell r="AY780" t="str">
            <v>0</v>
          </cell>
          <cell r="AZ780" t="str">
            <v>FPL Fibernet</v>
          </cell>
        </row>
        <row r="781">
          <cell r="A781" t="str">
            <v>107100</v>
          </cell>
          <cell r="B781" t="str">
            <v>0368</v>
          </cell>
          <cell r="C781" t="str">
            <v>06200</v>
          </cell>
          <cell r="D781" t="str">
            <v>0FIBER</v>
          </cell>
          <cell r="E781" t="str">
            <v>368000</v>
          </cell>
          <cell r="F781" t="str">
            <v>0676</v>
          </cell>
          <cell r="G781" t="str">
            <v>12450</v>
          </cell>
          <cell r="H781" t="str">
            <v>A</v>
          </cell>
          <cell r="I781" t="str">
            <v>00000041</v>
          </cell>
          <cell r="J781">
            <v>65</v>
          </cell>
          <cell r="K781">
            <v>368</v>
          </cell>
          <cell r="L781">
            <v>6202</v>
          </cell>
          <cell r="M781">
            <v>0</v>
          </cell>
          <cell r="N781">
            <v>0</v>
          </cell>
          <cell r="O781">
            <v>0</v>
          </cell>
          <cell r="P781">
            <v>0</v>
          </cell>
          <cell r="Q781" t="str">
            <v>0676</v>
          </cell>
          <cell r="R781" t="str">
            <v>12450</v>
          </cell>
          <cell r="S781" t="str">
            <v>200212</v>
          </cell>
          <cell r="T781" t="str">
            <v>SA01</v>
          </cell>
          <cell r="U781">
            <v>-59</v>
          </cell>
          <cell r="V781" t="str">
            <v>LDB</v>
          </cell>
          <cell r="W781">
            <v>0</v>
          </cell>
          <cell r="Y781">
            <v>0</v>
          </cell>
          <cell r="Z781">
            <v>-2</v>
          </cell>
          <cell r="AA781" t="str">
            <v>MS#</v>
          </cell>
          <cell r="AB781" t="str">
            <v xml:space="preserve">   998003576</v>
          </cell>
          <cell r="AC781" t="str">
            <v>BCH</v>
          </cell>
          <cell r="AD781" t="str">
            <v>017209</v>
          </cell>
          <cell r="AE781" t="str">
            <v>TML</v>
          </cell>
          <cell r="AF781" t="str">
            <v>12018</v>
          </cell>
          <cell r="AG781" t="str">
            <v>SRL</v>
          </cell>
          <cell r="AH781" t="str">
            <v>0350</v>
          </cell>
          <cell r="AI781" t="str">
            <v>DLV</v>
          </cell>
          <cell r="AJ781" t="str">
            <v>000</v>
          </cell>
          <cell r="AK781" t="str">
            <v>REL</v>
          </cell>
          <cell r="AL781" t="str">
            <v>000</v>
          </cell>
          <cell r="AM781" t="str">
            <v>LN#</v>
          </cell>
          <cell r="AO781" t="str">
            <v>UOI</v>
          </cell>
          <cell r="AP781" t="str">
            <v>EA</v>
          </cell>
          <cell r="AU781" t="str">
            <v>0</v>
          </cell>
          <cell r="AW781" t="str">
            <v>000</v>
          </cell>
          <cell r="AX781" t="str">
            <v>00</v>
          </cell>
          <cell r="AY781" t="str">
            <v>0</v>
          </cell>
          <cell r="AZ781" t="str">
            <v>FPL Fibernet</v>
          </cell>
        </row>
        <row r="782">
          <cell r="A782" t="str">
            <v>107100</v>
          </cell>
          <cell r="B782" t="str">
            <v>0368</v>
          </cell>
          <cell r="C782" t="str">
            <v>06200</v>
          </cell>
          <cell r="D782" t="str">
            <v>0FIBER</v>
          </cell>
          <cell r="E782" t="str">
            <v>368000</v>
          </cell>
          <cell r="F782" t="str">
            <v>0676</v>
          </cell>
          <cell r="G782" t="str">
            <v>12450</v>
          </cell>
          <cell r="H782" t="str">
            <v>A</v>
          </cell>
          <cell r="I782" t="str">
            <v>00000041</v>
          </cell>
          <cell r="J782">
            <v>65</v>
          </cell>
          <cell r="K782">
            <v>368</v>
          </cell>
          <cell r="L782">
            <v>6202</v>
          </cell>
          <cell r="M782">
            <v>0</v>
          </cell>
          <cell r="N782">
            <v>0</v>
          </cell>
          <cell r="O782">
            <v>0</v>
          </cell>
          <cell r="P782">
            <v>0</v>
          </cell>
          <cell r="Q782" t="str">
            <v>0676</v>
          </cell>
          <cell r="R782" t="str">
            <v>12450</v>
          </cell>
          <cell r="S782" t="str">
            <v>200212</v>
          </cell>
          <cell r="T782" t="str">
            <v>SA01</v>
          </cell>
          <cell r="U782">
            <v>-61.64</v>
          </cell>
          <cell r="V782" t="str">
            <v>LDB</v>
          </cell>
          <cell r="W782">
            <v>0</v>
          </cell>
          <cell r="Y782">
            <v>0</v>
          </cell>
          <cell r="Z782">
            <v>-1</v>
          </cell>
          <cell r="AA782" t="str">
            <v>MS#</v>
          </cell>
          <cell r="AB782" t="str">
            <v xml:space="preserve">   998000609</v>
          </cell>
          <cell r="AC782" t="str">
            <v>BCH</v>
          </cell>
          <cell r="AD782" t="str">
            <v>012891</v>
          </cell>
          <cell r="AE782" t="str">
            <v>TML</v>
          </cell>
          <cell r="AF782" t="str">
            <v>12020</v>
          </cell>
          <cell r="AG782" t="str">
            <v>SRL</v>
          </cell>
          <cell r="AH782" t="str">
            <v>0368</v>
          </cell>
          <cell r="AI782" t="str">
            <v>DLV</v>
          </cell>
          <cell r="AJ782" t="str">
            <v>000</v>
          </cell>
          <cell r="AK782" t="str">
            <v>REL</v>
          </cell>
          <cell r="AL782" t="str">
            <v>000</v>
          </cell>
          <cell r="AM782" t="str">
            <v>LN#</v>
          </cell>
          <cell r="AO782" t="str">
            <v>UOI</v>
          </cell>
          <cell r="AP782" t="str">
            <v>EA</v>
          </cell>
          <cell r="AU782" t="str">
            <v>0</v>
          </cell>
          <cell r="AW782" t="str">
            <v>000</v>
          </cell>
          <cell r="AX782" t="str">
            <v>00</v>
          </cell>
          <cell r="AY782" t="str">
            <v>0</v>
          </cell>
          <cell r="AZ782" t="str">
            <v>FPL Fibernet</v>
          </cell>
        </row>
        <row r="783">
          <cell r="A783" t="str">
            <v>107100</v>
          </cell>
          <cell r="B783" t="str">
            <v>0368</v>
          </cell>
          <cell r="C783" t="str">
            <v>06200</v>
          </cell>
          <cell r="D783" t="str">
            <v>0FIBER</v>
          </cell>
          <cell r="E783" t="str">
            <v>368000</v>
          </cell>
          <cell r="F783" t="str">
            <v>0676</v>
          </cell>
          <cell r="G783" t="str">
            <v>12450</v>
          </cell>
          <cell r="H783" t="str">
            <v>A</v>
          </cell>
          <cell r="I783" t="str">
            <v>00000041</v>
          </cell>
          <cell r="J783">
            <v>65</v>
          </cell>
          <cell r="K783">
            <v>368</v>
          </cell>
          <cell r="L783">
            <v>6202</v>
          </cell>
          <cell r="M783">
            <v>0</v>
          </cell>
          <cell r="N783">
            <v>0</v>
          </cell>
          <cell r="O783">
            <v>0</v>
          </cell>
          <cell r="P783">
            <v>0</v>
          </cell>
          <cell r="Q783" t="str">
            <v>0676</v>
          </cell>
          <cell r="R783" t="str">
            <v>12450</v>
          </cell>
          <cell r="S783" t="str">
            <v>200212</v>
          </cell>
          <cell r="T783" t="str">
            <v>SA01</v>
          </cell>
          <cell r="U783">
            <v>-68</v>
          </cell>
          <cell r="V783" t="str">
            <v>LDB</v>
          </cell>
          <cell r="W783">
            <v>0</v>
          </cell>
          <cell r="Y783">
            <v>0</v>
          </cell>
          <cell r="Z783">
            <v>-1</v>
          </cell>
          <cell r="AA783" t="str">
            <v>MS#</v>
          </cell>
          <cell r="AB783" t="str">
            <v xml:space="preserve">   998014430</v>
          </cell>
          <cell r="AC783" t="str">
            <v>BCH</v>
          </cell>
          <cell r="AD783" t="str">
            <v>013417</v>
          </cell>
          <cell r="AE783" t="str">
            <v>TML</v>
          </cell>
          <cell r="AF783" t="str">
            <v>12016</v>
          </cell>
          <cell r="AG783" t="str">
            <v>SRL</v>
          </cell>
          <cell r="AH783" t="str">
            <v>0350</v>
          </cell>
          <cell r="AI783" t="str">
            <v>DLV</v>
          </cell>
          <cell r="AJ783" t="str">
            <v>000</v>
          </cell>
          <cell r="AK783" t="str">
            <v>REL</v>
          </cell>
          <cell r="AL783" t="str">
            <v>000</v>
          </cell>
          <cell r="AM783" t="str">
            <v>LN#</v>
          </cell>
          <cell r="AO783" t="str">
            <v>UOI</v>
          </cell>
          <cell r="AP783" t="str">
            <v>EA</v>
          </cell>
          <cell r="AU783" t="str">
            <v>0</v>
          </cell>
          <cell r="AW783" t="str">
            <v>000</v>
          </cell>
          <cell r="AX783" t="str">
            <v>00</v>
          </cell>
          <cell r="AY783" t="str">
            <v>0</v>
          </cell>
          <cell r="AZ783" t="str">
            <v>FPL Fibernet</v>
          </cell>
        </row>
        <row r="784">
          <cell r="A784" t="str">
            <v>107100</v>
          </cell>
          <cell r="B784" t="str">
            <v>0368</v>
          </cell>
          <cell r="C784" t="str">
            <v>06200</v>
          </cell>
          <cell r="D784" t="str">
            <v>0FIBER</v>
          </cell>
          <cell r="E784" t="str">
            <v>368000</v>
          </cell>
          <cell r="F784" t="str">
            <v>0676</v>
          </cell>
          <cell r="G784" t="str">
            <v>12450</v>
          </cell>
          <cell r="H784" t="str">
            <v>A</v>
          </cell>
          <cell r="I784" t="str">
            <v>00000041</v>
          </cell>
          <cell r="J784">
            <v>65</v>
          </cell>
          <cell r="K784">
            <v>368</v>
          </cell>
          <cell r="L784">
            <v>6202</v>
          </cell>
          <cell r="M784">
            <v>0</v>
          </cell>
          <cell r="N784">
            <v>0</v>
          </cell>
          <cell r="O784">
            <v>0</v>
          </cell>
          <cell r="P784">
            <v>0</v>
          </cell>
          <cell r="Q784" t="str">
            <v>0676</v>
          </cell>
          <cell r="R784" t="str">
            <v>12450</v>
          </cell>
          <cell r="S784" t="str">
            <v>200212</v>
          </cell>
          <cell r="T784" t="str">
            <v>SA01</v>
          </cell>
          <cell r="U784">
            <v>-78.77</v>
          </cell>
          <cell r="V784" t="str">
            <v>LDB</v>
          </cell>
          <cell r="W784">
            <v>0</v>
          </cell>
          <cell r="Y784">
            <v>0</v>
          </cell>
          <cell r="Z784">
            <v>-1</v>
          </cell>
          <cell r="AA784" t="str">
            <v>MS#</v>
          </cell>
          <cell r="AB784" t="str">
            <v xml:space="preserve">   998014070</v>
          </cell>
          <cell r="AC784" t="str">
            <v>BCH</v>
          </cell>
          <cell r="AD784" t="str">
            <v>012641</v>
          </cell>
          <cell r="AE784" t="str">
            <v>TML</v>
          </cell>
          <cell r="AF784" t="str">
            <v>12027</v>
          </cell>
          <cell r="AG784" t="str">
            <v>SRL</v>
          </cell>
          <cell r="AH784" t="str">
            <v>0350</v>
          </cell>
          <cell r="AI784" t="str">
            <v>DLV</v>
          </cell>
          <cell r="AJ784" t="str">
            <v>000</v>
          </cell>
          <cell r="AK784" t="str">
            <v>REL</v>
          </cell>
          <cell r="AL784" t="str">
            <v>000</v>
          </cell>
          <cell r="AM784" t="str">
            <v>LN#</v>
          </cell>
          <cell r="AO784" t="str">
            <v>UOI</v>
          </cell>
          <cell r="AP784" t="str">
            <v>EA</v>
          </cell>
          <cell r="AU784" t="str">
            <v>0</v>
          </cell>
          <cell r="AW784" t="str">
            <v>000</v>
          </cell>
          <cell r="AX784" t="str">
            <v>00</v>
          </cell>
          <cell r="AY784" t="str">
            <v>0</v>
          </cell>
          <cell r="AZ784" t="str">
            <v>FPL Fibernet</v>
          </cell>
        </row>
        <row r="785">
          <cell r="A785" t="str">
            <v>107100</v>
          </cell>
          <cell r="B785" t="str">
            <v>0368</v>
          </cell>
          <cell r="C785" t="str">
            <v>06200</v>
          </cell>
          <cell r="D785" t="str">
            <v>0FIBER</v>
          </cell>
          <cell r="E785" t="str">
            <v>368000</v>
          </cell>
          <cell r="F785" t="str">
            <v>0676</v>
          </cell>
          <cell r="G785" t="str">
            <v>12450</v>
          </cell>
          <cell r="H785" t="str">
            <v>A</v>
          </cell>
          <cell r="I785" t="str">
            <v>00000041</v>
          </cell>
          <cell r="J785">
            <v>65</v>
          </cell>
          <cell r="K785">
            <v>368</v>
          </cell>
          <cell r="L785">
            <v>6202</v>
          </cell>
          <cell r="M785">
            <v>0</v>
          </cell>
          <cell r="N785">
            <v>0</v>
          </cell>
          <cell r="O785">
            <v>0</v>
          </cell>
          <cell r="P785">
            <v>0</v>
          </cell>
          <cell r="Q785" t="str">
            <v>0676</v>
          </cell>
          <cell r="R785" t="str">
            <v>12450</v>
          </cell>
          <cell r="S785" t="str">
            <v>200212</v>
          </cell>
          <cell r="T785" t="str">
            <v>SA01</v>
          </cell>
          <cell r="U785">
            <v>-135.24</v>
          </cell>
          <cell r="V785" t="str">
            <v>LDB</v>
          </cell>
          <cell r="W785">
            <v>0</v>
          </cell>
          <cell r="Y785">
            <v>0</v>
          </cell>
          <cell r="Z785">
            <v>-69</v>
          </cell>
          <cell r="AA785" t="str">
            <v>MS#</v>
          </cell>
          <cell r="AB785" t="str">
            <v xml:space="preserve">   998000502</v>
          </cell>
          <cell r="AC785" t="str">
            <v>BCH</v>
          </cell>
          <cell r="AD785" t="str">
            <v>012362</v>
          </cell>
          <cell r="AE785" t="str">
            <v>TML</v>
          </cell>
          <cell r="AF785" t="str">
            <v>12026</v>
          </cell>
          <cell r="AG785" t="str">
            <v>SRL</v>
          </cell>
          <cell r="AH785" t="str">
            <v>0368</v>
          </cell>
          <cell r="AI785" t="str">
            <v>DLV</v>
          </cell>
          <cell r="AJ785" t="str">
            <v>000</v>
          </cell>
          <cell r="AK785" t="str">
            <v>REL</v>
          </cell>
          <cell r="AL785" t="str">
            <v>000</v>
          </cell>
          <cell r="AM785" t="str">
            <v>LN#</v>
          </cell>
          <cell r="AO785" t="str">
            <v>UOI</v>
          </cell>
          <cell r="AP785" t="str">
            <v>EA</v>
          </cell>
          <cell r="AU785" t="str">
            <v>0</v>
          </cell>
          <cell r="AW785" t="str">
            <v>000</v>
          </cell>
          <cell r="AX785" t="str">
            <v>00</v>
          </cell>
          <cell r="AY785" t="str">
            <v>0</v>
          </cell>
          <cell r="AZ785" t="str">
            <v>FPL Fibernet</v>
          </cell>
        </row>
        <row r="786">
          <cell r="A786" t="str">
            <v>107100</v>
          </cell>
          <cell r="B786" t="str">
            <v>0368</v>
          </cell>
          <cell r="C786" t="str">
            <v>06200</v>
          </cell>
          <cell r="D786" t="str">
            <v>0FIBER</v>
          </cell>
          <cell r="E786" t="str">
            <v>368000</v>
          </cell>
          <cell r="F786" t="str">
            <v>0676</v>
          </cell>
          <cell r="G786" t="str">
            <v>12450</v>
          </cell>
          <cell r="H786" t="str">
            <v>A</v>
          </cell>
          <cell r="I786" t="str">
            <v>00000041</v>
          </cell>
          <cell r="J786">
            <v>65</v>
          </cell>
          <cell r="K786">
            <v>368</v>
          </cell>
          <cell r="L786">
            <v>6202</v>
          </cell>
          <cell r="M786">
            <v>0</v>
          </cell>
          <cell r="N786">
            <v>0</v>
          </cell>
          <cell r="O786">
            <v>0</v>
          </cell>
          <cell r="P786">
            <v>0</v>
          </cell>
          <cell r="Q786" t="str">
            <v>0676</v>
          </cell>
          <cell r="R786" t="str">
            <v>12450</v>
          </cell>
          <cell r="S786" t="str">
            <v>200212</v>
          </cell>
          <cell r="T786" t="str">
            <v>SA01</v>
          </cell>
          <cell r="U786">
            <v>-165.96</v>
          </cell>
          <cell r="V786" t="str">
            <v>LDB</v>
          </cell>
          <cell r="W786">
            <v>0</v>
          </cell>
          <cell r="Y786">
            <v>0</v>
          </cell>
          <cell r="Z786">
            <v>-4</v>
          </cell>
          <cell r="AA786" t="str">
            <v>MS#</v>
          </cell>
          <cell r="AB786" t="str">
            <v xml:space="preserve">   998000184</v>
          </cell>
          <cell r="AC786" t="str">
            <v>BCH</v>
          </cell>
          <cell r="AD786" t="str">
            <v>017212</v>
          </cell>
          <cell r="AE786" t="str">
            <v>TML</v>
          </cell>
          <cell r="AF786" t="str">
            <v>12018</v>
          </cell>
          <cell r="AG786" t="str">
            <v>SRL</v>
          </cell>
          <cell r="AH786" t="str">
            <v>0368</v>
          </cell>
          <cell r="AI786" t="str">
            <v>DLV</v>
          </cell>
          <cell r="AJ786" t="str">
            <v>000</v>
          </cell>
          <cell r="AK786" t="str">
            <v>REL</v>
          </cell>
          <cell r="AL786" t="str">
            <v>000</v>
          </cell>
          <cell r="AM786" t="str">
            <v>LN#</v>
          </cell>
          <cell r="AO786" t="str">
            <v>UOI</v>
          </cell>
          <cell r="AP786" t="str">
            <v>EA</v>
          </cell>
          <cell r="AU786" t="str">
            <v>0</v>
          </cell>
          <cell r="AW786" t="str">
            <v>000</v>
          </cell>
          <cell r="AX786" t="str">
            <v>00</v>
          </cell>
          <cell r="AY786" t="str">
            <v>0</v>
          </cell>
          <cell r="AZ786" t="str">
            <v>FPL Fibernet</v>
          </cell>
        </row>
        <row r="787">
          <cell r="A787" t="str">
            <v>107100</v>
          </cell>
          <cell r="B787" t="str">
            <v>0368</v>
          </cell>
          <cell r="C787" t="str">
            <v>06200</v>
          </cell>
          <cell r="D787" t="str">
            <v>0FIBER</v>
          </cell>
          <cell r="E787" t="str">
            <v>368000</v>
          </cell>
          <cell r="F787" t="str">
            <v>0676</v>
          </cell>
          <cell r="G787" t="str">
            <v>12450</v>
          </cell>
          <cell r="H787" t="str">
            <v>A</v>
          </cell>
          <cell r="I787" t="str">
            <v>00000041</v>
          </cell>
          <cell r="J787">
            <v>65</v>
          </cell>
          <cell r="K787">
            <v>368</v>
          </cell>
          <cell r="L787">
            <v>6202</v>
          </cell>
          <cell r="M787">
            <v>0</v>
          </cell>
          <cell r="N787">
            <v>0</v>
          </cell>
          <cell r="O787">
            <v>0</v>
          </cell>
          <cell r="P787">
            <v>0</v>
          </cell>
          <cell r="Q787" t="str">
            <v>0676</v>
          </cell>
          <cell r="R787" t="str">
            <v>12450</v>
          </cell>
          <cell r="S787" t="str">
            <v>200212</v>
          </cell>
          <cell r="T787" t="str">
            <v>SA01</v>
          </cell>
          <cell r="U787">
            <v>-240</v>
          </cell>
          <cell r="V787" t="str">
            <v>LDB</v>
          </cell>
          <cell r="W787">
            <v>0</v>
          </cell>
          <cell r="Y787">
            <v>0</v>
          </cell>
          <cell r="Z787">
            <v>-1</v>
          </cell>
          <cell r="AA787" t="str">
            <v>MS#</v>
          </cell>
          <cell r="AB787" t="str">
            <v xml:space="preserve">   998001004</v>
          </cell>
          <cell r="AC787" t="str">
            <v>BCH</v>
          </cell>
          <cell r="AD787" t="str">
            <v>015504</v>
          </cell>
          <cell r="AE787" t="str">
            <v>TML</v>
          </cell>
          <cell r="AF787" t="str">
            <v>12019</v>
          </cell>
          <cell r="AG787" t="str">
            <v>SRL</v>
          </cell>
          <cell r="AH787" t="str">
            <v>0350</v>
          </cell>
          <cell r="AI787" t="str">
            <v>DLV</v>
          </cell>
          <cell r="AJ787" t="str">
            <v>000</v>
          </cell>
          <cell r="AK787" t="str">
            <v>REL</v>
          </cell>
          <cell r="AL787" t="str">
            <v>000</v>
          </cell>
          <cell r="AM787" t="str">
            <v>LN#</v>
          </cell>
          <cell r="AO787" t="str">
            <v>UOI</v>
          </cell>
          <cell r="AP787" t="str">
            <v>EA</v>
          </cell>
          <cell r="AU787" t="str">
            <v>0</v>
          </cell>
          <cell r="AW787" t="str">
            <v>000</v>
          </cell>
          <cell r="AX787" t="str">
            <v>00</v>
          </cell>
          <cell r="AY787" t="str">
            <v>0</v>
          </cell>
          <cell r="AZ787" t="str">
            <v>FPL Fibernet</v>
          </cell>
        </row>
        <row r="788">
          <cell r="A788" t="str">
            <v>107100</v>
          </cell>
          <cell r="B788" t="str">
            <v>0368</v>
          </cell>
          <cell r="C788" t="str">
            <v>06200</v>
          </cell>
          <cell r="D788" t="str">
            <v>0FIBER</v>
          </cell>
          <cell r="E788" t="str">
            <v>368000</v>
          </cell>
          <cell r="F788" t="str">
            <v>0676</v>
          </cell>
          <cell r="G788" t="str">
            <v>12450</v>
          </cell>
          <cell r="H788" t="str">
            <v>A</v>
          </cell>
          <cell r="I788" t="str">
            <v>00000041</v>
          </cell>
          <cell r="J788">
            <v>65</v>
          </cell>
          <cell r="K788">
            <v>368</v>
          </cell>
          <cell r="L788">
            <v>6202</v>
          </cell>
          <cell r="M788">
            <v>0</v>
          </cell>
          <cell r="N788">
            <v>0</v>
          </cell>
          <cell r="O788">
            <v>0</v>
          </cell>
          <cell r="P788">
            <v>0</v>
          </cell>
          <cell r="Q788" t="str">
            <v>0676</v>
          </cell>
          <cell r="R788" t="str">
            <v>12450</v>
          </cell>
          <cell r="S788" t="str">
            <v>200212</v>
          </cell>
          <cell r="T788" t="str">
            <v>SA01</v>
          </cell>
          <cell r="U788">
            <v>-345</v>
          </cell>
          <cell r="V788" t="str">
            <v>LDB</v>
          </cell>
          <cell r="W788">
            <v>0</v>
          </cell>
          <cell r="Y788">
            <v>0</v>
          </cell>
          <cell r="Z788">
            <v>-1</v>
          </cell>
          <cell r="AA788" t="str">
            <v>MS#</v>
          </cell>
          <cell r="AB788" t="str">
            <v xml:space="preserve">   998001020</v>
          </cell>
          <cell r="AC788" t="str">
            <v>BCH</v>
          </cell>
          <cell r="AD788" t="str">
            <v>015504</v>
          </cell>
          <cell r="AE788" t="str">
            <v>TML</v>
          </cell>
          <cell r="AF788" t="str">
            <v>12019</v>
          </cell>
          <cell r="AG788" t="str">
            <v>SRL</v>
          </cell>
          <cell r="AH788" t="str">
            <v>0350</v>
          </cell>
          <cell r="AI788" t="str">
            <v>DLV</v>
          </cell>
          <cell r="AJ788" t="str">
            <v>000</v>
          </cell>
          <cell r="AK788" t="str">
            <v>REL</v>
          </cell>
          <cell r="AL788" t="str">
            <v>000</v>
          </cell>
          <cell r="AM788" t="str">
            <v>LN#</v>
          </cell>
          <cell r="AO788" t="str">
            <v>UOI</v>
          </cell>
          <cell r="AP788" t="str">
            <v>EA</v>
          </cell>
          <cell r="AU788" t="str">
            <v>0</v>
          </cell>
          <cell r="AW788" t="str">
            <v>000</v>
          </cell>
          <cell r="AX788" t="str">
            <v>00</v>
          </cell>
          <cell r="AY788" t="str">
            <v>0</v>
          </cell>
          <cell r="AZ788" t="str">
            <v>FPL Fibernet</v>
          </cell>
        </row>
        <row r="789">
          <cell r="A789" t="str">
            <v>107100</v>
          </cell>
          <cell r="B789" t="str">
            <v>0368</v>
          </cell>
          <cell r="C789" t="str">
            <v>06200</v>
          </cell>
          <cell r="D789" t="str">
            <v>0FIBER</v>
          </cell>
          <cell r="E789" t="str">
            <v>368000</v>
          </cell>
          <cell r="F789" t="str">
            <v>0676</v>
          </cell>
          <cell r="G789" t="str">
            <v>12450</v>
          </cell>
          <cell r="H789" t="str">
            <v>A</v>
          </cell>
          <cell r="I789" t="str">
            <v>00000041</v>
          </cell>
          <cell r="J789">
            <v>65</v>
          </cell>
          <cell r="K789">
            <v>368</v>
          </cell>
          <cell r="L789">
            <v>6202</v>
          </cell>
          <cell r="M789">
            <v>0</v>
          </cell>
          <cell r="N789">
            <v>0</v>
          </cell>
          <cell r="O789">
            <v>0</v>
          </cell>
          <cell r="P789">
            <v>0</v>
          </cell>
          <cell r="Q789" t="str">
            <v>0676</v>
          </cell>
          <cell r="R789" t="str">
            <v>12450</v>
          </cell>
          <cell r="S789" t="str">
            <v>200212</v>
          </cell>
          <cell r="T789" t="str">
            <v>SA01</v>
          </cell>
          <cell r="U789">
            <v>-345</v>
          </cell>
          <cell r="V789" t="str">
            <v>LDB</v>
          </cell>
          <cell r="W789">
            <v>0</v>
          </cell>
          <cell r="Y789">
            <v>0</v>
          </cell>
          <cell r="Z789">
            <v>-1</v>
          </cell>
          <cell r="AA789" t="str">
            <v>MS#</v>
          </cell>
          <cell r="AB789" t="str">
            <v xml:space="preserve">   998001020</v>
          </cell>
          <cell r="AC789" t="str">
            <v>BCH</v>
          </cell>
          <cell r="AD789" t="str">
            <v>015504</v>
          </cell>
          <cell r="AE789" t="str">
            <v>TML</v>
          </cell>
          <cell r="AF789" t="str">
            <v>12019</v>
          </cell>
          <cell r="AG789" t="str">
            <v>SRL</v>
          </cell>
          <cell r="AH789" t="str">
            <v>0350</v>
          </cell>
          <cell r="AI789" t="str">
            <v>DLV</v>
          </cell>
          <cell r="AJ789" t="str">
            <v>000</v>
          </cell>
          <cell r="AK789" t="str">
            <v>REL</v>
          </cell>
          <cell r="AL789" t="str">
            <v>000</v>
          </cell>
          <cell r="AM789" t="str">
            <v>LN#</v>
          </cell>
          <cell r="AO789" t="str">
            <v>UOI</v>
          </cell>
          <cell r="AP789" t="str">
            <v>EA</v>
          </cell>
          <cell r="AU789" t="str">
            <v>0</v>
          </cell>
          <cell r="AW789" t="str">
            <v>000</v>
          </cell>
          <cell r="AX789" t="str">
            <v>00</v>
          </cell>
          <cell r="AY789" t="str">
            <v>0</v>
          </cell>
          <cell r="AZ789" t="str">
            <v>FPL Fibernet</v>
          </cell>
        </row>
        <row r="790">
          <cell r="A790" t="str">
            <v>107100</v>
          </cell>
          <cell r="B790" t="str">
            <v>0368</v>
          </cell>
          <cell r="C790" t="str">
            <v>06200</v>
          </cell>
          <cell r="D790" t="str">
            <v>0FIBER</v>
          </cell>
          <cell r="E790" t="str">
            <v>368000</v>
          </cell>
          <cell r="F790" t="str">
            <v>0676</v>
          </cell>
          <cell r="G790" t="str">
            <v>12450</v>
          </cell>
          <cell r="H790" t="str">
            <v>A</v>
          </cell>
          <cell r="I790" t="str">
            <v>00000041</v>
          </cell>
          <cell r="J790">
            <v>65</v>
          </cell>
          <cell r="K790">
            <v>368</v>
          </cell>
          <cell r="L790">
            <v>6202</v>
          </cell>
          <cell r="M790">
            <v>0</v>
          </cell>
          <cell r="N790">
            <v>0</v>
          </cell>
          <cell r="O790">
            <v>0</v>
          </cell>
          <cell r="P790">
            <v>0</v>
          </cell>
          <cell r="Q790" t="str">
            <v>0676</v>
          </cell>
          <cell r="R790" t="str">
            <v>12450</v>
          </cell>
          <cell r="S790" t="str">
            <v>200212</v>
          </cell>
          <cell r="T790" t="str">
            <v>SA01</v>
          </cell>
          <cell r="U790">
            <v>-345</v>
          </cell>
          <cell r="V790" t="str">
            <v>LDB</v>
          </cell>
          <cell r="W790">
            <v>0</v>
          </cell>
          <cell r="Y790">
            <v>0</v>
          </cell>
          <cell r="Z790">
            <v>-1</v>
          </cell>
          <cell r="AA790" t="str">
            <v>MS#</v>
          </cell>
          <cell r="AB790" t="str">
            <v xml:space="preserve">   998001020</v>
          </cell>
          <cell r="AC790" t="str">
            <v>BCH</v>
          </cell>
          <cell r="AD790" t="str">
            <v>015504</v>
          </cell>
          <cell r="AE790" t="str">
            <v>TML</v>
          </cell>
          <cell r="AF790" t="str">
            <v>12019</v>
          </cell>
          <cell r="AG790" t="str">
            <v>SRL</v>
          </cell>
          <cell r="AH790" t="str">
            <v>0350</v>
          </cell>
          <cell r="AI790" t="str">
            <v>DLV</v>
          </cell>
          <cell r="AJ790" t="str">
            <v>000</v>
          </cell>
          <cell r="AK790" t="str">
            <v>REL</v>
          </cell>
          <cell r="AL790" t="str">
            <v>000</v>
          </cell>
          <cell r="AM790" t="str">
            <v>LN#</v>
          </cell>
          <cell r="AO790" t="str">
            <v>UOI</v>
          </cell>
          <cell r="AP790" t="str">
            <v>EA</v>
          </cell>
          <cell r="AU790" t="str">
            <v>0</v>
          </cell>
          <cell r="AW790" t="str">
            <v>000</v>
          </cell>
          <cell r="AX790" t="str">
            <v>00</v>
          </cell>
          <cell r="AY790" t="str">
            <v>0</v>
          </cell>
          <cell r="AZ790" t="str">
            <v>FPL Fibernet</v>
          </cell>
        </row>
        <row r="791">
          <cell r="A791" t="str">
            <v>107100</v>
          </cell>
          <cell r="B791" t="str">
            <v>0368</v>
          </cell>
          <cell r="C791" t="str">
            <v>06200</v>
          </cell>
          <cell r="D791" t="str">
            <v>0FIBER</v>
          </cell>
          <cell r="E791" t="str">
            <v>368000</v>
          </cell>
          <cell r="F791" t="str">
            <v>0676</v>
          </cell>
          <cell r="G791" t="str">
            <v>12450</v>
          </cell>
          <cell r="H791" t="str">
            <v>A</v>
          </cell>
          <cell r="I791" t="str">
            <v>00000041</v>
          </cell>
          <cell r="J791">
            <v>65</v>
          </cell>
          <cell r="K791">
            <v>368</v>
          </cell>
          <cell r="L791">
            <v>6202</v>
          </cell>
          <cell r="M791">
            <v>0</v>
          </cell>
          <cell r="N791">
            <v>0</v>
          </cell>
          <cell r="O791">
            <v>0</v>
          </cell>
          <cell r="P791">
            <v>0</v>
          </cell>
          <cell r="Q791" t="str">
            <v>0676</v>
          </cell>
          <cell r="R791" t="str">
            <v>12450</v>
          </cell>
          <cell r="S791" t="str">
            <v>200212</v>
          </cell>
          <cell r="T791" t="str">
            <v>SA01</v>
          </cell>
          <cell r="U791">
            <v>-374.06</v>
          </cell>
          <cell r="V791" t="str">
            <v>LDB</v>
          </cell>
          <cell r="W791">
            <v>0</v>
          </cell>
          <cell r="Y791">
            <v>0</v>
          </cell>
          <cell r="Z791">
            <v>-1</v>
          </cell>
          <cell r="AA791" t="str">
            <v>MS#</v>
          </cell>
          <cell r="AB791" t="str">
            <v xml:space="preserve">   998003502</v>
          </cell>
          <cell r="AC791" t="str">
            <v>BCH</v>
          </cell>
          <cell r="AD791" t="str">
            <v>012359</v>
          </cell>
          <cell r="AE791" t="str">
            <v>TML</v>
          </cell>
          <cell r="AF791" t="str">
            <v>12026</v>
          </cell>
          <cell r="AG791" t="str">
            <v>SRL</v>
          </cell>
          <cell r="AH791" t="str">
            <v>0368</v>
          </cell>
          <cell r="AI791" t="str">
            <v>DLV</v>
          </cell>
          <cell r="AJ791" t="str">
            <v>000</v>
          </cell>
          <cell r="AK791" t="str">
            <v>REL</v>
          </cell>
          <cell r="AL791" t="str">
            <v>000</v>
          </cell>
          <cell r="AM791" t="str">
            <v>LN#</v>
          </cell>
          <cell r="AO791" t="str">
            <v>UOI</v>
          </cell>
          <cell r="AP791" t="str">
            <v>EA</v>
          </cell>
          <cell r="AU791" t="str">
            <v>0</v>
          </cell>
          <cell r="AW791" t="str">
            <v>000</v>
          </cell>
          <cell r="AX791" t="str">
            <v>00</v>
          </cell>
          <cell r="AY791" t="str">
            <v>0</v>
          </cell>
          <cell r="AZ791" t="str">
            <v>FPL Fibernet</v>
          </cell>
        </row>
        <row r="792">
          <cell r="A792" t="str">
            <v>107100</v>
          </cell>
          <cell r="B792" t="str">
            <v>0368</v>
          </cell>
          <cell r="C792" t="str">
            <v>06200</v>
          </cell>
          <cell r="D792" t="str">
            <v>0FIBER</v>
          </cell>
          <cell r="E792" t="str">
            <v>368000</v>
          </cell>
          <cell r="F792" t="str">
            <v>0676</v>
          </cell>
          <cell r="G792" t="str">
            <v>12450</v>
          </cell>
          <cell r="H792" t="str">
            <v>A</v>
          </cell>
          <cell r="I792" t="str">
            <v>00000041</v>
          </cell>
          <cell r="J792">
            <v>65</v>
          </cell>
          <cell r="K792">
            <v>368</v>
          </cell>
          <cell r="L792">
            <v>6202</v>
          </cell>
          <cell r="M792">
            <v>0</v>
          </cell>
          <cell r="N792">
            <v>0</v>
          </cell>
          <cell r="O792">
            <v>0</v>
          </cell>
          <cell r="P792">
            <v>0</v>
          </cell>
          <cell r="Q792" t="str">
            <v>0676</v>
          </cell>
          <cell r="R792" t="str">
            <v>12450</v>
          </cell>
          <cell r="S792" t="str">
            <v>200212</v>
          </cell>
          <cell r="T792" t="str">
            <v>SA01</v>
          </cell>
          <cell r="U792">
            <v>-425.34</v>
          </cell>
          <cell r="V792" t="str">
            <v>LDB</v>
          </cell>
          <cell r="W792">
            <v>0</v>
          </cell>
          <cell r="Y792">
            <v>0</v>
          </cell>
          <cell r="Z792">
            <v>-1</v>
          </cell>
          <cell r="AA792" t="str">
            <v>MS#</v>
          </cell>
          <cell r="AB792" t="str">
            <v xml:space="preserve">   998014548</v>
          </cell>
          <cell r="AC792" t="str">
            <v>BCH</v>
          </cell>
          <cell r="AD792" t="str">
            <v>017202</v>
          </cell>
          <cell r="AE792" t="str">
            <v>TML</v>
          </cell>
          <cell r="AF792" t="str">
            <v>12018</v>
          </cell>
          <cell r="AG792" t="str">
            <v>SRL</v>
          </cell>
          <cell r="AH792" t="str">
            <v>0350</v>
          </cell>
          <cell r="AI792" t="str">
            <v>DLV</v>
          </cell>
          <cell r="AJ792" t="str">
            <v>000</v>
          </cell>
          <cell r="AK792" t="str">
            <v>REL</v>
          </cell>
          <cell r="AL792" t="str">
            <v>000</v>
          </cell>
          <cell r="AM792" t="str">
            <v>LN#</v>
          </cell>
          <cell r="AO792" t="str">
            <v>UOI</v>
          </cell>
          <cell r="AP792" t="str">
            <v>EA</v>
          </cell>
          <cell r="AU792" t="str">
            <v>0</v>
          </cell>
          <cell r="AW792" t="str">
            <v>000</v>
          </cell>
          <cell r="AX792" t="str">
            <v>00</v>
          </cell>
          <cell r="AY792" t="str">
            <v>0</v>
          </cell>
          <cell r="AZ792" t="str">
            <v>FPL Fibernet</v>
          </cell>
        </row>
        <row r="793">
          <cell r="A793" t="str">
            <v>107100</v>
          </cell>
          <cell r="B793" t="str">
            <v>0368</v>
          </cell>
          <cell r="C793" t="str">
            <v>06200</v>
          </cell>
          <cell r="D793" t="str">
            <v>0FIBER</v>
          </cell>
          <cell r="E793" t="str">
            <v>368000</v>
          </cell>
          <cell r="F793" t="str">
            <v>0676</v>
          </cell>
          <cell r="G793" t="str">
            <v>12450</v>
          </cell>
          <cell r="H793" t="str">
            <v>A</v>
          </cell>
          <cell r="I793" t="str">
            <v>00000041</v>
          </cell>
          <cell r="J793">
            <v>65</v>
          </cell>
          <cell r="K793">
            <v>368</v>
          </cell>
          <cell r="L793">
            <v>6202</v>
          </cell>
          <cell r="M793">
            <v>0</v>
          </cell>
          <cell r="N793">
            <v>0</v>
          </cell>
          <cell r="O793">
            <v>0</v>
          </cell>
          <cell r="P793">
            <v>0</v>
          </cell>
          <cell r="Q793" t="str">
            <v>0676</v>
          </cell>
          <cell r="R793" t="str">
            <v>12450</v>
          </cell>
          <cell r="S793" t="str">
            <v>200212</v>
          </cell>
          <cell r="T793" t="str">
            <v>SA01</v>
          </cell>
          <cell r="U793">
            <v>-445.58</v>
          </cell>
          <cell r="V793" t="str">
            <v>LDB</v>
          </cell>
          <cell r="W793">
            <v>0</v>
          </cell>
          <cell r="Y793">
            <v>0</v>
          </cell>
          <cell r="Z793">
            <v>-2</v>
          </cell>
          <cell r="AA793" t="str">
            <v>MS#</v>
          </cell>
          <cell r="AB793" t="str">
            <v xml:space="preserve">   998014577</v>
          </cell>
          <cell r="AC793" t="str">
            <v>BCH</v>
          </cell>
          <cell r="AD793" t="str">
            <v>013358</v>
          </cell>
          <cell r="AE793" t="str">
            <v>TML</v>
          </cell>
          <cell r="AF793" t="str">
            <v>12016</v>
          </cell>
          <cell r="AG793" t="str">
            <v>SRL</v>
          </cell>
          <cell r="AH793" t="str">
            <v>0350</v>
          </cell>
          <cell r="AI793" t="str">
            <v>DLV</v>
          </cell>
          <cell r="AJ793" t="str">
            <v>000</v>
          </cell>
          <cell r="AK793" t="str">
            <v>REL</v>
          </cell>
          <cell r="AL793" t="str">
            <v>000</v>
          </cell>
          <cell r="AM793" t="str">
            <v>LN#</v>
          </cell>
          <cell r="AO793" t="str">
            <v>UOI</v>
          </cell>
          <cell r="AP793" t="str">
            <v>EA</v>
          </cell>
          <cell r="AU793" t="str">
            <v>0</v>
          </cell>
          <cell r="AW793" t="str">
            <v>000</v>
          </cell>
          <cell r="AX793" t="str">
            <v>00</v>
          </cell>
          <cell r="AY793" t="str">
            <v>0</v>
          </cell>
          <cell r="AZ793" t="str">
            <v>FPL Fibernet</v>
          </cell>
        </row>
        <row r="794">
          <cell r="A794" t="str">
            <v>107100</v>
          </cell>
          <cell r="B794" t="str">
            <v>0368</v>
          </cell>
          <cell r="C794" t="str">
            <v>06200</v>
          </cell>
          <cell r="D794" t="str">
            <v>0FIBER</v>
          </cell>
          <cell r="E794" t="str">
            <v>368000</v>
          </cell>
          <cell r="F794" t="str">
            <v>0676</v>
          </cell>
          <cell r="G794" t="str">
            <v>12450</v>
          </cell>
          <cell r="H794" t="str">
            <v>A</v>
          </cell>
          <cell r="I794" t="str">
            <v>00000041</v>
          </cell>
          <cell r="J794">
            <v>65</v>
          </cell>
          <cell r="K794">
            <v>368</v>
          </cell>
          <cell r="L794">
            <v>6202</v>
          </cell>
          <cell r="M794">
            <v>0</v>
          </cell>
          <cell r="N794">
            <v>0</v>
          </cell>
          <cell r="O794">
            <v>0</v>
          </cell>
          <cell r="P794">
            <v>0</v>
          </cell>
          <cell r="Q794" t="str">
            <v>0676</v>
          </cell>
          <cell r="R794" t="str">
            <v>12450</v>
          </cell>
          <cell r="S794" t="str">
            <v>200212</v>
          </cell>
          <cell r="T794" t="str">
            <v>SA01</v>
          </cell>
          <cell r="U794">
            <v>-460</v>
          </cell>
          <cell r="V794" t="str">
            <v>LDB</v>
          </cell>
          <cell r="W794">
            <v>0</v>
          </cell>
          <cell r="Y794">
            <v>0</v>
          </cell>
          <cell r="Z794">
            <v>-1</v>
          </cell>
          <cell r="AA794" t="str">
            <v>MS#</v>
          </cell>
          <cell r="AB794" t="str">
            <v xml:space="preserve">   998001008</v>
          </cell>
          <cell r="AC794" t="str">
            <v>BCH</v>
          </cell>
          <cell r="AD794" t="str">
            <v>015504</v>
          </cell>
          <cell r="AE794" t="str">
            <v>TML</v>
          </cell>
          <cell r="AF794" t="str">
            <v>12019</v>
          </cell>
          <cell r="AG794" t="str">
            <v>SRL</v>
          </cell>
          <cell r="AH794" t="str">
            <v>0350</v>
          </cell>
          <cell r="AI794" t="str">
            <v>DLV</v>
          </cell>
          <cell r="AJ794" t="str">
            <v>000</v>
          </cell>
          <cell r="AK794" t="str">
            <v>REL</v>
          </cell>
          <cell r="AL794" t="str">
            <v>000</v>
          </cell>
          <cell r="AM794" t="str">
            <v>LN#</v>
          </cell>
          <cell r="AO794" t="str">
            <v>UOI</v>
          </cell>
          <cell r="AP794" t="str">
            <v>EA</v>
          </cell>
          <cell r="AU794" t="str">
            <v>0</v>
          </cell>
          <cell r="AW794" t="str">
            <v>000</v>
          </cell>
          <cell r="AX794" t="str">
            <v>00</v>
          </cell>
          <cell r="AY794" t="str">
            <v>0</v>
          </cell>
          <cell r="AZ794" t="str">
            <v>FPL Fibernet</v>
          </cell>
        </row>
        <row r="795">
          <cell r="A795" t="str">
            <v>107100</v>
          </cell>
          <cell r="B795" t="str">
            <v>0368</v>
          </cell>
          <cell r="C795" t="str">
            <v>06200</v>
          </cell>
          <cell r="D795" t="str">
            <v>0FIBER</v>
          </cell>
          <cell r="E795" t="str">
            <v>368000</v>
          </cell>
          <cell r="F795" t="str">
            <v>0676</v>
          </cell>
          <cell r="G795" t="str">
            <v>12450</v>
          </cell>
          <cell r="H795" t="str">
            <v>A</v>
          </cell>
          <cell r="I795" t="str">
            <v>00000041</v>
          </cell>
          <cell r="J795">
            <v>65</v>
          </cell>
          <cell r="K795">
            <v>368</v>
          </cell>
          <cell r="L795">
            <v>6202</v>
          </cell>
          <cell r="M795">
            <v>0</v>
          </cell>
          <cell r="N795">
            <v>0</v>
          </cell>
          <cell r="O795">
            <v>0</v>
          </cell>
          <cell r="P795">
            <v>0</v>
          </cell>
          <cell r="Q795" t="str">
            <v>0676</v>
          </cell>
          <cell r="R795" t="str">
            <v>12450</v>
          </cell>
          <cell r="S795" t="str">
            <v>200212</v>
          </cell>
          <cell r="T795" t="str">
            <v>SA01</v>
          </cell>
          <cell r="U795">
            <v>-460</v>
          </cell>
          <cell r="V795" t="str">
            <v>LDB</v>
          </cell>
          <cell r="W795">
            <v>0</v>
          </cell>
          <cell r="Y795">
            <v>0</v>
          </cell>
          <cell r="Z795">
            <v>-1</v>
          </cell>
          <cell r="AA795" t="str">
            <v>MS#</v>
          </cell>
          <cell r="AB795" t="str">
            <v xml:space="preserve">   998001009</v>
          </cell>
          <cell r="AC795" t="str">
            <v>BCH</v>
          </cell>
          <cell r="AD795" t="str">
            <v>015504</v>
          </cell>
          <cell r="AE795" t="str">
            <v>TML</v>
          </cell>
          <cell r="AF795" t="str">
            <v>12019</v>
          </cell>
          <cell r="AG795" t="str">
            <v>SRL</v>
          </cell>
          <cell r="AH795" t="str">
            <v>0350</v>
          </cell>
          <cell r="AI795" t="str">
            <v>DLV</v>
          </cell>
          <cell r="AJ795" t="str">
            <v>000</v>
          </cell>
          <cell r="AK795" t="str">
            <v>REL</v>
          </cell>
          <cell r="AL795" t="str">
            <v>000</v>
          </cell>
          <cell r="AM795" t="str">
            <v>LN#</v>
          </cell>
          <cell r="AO795" t="str">
            <v>UOI</v>
          </cell>
          <cell r="AP795" t="str">
            <v>EA</v>
          </cell>
          <cell r="AU795" t="str">
            <v>0</v>
          </cell>
          <cell r="AW795" t="str">
            <v>000</v>
          </cell>
          <cell r="AX795" t="str">
            <v>00</v>
          </cell>
          <cell r="AY795" t="str">
            <v>0</v>
          </cell>
          <cell r="AZ795" t="str">
            <v>FPL Fibernet</v>
          </cell>
        </row>
        <row r="796">
          <cell r="A796" t="str">
            <v>107100</v>
          </cell>
          <cell r="B796" t="str">
            <v>0368</v>
          </cell>
          <cell r="C796" t="str">
            <v>06200</v>
          </cell>
          <cell r="D796" t="str">
            <v>0FIBER</v>
          </cell>
          <cell r="E796" t="str">
            <v>368000</v>
          </cell>
          <cell r="F796" t="str">
            <v>0676</v>
          </cell>
          <cell r="G796" t="str">
            <v>12450</v>
          </cell>
          <cell r="H796" t="str">
            <v>A</v>
          </cell>
          <cell r="I796" t="str">
            <v>00000041</v>
          </cell>
          <cell r="J796">
            <v>65</v>
          </cell>
          <cell r="K796">
            <v>368</v>
          </cell>
          <cell r="L796">
            <v>6202</v>
          </cell>
          <cell r="M796">
            <v>0</v>
          </cell>
          <cell r="N796">
            <v>0</v>
          </cell>
          <cell r="O796">
            <v>0</v>
          </cell>
          <cell r="P796">
            <v>0</v>
          </cell>
          <cell r="Q796" t="str">
            <v>0676</v>
          </cell>
          <cell r="R796" t="str">
            <v>12450</v>
          </cell>
          <cell r="S796" t="str">
            <v>200212</v>
          </cell>
          <cell r="T796" t="str">
            <v>SA01</v>
          </cell>
          <cell r="U796">
            <v>-518</v>
          </cell>
          <cell r="V796" t="str">
            <v>LDB</v>
          </cell>
          <cell r="W796">
            <v>0</v>
          </cell>
          <cell r="Y796">
            <v>0</v>
          </cell>
          <cell r="Z796">
            <v>-1</v>
          </cell>
          <cell r="AA796" t="str">
            <v>MS#</v>
          </cell>
          <cell r="AB796" t="str">
            <v xml:space="preserve">   998003504</v>
          </cell>
          <cell r="AC796" t="str">
            <v>BCH</v>
          </cell>
          <cell r="AD796" t="str">
            <v>013418</v>
          </cell>
          <cell r="AE796" t="str">
            <v>TML</v>
          </cell>
          <cell r="AF796" t="str">
            <v>12016</v>
          </cell>
          <cell r="AG796" t="str">
            <v>SRL</v>
          </cell>
          <cell r="AH796" t="str">
            <v>0368</v>
          </cell>
          <cell r="AI796" t="str">
            <v>DLV</v>
          </cell>
          <cell r="AJ796" t="str">
            <v>000</v>
          </cell>
          <cell r="AK796" t="str">
            <v>REL</v>
          </cell>
          <cell r="AL796" t="str">
            <v>000</v>
          </cell>
          <cell r="AM796" t="str">
            <v>LN#</v>
          </cell>
          <cell r="AO796" t="str">
            <v>UOI</v>
          </cell>
          <cell r="AP796" t="str">
            <v>EA</v>
          </cell>
          <cell r="AU796" t="str">
            <v>0</v>
          </cell>
          <cell r="AW796" t="str">
            <v>000</v>
          </cell>
          <cell r="AX796" t="str">
            <v>00</v>
          </cell>
          <cell r="AY796" t="str">
            <v>0</v>
          </cell>
          <cell r="AZ796" t="str">
            <v>FPL Fibernet</v>
          </cell>
        </row>
        <row r="797">
          <cell r="A797" t="str">
            <v>107100</v>
          </cell>
          <cell r="B797" t="str">
            <v>0368</v>
          </cell>
          <cell r="C797" t="str">
            <v>06200</v>
          </cell>
          <cell r="D797" t="str">
            <v>0FIBER</v>
          </cell>
          <cell r="E797" t="str">
            <v>368000</v>
          </cell>
          <cell r="F797" t="str">
            <v>0676</v>
          </cell>
          <cell r="G797" t="str">
            <v>12450</v>
          </cell>
          <cell r="H797" t="str">
            <v>A</v>
          </cell>
          <cell r="I797" t="str">
            <v>00000041</v>
          </cell>
          <cell r="J797">
            <v>65</v>
          </cell>
          <cell r="K797">
            <v>368</v>
          </cell>
          <cell r="L797">
            <v>6202</v>
          </cell>
          <cell r="M797">
            <v>0</v>
          </cell>
          <cell r="N797">
            <v>0</v>
          </cell>
          <cell r="O797">
            <v>0</v>
          </cell>
          <cell r="P797">
            <v>0</v>
          </cell>
          <cell r="Q797" t="str">
            <v>0676</v>
          </cell>
          <cell r="R797" t="str">
            <v>12450</v>
          </cell>
          <cell r="S797" t="str">
            <v>200212</v>
          </cell>
          <cell r="T797" t="str">
            <v>SA01</v>
          </cell>
          <cell r="U797">
            <v>-667.02</v>
          </cell>
          <cell r="V797" t="str">
            <v>LDB</v>
          </cell>
          <cell r="W797">
            <v>0</v>
          </cell>
          <cell r="Y797">
            <v>0</v>
          </cell>
          <cell r="Z797">
            <v>-6</v>
          </cell>
          <cell r="AA797" t="str">
            <v>MS#</v>
          </cell>
          <cell r="AB797" t="str">
            <v xml:space="preserve">   998014621</v>
          </cell>
          <cell r="AC797" t="str">
            <v>BCH</v>
          </cell>
          <cell r="AD797" t="str">
            <v>013415</v>
          </cell>
          <cell r="AE797" t="str">
            <v>TML</v>
          </cell>
          <cell r="AF797" t="str">
            <v>12016</v>
          </cell>
          <cell r="AG797" t="str">
            <v>SRL</v>
          </cell>
          <cell r="AH797" t="str">
            <v>0350</v>
          </cell>
          <cell r="AI797" t="str">
            <v>DLV</v>
          </cell>
          <cell r="AJ797" t="str">
            <v>000</v>
          </cell>
          <cell r="AK797" t="str">
            <v>REL</v>
          </cell>
          <cell r="AL797" t="str">
            <v>000</v>
          </cell>
          <cell r="AM797" t="str">
            <v>LN#</v>
          </cell>
          <cell r="AO797" t="str">
            <v>UOI</v>
          </cell>
          <cell r="AP797" t="str">
            <v>EA</v>
          </cell>
          <cell r="AU797" t="str">
            <v>0</v>
          </cell>
          <cell r="AW797" t="str">
            <v>000</v>
          </cell>
          <cell r="AX797" t="str">
            <v>00</v>
          </cell>
          <cell r="AY797" t="str">
            <v>0</v>
          </cell>
          <cell r="AZ797" t="str">
            <v>FPL Fibernet</v>
          </cell>
        </row>
        <row r="798">
          <cell r="A798" t="str">
            <v>107100</v>
          </cell>
          <cell r="B798" t="str">
            <v>0368</v>
          </cell>
          <cell r="C798" t="str">
            <v>06200</v>
          </cell>
          <cell r="D798" t="str">
            <v>0FIBER</v>
          </cell>
          <cell r="E798" t="str">
            <v>368000</v>
          </cell>
          <cell r="F798" t="str">
            <v>0676</v>
          </cell>
          <cell r="G798" t="str">
            <v>12450</v>
          </cell>
          <cell r="H798" t="str">
            <v>A</v>
          </cell>
          <cell r="I798" t="str">
            <v>00000041</v>
          </cell>
          <cell r="J798">
            <v>65</v>
          </cell>
          <cell r="K798">
            <v>368</v>
          </cell>
          <cell r="L798">
            <v>6202</v>
          </cell>
          <cell r="M798">
            <v>0</v>
          </cell>
          <cell r="N798">
            <v>0</v>
          </cell>
          <cell r="O798">
            <v>0</v>
          </cell>
          <cell r="P798">
            <v>0</v>
          </cell>
          <cell r="Q798" t="str">
            <v>0676</v>
          </cell>
          <cell r="R798" t="str">
            <v>12450</v>
          </cell>
          <cell r="S798" t="str">
            <v>200212</v>
          </cell>
          <cell r="T798" t="str">
            <v>SA01</v>
          </cell>
          <cell r="U798">
            <v>-715</v>
          </cell>
          <cell r="V798" t="str">
            <v>LDB</v>
          </cell>
          <cell r="W798">
            <v>0</v>
          </cell>
          <cell r="Y798">
            <v>0</v>
          </cell>
          <cell r="Z798">
            <v>-1</v>
          </cell>
          <cell r="AA798" t="str">
            <v>MS#</v>
          </cell>
          <cell r="AB798" t="str">
            <v xml:space="preserve">   998014581</v>
          </cell>
          <cell r="AC798" t="str">
            <v>BCH</v>
          </cell>
          <cell r="AD798" t="str">
            <v>013359</v>
          </cell>
          <cell r="AE798" t="str">
            <v>TML</v>
          </cell>
          <cell r="AF798" t="str">
            <v>12016</v>
          </cell>
          <cell r="AG798" t="str">
            <v>SRL</v>
          </cell>
          <cell r="AH798" t="str">
            <v>0368</v>
          </cell>
          <cell r="AI798" t="str">
            <v>DLV</v>
          </cell>
          <cell r="AJ798" t="str">
            <v>000</v>
          </cell>
          <cell r="AK798" t="str">
            <v>REL</v>
          </cell>
          <cell r="AL798" t="str">
            <v>000</v>
          </cell>
          <cell r="AM798" t="str">
            <v>LN#</v>
          </cell>
          <cell r="AO798" t="str">
            <v>UOI</v>
          </cell>
          <cell r="AP798" t="str">
            <v>EA</v>
          </cell>
          <cell r="AU798" t="str">
            <v>0</v>
          </cell>
          <cell r="AW798" t="str">
            <v>000</v>
          </cell>
          <cell r="AX798" t="str">
            <v>00</v>
          </cell>
          <cell r="AY798" t="str">
            <v>0</v>
          </cell>
          <cell r="AZ798" t="str">
            <v>FPL Fibernet</v>
          </cell>
        </row>
        <row r="799">
          <cell r="A799" t="str">
            <v>107100</v>
          </cell>
          <cell r="B799" t="str">
            <v>0368</v>
          </cell>
          <cell r="C799" t="str">
            <v>06200</v>
          </cell>
          <cell r="D799" t="str">
            <v>0FIBER</v>
          </cell>
          <cell r="E799" t="str">
            <v>368000</v>
          </cell>
          <cell r="F799" t="str">
            <v>0676</v>
          </cell>
          <cell r="G799" t="str">
            <v>12450</v>
          </cell>
          <cell r="H799" t="str">
            <v>A</v>
          </cell>
          <cell r="I799" t="str">
            <v>00000041</v>
          </cell>
          <cell r="J799">
            <v>65</v>
          </cell>
          <cell r="K799">
            <v>368</v>
          </cell>
          <cell r="L799">
            <v>6202</v>
          </cell>
          <cell r="M799">
            <v>0</v>
          </cell>
          <cell r="N799">
            <v>0</v>
          </cell>
          <cell r="O799">
            <v>0</v>
          </cell>
          <cell r="P799">
            <v>0</v>
          </cell>
          <cell r="Q799" t="str">
            <v>0676</v>
          </cell>
          <cell r="R799" t="str">
            <v>12450</v>
          </cell>
          <cell r="S799" t="str">
            <v>200212</v>
          </cell>
          <cell r="T799" t="str">
            <v>SA01</v>
          </cell>
          <cell r="U799">
            <v>-920</v>
          </cell>
          <cell r="V799" t="str">
            <v>LDB</v>
          </cell>
          <cell r="W799">
            <v>0</v>
          </cell>
          <cell r="Y799">
            <v>0</v>
          </cell>
          <cell r="Z799">
            <v>-1</v>
          </cell>
          <cell r="AA799" t="str">
            <v>MS#</v>
          </cell>
          <cell r="AB799" t="str">
            <v xml:space="preserve">   998001013</v>
          </cell>
          <cell r="AC799" t="str">
            <v>BCH</v>
          </cell>
          <cell r="AD799" t="str">
            <v>015504</v>
          </cell>
          <cell r="AE799" t="str">
            <v>TML</v>
          </cell>
          <cell r="AF799" t="str">
            <v>12019</v>
          </cell>
          <cell r="AG799" t="str">
            <v>SRL</v>
          </cell>
          <cell r="AH799" t="str">
            <v>0350</v>
          </cell>
          <cell r="AI799" t="str">
            <v>DLV</v>
          </cell>
          <cell r="AJ799" t="str">
            <v>000</v>
          </cell>
          <cell r="AK799" t="str">
            <v>REL</v>
          </cell>
          <cell r="AL799" t="str">
            <v>000</v>
          </cell>
          <cell r="AM799" t="str">
            <v>LN#</v>
          </cell>
          <cell r="AO799" t="str">
            <v>UOI</v>
          </cell>
          <cell r="AP799" t="str">
            <v>EA</v>
          </cell>
          <cell r="AU799" t="str">
            <v>0</v>
          </cell>
          <cell r="AW799" t="str">
            <v>000</v>
          </cell>
          <cell r="AX799" t="str">
            <v>00</v>
          </cell>
          <cell r="AY799" t="str">
            <v>0</v>
          </cell>
          <cell r="AZ799" t="str">
            <v>FPL Fibernet</v>
          </cell>
        </row>
        <row r="800">
          <cell r="A800" t="str">
            <v>107100</v>
          </cell>
          <cell r="B800" t="str">
            <v>0368</v>
          </cell>
          <cell r="C800" t="str">
            <v>06200</v>
          </cell>
          <cell r="D800" t="str">
            <v>0FIBER</v>
          </cell>
          <cell r="E800" t="str">
            <v>368000</v>
          </cell>
          <cell r="F800" t="str">
            <v>0676</v>
          </cell>
          <cell r="G800" t="str">
            <v>12450</v>
          </cell>
          <cell r="H800" t="str">
            <v>A</v>
          </cell>
          <cell r="I800" t="str">
            <v>00000041</v>
          </cell>
          <cell r="J800">
            <v>65</v>
          </cell>
          <cell r="K800">
            <v>368</v>
          </cell>
          <cell r="L800">
            <v>6202</v>
          </cell>
          <cell r="M800">
            <v>0</v>
          </cell>
          <cell r="N800">
            <v>0</v>
          </cell>
          <cell r="O800">
            <v>0</v>
          </cell>
          <cell r="P800">
            <v>0</v>
          </cell>
          <cell r="Q800" t="str">
            <v>0676</v>
          </cell>
          <cell r="R800" t="str">
            <v>12450</v>
          </cell>
          <cell r="S800" t="str">
            <v>200212</v>
          </cell>
          <cell r="T800" t="str">
            <v>SA01</v>
          </cell>
          <cell r="U800">
            <v>-934.32</v>
          </cell>
          <cell r="V800" t="str">
            <v>LDB</v>
          </cell>
          <cell r="W800">
            <v>0</v>
          </cell>
          <cell r="Y800">
            <v>0</v>
          </cell>
          <cell r="Z800">
            <v>-2</v>
          </cell>
          <cell r="AA800" t="str">
            <v>MS#</v>
          </cell>
          <cell r="AB800" t="str">
            <v xml:space="preserve">   998014646</v>
          </cell>
          <cell r="AC800" t="str">
            <v>BCH</v>
          </cell>
          <cell r="AD800" t="str">
            <v>015516</v>
          </cell>
          <cell r="AE800" t="str">
            <v>TML</v>
          </cell>
          <cell r="AF800" t="str">
            <v>12019</v>
          </cell>
          <cell r="AG800" t="str">
            <v>SRL</v>
          </cell>
          <cell r="AH800" t="str">
            <v>0350</v>
          </cell>
          <cell r="AI800" t="str">
            <v>DLV</v>
          </cell>
          <cell r="AJ800" t="str">
            <v>000</v>
          </cell>
          <cell r="AK800" t="str">
            <v>REL</v>
          </cell>
          <cell r="AL800" t="str">
            <v>000</v>
          </cell>
          <cell r="AM800" t="str">
            <v>LN#</v>
          </cell>
          <cell r="AO800" t="str">
            <v>UOI</v>
          </cell>
          <cell r="AP800" t="str">
            <v>EA</v>
          </cell>
          <cell r="AU800" t="str">
            <v>0</v>
          </cell>
          <cell r="AW800" t="str">
            <v>000</v>
          </cell>
          <cell r="AX800" t="str">
            <v>00</v>
          </cell>
          <cell r="AY800" t="str">
            <v>0</v>
          </cell>
          <cell r="AZ800" t="str">
            <v>FPL Fibernet</v>
          </cell>
        </row>
        <row r="801">
          <cell r="A801" t="str">
            <v>107100</v>
          </cell>
          <cell r="B801" t="str">
            <v>0368</v>
          </cell>
          <cell r="C801" t="str">
            <v>06200</v>
          </cell>
          <cell r="D801" t="str">
            <v>0FIBER</v>
          </cell>
          <cell r="E801" t="str">
            <v>368000</v>
          </cell>
          <cell r="F801" t="str">
            <v>0676</v>
          </cell>
          <cell r="G801" t="str">
            <v>12450</v>
          </cell>
          <cell r="H801" t="str">
            <v>A</v>
          </cell>
          <cell r="I801" t="str">
            <v>00000041</v>
          </cell>
          <cell r="J801">
            <v>65</v>
          </cell>
          <cell r="K801">
            <v>368</v>
          </cell>
          <cell r="L801">
            <v>6202</v>
          </cell>
          <cell r="M801">
            <v>0</v>
          </cell>
          <cell r="N801">
            <v>0</v>
          </cell>
          <cell r="O801">
            <v>0</v>
          </cell>
          <cell r="P801">
            <v>0</v>
          </cell>
          <cell r="Q801" t="str">
            <v>0676</v>
          </cell>
          <cell r="R801" t="str">
            <v>12450</v>
          </cell>
          <cell r="S801" t="str">
            <v>200212</v>
          </cell>
          <cell r="T801" t="str">
            <v>SA01</v>
          </cell>
          <cell r="U801">
            <v>-1200</v>
          </cell>
          <cell r="V801" t="str">
            <v>LDB</v>
          </cell>
          <cell r="W801">
            <v>0</v>
          </cell>
          <cell r="Y801">
            <v>0</v>
          </cell>
          <cell r="Z801">
            <v>-1</v>
          </cell>
          <cell r="AA801" t="str">
            <v>MS#</v>
          </cell>
          <cell r="AB801" t="str">
            <v xml:space="preserve">   998001011</v>
          </cell>
          <cell r="AC801" t="str">
            <v>BCH</v>
          </cell>
          <cell r="AD801" t="str">
            <v>015504</v>
          </cell>
          <cell r="AE801" t="str">
            <v>TML</v>
          </cell>
          <cell r="AF801" t="str">
            <v>12019</v>
          </cell>
          <cell r="AG801" t="str">
            <v>SRL</v>
          </cell>
          <cell r="AH801" t="str">
            <v>0350</v>
          </cell>
          <cell r="AI801" t="str">
            <v>DLV</v>
          </cell>
          <cell r="AJ801" t="str">
            <v>000</v>
          </cell>
          <cell r="AK801" t="str">
            <v>REL</v>
          </cell>
          <cell r="AL801" t="str">
            <v>000</v>
          </cell>
          <cell r="AM801" t="str">
            <v>LN#</v>
          </cell>
          <cell r="AO801" t="str">
            <v>UOI</v>
          </cell>
          <cell r="AP801" t="str">
            <v>EA</v>
          </cell>
          <cell r="AU801" t="str">
            <v>0</v>
          </cell>
          <cell r="AW801" t="str">
            <v>000</v>
          </cell>
          <cell r="AX801" t="str">
            <v>00</v>
          </cell>
          <cell r="AY801" t="str">
            <v>0</v>
          </cell>
          <cell r="AZ801" t="str">
            <v>FPL Fibernet</v>
          </cell>
        </row>
        <row r="802">
          <cell r="A802" t="str">
            <v>107100</v>
          </cell>
          <cell r="B802" t="str">
            <v>0368</v>
          </cell>
          <cell r="C802" t="str">
            <v>06200</v>
          </cell>
          <cell r="D802" t="str">
            <v>0FIBER</v>
          </cell>
          <cell r="E802" t="str">
            <v>368000</v>
          </cell>
          <cell r="F802" t="str">
            <v>0676</v>
          </cell>
          <cell r="G802" t="str">
            <v>12450</v>
          </cell>
          <cell r="H802" t="str">
            <v>A</v>
          </cell>
          <cell r="I802" t="str">
            <v>00000041</v>
          </cell>
          <cell r="J802">
            <v>65</v>
          </cell>
          <cell r="K802">
            <v>368</v>
          </cell>
          <cell r="L802">
            <v>6202</v>
          </cell>
          <cell r="M802">
            <v>0</v>
          </cell>
          <cell r="N802">
            <v>0</v>
          </cell>
          <cell r="O802">
            <v>0</v>
          </cell>
          <cell r="P802">
            <v>0</v>
          </cell>
          <cell r="Q802" t="str">
            <v>0676</v>
          </cell>
          <cell r="R802" t="str">
            <v>12450</v>
          </cell>
          <cell r="S802" t="str">
            <v>200212</v>
          </cell>
          <cell r="T802" t="str">
            <v>SA01</v>
          </cell>
          <cell r="U802">
            <v>-1510.5</v>
          </cell>
          <cell r="V802" t="str">
            <v>LDB</v>
          </cell>
          <cell r="W802">
            <v>0</v>
          </cell>
          <cell r="Y802">
            <v>0</v>
          </cell>
          <cell r="Z802">
            <v>-1</v>
          </cell>
          <cell r="AA802" t="str">
            <v>MS#</v>
          </cell>
          <cell r="AB802" t="str">
            <v xml:space="preserve">   998014099</v>
          </cell>
          <cell r="AC802" t="str">
            <v>BCH</v>
          </cell>
          <cell r="AD802" t="str">
            <v>013416</v>
          </cell>
          <cell r="AE802" t="str">
            <v>TML</v>
          </cell>
          <cell r="AF802" t="str">
            <v>12016</v>
          </cell>
          <cell r="AG802" t="str">
            <v>SRL</v>
          </cell>
          <cell r="AH802" t="str">
            <v>0336</v>
          </cell>
          <cell r="AI802" t="str">
            <v>DLV</v>
          </cell>
          <cell r="AJ802" t="str">
            <v>000</v>
          </cell>
          <cell r="AK802" t="str">
            <v>REL</v>
          </cell>
          <cell r="AL802" t="str">
            <v>000</v>
          </cell>
          <cell r="AM802" t="str">
            <v>LN#</v>
          </cell>
          <cell r="AO802" t="str">
            <v>UOI</v>
          </cell>
          <cell r="AP802" t="str">
            <v>EA</v>
          </cell>
          <cell r="AU802" t="str">
            <v>0</v>
          </cell>
          <cell r="AW802" t="str">
            <v>000</v>
          </cell>
          <cell r="AX802" t="str">
            <v>00</v>
          </cell>
          <cell r="AY802" t="str">
            <v>0</v>
          </cell>
          <cell r="AZ802" t="str">
            <v>FPL Fibernet</v>
          </cell>
        </row>
        <row r="803">
          <cell r="A803" t="str">
            <v>107100</v>
          </cell>
          <cell r="B803" t="str">
            <v>0368</v>
          </cell>
          <cell r="C803" t="str">
            <v>06200</v>
          </cell>
          <cell r="D803" t="str">
            <v>0FIBER</v>
          </cell>
          <cell r="E803" t="str">
            <v>368000</v>
          </cell>
          <cell r="F803" t="str">
            <v>0676</v>
          </cell>
          <cell r="G803" t="str">
            <v>12450</v>
          </cell>
          <cell r="H803" t="str">
            <v>A</v>
          </cell>
          <cell r="I803" t="str">
            <v>00000041</v>
          </cell>
          <cell r="J803">
            <v>65</v>
          </cell>
          <cell r="K803">
            <v>368</v>
          </cell>
          <cell r="L803">
            <v>6202</v>
          </cell>
          <cell r="M803">
            <v>0</v>
          </cell>
          <cell r="N803">
            <v>0</v>
          </cell>
          <cell r="O803">
            <v>0</v>
          </cell>
          <cell r="P803">
            <v>0</v>
          </cell>
          <cell r="Q803" t="str">
            <v>0676</v>
          </cell>
          <cell r="R803" t="str">
            <v>12450</v>
          </cell>
          <cell r="S803" t="str">
            <v>200212</v>
          </cell>
          <cell r="T803" t="str">
            <v>SA01</v>
          </cell>
          <cell r="U803">
            <v>-2164.06</v>
          </cell>
          <cell r="V803" t="str">
            <v>LDB</v>
          </cell>
          <cell r="W803">
            <v>0</v>
          </cell>
          <cell r="Y803">
            <v>0</v>
          </cell>
          <cell r="Z803">
            <v>-1</v>
          </cell>
          <cell r="AA803" t="str">
            <v>MS#</v>
          </cell>
          <cell r="AB803" t="str">
            <v xml:space="preserve">   998014872</v>
          </cell>
          <cell r="AC803" t="str">
            <v>BCH</v>
          </cell>
          <cell r="AD803" t="str">
            <v>013405</v>
          </cell>
          <cell r="AE803" t="str">
            <v>TML</v>
          </cell>
          <cell r="AF803" t="str">
            <v>12016</v>
          </cell>
          <cell r="AG803" t="str">
            <v>SRL</v>
          </cell>
          <cell r="AH803" t="str">
            <v>0368</v>
          </cell>
          <cell r="AI803" t="str">
            <v>DLV</v>
          </cell>
          <cell r="AJ803" t="str">
            <v>000</v>
          </cell>
          <cell r="AK803" t="str">
            <v>REL</v>
          </cell>
          <cell r="AL803" t="str">
            <v>000</v>
          </cell>
          <cell r="AM803" t="str">
            <v>LN#</v>
          </cell>
          <cell r="AO803" t="str">
            <v>UOI</v>
          </cell>
          <cell r="AP803" t="str">
            <v>EA</v>
          </cell>
          <cell r="AU803" t="str">
            <v>0</v>
          </cell>
          <cell r="AW803" t="str">
            <v>000</v>
          </cell>
          <cell r="AX803" t="str">
            <v>00</v>
          </cell>
          <cell r="AY803" t="str">
            <v>0</v>
          </cell>
          <cell r="AZ803" t="str">
            <v>FPL Fibernet</v>
          </cell>
        </row>
        <row r="804">
          <cell r="A804" t="str">
            <v>107100</v>
          </cell>
          <cell r="B804" t="str">
            <v>0368</v>
          </cell>
          <cell r="C804" t="str">
            <v>06200</v>
          </cell>
          <cell r="D804" t="str">
            <v>0FIBER</v>
          </cell>
          <cell r="E804" t="str">
            <v>368000</v>
          </cell>
          <cell r="F804" t="str">
            <v>0676</v>
          </cell>
          <cell r="G804" t="str">
            <v>12450</v>
          </cell>
          <cell r="H804" t="str">
            <v>A</v>
          </cell>
          <cell r="I804" t="str">
            <v>00000041</v>
          </cell>
          <cell r="J804">
            <v>65</v>
          </cell>
          <cell r="K804">
            <v>368</v>
          </cell>
          <cell r="L804">
            <v>6202</v>
          </cell>
          <cell r="M804">
            <v>0</v>
          </cell>
          <cell r="N804">
            <v>0</v>
          </cell>
          <cell r="O804">
            <v>0</v>
          </cell>
          <cell r="P804">
            <v>0</v>
          </cell>
          <cell r="Q804" t="str">
            <v>0676</v>
          </cell>
          <cell r="R804" t="str">
            <v>12450</v>
          </cell>
          <cell r="S804" t="str">
            <v>200212</v>
          </cell>
          <cell r="T804" t="str">
            <v>SA01</v>
          </cell>
          <cell r="U804">
            <v>-2164.06</v>
          </cell>
          <cell r="V804" t="str">
            <v>LDB</v>
          </cell>
          <cell r="W804">
            <v>0</v>
          </cell>
          <cell r="Y804">
            <v>0</v>
          </cell>
          <cell r="Z804">
            <v>-1</v>
          </cell>
          <cell r="AA804" t="str">
            <v>MS#</v>
          </cell>
          <cell r="AB804" t="str">
            <v xml:space="preserve">   998014872</v>
          </cell>
          <cell r="AC804" t="str">
            <v>BCH</v>
          </cell>
          <cell r="AD804" t="str">
            <v>013407</v>
          </cell>
          <cell r="AE804" t="str">
            <v>TML</v>
          </cell>
          <cell r="AF804" t="str">
            <v>12016</v>
          </cell>
          <cell r="AG804" t="str">
            <v>SRL</v>
          </cell>
          <cell r="AH804" t="str">
            <v>0368</v>
          </cell>
          <cell r="AI804" t="str">
            <v>DLV</v>
          </cell>
          <cell r="AJ804" t="str">
            <v>000</v>
          </cell>
          <cell r="AK804" t="str">
            <v>REL</v>
          </cell>
          <cell r="AL804" t="str">
            <v>000</v>
          </cell>
          <cell r="AM804" t="str">
            <v>LN#</v>
          </cell>
          <cell r="AO804" t="str">
            <v>UOI</v>
          </cell>
          <cell r="AP804" t="str">
            <v>EA</v>
          </cell>
          <cell r="AU804" t="str">
            <v>0</v>
          </cell>
          <cell r="AW804" t="str">
            <v>000</v>
          </cell>
          <cell r="AX804" t="str">
            <v>00</v>
          </cell>
          <cell r="AY804" t="str">
            <v>0</v>
          </cell>
          <cell r="AZ804" t="str">
            <v>FPL Fibernet</v>
          </cell>
        </row>
        <row r="805">
          <cell r="A805" t="str">
            <v>107100</v>
          </cell>
          <cell r="B805" t="str">
            <v>0368</v>
          </cell>
          <cell r="C805" t="str">
            <v>06200</v>
          </cell>
          <cell r="D805" t="str">
            <v>0FIBER</v>
          </cell>
          <cell r="E805" t="str">
            <v>368000</v>
          </cell>
          <cell r="F805" t="str">
            <v>0676</v>
          </cell>
          <cell r="G805" t="str">
            <v>12450</v>
          </cell>
          <cell r="H805" t="str">
            <v>A</v>
          </cell>
          <cell r="I805" t="str">
            <v>00000041</v>
          </cell>
          <cell r="J805">
            <v>65</v>
          </cell>
          <cell r="K805">
            <v>368</v>
          </cell>
          <cell r="L805">
            <v>6202</v>
          </cell>
          <cell r="M805">
            <v>0</v>
          </cell>
          <cell r="N805">
            <v>0</v>
          </cell>
          <cell r="O805">
            <v>0</v>
          </cell>
          <cell r="P805">
            <v>0</v>
          </cell>
          <cell r="Q805" t="str">
            <v>0676</v>
          </cell>
          <cell r="R805" t="str">
            <v>12450</v>
          </cell>
          <cell r="S805" t="str">
            <v>200212</v>
          </cell>
          <cell r="T805" t="str">
            <v>SA01</v>
          </cell>
          <cell r="U805">
            <v>-2241.84</v>
          </cell>
          <cell r="V805" t="str">
            <v>LDB</v>
          </cell>
          <cell r="W805">
            <v>0</v>
          </cell>
          <cell r="Y805">
            <v>0</v>
          </cell>
          <cell r="Z805">
            <v>-4</v>
          </cell>
          <cell r="AA805" t="str">
            <v>MS#</v>
          </cell>
          <cell r="AB805" t="str">
            <v xml:space="preserve">   998014706</v>
          </cell>
          <cell r="AC805" t="str">
            <v>BCH</v>
          </cell>
          <cell r="AD805" t="str">
            <v>013372</v>
          </cell>
          <cell r="AE805" t="str">
            <v>TML</v>
          </cell>
          <cell r="AF805" t="str">
            <v>12016</v>
          </cell>
          <cell r="AG805" t="str">
            <v>SRL</v>
          </cell>
          <cell r="AH805" t="str">
            <v>0350</v>
          </cell>
          <cell r="AI805" t="str">
            <v>DLV</v>
          </cell>
          <cell r="AJ805" t="str">
            <v>000</v>
          </cell>
          <cell r="AK805" t="str">
            <v>REL</v>
          </cell>
          <cell r="AL805" t="str">
            <v>000</v>
          </cell>
          <cell r="AM805" t="str">
            <v>LN#</v>
          </cell>
          <cell r="AO805" t="str">
            <v>UOI</v>
          </cell>
          <cell r="AP805" t="str">
            <v>EA</v>
          </cell>
          <cell r="AU805" t="str">
            <v>0</v>
          </cell>
          <cell r="AW805" t="str">
            <v>000</v>
          </cell>
          <cell r="AX805" t="str">
            <v>00</v>
          </cell>
          <cell r="AY805" t="str">
            <v>0</v>
          </cell>
          <cell r="AZ805" t="str">
            <v>FPL Fibernet</v>
          </cell>
        </row>
        <row r="806">
          <cell r="A806" t="str">
            <v>107100</v>
          </cell>
          <cell r="B806" t="str">
            <v>0368</v>
          </cell>
          <cell r="C806" t="str">
            <v>06200</v>
          </cell>
          <cell r="D806" t="str">
            <v>0FIBER</v>
          </cell>
          <cell r="E806" t="str">
            <v>368000</v>
          </cell>
          <cell r="F806" t="str">
            <v>0676</v>
          </cell>
          <cell r="G806" t="str">
            <v>12450</v>
          </cell>
          <cell r="H806" t="str">
            <v>A</v>
          </cell>
          <cell r="I806" t="str">
            <v>00000041</v>
          </cell>
          <cell r="J806">
            <v>65</v>
          </cell>
          <cell r="K806">
            <v>368</v>
          </cell>
          <cell r="L806">
            <v>6202</v>
          </cell>
          <cell r="M806">
            <v>0</v>
          </cell>
          <cell r="N806">
            <v>0</v>
          </cell>
          <cell r="O806">
            <v>0</v>
          </cell>
          <cell r="P806">
            <v>0</v>
          </cell>
          <cell r="Q806" t="str">
            <v>0676</v>
          </cell>
          <cell r="R806" t="str">
            <v>12450</v>
          </cell>
          <cell r="S806" t="str">
            <v>200212</v>
          </cell>
          <cell r="T806" t="str">
            <v>SA01</v>
          </cell>
          <cell r="U806">
            <v>-2913.42</v>
          </cell>
          <cell r="V806" t="str">
            <v>LDB</v>
          </cell>
          <cell r="W806">
            <v>0</v>
          </cell>
          <cell r="Y806">
            <v>0</v>
          </cell>
          <cell r="Z806">
            <v>-1</v>
          </cell>
          <cell r="AA806" t="str">
            <v>MS#</v>
          </cell>
          <cell r="AB806" t="str">
            <v xml:space="preserve">   998014627</v>
          </cell>
          <cell r="AC806" t="str">
            <v>BCH</v>
          </cell>
          <cell r="AD806" t="str">
            <v>013363</v>
          </cell>
          <cell r="AE806" t="str">
            <v>TML</v>
          </cell>
          <cell r="AF806" t="str">
            <v>12016</v>
          </cell>
          <cell r="AG806" t="str">
            <v>SRL</v>
          </cell>
          <cell r="AH806" t="str">
            <v>0368</v>
          </cell>
          <cell r="AI806" t="str">
            <v>DLV</v>
          </cell>
          <cell r="AJ806" t="str">
            <v>000</v>
          </cell>
          <cell r="AK806" t="str">
            <v>REL</v>
          </cell>
          <cell r="AL806" t="str">
            <v>000</v>
          </cell>
          <cell r="AM806" t="str">
            <v>LN#</v>
          </cell>
          <cell r="AO806" t="str">
            <v>UOI</v>
          </cell>
          <cell r="AP806" t="str">
            <v>EA</v>
          </cell>
          <cell r="AU806" t="str">
            <v>0</v>
          </cell>
          <cell r="AW806" t="str">
            <v>000</v>
          </cell>
          <cell r="AX806" t="str">
            <v>00</v>
          </cell>
          <cell r="AY806" t="str">
            <v>0</v>
          </cell>
          <cell r="AZ806" t="str">
            <v>FPL Fibernet</v>
          </cell>
        </row>
        <row r="807">
          <cell r="A807" t="str">
            <v>107100</v>
          </cell>
          <cell r="B807" t="str">
            <v>0368</v>
          </cell>
          <cell r="C807" t="str">
            <v>06200</v>
          </cell>
          <cell r="D807" t="str">
            <v>0FIBER</v>
          </cell>
          <cell r="E807" t="str">
            <v>368000</v>
          </cell>
          <cell r="F807" t="str">
            <v>0676</v>
          </cell>
          <cell r="G807" t="str">
            <v>12450</v>
          </cell>
          <cell r="H807" t="str">
            <v>A</v>
          </cell>
          <cell r="I807" t="str">
            <v>00000041</v>
          </cell>
          <cell r="J807">
            <v>65</v>
          </cell>
          <cell r="K807">
            <v>368</v>
          </cell>
          <cell r="L807">
            <v>6202</v>
          </cell>
          <cell r="M807">
            <v>0</v>
          </cell>
          <cell r="N807">
            <v>0</v>
          </cell>
          <cell r="O807">
            <v>0</v>
          </cell>
          <cell r="P807">
            <v>0</v>
          </cell>
          <cell r="Q807" t="str">
            <v>0676</v>
          </cell>
          <cell r="R807" t="str">
            <v>12450</v>
          </cell>
          <cell r="S807" t="str">
            <v>200212</v>
          </cell>
          <cell r="T807" t="str">
            <v>SA01</v>
          </cell>
          <cell r="U807">
            <v>-2948.62</v>
          </cell>
          <cell r="V807" t="str">
            <v>LDB</v>
          </cell>
          <cell r="W807">
            <v>0</v>
          </cell>
          <cell r="Y807">
            <v>0</v>
          </cell>
          <cell r="Z807">
            <v>-1</v>
          </cell>
          <cell r="AA807" t="str">
            <v>MS#</v>
          </cell>
          <cell r="AB807" t="str">
            <v xml:space="preserve">   998014420</v>
          </cell>
          <cell r="AC807" t="str">
            <v>BCH</v>
          </cell>
          <cell r="AD807" t="str">
            <v>012368</v>
          </cell>
          <cell r="AE807" t="str">
            <v>TML</v>
          </cell>
          <cell r="AF807" t="str">
            <v>12026</v>
          </cell>
          <cell r="AG807" t="str">
            <v>SRL</v>
          </cell>
          <cell r="AH807" t="str">
            <v>0368</v>
          </cell>
          <cell r="AI807" t="str">
            <v>DLV</v>
          </cell>
          <cell r="AJ807" t="str">
            <v>000</v>
          </cell>
          <cell r="AK807" t="str">
            <v>REL</v>
          </cell>
          <cell r="AL807" t="str">
            <v>000</v>
          </cell>
          <cell r="AM807" t="str">
            <v>LN#</v>
          </cell>
          <cell r="AO807" t="str">
            <v>UOI</v>
          </cell>
          <cell r="AP807" t="str">
            <v>EA</v>
          </cell>
          <cell r="AU807" t="str">
            <v>0</v>
          </cell>
          <cell r="AW807" t="str">
            <v>000</v>
          </cell>
          <cell r="AX807" t="str">
            <v>00</v>
          </cell>
          <cell r="AY807" t="str">
            <v>0</v>
          </cell>
          <cell r="AZ807" t="str">
            <v>FPL Fibernet</v>
          </cell>
        </row>
        <row r="808">
          <cell r="A808" t="str">
            <v>107100</v>
          </cell>
          <cell r="B808" t="str">
            <v>0368</v>
          </cell>
          <cell r="C808" t="str">
            <v>06200</v>
          </cell>
          <cell r="D808" t="str">
            <v>0FIBER</v>
          </cell>
          <cell r="E808" t="str">
            <v>368000</v>
          </cell>
          <cell r="F808" t="str">
            <v>0676</v>
          </cell>
          <cell r="G808" t="str">
            <v>12450</v>
          </cell>
          <cell r="H808" t="str">
            <v>A</v>
          </cell>
          <cell r="I808" t="str">
            <v>00000041</v>
          </cell>
          <cell r="J808">
            <v>65</v>
          </cell>
          <cell r="K808">
            <v>368</v>
          </cell>
          <cell r="L808">
            <v>6202</v>
          </cell>
          <cell r="M808">
            <v>0</v>
          </cell>
          <cell r="N808">
            <v>0</v>
          </cell>
          <cell r="O808">
            <v>0</v>
          </cell>
          <cell r="P808">
            <v>0</v>
          </cell>
          <cell r="Q808" t="str">
            <v>0676</v>
          </cell>
          <cell r="R808" t="str">
            <v>12450</v>
          </cell>
          <cell r="S808" t="str">
            <v>200212</v>
          </cell>
          <cell r="T808" t="str">
            <v>SA01</v>
          </cell>
          <cell r="U808">
            <v>-3155.66</v>
          </cell>
          <cell r="V808" t="str">
            <v>LDB</v>
          </cell>
          <cell r="W808">
            <v>0</v>
          </cell>
          <cell r="Y808">
            <v>0</v>
          </cell>
          <cell r="Z808">
            <v>-1</v>
          </cell>
          <cell r="AA808" t="str">
            <v>MS#</v>
          </cell>
          <cell r="AB808" t="str">
            <v xml:space="preserve">   998003076</v>
          </cell>
          <cell r="AC808" t="str">
            <v>BCH</v>
          </cell>
          <cell r="AD808" t="str">
            <v>015525</v>
          </cell>
          <cell r="AE808" t="str">
            <v>TML</v>
          </cell>
          <cell r="AF808" t="str">
            <v>12019</v>
          </cell>
          <cell r="AG808" t="str">
            <v>SRL</v>
          </cell>
          <cell r="AH808" t="str">
            <v>0368</v>
          </cell>
          <cell r="AI808" t="str">
            <v>DLV</v>
          </cell>
          <cell r="AJ808" t="str">
            <v>000</v>
          </cell>
          <cell r="AK808" t="str">
            <v>REL</v>
          </cell>
          <cell r="AL808" t="str">
            <v>000</v>
          </cell>
          <cell r="AM808" t="str">
            <v>LN#</v>
          </cell>
          <cell r="AO808" t="str">
            <v>UOI</v>
          </cell>
          <cell r="AP808" t="str">
            <v>EA</v>
          </cell>
          <cell r="AU808" t="str">
            <v>0</v>
          </cell>
          <cell r="AW808" t="str">
            <v>000</v>
          </cell>
          <cell r="AX808" t="str">
            <v>00</v>
          </cell>
          <cell r="AY808" t="str">
            <v>0</v>
          </cell>
          <cell r="AZ808" t="str">
            <v>FPL Fibernet</v>
          </cell>
        </row>
        <row r="809">
          <cell r="A809" t="str">
            <v>107100</v>
          </cell>
          <cell r="B809" t="str">
            <v>0368</v>
          </cell>
          <cell r="C809" t="str">
            <v>06200</v>
          </cell>
          <cell r="D809" t="str">
            <v>0FIBER</v>
          </cell>
          <cell r="E809" t="str">
            <v>368000</v>
          </cell>
          <cell r="F809" t="str">
            <v>0676</v>
          </cell>
          <cell r="G809" t="str">
            <v>12450</v>
          </cell>
          <cell r="H809" t="str">
            <v>A</v>
          </cell>
          <cell r="I809" t="str">
            <v>00000041</v>
          </cell>
          <cell r="J809">
            <v>65</v>
          </cell>
          <cell r="K809">
            <v>368</v>
          </cell>
          <cell r="L809">
            <v>6202</v>
          </cell>
          <cell r="M809">
            <v>0</v>
          </cell>
          <cell r="N809">
            <v>0</v>
          </cell>
          <cell r="O809">
            <v>0</v>
          </cell>
          <cell r="P809">
            <v>0</v>
          </cell>
          <cell r="Q809" t="str">
            <v>0676</v>
          </cell>
          <cell r="R809" t="str">
            <v>12450</v>
          </cell>
          <cell r="S809" t="str">
            <v>200212</v>
          </cell>
          <cell r="T809" t="str">
            <v>SA01</v>
          </cell>
          <cell r="U809">
            <v>-3160</v>
          </cell>
          <cell r="V809" t="str">
            <v>LDB</v>
          </cell>
          <cell r="W809">
            <v>0</v>
          </cell>
          <cell r="Y809">
            <v>0</v>
          </cell>
          <cell r="Z809">
            <v>-1</v>
          </cell>
          <cell r="AA809" t="str">
            <v>MS#</v>
          </cell>
          <cell r="AB809" t="str">
            <v xml:space="preserve">   998001010</v>
          </cell>
          <cell r="AC809" t="str">
            <v>BCH</v>
          </cell>
          <cell r="AD809" t="str">
            <v>015504</v>
          </cell>
          <cell r="AE809" t="str">
            <v>TML</v>
          </cell>
          <cell r="AF809" t="str">
            <v>12019</v>
          </cell>
          <cell r="AG809" t="str">
            <v>SRL</v>
          </cell>
          <cell r="AH809" t="str">
            <v>0350</v>
          </cell>
          <cell r="AI809" t="str">
            <v>DLV</v>
          </cell>
          <cell r="AJ809" t="str">
            <v>000</v>
          </cell>
          <cell r="AK809" t="str">
            <v>REL</v>
          </cell>
          <cell r="AL809" t="str">
            <v>000</v>
          </cell>
          <cell r="AM809" t="str">
            <v>LN#</v>
          </cell>
          <cell r="AO809" t="str">
            <v>UOI</v>
          </cell>
          <cell r="AP809" t="str">
            <v>EA</v>
          </cell>
          <cell r="AU809" t="str">
            <v>0</v>
          </cell>
          <cell r="AW809" t="str">
            <v>000</v>
          </cell>
          <cell r="AX809" t="str">
            <v>00</v>
          </cell>
          <cell r="AY809" t="str">
            <v>0</v>
          </cell>
          <cell r="AZ809" t="str">
            <v>FPL Fibernet</v>
          </cell>
        </row>
        <row r="810">
          <cell r="A810" t="str">
            <v>107100</v>
          </cell>
          <cell r="B810" t="str">
            <v>0368</v>
          </cell>
          <cell r="C810" t="str">
            <v>06200</v>
          </cell>
          <cell r="D810" t="str">
            <v>0FIBER</v>
          </cell>
          <cell r="E810" t="str">
            <v>368000</v>
          </cell>
          <cell r="F810" t="str">
            <v>0676</v>
          </cell>
          <cell r="G810" t="str">
            <v>12450</v>
          </cell>
          <cell r="H810" t="str">
            <v>A</v>
          </cell>
          <cell r="I810" t="str">
            <v>00000041</v>
          </cell>
          <cell r="J810">
            <v>65</v>
          </cell>
          <cell r="K810">
            <v>368</v>
          </cell>
          <cell r="L810">
            <v>6202</v>
          </cell>
          <cell r="M810">
            <v>0</v>
          </cell>
          <cell r="N810">
            <v>0</v>
          </cell>
          <cell r="O810">
            <v>0</v>
          </cell>
          <cell r="P810">
            <v>0</v>
          </cell>
          <cell r="Q810" t="str">
            <v>0676</v>
          </cell>
          <cell r="R810" t="str">
            <v>12450</v>
          </cell>
          <cell r="S810" t="str">
            <v>200212</v>
          </cell>
          <cell r="T810" t="str">
            <v>SA01</v>
          </cell>
          <cell r="U810">
            <v>-4167.6000000000004</v>
          </cell>
          <cell r="V810" t="str">
            <v>LDB</v>
          </cell>
          <cell r="W810">
            <v>0</v>
          </cell>
          <cell r="Y810">
            <v>0</v>
          </cell>
          <cell r="Z810">
            <v>-2</v>
          </cell>
          <cell r="AA810" t="str">
            <v>MS#</v>
          </cell>
          <cell r="AB810" t="str">
            <v xml:space="preserve">   998014364</v>
          </cell>
          <cell r="AC810" t="str">
            <v>BCH</v>
          </cell>
          <cell r="AD810" t="str">
            <v>013336</v>
          </cell>
          <cell r="AE810" t="str">
            <v>TML</v>
          </cell>
          <cell r="AF810" t="str">
            <v>12016</v>
          </cell>
          <cell r="AG810" t="str">
            <v>SRL</v>
          </cell>
          <cell r="AH810" t="str">
            <v>0368</v>
          </cell>
          <cell r="AI810" t="str">
            <v>DLV</v>
          </cell>
          <cell r="AJ810" t="str">
            <v>000</v>
          </cell>
          <cell r="AK810" t="str">
            <v>REL</v>
          </cell>
          <cell r="AL810" t="str">
            <v>000</v>
          </cell>
          <cell r="AM810" t="str">
            <v>LN#</v>
          </cell>
          <cell r="AO810" t="str">
            <v>UOI</v>
          </cell>
          <cell r="AP810" t="str">
            <v>EA</v>
          </cell>
          <cell r="AU810" t="str">
            <v>0</v>
          </cell>
          <cell r="AW810" t="str">
            <v>000</v>
          </cell>
          <cell r="AX810" t="str">
            <v>00</v>
          </cell>
          <cell r="AY810" t="str">
            <v>0</v>
          </cell>
          <cell r="AZ810" t="str">
            <v>FPL Fibernet</v>
          </cell>
        </row>
        <row r="811">
          <cell r="A811" t="str">
            <v>107100</v>
          </cell>
          <cell r="B811" t="str">
            <v>0368</v>
          </cell>
          <cell r="C811" t="str">
            <v>06200</v>
          </cell>
          <cell r="D811" t="str">
            <v>0FIBER</v>
          </cell>
          <cell r="E811" t="str">
            <v>368000</v>
          </cell>
          <cell r="F811" t="str">
            <v>0676</v>
          </cell>
          <cell r="G811" t="str">
            <v>12450</v>
          </cell>
          <cell r="H811" t="str">
            <v>A</v>
          </cell>
          <cell r="I811" t="str">
            <v>00000041</v>
          </cell>
          <cell r="J811">
            <v>65</v>
          </cell>
          <cell r="K811">
            <v>368</v>
          </cell>
          <cell r="L811">
            <v>6202</v>
          </cell>
          <cell r="M811">
            <v>0</v>
          </cell>
          <cell r="N811">
            <v>0</v>
          </cell>
          <cell r="O811">
            <v>0</v>
          </cell>
          <cell r="P811">
            <v>0</v>
          </cell>
          <cell r="Q811" t="str">
            <v>0676</v>
          </cell>
          <cell r="R811" t="str">
            <v>12450</v>
          </cell>
          <cell r="S811" t="str">
            <v>200212</v>
          </cell>
          <cell r="T811" t="str">
            <v>SA01</v>
          </cell>
          <cell r="U811">
            <v>-5164.78</v>
          </cell>
          <cell r="V811" t="str">
            <v>LDB</v>
          </cell>
          <cell r="W811">
            <v>0</v>
          </cell>
          <cell r="Y811">
            <v>0</v>
          </cell>
          <cell r="Z811">
            <v>-2</v>
          </cell>
          <cell r="AA811" t="str">
            <v>MS#</v>
          </cell>
          <cell r="AB811" t="str">
            <v xml:space="preserve">   998014506</v>
          </cell>
          <cell r="AC811" t="str">
            <v>BCH</v>
          </cell>
          <cell r="AD811" t="str">
            <v>015514</v>
          </cell>
          <cell r="AE811" t="str">
            <v>TML</v>
          </cell>
          <cell r="AF811" t="str">
            <v>12019</v>
          </cell>
          <cell r="AG811" t="str">
            <v>SRL</v>
          </cell>
          <cell r="AH811" t="str">
            <v>0368</v>
          </cell>
          <cell r="AI811" t="str">
            <v>DLV</v>
          </cell>
          <cell r="AJ811" t="str">
            <v>000</v>
          </cell>
          <cell r="AK811" t="str">
            <v>REL</v>
          </cell>
          <cell r="AL811" t="str">
            <v>000</v>
          </cell>
          <cell r="AM811" t="str">
            <v>LN#</v>
          </cell>
          <cell r="AO811" t="str">
            <v>UOI</v>
          </cell>
          <cell r="AP811" t="str">
            <v>EA</v>
          </cell>
          <cell r="AU811" t="str">
            <v>0</v>
          </cell>
          <cell r="AW811" t="str">
            <v>000</v>
          </cell>
          <cell r="AX811" t="str">
            <v>00</v>
          </cell>
          <cell r="AY811" t="str">
            <v>0</v>
          </cell>
          <cell r="AZ811" t="str">
            <v>FPL Fibernet</v>
          </cell>
        </row>
        <row r="812">
          <cell r="A812" t="str">
            <v>107100</v>
          </cell>
          <cell r="B812" t="str">
            <v>0368</v>
          </cell>
          <cell r="C812" t="str">
            <v>06200</v>
          </cell>
          <cell r="D812" t="str">
            <v>0FIBER</v>
          </cell>
          <cell r="E812" t="str">
            <v>368000</v>
          </cell>
          <cell r="F812" t="str">
            <v>0676</v>
          </cell>
          <cell r="G812" t="str">
            <v>12450</v>
          </cell>
          <cell r="H812" t="str">
            <v>A</v>
          </cell>
          <cell r="I812" t="str">
            <v>00000041</v>
          </cell>
          <cell r="J812">
            <v>65</v>
          </cell>
          <cell r="K812">
            <v>368</v>
          </cell>
          <cell r="L812">
            <v>6202</v>
          </cell>
          <cell r="M812">
            <v>0</v>
          </cell>
          <cell r="N812">
            <v>0</v>
          </cell>
          <cell r="O812">
            <v>0</v>
          </cell>
          <cell r="P812">
            <v>0</v>
          </cell>
          <cell r="Q812" t="str">
            <v>0676</v>
          </cell>
          <cell r="R812" t="str">
            <v>12450</v>
          </cell>
          <cell r="S812" t="str">
            <v>200212</v>
          </cell>
          <cell r="T812" t="str">
            <v>SA01</v>
          </cell>
          <cell r="U812">
            <v>-6130.36</v>
          </cell>
          <cell r="V812" t="str">
            <v>LDB</v>
          </cell>
          <cell r="W812">
            <v>0</v>
          </cell>
          <cell r="Y812">
            <v>0</v>
          </cell>
          <cell r="Z812">
            <v>-1</v>
          </cell>
          <cell r="AA812" t="str">
            <v>MS#</v>
          </cell>
          <cell r="AB812" t="str">
            <v xml:space="preserve">   998014876</v>
          </cell>
          <cell r="AC812" t="str">
            <v>BCH</v>
          </cell>
          <cell r="AD812" t="str">
            <v>013409</v>
          </cell>
          <cell r="AE812" t="str">
            <v>TML</v>
          </cell>
          <cell r="AF812" t="str">
            <v>12016</v>
          </cell>
          <cell r="AG812" t="str">
            <v>SRL</v>
          </cell>
          <cell r="AH812" t="str">
            <v>0368</v>
          </cell>
          <cell r="AI812" t="str">
            <v>DLV</v>
          </cell>
          <cell r="AJ812" t="str">
            <v>000</v>
          </cell>
          <cell r="AK812" t="str">
            <v>REL</v>
          </cell>
          <cell r="AL812" t="str">
            <v>000</v>
          </cell>
          <cell r="AM812" t="str">
            <v>LN#</v>
          </cell>
          <cell r="AO812" t="str">
            <v>UOI</v>
          </cell>
          <cell r="AP812" t="str">
            <v>EA</v>
          </cell>
          <cell r="AU812" t="str">
            <v>0</v>
          </cell>
          <cell r="AW812" t="str">
            <v>000</v>
          </cell>
          <cell r="AX812" t="str">
            <v>00</v>
          </cell>
          <cell r="AY812" t="str">
            <v>0</v>
          </cell>
          <cell r="AZ812" t="str">
            <v>FPL Fibernet</v>
          </cell>
        </row>
        <row r="813">
          <cell r="A813" t="str">
            <v>107100</v>
          </cell>
          <cell r="B813" t="str">
            <v>0368</v>
          </cell>
          <cell r="C813" t="str">
            <v>06200</v>
          </cell>
          <cell r="D813" t="str">
            <v>0FIBER</v>
          </cell>
          <cell r="E813" t="str">
            <v>368000</v>
          </cell>
          <cell r="F813" t="str">
            <v>0676</v>
          </cell>
          <cell r="G813" t="str">
            <v>12450</v>
          </cell>
          <cell r="H813" t="str">
            <v>A</v>
          </cell>
          <cell r="I813" t="str">
            <v>00000041</v>
          </cell>
          <cell r="J813">
            <v>65</v>
          </cell>
          <cell r="K813">
            <v>368</v>
          </cell>
          <cell r="L813">
            <v>6202</v>
          </cell>
          <cell r="M813">
            <v>0</v>
          </cell>
          <cell r="N813">
            <v>0</v>
          </cell>
          <cell r="O813">
            <v>0</v>
          </cell>
          <cell r="P813">
            <v>0</v>
          </cell>
          <cell r="Q813" t="str">
            <v>0676</v>
          </cell>
          <cell r="R813" t="str">
            <v>12450</v>
          </cell>
          <cell r="S813" t="str">
            <v>200212</v>
          </cell>
          <cell r="T813" t="str">
            <v>SA01</v>
          </cell>
          <cell r="U813">
            <v>-6130.36</v>
          </cell>
          <cell r="V813" t="str">
            <v>LDB</v>
          </cell>
          <cell r="W813">
            <v>0</v>
          </cell>
          <cell r="Y813">
            <v>0</v>
          </cell>
          <cell r="Z813">
            <v>-1</v>
          </cell>
          <cell r="AA813" t="str">
            <v>MS#</v>
          </cell>
          <cell r="AB813" t="str">
            <v xml:space="preserve">   998014876</v>
          </cell>
          <cell r="AC813" t="str">
            <v>BCH</v>
          </cell>
          <cell r="AD813" t="str">
            <v>013411</v>
          </cell>
          <cell r="AE813" t="str">
            <v>TML</v>
          </cell>
          <cell r="AF813" t="str">
            <v>12016</v>
          </cell>
          <cell r="AG813" t="str">
            <v>SRL</v>
          </cell>
          <cell r="AH813" t="str">
            <v>0368</v>
          </cell>
          <cell r="AI813" t="str">
            <v>DLV</v>
          </cell>
          <cell r="AJ813" t="str">
            <v>000</v>
          </cell>
          <cell r="AK813" t="str">
            <v>REL</v>
          </cell>
          <cell r="AL813" t="str">
            <v>000</v>
          </cell>
          <cell r="AM813" t="str">
            <v>LN#</v>
          </cell>
          <cell r="AO813" t="str">
            <v>UOI</v>
          </cell>
          <cell r="AP813" t="str">
            <v>EA</v>
          </cell>
          <cell r="AU813" t="str">
            <v>0</v>
          </cell>
          <cell r="AW813" t="str">
            <v>000</v>
          </cell>
          <cell r="AX813" t="str">
            <v>00</v>
          </cell>
          <cell r="AY813" t="str">
            <v>0</v>
          </cell>
          <cell r="AZ813" t="str">
            <v>FPL Fibernet</v>
          </cell>
        </row>
        <row r="814">
          <cell r="A814" t="str">
            <v>107100</v>
          </cell>
          <cell r="B814" t="str">
            <v>0368</v>
          </cell>
          <cell r="C814" t="str">
            <v>06200</v>
          </cell>
          <cell r="D814" t="str">
            <v>0FIBER</v>
          </cell>
          <cell r="E814" t="str">
            <v>368000</v>
          </cell>
          <cell r="F814" t="str">
            <v>0676</v>
          </cell>
          <cell r="G814" t="str">
            <v>12450</v>
          </cell>
          <cell r="H814" t="str">
            <v>A</v>
          </cell>
          <cell r="I814" t="str">
            <v>00000041</v>
          </cell>
          <cell r="J814">
            <v>65</v>
          </cell>
          <cell r="K814">
            <v>368</v>
          </cell>
          <cell r="L814">
            <v>6202</v>
          </cell>
          <cell r="M814">
            <v>0</v>
          </cell>
          <cell r="N814">
            <v>0</v>
          </cell>
          <cell r="O814">
            <v>0</v>
          </cell>
          <cell r="P814">
            <v>0</v>
          </cell>
          <cell r="Q814" t="str">
            <v>0676</v>
          </cell>
          <cell r="R814" t="str">
            <v>12450</v>
          </cell>
          <cell r="S814" t="str">
            <v>200212</v>
          </cell>
          <cell r="T814" t="str">
            <v>SA01</v>
          </cell>
          <cell r="U814">
            <v>-23940</v>
          </cell>
          <cell r="V814" t="str">
            <v>LDB</v>
          </cell>
          <cell r="W814">
            <v>0</v>
          </cell>
          <cell r="Y814">
            <v>0</v>
          </cell>
          <cell r="Z814">
            <v>-5</v>
          </cell>
          <cell r="AA814" t="str">
            <v>MS#</v>
          </cell>
          <cell r="AB814" t="str">
            <v xml:space="preserve">   998014891</v>
          </cell>
          <cell r="AC814" t="str">
            <v>BCH</v>
          </cell>
          <cell r="AD814" t="str">
            <v>013413</v>
          </cell>
          <cell r="AE814" t="str">
            <v>TML</v>
          </cell>
          <cell r="AF814" t="str">
            <v>12016</v>
          </cell>
          <cell r="AG814" t="str">
            <v>SRL</v>
          </cell>
          <cell r="AH814" t="str">
            <v>0368</v>
          </cell>
          <cell r="AI814" t="str">
            <v>DLV</v>
          </cell>
          <cell r="AJ814" t="str">
            <v>000</v>
          </cell>
          <cell r="AK814" t="str">
            <v>REL</v>
          </cell>
          <cell r="AL814" t="str">
            <v>000</v>
          </cell>
          <cell r="AM814" t="str">
            <v>LN#</v>
          </cell>
          <cell r="AO814" t="str">
            <v>UOI</v>
          </cell>
          <cell r="AP814" t="str">
            <v>EA</v>
          </cell>
          <cell r="AU814" t="str">
            <v>0</v>
          </cell>
          <cell r="AW814" t="str">
            <v>000</v>
          </cell>
          <cell r="AX814" t="str">
            <v>00</v>
          </cell>
          <cell r="AY814" t="str">
            <v>0</v>
          </cell>
          <cell r="AZ814" t="str">
            <v>FPL Fibernet</v>
          </cell>
        </row>
        <row r="815">
          <cell r="A815" t="str">
            <v>107100</v>
          </cell>
          <cell r="B815" t="str">
            <v>0312</v>
          </cell>
          <cell r="C815" t="str">
            <v>06300</v>
          </cell>
          <cell r="D815" t="str">
            <v>0FIBER</v>
          </cell>
          <cell r="E815" t="str">
            <v>312000</v>
          </cell>
          <cell r="F815" t="str">
            <v>0790</v>
          </cell>
          <cell r="G815" t="str">
            <v>65000</v>
          </cell>
          <cell r="H815" t="str">
            <v>A</v>
          </cell>
          <cell r="I815" t="str">
            <v>00000041</v>
          </cell>
          <cell r="J815">
            <v>9</v>
          </cell>
          <cell r="K815">
            <v>312</v>
          </cell>
          <cell r="L815">
            <v>6301</v>
          </cell>
          <cell r="M815">
            <v>0</v>
          </cell>
          <cell r="N815">
            <v>0</v>
          </cell>
          <cell r="O815">
            <v>0</v>
          </cell>
          <cell r="P815">
            <v>0</v>
          </cell>
          <cell r="Q815" t="str">
            <v>0790</v>
          </cell>
          <cell r="R815" t="str">
            <v>65000</v>
          </cell>
          <cell r="S815" t="str">
            <v>200212</v>
          </cell>
          <cell r="T815" t="str">
            <v>CA01</v>
          </cell>
          <cell r="U815">
            <v>-2975.1</v>
          </cell>
          <cell r="V815" t="str">
            <v>LDB</v>
          </cell>
          <cell r="W815">
            <v>0</v>
          </cell>
          <cell r="Y815">
            <v>0</v>
          </cell>
          <cell r="Z815">
            <v>0</v>
          </cell>
          <cell r="AA815" t="str">
            <v>BCH</v>
          </cell>
          <cell r="AB815" t="str">
            <v>0023</v>
          </cell>
          <cell r="AC815" t="str">
            <v>WKS</v>
          </cell>
          <cell r="AE815" t="str">
            <v>JV#</v>
          </cell>
          <cell r="AF815" t="str">
            <v>1232</v>
          </cell>
          <cell r="AG815" t="str">
            <v>FRN</v>
          </cell>
          <cell r="AH815" t="str">
            <v>6301</v>
          </cell>
          <cell r="AI815" t="str">
            <v>RP#</v>
          </cell>
          <cell r="AJ815" t="str">
            <v>000</v>
          </cell>
          <cell r="AK815" t="str">
            <v>CTL</v>
          </cell>
          <cell r="AM815" t="str">
            <v>RF#</v>
          </cell>
          <cell r="AU815" t="str">
            <v>TO PLACE IN SERVICE</v>
          </cell>
          <cell r="AZ815" t="str">
            <v>FPL Fibernet</v>
          </cell>
        </row>
        <row r="816">
          <cell r="A816" t="str">
            <v>107100</v>
          </cell>
          <cell r="B816" t="str">
            <v>0312</v>
          </cell>
          <cell r="C816" t="str">
            <v>06300</v>
          </cell>
          <cell r="D816" t="str">
            <v>0FIBER</v>
          </cell>
          <cell r="E816" t="str">
            <v>312000</v>
          </cell>
          <cell r="F816" t="str">
            <v>0676</v>
          </cell>
          <cell r="G816" t="str">
            <v>65000</v>
          </cell>
          <cell r="H816" t="str">
            <v>A</v>
          </cell>
          <cell r="I816" t="str">
            <v>00000041</v>
          </cell>
          <cell r="J816">
            <v>62</v>
          </cell>
          <cell r="K816">
            <v>312</v>
          </cell>
          <cell r="L816">
            <v>6302</v>
          </cell>
          <cell r="M816">
            <v>0</v>
          </cell>
          <cell r="N816">
            <v>0</v>
          </cell>
          <cell r="O816">
            <v>0</v>
          </cell>
          <cell r="P816">
            <v>0</v>
          </cell>
          <cell r="Q816" t="str">
            <v>0676</v>
          </cell>
          <cell r="R816" t="str">
            <v>65000</v>
          </cell>
          <cell r="S816" t="str">
            <v>200212</v>
          </cell>
          <cell r="T816" t="str">
            <v>CA01</v>
          </cell>
          <cell r="U816">
            <v>-43341.84</v>
          </cell>
          <cell r="V816" t="str">
            <v>LDB</v>
          </cell>
          <cell r="W816">
            <v>0</v>
          </cell>
          <cell r="Y816">
            <v>0</v>
          </cell>
          <cell r="Z816">
            <v>0</v>
          </cell>
          <cell r="AA816" t="str">
            <v>BCH</v>
          </cell>
          <cell r="AB816" t="str">
            <v>0017</v>
          </cell>
          <cell r="AC816" t="str">
            <v>WKS</v>
          </cell>
          <cell r="AE816" t="str">
            <v>JV#</v>
          </cell>
          <cell r="AF816" t="str">
            <v>1232</v>
          </cell>
          <cell r="AG816" t="str">
            <v>FRN</v>
          </cell>
          <cell r="AH816" t="str">
            <v>6302</v>
          </cell>
          <cell r="AI816" t="str">
            <v>RP#</v>
          </cell>
          <cell r="AJ816" t="str">
            <v>000</v>
          </cell>
          <cell r="AK816" t="str">
            <v>CTL</v>
          </cell>
          <cell r="AM816" t="str">
            <v>RF#</v>
          </cell>
          <cell r="AU816" t="str">
            <v>M&amp;S RETURNS</v>
          </cell>
          <cell r="AZ816" t="str">
            <v>FPL Fibernet</v>
          </cell>
        </row>
        <row r="817">
          <cell r="A817" t="str">
            <v>107100</v>
          </cell>
          <cell r="B817" t="str">
            <v>0312</v>
          </cell>
          <cell r="C817" t="str">
            <v>06300</v>
          </cell>
          <cell r="D817" t="str">
            <v>0FIBER</v>
          </cell>
          <cell r="E817" t="str">
            <v>312000</v>
          </cell>
          <cell r="F817" t="str">
            <v>0790</v>
          </cell>
          <cell r="G817" t="str">
            <v>65000</v>
          </cell>
          <cell r="H817" t="str">
            <v>A</v>
          </cell>
          <cell r="I817" t="str">
            <v>00000041</v>
          </cell>
          <cell r="J817">
            <v>9</v>
          </cell>
          <cell r="K817">
            <v>312</v>
          </cell>
          <cell r="L817">
            <v>6302</v>
          </cell>
          <cell r="M817">
            <v>0</v>
          </cell>
          <cell r="N817">
            <v>0</v>
          </cell>
          <cell r="O817">
            <v>0</v>
          </cell>
          <cell r="P817">
            <v>0</v>
          </cell>
          <cell r="Q817" t="str">
            <v>0790</v>
          </cell>
          <cell r="R817" t="str">
            <v>65000</v>
          </cell>
          <cell r="S817" t="str">
            <v>200212</v>
          </cell>
          <cell r="T817" t="str">
            <v>CA01</v>
          </cell>
          <cell r="U817">
            <v>-532.04</v>
          </cell>
          <cell r="V817" t="str">
            <v>LDB</v>
          </cell>
          <cell r="W817">
            <v>0</v>
          </cell>
          <cell r="Y817">
            <v>0</v>
          </cell>
          <cell r="Z817">
            <v>0</v>
          </cell>
          <cell r="AA817" t="str">
            <v>BCH</v>
          </cell>
          <cell r="AB817" t="str">
            <v>0023</v>
          </cell>
          <cell r="AC817" t="str">
            <v>WKS</v>
          </cell>
          <cell r="AE817" t="str">
            <v>JV#</v>
          </cell>
          <cell r="AF817" t="str">
            <v>1232</v>
          </cell>
          <cell r="AG817" t="str">
            <v>FRN</v>
          </cell>
          <cell r="AH817" t="str">
            <v>6302</v>
          </cell>
          <cell r="AI817" t="str">
            <v>RP#</v>
          </cell>
          <cell r="AJ817" t="str">
            <v>000</v>
          </cell>
          <cell r="AK817" t="str">
            <v>CTL</v>
          </cell>
          <cell r="AM817" t="str">
            <v>RF#</v>
          </cell>
          <cell r="AU817" t="str">
            <v>TO PLACE IN SERVICE</v>
          </cell>
          <cell r="AZ817" t="str">
            <v>FPL Fibernet</v>
          </cell>
        </row>
        <row r="818">
          <cell r="A818" t="str">
            <v>107100</v>
          </cell>
          <cell r="B818" t="str">
            <v>0312</v>
          </cell>
          <cell r="C818" t="str">
            <v>06300</v>
          </cell>
          <cell r="D818" t="str">
            <v>0ELECT</v>
          </cell>
          <cell r="E818" t="str">
            <v>312000</v>
          </cell>
          <cell r="F818" t="str">
            <v>0790</v>
          </cell>
          <cell r="G818" t="str">
            <v>65000</v>
          </cell>
          <cell r="H818" t="str">
            <v>A</v>
          </cell>
          <cell r="I818" t="str">
            <v>00000041</v>
          </cell>
          <cell r="J818">
            <v>70</v>
          </cell>
          <cell r="K818">
            <v>312</v>
          </cell>
          <cell r="L818">
            <v>6307</v>
          </cell>
          <cell r="M818">
            <v>0</v>
          </cell>
          <cell r="N818">
            <v>0</v>
          </cell>
          <cell r="O818">
            <v>0</v>
          </cell>
          <cell r="P818">
            <v>0</v>
          </cell>
          <cell r="Q818" t="str">
            <v>0790</v>
          </cell>
          <cell r="R818" t="str">
            <v>65000</v>
          </cell>
          <cell r="S818" t="str">
            <v>200212</v>
          </cell>
          <cell r="T818" t="str">
            <v>CA01</v>
          </cell>
          <cell r="U818">
            <v>11160.64</v>
          </cell>
          <cell r="V818" t="str">
            <v>LDB</v>
          </cell>
          <cell r="W818">
            <v>0</v>
          </cell>
          <cell r="Y818">
            <v>0</v>
          </cell>
          <cell r="Z818">
            <v>0</v>
          </cell>
          <cell r="AA818" t="str">
            <v>BCH</v>
          </cell>
          <cell r="AB818" t="str">
            <v>0023</v>
          </cell>
          <cell r="AC818" t="str">
            <v>WKS</v>
          </cell>
          <cell r="AE818" t="str">
            <v>JV#</v>
          </cell>
          <cell r="AF818" t="str">
            <v>1232</v>
          </cell>
          <cell r="AG818" t="str">
            <v>FRN</v>
          </cell>
          <cell r="AH818" t="str">
            <v>6307</v>
          </cell>
          <cell r="AI818" t="str">
            <v>RP#</v>
          </cell>
          <cell r="AJ818" t="str">
            <v>000</v>
          </cell>
          <cell r="AK818" t="str">
            <v>CTL</v>
          </cell>
          <cell r="AM818" t="str">
            <v>RF#</v>
          </cell>
          <cell r="AU818" t="str">
            <v>TO PLACE IN SERVICE</v>
          </cell>
          <cell r="AZ818" t="str">
            <v>FPL Fibernet</v>
          </cell>
        </row>
        <row r="819">
          <cell r="A819" t="str">
            <v>107100</v>
          </cell>
          <cell r="B819" t="str">
            <v>0312</v>
          </cell>
          <cell r="C819" t="str">
            <v>06300</v>
          </cell>
          <cell r="D819" t="str">
            <v>0FIBER</v>
          </cell>
          <cell r="E819" t="str">
            <v>312000</v>
          </cell>
          <cell r="F819" t="str">
            <v>0790</v>
          </cell>
          <cell r="G819" t="str">
            <v>65000</v>
          </cell>
          <cell r="H819" t="str">
            <v>A</v>
          </cell>
          <cell r="I819" t="str">
            <v>00000041</v>
          </cell>
          <cell r="J819">
            <v>63</v>
          </cell>
          <cell r="K819">
            <v>312</v>
          </cell>
          <cell r="L819">
            <v>6308</v>
          </cell>
          <cell r="M819">
            <v>0</v>
          </cell>
          <cell r="N819">
            <v>0</v>
          </cell>
          <cell r="O819">
            <v>0</v>
          </cell>
          <cell r="P819">
            <v>0</v>
          </cell>
          <cell r="Q819" t="str">
            <v>0790</v>
          </cell>
          <cell r="R819" t="str">
            <v>65000</v>
          </cell>
          <cell r="S819" t="str">
            <v>200212</v>
          </cell>
          <cell r="T819" t="str">
            <v>CA01</v>
          </cell>
          <cell r="U819">
            <v>10281</v>
          </cell>
          <cell r="V819" t="str">
            <v>LDB</v>
          </cell>
          <cell r="W819">
            <v>0</v>
          </cell>
          <cell r="Y819">
            <v>0</v>
          </cell>
          <cell r="Z819">
            <v>0</v>
          </cell>
          <cell r="AA819" t="str">
            <v>BCH</v>
          </cell>
          <cell r="AB819" t="str">
            <v>0024</v>
          </cell>
          <cell r="AC819" t="str">
            <v>WKS</v>
          </cell>
          <cell r="AE819" t="str">
            <v>JV#</v>
          </cell>
          <cell r="AF819" t="str">
            <v>1232</v>
          </cell>
          <cell r="AG819" t="str">
            <v>FRN</v>
          </cell>
          <cell r="AH819" t="str">
            <v>6308</v>
          </cell>
          <cell r="AI819" t="str">
            <v>RP#</v>
          </cell>
          <cell r="AJ819" t="str">
            <v>000</v>
          </cell>
          <cell r="AK819" t="str">
            <v>CTL</v>
          </cell>
          <cell r="AM819" t="str">
            <v>RF#</v>
          </cell>
          <cell r="AU819" t="str">
            <v>ACCR DEC 02 CAP-FELIX EQU</v>
          </cell>
          <cell r="AZ819" t="str">
            <v>FPL Fibernet</v>
          </cell>
        </row>
        <row r="820">
          <cell r="A820" t="str">
            <v>107100</v>
          </cell>
          <cell r="B820" t="str">
            <v>0312</v>
          </cell>
          <cell r="C820" t="str">
            <v>06300</v>
          </cell>
          <cell r="D820" t="str">
            <v>0FIBER</v>
          </cell>
          <cell r="E820" t="str">
            <v>312000</v>
          </cell>
          <cell r="F820" t="str">
            <v>0790</v>
          </cell>
          <cell r="G820" t="str">
            <v>65000</v>
          </cell>
          <cell r="H820" t="str">
            <v>A</v>
          </cell>
          <cell r="I820" t="str">
            <v>00000041</v>
          </cell>
          <cell r="J820">
            <v>63</v>
          </cell>
          <cell r="K820">
            <v>312</v>
          </cell>
          <cell r="L820">
            <v>6308</v>
          </cell>
          <cell r="M820">
            <v>0</v>
          </cell>
          <cell r="N820">
            <v>0</v>
          </cell>
          <cell r="O820">
            <v>0</v>
          </cell>
          <cell r="P820">
            <v>0</v>
          </cell>
          <cell r="Q820" t="str">
            <v>0790</v>
          </cell>
          <cell r="R820" t="str">
            <v>65000</v>
          </cell>
          <cell r="S820" t="str">
            <v>200212</v>
          </cell>
          <cell r="T820" t="str">
            <v>CA01</v>
          </cell>
          <cell r="U820">
            <v>-10281</v>
          </cell>
          <cell r="V820" t="str">
            <v>LDB</v>
          </cell>
          <cell r="W820">
            <v>0</v>
          </cell>
          <cell r="Y820">
            <v>0</v>
          </cell>
          <cell r="Z820">
            <v>0</v>
          </cell>
          <cell r="AA820" t="str">
            <v>BCH</v>
          </cell>
          <cell r="AB820" t="str">
            <v>0004</v>
          </cell>
          <cell r="AC820" t="str">
            <v>WKS</v>
          </cell>
          <cell r="AE820" t="str">
            <v>JV#</v>
          </cell>
          <cell r="AF820" t="str">
            <v>1232</v>
          </cell>
          <cell r="AG820" t="str">
            <v>FRN</v>
          </cell>
          <cell r="AH820" t="str">
            <v>6308</v>
          </cell>
          <cell r="AI820" t="str">
            <v>RP#</v>
          </cell>
          <cell r="AJ820" t="str">
            <v>000</v>
          </cell>
          <cell r="AK820" t="str">
            <v>CTL</v>
          </cell>
          <cell r="AM820" t="str">
            <v>RF#</v>
          </cell>
          <cell r="AU820" t="str">
            <v>AC-REV ACCRUAL OF OCT 02 CAPITA</v>
          </cell>
          <cell r="AZ820" t="str">
            <v>FPL Fibernet</v>
          </cell>
        </row>
        <row r="821">
          <cell r="A821" t="str">
            <v>107100</v>
          </cell>
          <cell r="B821" t="str">
            <v>0312</v>
          </cell>
          <cell r="C821" t="str">
            <v>06300</v>
          </cell>
          <cell r="D821" t="str">
            <v>0ELECT</v>
          </cell>
          <cell r="E821" t="str">
            <v>312000</v>
          </cell>
          <cell r="F821" t="str">
            <v>0676</v>
          </cell>
          <cell r="G821" t="str">
            <v>12450</v>
          </cell>
          <cell r="H821" t="str">
            <v>A</v>
          </cell>
          <cell r="I821" t="str">
            <v>00000041</v>
          </cell>
          <cell r="J821">
            <v>65</v>
          </cell>
          <cell r="K821">
            <v>312</v>
          </cell>
          <cell r="L821">
            <v>6311</v>
          </cell>
          <cell r="M821">
            <v>398</v>
          </cell>
          <cell r="N821">
            <v>0</v>
          </cell>
          <cell r="O821">
            <v>1</v>
          </cell>
          <cell r="P821">
            <v>398.00099999999998</v>
          </cell>
          <cell r="Q821" t="str">
            <v>0676</v>
          </cell>
          <cell r="R821" t="str">
            <v>12450</v>
          </cell>
          <cell r="S821" t="str">
            <v>200212</v>
          </cell>
          <cell r="T821" t="str">
            <v>SA01</v>
          </cell>
          <cell r="U821">
            <v>-0.04</v>
          </cell>
          <cell r="V821" t="str">
            <v>LDB</v>
          </cell>
          <cell r="W821">
            <v>0</v>
          </cell>
          <cell r="Y821">
            <v>0</v>
          </cell>
          <cell r="Z821">
            <v>-4</v>
          </cell>
          <cell r="AA821" t="str">
            <v>MS#</v>
          </cell>
          <cell r="AB821" t="str">
            <v xml:space="preserve">   998014774</v>
          </cell>
          <cell r="AC821" t="str">
            <v>BCH</v>
          </cell>
          <cell r="AD821" t="str">
            <v>016817</v>
          </cell>
          <cell r="AE821" t="str">
            <v>TML</v>
          </cell>
          <cell r="AF821" t="str">
            <v>12010</v>
          </cell>
          <cell r="AG821" t="str">
            <v>SRL</v>
          </cell>
          <cell r="AH821" t="str">
            <v>0368</v>
          </cell>
          <cell r="AI821" t="str">
            <v>DLV</v>
          </cell>
          <cell r="AJ821" t="str">
            <v>000</v>
          </cell>
          <cell r="AK821" t="str">
            <v>REL</v>
          </cell>
          <cell r="AL821" t="str">
            <v>000</v>
          </cell>
          <cell r="AM821" t="str">
            <v>LN#</v>
          </cell>
          <cell r="AO821" t="str">
            <v>UOI</v>
          </cell>
          <cell r="AP821" t="str">
            <v>EA</v>
          </cell>
          <cell r="AU821" t="str">
            <v>0</v>
          </cell>
          <cell r="AW821" t="str">
            <v>000</v>
          </cell>
          <cell r="AX821" t="str">
            <v>00</v>
          </cell>
          <cell r="AY821" t="str">
            <v>0</v>
          </cell>
          <cell r="AZ821" t="str">
            <v>FPL Fibernet</v>
          </cell>
        </row>
        <row r="822">
          <cell r="A822" t="str">
            <v>107100</v>
          </cell>
          <cell r="B822" t="str">
            <v>0312</v>
          </cell>
          <cell r="C822" t="str">
            <v>06300</v>
          </cell>
          <cell r="D822" t="str">
            <v>0FIBER</v>
          </cell>
          <cell r="E822" t="str">
            <v>312000</v>
          </cell>
          <cell r="F822" t="str">
            <v>0790</v>
          </cell>
          <cell r="G822" t="str">
            <v>65000</v>
          </cell>
          <cell r="H822" t="str">
            <v>A</v>
          </cell>
          <cell r="I822" t="str">
            <v>00000041</v>
          </cell>
          <cell r="J822">
            <v>9</v>
          </cell>
          <cell r="K822">
            <v>312</v>
          </cell>
          <cell r="L822">
            <v>6311</v>
          </cell>
          <cell r="M822">
            <v>0</v>
          </cell>
          <cell r="N822">
            <v>0</v>
          </cell>
          <cell r="O822">
            <v>0</v>
          </cell>
          <cell r="P822">
            <v>0</v>
          </cell>
          <cell r="Q822" t="str">
            <v>0790</v>
          </cell>
          <cell r="R822" t="str">
            <v>65000</v>
          </cell>
          <cell r="S822" t="str">
            <v>200212</v>
          </cell>
          <cell r="T822" t="str">
            <v>CA01</v>
          </cell>
          <cell r="U822">
            <v>-4979.12</v>
          </cell>
          <cell r="V822" t="str">
            <v>LDB</v>
          </cell>
          <cell r="W822">
            <v>0</v>
          </cell>
          <cell r="Y822">
            <v>0</v>
          </cell>
          <cell r="Z822">
            <v>0</v>
          </cell>
          <cell r="AA822" t="str">
            <v>BCH</v>
          </cell>
          <cell r="AB822" t="str">
            <v>0023</v>
          </cell>
          <cell r="AC822" t="str">
            <v>WKS</v>
          </cell>
          <cell r="AE822" t="str">
            <v>JV#</v>
          </cell>
          <cell r="AF822" t="str">
            <v>1232</v>
          </cell>
          <cell r="AG822" t="str">
            <v>FRN</v>
          </cell>
          <cell r="AH822" t="str">
            <v>6311</v>
          </cell>
          <cell r="AI822" t="str">
            <v>RP#</v>
          </cell>
          <cell r="AJ822" t="str">
            <v>000</v>
          </cell>
          <cell r="AK822" t="str">
            <v>CTL</v>
          </cell>
          <cell r="AM822" t="str">
            <v>RF#</v>
          </cell>
          <cell r="AU822" t="str">
            <v>TO PLACE IN SERVICE</v>
          </cell>
          <cell r="AZ822" t="str">
            <v>FPL Fibernet</v>
          </cell>
        </row>
        <row r="823">
          <cell r="A823" t="str">
            <v>107100</v>
          </cell>
          <cell r="B823" t="str">
            <v>0312</v>
          </cell>
          <cell r="C823" t="str">
            <v>06300</v>
          </cell>
          <cell r="D823" t="str">
            <v>0FIBER</v>
          </cell>
          <cell r="E823" t="str">
            <v>312000</v>
          </cell>
          <cell r="F823" t="str">
            <v>0790</v>
          </cell>
          <cell r="G823" t="str">
            <v>65000</v>
          </cell>
          <cell r="H823" t="str">
            <v>A</v>
          </cell>
          <cell r="I823" t="str">
            <v>00000041</v>
          </cell>
          <cell r="J823">
            <v>63</v>
          </cell>
          <cell r="K823">
            <v>312</v>
          </cell>
          <cell r="L823">
            <v>6311</v>
          </cell>
          <cell r="M823">
            <v>0</v>
          </cell>
          <cell r="N823">
            <v>0</v>
          </cell>
          <cell r="O823">
            <v>0</v>
          </cell>
          <cell r="P823">
            <v>0</v>
          </cell>
          <cell r="Q823" t="str">
            <v>0790</v>
          </cell>
          <cell r="R823" t="str">
            <v>65000</v>
          </cell>
          <cell r="S823" t="str">
            <v>200212</v>
          </cell>
          <cell r="T823" t="str">
            <v>CA01</v>
          </cell>
          <cell r="U823">
            <v>30000</v>
          </cell>
          <cell r="V823" t="str">
            <v>LDB</v>
          </cell>
          <cell r="W823">
            <v>0</v>
          </cell>
          <cell r="Y823">
            <v>0</v>
          </cell>
          <cell r="Z823">
            <v>0</v>
          </cell>
          <cell r="AA823" t="str">
            <v>BCH</v>
          </cell>
          <cell r="AB823" t="str">
            <v>0024</v>
          </cell>
          <cell r="AC823" t="str">
            <v>WKS</v>
          </cell>
          <cell r="AE823" t="str">
            <v>JV#</v>
          </cell>
          <cell r="AF823" t="str">
            <v>1232</v>
          </cell>
          <cell r="AG823" t="str">
            <v>FRN</v>
          </cell>
          <cell r="AH823" t="str">
            <v>6311</v>
          </cell>
          <cell r="AI823" t="str">
            <v>RP#</v>
          </cell>
          <cell r="AJ823" t="str">
            <v>000</v>
          </cell>
          <cell r="AK823" t="str">
            <v>CTL</v>
          </cell>
          <cell r="AM823" t="str">
            <v>RF#</v>
          </cell>
          <cell r="AU823" t="str">
            <v>ACCR DEC 02 CAP-FELIX EQU</v>
          </cell>
          <cell r="AZ823" t="str">
            <v>FPL Fibernet</v>
          </cell>
        </row>
        <row r="824">
          <cell r="A824" t="str">
            <v>107100</v>
          </cell>
          <cell r="B824" t="str">
            <v>0312</v>
          </cell>
          <cell r="C824" t="str">
            <v>06300</v>
          </cell>
          <cell r="D824" t="str">
            <v>0FIBER</v>
          </cell>
          <cell r="E824" t="str">
            <v>312000</v>
          </cell>
          <cell r="F824" t="str">
            <v>0790</v>
          </cell>
          <cell r="G824" t="str">
            <v>65000</v>
          </cell>
          <cell r="H824" t="str">
            <v>A</v>
          </cell>
          <cell r="I824" t="str">
            <v>00000041</v>
          </cell>
          <cell r="J824">
            <v>63</v>
          </cell>
          <cell r="K824">
            <v>312</v>
          </cell>
          <cell r="L824">
            <v>6311</v>
          </cell>
          <cell r="M824">
            <v>0</v>
          </cell>
          <cell r="N824">
            <v>0</v>
          </cell>
          <cell r="O824">
            <v>0</v>
          </cell>
          <cell r="P824">
            <v>0</v>
          </cell>
          <cell r="Q824" t="str">
            <v>0790</v>
          </cell>
          <cell r="R824" t="str">
            <v>65000</v>
          </cell>
          <cell r="S824" t="str">
            <v>200212</v>
          </cell>
          <cell r="T824" t="str">
            <v>CA01</v>
          </cell>
          <cell r="U824">
            <v>50300</v>
          </cell>
          <cell r="V824" t="str">
            <v>LDB</v>
          </cell>
          <cell r="W824">
            <v>0</v>
          </cell>
          <cell r="Y824">
            <v>0</v>
          </cell>
          <cell r="Z824">
            <v>0</v>
          </cell>
          <cell r="AA824" t="str">
            <v>BCH</v>
          </cell>
          <cell r="AB824" t="str">
            <v>0015</v>
          </cell>
          <cell r="AC824" t="str">
            <v>WKS</v>
          </cell>
          <cell r="AE824" t="str">
            <v>JV#</v>
          </cell>
          <cell r="AF824" t="str">
            <v>1232</v>
          </cell>
          <cell r="AG824" t="str">
            <v>FRN</v>
          </cell>
          <cell r="AH824" t="str">
            <v>6311</v>
          </cell>
          <cell r="AI824" t="str">
            <v>RP#</v>
          </cell>
          <cell r="AJ824" t="str">
            <v>000</v>
          </cell>
          <cell r="AK824" t="str">
            <v>CTL</v>
          </cell>
          <cell r="AM824" t="str">
            <v>RF#</v>
          </cell>
          <cell r="AU824" t="str">
            <v>ACCRUAL OF DEC 02 CAPITAL</v>
          </cell>
          <cell r="AZ824" t="str">
            <v>FPL Fibernet</v>
          </cell>
        </row>
        <row r="825">
          <cell r="A825" t="str">
            <v>107100</v>
          </cell>
          <cell r="B825" t="str">
            <v>0312</v>
          </cell>
          <cell r="C825" t="str">
            <v>06300</v>
          </cell>
          <cell r="D825" t="str">
            <v>0FIBER</v>
          </cell>
          <cell r="E825" t="str">
            <v>312000</v>
          </cell>
          <cell r="F825" t="str">
            <v>0790</v>
          </cell>
          <cell r="G825" t="str">
            <v>65000</v>
          </cell>
          <cell r="H825" t="str">
            <v>A</v>
          </cell>
          <cell r="I825" t="str">
            <v>00000041</v>
          </cell>
          <cell r="J825">
            <v>63</v>
          </cell>
          <cell r="K825">
            <v>312</v>
          </cell>
          <cell r="L825">
            <v>6311</v>
          </cell>
          <cell r="M825">
            <v>0</v>
          </cell>
          <cell r="N825">
            <v>0</v>
          </cell>
          <cell r="O825">
            <v>0</v>
          </cell>
          <cell r="P825">
            <v>0</v>
          </cell>
          <cell r="Q825" t="str">
            <v>0790</v>
          </cell>
          <cell r="R825" t="str">
            <v>65000</v>
          </cell>
          <cell r="S825" t="str">
            <v>200212</v>
          </cell>
          <cell r="T825" t="str">
            <v>CA01</v>
          </cell>
          <cell r="U825">
            <v>-38500</v>
          </cell>
          <cell r="V825" t="str">
            <v>LDB</v>
          </cell>
          <cell r="W825">
            <v>0</v>
          </cell>
          <cell r="Y825">
            <v>0</v>
          </cell>
          <cell r="Z825">
            <v>0</v>
          </cell>
          <cell r="AA825" t="str">
            <v>BCH</v>
          </cell>
          <cell r="AB825" t="str">
            <v>0003</v>
          </cell>
          <cell r="AC825" t="str">
            <v>WKS</v>
          </cell>
          <cell r="AE825" t="str">
            <v>JV#</v>
          </cell>
          <cell r="AF825" t="str">
            <v>1232</v>
          </cell>
          <cell r="AG825" t="str">
            <v>FRN</v>
          </cell>
          <cell r="AH825" t="str">
            <v>6311</v>
          </cell>
          <cell r="AI825" t="str">
            <v>RP#</v>
          </cell>
          <cell r="AJ825" t="str">
            <v>000</v>
          </cell>
          <cell r="AK825" t="str">
            <v>CTL</v>
          </cell>
          <cell r="AM825" t="str">
            <v>RF#</v>
          </cell>
          <cell r="AU825" t="str">
            <v>AC-REV ACCRUAL OF OCT 02 CAPITA</v>
          </cell>
          <cell r="AZ825" t="str">
            <v>FPL Fibernet</v>
          </cell>
        </row>
        <row r="826">
          <cell r="A826" t="str">
            <v>107100</v>
          </cell>
          <cell r="B826" t="str">
            <v>0312</v>
          </cell>
          <cell r="C826" t="str">
            <v>06300</v>
          </cell>
          <cell r="D826" t="str">
            <v>0ELECT</v>
          </cell>
          <cell r="E826" t="str">
            <v>312000</v>
          </cell>
          <cell r="F826" t="str">
            <v>0662</v>
          </cell>
          <cell r="G826" t="str">
            <v>65000</v>
          </cell>
          <cell r="H826" t="str">
            <v>A</v>
          </cell>
          <cell r="I826" t="str">
            <v>00000041</v>
          </cell>
          <cell r="J826">
            <v>65</v>
          </cell>
          <cell r="K826">
            <v>312</v>
          </cell>
          <cell r="L826">
            <v>6312</v>
          </cell>
          <cell r="M826">
            <v>0</v>
          </cell>
          <cell r="N826">
            <v>0</v>
          </cell>
          <cell r="O826">
            <v>0</v>
          </cell>
          <cell r="P826">
            <v>0</v>
          </cell>
          <cell r="Q826" t="str">
            <v>0662</v>
          </cell>
          <cell r="R826" t="str">
            <v>65000</v>
          </cell>
          <cell r="S826" t="str">
            <v>200212</v>
          </cell>
          <cell r="T826" t="str">
            <v>CA01</v>
          </cell>
          <cell r="U826">
            <v>26134.69</v>
          </cell>
          <cell r="V826" t="str">
            <v>LDB</v>
          </cell>
          <cell r="W826">
            <v>0</v>
          </cell>
          <cell r="Y826">
            <v>0</v>
          </cell>
          <cell r="Z826">
            <v>0</v>
          </cell>
          <cell r="AA826" t="str">
            <v>BCH</v>
          </cell>
          <cell r="AB826" t="str">
            <v>0055</v>
          </cell>
          <cell r="AC826" t="str">
            <v>WKS</v>
          </cell>
          <cell r="AE826" t="str">
            <v>JV#</v>
          </cell>
          <cell r="AF826" t="str">
            <v>1232</v>
          </cell>
          <cell r="AG826" t="str">
            <v>FRN</v>
          </cell>
          <cell r="AH826" t="str">
            <v>6312</v>
          </cell>
          <cell r="AI826" t="str">
            <v>RP#</v>
          </cell>
          <cell r="AJ826" t="str">
            <v>000</v>
          </cell>
          <cell r="AK826" t="str">
            <v>CTL</v>
          </cell>
          <cell r="AM826" t="str">
            <v>RF#</v>
          </cell>
          <cell r="AU826" t="str">
            <v>NORTEL NETWORKS USA INC</v>
          </cell>
          <cell r="AZ826" t="str">
            <v>FPL Fibernet</v>
          </cell>
        </row>
        <row r="827">
          <cell r="A827" t="str">
            <v>107100</v>
          </cell>
          <cell r="B827" t="str">
            <v>0312</v>
          </cell>
          <cell r="C827" t="str">
            <v>06300</v>
          </cell>
          <cell r="D827" t="str">
            <v>0FIBER</v>
          </cell>
          <cell r="E827" t="str">
            <v>312000</v>
          </cell>
          <cell r="F827" t="str">
            <v>0790</v>
          </cell>
          <cell r="G827" t="str">
            <v>65000</v>
          </cell>
          <cell r="H827" t="str">
            <v>A</v>
          </cell>
          <cell r="I827" t="str">
            <v>00000041</v>
          </cell>
          <cell r="J827">
            <v>63</v>
          </cell>
          <cell r="K827">
            <v>312</v>
          </cell>
          <cell r="L827">
            <v>6312</v>
          </cell>
          <cell r="M827">
            <v>0</v>
          </cell>
          <cell r="N827">
            <v>0</v>
          </cell>
          <cell r="O827">
            <v>0</v>
          </cell>
          <cell r="P827">
            <v>0</v>
          </cell>
          <cell r="Q827" t="str">
            <v>0790</v>
          </cell>
          <cell r="R827" t="str">
            <v>65000</v>
          </cell>
          <cell r="S827" t="str">
            <v>200212</v>
          </cell>
          <cell r="T827" t="str">
            <v>CA01</v>
          </cell>
          <cell r="U827">
            <v>24632</v>
          </cell>
          <cell r="V827" t="str">
            <v>LDB</v>
          </cell>
          <cell r="W827">
            <v>0</v>
          </cell>
          <cell r="Y827">
            <v>0</v>
          </cell>
          <cell r="Z827">
            <v>0</v>
          </cell>
          <cell r="AA827" t="str">
            <v>BCH</v>
          </cell>
          <cell r="AB827" t="str">
            <v>0011</v>
          </cell>
          <cell r="AC827" t="str">
            <v>WKS</v>
          </cell>
          <cell r="AE827" t="str">
            <v>JV#</v>
          </cell>
          <cell r="AF827" t="str">
            <v>1232</v>
          </cell>
          <cell r="AG827" t="str">
            <v>FRN</v>
          </cell>
          <cell r="AH827" t="str">
            <v>6312</v>
          </cell>
          <cell r="AI827" t="str">
            <v>RP#</v>
          </cell>
          <cell r="AJ827" t="str">
            <v>000</v>
          </cell>
          <cell r="AK827" t="str">
            <v>CTL</v>
          </cell>
          <cell r="AM827" t="str">
            <v>RF#</v>
          </cell>
          <cell r="AU827" t="str">
            <v>ACCRUAL OF OCT 02 CAPITAL</v>
          </cell>
          <cell r="AZ827" t="str">
            <v>FPL Fibernet</v>
          </cell>
        </row>
        <row r="828">
          <cell r="A828" t="str">
            <v>107100</v>
          </cell>
          <cell r="B828" t="str">
            <v>0312</v>
          </cell>
          <cell r="C828" t="str">
            <v>06300</v>
          </cell>
          <cell r="D828" t="str">
            <v>0FIBER</v>
          </cell>
          <cell r="E828" t="str">
            <v>312000</v>
          </cell>
          <cell r="F828" t="str">
            <v>0790</v>
          </cell>
          <cell r="G828" t="str">
            <v>65000</v>
          </cell>
          <cell r="H828" t="str">
            <v>A</v>
          </cell>
          <cell r="I828" t="str">
            <v>00000041</v>
          </cell>
          <cell r="J828">
            <v>63</v>
          </cell>
          <cell r="K828">
            <v>312</v>
          </cell>
          <cell r="L828">
            <v>6312</v>
          </cell>
          <cell r="M828">
            <v>0</v>
          </cell>
          <cell r="N828">
            <v>0</v>
          </cell>
          <cell r="O828">
            <v>0</v>
          </cell>
          <cell r="P828">
            <v>0</v>
          </cell>
          <cell r="Q828" t="str">
            <v>0790</v>
          </cell>
          <cell r="R828" t="str">
            <v>65000</v>
          </cell>
          <cell r="S828" t="str">
            <v>200212</v>
          </cell>
          <cell r="T828" t="str">
            <v>CA01</v>
          </cell>
          <cell r="U828">
            <v>-24632</v>
          </cell>
          <cell r="V828" t="str">
            <v>LDB</v>
          </cell>
          <cell r="W828">
            <v>0</v>
          </cell>
          <cell r="Y828">
            <v>0</v>
          </cell>
          <cell r="Z828">
            <v>0</v>
          </cell>
          <cell r="AA828" t="str">
            <v>BCH</v>
          </cell>
          <cell r="AB828" t="str">
            <v>0049</v>
          </cell>
          <cell r="AC828" t="str">
            <v>WKS</v>
          </cell>
          <cell r="AE828" t="str">
            <v>JV#</v>
          </cell>
          <cell r="AF828" t="str">
            <v>1232</v>
          </cell>
          <cell r="AG828" t="str">
            <v>FRN</v>
          </cell>
          <cell r="AH828" t="str">
            <v>6312</v>
          </cell>
          <cell r="AI828" t="str">
            <v>RP#</v>
          </cell>
          <cell r="AJ828" t="str">
            <v>000</v>
          </cell>
          <cell r="AK828" t="str">
            <v>CTL</v>
          </cell>
          <cell r="AM828" t="str">
            <v>RF#</v>
          </cell>
          <cell r="AU828" t="str">
            <v>ACCR REVERSAL OF DEC 02</v>
          </cell>
          <cell r="AZ828" t="str">
            <v>FPL Fibernet</v>
          </cell>
        </row>
        <row r="829">
          <cell r="A829" t="str">
            <v>107100</v>
          </cell>
          <cell r="B829" t="str">
            <v>0312</v>
          </cell>
          <cell r="C829" t="str">
            <v>06300</v>
          </cell>
          <cell r="D829" t="str">
            <v>0ELECT</v>
          </cell>
          <cell r="E829" t="str">
            <v>312000</v>
          </cell>
          <cell r="F829" t="str">
            <v>0790</v>
          </cell>
          <cell r="G829" t="str">
            <v>65000</v>
          </cell>
          <cell r="H829" t="str">
            <v>A</v>
          </cell>
          <cell r="I829" t="str">
            <v>00000041</v>
          </cell>
          <cell r="J829">
            <v>70</v>
          </cell>
          <cell r="K829">
            <v>312</v>
          </cell>
          <cell r="L829">
            <v>6314</v>
          </cell>
          <cell r="M829">
            <v>0</v>
          </cell>
          <cell r="N829">
            <v>0</v>
          </cell>
          <cell r="O829">
            <v>0</v>
          </cell>
          <cell r="P829">
            <v>0</v>
          </cell>
          <cell r="Q829" t="str">
            <v>0790</v>
          </cell>
          <cell r="R829" t="str">
            <v>65000</v>
          </cell>
          <cell r="S829" t="str">
            <v>200212</v>
          </cell>
          <cell r="T829" t="str">
            <v>CA01</v>
          </cell>
          <cell r="U829">
            <v>10628.6</v>
          </cell>
          <cell r="V829" t="str">
            <v>LDB</v>
          </cell>
          <cell r="W829">
            <v>0</v>
          </cell>
          <cell r="Y829">
            <v>0</v>
          </cell>
          <cell r="Z829">
            <v>0</v>
          </cell>
          <cell r="AA829" t="str">
            <v>BCH</v>
          </cell>
          <cell r="AB829" t="str">
            <v>0023</v>
          </cell>
          <cell r="AC829" t="str">
            <v>WKS</v>
          </cell>
          <cell r="AE829" t="str">
            <v>JV#</v>
          </cell>
          <cell r="AF829" t="str">
            <v>1232</v>
          </cell>
          <cell r="AG829" t="str">
            <v>FRN</v>
          </cell>
          <cell r="AH829" t="str">
            <v>6314</v>
          </cell>
          <cell r="AI829" t="str">
            <v>RP#</v>
          </cell>
          <cell r="AJ829" t="str">
            <v>000</v>
          </cell>
          <cell r="AK829" t="str">
            <v>CTL</v>
          </cell>
          <cell r="AM829" t="str">
            <v>RF#</v>
          </cell>
          <cell r="AU829" t="str">
            <v>TO PLACE IN SERVICE</v>
          </cell>
          <cell r="AZ829" t="str">
            <v>FPL Fibernet</v>
          </cell>
        </row>
        <row r="830">
          <cell r="A830" t="str">
            <v>107100</v>
          </cell>
          <cell r="B830" t="str">
            <v>0313</v>
          </cell>
          <cell r="C830" t="str">
            <v>06300</v>
          </cell>
          <cell r="D830" t="str">
            <v>0ELECT</v>
          </cell>
          <cell r="E830" t="str">
            <v>313000</v>
          </cell>
          <cell r="F830" t="str">
            <v>0790</v>
          </cell>
          <cell r="G830" t="str">
            <v>65000</v>
          </cell>
          <cell r="H830" t="str">
            <v>A</v>
          </cell>
          <cell r="I830" t="str">
            <v>00000041</v>
          </cell>
          <cell r="J830">
            <v>70</v>
          </cell>
          <cell r="K830">
            <v>313</v>
          </cell>
          <cell r="L830">
            <v>6317</v>
          </cell>
          <cell r="M830">
            <v>0</v>
          </cell>
          <cell r="N830">
            <v>0</v>
          </cell>
          <cell r="O830">
            <v>0</v>
          </cell>
          <cell r="P830">
            <v>0</v>
          </cell>
          <cell r="Q830" t="str">
            <v>0790</v>
          </cell>
          <cell r="R830" t="str">
            <v>65000</v>
          </cell>
          <cell r="S830" t="str">
            <v>200212</v>
          </cell>
          <cell r="T830" t="str">
            <v>CA01</v>
          </cell>
          <cell r="U830">
            <v>-57324.65</v>
          </cell>
          <cell r="V830" t="str">
            <v>LDB</v>
          </cell>
          <cell r="W830">
            <v>0</v>
          </cell>
          <cell r="Y830">
            <v>0</v>
          </cell>
          <cell r="Z830">
            <v>0</v>
          </cell>
          <cell r="AA830" t="str">
            <v>BCH</v>
          </cell>
          <cell r="AB830" t="str">
            <v>0023</v>
          </cell>
          <cell r="AC830" t="str">
            <v>WKS</v>
          </cell>
          <cell r="AE830" t="str">
            <v>JV#</v>
          </cell>
          <cell r="AF830" t="str">
            <v>1232</v>
          </cell>
          <cell r="AG830" t="str">
            <v>FRN</v>
          </cell>
          <cell r="AH830" t="str">
            <v>6317</v>
          </cell>
          <cell r="AI830" t="str">
            <v>RP#</v>
          </cell>
          <cell r="AJ830" t="str">
            <v>000</v>
          </cell>
          <cell r="AK830" t="str">
            <v>CTL</v>
          </cell>
          <cell r="AM830" t="str">
            <v>RF#</v>
          </cell>
          <cell r="AU830" t="str">
            <v>TO PLACE IN SERVICE</v>
          </cell>
          <cell r="AZ830" t="str">
            <v>FPL Fibernet</v>
          </cell>
        </row>
        <row r="831">
          <cell r="A831" t="str">
            <v>107100</v>
          </cell>
          <cell r="B831" t="str">
            <v>0306</v>
          </cell>
          <cell r="C831" t="str">
            <v>06300</v>
          </cell>
          <cell r="D831" t="str">
            <v>0FIBER</v>
          </cell>
          <cell r="E831" t="str">
            <v>306000</v>
          </cell>
          <cell r="F831" t="str">
            <v>0790</v>
          </cell>
          <cell r="G831" t="str">
            <v>65000</v>
          </cell>
          <cell r="H831" t="str">
            <v>A</v>
          </cell>
          <cell r="I831" t="str">
            <v>00000041</v>
          </cell>
          <cell r="J831">
            <v>63</v>
          </cell>
          <cell r="K831">
            <v>306</v>
          </cell>
          <cell r="L831">
            <v>6321</v>
          </cell>
          <cell r="M831">
            <v>0</v>
          </cell>
          <cell r="N831">
            <v>0</v>
          </cell>
          <cell r="O831">
            <v>0</v>
          </cell>
          <cell r="P831">
            <v>0</v>
          </cell>
          <cell r="Q831" t="str">
            <v>0790</v>
          </cell>
          <cell r="R831" t="str">
            <v>65000</v>
          </cell>
          <cell r="S831" t="str">
            <v>200212</v>
          </cell>
          <cell r="T831" t="str">
            <v>CA01</v>
          </cell>
          <cell r="U831">
            <v>19833</v>
          </cell>
          <cell r="V831" t="str">
            <v>LDB</v>
          </cell>
          <cell r="W831">
            <v>0</v>
          </cell>
          <cell r="Y831">
            <v>0</v>
          </cell>
          <cell r="Z831">
            <v>0</v>
          </cell>
          <cell r="AA831" t="str">
            <v>BCH</v>
          </cell>
          <cell r="AB831" t="str">
            <v>0024</v>
          </cell>
          <cell r="AC831" t="str">
            <v>WKS</v>
          </cell>
          <cell r="AE831" t="str">
            <v>JV#</v>
          </cell>
          <cell r="AF831" t="str">
            <v>1232</v>
          </cell>
          <cell r="AG831" t="str">
            <v>FRN</v>
          </cell>
          <cell r="AH831" t="str">
            <v>6321</v>
          </cell>
          <cell r="AI831" t="str">
            <v>RP#</v>
          </cell>
          <cell r="AJ831" t="str">
            <v>000</v>
          </cell>
          <cell r="AK831" t="str">
            <v>CTL</v>
          </cell>
          <cell r="AM831" t="str">
            <v>RF#</v>
          </cell>
          <cell r="AU831" t="str">
            <v>ACCR DEC 02 CAP-FELIX EQU</v>
          </cell>
          <cell r="AZ831" t="str">
            <v>FPL Fibernet</v>
          </cell>
        </row>
        <row r="832">
          <cell r="A832" t="str">
            <v>107100</v>
          </cell>
          <cell r="B832" t="str">
            <v>0306</v>
          </cell>
          <cell r="C832" t="str">
            <v>06300</v>
          </cell>
          <cell r="D832" t="str">
            <v>0FIBER</v>
          </cell>
          <cell r="E832" t="str">
            <v>306000</v>
          </cell>
          <cell r="F832" t="str">
            <v>0790</v>
          </cell>
          <cell r="G832" t="str">
            <v>65000</v>
          </cell>
          <cell r="H832" t="str">
            <v>A</v>
          </cell>
          <cell r="I832" t="str">
            <v>00000041</v>
          </cell>
          <cell r="J832">
            <v>63</v>
          </cell>
          <cell r="K832">
            <v>306</v>
          </cell>
          <cell r="L832">
            <v>6321</v>
          </cell>
          <cell r="M832">
            <v>0</v>
          </cell>
          <cell r="N832">
            <v>0</v>
          </cell>
          <cell r="O832">
            <v>0</v>
          </cell>
          <cell r="P832">
            <v>0</v>
          </cell>
          <cell r="Q832" t="str">
            <v>0790</v>
          </cell>
          <cell r="R832" t="str">
            <v>65000</v>
          </cell>
          <cell r="S832" t="str">
            <v>200212</v>
          </cell>
          <cell r="T832" t="str">
            <v>CA01</v>
          </cell>
          <cell r="U832">
            <v>-24467</v>
          </cell>
          <cell r="V832" t="str">
            <v>LDB</v>
          </cell>
          <cell r="W832">
            <v>0</v>
          </cell>
          <cell r="Y832">
            <v>0</v>
          </cell>
          <cell r="Z832">
            <v>0</v>
          </cell>
          <cell r="AA832" t="str">
            <v>BCH</v>
          </cell>
          <cell r="AB832" t="str">
            <v>0004</v>
          </cell>
          <cell r="AC832" t="str">
            <v>WKS</v>
          </cell>
          <cell r="AE832" t="str">
            <v>JV#</v>
          </cell>
          <cell r="AF832" t="str">
            <v>1232</v>
          </cell>
          <cell r="AG832" t="str">
            <v>FRN</v>
          </cell>
          <cell r="AH832" t="str">
            <v>6321</v>
          </cell>
          <cell r="AI832" t="str">
            <v>RP#</v>
          </cell>
          <cell r="AJ832" t="str">
            <v>000</v>
          </cell>
          <cell r="AK832" t="str">
            <v>CTL</v>
          </cell>
          <cell r="AM832" t="str">
            <v>RF#</v>
          </cell>
          <cell r="AU832" t="str">
            <v>AC-REV ACCRUAL OF OCT 02 CAPITA</v>
          </cell>
          <cell r="AZ832" t="str">
            <v>FPL Fibernet</v>
          </cell>
        </row>
        <row r="833">
          <cell r="A833" t="str">
            <v>107100</v>
          </cell>
          <cell r="B833" t="str">
            <v>0314</v>
          </cell>
          <cell r="C833" t="str">
            <v>06300</v>
          </cell>
          <cell r="D833" t="str">
            <v>0FIBER</v>
          </cell>
          <cell r="E833" t="str">
            <v>314000</v>
          </cell>
          <cell r="F833" t="str">
            <v>0790</v>
          </cell>
          <cell r="G833" t="str">
            <v>65000</v>
          </cell>
          <cell r="H833" t="str">
            <v>A</v>
          </cell>
          <cell r="I833" t="str">
            <v>00000041</v>
          </cell>
          <cell r="J833">
            <v>9</v>
          </cell>
          <cell r="K833">
            <v>314</v>
          </cell>
          <cell r="L833">
            <v>6321</v>
          </cell>
          <cell r="M833">
            <v>0</v>
          </cell>
          <cell r="N833">
            <v>0</v>
          </cell>
          <cell r="O833">
            <v>0</v>
          </cell>
          <cell r="P833">
            <v>0</v>
          </cell>
          <cell r="Q833" t="str">
            <v>0790</v>
          </cell>
          <cell r="R833" t="str">
            <v>65000</v>
          </cell>
          <cell r="S833" t="str">
            <v>200212</v>
          </cell>
          <cell r="T833" t="str">
            <v>CA01</v>
          </cell>
          <cell r="U833">
            <v>-1296.0899999999999</v>
          </cell>
          <cell r="V833" t="str">
            <v>LDB</v>
          </cell>
          <cell r="W833">
            <v>0</v>
          </cell>
          <cell r="Y833">
            <v>0</v>
          </cell>
          <cell r="Z833">
            <v>0</v>
          </cell>
          <cell r="AA833" t="str">
            <v>BCH</v>
          </cell>
          <cell r="AB833" t="str">
            <v>0023</v>
          </cell>
          <cell r="AC833" t="str">
            <v>WKS</v>
          </cell>
          <cell r="AE833" t="str">
            <v>JV#</v>
          </cell>
          <cell r="AF833" t="str">
            <v>1232</v>
          </cell>
          <cell r="AG833" t="str">
            <v>FRN</v>
          </cell>
          <cell r="AH833" t="str">
            <v>6321</v>
          </cell>
          <cell r="AI833" t="str">
            <v>RP#</v>
          </cell>
          <cell r="AJ833" t="str">
            <v>000</v>
          </cell>
          <cell r="AK833" t="str">
            <v>CTL</v>
          </cell>
          <cell r="AM833" t="str">
            <v>RF#</v>
          </cell>
          <cell r="AU833" t="str">
            <v>TO PLACE IN SERVICE</v>
          </cell>
          <cell r="AZ833" t="str">
            <v>FPL Fibernet</v>
          </cell>
        </row>
        <row r="834">
          <cell r="A834" t="str">
            <v>107100</v>
          </cell>
          <cell r="B834" t="str">
            <v>0312</v>
          </cell>
          <cell r="C834" t="str">
            <v>06300</v>
          </cell>
          <cell r="D834" t="str">
            <v>0FIBER</v>
          </cell>
          <cell r="E834" t="str">
            <v>312000</v>
          </cell>
          <cell r="F834" t="str">
            <v>0662</v>
          </cell>
          <cell r="G834" t="str">
            <v>51450</v>
          </cell>
          <cell r="H834" t="str">
            <v>A</v>
          </cell>
          <cell r="I834" t="str">
            <v>00000041</v>
          </cell>
          <cell r="J834">
            <v>63</v>
          </cell>
          <cell r="K834">
            <v>312</v>
          </cell>
          <cell r="L834">
            <v>6324</v>
          </cell>
          <cell r="M834">
            <v>0</v>
          </cell>
          <cell r="N834">
            <v>0</v>
          </cell>
          <cell r="O834">
            <v>0</v>
          </cell>
          <cell r="P834">
            <v>0</v>
          </cell>
          <cell r="Q834" t="str">
            <v>0662</v>
          </cell>
          <cell r="R834" t="str">
            <v>51450</v>
          </cell>
          <cell r="S834" t="str">
            <v>200212</v>
          </cell>
          <cell r="T834" t="str">
            <v>SA01</v>
          </cell>
          <cell r="U834">
            <v>1988.75</v>
          </cell>
          <cell r="W834">
            <v>0</v>
          </cell>
          <cell r="Y834">
            <v>0</v>
          </cell>
          <cell r="Z834">
            <v>1</v>
          </cell>
          <cell r="AA834" t="str">
            <v>BCH</v>
          </cell>
          <cell r="AB834" t="str">
            <v>450002350</v>
          </cell>
          <cell r="AC834" t="str">
            <v>PO#</v>
          </cell>
          <cell r="AD834" t="str">
            <v>4500030221</v>
          </cell>
          <cell r="AE834" t="str">
            <v>S/R</v>
          </cell>
          <cell r="AF834" t="str">
            <v>NET</v>
          </cell>
          <cell r="AI834" t="str">
            <v>PYN</v>
          </cell>
          <cell r="AJ834" t="str">
            <v>W D COMMUNICATIONS INC</v>
          </cell>
          <cell r="AK834" t="str">
            <v>VND</v>
          </cell>
          <cell r="AL834" t="str">
            <v>591953252</v>
          </cell>
          <cell r="AM834" t="str">
            <v>FAC</v>
          </cell>
          <cell r="AN834" t="str">
            <v>000</v>
          </cell>
          <cell r="AQ834" t="str">
            <v>NVD</v>
          </cell>
          <cell r="AR834" t="str">
            <v>2002-12-</v>
          </cell>
          <cell r="AU834" t="str">
            <v>INVOICE# 26312      W D COMMUNICATIONS I5000003559</v>
          </cell>
          <cell r="AV834" t="str">
            <v>WF-BATCH</v>
          </cell>
          <cell r="AW834" t="str">
            <v>000</v>
          </cell>
          <cell r="AX834" t="str">
            <v>00</v>
          </cell>
          <cell r="AY834" t="str">
            <v>0</v>
          </cell>
          <cell r="AZ834" t="str">
            <v>FPL Fibernet</v>
          </cell>
        </row>
        <row r="835">
          <cell r="A835" t="str">
            <v>107100</v>
          </cell>
          <cell r="B835" t="str">
            <v>0312</v>
          </cell>
          <cell r="C835" t="str">
            <v>06300</v>
          </cell>
          <cell r="D835" t="str">
            <v>0FIBER</v>
          </cell>
          <cell r="E835" t="str">
            <v>312000</v>
          </cell>
          <cell r="F835" t="str">
            <v>0662</v>
          </cell>
          <cell r="G835" t="str">
            <v>51450</v>
          </cell>
          <cell r="H835" t="str">
            <v>A</v>
          </cell>
          <cell r="I835" t="str">
            <v>00000041</v>
          </cell>
          <cell r="J835">
            <v>63</v>
          </cell>
          <cell r="K835">
            <v>312</v>
          </cell>
          <cell r="L835">
            <v>6324</v>
          </cell>
          <cell r="M835">
            <v>0</v>
          </cell>
          <cell r="N835">
            <v>0</v>
          </cell>
          <cell r="O835">
            <v>0</v>
          </cell>
          <cell r="P835">
            <v>0</v>
          </cell>
          <cell r="Q835" t="str">
            <v>0662</v>
          </cell>
          <cell r="R835" t="str">
            <v>51450</v>
          </cell>
          <cell r="S835" t="str">
            <v>200212</v>
          </cell>
          <cell r="T835" t="str">
            <v>SA01</v>
          </cell>
          <cell r="U835">
            <v>1988.75</v>
          </cell>
          <cell r="W835">
            <v>0</v>
          </cell>
          <cell r="Y835">
            <v>0</v>
          </cell>
          <cell r="Z835">
            <v>1</v>
          </cell>
          <cell r="AA835" t="str">
            <v>BCH</v>
          </cell>
          <cell r="AB835" t="str">
            <v>450002350</v>
          </cell>
          <cell r="AC835" t="str">
            <v>PO#</v>
          </cell>
          <cell r="AD835" t="str">
            <v>4500030221</v>
          </cell>
          <cell r="AE835" t="str">
            <v>S/R</v>
          </cell>
          <cell r="AF835" t="str">
            <v>NET</v>
          </cell>
          <cell r="AI835" t="str">
            <v>PYN</v>
          </cell>
          <cell r="AJ835" t="str">
            <v>W D COMMUNICATIONS INC</v>
          </cell>
          <cell r="AK835" t="str">
            <v>VND</v>
          </cell>
          <cell r="AL835" t="str">
            <v>591953252</v>
          </cell>
          <cell r="AM835" t="str">
            <v>FAC</v>
          </cell>
          <cell r="AN835" t="str">
            <v>000</v>
          </cell>
          <cell r="AQ835" t="str">
            <v>NVD</v>
          </cell>
          <cell r="AR835" t="str">
            <v>2002-12-</v>
          </cell>
          <cell r="AU835" t="str">
            <v>INVOICE# 26349      W D COMMUNICATIONS I5000003549</v>
          </cell>
          <cell r="AV835" t="str">
            <v>WF-BATCH</v>
          </cell>
          <cell r="AW835" t="str">
            <v>000</v>
          </cell>
          <cell r="AX835" t="str">
            <v>00</v>
          </cell>
          <cell r="AY835" t="str">
            <v>0</v>
          </cell>
          <cell r="AZ835" t="str">
            <v>FPL Fibernet</v>
          </cell>
        </row>
        <row r="836">
          <cell r="A836" t="str">
            <v>107100</v>
          </cell>
          <cell r="B836" t="str">
            <v>0312</v>
          </cell>
          <cell r="C836" t="str">
            <v>06300</v>
          </cell>
          <cell r="D836" t="str">
            <v>0FIBER</v>
          </cell>
          <cell r="E836" t="str">
            <v>312000</v>
          </cell>
          <cell r="F836" t="str">
            <v>0662</v>
          </cell>
          <cell r="G836" t="str">
            <v>51450</v>
          </cell>
          <cell r="H836" t="str">
            <v>A</v>
          </cell>
          <cell r="I836" t="str">
            <v>00000041</v>
          </cell>
          <cell r="J836">
            <v>63</v>
          </cell>
          <cell r="K836">
            <v>312</v>
          </cell>
          <cell r="L836">
            <v>6324</v>
          </cell>
          <cell r="M836">
            <v>0</v>
          </cell>
          <cell r="N836">
            <v>0</v>
          </cell>
          <cell r="O836">
            <v>0</v>
          </cell>
          <cell r="P836">
            <v>0</v>
          </cell>
          <cell r="Q836" t="str">
            <v>0662</v>
          </cell>
          <cell r="R836" t="str">
            <v>51450</v>
          </cell>
          <cell r="S836" t="str">
            <v>200212</v>
          </cell>
          <cell r="T836" t="str">
            <v>SA01</v>
          </cell>
          <cell r="U836">
            <v>2386.5</v>
          </cell>
          <cell r="W836">
            <v>0</v>
          </cell>
          <cell r="Y836">
            <v>0</v>
          </cell>
          <cell r="Z836">
            <v>1</v>
          </cell>
          <cell r="AA836" t="str">
            <v>BCH</v>
          </cell>
          <cell r="AB836" t="str">
            <v>450002350</v>
          </cell>
          <cell r="AC836" t="str">
            <v>PO#</v>
          </cell>
          <cell r="AD836" t="str">
            <v>4500030221</v>
          </cell>
          <cell r="AE836" t="str">
            <v>S/R</v>
          </cell>
          <cell r="AF836" t="str">
            <v>NET</v>
          </cell>
          <cell r="AI836" t="str">
            <v>PYN</v>
          </cell>
          <cell r="AJ836" t="str">
            <v>W D COMMUNICATIONS INC</v>
          </cell>
          <cell r="AK836" t="str">
            <v>VND</v>
          </cell>
          <cell r="AL836" t="str">
            <v>591953252</v>
          </cell>
          <cell r="AM836" t="str">
            <v>FAC</v>
          </cell>
          <cell r="AN836" t="str">
            <v>000</v>
          </cell>
          <cell r="AQ836" t="str">
            <v>NVD</v>
          </cell>
          <cell r="AR836" t="str">
            <v>2002-12-</v>
          </cell>
          <cell r="AU836" t="str">
            <v>INVOICE# 26431      W D COMMUNICATIONS I5000003565</v>
          </cell>
          <cell r="AV836" t="str">
            <v>WF-BATCH</v>
          </cell>
          <cell r="AW836" t="str">
            <v>000</v>
          </cell>
          <cell r="AX836" t="str">
            <v>00</v>
          </cell>
          <cell r="AY836" t="str">
            <v>0</v>
          </cell>
          <cell r="AZ836" t="str">
            <v>FPL Fibernet</v>
          </cell>
        </row>
        <row r="837">
          <cell r="A837" t="str">
            <v>107100</v>
          </cell>
          <cell r="B837" t="str">
            <v>0312</v>
          </cell>
          <cell r="C837" t="str">
            <v>06300</v>
          </cell>
          <cell r="D837" t="str">
            <v>0FIBER</v>
          </cell>
          <cell r="E837" t="str">
            <v>312000</v>
          </cell>
          <cell r="F837" t="str">
            <v>0790</v>
          </cell>
          <cell r="G837" t="str">
            <v>65000</v>
          </cell>
          <cell r="H837" t="str">
            <v>A</v>
          </cell>
          <cell r="I837" t="str">
            <v>00000041</v>
          </cell>
          <cell r="J837">
            <v>9</v>
          </cell>
          <cell r="K837">
            <v>312</v>
          </cell>
          <cell r="L837">
            <v>6324</v>
          </cell>
          <cell r="M837">
            <v>0</v>
          </cell>
          <cell r="N837">
            <v>0</v>
          </cell>
          <cell r="O837">
            <v>0</v>
          </cell>
          <cell r="P837">
            <v>0</v>
          </cell>
          <cell r="Q837" t="str">
            <v>0790</v>
          </cell>
          <cell r="R837" t="str">
            <v>65000</v>
          </cell>
          <cell r="S837" t="str">
            <v>200212</v>
          </cell>
          <cell r="T837" t="str">
            <v>CA01</v>
          </cell>
          <cell r="U837">
            <v>-24725.9</v>
          </cell>
          <cell r="V837" t="str">
            <v>LDB</v>
          </cell>
          <cell r="W837">
            <v>0</v>
          </cell>
          <cell r="Y837">
            <v>0</v>
          </cell>
          <cell r="Z837">
            <v>0</v>
          </cell>
          <cell r="AA837" t="str">
            <v>BCH</v>
          </cell>
          <cell r="AB837" t="str">
            <v>0023</v>
          </cell>
          <cell r="AC837" t="str">
            <v>WKS</v>
          </cell>
          <cell r="AE837" t="str">
            <v>JV#</v>
          </cell>
          <cell r="AF837" t="str">
            <v>1232</v>
          </cell>
          <cell r="AG837" t="str">
            <v>FRN</v>
          </cell>
          <cell r="AH837" t="str">
            <v>6324</v>
          </cell>
          <cell r="AI837" t="str">
            <v>RP#</v>
          </cell>
          <cell r="AJ837" t="str">
            <v>000</v>
          </cell>
          <cell r="AK837" t="str">
            <v>CTL</v>
          </cell>
          <cell r="AM837" t="str">
            <v>RF#</v>
          </cell>
          <cell r="AU837" t="str">
            <v>TO PLACE IN SERVICE</v>
          </cell>
          <cell r="AZ837" t="str">
            <v>FPL Fibernet</v>
          </cell>
        </row>
        <row r="838">
          <cell r="A838" t="str">
            <v>107100</v>
          </cell>
          <cell r="B838" t="str">
            <v>0312</v>
          </cell>
          <cell r="C838" t="str">
            <v>06300</v>
          </cell>
          <cell r="D838" t="str">
            <v>0FIBER</v>
          </cell>
          <cell r="E838" t="str">
            <v>312000</v>
          </cell>
          <cell r="F838" t="str">
            <v>0790</v>
          </cell>
          <cell r="G838" t="str">
            <v>65000</v>
          </cell>
          <cell r="H838" t="str">
            <v>A</v>
          </cell>
          <cell r="I838" t="str">
            <v>00000041</v>
          </cell>
          <cell r="J838">
            <v>63</v>
          </cell>
          <cell r="K838">
            <v>312</v>
          </cell>
          <cell r="L838">
            <v>6324</v>
          </cell>
          <cell r="M838">
            <v>0</v>
          </cell>
          <cell r="N838">
            <v>0</v>
          </cell>
          <cell r="O838">
            <v>0</v>
          </cell>
          <cell r="P838">
            <v>0</v>
          </cell>
          <cell r="Q838" t="str">
            <v>0790</v>
          </cell>
          <cell r="R838" t="str">
            <v>65000</v>
          </cell>
          <cell r="S838" t="str">
            <v>200212</v>
          </cell>
          <cell r="T838" t="str">
            <v>CA01</v>
          </cell>
          <cell r="U838">
            <v>33000</v>
          </cell>
          <cell r="V838" t="str">
            <v>LDB</v>
          </cell>
          <cell r="W838">
            <v>0</v>
          </cell>
          <cell r="Y838">
            <v>0</v>
          </cell>
          <cell r="Z838">
            <v>0</v>
          </cell>
          <cell r="AA838" t="str">
            <v>BCH</v>
          </cell>
          <cell r="AB838" t="str">
            <v>0015</v>
          </cell>
          <cell r="AC838" t="str">
            <v>WKS</v>
          </cell>
          <cell r="AE838" t="str">
            <v>JV#</v>
          </cell>
          <cell r="AF838" t="str">
            <v>1232</v>
          </cell>
          <cell r="AG838" t="str">
            <v>FRN</v>
          </cell>
          <cell r="AH838" t="str">
            <v>6324</v>
          </cell>
          <cell r="AI838" t="str">
            <v>RP#</v>
          </cell>
          <cell r="AJ838" t="str">
            <v>000</v>
          </cell>
          <cell r="AK838" t="str">
            <v>CTL</v>
          </cell>
          <cell r="AM838" t="str">
            <v>RF#</v>
          </cell>
          <cell r="AU838" t="str">
            <v>ACCRUAL OF DEC 02 CAPITAL</v>
          </cell>
          <cell r="AZ838" t="str">
            <v>FPL Fibernet</v>
          </cell>
        </row>
        <row r="839">
          <cell r="A839" t="str">
            <v>107100</v>
          </cell>
          <cell r="B839" t="str">
            <v>0312</v>
          </cell>
          <cell r="C839" t="str">
            <v>06300</v>
          </cell>
          <cell r="D839" t="str">
            <v>0FIBER</v>
          </cell>
          <cell r="E839" t="str">
            <v>312000</v>
          </cell>
          <cell r="F839" t="str">
            <v>0790</v>
          </cell>
          <cell r="G839" t="str">
            <v>65000</v>
          </cell>
          <cell r="H839" t="str">
            <v>A</v>
          </cell>
          <cell r="I839" t="str">
            <v>00000041</v>
          </cell>
          <cell r="J839">
            <v>63</v>
          </cell>
          <cell r="K839">
            <v>312</v>
          </cell>
          <cell r="L839">
            <v>6324</v>
          </cell>
          <cell r="M839">
            <v>0</v>
          </cell>
          <cell r="N839">
            <v>0</v>
          </cell>
          <cell r="O839">
            <v>0</v>
          </cell>
          <cell r="P839">
            <v>0</v>
          </cell>
          <cell r="Q839" t="str">
            <v>0790</v>
          </cell>
          <cell r="R839" t="str">
            <v>65000</v>
          </cell>
          <cell r="S839" t="str">
            <v>200212</v>
          </cell>
          <cell r="T839" t="str">
            <v>CA01</v>
          </cell>
          <cell r="U839">
            <v>-33210</v>
          </cell>
          <cell r="V839" t="str">
            <v>LDB</v>
          </cell>
          <cell r="W839">
            <v>0</v>
          </cell>
          <cell r="Y839">
            <v>0</v>
          </cell>
          <cell r="Z839">
            <v>0</v>
          </cell>
          <cell r="AA839" t="str">
            <v>BCH</v>
          </cell>
          <cell r="AB839" t="str">
            <v>0004</v>
          </cell>
          <cell r="AC839" t="str">
            <v>WKS</v>
          </cell>
          <cell r="AE839" t="str">
            <v>JV#</v>
          </cell>
          <cell r="AF839" t="str">
            <v>1232</v>
          </cell>
          <cell r="AG839" t="str">
            <v>FRN</v>
          </cell>
          <cell r="AH839" t="str">
            <v>6324</v>
          </cell>
          <cell r="AI839" t="str">
            <v>RP#</v>
          </cell>
          <cell r="AJ839" t="str">
            <v>000</v>
          </cell>
          <cell r="AK839" t="str">
            <v>CTL</v>
          </cell>
          <cell r="AM839" t="str">
            <v>RF#</v>
          </cell>
          <cell r="AU839" t="str">
            <v>AC-REV ACCRUAL OF OCT 02 CAPITA</v>
          </cell>
          <cell r="AZ839" t="str">
            <v>FPL Fibernet</v>
          </cell>
        </row>
        <row r="840">
          <cell r="A840" t="str">
            <v>107100</v>
          </cell>
          <cell r="B840" t="str">
            <v>0312</v>
          </cell>
          <cell r="C840" t="str">
            <v>06300</v>
          </cell>
          <cell r="D840" t="str">
            <v>0OTHER</v>
          </cell>
          <cell r="E840" t="str">
            <v>312000</v>
          </cell>
          <cell r="F840" t="str">
            <v>0803</v>
          </cell>
          <cell r="G840" t="str">
            <v>36000</v>
          </cell>
          <cell r="H840" t="str">
            <v>A</v>
          </cell>
          <cell r="I840" t="str">
            <v>00000041</v>
          </cell>
          <cell r="J840">
            <v>68</v>
          </cell>
          <cell r="K840">
            <v>312</v>
          </cell>
          <cell r="L840">
            <v>6324</v>
          </cell>
          <cell r="M840">
            <v>107</v>
          </cell>
          <cell r="N840">
            <v>10</v>
          </cell>
          <cell r="O840">
            <v>0</v>
          </cell>
          <cell r="P840">
            <v>107.1</v>
          </cell>
          <cell r="Q840" t="str">
            <v>0803</v>
          </cell>
          <cell r="R840" t="str">
            <v>36000</v>
          </cell>
          <cell r="S840" t="str">
            <v>200212</v>
          </cell>
          <cell r="T840" t="str">
            <v>PY42</v>
          </cell>
          <cell r="U840">
            <v>807.8</v>
          </cell>
          <cell r="V840" t="str">
            <v>LDB</v>
          </cell>
          <cell r="W840">
            <v>0</v>
          </cell>
          <cell r="X840" t="str">
            <v>SHR</v>
          </cell>
          <cell r="Y840">
            <v>16</v>
          </cell>
          <cell r="Z840">
            <v>16</v>
          </cell>
          <cell r="AA840" t="str">
            <v>PYP</v>
          </cell>
          <cell r="AB840" t="str">
            <v xml:space="preserve"> 0000001</v>
          </cell>
          <cell r="AC840" t="str">
            <v>PYL</v>
          </cell>
          <cell r="AD840" t="str">
            <v>004399</v>
          </cell>
          <cell r="AE840" t="str">
            <v>EMP</v>
          </cell>
          <cell r="AF840" t="str">
            <v>40663</v>
          </cell>
          <cell r="AG840" t="str">
            <v>JUL</v>
          </cell>
          <cell r="AH840" t="str">
            <v xml:space="preserve"> 000.00</v>
          </cell>
          <cell r="AI840" t="str">
            <v>BCH</v>
          </cell>
          <cell r="AJ840" t="str">
            <v>500</v>
          </cell>
          <cell r="AK840" t="str">
            <v>CLS</v>
          </cell>
          <cell r="AL840" t="str">
            <v>1RB8</v>
          </cell>
          <cell r="AM840" t="str">
            <v>DTA</v>
          </cell>
          <cell r="AN840" t="str">
            <v xml:space="preserve"> 00000000000.00</v>
          </cell>
          <cell r="AO840" t="str">
            <v>DTH</v>
          </cell>
          <cell r="AP840" t="str">
            <v xml:space="preserve"> 00000000000.00</v>
          </cell>
          <cell r="AV840" t="str">
            <v>000000000</v>
          </cell>
          <cell r="AW840" t="str">
            <v>000</v>
          </cell>
          <cell r="AX840" t="str">
            <v>00</v>
          </cell>
          <cell r="AY840" t="str">
            <v>0</v>
          </cell>
          <cell r="AZ840" t="str">
            <v>FPL Fibernet</v>
          </cell>
        </row>
        <row r="841">
          <cell r="A841" t="str">
            <v>107100</v>
          </cell>
          <cell r="B841" t="str">
            <v>0382</v>
          </cell>
          <cell r="C841" t="str">
            <v>06300</v>
          </cell>
          <cell r="D841" t="str">
            <v>0OTHER</v>
          </cell>
          <cell r="E841" t="str">
            <v>382000</v>
          </cell>
          <cell r="F841" t="str">
            <v>0803</v>
          </cell>
          <cell r="G841" t="str">
            <v>36000</v>
          </cell>
          <cell r="H841" t="str">
            <v>A</v>
          </cell>
          <cell r="I841" t="str">
            <v>00000041</v>
          </cell>
          <cell r="J841">
            <v>68</v>
          </cell>
          <cell r="K841">
            <v>382</v>
          </cell>
          <cell r="L841">
            <v>6324</v>
          </cell>
          <cell r="M841">
            <v>107</v>
          </cell>
          <cell r="N841">
            <v>10</v>
          </cell>
          <cell r="O841">
            <v>0</v>
          </cell>
          <cell r="P841">
            <v>107.1</v>
          </cell>
          <cell r="Q841" t="str">
            <v>0803</v>
          </cell>
          <cell r="R841" t="str">
            <v>36000</v>
          </cell>
          <cell r="S841" t="str">
            <v>200212</v>
          </cell>
          <cell r="T841" t="str">
            <v>PY42</v>
          </cell>
          <cell r="U841">
            <v>605.85</v>
          </cell>
          <cell r="V841" t="str">
            <v>LDB</v>
          </cell>
          <cell r="W841">
            <v>0</v>
          </cell>
          <cell r="X841" t="str">
            <v>SHR</v>
          </cell>
          <cell r="Y841">
            <v>12</v>
          </cell>
          <cell r="Z841">
            <v>12</v>
          </cell>
          <cell r="AA841" t="str">
            <v>PYP</v>
          </cell>
          <cell r="AB841" t="str">
            <v xml:space="preserve"> 0000026</v>
          </cell>
          <cell r="AC841" t="str">
            <v>PYL</v>
          </cell>
          <cell r="AD841" t="str">
            <v>004399</v>
          </cell>
          <cell r="AE841" t="str">
            <v>EMP</v>
          </cell>
          <cell r="AF841" t="str">
            <v>40663</v>
          </cell>
          <cell r="AG841" t="str">
            <v>JUL</v>
          </cell>
          <cell r="AH841" t="str">
            <v xml:space="preserve"> 000.00</v>
          </cell>
          <cell r="AI841" t="str">
            <v>BCH</v>
          </cell>
          <cell r="AJ841" t="str">
            <v>500</v>
          </cell>
          <cell r="AK841" t="str">
            <v>CLS</v>
          </cell>
          <cell r="AL841" t="str">
            <v>1RB8</v>
          </cell>
          <cell r="AM841" t="str">
            <v>DTA</v>
          </cell>
          <cell r="AN841" t="str">
            <v xml:space="preserve"> 00000000000.00</v>
          </cell>
          <cell r="AO841" t="str">
            <v>DTH</v>
          </cell>
          <cell r="AP841" t="str">
            <v xml:space="preserve"> 00000000000.00</v>
          </cell>
          <cell r="AV841" t="str">
            <v>000000000</v>
          </cell>
          <cell r="AW841" t="str">
            <v>000</v>
          </cell>
          <cell r="AX841" t="str">
            <v>00</v>
          </cell>
          <cell r="AY841" t="str">
            <v>0</v>
          </cell>
          <cell r="AZ841" t="str">
            <v>FPL Fibernet</v>
          </cell>
        </row>
        <row r="842">
          <cell r="A842" t="str">
            <v>107100</v>
          </cell>
          <cell r="B842" t="str">
            <v>0306</v>
          </cell>
          <cell r="C842" t="str">
            <v>06300</v>
          </cell>
          <cell r="D842" t="str">
            <v>0FIBER</v>
          </cell>
          <cell r="E842" t="str">
            <v>306000</v>
          </cell>
          <cell r="F842" t="str">
            <v>0790</v>
          </cell>
          <cell r="G842" t="str">
            <v>65000</v>
          </cell>
          <cell r="H842" t="str">
            <v>A</v>
          </cell>
          <cell r="I842" t="str">
            <v>00000041</v>
          </cell>
          <cell r="J842">
            <v>9</v>
          </cell>
          <cell r="K842">
            <v>306</v>
          </cell>
          <cell r="L842">
            <v>6328</v>
          </cell>
          <cell r="M842">
            <v>0</v>
          </cell>
          <cell r="N842">
            <v>0</v>
          </cell>
          <cell r="O842">
            <v>0</v>
          </cell>
          <cell r="P842">
            <v>0</v>
          </cell>
          <cell r="Q842" t="str">
            <v>0790</v>
          </cell>
          <cell r="R842" t="str">
            <v>65000</v>
          </cell>
          <cell r="S842" t="str">
            <v>200212</v>
          </cell>
          <cell r="T842" t="str">
            <v>CA01</v>
          </cell>
          <cell r="U842">
            <v>-402.54</v>
          </cell>
          <cell r="V842" t="str">
            <v>LDB</v>
          </cell>
          <cell r="W842">
            <v>0</v>
          </cell>
          <cell r="Y842">
            <v>0</v>
          </cell>
          <cell r="Z842">
            <v>0</v>
          </cell>
          <cell r="AA842" t="str">
            <v>BCH</v>
          </cell>
          <cell r="AB842" t="str">
            <v>0023</v>
          </cell>
          <cell r="AC842" t="str">
            <v>WKS</v>
          </cell>
          <cell r="AE842" t="str">
            <v>JV#</v>
          </cell>
          <cell r="AF842" t="str">
            <v>1232</v>
          </cell>
          <cell r="AG842" t="str">
            <v>FRN</v>
          </cell>
          <cell r="AH842" t="str">
            <v>6328</v>
          </cell>
          <cell r="AI842" t="str">
            <v>RP#</v>
          </cell>
          <cell r="AJ842" t="str">
            <v>000</v>
          </cell>
          <cell r="AK842" t="str">
            <v>CTL</v>
          </cell>
          <cell r="AM842" t="str">
            <v>RF#</v>
          </cell>
          <cell r="AU842" t="str">
            <v>TO PLACE IN SERVICE</v>
          </cell>
          <cell r="AZ842" t="str">
            <v>FPL Fibernet</v>
          </cell>
        </row>
        <row r="843">
          <cell r="A843" t="str">
            <v>107100</v>
          </cell>
          <cell r="B843" t="str">
            <v>0306</v>
          </cell>
          <cell r="C843" t="str">
            <v>06300</v>
          </cell>
          <cell r="D843" t="str">
            <v>0FIBER</v>
          </cell>
          <cell r="E843" t="str">
            <v>306000</v>
          </cell>
          <cell r="F843" t="str">
            <v>0790</v>
          </cell>
          <cell r="G843" t="str">
            <v>65000</v>
          </cell>
          <cell r="H843" t="str">
            <v>A</v>
          </cell>
          <cell r="I843" t="str">
            <v>00000041</v>
          </cell>
          <cell r="J843">
            <v>63</v>
          </cell>
          <cell r="K843">
            <v>306</v>
          </cell>
          <cell r="L843">
            <v>6328</v>
          </cell>
          <cell r="M843">
            <v>0</v>
          </cell>
          <cell r="N843">
            <v>0</v>
          </cell>
          <cell r="O843">
            <v>0</v>
          </cell>
          <cell r="P843">
            <v>0</v>
          </cell>
          <cell r="Q843" t="str">
            <v>0790</v>
          </cell>
          <cell r="R843" t="str">
            <v>65000</v>
          </cell>
          <cell r="S843" t="str">
            <v>200212</v>
          </cell>
          <cell r="T843" t="str">
            <v>CA01</v>
          </cell>
          <cell r="U843">
            <v>9979.18</v>
          </cell>
          <cell r="V843" t="str">
            <v>LDB</v>
          </cell>
          <cell r="W843">
            <v>0</v>
          </cell>
          <cell r="Y843">
            <v>0</v>
          </cell>
          <cell r="Z843">
            <v>0</v>
          </cell>
          <cell r="AA843" t="str">
            <v>BCH</v>
          </cell>
          <cell r="AB843" t="str">
            <v>0015</v>
          </cell>
          <cell r="AC843" t="str">
            <v>WKS</v>
          </cell>
          <cell r="AE843" t="str">
            <v>JV#</v>
          </cell>
          <cell r="AF843" t="str">
            <v>1232</v>
          </cell>
          <cell r="AG843" t="str">
            <v>FRN</v>
          </cell>
          <cell r="AH843" t="str">
            <v>6328</v>
          </cell>
          <cell r="AI843" t="str">
            <v>RP#</v>
          </cell>
          <cell r="AJ843" t="str">
            <v>000</v>
          </cell>
          <cell r="AK843" t="str">
            <v>CTL</v>
          </cell>
          <cell r="AM843" t="str">
            <v>RF#</v>
          </cell>
          <cell r="AU843" t="str">
            <v>ACCRUAL OF DEC 02 CAPITAL</v>
          </cell>
          <cell r="AZ843" t="str">
            <v>FPL Fibernet</v>
          </cell>
        </row>
        <row r="844">
          <cell r="A844" t="str">
            <v>107100</v>
          </cell>
          <cell r="B844" t="str">
            <v>0306</v>
          </cell>
          <cell r="C844" t="str">
            <v>06300</v>
          </cell>
          <cell r="D844" t="str">
            <v>0FIBER</v>
          </cell>
          <cell r="E844" t="str">
            <v>306000</v>
          </cell>
          <cell r="F844" t="str">
            <v>0790</v>
          </cell>
          <cell r="G844" t="str">
            <v>65000</v>
          </cell>
          <cell r="H844" t="str">
            <v>A</v>
          </cell>
          <cell r="I844" t="str">
            <v>00000041</v>
          </cell>
          <cell r="J844">
            <v>63</v>
          </cell>
          <cell r="K844">
            <v>306</v>
          </cell>
          <cell r="L844">
            <v>6328</v>
          </cell>
          <cell r="M844">
            <v>0</v>
          </cell>
          <cell r="N844">
            <v>0</v>
          </cell>
          <cell r="O844">
            <v>0</v>
          </cell>
          <cell r="P844">
            <v>0</v>
          </cell>
          <cell r="Q844" t="str">
            <v>0790</v>
          </cell>
          <cell r="R844" t="str">
            <v>65000</v>
          </cell>
          <cell r="S844" t="str">
            <v>200212</v>
          </cell>
          <cell r="T844" t="str">
            <v>CA01</v>
          </cell>
          <cell r="U844">
            <v>33550</v>
          </cell>
          <cell r="V844" t="str">
            <v>LDB</v>
          </cell>
          <cell r="W844">
            <v>0</v>
          </cell>
          <cell r="Y844">
            <v>0</v>
          </cell>
          <cell r="Z844">
            <v>0</v>
          </cell>
          <cell r="AA844" t="str">
            <v>BCH</v>
          </cell>
          <cell r="AB844" t="str">
            <v>0044</v>
          </cell>
          <cell r="AC844" t="str">
            <v>WKS</v>
          </cell>
          <cell r="AE844" t="str">
            <v>JV#</v>
          </cell>
          <cell r="AF844" t="str">
            <v>1232</v>
          </cell>
          <cell r="AG844" t="str">
            <v>FRN</v>
          </cell>
          <cell r="AH844" t="str">
            <v>6328</v>
          </cell>
          <cell r="AI844" t="str">
            <v>RP#</v>
          </cell>
          <cell r="AJ844" t="str">
            <v>000</v>
          </cell>
          <cell r="AK844" t="str">
            <v>CTL</v>
          </cell>
          <cell r="AM844" t="str">
            <v>RF#</v>
          </cell>
          <cell r="AU844" t="str">
            <v>ACCRUAL OF DEC 02 CAPITAL</v>
          </cell>
          <cell r="AZ844" t="str">
            <v>FPL Fibernet</v>
          </cell>
        </row>
        <row r="845">
          <cell r="A845" t="str">
            <v>107100</v>
          </cell>
          <cell r="B845" t="str">
            <v>0306</v>
          </cell>
          <cell r="C845" t="str">
            <v>06300</v>
          </cell>
          <cell r="D845" t="str">
            <v>0FIBER</v>
          </cell>
          <cell r="E845" t="str">
            <v>306000</v>
          </cell>
          <cell r="F845" t="str">
            <v>0790</v>
          </cell>
          <cell r="G845" t="str">
            <v>65000</v>
          </cell>
          <cell r="H845" t="str">
            <v>A</v>
          </cell>
          <cell r="I845" t="str">
            <v>00000041</v>
          </cell>
          <cell r="J845">
            <v>63</v>
          </cell>
          <cell r="K845">
            <v>306</v>
          </cell>
          <cell r="L845">
            <v>6328</v>
          </cell>
          <cell r="M845">
            <v>0</v>
          </cell>
          <cell r="N845">
            <v>0</v>
          </cell>
          <cell r="O845">
            <v>0</v>
          </cell>
          <cell r="P845">
            <v>0</v>
          </cell>
          <cell r="Q845" t="str">
            <v>0790</v>
          </cell>
          <cell r="R845" t="str">
            <v>65000</v>
          </cell>
          <cell r="S845" t="str">
            <v>200212</v>
          </cell>
          <cell r="T845" t="str">
            <v>CA01</v>
          </cell>
          <cell r="U845">
            <v>-9979.18</v>
          </cell>
          <cell r="V845" t="str">
            <v>LDB</v>
          </cell>
          <cell r="W845">
            <v>0</v>
          </cell>
          <cell r="Y845">
            <v>0</v>
          </cell>
          <cell r="Z845">
            <v>0</v>
          </cell>
          <cell r="AA845" t="str">
            <v>BCH</v>
          </cell>
          <cell r="AB845" t="str">
            <v>0043</v>
          </cell>
          <cell r="AC845" t="str">
            <v>WKS</v>
          </cell>
          <cell r="AE845" t="str">
            <v>JV#</v>
          </cell>
          <cell r="AF845" t="str">
            <v>1232</v>
          </cell>
          <cell r="AG845" t="str">
            <v>FRN</v>
          </cell>
          <cell r="AH845" t="str">
            <v>6328</v>
          </cell>
          <cell r="AI845" t="str">
            <v>RP#</v>
          </cell>
          <cell r="AJ845" t="str">
            <v>000</v>
          </cell>
          <cell r="AK845" t="str">
            <v>CTL</v>
          </cell>
          <cell r="AM845" t="str">
            <v>RF#</v>
          </cell>
          <cell r="AU845" t="str">
            <v>ACCR REVERSAL OF DEC 02</v>
          </cell>
          <cell r="AZ845" t="str">
            <v>FPL Fibernet</v>
          </cell>
        </row>
        <row r="846">
          <cell r="A846" t="str">
            <v>107100</v>
          </cell>
          <cell r="B846" t="str">
            <v>0312</v>
          </cell>
          <cell r="C846" t="str">
            <v>06300</v>
          </cell>
          <cell r="D846" t="str">
            <v>0ELECT</v>
          </cell>
          <cell r="E846" t="str">
            <v>312000</v>
          </cell>
          <cell r="F846" t="str">
            <v>0790</v>
          </cell>
          <cell r="G846" t="str">
            <v>65000</v>
          </cell>
          <cell r="H846" t="str">
            <v>A</v>
          </cell>
          <cell r="I846" t="str">
            <v>00000041</v>
          </cell>
          <cell r="J846">
            <v>70</v>
          </cell>
          <cell r="K846">
            <v>312</v>
          </cell>
          <cell r="L846">
            <v>6330</v>
          </cell>
          <cell r="M846">
            <v>0</v>
          </cell>
          <cell r="N846">
            <v>0</v>
          </cell>
          <cell r="O846">
            <v>0</v>
          </cell>
          <cell r="P846">
            <v>0</v>
          </cell>
          <cell r="Q846" t="str">
            <v>0790</v>
          </cell>
          <cell r="R846" t="str">
            <v>65000</v>
          </cell>
          <cell r="S846" t="str">
            <v>200212</v>
          </cell>
          <cell r="T846" t="str">
            <v>CA01</v>
          </cell>
          <cell r="U846">
            <v>10628.6</v>
          </cell>
          <cell r="V846" t="str">
            <v>LDB</v>
          </cell>
          <cell r="W846">
            <v>0</v>
          </cell>
          <cell r="Y846">
            <v>0</v>
          </cell>
          <cell r="Z846">
            <v>0</v>
          </cell>
          <cell r="AA846" t="str">
            <v>BCH</v>
          </cell>
          <cell r="AB846" t="str">
            <v>0023</v>
          </cell>
          <cell r="AC846" t="str">
            <v>WKS</v>
          </cell>
          <cell r="AE846" t="str">
            <v>JV#</v>
          </cell>
          <cell r="AF846" t="str">
            <v>1232</v>
          </cell>
          <cell r="AG846" t="str">
            <v>FRN</v>
          </cell>
          <cell r="AH846" t="str">
            <v>6330</v>
          </cell>
          <cell r="AI846" t="str">
            <v>RP#</v>
          </cell>
          <cell r="AJ846" t="str">
            <v>000</v>
          </cell>
          <cell r="AK846" t="str">
            <v>CTL</v>
          </cell>
          <cell r="AM846" t="str">
            <v>RF#</v>
          </cell>
          <cell r="AU846" t="str">
            <v>TO PLACE IN SERVICE</v>
          </cell>
          <cell r="AZ846" t="str">
            <v>FPL Fibernet</v>
          </cell>
        </row>
        <row r="847">
          <cell r="A847" t="str">
            <v>107100</v>
          </cell>
          <cell r="B847" t="str">
            <v>0314</v>
          </cell>
          <cell r="C847" t="str">
            <v>06300</v>
          </cell>
          <cell r="D847" t="str">
            <v>0FIBER</v>
          </cell>
          <cell r="E847" t="str">
            <v>314000</v>
          </cell>
          <cell r="F847" t="str">
            <v>0676</v>
          </cell>
          <cell r="G847" t="str">
            <v>65000</v>
          </cell>
          <cell r="H847" t="str">
            <v>A</v>
          </cell>
          <cell r="I847" t="str">
            <v>00000041</v>
          </cell>
          <cell r="J847">
            <v>62</v>
          </cell>
          <cell r="K847">
            <v>314</v>
          </cell>
          <cell r="L847">
            <v>6334</v>
          </cell>
          <cell r="M847">
            <v>0</v>
          </cell>
          <cell r="N847">
            <v>0</v>
          </cell>
          <cell r="O847">
            <v>0</v>
          </cell>
          <cell r="P847">
            <v>0</v>
          </cell>
          <cell r="Q847" t="str">
            <v>0676</v>
          </cell>
          <cell r="R847" t="str">
            <v>65000</v>
          </cell>
          <cell r="S847" t="str">
            <v>200212</v>
          </cell>
          <cell r="T847" t="str">
            <v>CA01</v>
          </cell>
          <cell r="U847">
            <v>-12479.03</v>
          </cell>
          <cell r="V847" t="str">
            <v>LDB</v>
          </cell>
          <cell r="W847">
            <v>0</v>
          </cell>
          <cell r="Y847">
            <v>0</v>
          </cell>
          <cell r="Z847">
            <v>0</v>
          </cell>
          <cell r="AA847" t="str">
            <v>BCH</v>
          </cell>
          <cell r="AB847" t="str">
            <v>0017</v>
          </cell>
          <cell r="AC847" t="str">
            <v>WKS</v>
          </cell>
          <cell r="AE847" t="str">
            <v>JV#</v>
          </cell>
          <cell r="AF847" t="str">
            <v>1232</v>
          </cell>
          <cell r="AG847" t="str">
            <v>FRN</v>
          </cell>
          <cell r="AH847" t="str">
            <v>6334</v>
          </cell>
          <cell r="AI847" t="str">
            <v>RP#</v>
          </cell>
          <cell r="AJ847" t="str">
            <v>000</v>
          </cell>
          <cell r="AK847" t="str">
            <v>CTL</v>
          </cell>
          <cell r="AM847" t="str">
            <v>RF#</v>
          </cell>
          <cell r="AU847" t="str">
            <v>M&amp;S RETURNS</v>
          </cell>
          <cell r="AZ847" t="str">
            <v>FPL Fibernet</v>
          </cell>
        </row>
        <row r="848">
          <cell r="A848" t="str">
            <v>107100</v>
          </cell>
          <cell r="L848">
            <v>6338</v>
          </cell>
          <cell r="S848" t="str">
            <v>200212</v>
          </cell>
          <cell r="U848">
            <v>-6505.96</v>
          </cell>
        </row>
        <row r="849">
          <cell r="A849" t="str">
            <v>107100</v>
          </cell>
          <cell r="B849" t="str">
            <v>0314</v>
          </cell>
          <cell r="C849" t="str">
            <v>06300</v>
          </cell>
          <cell r="D849" t="str">
            <v>0FIBER</v>
          </cell>
          <cell r="E849" t="str">
            <v>314000</v>
          </cell>
          <cell r="F849" t="str">
            <v>0790</v>
          </cell>
          <cell r="G849" t="str">
            <v>65000</v>
          </cell>
          <cell r="H849" t="str">
            <v>A</v>
          </cell>
          <cell r="I849" t="str">
            <v>00000041</v>
          </cell>
          <cell r="J849">
            <v>63</v>
          </cell>
          <cell r="K849">
            <v>314</v>
          </cell>
          <cell r="L849">
            <v>6343</v>
          </cell>
          <cell r="M849">
            <v>0</v>
          </cell>
          <cell r="N849">
            <v>0</v>
          </cell>
          <cell r="O849">
            <v>0</v>
          </cell>
          <cell r="P849">
            <v>0</v>
          </cell>
          <cell r="Q849" t="str">
            <v>0790</v>
          </cell>
          <cell r="R849" t="str">
            <v>65000</v>
          </cell>
          <cell r="S849" t="str">
            <v>200212</v>
          </cell>
          <cell r="T849" t="str">
            <v>CA01</v>
          </cell>
          <cell r="U849">
            <v>5321</v>
          </cell>
          <cell r="V849" t="str">
            <v>LDB</v>
          </cell>
          <cell r="W849">
            <v>0</v>
          </cell>
          <cell r="Y849">
            <v>0</v>
          </cell>
          <cell r="Z849">
            <v>0</v>
          </cell>
          <cell r="AA849" t="str">
            <v>BCH</v>
          </cell>
          <cell r="AB849" t="str">
            <v>0054</v>
          </cell>
          <cell r="AC849" t="str">
            <v>WKS</v>
          </cell>
          <cell r="AE849" t="str">
            <v>JV#</v>
          </cell>
          <cell r="AF849" t="str">
            <v>1232</v>
          </cell>
          <cell r="AG849" t="str">
            <v>FRN</v>
          </cell>
          <cell r="AH849" t="str">
            <v>6343</v>
          </cell>
          <cell r="AI849" t="str">
            <v>RP#</v>
          </cell>
          <cell r="AJ849" t="str">
            <v>000</v>
          </cell>
          <cell r="AK849" t="str">
            <v>CTL</v>
          </cell>
          <cell r="AM849" t="str">
            <v>RF#</v>
          </cell>
          <cell r="AU849" t="str">
            <v>ACCR DEC 02 CAP-FELIX EQU</v>
          </cell>
          <cell r="AZ849" t="str">
            <v>FPL Fibernet</v>
          </cell>
        </row>
        <row r="850">
          <cell r="A850" t="str">
            <v>107100</v>
          </cell>
          <cell r="B850" t="str">
            <v>0385</v>
          </cell>
          <cell r="C850" t="str">
            <v>06300</v>
          </cell>
          <cell r="D850" t="str">
            <v>0FIBER</v>
          </cell>
          <cell r="E850" t="str">
            <v>385000</v>
          </cell>
          <cell r="F850" t="str">
            <v>0790</v>
          </cell>
          <cell r="G850" t="str">
            <v>65000</v>
          </cell>
          <cell r="H850" t="str">
            <v>A</v>
          </cell>
          <cell r="I850" t="str">
            <v>00000041</v>
          </cell>
          <cell r="J850">
            <v>63</v>
          </cell>
          <cell r="K850">
            <v>385</v>
          </cell>
          <cell r="L850">
            <v>6343</v>
          </cell>
          <cell r="M850">
            <v>0</v>
          </cell>
          <cell r="N850">
            <v>0</v>
          </cell>
          <cell r="O850">
            <v>0</v>
          </cell>
          <cell r="P850">
            <v>0</v>
          </cell>
          <cell r="Q850" t="str">
            <v>0790</v>
          </cell>
          <cell r="R850" t="str">
            <v>65000</v>
          </cell>
          <cell r="S850" t="str">
            <v>200212</v>
          </cell>
          <cell r="T850" t="str">
            <v>CA01</v>
          </cell>
          <cell r="U850">
            <v>54850</v>
          </cell>
          <cell r="V850" t="str">
            <v>LDB</v>
          </cell>
          <cell r="W850">
            <v>0</v>
          </cell>
          <cell r="Y850">
            <v>0</v>
          </cell>
          <cell r="Z850">
            <v>0</v>
          </cell>
          <cell r="AA850" t="str">
            <v>BCH</v>
          </cell>
          <cell r="AB850" t="str">
            <v>0044</v>
          </cell>
          <cell r="AC850" t="str">
            <v>WKS</v>
          </cell>
          <cell r="AE850" t="str">
            <v>JV#</v>
          </cell>
          <cell r="AF850" t="str">
            <v>1232</v>
          </cell>
          <cell r="AG850" t="str">
            <v>FRN</v>
          </cell>
          <cell r="AH850" t="str">
            <v>6343</v>
          </cell>
          <cell r="AI850" t="str">
            <v>RP#</v>
          </cell>
          <cell r="AJ850" t="str">
            <v>000</v>
          </cell>
          <cell r="AK850" t="str">
            <v>CTL</v>
          </cell>
          <cell r="AM850" t="str">
            <v>RF#</v>
          </cell>
          <cell r="AU850" t="str">
            <v>ACCRUAL OF DEC 02 CAPITAL</v>
          </cell>
          <cell r="AZ850" t="str">
            <v>FPL Fibernet</v>
          </cell>
        </row>
        <row r="851">
          <cell r="A851" t="str">
            <v>107100</v>
          </cell>
          <cell r="B851" t="str">
            <v>0312</v>
          </cell>
          <cell r="C851" t="str">
            <v>06300</v>
          </cell>
          <cell r="D851" t="str">
            <v>0ELECT</v>
          </cell>
          <cell r="E851" t="str">
            <v>312000</v>
          </cell>
          <cell r="F851" t="str">
            <v>0662</v>
          </cell>
          <cell r="G851" t="str">
            <v>51450</v>
          </cell>
          <cell r="H851" t="str">
            <v>A</v>
          </cell>
          <cell r="I851" t="str">
            <v>00000041</v>
          </cell>
          <cell r="J851">
            <v>65</v>
          </cell>
          <cell r="K851">
            <v>312</v>
          </cell>
          <cell r="L851">
            <v>6344</v>
          </cell>
          <cell r="M851">
            <v>0</v>
          </cell>
          <cell r="N851">
            <v>0</v>
          </cell>
          <cell r="O851">
            <v>0</v>
          </cell>
          <cell r="P851">
            <v>0</v>
          </cell>
          <cell r="Q851" t="str">
            <v>0662</v>
          </cell>
          <cell r="R851" t="str">
            <v>51450</v>
          </cell>
          <cell r="S851" t="str">
            <v>200212</v>
          </cell>
          <cell r="T851" t="str">
            <v>SA01</v>
          </cell>
          <cell r="U851">
            <v>96.75</v>
          </cell>
          <cell r="W851">
            <v>0</v>
          </cell>
          <cell r="Y851">
            <v>0</v>
          </cell>
          <cell r="Z851">
            <v>1</v>
          </cell>
          <cell r="AA851" t="str">
            <v>BCH</v>
          </cell>
          <cell r="AB851" t="str">
            <v>450002354</v>
          </cell>
          <cell r="AC851" t="str">
            <v>PO#</v>
          </cell>
          <cell r="AD851" t="str">
            <v>4500005203</v>
          </cell>
          <cell r="AE851" t="str">
            <v>S/R</v>
          </cell>
          <cell r="AF851" t="str">
            <v>NET</v>
          </cell>
          <cell r="AI851" t="str">
            <v>PYN</v>
          </cell>
          <cell r="AJ851" t="str">
            <v>NORTEL NETWORKS USA INC</v>
          </cell>
          <cell r="AK851" t="str">
            <v>VND</v>
          </cell>
          <cell r="AL851" t="str">
            <v>770427791</v>
          </cell>
          <cell r="AM851" t="str">
            <v>FAC</v>
          </cell>
          <cell r="AN851" t="str">
            <v>000</v>
          </cell>
          <cell r="AQ851" t="str">
            <v>NVD</v>
          </cell>
          <cell r="AR851" t="str">
            <v>2002-12-</v>
          </cell>
          <cell r="AU851" t="str">
            <v>INVOICE# 40184105   NORTEL NETWORKS USA 5000003629</v>
          </cell>
          <cell r="AV851" t="str">
            <v>WF-BATCH</v>
          </cell>
          <cell r="AW851" t="str">
            <v>000</v>
          </cell>
          <cell r="AX851" t="str">
            <v>00</v>
          </cell>
          <cell r="AY851" t="str">
            <v>0</v>
          </cell>
          <cell r="AZ851" t="str">
            <v>FPL Fibernet</v>
          </cell>
        </row>
        <row r="852">
          <cell r="A852" t="str">
            <v>107100</v>
          </cell>
          <cell r="B852" t="str">
            <v>0312</v>
          </cell>
          <cell r="C852" t="str">
            <v>06300</v>
          </cell>
          <cell r="D852" t="str">
            <v>0ELECT</v>
          </cell>
          <cell r="E852" t="str">
            <v>312000</v>
          </cell>
          <cell r="F852" t="str">
            <v>0676</v>
          </cell>
          <cell r="G852" t="str">
            <v>12450</v>
          </cell>
          <cell r="H852" t="str">
            <v>A</v>
          </cell>
          <cell r="I852" t="str">
            <v>00000041</v>
          </cell>
          <cell r="J852">
            <v>65</v>
          </cell>
          <cell r="K852">
            <v>312</v>
          </cell>
          <cell r="L852">
            <v>6344</v>
          </cell>
          <cell r="M852">
            <v>398</v>
          </cell>
          <cell r="N852">
            <v>0</v>
          </cell>
          <cell r="O852">
            <v>1</v>
          </cell>
          <cell r="P852">
            <v>398.00099999999998</v>
          </cell>
          <cell r="Q852" t="str">
            <v>0676</v>
          </cell>
          <cell r="R852" t="str">
            <v>12450</v>
          </cell>
          <cell r="S852" t="str">
            <v>200212</v>
          </cell>
          <cell r="T852" t="str">
            <v>SA01</v>
          </cell>
          <cell r="U852">
            <v>-4446.7</v>
          </cell>
          <cell r="V852" t="str">
            <v>LDB</v>
          </cell>
          <cell r="W852">
            <v>0</v>
          </cell>
          <cell r="Y852">
            <v>0</v>
          </cell>
          <cell r="Z852">
            <v>-2</v>
          </cell>
          <cell r="AA852" t="str">
            <v>MS#</v>
          </cell>
          <cell r="AB852" t="str">
            <v xml:space="preserve">   998014621</v>
          </cell>
          <cell r="AC852" t="str">
            <v>BCH</v>
          </cell>
          <cell r="AD852" t="str">
            <v>016808</v>
          </cell>
          <cell r="AE852" t="str">
            <v>TML</v>
          </cell>
          <cell r="AF852" t="str">
            <v>12010</v>
          </cell>
          <cell r="AG852" t="str">
            <v>SRL</v>
          </cell>
          <cell r="AH852" t="str">
            <v>0368</v>
          </cell>
          <cell r="AI852" t="str">
            <v>DLV</v>
          </cell>
          <cell r="AJ852" t="str">
            <v>000</v>
          </cell>
          <cell r="AK852" t="str">
            <v>REL</v>
          </cell>
          <cell r="AL852" t="str">
            <v>000</v>
          </cell>
          <cell r="AM852" t="str">
            <v>LN#</v>
          </cell>
          <cell r="AO852" t="str">
            <v>UOI</v>
          </cell>
          <cell r="AP852" t="str">
            <v>EA</v>
          </cell>
          <cell r="AU852" t="str">
            <v>0</v>
          </cell>
          <cell r="AW852" t="str">
            <v>000</v>
          </cell>
          <cell r="AX852" t="str">
            <v>00</v>
          </cell>
          <cell r="AY852" t="str">
            <v>0</v>
          </cell>
          <cell r="AZ852" t="str">
            <v>FPL Fibernet</v>
          </cell>
        </row>
        <row r="853">
          <cell r="A853" t="str">
            <v>107100</v>
          </cell>
          <cell r="B853" t="str">
            <v>0312</v>
          </cell>
          <cell r="C853" t="str">
            <v>06300</v>
          </cell>
          <cell r="D853" t="str">
            <v>0ELECT</v>
          </cell>
          <cell r="E853" t="str">
            <v>312000</v>
          </cell>
          <cell r="F853" t="str">
            <v>0676</v>
          </cell>
          <cell r="G853" t="str">
            <v>12450</v>
          </cell>
          <cell r="H853" t="str">
            <v>A</v>
          </cell>
          <cell r="I853" t="str">
            <v>00000041</v>
          </cell>
          <cell r="J853">
            <v>65</v>
          </cell>
          <cell r="K853">
            <v>312</v>
          </cell>
          <cell r="L853">
            <v>6344</v>
          </cell>
          <cell r="M853">
            <v>398</v>
          </cell>
          <cell r="N853">
            <v>0</v>
          </cell>
          <cell r="O853">
            <v>1</v>
          </cell>
          <cell r="P853">
            <v>398.00099999999998</v>
          </cell>
          <cell r="Q853" t="str">
            <v>0676</v>
          </cell>
          <cell r="R853" t="str">
            <v>12450</v>
          </cell>
          <cell r="S853" t="str">
            <v>200212</v>
          </cell>
          <cell r="T853" t="str">
            <v>SA01</v>
          </cell>
          <cell r="U853">
            <v>-8568.4599999999991</v>
          </cell>
          <cell r="V853" t="str">
            <v>LDB</v>
          </cell>
          <cell r="W853">
            <v>0</v>
          </cell>
          <cell r="Y853">
            <v>0</v>
          </cell>
          <cell r="Z853">
            <v>-2</v>
          </cell>
          <cell r="AA853" t="str">
            <v>MS#</v>
          </cell>
          <cell r="AB853" t="str">
            <v xml:space="preserve">   998014628</v>
          </cell>
          <cell r="AC853" t="str">
            <v>BCH</v>
          </cell>
          <cell r="AD853" t="str">
            <v>016808</v>
          </cell>
          <cell r="AE853" t="str">
            <v>TML</v>
          </cell>
          <cell r="AF853" t="str">
            <v>12010</v>
          </cell>
          <cell r="AG853" t="str">
            <v>SRL</v>
          </cell>
          <cell r="AH853" t="str">
            <v>0368</v>
          </cell>
          <cell r="AI853" t="str">
            <v>DLV</v>
          </cell>
          <cell r="AJ853" t="str">
            <v>000</v>
          </cell>
          <cell r="AK853" t="str">
            <v>REL</v>
          </cell>
          <cell r="AL853" t="str">
            <v>000</v>
          </cell>
          <cell r="AM853" t="str">
            <v>LN#</v>
          </cell>
          <cell r="AO853" t="str">
            <v>UOI</v>
          </cell>
          <cell r="AP853" t="str">
            <v>EA</v>
          </cell>
          <cell r="AU853" t="str">
            <v>0</v>
          </cell>
          <cell r="AW853" t="str">
            <v>000</v>
          </cell>
          <cell r="AX853" t="str">
            <v>00</v>
          </cell>
          <cell r="AY853" t="str">
            <v>0</v>
          </cell>
          <cell r="AZ853" t="str">
            <v>FPL Fibernet</v>
          </cell>
        </row>
        <row r="854">
          <cell r="A854" t="str">
            <v>107100</v>
          </cell>
          <cell r="B854" t="str">
            <v>0312</v>
          </cell>
          <cell r="C854" t="str">
            <v>06300</v>
          </cell>
          <cell r="D854" t="str">
            <v>0ELECT</v>
          </cell>
          <cell r="E854" t="str">
            <v>312000</v>
          </cell>
          <cell r="F854" t="str">
            <v>0676</v>
          </cell>
          <cell r="G854" t="str">
            <v>12450</v>
          </cell>
          <cell r="H854" t="str">
            <v>A</v>
          </cell>
          <cell r="I854" t="str">
            <v>00000041</v>
          </cell>
          <cell r="J854">
            <v>65</v>
          </cell>
          <cell r="K854">
            <v>312</v>
          </cell>
          <cell r="L854">
            <v>6344</v>
          </cell>
          <cell r="M854">
            <v>398</v>
          </cell>
          <cell r="N854">
            <v>0</v>
          </cell>
          <cell r="O854">
            <v>1</v>
          </cell>
          <cell r="P854">
            <v>398.00099999999998</v>
          </cell>
          <cell r="Q854" t="str">
            <v>0676</v>
          </cell>
          <cell r="R854" t="str">
            <v>12450</v>
          </cell>
          <cell r="S854" t="str">
            <v>200212</v>
          </cell>
          <cell r="T854" t="str">
            <v>SA01</v>
          </cell>
          <cell r="U854">
            <v>-8568.4599999999991</v>
          </cell>
          <cell r="V854" t="str">
            <v>LDB</v>
          </cell>
          <cell r="W854">
            <v>0</v>
          </cell>
          <cell r="Y854">
            <v>0</v>
          </cell>
          <cell r="Z854">
            <v>-2</v>
          </cell>
          <cell r="AA854" t="str">
            <v>MS#</v>
          </cell>
          <cell r="AB854" t="str">
            <v xml:space="preserve">   998014628</v>
          </cell>
          <cell r="AC854" t="str">
            <v>BCH</v>
          </cell>
          <cell r="AD854" t="str">
            <v>016819</v>
          </cell>
          <cell r="AE854" t="str">
            <v>TML</v>
          </cell>
          <cell r="AF854" t="str">
            <v>12010</v>
          </cell>
          <cell r="AG854" t="str">
            <v>SRL</v>
          </cell>
          <cell r="AH854" t="str">
            <v>0368</v>
          </cell>
          <cell r="AI854" t="str">
            <v>DLV</v>
          </cell>
          <cell r="AJ854" t="str">
            <v>000</v>
          </cell>
          <cell r="AK854" t="str">
            <v>REL</v>
          </cell>
          <cell r="AL854" t="str">
            <v>000</v>
          </cell>
          <cell r="AM854" t="str">
            <v>LN#</v>
          </cell>
          <cell r="AO854" t="str">
            <v>UOI</v>
          </cell>
          <cell r="AP854" t="str">
            <v>EA</v>
          </cell>
          <cell r="AU854" t="str">
            <v>0</v>
          </cell>
          <cell r="AW854" t="str">
            <v>000</v>
          </cell>
          <cell r="AX854" t="str">
            <v>00</v>
          </cell>
          <cell r="AY854" t="str">
            <v>0</v>
          </cell>
          <cell r="AZ854" t="str">
            <v>FPL Fibernet</v>
          </cell>
        </row>
        <row r="855">
          <cell r="A855" t="str">
            <v>107100</v>
          </cell>
          <cell r="B855" t="str">
            <v>0312</v>
          </cell>
          <cell r="C855" t="str">
            <v>06300</v>
          </cell>
          <cell r="D855" t="str">
            <v>0FIBER</v>
          </cell>
          <cell r="E855" t="str">
            <v>312000</v>
          </cell>
          <cell r="F855" t="str">
            <v>0790</v>
          </cell>
          <cell r="G855" t="str">
            <v>65000</v>
          </cell>
          <cell r="H855" t="str">
            <v>A</v>
          </cell>
          <cell r="I855" t="str">
            <v>00000041</v>
          </cell>
          <cell r="J855">
            <v>9</v>
          </cell>
          <cell r="K855">
            <v>312</v>
          </cell>
          <cell r="L855">
            <v>6344</v>
          </cell>
          <cell r="M855">
            <v>0</v>
          </cell>
          <cell r="N855">
            <v>0</v>
          </cell>
          <cell r="O855">
            <v>0</v>
          </cell>
          <cell r="P855">
            <v>0</v>
          </cell>
          <cell r="Q855" t="str">
            <v>0790</v>
          </cell>
          <cell r="R855" t="str">
            <v>65000</v>
          </cell>
          <cell r="S855" t="str">
            <v>200212</v>
          </cell>
          <cell r="T855" t="str">
            <v>CA01</v>
          </cell>
          <cell r="U855">
            <v>-10882.7</v>
          </cell>
          <cell r="V855" t="str">
            <v>LDB</v>
          </cell>
          <cell r="W855">
            <v>0</v>
          </cell>
          <cell r="Y855">
            <v>0</v>
          </cell>
          <cell r="Z855">
            <v>0</v>
          </cell>
          <cell r="AA855" t="str">
            <v>BCH</v>
          </cell>
          <cell r="AB855" t="str">
            <v>0023</v>
          </cell>
          <cell r="AC855" t="str">
            <v>WKS</v>
          </cell>
          <cell r="AE855" t="str">
            <v>JV#</v>
          </cell>
          <cell r="AF855" t="str">
            <v>1232</v>
          </cell>
          <cell r="AG855" t="str">
            <v>FRN</v>
          </cell>
          <cell r="AH855" t="str">
            <v>6344</v>
          </cell>
          <cell r="AI855" t="str">
            <v>RP#</v>
          </cell>
          <cell r="AJ855" t="str">
            <v>000</v>
          </cell>
          <cell r="AK855" t="str">
            <v>CTL</v>
          </cell>
          <cell r="AM855" t="str">
            <v>RF#</v>
          </cell>
          <cell r="AU855" t="str">
            <v>TO PLACE IN SERVICE</v>
          </cell>
          <cell r="AZ855" t="str">
            <v>FPL Fibernet</v>
          </cell>
        </row>
        <row r="856">
          <cell r="A856" t="str">
            <v>107100</v>
          </cell>
          <cell r="B856" t="str">
            <v>0312</v>
          </cell>
          <cell r="C856" t="str">
            <v>06300</v>
          </cell>
          <cell r="D856" t="str">
            <v>0FIBER</v>
          </cell>
          <cell r="E856" t="str">
            <v>312000</v>
          </cell>
          <cell r="F856" t="str">
            <v>0790</v>
          </cell>
          <cell r="G856" t="str">
            <v>65000</v>
          </cell>
          <cell r="H856" t="str">
            <v>A</v>
          </cell>
          <cell r="I856" t="str">
            <v>00000041</v>
          </cell>
          <cell r="J856">
            <v>63</v>
          </cell>
          <cell r="K856">
            <v>312</v>
          </cell>
          <cell r="L856">
            <v>6344</v>
          </cell>
          <cell r="M856">
            <v>0</v>
          </cell>
          <cell r="N856">
            <v>0</v>
          </cell>
          <cell r="O856">
            <v>0</v>
          </cell>
          <cell r="P856">
            <v>0</v>
          </cell>
          <cell r="Q856" t="str">
            <v>0790</v>
          </cell>
          <cell r="R856" t="str">
            <v>65000</v>
          </cell>
          <cell r="S856" t="str">
            <v>200212</v>
          </cell>
          <cell r="T856" t="str">
            <v>CA01</v>
          </cell>
          <cell r="U856">
            <v>-102368</v>
          </cell>
          <cell r="V856" t="str">
            <v>LDB</v>
          </cell>
          <cell r="W856">
            <v>0</v>
          </cell>
          <cell r="Y856">
            <v>0</v>
          </cell>
          <cell r="Z856">
            <v>0</v>
          </cell>
          <cell r="AA856" t="str">
            <v>BCH</v>
          </cell>
          <cell r="AB856" t="str">
            <v>0003</v>
          </cell>
          <cell r="AC856" t="str">
            <v>WKS</v>
          </cell>
          <cell r="AE856" t="str">
            <v>JV#</v>
          </cell>
          <cell r="AF856" t="str">
            <v>1232</v>
          </cell>
          <cell r="AG856" t="str">
            <v>FRN</v>
          </cell>
          <cell r="AH856" t="str">
            <v>6344</v>
          </cell>
          <cell r="AI856" t="str">
            <v>RP#</v>
          </cell>
          <cell r="AJ856" t="str">
            <v>000</v>
          </cell>
          <cell r="AK856" t="str">
            <v>CTL</v>
          </cell>
          <cell r="AM856" t="str">
            <v>RF#</v>
          </cell>
          <cell r="AU856" t="str">
            <v>AC-REV ACCRUAL OF OCT 02 CAPITA</v>
          </cell>
          <cell r="AZ856" t="str">
            <v>FPL Fibernet</v>
          </cell>
        </row>
        <row r="857">
          <cell r="A857" t="str">
            <v>107100</v>
          </cell>
          <cell r="B857" t="str">
            <v>0312</v>
          </cell>
          <cell r="C857" t="str">
            <v>06300</v>
          </cell>
          <cell r="D857" t="str">
            <v>0FIBER</v>
          </cell>
          <cell r="E857" t="str">
            <v>312000</v>
          </cell>
          <cell r="F857" t="str">
            <v>0662</v>
          </cell>
          <cell r="G857" t="str">
            <v>51450</v>
          </cell>
          <cell r="H857" t="str">
            <v>A</v>
          </cell>
          <cell r="I857" t="str">
            <v>00000041</v>
          </cell>
          <cell r="J857">
            <v>60</v>
          </cell>
          <cell r="K857">
            <v>312</v>
          </cell>
          <cell r="L857">
            <v>6346</v>
          </cell>
          <cell r="M857">
            <v>0</v>
          </cell>
          <cell r="N857">
            <v>0</v>
          </cell>
          <cell r="O857">
            <v>0</v>
          </cell>
          <cell r="P857">
            <v>0</v>
          </cell>
          <cell r="Q857" t="str">
            <v>0662</v>
          </cell>
          <cell r="R857" t="str">
            <v>51450</v>
          </cell>
          <cell r="S857" t="str">
            <v>200212</v>
          </cell>
          <cell r="T857" t="str">
            <v>SA01</v>
          </cell>
          <cell r="U857">
            <v>1325.5</v>
          </cell>
          <cell r="W857">
            <v>0</v>
          </cell>
          <cell r="Y857">
            <v>0</v>
          </cell>
          <cell r="Z857">
            <v>1</v>
          </cell>
          <cell r="AA857" t="str">
            <v>BCH</v>
          </cell>
          <cell r="AB857" t="str">
            <v>450002353</v>
          </cell>
          <cell r="AC857" t="str">
            <v>PO#</v>
          </cell>
          <cell r="AD857" t="str">
            <v>4500068770</v>
          </cell>
          <cell r="AE857" t="str">
            <v>S/R</v>
          </cell>
          <cell r="AF857" t="str">
            <v>337</v>
          </cell>
          <cell r="AI857" t="str">
            <v>PYN</v>
          </cell>
          <cell r="AJ857" t="str">
            <v>MASTEC NORTH AMERICA INC</v>
          </cell>
          <cell r="AK857" t="str">
            <v>VND</v>
          </cell>
          <cell r="AL857" t="str">
            <v>650829357</v>
          </cell>
          <cell r="AM857" t="str">
            <v>FAC</v>
          </cell>
          <cell r="AN857" t="str">
            <v>000</v>
          </cell>
          <cell r="AQ857" t="str">
            <v>NVD</v>
          </cell>
          <cell r="AR857" t="str">
            <v>2002-12-</v>
          </cell>
          <cell r="AU857" t="str">
            <v>INVOICE# 802FF04002-MASTEC NORTH AMERICA5000003600</v>
          </cell>
          <cell r="AV857" t="str">
            <v>WF-BATCH</v>
          </cell>
          <cell r="AW857" t="str">
            <v>000</v>
          </cell>
          <cell r="AX857" t="str">
            <v>00</v>
          </cell>
          <cell r="AY857" t="str">
            <v>0</v>
          </cell>
          <cell r="AZ857" t="str">
            <v>FPL Fibernet</v>
          </cell>
        </row>
        <row r="858">
          <cell r="A858" t="str">
            <v>107100</v>
          </cell>
          <cell r="B858" t="str">
            <v>0312</v>
          </cell>
          <cell r="C858" t="str">
            <v>06300</v>
          </cell>
          <cell r="D858" t="str">
            <v>0FIBER</v>
          </cell>
          <cell r="E858" t="str">
            <v>312000</v>
          </cell>
          <cell r="F858" t="str">
            <v>0662</v>
          </cell>
          <cell r="G858" t="str">
            <v>51450</v>
          </cell>
          <cell r="H858" t="str">
            <v>A</v>
          </cell>
          <cell r="I858" t="str">
            <v>00000041</v>
          </cell>
          <cell r="J858">
            <v>60</v>
          </cell>
          <cell r="K858">
            <v>312</v>
          </cell>
          <cell r="L858">
            <v>6346</v>
          </cell>
          <cell r="M858">
            <v>0</v>
          </cell>
          <cell r="N858">
            <v>0</v>
          </cell>
          <cell r="O858">
            <v>0</v>
          </cell>
          <cell r="P858">
            <v>0</v>
          </cell>
          <cell r="Q858" t="str">
            <v>0662</v>
          </cell>
          <cell r="R858" t="str">
            <v>51450</v>
          </cell>
          <cell r="S858" t="str">
            <v>200212</v>
          </cell>
          <cell r="T858" t="str">
            <v>SA01</v>
          </cell>
          <cell r="U858">
            <v>3266.5</v>
          </cell>
          <cell r="W858">
            <v>0</v>
          </cell>
          <cell r="Y858">
            <v>0</v>
          </cell>
          <cell r="Z858">
            <v>1</v>
          </cell>
          <cell r="AA858" t="str">
            <v>BCH</v>
          </cell>
          <cell r="AB858" t="str">
            <v>450002354</v>
          </cell>
          <cell r="AC858" t="str">
            <v>PO#</v>
          </cell>
          <cell r="AD858" t="str">
            <v>4500068770</v>
          </cell>
          <cell r="AE858" t="str">
            <v>S/R</v>
          </cell>
          <cell r="AF858" t="str">
            <v>337</v>
          </cell>
          <cell r="AI858" t="str">
            <v>PYN</v>
          </cell>
          <cell r="AJ858" t="str">
            <v>MASTEC NORTH AMERICA INC</v>
          </cell>
          <cell r="AK858" t="str">
            <v>VND</v>
          </cell>
          <cell r="AL858" t="str">
            <v>650829357</v>
          </cell>
          <cell r="AM858" t="str">
            <v>FAC</v>
          </cell>
          <cell r="AN858" t="str">
            <v>000</v>
          </cell>
          <cell r="AQ858" t="str">
            <v>NVD</v>
          </cell>
          <cell r="AR858" t="str">
            <v>2002-12-</v>
          </cell>
          <cell r="AU858" t="str">
            <v>INVOICE# 802FF04004RMASTEC NORTH AMERICA5000003651</v>
          </cell>
          <cell r="AV858" t="str">
            <v>WF-BATCH</v>
          </cell>
          <cell r="AW858" t="str">
            <v>000</v>
          </cell>
          <cell r="AX858" t="str">
            <v>00</v>
          </cell>
          <cell r="AY858" t="str">
            <v>0</v>
          </cell>
          <cell r="AZ858" t="str">
            <v>FPL Fibernet</v>
          </cell>
        </row>
        <row r="859">
          <cell r="A859" t="str">
            <v>107100</v>
          </cell>
          <cell r="B859" t="str">
            <v>0312</v>
          </cell>
          <cell r="C859" t="str">
            <v>06300</v>
          </cell>
          <cell r="D859" t="str">
            <v>0FIBER</v>
          </cell>
          <cell r="E859" t="str">
            <v>312000</v>
          </cell>
          <cell r="F859" t="str">
            <v>0662</v>
          </cell>
          <cell r="G859" t="str">
            <v>51450</v>
          </cell>
          <cell r="H859" t="str">
            <v>A</v>
          </cell>
          <cell r="I859" t="str">
            <v>00000041</v>
          </cell>
          <cell r="J859">
            <v>63</v>
          </cell>
          <cell r="K859">
            <v>312</v>
          </cell>
          <cell r="L859">
            <v>6346</v>
          </cell>
          <cell r="M859">
            <v>0</v>
          </cell>
          <cell r="N859">
            <v>0</v>
          </cell>
          <cell r="O859">
            <v>0</v>
          </cell>
          <cell r="P859">
            <v>0</v>
          </cell>
          <cell r="Q859" t="str">
            <v>0662</v>
          </cell>
          <cell r="R859" t="str">
            <v>51450</v>
          </cell>
          <cell r="S859" t="str">
            <v>200212</v>
          </cell>
          <cell r="T859" t="str">
            <v>SA01</v>
          </cell>
          <cell r="U859">
            <v>20668.5</v>
          </cell>
          <cell r="W859">
            <v>0</v>
          </cell>
          <cell r="Y859">
            <v>0</v>
          </cell>
          <cell r="Z859">
            <v>1</v>
          </cell>
          <cell r="AA859" t="str">
            <v>BCH</v>
          </cell>
          <cell r="AB859" t="str">
            <v>450002354</v>
          </cell>
          <cell r="AC859" t="str">
            <v>PO#</v>
          </cell>
          <cell r="AD859" t="str">
            <v>4500068770</v>
          </cell>
          <cell r="AE859" t="str">
            <v>S/R</v>
          </cell>
          <cell r="AF859" t="str">
            <v>337</v>
          </cell>
          <cell r="AI859" t="str">
            <v>PYN</v>
          </cell>
          <cell r="AJ859" t="str">
            <v>MASTEC NORTH AMERICA INC</v>
          </cell>
          <cell r="AK859" t="str">
            <v>VND</v>
          </cell>
          <cell r="AL859" t="str">
            <v>650829357</v>
          </cell>
          <cell r="AM859" t="str">
            <v>FAC</v>
          </cell>
          <cell r="AN859" t="str">
            <v>000</v>
          </cell>
          <cell r="AQ859" t="str">
            <v>NVD</v>
          </cell>
          <cell r="AR859" t="str">
            <v>2002-12-</v>
          </cell>
          <cell r="AU859" t="str">
            <v>INVOICE# 802FF04003RMASTEC NORTH AMERICA5000003649</v>
          </cell>
          <cell r="AV859" t="str">
            <v>WF-BATCH</v>
          </cell>
          <cell r="AW859" t="str">
            <v>000</v>
          </cell>
          <cell r="AX859" t="str">
            <v>00</v>
          </cell>
          <cell r="AY859" t="str">
            <v>0</v>
          </cell>
          <cell r="AZ859" t="str">
            <v>FPL Fibernet</v>
          </cell>
        </row>
        <row r="860">
          <cell r="A860" t="str">
            <v>107100</v>
          </cell>
          <cell r="B860" t="str">
            <v>0312</v>
          </cell>
          <cell r="C860" t="str">
            <v>06300</v>
          </cell>
          <cell r="D860" t="str">
            <v>0FIBER</v>
          </cell>
          <cell r="E860" t="str">
            <v>312000</v>
          </cell>
          <cell r="F860" t="str">
            <v>0790</v>
          </cell>
          <cell r="G860" t="str">
            <v>65000</v>
          </cell>
          <cell r="H860" t="str">
            <v>A</v>
          </cell>
          <cell r="I860" t="str">
            <v>00000041</v>
          </cell>
          <cell r="J860">
            <v>9</v>
          </cell>
          <cell r="K860">
            <v>312</v>
          </cell>
          <cell r="L860">
            <v>6346</v>
          </cell>
          <cell r="M860">
            <v>0</v>
          </cell>
          <cell r="N860">
            <v>0</v>
          </cell>
          <cell r="O860">
            <v>0</v>
          </cell>
          <cell r="P860">
            <v>0</v>
          </cell>
          <cell r="Q860" t="str">
            <v>0790</v>
          </cell>
          <cell r="R860" t="str">
            <v>65000</v>
          </cell>
          <cell r="S860" t="str">
            <v>200212</v>
          </cell>
          <cell r="T860" t="str">
            <v>CA01</v>
          </cell>
          <cell r="U860">
            <v>-10445.620000000001</v>
          </cell>
          <cell r="V860" t="str">
            <v>LDB</v>
          </cell>
          <cell r="W860">
            <v>0</v>
          </cell>
          <cell r="Y860">
            <v>0</v>
          </cell>
          <cell r="Z860">
            <v>0</v>
          </cell>
          <cell r="AA860" t="str">
            <v>BCH</v>
          </cell>
          <cell r="AB860" t="str">
            <v>0023</v>
          </cell>
          <cell r="AC860" t="str">
            <v>WKS</v>
          </cell>
          <cell r="AE860" t="str">
            <v>JV#</v>
          </cell>
          <cell r="AF860" t="str">
            <v>1232</v>
          </cell>
          <cell r="AG860" t="str">
            <v>FRN</v>
          </cell>
          <cell r="AH860" t="str">
            <v>6346</v>
          </cell>
          <cell r="AI860" t="str">
            <v>RP#</v>
          </cell>
          <cell r="AJ860" t="str">
            <v>000</v>
          </cell>
          <cell r="AK860" t="str">
            <v>CTL</v>
          </cell>
          <cell r="AM860" t="str">
            <v>RF#</v>
          </cell>
          <cell r="AU860" t="str">
            <v>TO PLACE IN SERVICE</v>
          </cell>
          <cell r="AZ860" t="str">
            <v>FPL Fibernet</v>
          </cell>
        </row>
        <row r="861">
          <cell r="A861" t="str">
            <v>107100</v>
          </cell>
          <cell r="B861" t="str">
            <v>0312</v>
          </cell>
          <cell r="C861" t="str">
            <v>06300</v>
          </cell>
          <cell r="D861" t="str">
            <v>0FIBER</v>
          </cell>
          <cell r="E861" t="str">
            <v>312000</v>
          </cell>
          <cell r="F861" t="str">
            <v>0790</v>
          </cell>
          <cell r="G861" t="str">
            <v>65000</v>
          </cell>
          <cell r="H861" t="str">
            <v>A</v>
          </cell>
          <cell r="I861" t="str">
            <v>00000041</v>
          </cell>
          <cell r="J861">
            <v>63</v>
          </cell>
          <cell r="K861">
            <v>312</v>
          </cell>
          <cell r="L861">
            <v>6346</v>
          </cell>
          <cell r="M861">
            <v>0</v>
          </cell>
          <cell r="N861">
            <v>0</v>
          </cell>
          <cell r="O861">
            <v>0</v>
          </cell>
          <cell r="P861">
            <v>0</v>
          </cell>
          <cell r="Q861" t="str">
            <v>0790</v>
          </cell>
          <cell r="R861" t="str">
            <v>65000</v>
          </cell>
          <cell r="S861" t="str">
            <v>200212</v>
          </cell>
          <cell r="T861" t="str">
            <v>CA01</v>
          </cell>
          <cell r="U861">
            <v>-86016</v>
          </cell>
          <cell r="V861" t="str">
            <v>LDB</v>
          </cell>
          <cell r="W861">
            <v>0</v>
          </cell>
          <cell r="Y861">
            <v>0</v>
          </cell>
          <cell r="Z861">
            <v>0</v>
          </cell>
          <cell r="AA861" t="str">
            <v>BCH</v>
          </cell>
          <cell r="AB861" t="str">
            <v>0003</v>
          </cell>
          <cell r="AC861" t="str">
            <v>WKS</v>
          </cell>
          <cell r="AE861" t="str">
            <v>JV#</v>
          </cell>
          <cell r="AF861" t="str">
            <v>1232</v>
          </cell>
          <cell r="AG861" t="str">
            <v>FRN</v>
          </cell>
          <cell r="AH861" t="str">
            <v>6346</v>
          </cell>
          <cell r="AI861" t="str">
            <v>RP#</v>
          </cell>
          <cell r="AJ861" t="str">
            <v>000</v>
          </cell>
          <cell r="AK861" t="str">
            <v>CTL</v>
          </cell>
          <cell r="AM861" t="str">
            <v>RF#</v>
          </cell>
          <cell r="AU861" t="str">
            <v>AC-REV ACCRUAL OF OCT 02 CAPITA</v>
          </cell>
          <cell r="AZ861" t="str">
            <v>FPL Fibernet</v>
          </cell>
        </row>
        <row r="862">
          <cell r="A862" t="str">
            <v>107100</v>
          </cell>
          <cell r="B862" t="str">
            <v>0314</v>
          </cell>
          <cell r="C862" t="str">
            <v>06300</v>
          </cell>
          <cell r="D862" t="str">
            <v>0FIBER</v>
          </cell>
          <cell r="E862" t="str">
            <v>314000</v>
          </cell>
          <cell r="F862" t="str">
            <v>0662</v>
          </cell>
          <cell r="G862" t="str">
            <v>51450</v>
          </cell>
          <cell r="H862" t="str">
            <v>A</v>
          </cell>
          <cell r="I862" t="str">
            <v>00000041</v>
          </cell>
          <cell r="J862">
            <v>63</v>
          </cell>
          <cell r="K862">
            <v>314</v>
          </cell>
          <cell r="L862">
            <v>6350</v>
          </cell>
          <cell r="M862">
            <v>0</v>
          </cell>
          <cell r="N862">
            <v>0</v>
          </cell>
          <cell r="O862">
            <v>0</v>
          </cell>
          <cell r="P862">
            <v>0</v>
          </cell>
          <cell r="Q862" t="str">
            <v>0662</v>
          </cell>
          <cell r="R862" t="str">
            <v>51450</v>
          </cell>
          <cell r="S862" t="str">
            <v>200212</v>
          </cell>
          <cell r="T862" t="str">
            <v>SA01</v>
          </cell>
          <cell r="U862">
            <v>397.75</v>
          </cell>
          <cell r="W862">
            <v>0</v>
          </cell>
          <cell r="Y862">
            <v>0</v>
          </cell>
          <cell r="Z862">
            <v>1</v>
          </cell>
          <cell r="AA862" t="str">
            <v>BCH</v>
          </cell>
          <cell r="AB862" t="str">
            <v>450002350</v>
          </cell>
          <cell r="AC862" t="str">
            <v>PO#</v>
          </cell>
          <cell r="AD862" t="str">
            <v>4500030221</v>
          </cell>
          <cell r="AE862" t="str">
            <v>S/R</v>
          </cell>
          <cell r="AF862" t="str">
            <v>NET</v>
          </cell>
          <cell r="AI862" t="str">
            <v>PYN</v>
          </cell>
          <cell r="AJ862" t="str">
            <v>W D COMMUNICATIONS INC</v>
          </cell>
          <cell r="AK862" t="str">
            <v>VND</v>
          </cell>
          <cell r="AL862" t="str">
            <v>591953252</v>
          </cell>
          <cell r="AM862" t="str">
            <v>FAC</v>
          </cell>
          <cell r="AN862" t="str">
            <v>000</v>
          </cell>
          <cell r="AQ862" t="str">
            <v>NVD</v>
          </cell>
          <cell r="AR862" t="str">
            <v>2002-12-</v>
          </cell>
          <cell r="AU862" t="str">
            <v>INVOICE# 26555      W D COMMUNICATIONS I5000003544</v>
          </cell>
          <cell r="AV862" t="str">
            <v>WF-BATCH</v>
          </cell>
          <cell r="AW862" t="str">
            <v>000</v>
          </cell>
          <cell r="AX862" t="str">
            <v>00</v>
          </cell>
          <cell r="AY862" t="str">
            <v>0</v>
          </cell>
          <cell r="AZ862" t="str">
            <v>FPL Fibernet</v>
          </cell>
        </row>
        <row r="863">
          <cell r="A863" t="str">
            <v>107100</v>
          </cell>
          <cell r="B863" t="str">
            <v>0314</v>
          </cell>
          <cell r="C863" t="str">
            <v>06300</v>
          </cell>
          <cell r="D863" t="str">
            <v>0FIBER</v>
          </cell>
          <cell r="E863" t="str">
            <v>314000</v>
          </cell>
          <cell r="F863" t="str">
            <v>0662</v>
          </cell>
          <cell r="G863" t="str">
            <v>51450</v>
          </cell>
          <cell r="H863" t="str">
            <v>A</v>
          </cell>
          <cell r="I863" t="str">
            <v>00000041</v>
          </cell>
          <cell r="J863">
            <v>63</v>
          </cell>
          <cell r="K863">
            <v>314</v>
          </cell>
          <cell r="L863">
            <v>6350</v>
          </cell>
          <cell r="M863">
            <v>0</v>
          </cell>
          <cell r="N863">
            <v>0</v>
          </cell>
          <cell r="O863">
            <v>0</v>
          </cell>
          <cell r="P863">
            <v>0</v>
          </cell>
          <cell r="Q863" t="str">
            <v>0662</v>
          </cell>
          <cell r="R863" t="str">
            <v>51450</v>
          </cell>
          <cell r="S863" t="str">
            <v>200212</v>
          </cell>
          <cell r="T863" t="str">
            <v>SA01</v>
          </cell>
          <cell r="U863">
            <v>397.75</v>
          </cell>
          <cell r="W863">
            <v>0</v>
          </cell>
          <cell r="Y863">
            <v>0</v>
          </cell>
          <cell r="Z863">
            <v>1</v>
          </cell>
          <cell r="AA863" t="str">
            <v>BCH</v>
          </cell>
          <cell r="AB863" t="str">
            <v>450002350</v>
          </cell>
          <cell r="AC863" t="str">
            <v>PO#</v>
          </cell>
          <cell r="AD863" t="str">
            <v>4500030221</v>
          </cell>
          <cell r="AE863" t="str">
            <v>S/R</v>
          </cell>
          <cell r="AF863" t="str">
            <v>NET</v>
          </cell>
          <cell r="AI863" t="str">
            <v>PYN</v>
          </cell>
          <cell r="AJ863" t="str">
            <v>W D COMMUNICATIONS INC</v>
          </cell>
          <cell r="AK863" t="str">
            <v>VND</v>
          </cell>
          <cell r="AL863" t="str">
            <v>591953252</v>
          </cell>
          <cell r="AM863" t="str">
            <v>FAC</v>
          </cell>
          <cell r="AN863" t="str">
            <v>000</v>
          </cell>
          <cell r="AQ863" t="str">
            <v>NVD</v>
          </cell>
          <cell r="AR863" t="str">
            <v>2002-12-</v>
          </cell>
          <cell r="AU863" t="str">
            <v>INVOICE# 26605      W D COMMUNICATIONS I5000003545</v>
          </cell>
          <cell r="AV863" t="str">
            <v>WF-BATCH</v>
          </cell>
          <cell r="AW863" t="str">
            <v>000</v>
          </cell>
          <cell r="AX863" t="str">
            <v>00</v>
          </cell>
          <cell r="AY863" t="str">
            <v>0</v>
          </cell>
          <cell r="AZ863" t="str">
            <v>FPL Fibernet</v>
          </cell>
        </row>
        <row r="864">
          <cell r="A864" t="str">
            <v>107100</v>
          </cell>
          <cell r="B864" t="str">
            <v>0314</v>
          </cell>
          <cell r="C864" t="str">
            <v>06300</v>
          </cell>
          <cell r="D864" t="str">
            <v>0FIBER</v>
          </cell>
          <cell r="E864" t="str">
            <v>314000</v>
          </cell>
          <cell r="F864" t="str">
            <v>0662</v>
          </cell>
          <cell r="G864" t="str">
            <v>51450</v>
          </cell>
          <cell r="H864" t="str">
            <v>A</v>
          </cell>
          <cell r="I864" t="str">
            <v>00000041</v>
          </cell>
          <cell r="J864">
            <v>63</v>
          </cell>
          <cell r="K864">
            <v>314</v>
          </cell>
          <cell r="L864">
            <v>6350</v>
          </cell>
          <cell r="M864">
            <v>0</v>
          </cell>
          <cell r="N864">
            <v>0</v>
          </cell>
          <cell r="O864">
            <v>0</v>
          </cell>
          <cell r="P864">
            <v>0</v>
          </cell>
          <cell r="Q864" t="str">
            <v>0662</v>
          </cell>
          <cell r="R864" t="str">
            <v>51450</v>
          </cell>
          <cell r="S864" t="str">
            <v>200212</v>
          </cell>
          <cell r="T864" t="str">
            <v>SA01</v>
          </cell>
          <cell r="U864">
            <v>994.37</v>
          </cell>
          <cell r="W864">
            <v>0</v>
          </cell>
          <cell r="Y864">
            <v>0</v>
          </cell>
          <cell r="Z864">
            <v>1</v>
          </cell>
          <cell r="AA864" t="str">
            <v>BCH</v>
          </cell>
          <cell r="AB864" t="str">
            <v>450002350</v>
          </cell>
          <cell r="AC864" t="str">
            <v>PO#</v>
          </cell>
          <cell r="AD864" t="str">
            <v>4500030221</v>
          </cell>
          <cell r="AE864" t="str">
            <v>S/R</v>
          </cell>
          <cell r="AF864" t="str">
            <v>NET</v>
          </cell>
          <cell r="AI864" t="str">
            <v>PYN</v>
          </cell>
          <cell r="AJ864" t="str">
            <v>W D COMMUNICATIONS INC</v>
          </cell>
          <cell r="AK864" t="str">
            <v>VND</v>
          </cell>
          <cell r="AL864" t="str">
            <v>591953252</v>
          </cell>
          <cell r="AM864" t="str">
            <v>FAC</v>
          </cell>
          <cell r="AN864" t="str">
            <v>000</v>
          </cell>
          <cell r="AQ864" t="str">
            <v>NVD</v>
          </cell>
          <cell r="AR864" t="str">
            <v>2002-12-</v>
          </cell>
          <cell r="AU864" t="str">
            <v>INVOICE# 26652      W D COMMUNICATIONS I5000003585</v>
          </cell>
          <cell r="AV864" t="str">
            <v>WF-BATCH</v>
          </cell>
          <cell r="AW864" t="str">
            <v>000</v>
          </cell>
          <cell r="AX864" t="str">
            <v>00</v>
          </cell>
          <cell r="AY864" t="str">
            <v>0</v>
          </cell>
          <cell r="AZ864" t="str">
            <v>FPL Fibernet</v>
          </cell>
        </row>
        <row r="865">
          <cell r="A865" t="str">
            <v>107100</v>
          </cell>
          <cell r="B865" t="str">
            <v>0314</v>
          </cell>
          <cell r="C865" t="str">
            <v>06300</v>
          </cell>
          <cell r="D865" t="str">
            <v>0FIBER</v>
          </cell>
          <cell r="E865" t="str">
            <v>314000</v>
          </cell>
          <cell r="F865" t="str">
            <v>0662</v>
          </cell>
          <cell r="G865" t="str">
            <v>51450</v>
          </cell>
          <cell r="H865" t="str">
            <v>A</v>
          </cell>
          <cell r="I865" t="str">
            <v>00000041</v>
          </cell>
          <cell r="J865">
            <v>63</v>
          </cell>
          <cell r="K865">
            <v>314</v>
          </cell>
          <cell r="L865">
            <v>6350</v>
          </cell>
          <cell r="M865">
            <v>0</v>
          </cell>
          <cell r="N865">
            <v>0</v>
          </cell>
          <cell r="O865">
            <v>0</v>
          </cell>
          <cell r="P865">
            <v>0</v>
          </cell>
          <cell r="Q865" t="str">
            <v>0662</v>
          </cell>
          <cell r="R865" t="str">
            <v>51450</v>
          </cell>
          <cell r="S865" t="str">
            <v>200212</v>
          </cell>
          <cell r="T865" t="str">
            <v>SA01</v>
          </cell>
          <cell r="U865">
            <v>1519.25</v>
          </cell>
          <cell r="W865">
            <v>0</v>
          </cell>
          <cell r="Y865">
            <v>0</v>
          </cell>
          <cell r="Z865">
            <v>1</v>
          </cell>
          <cell r="AA865" t="str">
            <v>BCH</v>
          </cell>
          <cell r="AB865" t="str">
            <v>450002339</v>
          </cell>
          <cell r="AC865" t="str">
            <v>PO#</v>
          </cell>
          <cell r="AD865" t="str">
            <v>4500055518</v>
          </cell>
          <cell r="AE865" t="str">
            <v>S/R</v>
          </cell>
          <cell r="AF865" t="str">
            <v>337</v>
          </cell>
          <cell r="AI865" t="str">
            <v>PYN</v>
          </cell>
          <cell r="AJ865" t="str">
            <v>UNIVERSAL FIBER OPTICS IN</v>
          </cell>
          <cell r="AK865" t="str">
            <v>VND</v>
          </cell>
          <cell r="AL865" t="str">
            <v>593263668</v>
          </cell>
          <cell r="AM865" t="str">
            <v>FAC</v>
          </cell>
          <cell r="AN865" t="str">
            <v>000</v>
          </cell>
          <cell r="AQ865" t="str">
            <v>NVD</v>
          </cell>
          <cell r="AR865" t="str">
            <v>2002-12-</v>
          </cell>
          <cell r="AU865" t="str">
            <v>INVOICE# 4856       UNIVERSAL FIBER OPTI5000003463</v>
          </cell>
          <cell r="AV865" t="str">
            <v>WF-BATCH</v>
          </cell>
          <cell r="AW865" t="str">
            <v>000</v>
          </cell>
          <cell r="AX865" t="str">
            <v>00</v>
          </cell>
          <cell r="AY865" t="str">
            <v>0</v>
          </cell>
          <cell r="AZ865" t="str">
            <v>FPL Fibernet</v>
          </cell>
        </row>
        <row r="866">
          <cell r="A866" t="str">
            <v>107100</v>
          </cell>
          <cell r="B866" t="str">
            <v>0314</v>
          </cell>
          <cell r="C866" t="str">
            <v>06300</v>
          </cell>
          <cell r="D866" t="str">
            <v>0FIBER</v>
          </cell>
          <cell r="E866" t="str">
            <v>314000</v>
          </cell>
          <cell r="F866" t="str">
            <v>0662</v>
          </cell>
          <cell r="G866" t="str">
            <v>52450</v>
          </cell>
          <cell r="H866" t="str">
            <v>A</v>
          </cell>
          <cell r="I866" t="str">
            <v>00000041</v>
          </cell>
          <cell r="J866">
            <v>63</v>
          </cell>
          <cell r="K866">
            <v>314</v>
          </cell>
          <cell r="L866">
            <v>6350</v>
          </cell>
          <cell r="M866">
            <v>0</v>
          </cell>
          <cell r="N866">
            <v>0</v>
          </cell>
          <cell r="O866">
            <v>0</v>
          </cell>
          <cell r="P866">
            <v>0</v>
          </cell>
          <cell r="Q866" t="str">
            <v>0662</v>
          </cell>
          <cell r="R866" t="str">
            <v>52450</v>
          </cell>
          <cell r="S866" t="str">
            <v>200212</v>
          </cell>
          <cell r="T866" t="str">
            <v>SA01</v>
          </cell>
          <cell r="U866">
            <v>992.59</v>
          </cell>
          <cell r="W866">
            <v>0</v>
          </cell>
          <cell r="Y866">
            <v>0</v>
          </cell>
          <cell r="Z866">
            <v>0</v>
          </cell>
          <cell r="AA866" t="str">
            <v>BCH</v>
          </cell>
          <cell r="AB866" t="str">
            <v>450002343</v>
          </cell>
          <cell r="AC866" t="str">
            <v>PO#</v>
          </cell>
          <cell r="AE866" t="str">
            <v>S/R</v>
          </cell>
          <cell r="AI866" t="str">
            <v>PYN</v>
          </cell>
          <cell r="AJ866" t="str">
            <v>CSX TRANSPORTATION</v>
          </cell>
          <cell r="AK866" t="str">
            <v>VND</v>
          </cell>
          <cell r="AL866" t="str">
            <v>546000720</v>
          </cell>
          <cell r="AM866" t="str">
            <v>FAC</v>
          </cell>
          <cell r="AN866" t="str">
            <v>000</v>
          </cell>
          <cell r="AQ866" t="str">
            <v>NVD</v>
          </cell>
          <cell r="AR866" t="str">
            <v>2002-08-</v>
          </cell>
          <cell r="AU866" t="str">
            <v>INVOICE# 7043526    CSX TRANSPORTATION  1900003295</v>
          </cell>
          <cell r="AV866" t="str">
            <v>WF-BATCH</v>
          </cell>
          <cell r="AW866" t="str">
            <v>000</v>
          </cell>
          <cell r="AX866" t="str">
            <v>00</v>
          </cell>
          <cell r="AY866" t="str">
            <v>0</v>
          </cell>
          <cell r="AZ866" t="str">
            <v>FPL Fibernet</v>
          </cell>
        </row>
        <row r="867">
          <cell r="A867" t="str">
            <v>107100</v>
          </cell>
          <cell r="B867" t="str">
            <v>0314</v>
          </cell>
          <cell r="C867" t="str">
            <v>06300</v>
          </cell>
          <cell r="D867" t="str">
            <v>0FIBER</v>
          </cell>
          <cell r="E867" t="str">
            <v>314000</v>
          </cell>
          <cell r="F867" t="str">
            <v>0662</v>
          </cell>
          <cell r="G867" t="str">
            <v>52450</v>
          </cell>
          <cell r="H867" t="str">
            <v>A</v>
          </cell>
          <cell r="I867" t="str">
            <v>00000041</v>
          </cell>
          <cell r="J867">
            <v>63</v>
          </cell>
          <cell r="K867">
            <v>314</v>
          </cell>
          <cell r="L867">
            <v>6350</v>
          </cell>
          <cell r="M867">
            <v>0</v>
          </cell>
          <cell r="N867">
            <v>0</v>
          </cell>
          <cell r="O867">
            <v>0</v>
          </cell>
          <cell r="P867">
            <v>0</v>
          </cell>
          <cell r="Q867" t="str">
            <v>0662</v>
          </cell>
          <cell r="R867" t="str">
            <v>52450</v>
          </cell>
          <cell r="S867" t="str">
            <v>200212</v>
          </cell>
          <cell r="T867" t="str">
            <v>SA01</v>
          </cell>
          <cell r="U867">
            <v>4636.41</v>
          </cell>
          <cell r="W867">
            <v>0</v>
          </cell>
          <cell r="Y867">
            <v>0</v>
          </cell>
          <cell r="Z867">
            <v>0</v>
          </cell>
          <cell r="AA867" t="str">
            <v>BCH</v>
          </cell>
          <cell r="AB867" t="str">
            <v>450002350</v>
          </cell>
          <cell r="AC867" t="str">
            <v>PO#</v>
          </cell>
          <cell r="AE867" t="str">
            <v>S/R</v>
          </cell>
          <cell r="AI867" t="str">
            <v>PYN</v>
          </cell>
          <cell r="AJ867" t="str">
            <v>CSX TRANSPORTATION</v>
          </cell>
          <cell r="AK867" t="str">
            <v>VND</v>
          </cell>
          <cell r="AL867" t="str">
            <v>546000720</v>
          </cell>
          <cell r="AM867" t="str">
            <v>FAC</v>
          </cell>
          <cell r="AN867" t="str">
            <v>000</v>
          </cell>
          <cell r="AQ867" t="str">
            <v>NVD</v>
          </cell>
          <cell r="AR867" t="str">
            <v>2002-09-</v>
          </cell>
          <cell r="AU867" t="str">
            <v>INVOICE# 7044098    CSX TRANSPORTATION  1900003296</v>
          </cell>
          <cell r="AV867" t="str">
            <v>DXC0E68</v>
          </cell>
          <cell r="AW867" t="str">
            <v>000</v>
          </cell>
          <cell r="AX867" t="str">
            <v>00</v>
          </cell>
          <cell r="AY867" t="str">
            <v>0</v>
          </cell>
          <cell r="AZ867" t="str">
            <v>FPL Fibernet</v>
          </cell>
        </row>
        <row r="868">
          <cell r="A868" t="str">
            <v>107100</v>
          </cell>
          <cell r="B868" t="str">
            <v>0314</v>
          </cell>
          <cell r="C868" t="str">
            <v>06300</v>
          </cell>
          <cell r="D868" t="str">
            <v>0FIBER</v>
          </cell>
          <cell r="E868" t="str">
            <v>314000</v>
          </cell>
          <cell r="F868" t="str">
            <v>0790</v>
          </cell>
          <cell r="G868" t="str">
            <v>65000</v>
          </cell>
          <cell r="H868" t="str">
            <v>A</v>
          </cell>
          <cell r="I868" t="str">
            <v>00000041</v>
          </cell>
          <cell r="J868">
            <v>9</v>
          </cell>
          <cell r="K868">
            <v>314</v>
          </cell>
          <cell r="L868">
            <v>6350</v>
          </cell>
          <cell r="M868">
            <v>0</v>
          </cell>
          <cell r="N868">
            <v>0</v>
          </cell>
          <cell r="O868">
            <v>0</v>
          </cell>
          <cell r="P868">
            <v>0</v>
          </cell>
          <cell r="Q868" t="str">
            <v>0790</v>
          </cell>
          <cell r="R868" t="str">
            <v>65000</v>
          </cell>
          <cell r="S868" t="str">
            <v>200212</v>
          </cell>
          <cell r="T868" t="str">
            <v>CA01</v>
          </cell>
          <cell r="U868">
            <v>-274587.92</v>
          </cell>
          <cell r="V868" t="str">
            <v>LDB</v>
          </cell>
          <cell r="W868">
            <v>0</v>
          </cell>
          <cell r="Y868">
            <v>0</v>
          </cell>
          <cell r="Z868">
            <v>0</v>
          </cell>
          <cell r="AA868" t="str">
            <v>BCH</v>
          </cell>
          <cell r="AB868" t="str">
            <v>0023</v>
          </cell>
          <cell r="AC868" t="str">
            <v>WKS</v>
          </cell>
          <cell r="AE868" t="str">
            <v>JV#</v>
          </cell>
          <cell r="AF868" t="str">
            <v>1232</v>
          </cell>
          <cell r="AG868" t="str">
            <v>FRN</v>
          </cell>
          <cell r="AH868" t="str">
            <v>6350</v>
          </cell>
          <cell r="AI868" t="str">
            <v>RP#</v>
          </cell>
          <cell r="AJ868" t="str">
            <v>000</v>
          </cell>
          <cell r="AK868" t="str">
            <v>CTL</v>
          </cell>
          <cell r="AM868" t="str">
            <v>RF#</v>
          </cell>
          <cell r="AU868" t="str">
            <v>TO PLACE IN SERVICE</v>
          </cell>
          <cell r="AZ868" t="str">
            <v>FPL Fibernet</v>
          </cell>
        </row>
        <row r="869">
          <cell r="A869" t="str">
            <v>107100</v>
          </cell>
          <cell r="B869" t="str">
            <v>0314</v>
          </cell>
          <cell r="C869" t="str">
            <v>06300</v>
          </cell>
          <cell r="D869" t="str">
            <v>0FIBER</v>
          </cell>
          <cell r="E869" t="str">
            <v>314000</v>
          </cell>
          <cell r="F869" t="str">
            <v>0790</v>
          </cell>
          <cell r="G869" t="str">
            <v>65000</v>
          </cell>
          <cell r="H869" t="str">
            <v>A</v>
          </cell>
          <cell r="I869" t="str">
            <v>00000041</v>
          </cell>
          <cell r="J869">
            <v>63</v>
          </cell>
          <cell r="K869">
            <v>314</v>
          </cell>
          <cell r="L869">
            <v>6350</v>
          </cell>
          <cell r="M869">
            <v>0</v>
          </cell>
          <cell r="N869">
            <v>0</v>
          </cell>
          <cell r="O869">
            <v>0</v>
          </cell>
          <cell r="P869">
            <v>0</v>
          </cell>
          <cell r="Q869" t="str">
            <v>0790</v>
          </cell>
          <cell r="R869" t="str">
            <v>65000</v>
          </cell>
          <cell r="S869" t="str">
            <v>200212</v>
          </cell>
          <cell r="T869" t="str">
            <v>CA01</v>
          </cell>
          <cell r="U869">
            <v>218000</v>
          </cell>
          <cell r="V869" t="str">
            <v>LDB</v>
          </cell>
          <cell r="W869">
            <v>0</v>
          </cell>
          <cell r="Y869">
            <v>0</v>
          </cell>
          <cell r="Z869">
            <v>0</v>
          </cell>
          <cell r="AA869" t="str">
            <v>BCH</v>
          </cell>
          <cell r="AB869" t="str">
            <v>0015</v>
          </cell>
          <cell r="AC869" t="str">
            <v>WKS</v>
          </cell>
          <cell r="AE869" t="str">
            <v>JV#</v>
          </cell>
          <cell r="AF869" t="str">
            <v>1232</v>
          </cell>
          <cell r="AG869" t="str">
            <v>FRN</v>
          </cell>
          <cell r="AH869" t="str">
            <v>6350</v>
          </cell>
          <cell r="AI869" t="str">
            <v>RP#</v>
          </cell>
          <cell r="AJ869" t="str">
            <v>000</v>
          </cell>
          <cell r="AK869" t="str">
            <v>CTL</v>
          </cell>
          <cell r="AM869" t="str">
            <v>RF#</v>
          </cell>
          <cell r="AU869" t="str">
            <v>ACCRUAL OF DEC 02 CAPITAL</v>
          </cell>
          <cell r="AZ869" t="str">
            <v>FPL Fibernet</v>
          </cell>
        </row>
        <row r="870">
          <cell r="A870" t="str">
            <v>107100</v>
          </cell>
          <cell r="B870" t="str">
            <v>0314</v>
          </cell>
          <cell r="C870" t="str">
            <v>06300</v>
          </cell>
          <cell r="D870" t="str">
            <v>0FIBER</v>
          </cell>
          <cell r="E870" t="str">
            <v>314000</v>
          </cell>
          <cell r="F870" t="str">
            <v>0790</v>
          </cell>
          <cell r="G870" t="str">
            <v>65000</v>
          </cell>
          <cell r="H870" t="str">
            <v>A</v>
          </cell>
          <cell r="I870" t="str">
            <v>00000041</v>
          </cell>
          <cell r="J870">
            <v>63</v>
          </cell>
          <cell r="K870">
            <v>314</v>
          </cell>
          <cell r="L870">
            <v>6350</v>
          </cell>
          <cell r="M870">
            <v>0</v>
          </cell>
          <cell r="N870">
            <v>0</v>
          </cell>
          <cell r="O870">
            <v>0</v>
          </cell>
          <cell r="P870">
            <v>0</v>
          </cell>
          <cell r="Q870" t="str">
            <v>0790</v>
          </cell>
          <cell r="R870" t="str">
            <v>65000</v>
          </cell>
          <cell r="S870" t="str">
            <v>200212</v>
          </cell>
          <cell r="T870" t="str">
            <v>CA01</v>
          </cell>
          <cell r="U870">
            <v>238000</v>
          </cell>
          <cell r="V870" t="str">
            <v>LDB</v>
          </cell>
          <cell r="W870">
            <v>0</v>
          </cell>
          <cell r="Y870">
            <v>0</v>
          </cell>
          <cell r="Z870">
            <v>0</v>
          </cell>
          <cell r="AA870" t="str">
            <v>BCH</v>
          </cell>
          <cell r="AB870" t="str">
            <v>0024</v>
          </cell>
          <cell r="AC870" t="str">
            <v>WKS</v>
          </cell>
          <cell r="AE870" t="str">
            <v>JV#</v>
          </cell>
          <cell r="AF870" t="str">
            <v>1232</v>
          </cell>
          <cell r="AG870" t="str">
            <v>FRN</v>
          </cell>
          <cell r="AH870" t="str">
            <v>6350</v>
          </cell>
          <cell r="AI870" t="str">
            <v>RP#</v>
          </cell>
          <cell r="AJ870" t="str">
            <v>000</v>
          </cell>
          <cell r="AK870" t="str">
            <v>CTL</v>
          </cell>
          <cell r="AM870" t="str">
            <v>RF#</v>
          </cell>
          <cell r="AU870" t="str">
            <v>ACCR DEC 02 CAP-FELIX EQU</v>
          </cell>
          <cell r="AZ870" t="str">
            <v>FPL Fibernet</v>
          </cell>
        </row>
        <row r="871">
          <cell r="A871" t="str">
            <v>107100</v>
          </cell>
          <cell r="B871" t="str">
            <v>0314</v>
          </cell>
          <cell r="C871" t="str">
            <v>06300</v>
          </cell>
          <cell r="D871" t="str">
            <v>0FIBER</v>
          </cell>
          <cell r="E871" t="str">
            <v>314000</v>
          </cell>
          <cell r="F871" t="str">
            <v>0790</v>
          </cell>
          <cell r="G871" t="str">
            <v>65000</v>
          </cell>
          <cell r="H871" t="str">
            <v>A</v>
          </cell>
          <cell r="I871" t="str">
            <v>00000041</v>
          </cell>
          <cell r="J871">
            <v>63</v>
          </cell>
          <cell r="K871">
            <v>314</v>
          </cell>
          <cell r="L871">
            <v>6350</v>
          </cell>
          <cell r="M871">
            <v>0</v>
          </cell>
          <cell r="N871">
            <v>0</v>
          </cell>
          <cell r="O871">
            <v>0</v>
          </cell>
          <cell r="P871">
            <v>0</v>
          </cell>
          <cell r="Q871" t="str">
            <v>0790</v>
          </cell>
          <cell r="R871" t="str">
            <v>65000</v>
          </cell>
          <cell r="S871" t="str">
            <v>200212</v>
          </cell>
          <cell r="T871" t="str">
            <v>CA01</v>
          </cell>
          <cell r="U871">
            <v>-503440</v>
          </cell>
          <cell r="V871" t="str">
            <v>LDB</v>
          </cell>
          <cell r="W871">
            <v>0</v>
          </cell>
          <cell r="Y871">
            <v>0</v>
          </cell>
          <cell r="Z871">
            <v>0</v>
          </cell>
          <cell r="AA871" t="str">
            <v>BCH</v>
          </cell>
          <cell r="AB871" t="str">
            <v>0003</v>
          </cell>
          <cell r="AC871" t="str">
            <v>WKS</v>
          </cell>
          <cell r="AE871" t="str">
            <v>JV#</v>
          </cell>
          <cell r="AF871" t="str">
            <v>1232</v>
          </cell>
          <cell r="AG871" t="str">
            <v>FRN</v>
          </cell>
          <cell r="AH871" t="str">
            <v>6350</v>
          </cell>
          <cell r="AI871" t="str">
            <v>RP#</v>
          </cell>
          <cell r="AJ871" t="str">
            <v>000</v>
          </cell>
          <cell r="AK871" t="str">
            <v>CTL</v>
          </cell>
          <cell r="AM871" t="str">
            <v>RF#</v>
          </cell>
          <cell r="AU871" t="str">
            <v>AC-REV ACCRUAL OF OCT 02 CAPITA</v>
          </cell>
          <cell r="AZ871" t="str">
            <v>FPL Fibernet</v>
          </cell>
        </row>
        <row r="872">
          <cell r="A872" t="str">
            <v>107100</v>
          </cell>
          <cell r="B872" t="str">
            <v>0314</v>
          </cell>
          <cell r="C872" t="str">
            <v>06300</v>
          </cell>
          <cell r="D872" t="str">
            <v>0FIBER</v>
          </cell>
          <cell r="E872" t="str">
            <v>314000</v>
          </cell>
          <cell r="F872" t="str">
            <v>0901</v>
          </cell>
          <cell r="G872" t="str">
            <v>52450</v>
          </cell>
          <cell r="H872" t="str">
            <v>A</v>
          </cell>
          <cell r="I872" t="str">
            <v>00000041</v>
          </cell>
          <cell r="J872">
            <v>63</v>
          </cell>
          <cell r="K872">
            <v>314</v>
          </cell>
          <cell r="L872">
            <v>6350</v>
          </cell>
          <cell r="M872">
            <v>0</v>
          </cell>
          <cell r="N872">
            <v>0</v>
          </cell>
          <cell r="O872">
            <v>0</v>
          </cell>
          <cell r="P872">
            <v>0</v>
          </cell>
          <cell r="Q872" t="str">
            <v>0901</v>
          </cell>
          <cell r="R872" t="str">
            <v>52450</v>
          </cell>
          <cell r="S872" t="str">
            <v>200212</v>
          </cell>
          <cell r="T872" t="str">
            <v>SA01</v>
          </cell>
          <cell r="U872">
            <v>22.68</v>
          </cell>
          <cell r="W872">
            <v>0</v>
          </cell>
          <cell r="Y872">
            <v>0</v>
          </cell>
          <cell r="Z872">
            <v>0</v>
          </cell>
          <cell r="AA872" t="str">
            <v>BCH</v>
          </cell>
          <cell r="AB872" t="str">
            <v>450002338</v>
          </cell>
          <cell r="AC872" t="str">
            <v>PO#</v>
          </cell>
          <cell r="AE872" t="str">
            <v>S/R</v>
          </cell>
          <cell r="AI872" t="str">
            <v>PYN</v>
          </cell>
          <cell r="AJ872" t="str">
            <v>DELATTE L R</v>
          </cell>
          <cell r="AK872" t="str">
            <v>VND</v>
          </cell>
          <cell r="AL872" t="str">
            <v>437491989</v>
          </cell>
          <cell r="AM872" t="str">
            <v>FAC</v>
          </cell>
          <cell r="AN872" t="str">
            <v>000</v>
          </cell>
          <cell r="AQ872" t="str">
            <v>NVD</v>
          </cell>
          <cell r="AR872" t="str">
            <v>2002-11-</v>
          </cell>
          <cell r="AU872" t="str">
            <v>L DELATTE MEALS     DELATTE L R         1900003265</v>
          </cell>
          <cell r="AV872" t="str">
            <v>WF-BATCH</v>
          </cell>
          <cell r="AW872" t="str">
            <v>000</v>
          </cell>
          <cell r="AX872" t="str">
            <v>00</v>
          </cell>
          <cell r="AY872" t="str">
            <v>0</v>
          </cell>
          <cell r="AZ872" t="str">
            <v>FPL Fibernet</v>
          </cell>
        </row>
        <row r="873">
          <cell r="A873" t="str">
            <v>107100</v>
          </cell>
          <cell r="B873" t="str">
            <v>0314</v>
          </cell>
          <cell r="C873" t="str">
            <v>06300</v>
          </cell>
          <cell r="D873" t="str">
            <v>0FIBER</v>
          </cell>
          <cell r="E873" t="str">
            <v>314000</v>
          </cell>
          <cell r="F873" t="str">
            <v>0902</v>
          </cell>
          <cell r="G873" t="str">
            <v>52450</v>
          </cell>
          <cell r="H873" t="str">
            <v>A</v>
          </cell>
          <cell r="I873" t="str">
            <v>00000041</v>
          </cell>
          <cell r="J873">
            <v>63</v>
          </cell>
          <cell r="K873">
            <v>314</v>
          </cell>
          <cell r="L873">
            <v>6350</v>
          </cell>
          <cell r="M873">
            <v>0</v>
          </cell>
          <cell r="N873">
            <v>0</v>
          </cell>
          <cell r="O873">
            <v>0</v>
          </cell>
          <cell r="P873">
            <v>0</v>
          </cell>
          <cell r="Q873" t="str">
            <v>0902</v>
          </cell>
          <cell r="R873" t="str">
            <v>52450</v>
          </cell>
          <cell r="S873" t="str">
            <v>200212</v>
          </cell>
          <cell r="T873" t="str">
            <v>SA01</v>
          </cell>
          <cell r="U873">
            <v>51.79</v>
          </cell>
          <cell r="W873">
            <v>0</v>
          </cell>
          <cell r="Y873">
            <v>0</v>
          </cell>
          <cell r="Z873">
            <v>0</v>
          </cell>
          <cell r="AA873" t="str">
            <v>BCH</v>
          </cell>
          <cell r="AB873" t="str">
            <v>450002338</v>
          </cell>
          <cell r="AC873" t="str">
            <v>PO#</v>
          </cell>
          <cell r="AE873" t="str">
            <v>S/R</v>
          </cell>
          <cell r="AI873" t="str">
            <v>PYN</v>
          </cell>
          <cell r="AJ873" t="str">
            <v>DELATTE L R</v>
          </cell>
          <cell r="AK873" t="str">
            <v>VND</v>
          </cell>
          <cell r="AL873" t="str">
            <v>437491989</v>
          </cell>
          <cell r="AM873" t="str">
            <v>FAC</v>
          </cell>
          <cell r="AN873" t="str">
            <v>000</v>
          </cell>
          <cell r="AQ873" t="str">
            <v>NVD</v>
          </cell>
          <cell r="AR873" t="str">
            <v>2002-11-</v>
          </cell>
          <cell r="AU873" t="str">
            <v>L DELATTE HOTEL     DELATTE L R         1900003265</v>
          </cell>
          <cell r="AV873" t="str">
            <v>WF-BATCH</v>
          </cell>
          <cell r="AW873" t="str">
            <v>000</v>
          </cell>
          <cell r="AX873" t="str">
            <v>00</v>
          </cell>
          <cell r="AY873" t="str">
            <v>0</v>
          </cell>
          <cell r="AZ873" t="str">
            <v>FPL Fibernet</v>
          </cell>
        </row>
        <row r="874">
          <cell r="A874" t="str">
            <v>107100</v>
          </cell>
          <cell r="B874" t="str">
            <v>0314</v>
          </cell>
          <cell r="C874" t="str">
            <v>06300</v>
          </cell>
          <cell r="D874" t="str">
            <v>0FIBER</v>
          </cell>
          <cell r="E874" t="str">
            <v>314000</v>
          </cell>
          <cell r="F874" t="str">
            <v>0790</v>
          </cell>
          <cell r="G874" t="str">
            <v>65000</v>
          </cell>
          <cell r="H874" t="str">
            <v>A</v>
          </cell>
          <cell r="I874" t="str">
            <v>00000041</v>
          </cell>
          <cell r="J874">
            <v>9</v>
          </cell>
          <cell r="K874">
            <v>314</v>
          </cell>
          <cell r="L874">
            <v>6352</v>
          </cell>
          <cell r="M874">
            <v>0</v>
          </cell>
          <cell r="N874">
            <v>0</v>
          </cell>
          <cell r="O874">
            <v>0</v>
          </cell>
          <cell r="P874">
            <v>0</v>
          </cell>
          <cell r="Q874" t="str">
            <v>0790</v>
          </cell>
          <cell r="R874" t="str">
            <v>65000</v>
          </cell>
          <cell r="S874" t="str">
            <v>200212</v>
          </cell>
          <cell r="T874" t="str">
            <v>CA01</v>
          </cell>
          <cell r="U874">
            <v>-1527.9</v>
          </cell>
          <cell r="V874" t="str">
            <v>LDB</v>
          </cell>
          <cell r="W874">
            <v>0</v>
          </cell>
          <cell r="Y874">
            <v>0</v>
          </cell>
          <cell r="Z874">
            <v>0</v>
          </cell>
          <cell r="AA874" t="str">
            <v>BCH</v>
          </cell>
          <cell r="AB874" t="str">
            <v>0023</v>
          </cell>
          <cell r="AC874" t="str">
            <v>WKS</v>
          </cell>
          <cell r="AE874" t="str">
            <v>JV#</v>
          </cell>
          <cell r="AF874" t="str">
            <v>1232</v>
          </cell>
          <cell r="AG874" t="str">
            <v>FRN</v>
          </cell>
          <cell r="AH874" t="str">
            <v>6352</v>
          </cell>
          <cell r="AI874" t="str">
            <v>RP#</v>
          </cell>
          <cell r="AJ874" t="str">
            <v>000</v>
          </cell>
          <cell r="AK874" t="str">
            <v>CTL</v>
          </cell>
          <cell r="AM874" t="str">
            <v>RF#</v>
          </cell>
          <cell r="AU874" t="str">
            <v>TO PLACE IN SERVICE</v>
          </cell>
          <cell r="AZ874" t="str">
            <v>FPL Fibernet</v>
          </cell>
        </row>
        <row r="875">
          <cell r="A875" t="str">
            <v>107100</v>
          </cell>
          <cell r="B875" t="str">
            <v>0385</v>
          </cell>
          <cell r="C875" t="str">
            <v>06300</v>
          </cell>
          <cell r="D875" t="str">
            <v>0FIBER</v>
          </cell>
          <cell r="E875" t="str">
            <v>385000</v>
          </cell>
          <cell r="F875" t="str">
            <v>0625</v>
          </cell>
          <cell r="G875" t="str">
            <v>52450</v>
          </cell>
          <cell r="H875" t="str">
            <v>A</v>
          </cell>
          <cell r="I875" t="str">
            <v>00000041</v>
          </cell>
          <cell r="J875">
            <v>60</v>
          </cell>
          <cell r="K875">
            <v>385</v>
          </cell>
          <cell r="L875">
            <v>6352</v>
          </cell>
          <cell r="M875">
            <v>0</v>
          </cell>
          <cell r="N875">
            <v>0</v>
          </cell>
          <cell r="O875">
            <v>0</v>
          </cell>
          <cell r="P875">
            <v>0</v>
          </cell>
          <cell r="Q875" t="str">
            <v>0625</v>
          </cell>
          <cell r="R875" t="str">
            <v>52450</v>
          </cell>
          <cell r="S875" t="str">
            <v>200212</v>
          </cell>
          <cell r="T875" t="str">
            <v>SA01</v>
          </cell>
          <cell r="U875">
            <v>16.5</v>
          </cell>
          <cell r="W875">
            <v>0</v>
          </cell>
          <cell r="Y875">
            <v>0</v>
          </cell>
          <cell r="Z875">
            <v>0</v>
          </cell>
          <cell r="AA875" t="str">
            <v>BCH</v>
          </cell>
          <cell r="AB875" t="str">
            <v>450002343</v>
          </cell>
          <cell r="AC875" t="str">
            <v>PO#</v>
          </cell>
          <cell r="AE875" t="str">
            <v>S/R</v>
          </cell>
          <cell r="AI875" t="str">
            <v>PYN</v>
          </cell>
          <cell r="AJ875" t="str">
            <v>CAJIGAS R C</v>
          </cell>
          <cell r="AK875" t="str">
            <v>VND</v>
          </cell>
          <cell r="AL875" t="str">
            <v>264370702</v>
          </cell>
          <cell r="AM875" t="str">
            <v>FAC</v>
          </cell>
          <cell r="AN875" t="str">
            <v>000</v>
          </cell>
          <cell r="AQ875" t="str">
            <v>NVD</v>
          </cell>
          <cell r="AR875" t="str">
            <v>2002-11-</v>
          </cell>
          <cell r="AU875" t="str">
            <v>R CAJIGAS MISC      CAJIGAS R C         1900003290</v>
          </cell>
          <cell r="AV875" t="str">
            <v>WF-BATCH</v>
          </cell>
          <cell r="AW875" t="str">
            <v>000</v>
          </cell>
          <cell r="AX875" t="str">
            <v>00</v>
          </cell>
          <cell r="AY875" t="str">
            <v>0</v>
          </cell>
          <cell r="AZ875" t="str">
            <v>FPL Fibernet</v>
          </cell>
        </row>
        <row r="876">
          <cell r="A876" t="str">
            <v>107100</v>
          </cell>
          <cell r="B876" t="str">
            <v>0385</v>
          </cell>
          <cell r="C876" t="str">
            <v>06300</v>
          </cell>
          <cell r="D876" t="str">
            <v>0FIBER</v>
          </cell>
          <cell r="E876" t="str">
            <v>385000</v>
          </cell>
          <cell r="F876" t="str">
            <v>0903</v>
          </cell>
          <cell r="G876" t="str">
            <v>52450</v>
          </cell>
          <cell r="H876" t="str">
            <v>A</v>
          </cell>
          <cell r="I876" t="str">
            <v>00000041</v>
          </cell>
          <cell r="J876">
            <v>60</v>
          </cell>
          <cell r="K876">
            <v>385</v>
          </cell>
          <cell r="L876">
            <v>6352</v>
          </cell>
          <cell r="M876">
            <v>0</v>
          </cell>
          <cell r="N876">
            <v>0</v>
          </cell>
          <cell r="O876">
            <v>0</v>
          </cell>
          <cell r="P876">
            <v>0</v>
          </cell>
          <cell r="Q876" t="str">
            <v>0903</v>
          </cell>
          <cell r="R876" t="str">
            <v>52450</v>
          </cell>
          <cell r="S876" t="str">
            <v>200212</v>
          </cell>
          <cell r="T876" t="str">
            <v>SA01</v>
          </cell>
          <cell r="U876">
            <v>218.25</v>
          </cell>
          <cell r="W876">
            <v>0</v>
          </cell>
          <cell r="Y876">
            <v>0</v>
          </cell>
          <cell r="Z876">
            <v>0</v>
          </cell>
          <cell r="AA876" t="str">
            <v>BCH</v>
          </cell>
          <cell r="AB876" t="str">
            <v>450002343</v>
          </cell>
          <cell r="AC876" t="str">
            <v>PO#</v>
          </cell>
          <cell r="AE876" t="str">
            <v>S/R</v>
          </cell>
          <cell r="AI876" t="str">
            <v>PYN</v>
          </cell>
          <cell r="AJ876" t="str">
            <v>CAJIGAS R C</v>
          </cell>
          <cell r="AK876" t="str">
            <v>VND</v>
          </cell>
          <cell r="AL876" t="str">
            <v>264370702</v>
          </cell>
          <cell r="AM876" t="str">
            <v>FAC</v>
          </cell>
          <cell r="AN876" t="str">
            <v>000</v>
          </cell>
          <cell r="AQ876" t="str">
            <v>NVD</v>
          </cell>
          <cell r="AR876" t="str">
            <v>2002-11-</v>
          </cell>
          <cell r="AU876" t="str">
            <v>R CAJIGAS AIR FARE  CAJIGAS R C         1900003290</v>
          </cell>
          <cell r="AV876" t="str">
            <v>WF-BATCH</v>
          </cell>
          <cell r="AW876" t="str">
            <v>000</v>
          </cell>
          <cell r="AX876" t="str">
            <v>00</v>
          </cell>
          <cell r="AY876" t="str">
            <v>0</v>
          </cell>
          <cell r="AZ876" t="str">
            <v>FPL Fibernet</v>
          </cell>
        </row>
        <row r="877">
          <cell r="A877" t="str">
            <v>107100</v>
          </cell>
          <cell r="B877" t="str">
            <v>0312</v>
          </cell>
          <cell r="C877" t="str">
            <v>06300</v>
          </cell>
          <cell r="D877" t="str">
            <v>0FIBER</v>
          </cell>
          <cell r="E877" t="str">
            <v>312000</v>
          </cell>
          <cell r="F877" t="str">
            <v>0790</v>
          </cell>
          <cell r="G877" t="str">
            <v>65000</v>
          </cell>
          <cell r="H877" t="str">
            <v>A</v>
          </cell>
          <cell r="I877" t="str">
            <v>00000041</v>
          </cell>
          <cell r="J877">
            <v>9</v>
          </cell>
          <cell r="K877">
            <v>312</v>
          </cell>
          <cell r="L877">
            <v>6354</v>
          </cell>
          <cell r="M877">
            <v>0</v>
          </cell>
          <cell r="N877">
            <v>0</v>
          </cell>
          <cell r="O877">
            <v>0</v>
          </cell>
          <cell r="P877">
            <v>0</v>
          </cell>
          <cell r="Q877" t="str">
            <v>0790</v>
          </cell>
          <cell r="R877" t="str">
            <v>65000</v>
          </cell>
          <cell r="S877" t="str">
            <v>200212</v>
          </cell>
          <cell r="T877" t="str">
            <v>CA01</v>
          </cell>
          <cell r="U877">
            <v>-2083.9</v>
          </cell>
          <cell r="V877" t="str">
            <v>LDB</v>
          </cell>
          <cell r="W877">
            <v>0</v>
          </cell>
          <cell r="Y877">
            <v>0</v>
          </cell>
          <cell r="Z877">
            <v>0</v>
          </cell>
          <cell r="AA877" t="str">
            <v>BCH</v>
          </cell>
          <cell r="AB877" t="str">
            <v>0023</v>
          </cell>
          <cell r="AC877" t="str">
            <v>WKS</v>
          </cell>
          <cell r="AE877" t="str">
            <v>JV#</v>
          </cell>
          <cell r="AF877" t="str">
            <v>1232</v>
          </cell>
          <cell r="AG877" t="str">
            <v>FRN</v>
          </cell>
          <cell r="AH877" t="str">
            <v>6354</v>
          </cell>
          <cell r="AI877" t="str">
            <v>RP#</v>
          </cell>
          <cell r="AJ877" t="str">
            <v>000</v>
          </cell>
          <cell r="AK877" t="str">
            <v>CTL</v>
          </cell>
          <cell r="AM877" t="str">
            <v>RF#</v>
          </cell>
          <cell r="AU877" t="str">
            <v>TO PLACE IN SERVICE</v>
          </cell>
          <cell r="AZ877" t="str">
            <v>FPL Fibernet</v>
          </cell>
        </row>
        <row r="878">
          <cell r="A878" t="str">
            <v>107100</v>
          </cell>
          <cell r="B878" t="str">
            <v>0312</v>
          </cell>
          <cell r="C878" t="str">
            <v>06001</v>
          </cell>
          <cell r="D878" t="str">
            <v>0ELECT</v>
          </cell>
          <cell r="E878" t="str">
            <v>312000</v>
          </cell>
          <cell r="F878" t="str">
            <v>0662</v>
          </cell>
          <cell r="G878" t="str">
            <v>51450</v>
          </cell>
          <cell r="H878" t="str">
            <v>A</v>
          </cell>
          <cell r="I878" t="str">
            <v>00000041</v>
          </cell>
          <cell r="J878">
            <v>66</v>
          </cell>
          <cell r="K878">
            <v>312</v>
          </cell>
          <cell r="L878">
            <v>6355</v>
          </cell>
          <cell r="M878">
            <v>398</v>
          </cell>
          <cell r="N878">
            <v>0</v>
          </cell>
          <cell r="O878">
            <v>1</v>
          </cell>
          <cell r="P878">
            <v>398.00099999999998</v>
          </cell>
          <cell r="Q878" t="str">
            <v>0662</v>
          </cell>
          <cell r="R878" t="str">
            <v>51450</v>
          </cell>
          <cell r="S878" t="str">
            <v>200212</v>
          </cell>
          <cell r="T878" t="str">
            <v>SA01</v>
          </cell>
          <cell r="U878">
            <v>10625</v>
          </cell>
          <cell r="W878">
            <v>0</v>
          </cell>
          <cell r="Y878">
            <v>0</v>
          </cell>
          <cell r="Z878">
            <v>1</v>
          </cell>
          <cell r="AA878" t="str">
            <v>BCH</v>
          </cell>
          <cell r="AB878" t="str">
            <v>450002361</v>
          </cell>
          <cell r="AC878" t="str">
            <v>PO#</v>
          </cell>
          <cell r="AD878" t="str">
            <v>4500126177</v>
          </cell>
          <cell r="AE878" t="str">
            <v>S/R</v>
          </cell>
          <cell r="AF878" t="str">
            <v>337</v>
          </cell>
          <cell r="AI878" t="str">
            <v>PYN</v>
          </cell>
          <cell r="AJ878" t="str">
            <v>SYNCHRONET INC</v>
          </cell>
          <cell r="AK878" t="str">
            <v>VND</v>
          </cell>
          <cell r="AL878" t="str">
            <v>582523899</v>
          </cell>
          <cell r="AM878" t="str">
            <v>FAC</v>
          </cell>
          <cell r="AN878" t="str">
            <v>000</v>
          </cell>
          <cell r="AQ878" t="str">
            <v>NVD</v>
          </cell>
          <cell r="AR878" t="str">
            <v>2002-12-</v>
          </cell>
          <cell r="AU878" t="str">
            <v>INVOICE# FPL2234A   SYNCHRONET INC      5000003711</v>
          </cell>
          <cell r="AV878" t="str">
            <v>WF-BATCH</v>
          </cell>
          <cell r="AW878" t="str">
            <v>000</v>
          </cell>
          <cell r="AX878" t="str">
            <v>00</v>
          </cell>
          <cell r="AY878" t="str">
            <v>0</v>
          </cell>
          <cell r="AZ878" t="str">
            <v>FPL Fibernet</v>
          </cell>
        </row>
        <row r="879">
          <cell r="A879" t="str">
            <v>107100</v>
          </cell>
          <cell r="B879" t="str">
            <v>0312</v>
          </cell>
          <cell r="C879" t="str">
            <v>06001</v>
          </cell>
          <cell r="D879" t="str">
            <v>0ELECT</v>
          </cell>
          <cell r="E879" t="str">
            <v>312000</v>
          </cell>
          <cell r="F879" t="str">
            <v>0790</v>
          </cell>
          <cell r="G879" t="str">
            <v>65000</v>
          </cell>
          <cell r="H879" t="str">
            <v>A</v>
          </cell>
          <cell r="I879" t="str">
            <v>00000041</v>
          </cell>
          <cell r="J879">
            <v>65</v>
          </cell>
          <cell r="K879">
            <v>312</v>
          </cell>
          <cell r="L879">
            <v>6355</v>
          </cell>
          <cell r="M879">
            <v>0</v>
          </cell>
          <cell r="N879">
            <v>0</v>
          </cell>
          <cell r="O879">
            <v>0</v>
          </cell>
          <cell r="P879">
            <v>0</v>
          </cell>
          <cell r="Q879" t="str">
            <v>0790</v>
          </cell>
          <cell r="R879" t="str">
            <v>65000</v>
          </cell>
          <cell r="S879" t="str">
            <v>200212</v>
          </cell>
          <cell r="T879" t="str">
            <v>CA01</v>
          </cell>
          <cell r="U879">
            <v>5000</v>
          </cell>
          <cell r="V879" t="str">
            <v>LDB</v>
          </cell>
          <cell r="W879">
            <v>0</v>
          </cell>
          <cell r="Y879">
            <v>0</v>
          </cell>
          <cell r="Z879">
            <v>0</v>
          </cell>
          <cell r="AA879" t="str">
            <v>BCH</v>
          </cell>
          <cell r="AB879" t="str">
            <v>0011</v>
          </cell>
          <cell r="AC879" t="str">
            <v>WKS</v>
          </cell>
          <cell r="AE879" t="str">
            <v>JV#</v>
          </cell>
          <cell r="AF879" t="str">
            <v>1232</v>
          </cell>
          <cell r="AG879" t="str">
            <v>FRN</v>
          </cell>
          <cell r="AH879" t="str">
            <v>6355</v>
          </cell>
          <cell r="AI879" t="str">
            <v>RP#</v>
          </cell>
          <cell r="AJ879" t="str">
            <v>000</v>
          </cell>
          <cell r="AK879" t="str">
            <v>CTL</v>
          </cell>
          <cell r="AM879" t="str">
            <v>RF#</v>
          </cell>
          <cell r="AU879" t="str">
            <v>ACCRUAL OF OCT 02 CAPITAL</v>
          </cell>
          <cell r="AZ879" t="str">
            <v>FPL Fibernet</v>
          </cell>
        </row>
        <row r="880">
          <cell r="A880" t="str">
            <v>107100</v>
          </cell>
          <cell r="B880" t="str">
            <v>0312</v>
          </cell>
          <cell r="C880" t="str">
            <v>06001</v>
          </cell>
          <cell r="D880" t="str">
            <v>0ELECT</v>
          </cell>
          <cell r="E880" t="str">
            <v>312000</v>
          </cell>
          <cell r="F880" t="str">
            <v>0790</v>
          </cell>
          <cell r="G880" t="str">
            <v>65000</v>
          </cell>
          <cell r="H880" t="str">
            <v>A</v>
          </cell>
          <cell r="I880" t="str">
            <v>00000041</v>
          </cell>
          <cell r="J880">
            <v>70</v>
          </cell>
          <cell r="K880">
            <v>312</v>
          </cell>
          <cell r="L880">
            <v>6355</v>
          </cell>
          <cell r="M880">
            <v>0</v>
          </cell>
          <cell r="N880">
            <v>0</v>
          </cell>
          <cell r="O880">
            <v>0</v>
          </cell>
          <cell r="P880">
            <v>0</v>
          </cell>
          <cell r="Q880" t="str">
            <v>0790</v>
          </cell>
          <cell r="R880" t="str">
            <v>65000</v>
          </cell>
          <cell r="S880" t="str">
            <v>200212</v>
          </cell>
          <cell r="T880" t="str">
            <v>CA01</v>
          </cell>
          <cell r="U880">
            <v>-18481.25</v>
          </cell>
          <cell r="V880" t="str">
            <v>LDB</v>
          </cell>
          <cell r="W880">
            <v>0</v>
          </cell>
          <cell r="Y880">
            <v>0</v>
          </cell>
          <cell r="Z880">
            <v>0</v>
          </cell>
          <cell r="AA880" t="str">
            <v>BCH</v>
          </cell>
          <cell r="AB880" t="str">
            <v>0023</v>
          </cell>
          <cell r="AC880" t="str">
            <v>WKS</v>
          </cell>
          <cell r="AE880" t="str">
            <v>JV#</v>
          </cell>
          <cell r="AF880" t="str">
            <v>1232</v>
          </cell>
          <cell r="AG880" t="str">
            <v>FRN</v>
          </cell>
          <cell r="AH880" t="str">
            <v>6355</v>
          </cell>
          <cell r="AI880" t="str">
            <v>RP#</v>
          </cell>
          <cell r="AJ880" t="str">
            <v>000</v>
          </cell>
          <cell r="AK880" t="str">
            <v>CTL</v>
          </cell>
          <cell r="AM880" t="str">
            <v>RF#</v>
          </cell>
          <cell r="AU880" t="str">
            <v>TO PLACE IN SERVICE</v>
          </cell>
          <cell r="AZ880" t="str">
            <v>FPL Fibernet</v>
          </cell>
        </row>
        <row r="881">
          <cell r="A881" t="str">
            <v>107100</v>
          </cell>
          <cell r="B881" t="str">
            <v>0312</v>
          </cell>
          <cell r="C881" t="str">
            <v>06300</v>
          </cell>
          <cell r="D881" t="str">
            <v>0FIBER</v>
          </cell>
          <cell r="E881" t="str">
            <v>312000</v>
          </cell>
          <cell r="F881" t="str">
            <v>0803</v>
          </cell>
          <cell r="G881" t="str">
            <v>36000</v>
          </cell>
          <cell r="H881" t="str">
            <v>A</v>
          </cell>
          <cell r="I881" t="str">
            <v>00000041</v>
          </cell>
          <cell r="J881">
            <v>60</v>
          </cell>
          <cell r="K881">
            <v>312</v>
          </cell>
          <cell r="L881">
            <v>6355</v>
          </cell>
          <cell r="M881">
            <v>107</v>
          </cell>
          <cell r="N881">
            <v>10</v>
          </cell>
          <cell r="O881">
            <v>0</v>
          </cell>
          <cell r="P881">
            <v>107.1</v>
          </cell>
          <cell r="Q881" t="str">
            <v>0803</v>
          </cell>
          <cell r="R881" t="str">
            <v>36000</v>
          </cell>
          <cell r="S881" t="str">
            <v>200212</v>
          </cell>
          <cell r="T881" t="str">
            <v>PY42</v>
          </cell>
          <cell r="U881">
            <v>71.45</v>
          </cell>
          <cell r="V881" t="str">
            <v>LDB</v>
          </cell>
          <cell r="W881">
            <v>0</v>
          </cell>
          <cell r="X881" t="str">
            <v>SHR</v>
          </cell>
          <cell r="Y881">
            <v>2</v>
          </cell>
          <cell r="Z881">
            <v>2</v>
          </cell>
          <cell r="AA881" t="str">
            <v>PYP</v>
          </cell>
          <cell r="AB881" t="str">
            <v xml:space="preserve"> 0000026</v>
          </cell>
          <cell r="AC881" t="str">
            <v>PYL</v>
          </cell>
          <cell r="AD881" t="str">
            <v>004366</v>
          </cell>
          <cell r="AE881" t="str">
            <v>EMP</v>
          </cell>
          <cell r="AF881" t="str">
            <v>97355</v>
          </cell>
          <cell r="AG881" t="str">
            <v>JUL</v>
          </cell>
          <cell r="AH881" t="str">
            <v xml:space="preserve"> 000.00</v>
          </cell>
          <cell r="AI881" t="str">
            <v>BCH</v>
          </cell>
          <cell r="AJ881" t="str">
            <v>500</v>
          </cell>
          <cell r="AK881" t="str">
            <v>CLS</v>
          </cell>
          <cell r="AL881" t="str">
            <v>R431</v>
          </cell>
          <cell r="AM881" t="str">
            <v>DTA</v>
          </cell>
          <cell r="AN881" t="str">
            <v xml:space="preserve"> 00000000000.00</v>
          </cell>
          <cell r="AO881" t="str">
            <v>DTH</v>
          </cell>
          <cell r="AP881" t="str">
            <v xml:space="preserve"> 00000000000.00</v>
          </cell>
          <cell r="AV881" t="str">
            <v>000000000</v>
          </cell>
          <cell r="AW881" t="str">
            <v>000</v>
          </cell>
          <cell r="AX881" t="str">
            <v>00</v>
          </cell>
          <cell r="AY881" t="str">
            <v>0</v>
          </cell>
          <cell r="AZ881" t="str">
            <v>FPL Fibernet</v>
          </cell>
        </row>
        <row r="882">
          <cell r="A882" t="str">
            <v>107100</v>
          </cell>
          <cell r="B882" t="str">
            <v>0312</v>
          </cell>
          <cell r="C882" t="str">
            <v>06300</v>
          </cell>
          <cell r="D882" t="str">
            <v>0FIBER</v>
          </cell>
          <cell r="E882" t="str">
            <v>312000</v>
          </cell>
          <cell r="F882" t="str">
            <v>0803</v>
          </cell>
          <cell r="G882" t="str">
            <v>36000</v>
          </cell>
          <cell r="H882" t="str">
            <v>A</v>
          </cell>
          <cell r="I882" t="str">
            <v>00000041</v>
          </cell>
          <cell r="J882">
            <v>60</v>
          </cell>
          <cell r="K882">
            <v>312</v>
          </cell>
          <cell r="L882">
            <v>6355</v>
          </cell>
          <cell r="M882">
            <v>107</v>
          </cell>
          <cell r="N882">
            <v>10</v>
          </cell>
          <cell r="O882">
            <v>0</v>
          </cell>
          <cell r="P882">
            <v>107.1</v>
          </cell>
          <cell r="Q882" t="str">
            <v>0803</v>
          </cell>
          <cell r="R882" t="str">
            <v>36000</v>
          </cell>
          <cell r="S882" t="str">
            <v>200212</v>
          </cell>
          <cell r="T882" t="str">
            <v>PY42</v>
          </cell>
          <cell r="U882">
            <v>656.6</v>
          </cell>
          <cell r="V882" t="str">
            <v>LDB</v>
          </cell>
          <cell r="W882">
            <v>0</v>
          </cell>
          <cell r="X882" t="str">
            <v>SHR</v>
          </cell>
          <cell r="Y882">
            <v>16</v>
          </cell>
          <cell r="Z882">
            <v>16</v>
          </cell>
          <cell r="AA882" t="str">
            <v>PYP</v>
          </cell>
          <cell r="AB882" t="str">
            <v xml:space="preserve"> 0000026</v>
          </cell>
          <cell r="AC882" t="str">
            <v>PYL</v>
          </cell>
          <cell r="AD882" t="str">
            <v>004399</v>
          </cell>
          <cell r="AE882" t="str">
            <v>EMP</v>
          </cell>
          <cell r="AF882" t="str">
            <v>35412</v>
          </cell>
          <cell r="AG882" t="str">
            <v>JUL</v>
          </cell>
          <cell r="AH882" t="str">
            <v xml:space="preserve"> 000.00</v>
          </cell>
          <cell r="AI882" t="str">
            <v>BCH</v>
          </cell>
          <cell r="AJ882" t="str">
            <v>500</v>
          </cell>
          <cell r="AK882" t="str">
            <v>CLS</v>
          </cell>
          <cell r="AL882" t="str">
            <v>R436</v>
          </cell>
          <cell r="AM882" t="str">
            <v>DTA</v>
          </cell>
          <cell r="AN882" t="str">
            <v xml:space="preserve"> 00000000000.00</v>
          </cell>
          <cell r="AO882" t="str">
            <v>DTH</v>
          </cell>
          <cell r="AP882" t="str">
            <v xml:space="preserve"> 00000000000.00</v>
          </cell>
          <cell r="AV882" t="str">
            <v>000000000</v>
          </cell>
          <cell r="AW882" t="str">
            <v>000</v>
          </cell>
          <cell r="AX882" t="str">
            <v>00</v>
          </cell>
          <cell r="AY882" t="str">
            <v>0</v>
          </cell>
          <cell r="AZ882" t="str">
            <v>FPL Fibernet</v>
          </cell>
        </row>
        <row r="883">
          <cell r="A883" t="str">
            <v>107100</v>
          </cell>
          <cell r="B883" t="str">
            <v>0312</v>
          </cell>
          <cell r="C883" t="str">
            <v>06300</v>
          </cell>
          <cell r="D883" t="str">
            <v>0FIBER</v>
          </cell>
          <cell r="E883" t="str">
            <v>312000</v>
          </cell>
          <cell r="F883" t="str">
            <v>0803</v>
          </cell>
          <cell r="G883" t="str">
            <v>36000</v>
          </cell>
          <cell r="H883" t="str">
            <v>A</v>
          </cell>
          <cell r="I883" t="str">
            <v>00000041</v>
          </cell>
          <cell r="J883">
            <v>60</v>
          </cell>
          <cell r="K883">
            <v>312</v>
          </cell>
          <cell r="L883">
            <v>6355</v>
          </cell>
          <cell r="M883">
            <v>107</v>
          </cell>
          <cell r="N883">
            <v>10</v>
          </cell>
          <cell r="O883">
            <v>0</v>
          </cell>
          <cell r="P883">
            <v>107.1</v>
          </cell>
          <cell r="Q883" t="str">
            <v>0803</v>
          </cell>
          <cell r="R883" t="str">
            <v>36000</v>
          </cell>
          <cell r="S883" t="str">
            <v>200212</v>
          </cell>
          <cell r="T883" t="str">
            <v>PY42</v>
          </cell>
          <cell r="U883">
            <v>714.5</v>
          </cell>
          <cell r="V883" t="str">
            <v>LDB</v>
          </cell>
          <cell r="W883">
            <v>0</v>
          </cell>
          <cell r="X883" t="str">
            <v>SHR</v>
          </cell>
          <cell r="Y883">
            <v>20</v>
          </cell>
          <cell r="Z883">
            <v>20</v>
          </cell>
          <cell r="AA883" t="str">
            <v>PYP</v>
          </cell>
          <cell r="AB883" t="str">
            <v xml:space="preserve"> 0000026</v>
          </cell>
          <cell r="AC883" t="str">
            <v>PYL</v>
          </cell>
          <cell r="AD883" t="str">
            <v>004366</v>
          </cell>
          <cell r="AE883" t="str">
            <v>EMP</v>
          </cell>
          <cell r="AF883" t="str">
            <v>97355</v>
          </cell>
          <cell r="AG883" t="str">
            <v>JUL</v>
          </cell>
          <cell r="AH883" t="str">
            <v xml:space="preserve"> 000.00</v>
          </cell>
          <cell r="AI883" t="str">
            <v>BCH</v>
          </cell>
          <cell r="AJ883" t="str">
            <v>500</v>
          </cell>
          <cell r="AK883" t="str">
            <v>CLS</v>
          </cell>
          <cell r="AL883" t="str">
            <v>R431</v>
          </cell>
          <cell r="AM883" t="str">
            <v>DTA</v>
          </cell>
          <cell r="AN883" t="str">
            <v xml:space="preserve"> 00000000000.00</v>
          </cell>
          <cell r="AO883" t="str">
            <v>DTH</v>
          </cell>
          <cell r="AP883" t="str">
            <v xml:space="preserve"> 00000000000.00</v>
          </cell>
          <cell r="AV883" t="str">
            <v>000000000</v>
          </cell>
          <cell r="AW883" t="str">
            <v>000</v>
          </cell>
          <cell r="AX883" t="str">
            <v>00</v>
          </cell>
          <cell r="AY883" t="str">
            <v>0</v>
          </cell>
          <cell r="AZ883" t="str">
            <v>FPL Fibernet</v>
          </cell>
        </row>
        <row r="884">
          <cell r="A884" t="str">
            <v>107100</v>
          </cell>
          <cell r="B884" t="str">
            <v>0385</v>
          </cell>
          <cell r="C884" t="str">
            <v>06300</v>
          </cell>
          <cell r="D884" t="str">
            <v>0FIBER</v>
          </cell>
          <cell r="E884" t="str">
            <v>385000</v>
          </cell>
          <cell r="F884" t="str">
            <v>0803</v>
          </cell>
          <cell r="G884" t="str">
            <v>36000</v>
          </cell>
          <cell r="H884" t="str">
            <v>A</v>
          </cell>
          <cell r="I884" t="str">
            <v>00000041</v>
          </cell>
          <cell r="J884">
            <v>60</v>
          </cell>
          <cell r="K884">
            <v>385</v>
          </cell>
          <cell r="L884">
            <v>6355</v>
          </cell>
          <cell r="M884">
            <v>107</v>
          </cell>
          <cell r="N884">
            <v>10</v>
          </cell>
          <cell r="O884">
            <v>0</v>
          </cell>
          <cell r="P884">
            <v>107.1</v>
          </cell>
          <cell r="Q884" t="str">
            <v>0803</v>
          </cell>
          <cell r="R884" t="str">
            <v>36000</v>
          </cell>
          <cell r="S884" t="str">
            <v>200212</v>
          </cell>
          <cell r="T884" t="str">
            <v>PY42</v>
          </cell>
          <cell r="U884">
            <v>328.3</v>
          </cell>
          <cell r="V884" t="str">
            <v>LDB</v>
          </cell>
          <cell r="W884">
            <v>0</v>
          </cell>
          <cell r="X884" t="str">
            <v>SHR</v>
          </cell>
          <cell r="Y884">
            <v>8</v>
          </cell>
          <cell r="Z884">
            <v>8</v>
          </cell>
          <cell r="AA884" t="str">
            <v>PYP</v>
          </cell>
          <cell r="AB884" t="str">
            <v xml:space="preserve"> 0000025</v>
          </cell>
          <cell r="AC884" t="str">
            <v>PYL</v>
          </cell>
          <cell r="AD884" t="str">
            <v>004399</v>
          </cell>
          <cell r="AE884" t="str">
            <v>EMP</v>
          </cell>
          <cell r="AF884" t="str">
            <v>35412</v>
          </cell>
          <cell r="AG884" t="str">
            <v>JUL</v>
          </cell>
          <cell r="AH884" t="str">
            <v xml:space="preserve"> 000.00</v>
          </cell>
          <cell r="AI884" t="str">
            <v>BCH</v>
          </cell>
          <cell r="AJ884" t="str">
            <v>500</v>
          </cell>
          <cell r="AK884" t="str">
            <v>CLS</v>
          </cell>
          <cell r="AL884" t="str">
            <v>R436</v>
          </cell>
          <cell r="AM884" t="str">
            <v>DTA</v>
          </cell>
          <cell r="AN884" t="str">
            <v xml:space="preserve"> 00000000000.00</v>
          </cell>
          <cell r="AO884" t="str">
            <v>DTH</v>
          </cell>
          <cell r="AP884" t="str">
            <v xml:space="preserve"> 00000000000.00</v>
          </cell>
          <cell r="AV884" t="str">
            <v>000000000</v>
          </cell>
          <cell r="AW884" t="str">
            <v>000</v>
          </cell>
          <cell r="AX884" t="str">
            <v>00</v>
          </cell>
          <cell r="AY884" t="str">
            <v>0</v>
          </cell>
          <cell r="AZ884" t="str">
            <v>FPL Fibernet</v>
          </cell>
        </row>
        <row r="885">
          <cell r="A885" t="str">
            <v>107100</v>
          </cell>
          <cell r="B885" t="str">
            <v>0312</v>
          </cell>
          <cell r="C885" t="str">
            <v>06300</v>
          </cell>
          <cell r="D885" t="str">
            <v>0ELECT</v>
          </cell>
          <cell r="E885" t="str">
            <v>312000</v>
          </cell>
          <cell r="F885" t="str">
            <v>0662</v>
          </cell>
          <cell r="G885" t="str">
            <v>51450</v>
          </cell>
          <cell r="H885" t="str">
            <v>A</v>
          </cell>
          <cell r="I885" t="str">
            <v>00000041</v>
          </cell>
          <cell r="J885">
            <v>66</v>
          </cell>
          <cell r="K885">
            <v>312</v>
          </cell>
          <cell r="L885">
            <v>6356</v>
          </cell>
          <cell r="M885">
            <v>398</v>
          </cell>
          <cell r="N885">
            <v>0</v>
          </cell>
          <cell r="O885">
            <v>1</v>
          </cell>
          <cell r="P885">
            <v>398.00099999999998</v>
          </cell>
          <cell r="Q885" t="str">
            <v>0662</v>
          </cell>
          <cell r="R885" t="str">
            <v>51450</v>
          </cell>
          <cell r="S885" t="str">
            <v>200212</v>
          </cell>
          <cell r="T885" t="str">
            <v>SA01</v>
          </cell>
          <cell r="U885">
            <v>10540</v>
          </cell>
          <cell r="W885">
            <v>0</v>
          </cell>
          <cell r="Y885">
            <v>0</v>
          </cell>
          <cell r="Z885">
            <v>1</v>
          </cell>
          <cell r="AA885" t="str">
            <v>BCH</v>
          </cell>
          <cell r="AB885" t="str">
            <v>450002361</v>
          </cell>
          <cell r="AC885" t="str">
            <v>PO#</v>
          </cell>
          <cell r="AD885" t="str">
            <v>4500126175</v>
          </cell>
          <cell r="AE885" t="str">
            <v>S/R</v>
          </cell>
          <cell r="AF885" t="str">
            <v>337</v>
          </cell>
          <cell r="AI885" t="str">
            <v>PYN</v>
          </cell>
          <cell r="AJ885" t="str">
            <v>SYNCHRONET INC</v>
          </cell>
          <cell r="AK885" t="str">
            <v>VND</v>
          </cell>
          <cell r="AL885" t="str">
            <v>582523899</v>
          </cell>
          <cell r="AM885" t="str">
            <v>FAC</v>
          </cell>
          <cell r="AN885" t="str">
            <v>000</v>
          </cell>
          <cell r="AQ885" t="str">
            <v>NVD</v>
          </cell>
          <cell r="AR885" t="str">
            <v>2002-12-</v>
          </cell>
          <cell r="AU885" t="str">
            <v>INVOICE# FPL2235A   SYNCHRONET INC      5000003709</v>
          </cell>
          <cell r="AV885" t="str">
            <v>WF-BATCH</v>
          </cell>
          <cell r="AW885" t="str">
            <v>000</v>
          </cell>
          <cell r="AX885" t="str">
            <v>00</v>
          </cell>
          <cell r="AY885" t="str">
            <v>0</v>
          </cell>
          <cell r="AZ885" t="str">
            <v>FPL Fibernet</v>
          </cell>
        </row>
        <row r="886">
          <cell r="A886" t="str">
            <v>107100</v>
          </cell>
          <cell r="B886" t="str">
            <v>0312</v>
          </cell>
          <cell r="C886" t="str">
            <v>06300</v>
          </cell>
          <cell r="D886" t="str">
            <v>0ELECT</v>
          </cell>
          <cell r="E886" t="str">
            <v>312000</v>
          </cell>
          <cell r="F886" t="str">
            <v>0676</v>
          </cell>
          <cell r="G886" t="str">
            <v>12450</v>
          </cell>
          <cell r="H886" t="str">
            <v>A</v>
          </cell>
          <cell r="I886" t="str">
            <v>00000041</v>
          </cell>
          <cell r="J886">
            <v>65</v>
          </cell>
          <cell r="K886">
            <v>312</v>
          </cell>
          <cell r="L886">
            <v>6356</v>
          </cell>
          <cell r="M886">
            <v>388</v>
          </cell>
          <cell r="N886">
            <v>0</v>
          </cell>
          <cell r="O886">
            <v>1</v>
          </cell>
          <cell r="P886">
            <v>388.00099999999998</v>
          </cell>
          <cell r="Q886" t="str">
            <v>0676</v>
          </cell>
          <cell r="R886" t="str">
            <v>12450</v>
          </cell>
          <cell r="S886" t="str">
            <v>200212</v>
          </cell>
          <cell r="T886" t="str">
            <v>SA01</v>
          </cell>
          <cell r="U886">
            <v>-1549.35</v>
          </cell>
          <cell r="V886" t="str">
            <v>LDB</v>
          </cell>
          <cell r="W886">
            <v>0</v>
          </cell>
          <cell r="Y886">
            <v>0</v>
          </cell>
          <cell r="Z886">
            <v>-1</v>
          </cell>
          <cell r="AA886" t="str">
            <v>MS#</v>
          </cell>
          <cell r="AB886" t="str">
            <v xml:space="preserve">   998014542</v>
          </cell>
          <cell r="AC886" t="str">
            <v>BCH</v>
          </cell>
          <cell r="AD886" t="str">
            <v>017210</v>
          </cell>
          <cell r="AE886" t="str">
            <v>TML</v>
          </cell>
          <cell r="AF886" t="str">
            <v>12018</v>
          </cell>
          <cell r="AG886" t="str">
            <v>SRL</v>
          </cell>
          <cell r="AH886" t="str">
            <v>0368</v>
          </cell>
          <cell r="AI886" t="str">
            <v>DLV</v>
          </cell>
          <cell r="AJ886" t="str">
            <v>000</v>
          </cell>
          <cell r="AK886" t="str">
            <v>REL</v>
          </cell>
          <cell r="AL886" t="str">
            <v>000</v>
          </cell>
          <cell r="AM886" t="str">
            <v>LN#</v>
          </cell>
          <cell r="AO886" t="str">
            <v>UOI</v>
          </cell>
          <cell r="AP886" t="str">
            <v>EA</v>
          </cell>
          <cell r="AU886" t="str">
            <v>0</v>
          </cell>
          <cell r="AW886" t="str">
            <v>000</v>
          </cell>
          <cell r="AX886" t="str">
            <v>00</v>
          </cell>
          <cell r="AY886" t="str">
            <v>0</v>
          </cell>
          <cell r="AZ886" t="str">
            <v>FPL Fibernet</v>
          </cell>
        </row>
        <row r="887">
          <cell r="A887" t="str">
            <v>107100</v>
          </cell>
          <cell r="B887" t="str">
            <v>0312</v>
          </cell>
          <cell r="C887" t="str">
            <v>06300</v>
          </cell>
          <cell r="D887" t="str">
            <v>0ELECT</v>
          </cell>
          <cell r="E887" t="str">
            <v>312000</v>
          </cell>
          <cell r="F887" t="str">
            <v>0676</v>
          </cell>
          <cell r="G887" t="str">
            <v>12450</v>
          </cell>
          <cell r="H887" t="str">
            <v>A</v>
          </cell>
          <cell r="I887" t="str">
            <v>00000041</v>
          </cell>
          <cell r="J887">
            <v>65</v>
          </cell>
          <cell r="K887">
            <v>312</v>
          </cell>
          <cell r="L887">
            <v>6356</v>
          </cell>
          <cell r="M887">
            <v>398</v>
          </cell>
          <cell r="N887">
            <v>0</v>
          </cell>
          <cell r="O887">
            <v>1</v>
          </cell>
          <cell r="P887">
            <v>398.00099999999998</v>
          </cell>
          <cell r="Q887" t="str">
            <v>0676</v>
          </cell>
          <cell r="R887" t="str">
            <v>12450</v>
          </cell>
          <cell r="S887" t="str">
            <v>200212</v>
          </cell>
          <cell r="T887" t="str">
            <v>SA01</v>
          </cell>
          <cell r="U887">
            <v>-171</v>
          </cell>
          <cell r="V887" t="str">
            <v>LDB</v>
          </cell>
          <cell r="W887">
            <v>0</v>
          </cell>
          <cell r="Y887">
            <v>0</v>
          </cell>
          <cell r="Z887">
            <v>-150</v>
          </cell>
          <cell r="AA887" t="str">
            <v>MS#</v>
          </cell>
          <cell r="AB887" t="str">
            <v xml:space="preserve">   998014677</v>
          </cell>
          <cell r="AC887" t="str">
            <v>BCH</v>
          </cell>
          <cell r="AD887" t="str">
            <v>016806</v>
          </cell>
          <cell r="AE887" t="str">
            <v>TML</v>
          </cell>
          <cell r="AF887" t="str">
            <v>12010</v>
          </cell>
          <cell r="AG887" t="str">
            <v>SRL</v>
          </cell>
          <cell r="AH887" t="str">
            <v>0368</v>
          </cell>
          <cell r="AI887" t="str">
            <v>DLV</v>
          </cell>
          <cell r="AJ887" t="str">
            <v>000</v>
          </cell>
          <cell r="AK887" t="str">
            <v>REL</v>
          </cell>
          <cell r="AL887" t="str">
            <v>000</v>
          </cell>
          <cell r="AM887" t="str">
            <v>LN#</v>
          </cell>
          <cell r="AO887" t="str">
            <v>UOI</v>
          </cell>
          <cell r="AP887" t="str">
            <v>FT</v>
          </cell>
          <cell r="AU887" t="str">
            <v>0</v>
          </cell>
          <cell r="AW887" t="str">
            <v>000</v>
          </cell>
          <cell r="AX887" t="str">
            <v>00</v>
          </cell>
          <cell r="AY887" t="str">
            <v>0</v>
          </cell>
          <cell r="AZ887" t="str">
            <v>FPL Fibernet</v>
          </cell>
        </row>
        <row r="888">
          <cell r="A888" t="str">
            <v>107100</v>
          </cell>
          <cell r="B888" t="str">
            <v>0312</v>
          </cell>
          <cell r="C888" t="str">
            <v>06300</v>
          </cell>
          <cell r="D888" t="str">
            <v>0ELECT</v>
          </cell>
          <cell r="E888" t="str">
            <v>312000</v>
          </cell>
          <cell r="F888" t="str">
            <v>0676</v>
          </cell>
          <cell r="G888" t="str">
            <v>12450</v>
          </cell>
          <cell r="H888" t="str">
            <v>A</v>
          </cell>
          <cell r="I888" t="str">
            <v>00000041</v>
          </cell>
          <cell r="J888">
            <v>65</v>
          </cell>
          <cell r="K888">
            <v>312</v>
          </cell>
          <cell r="L888">
            <v>6356</v>
          </cell>
          <cell r="M888">
            <v>398</v>
          </cell>
          <cell r="N888">
            <v>0</v>
          </cell>
          <cell r="O888">
            <v>1</v>
          </cell>
          <cell r="P888">
            <v>398.00099999999998</v>
          </cell>
          <cell r="Q888" t="str">
            <v>0676</v>
          </cell>
          <cell r="R888" t="str">
            <v>12450</v>
          </cell>
          <cell r="S888" t="str">
            <v>200212</v>
          </cell>
          <cell r="T888" t="str">
            <v>SA01</v>
          </cell>
          <cell r="U888">
            <v>-194.88</v>
          </cell>
          <cell r="V888" t="str">
            <v>LDB</v>
          </cell>
          <cell r="W888">
            <v>0</v>
          </cell>
          <cell r="Y888">
            <v>0</v>
          </cell>
          <cell r="Z888">
            <v>-1</v>
          </cell>
          <cell r="AA888" t="str">
            <v>MS#</v>
          </cell>
          <cell r="AB888" t="str">
            <v xml:space="preserve">   998014037</v>
          </cell>
          <cell r="AC888" t="str">
            <v>BCH</v>
          </cell>
          <cell r="AD888" t="str">
            <v>016806</v>
          </cell>
          <cell r="AE888" t="str">
            <v>TML</v>
          </cell>
          <cell r="AF888" t="str">
            <v>12010</v>
          </cell>
          <cell r="AG888" t="str">
            <v>SRL</v>
          </cell>
          <cell r="AH888" t="str">
            <v>0368</v>
          </cell>
          <cell r="AI888" t="str">
            <v>DLV</v>
          </cell>
          <cell r="AJ888" t="str">
            <v>000</v>
          </cell>
          <cell r="AK888" t="str">
            <v>REL</v>
          </cell>
          <cell r="AL888" t="str">
            <v>000</v>
          </cell>
          <cell r="AM888" t="str">
            <v>LN#</v>
          </cell>
          <cell r="AO888" t="str">
            <v>UOI</v>
          </cell>
          <cell r="AP888" t="str">
            <v>EA</v>
          </cell>
          <cell r="AU888" t="str">
            <v>0</v>
          </cell>
          <cell r="AW888" t="str">
            <v>000</v>
          </cell>
          <cell r="AX888" t="str">
            <v>00</v>
          </cell>
          <cell r="AY888" t="str">
            <v>0</v>
          </cell>
          <cell r="AZ888" t="str">
            <v>FPL Fibernet</v>
          </cell>
        </row>
        <row r="889">
          <cell r="A889" t="str">
            <v>107100</v>
          </cell>
          <cell r="B889" t="str">
            <v>0312</v>
          </cell>
          <cell r="C889" t="str">
            <v>06300</v>
          </cell>
          <cell r="D889" t="str">
            <v>0ELECT</v>
          </cell>
          <cell r="E889" t="str">
            <v>312000</v>
          </cell>
          <cell r="F889" t="str">
            <v>0676</v>
          </cell>
          <cell r="G889" t="str">
            <v>12450</v>
          </cell>
          <cell r="H889" t="str">
            <v>A</v>
          </cell>
          <cell r="I889" t="str">
            <v>00000041</v>
          </cell>
          <cell r="J889">
            <v>65</v>
          </cell>
          <cell r="K889">
            <v>312</v>
          </cell>
          <cell r="L889">
            <v>6356</v>
          </cell>
          <cell r="M889">
            <v>398</v>
          </cell>
          <cell r="N889">
            <v>0</v>
          </cell>
          <cell r="O889">
            <v>1</v>
          </cell>
          <cell r="P889">
            <v>398.00099999999998</v>
          </cell>
          <cell r="Q889" t="str">
            <v>0676</v>
          </cell>
          <cell r="R889" t="str">
            <v>12450</v>
          </cell>
          <cell r="S889" t="str">
            <v>200212</v>
          </cell>
          <cell r="T889" t="str">
            <v>SA01</v>
          </cell>
          <cell r="U889">
            <v>-4002.31</v>
          </cell>
          <cell r="V889" t="str">
            <v>LDB</v>
          </cell>
          <cell r="W889">
            <v>0</v>
          </cell>
          <cell r="Y889">
            <v>0</v>
          </cell>
          <cell r="Z889">
            <v>-1</v>
          </cell>
          <cell r="AA889" t="str">
            <v>MS#</v>
          </cell>
          <cell r="AB889" t="str">
            <v xml:space="preserve">   998014148</v>
          </cell>
          <cell r="AC889" t="str">
            <v>BCH</v>
          </cell>
          <cell r="AD889" t="str">
            <v>016806</v>
          </cell>
          <cell r="AE889" t="str">
            <v>TML</v>
          </cell>
          <cell r="AF889" t="str">
            <v>12010</v>
          </cell>
          <cell r="AG889" t="str">
            <v>SRL</v>
          </cell>
          <cell r="AH889" t="str">
            <v>0368</v>
          </cell>
          <cell r="AI889" t="str">
            <v>DLV</v>
          </cell>
          <cell r="AJ889" t="str">
            <v>000</v>
          </cell>
          <cell r="AK889" t="str">
            <v>REL</v>
          </cell>
          <cell r="AL889" t="str">
            <v>000</v>
          </cell>
          <cell r="AM889" t="str">
            <v>LN#</v>
          </cell>
          <cell r="AO889" t="str">
            <v>UOI</v>
          </cell>
          <cell r="AP889" t="str">
            <v>EA</v>
          </cell>
          <cell r="AU889" t="str">
            <v>0</v>
          </cell>
          <cell r="AW889" t="str">
            <v>000</v>
          </cell>
          <cell r="AX889" t="str">
            <v>00</v>
          </cell>
          <cell r="AY889" t="str">
            <v>0</v>
          </cell>
          <cell r="AZ889" t="str">
            <v>FPL Fibernet</v>
          </cell>
        </row>
        <row r="890">
          <cell r="A890" t="str">
            <v>107100</v>
          </cell>
          <cell r="B890" t="str">
            <v>0312</v>
          </cell>
          <cell r="C890" t="str">
            <v>06300</v>
          </cell>
          <cell r="D890" t="str">
            <v>0ELECT</v>
          </cell>
          <cell r="E890" t="str">
            <v>312000</v>
          </cell>
          <cell r="F890" t="str">
            <v>0790</v>
          </cell>
          <cell r="G890" t="str">
            <v>65000</v>
          </cell>
          <cell r="H890" t="str">
            <v>A</v>
          </cell>
          <cell r="I890" t="str">
            <v>00000041</v>
          </cell>
          <cell r="J890">
            <v>65</v>
          </cell>
          <cell r="K890">
            <v>312</v>
          </cell>
          <cell r="L890">
            <v>6356</v>
          </cell>
          <cell r="M890">
            <v>0</v>
          </cell>
          <cell r="N890">
            <v>0</v>
          </cell>
          <cell r="O890">
            <v>0</v>
          </cell>
          <cell r="P890">
            <v>0</v>
          </cell>
          <cell r="Q890" t="str">
            <v>0790</v>
          </cell>
          <cell r="R890" t="str">
            <v>65000</v>
          </cell>
          <cell r="S890" t="str">
            <v>200212</v>
          </cell>
          <cell r="T890" t="str">
            <v>CA01</v>
          </cell>
          <cell r="U890">
            <v>5000</v>
          </cell>
          <cell r="V890" t="str">
            <v>LDB</v>
          </cell>
          <cell r="W890">
            <v>0</v>
          </cell>
          <cell r="Y890">
            <v>0</v>
          </cell>
          <cell r="Z890">
            <v>0</v>
          </cell>
          <cell r="AA890" t="str">
            <v>BCH</v>
          </cell>
          <cell r="AB890" t="str">
            <v>0011</v>
          </cell>
          <cell r="AC890" t="str">
            <v>WKS</v>
          </cell>
          <cell r="AE890" t="str">
            <v>JV#</v>
          </cell>
          <cell r="AF890" t="str">
            <v>1232</v>
          </cell>
          <cell r="AG890" t="str">
            <v>FRN</v>
          </cell>
          <cell r="AH890" t="str">
            <v>6356</v>
          </cell>
          <cell r="AI890" t="str">
            <v>RP#</v>
          </cell>
          <cell r="AJ890" t="str">
            <v>000</v>
          </cell>
          <cell r="AK890" t="str">
            <v>CTL</v>
          </cell>
          <cell r="AM890" t="str">
            <v>RF#</v>
          </cell>
          <cell r="AU890" t="str">
            <v>ACCRUAL OF OCT 02 CAPITAL</v>
          </cell>
          <cell r="AZ890" t="str">
            <v>FPL Fibernet</v>
          </cell>
        </row>
        <row r="891">
          <cell r="A891" t="str">
            <v>107100</v>
          </cell>
          <cell r="B891" t="str">
            <v>0312</v>
          </cell>
          <cell r="C891" t="str">
            <v>06300</v>
          </cell>
          <cell r="D891" t="str">
            <v>0ELECT</v>
          </cell>
          <cell r="E891" t="str">
            <v>312000</v>
          </cell>
          <cell r="F891" t="str">
            <v>0790</v>
          </cell>
          <cell r="G891" t="str">
            <v>65000</v>
          </cell>
          <cell r="H891" t="str">
            <v>A</v>
          </cell>
          <cell r="I891" t="str">
            <v>00000041</v>
          </cell>
          <cell r="J891">
            <v>70</v>
          </cell>
          <cell r="K891">
            <v>312</v>
          </cell>
          <cell r="L891">
            <v>6356</v>
          </cell>
          <cell r="M891">
            <v>0</v>
          </cell>
          <cell r="N891">
            <v>0</v>
          </cell>
          <cell r="O891">
            <v>0</v>
          </cell>
          <cell r="P891">
            <v>0</v>
          </cell>
          <cell r="Q891" t="str">
            <v>0790</v>
          </cell>
          <cell r="R891" t="str">
            <v>65000</v>
          </cell>
          <cell r="S891" t="str">
            <v>200212</v>
          </cell>
          <cell r="T891" t="str">
            <v>CA01</v>
          </cell>
          <cell r="U891">
            <v>-81566.22</v>
          </cell>
          <cell r="V891" t="str">
            <v>LDB</v>
          </cell>
          <cell r="W891">
            <v>0</v>
          </cell>
          <cell r="Y891">
            <v>0</v>
          </cell>
          <cell r="Z891">
            <v>0</v>
          </cell>
          <cell r="AA891" t="str">
            <v>BCH</v>
          </cell>
          <cell r="AB891" t="str">
            <v>0023</v>
          </cell>
          <cell r="AC891" t="str">
            <v>WKS</v>
          </cell>
          <cell r="AE891" t="str">
            <v>JV#</v>
          </cell>
          <cell r="AF891" t="str">
            <v>1232</v>
          </cell>
          <cell r="AG891" t="str">
            <v>FRN</v>
          </cell>
          <cell r="AH891" t="str">
            <v>6356</v>
          </cell>
          <cell r="AI891" t="str">
            <v>RP#</v>
          </cell>
          <cell r="AJ891" t="str">
            <v>000</v>
          </cell>
          <cell r="AK891" t="str">
            <v>CTL</v>
          </cell>
          <cell r="AM891" t="str">
            <v>RF#</v>
          </cell>
          <cell r="AU891" t="str">
            <v>TO PLACE IN SERVICE</v>
          </cell>
          <cell r="AZ891" t="str">
            <v>FPL Fibernet</v>
          </cell>
        </row>
        <row r="892">
          <cell r="A892" t="str">
            <v>107100</v>
          </cell>
          <cell r="B892" t="str">
            <v>0312</v>
          </cell>
          <cell r="C892" t="str">
            <v>06300</v>
          </cell>
          <cell r="D892" t="str">
            <v>0ELECT</v>
          </cell>
          <cell r="E892" t="str">
            <v>312000</v>
          </cell>
          <cell r="F892" t="str">
            <v>0803</v>
          </cell>
          <cell r="G892" t="str">
            <v>36000</v>
          </cell>
          <cell r="H892" t="str">
            <v>A</v>
          </cell>
          <cell r="I892" t="str">
            <v>00000041</v>
          </cell>
          <cell r="J892">
            <v>65</v>
          </cell>
          <cell r="K892">
            <v>312</v>
          </cell>
          <cell r="L892">
            <v>6356</v>
          </cell>
          <cell r="M892">
            <v>107</v>
          </cell>
          <cell r="N892">
            <v>10</v>
          </cell>
          <cell r="O892">
            <v>0</v>
          </cell>
          <cell r="P892">
            <v>107.1</v>
          </cell>
          <cell r="Q892" t="str">
            <v>0803</v>
          </cell>
          <cell r="R892" t="str">
            <v>36000</v>
          </cell>
          <cell r="S892" t="str">
            <v>200212</v>
          </cell>
          <cell r="T892" t="str">
            <v>PY42</v>
          </cell>
          <cell r="U892">
            <v>1250</v>
          </cell>
          <cell r="V892" t="str">
            <v>LDB</v>
          </cell>
          <cell r="W892">
            <v>0</v>
          </cell>
          <cell r="X892" t="str">
            <v>SHR</v>
          </cell>
          <cell r="Y892">
            <v>40</v>
          </cell>
          <cell r="Z892">
            <v>40</v>
          </cell>
          <cell r="AA892" t="str">
            <v>PYP</v>
          </cell>
          <cell r="AB892" t="str">
            <v xml:space="preserve"> 0000025</v>
          </cell>
          <cell r="AC892" t="str">
            <v>PYL</v>
          </cell>
          <cell r="AD892" t="str">
            <v>004366</v>
          </cell>
          <cell r="AE892" t="str">
            <v>EMP</v>
          </cell>
          <cell r="AF892" t="str">
            <v>70959</v>
          </cell>
          <cell r="AG892" t="str">
            <v>JUL</v>
          </cell>
          <cell r="AH892" t="str">
            <v xml:space="preserve"> 000.00</v>
          </cell>
          <cell r="AI892" t="str">
            <v>BCH</v>
          </cell>
          <cell r="AJ892" t="str">
            <v>500</v>
          </cell>
          <cell r="AK892" t="str">
            <v>CLS</v>
          </cell>
          <cell r="AL892" t="str">
            <v>R450</v>
          </cell>
          <cell r="AM892" t="str">
            <v>DTA</v>
          </cell>
          <cell r="AN892" t="str">
            <v xml:space="preserve"> 00000000000.00</v>
          </cell>
          <cell r="AO892" t="str">
            <v>DTH</v>
          </cell>
          <cell r="AP892" t="str">
            <v xml:space="preserve"> 00000000000.00</v>
          </cell>
          <cell r="AV892" t="str">
            <v>000000000</v>
          </cell>
          <cell r="AW892" t="str">
            <v>000</v>
          </cell>
          <cell r="AX892" t="str">
            <v>00</v>
          </cell>
          <cell r="AY892" t="str">
            <v>0</v>
          </cell>
          <cell r="AZ892" t="str">
            <v>FPL Fibernet</v>
          </cell>
        </row>
        <row r="893">
          <cell r="A893" t="str">
            <v>107100</v>
          </cell>
          <cell r="B893" t="str">
            <v>0312</v>
          </cell>
          <cell r="C893" t="str">
            <v>06300</v>
          </cell>
          <cell r="D893" t="str">
            <v>0FIBER</v>
          </cell>
          <cell r="E893" t="str">
            <v>312000</v>
          </cell>
          <cell r="F893" t="str">
            <v>0803</v>
          </cell>
          <cell r="G893" t="str">
            <v>36000</v>
          </cell>
          <cell r="H893" t="str">
            <v>A</v>
          </cell>
          <cell r="I893" t="str">
            <v>00000041</v>
          </cell>
          <cell r="J893">
            <v>60</v>
          </cell>
          <cell r="K893">
            <v>312</v>
          </cell>
          <cell r="L893">
            <v>6356</v>
          </cell>
          <cell r="M893">
            <v>107</v>
          </cell>
          <cell r="N893">
            <v>10</v>
          </cell>
          <cell r="O893">
            <v>0</v>
          </cell>
          <cell r="P893">
            <v>107.1</v>
          </cell>
          <cell r="Q893" t="str">
            <v>0803</v>
          </cell>
          <cell r="R893" t="str">
            <v>36000</v>
          </cell>
          <cell r="S893" t="str">
            <v>200212</v>
          </cell>
          <cell r="T893" t="str">
            <v>PY42</v>
          </cell>
          <cell r="U893">
            <v>83.08</v>
          </cell>
          <cell r="V893" t="str">
            <v>LDB</v>
          </cell>
          <cell r="W893">
            <v>0</v>
          </cell>
          <cell r="X893" t="str">
            <v>SHR</v>
          </cell>
          <cell r="Y893">
            <v>2</v>
          </cell>
          <cell r="Z893">
            <v>2</v>
          </cell>
          <cell r="AA893" t="str">
            <v>PYP</v>
          </cell>
          <cell r="AB893" t="str">
            <v xml:space="preserve"> 0000026</v>
          </cell>
          <cell r="AC893" t="str">
            <v>PYL</v>
          </cell>
          <cell r="AD893" t="str">
            <v>003054</v>
          </cell>
          <cell r="AE893" t="str">
            <v>EMP</v>
          </cell>
          <cell r="AF893" t="str">
            <v>16244</v>
          </cell>
          <cell r="AG893" t="str">
            <v>JUL</v>
          </cell>
          <cell r="AH893" t="str">
            <v xml:space="preserve"> 000.00</v>
          </cell>
          <cell r="AI893" t="str">
            <v>BCH</v>
          </cell>
          <cell r="AJ893" t="str">
            <v>500</v>
          </cell>
          <cell r="AK893" t="str">
            <v>CLS</v>
          </cell>
          <cell r="AL893" t="str">
            <v>R513</v>
          </cell>
          <cell r="AM893" t="str">
            <v>DTA</v>
          </cell>
          <cell r="AN893" t="str">
            <v xml:space="preserve"> 00000000000.00</v>
          </cell>
          <cell r="AO893" t="str">
            <v>DTH</v>
          </cell>
          <cell r="AP893" t="str">
            <v xml:space="preserve"> 00000000000.00</v>
          </cell>
          <cell r="AV893" t="str">
            <v>000000000</v>
          </cell>
          <cell r="AW893" t="str">
            <v>000</v>
          </cell>
          <cell r="AX893" t="str">
            <v>00</v>
          </cell>
          <cell r="AY893" t="str">
            <v>0</v>
          </cell>
          <cell r="AZ893" t="str">
            <v>FPL Fibernet</v>
          </cell>
        </row>
        <row r="894">
          <cell r="A894" t="str">
            <v>107100</v>
          </cell>
          <cell r="B894" t="str">
            <v>0312</v>
          </cell>
          <cell r="C894" t="str">
            <v>06300</v>
          </cell>
          <cell r="D894" t="str">
            <v>0FIBER</v>
          </cell>
          <cell r="E894" t="str">
            <v>312000</v>
          </cell>
          <cell r="F894" t="str">
            <v>0803</v>
          </cell>
          <cell r="G894" t="str">
            <v>36000</v>
          </cell>
          <cell r="H894" t="str">
            <v>A</v>
          </cell>
          <cell r="I894" t="str">
            <v>00000041</v>
          </cell>
          <cell r="J894">
            <v>60</v>
          </cell>
          <cell r="K894">
            <v>312</v>
          </cell>
          <cell r="L894">
            <v>6356</v>
          </cell>
          <cell r="M894">
            <v>107</v>
          </cell>
          <cell r="N894">
            <v>10</v>
          </cell>
          <cell r="O894">
            <v>0</v>
          </cell>
          <cell r="P894">
            <v>107.1</v>
          </cell>
          <cell r="Q894" t="str">
            <v>0803</v>
          </cell>
          <cell r="R894" t="str">
            <v>36000</v>
          </cell>
          <cell r="S894" t="str">
            <v>200212</v>
          </cell>
          <cell r="T894" t="str">
            <v>PY42</v>
          </cell>
          <cell r="U894">
            <v>656.6</v>
          </cell>
          <cell r="V894" t="str">
            <v>LDB</v>
          </cell>
          <cell r="W894">
            <v>0</v>
          </cell>
          <cell r="X894" t="str">
            <v>SHR</v>
          </cell>
          <cell r="Y894">
            <v>16</v>
          </cell>
          <cell r="Z894">
            <v>16</v>
          </cell>
          <cell r="AA894" t="str">
            <v>PYP</v>
          </cell>
          <cell r="AB894" t="str">
            <v xml:space="preserve"> 0000026</v>
          </cell>
          <cell r="AC894" t="str">
            <v>PYL</v>
          </cell>
          <cell r="AD894" t="str">
            <v>004399</v>
          </cell>
          <cell r="AE894" t="str">
            <v>EMP</v>
          </cell>
          <cell r="AF894" t="str">
            <v>35412</v>
          </cell>
          <cell r="AG894" t="str">
            <v>JUL</v>
          </cell>
          <cell r="AH894" t="str">
            <v xml:space="preserve"> 000.00</v>
          </cell>
          <cell r="AI894" t="str">
            <v>BCH</v>
          </cell>
          <cell r="AJ894" t="str">
            <v>500</v>
          </cell>
          <cell r="AK894" t="str">
            <v>CLS</v>
          </cell>
          <cell r="AL894" t="str">
            <v>R436</v>
          </cell>
          <cell r="AM894" t="str">
            <v>DTA</v>
          </cell>
          <cell r="AN894" t="str">
            <v xml:space="preserve"> 00000000000.00</v>
          </cell>
          <cell r="AO894" t="str">
            <v>DTH</v>
          </cell>
          <cell r="AP894" t="str">
            <v xml:space="preserve"> 00000000000.00</v>
          </cell>
          <cell r="AV894" t="str">
            <v>000000000</v>
          </cell>
          <cell r="AW894" t="str">
            <v>000</v>
          </cell>
          <cell r="AX894" t="str">
            <v>00</v>
          </cell>
          <cell r="AY894" t="str">
            <v>0</v>
          </cell>
          <cell r="AZ894" t="str">
            <v>FPL Fibernet</v>
          </cell>
        </row>
        <row r="895">
          <cell r="A895" t="str">
            <v>107100</v>
          </cell>
          <cell r="B895" t="str">
            <v>0385</v>
          </cell>
          <cell r="C895" t="str">
            <v>06300</v>
          </cell>
          <cell r="D895" t="str">
            <v>0FIBER</v>
          </cell>
          <cell r="E895" t="str">
            <v>385000</v>
          </cell>
          <cell r="F895" t="str">
            <v>0803</v>
          </cell>
          <cell r="G895" t="str">
            <v>36000</v>
          </cell>
          <cell r="H895" t="str">
            <v>A</v>
          </cell>
          <cell r="I895" t="str">
            <v>00000041</v>
          </cell>
          <cell r="J895">
            <v>60</v>
          </cell>
          <cell r="K895">
            <v>385</v>
          </cell>
          <cell r="L895">
            <v>6356</v>
          </cell>
          <cell r="M895">
            <v>107</v>
          </cell>
          <cell r="N895">
            <v>10</v>
          </cell>
          <cell r="O895">
            <v>0</v>
          </cell>
          <cell r="P895">
            <v>107.1</v>
          </cell>
          <cell r="Q895" t="str">
            <v>0803</v>
          </cell>
          <cell r="R895" t="str">
            <v>36000</v>
          </cell>
          <cell r="S895" t="str">
            <v>200212</v>
          </cell>
          <cell r="T895" t="str">
            <v>PY42</v>
          </cell>
          <cell r="U895">
            <v>328.3</v>
          </cell>
          <cell r="V895" t="str">
            <v>LDB</v>
          </cell>
          <cell r="W895">
            <v>0</v>
          </cell>
          <cell r="X895" t="str">
            <v>SHR</v>
          </cell>
          <cell r="Y895">
            <v>8</v>
          </cell>
          <cell r="Z895">
            <v>8</v>
          </cell>
          <cell r="AA895" t="str">
            <v>PYP</v>
          </cell>
          <cell r="AB895" t="str">
            <v xml:space="preserve"> 0000025</v>
          </cell>
          <cell r="AC895" t="str">
            <v>PYL</v>
          </cell>
          <cell r="AD895" t="str">
            <v>004399</v>
          </cell>
          <cell r="AE895" t="str">
            <v>EMP</v>
          </cell>
          <cell r="AF895" t="str">
            <v>35412</v>
          </cell>
          <cell r="AG895" t="str">
            <v>JUL</v>
          </cell>
          <cell r="AH895" t="str">
            <v xml:space="preserve"> 000.00</v>
          </cell>
          <cell r="AI895" t="str">
            <v>BCH</v>
          </cell>
          <cell r="AJ895" t="str">
            <v>500</v>
          </cell>
          <cell r="AK895" t="str">
            <v>CLS</v>
          </cell>
          <cell r="AL895" t="str">
            <v>R436</v>
          </cell>
          <cell r="AM895" t="str">
            <v>DTA</v>
          </cell>
          <cell r="AN895" t="str">
            <v xml:space="preserve"> 00000000000.00</v>
          </cell>
          <cell r="AO895" t="str">
            <v>DTH</v>
          </cell>
          <cell r="AP895" t="str">
            <v xml:space="preserve"> 00000000000.00</v>
          </cell>
          <cell r="AV895" t="str">
            <v>000000000</v>
          </cell>
          <cell r="AW895" t="str">
            <v>000</v>
          </cell>
          <cell r="AX895" t="str">
            <v>00</v>
          </cell>
          <cell r="AY895" t="str">
            <v>0</v>
          </cell>
          <cell r="AZ895" t="str">
            <v>FPL Fibernet</v>
          </cell>
        </row>
        <row r="896">
          <cell r="L896">
            <v>6357</v>
          </cell>
          <cell r="S896" t="str">
            <v>200212</v>
          </cell>
          <cell r="U896">
            <v>5740</v>
          </cell>
        </row>
        <row r="897">
          <cell r="L897">
            <v>6357</v>
          </cell>
          <cell r="S897" t="str">
            <v>200212</v>
          </cell>
          <cell r="U897">
            <v>100.61</v>
          </cell>
        </row>
        <row r="898">
          <cell r="A898" t="str">
            <v>107100</v>
          </cell>
          <cell r="B898" t="str">
            <v>0312</v>
          </cell>
          <cell r="C898" t="str">
            <v>06600</v>
          </cell>
          <cell r="D898" t="str">
            <v>0FIBER</v>
          </cell>
          <cell r="E898" t="str">
            <v>312000</v>
          </cell>
          <cell r="F898" t="str">
            <v>0790</v>
          </cell>
          <cell r="G898" t="str">
            <v>65000</v>
          </cell>
          <cell r="H898" t="str">
            <v>A</v>
          </cell>
          <cell r="I898" t="str">
            <v>00000041</v>
          </cell>
          <cell r="J898">
            <v>63</v>
          </cell>
          <cell r="K898">
            <v>312</v>
          </cell>
          <cell r="L898">
            <v>6600</v>
          </cell>
          <cell r="M898">
            <v>0</v>
          </cell>
          <cell r="N898">
            <v>0</v>
          </cell>
          <cell r="O898">
            <v>0</v>
          </cell>
          <cell r="P898">
            <v>0</v>
          </cell>
          <cell r="Q898" t="str">
            <v>0790</v>
          </cell>
          <cell r="R898" t="str">
            <v>65000</v>
          </cell>
          <cell r="S898" t="str">
            <v>200212</v>
          </cell>
          <cell r="T898" t="str">
            <v>CA01</v>
          </cell>
          <cell r="U898">
            <v>4000</v>
          </cell>
          <cell r="V898" t="str">
            <v>LDB</v>
          </cell>
          <cell r="W898">
            <v>0</v>
          </cell>
          <cell r="Y898">
            <v>0</v>
          </cell>
          <cell r="Z898">
            <v>0</v>
          </cell>
          <cell r="AA898" t="str">
            <v>BCH</v>
          </cell>
          <cell r="AB898" t="str">
            <v>0014</v>
          </cell>
          <cell r="AC898" t="str">
            <v>WKS</v>
          </cell>
          <cell r="AE898" t="str">
            <v>JV#</v>
          </cell>
          <cell r="AF898" t="str">
            <v>1232</v>
          </cell>
          <cell r="AG898" t="str">
            <v>FRN</v>
          </cell>
          <cell r="AH898" t="str">
            <v>6600</v>
          </cell>
          <cell r="AI898" t="str">
            <v>RP#</v>
          </cell>
          <cell r="AJ898" t="str">
            <v>000</v>
          </cell>
          <cell r="AK898" t="str">
            <v>CTL</v>
          </cell>
          <cell r="AM898" t="str">
            <v>RF#</v>
          </cell>
          <cell r="AU898" t="str">
            <v>ACCRUAL OF DEC 02 CAPITAL</v>
          </cell>
          <cell r="AZ898" t="str">
            <v>FPL Fibernet</v>
          </cell>
        </row>
        <row r="899">
          <cell r="A899" t="str">
            <v>107100</v>
          </cell>
          <cell r="B899" t="str">
            <v>0312</v>
          </cell>
          <cell r="C899" t="str">
            <v>06600</v>
          </cell>
          <cell r="D899" t="str">
            <v>0FIBER</v>
          </cell>
          <cell r="E899" t="str">
            <v>312000</v>
          </cell>
          <cell r="F899" t="str">
            <v>0662</v>
          </cell>
          <cell r="G899" t="str">
            <v>51450</v>
          </cell>
          <cell r="H899" t="str">
            <v>A</v>
          </cell>
          <cell r="I899" t="str">
            <v>00000041</v>
          </cell>
          <cell r="J899">
            <v>63</v>
          </cell>
          <cell r="K899">
            <v>312</v>
          </cell>
          <cell r="L899">
            <v>6602</v>
          </cell>
          <cell r="M899">
            <v>0</v>
          </cell>
          <cell r="N899">
            <v>0</v>
          </cell>
          <cell r="O899">
            <v>0</v>
          </cell>
          <cell r="P899">
            <v>0</v>
          </cell>
          <cell r="Q899" t="str">
            <v>0662</v>
          </cell>
          <cell r="R899" t="str">
            <v>51450</v>
          </cell>
          <cell r="S899" t="str">
            <v>200212</v>
          </cell>
          <cell r="T899" t="str">
            <v>SA01</v>
          </cell>
          <cell r="U899">
            <v>14592.6</v>
          </cell>
          <cell r="W899">
            <v>0</v>
          </cell>
          <cell r="Y899">
            <v>0</v>
          </cell>
          <cell r="Z899">
            <v>1</v>
          </cell>
          <cell r="AA899" t="str">
            <v>BCH</v>
          </cell>
          <cell r="AB899" t="str">
            <v>450002354</v>
          </cell>
          <cell r="AC899" t="str">
            <v>PO#</v>
          </cell>
          <cell r="AD899" t="str">
            <v>4500072726</v>
          </cell>
          <cell r="AE899" t="str">
            <v>S/R</v>
          </cell>
          <cell r="AF899" t="str">
            <v>337</v>
          </cell>
          <cell r="AI899" t="str">
            <v>PYN</v>
          </cell>
          <cell r="AJ899" t="str">
            <v>ORIUS TELECOM SERVICES IN</v>
          </cell>
          <cell r="AK899" t="str">
            <v>VND</v>
          </cell>
          <cell r="AL899" t="str">
            <v>651061903</v>
          </cell>
          <cell r="AM899" t="str">
            <v>FAC</v>
          </cell>
          <cell r="AN899" t="str">
            <v>000</v>
          </cell>
          <cell r="AQ899" t="str">
            <v>NVD</v>
          </cell>
          <cell r="AR899" t="str">
            <v>2002-12-</v>
          </cell>
          <cell r="AU899" t="str">
            <v>INVOICE# 215726     ORIUS TELECOM SERVIC5000003643</v>
          </cell>
          <cell r="AV899" t="str">
            <v>WF-BATCH</v>
          </cell>
          <cell r="AW899" t="str">
            <v>000</v>
          </cell>
          <cell r="AX899" t="str">
            <v>00</v>
          </cell>
          <cell r="AY899" t="str">
            <v>0</v>
          </cell>
          <cell r="AZ899" t="str">
            <v>FPL Fibernet</v>
          </cell>
        </row>
        <row r="900">
          <cell r="A900" t="str">
            <v>107100</v>
          </cell>
          <cell r="B900" t="str">
            <v>0312</v>
          </cell>
          <cell r="C900" t="str">
            <v>06600</v>
          </cell>
          <cell r="D900" t="str">
            <v>0FIBER</v>
          </cell>
          <cell r="E900" t="str">
            <v>312000</v>
          </cell>
          <cell r="F900" t="str">
            <v>0662</v>
          </cell>
          <cell r="G900" t="str">
            <v>65000</v>
          </cell>
          <cell r="H900" t="str">
            <v>A</v>
          </cell>
          <cell r="I900" t="str">
            <v>00000041</v>
          </cell>
          <cell r="J900">
            <v>63</v>
          </cell>
          <cell r="K900">
            <v>312</v>
          </cell>
          <cell r="L900">
            <v>6602</v>
          </cell>
          <cell r="M900">
            <v>0</v>
          </cell>
          <cell r="N900">
            <v>0</v>
          </cell>
          <cell r="O900">
            <v>0</v>
          </cell>
          <cell r="P900">
            <v>0</v>
          </cell>
          <cell r="Q900" t="str">
            <v>0662</v>
          </cell>
          <cell r="R900" t="str">
            <v>65000</v>
          </cell>
          <cell r="S900" t="str">
            <v>200212</v>
          </cell>
          <cell r="T900" t="str">
            <v>CA01</v>
          </cell>
          <cell r="U900">
            <v>118.95</v>
          </cell>
          <cell r="V900" t="str">
            <v>LDB</v>
          </cell>
          <cell r="W900">
            <v>0</v>
          </cell>
          <cell r="Y900">
            <v>0</v>
          </cell>
          <cell r="Z900">
            <v>0</v>
          </cell>
          <cell r="AA900" t="str">
            <v>BCH</v>
          </cell>
          <cell r="AB900" t="str">
            <v>0029</v>
          </cell>
          <cell r="AC900" t="str">
            <v>WKS</v>
          </cell>
          <cell r="AE900" t="str">
            <v>JV#</v>
          </cell>
          <cell r="AF900" t="str">
            <v>1232</v>
          </cell>
          <cell r="AG900" t="str">
            <v>FRN</v>
          </cell>
          <cell r="AH900" t="str">
            <v>6602</v>
          </cell>
          <cell r="AI900" t="str">
            <v>RP#</v>
          </cell>
          <cell r="AJ900" t="str">
            <v>000</v>
          </cell>
          <cell r="AK900" t="str">
            <v>CTL</v>
          </cell>
          <cell r="AM900" t="str">
            <v>RF#</v>
          </cell>
          <cell r="AU900" t="str">
            <v>ACCR WD COMM UNPAID INV</v>
          </cell>
          <cell r="AZ900" t="str">
            <v>FPL Fibernet</v>
          </cell>
        </row>
        <row r="901">
          <cell r="A901" t="str">
            <v>107100</v>
          </cell>
          <cell r="B901" t="str">
            <v>0312</v>
          </cell>
          <cell r="C901" t="str">
            <v>06600</v>
          </cell>
          <cell r="D901" t="str">
            <v>0FIBER</v>
          </cell>
          <cell r="E901" t="str">
            <v>312000</v>
          </cell>
          <cell r="F901" t="str">
            <v>0662</v>
          </cell>
          <cell r="G901" t="str">
            <v>65000</v>
          </cell>
          <cell r="H901" t="str">
            <v>A</v>
          </cell>
          <cell r="I901" t="str">
            <v>00000041</v>
          </cell>
          <cell r="J901">
            <v>63</v>
          </cell>
          <cell r="K901">
            <v>312</v>
          </cell>
          <cell r="L901">
            <v>6602</v>
          </cell>
          <cell r="M901">
            <v>0</v>
          </cell>
          <cell r="N901">
            <v>0</v>
          </cell>
          <cell r="O901">
            <v>0</v>
          </cell>
          <cell r="P901">
            <v>0</v>
          </cell>
          <cell r="Q901" t="str">
            <v>0662</v>
          </cell>
          <cell r="R901" t="str">
            <v>65000</v>
          </cell>
          <cell r="S901" t="str">
            <v>200212</v>
          </cell>
          <cell r="T901" t="str">
            <v>CA01</v>
          </cell>
          <cell r="U901">
            <v>118.95</v>
          </cell>
          <cell r="V901" t="str">
            <v>LDB</v>
          </cell>
          <cell r="W901">
            <v>0</v>
          </cell>
          <cell r="Y901">
            <v>0</v>
          </cell>
          <cell r="Z901">
            <v>0</v>
          </cell>
          <cell r="AA901" t="str">
            <v>BCH</v>
          </cell>
          <cell r="AB901" t="str">
            <v>0033</v>
          </cell>
          <cell r="AC901" t="str">
            <v>WKS</v>
          </cell>
          <cell r="AE901" t="str">
            <v>JV#</v>
          </cell>
          <cell r="AF901" t="str">
            <v>1232</v>
          </cell>
          <cell r="AG901" t="str">
            <v>FRN</v>
          </cell>
          <cell r="AH901" t="str">
            <v>6602</v>
          </cell>
          <cell r="AI901" t="str">
            <v>RP#</v>
          </cell>
          <cell r="AJ901" t="str">
            <v>000</v>
          </cell>
          <cell r="AK901" t="str">
            <v>CTL</v>
          </cell>
          <cell r="AM901" t="str">
            <v>RF#</v>
          </cell>
          <cell r="AU901" t="str">
            <v>ACCR WD COMM UNPAID INV</v>
          </cell>
          <cell r="AZ901" t="str">
            <v>FPL Fibernet</v>
          </cell>
        </row>
        <row r="902">
          <cell r="A902" t="str">
            <v>107100</v>
          </cell>
          <cell r="B902" t="str">
            <v>0312</v>
          </cell>
          <cell r="C902" t="str">
            <v>06600</v>
          </cell>
          <cell r="D902" t="str">
            <v>0FIBER</v>
          </cell>
          <cell r="E902" t="str">
            <v>312000</v>
          </cell>
          <cell r="F902" t="str">
            <v>0662</v>
          </cell>
          <cell r="G902" t="str">
            <v>65000</v>
          </cell>
          <cell r="H902" t="str">
            <v>A</v>
          </cell>
          <cell r="I902" t="str">
            <v>00000041</v>
          </cell>
          <cell r="J902">
            <v>63</v>
          </cell>
          <cell r="K902">
            <v>312</v>
          </cell>
          <cell r="L902">
            <v>6602</v>
          </cell>
          <cell r="M902">
            <v>0</v>
          </cell>
          <cell r="N902">
            <v>0</v>
          </cell>
          <cell r="O902">
            <v>0</v>
          </cell>
          <cell r="P902">
            <v>0</v>
          </cell>
          <cell r="Q902" t="str">
            <v>0662</v>
          </cell>
          <cell r="R902" t="str">
            <v>65000</v>
          </cell>
          <cell r="S902" t="str">
            <v>200212</v>
          </cell>
          <cell r="T902" t="str">
            <v>CA01</v>
          </cell>
          <cell r="U902">
            <v>-118.95</v>
          </cell>
          <cell r="V902" t="str">
            <v>LDB</v>
          </cell>
          <cell r="W902">
            <v>0</v>
          </cell>
          <cell r="Y902">
            <v>0</v>
          </cell>
          <cell r="Z902">
            <v>0</v>
          </cell>
          <cell r="AA902" t="str">
            <v>BCH</v>
          </cell>
          <cell r="AB902" t="str">
            <v>0034</v>
          </cell>
          <cell r="AC902" t="str">
            <v>WKS</v>
          </cell>
          <cell r="AE902" t="str">
            <v>JV#</v>
          </cell>
          <cell r="AF902" t="str">
            <v>1232</v>
          </cell>
          <cell r="AG902" t="str">
            <v>FRN</v>
          </cell>
          <cell r="AH902" t="str">
            <v>6602</v>
          </cell>
          <cell r="AI902" t="str">
            <v>RP#</v>
          </cell>
          <cell r="AJ902" t="str">
            <v>000</v>
          </cell>
          <cell r="AK902" t="str">
            <v>CTL</v>
          </cell>
          <cell r="AM902" t="str">
            <v>RF#</v>
          </cell>
          <cell r="AU902" t="str">
            <v>ACCR WD COMM UNPAID INV</v>
          </cell>
          <cell r="AZ902" t="str">
            <v>FPL Fibernet</v>
          </cell>
        </row>
        <row r="903">
          <cell r="A903" t="str">
            <v>107100</v>
          </cell>
          <cell r="B903" t="str">
            <v>0312</v>
          </cell>
          <cell r="C903" t="str">
            <v>06600</v>
          </cell>
          <cell r="D903" t="str">
            <v>0FIBER</v>
          </cell>
          <cell r="E903" t="str">
            <v>312000</v>
          </cell>
          <cell r="F903" t="str">
            <v>0790</v>
          </cell>
          <cell r="G903" t="str">
            <v>65000</v>
          </cell>
          <cell r="H903" t="str">
            <v>A</v>
          </cell>
          <cell r="I903" t="str">
            <v>00000041</v>
          </cell>
          <cell r="J903">
            <v>63</v>
          </cell>
          <cell r="K903">
            <v>312</v>
          </cell>
          <cell r="L903">
            <v>6602</v>
          </cell>
          <cell r="M903">
            <v>0</v>
          </cell>
          <cell r="N903">
            <v>0</v>
          </cell>
          <cell r="O903">
            <v>0</v>
          </cell>
          <cell r="P903">
            <v>0</v>
          </cell>
          <cell r="Q903" t="str">
            <v>0790</v>
          </cell>
          <cell r="R903" t="str">
            <v>65000</v>
          </cell>
          <cell r="S903" t="str">
            <v>200212</v>
          </cell>
          <cell r="T903" t="str">
            <v>CA01</v>
          </cell>
          <cell r="U903">
            <v>31474.2</v>
          </cell>
          <cell r="V903" t="str">
            <v>LDB</v>
          </cell>
          <cell r="W903">
            <v>0</v>
          </cell>
          <cell r="Y903">
            <v>0</v>
          </cell>
          <cell r="Z903">
            <v>0</v>
          </cell>
          <cell r="AA903" t="str">
            <v>BCH</v>
          </cell>
          <cell r="AB903" t="str">
            <v>0014</v>
          </cell>
          <cell r="AC903" t="str">
            <v>WKS</v>
          </cell>
          <cell r="AE903" t="str">
            <v>JV#</v>
          </cell>
          <cell r="AF903" t="str">
            <v>1232</v>
          </cell>
          <cell r="AG903" t="str">
            <v>FRN</v>
          </cell>
          <cell r="AH903" t="str">
            <v>6602</v>
          </cell>
          <cell r="AI903" t="str">
            <v>RP#</v>
          </cell>
          <cell r="AJ903" t="str">
            <v>000</v>
          </cell>
          <cell r="AK903" t="str">
            <v>CTL</v>
          </cell>
          <cell r="AM903" t="str">
            <v>RF#</v>
          </cell>
          <cell r="AU903" t="str">
            <v>ACCRUAL OF DEC 02 CAPITAL</v>
          </cell>
          <cell r="AZ903" t="str">
            <v>FPL Fibernet</v>
          </cell>
        </row>
        <row r="904">
          <cell r="A904" t="str">
            <v>107100</v>
          </cell>
          <cell r="B904" t="str">
            <v>0312</v>
          </cell>
          <cell r="C904" t="str">
            <v>06600</v>
          </cell>
          <cell r="D904" t="str">
            <v>0FIBER</v>
          </cell>
          <cell r="E904" t="str">
            <v>312000</v>
          </cell>
          <cell r="F904" t="str">
            <v>0790</v>
          </cell>
          <cell r="G904" t="str">
            <v>65000</v>
          </cell>
          <cell r="H904" t="str">
            <v>A</v>
          </cell>
          <cell r="I904" t="str">
            <v>00000041</v>
          </cell>
          <cell r="J904">
            <v>63</v>
          </cell>
          <cell r="K904">
            <v>312</v>
          </cell>
          <cell r="L904">
            <v>6602</v>
          </cell>
          <cell r="M904">
            <v>0</v>
          </cell>
          <cell r="N904">
            <v>0</v>
          </cell>
          <cell r="O904">
            <v>0</v>
          </cell>
          <cell r="P904">
            <v>0</v>
          </cell>
          <cell r="Q904" t="str">
            <v>0790</v>
          </cell>
          <cell r="R904" t="str">
            <v>65000</v>
          </cell>
          <cell r="S904" t="str">
            <v>200212</v>
          </cell>
          <cell r="T904" t="str">
            <v>CA01</v>
          </cell>
          <cell r="U904">
            <v>-31474.2</v>
          </cell>
          <cell r="V904" t="str">
            <v>LDB</v>
          </cell>
          <cell r="W904">
            <v>0</v>
          </cell>
          <cell r="Y904">
            <v>0</v>
          </cell>
          <cell r="Z904">
            <v>0</v>
          </cell>
          <cell r="AA904" t="str">
            <v>BCH</v>
          </cell>
          <cell r="AB904" t="str">
            <v>0049</v>
          </cell>
          <cell r="AC904" t="str">
            <v>WKS</v>
          </cell>
          <cell r="AE904" t="str">
            <v>JV#</v>
          </cell>
          <cell r="AF904" t="str">
            <v>1232</v>
          </cell>
          <cell r="AG904" t="str">
            <v>FRN</v>
          </cell>
          <cell r="AH904" t="str">
            <v>6602</v>
          </cell>
          <cell r="AI904" t="str">
            <v>RP#</v>
          </cell>
          <cell r="AJ904" t="str">
            <v>000</v>
          </cell>
          <cell r="AK904" t="str">
            <v>CTL</v>
          </cell>
          <cell r="AM904" t="str">
            <v>RF#</v>
          </cell>
          <cell r="AU904" t="str">
            <v>ACCR REVERSAL OF DEC 02</v>
          </cell>
          <cell r="AZ904" t="str">
            <v>FPL Fibernet</v>
          </cell>
        </row>
        <row r="905">
          <cell r="A905" t="str">
            <v>107100</v>
          </cell>
          <cell r="B905" t="str">
            <v>0312</v>
          </cell>
          <cell r="C905" t="str">
            <v>06600</v>
          </cell>
          <cell r="D905" t="str">
            <v>0FIBER</v>
          </cell>
          <cell r="E905" t="str">
            <v>312000</v>
          </cell>
          <cell r="F905" t="str">
            <v>0790</v>
          </cell>
          <cell r="G905" t="str">
            <v>65000</v>
          </cell>
          <cell r="H905" t="str">
            <v>A</v>
          </cell>
          <cell r="I905" t="str">
            <v>00000041</v>
          </cell>
          <cell r="J905">
            <v>63</v>
          </cell>
          <cell r="K905">
            <v>312</v>
          </cell>
          <cell r="L905">
            <v>6603</v>
          </cell>
          <cell r="M905">
            <v>0</v>
          </cell>
          <cell r="N905">
            <v>0</v>
          </cell>
          <cell r="O905">
            <v>0</v>
          </cell>
          <cell r="P905">
            <v>0</v>
          </cell>
          <cell r="Q905" t="str">
            <v>0790</v>
          </cell>
          <cell r="R905" t="str">
            <v>65000</v>
          </cell>
          <cell r="S905" t="str">
            <v>200212</v>
          </cell>
          <cell r="T905" t="str">
            <v>CA01</v>
          </cell>
          <cell r="U905">
            <v>4588.7</v>
          </cell>
          <cell r="V905" t="str">
            <v>LDB</v>
          </cell>
          <cell r="W905">
            <v>0</v>
          </cell>
          <cell r="Y905">
            <v>0</v>
          </cell>
          <cell r="Z905">
            <v>0</v>
          </cell>
          <cell r="AA905" t="str">
            <v>BCH</v>
          </cell>
          <cell r="AB905" t="str">
            <v>0014</v>
          </cell>
          <cell r="AC905" t="str">
            <v>WKS</v>
          </cell>
          <cell r="AE905" t="str">
            <v>JV#</v>
          </cell>
          <cell r="AF905" t="str">
            <v>1232</v>
          </cell>
          <cell r="AG905" t="str">
            <v>FRN</v>
          </cell>
          <cell r="AH905" t="str">
            <v>6603</v>
          </cell>
          <cell r="AI905" t="str">
            <v>RP#</v>
          </cell>
          <cell r="AJ905" t="str">
            <v>000</v>
          </cell>
          <cell r="AK905" t="str">
            <v>CTL</v>
          </cell>
          <cell r="AM905" t="str">
            <v>RF#</v>
          </cell>
          <cell r="AU905" t="str">
            <v>ACCRUAL OF DEC 02 CAPITAL</v>
          </cell>
          <cell r="AZ905" t="str">
            <v>FPL Fibernet</v>
          </cell>
        </row>
        <row r="906">
          <cell r="A906" t="str">
            <v>107100</v>
          </cell>
          <cell r="B906" t="str">
            <v>0312</v>
          </cell>
          <cell r="C906" t="str">
            <v>06600</v>
          </cell>
          <cell r="D906" t="str">
            <v>0FIBER</v>
          </cell>
          <cell r="E906" t="str">
            <v>312000</v>
          </cell>
          <cell r="F906" t="str">
            <v>0790</v>
          </cell>
          <cell r="G906" t="str">
            <v>65000</v>
          </cell>
          <cell r="H906" t="str">
            <v>A</v>
          </cell>
          <cell r="I906" t="str">
            <v>00000041</v>
          </cell>
          <cell r="J906">
            <v>63</v>
          </cell>
          <cell r="K906">
            <v>312</v>
          </cell>
          <cell r="L906">
            <v>6603</v>
          </cell>
          <cell r="M906">
            <v>0</v>
          </cell>
          <cell r="N906">
            <v>0</v>
          </cell>
          <cell r="O906">
            <v>0</v>
          </cell>
          <cell r="P906">
            <v>0</v>
          </cell>
          <cell r="Q906" t="str">
            <v>0790</v>
          </cell>
          <cell r="R906" t="str">
            <v>65000</v>
          </cell>
          <cell r="S906" t="str">
            <v>200212</v>
          </cell>
          <cell r="T906" t="str">
            <v>CA01</v>
          </cell>
          <cell r="U906">
            <v>-4588.7</v>
          </cell>
          <cell r="V906" t="str">
            <v>LDB</v>
          </cell>
          <cell r="W906">
            <v>0</v>
          </cell>
          <cell r="Y906">
            <v>0</v>
          </cell>
          <cell r="Z906">
            <v>0</v>
          </cell>
          <cell r="AA906" t="str">
            <v>BCH</v>
          </cell>
          <cell r="AB906" t="str">
            <v>0049</v>
          </cell>
          <cell r="AC906" t="str">
            <v>WKS</v>
          </cell>
          <cell r="AE906" t="str">
            <v>JV#</v>
          </cell>
          <cell r="AF906" t="str">
            <v>1232</v>
          </cell>
          <cell r="AG906" t="str">
            <v>FRN</v>
          </cell>
          <cell r="AH906" t="str">
            <v>6603</v>
          </cell>
          <cell r="AI906" t="str">
            <v>RP#</v>
          </cell>
          <cell r="AJ906" t="str">
            <v>000</v>
          </cell>
          <cell r="AK906" t="str">
            <v>CTL</v>
          </cell>
          <cell r="AM906" t="str">
            <v>RF#</v>
          </cell>
          <cell r="AU906" t="str">
            <v>ACCR REVERSAL OF DEC 02</v>
          </cell>
          <cell r="AZ906" t="str">
            <v>FPL Fibernet</v>
          </cell>
        </row>
        <row r="907">
          <cell r="A907" t="str">
            <v>107100</v>
          </cell>
          <cell r="B907" t="str">
            <v>0312</v>
          </cell>
          <cell r="C907" t="str">
            <v>06600</v>
          </cell>
          <cell r="D907" t="str">
            <v>0FIBER</v>
          </cell>
          <cell r="E907" t="str">
            <v>312000</v>
          </cell>
          <cell r="F907" t="str">
            <v>0790</v>
          </cell>
          <cell r="G907" t="str">
            <v>65000</v>
          </cell>
          <cell r="H907" t="str">
            <v>A</v>
          </cell>
          <cell r="I907" t="str">
            <v>00000041</v>
          </cell>
          <cell r="J907">
            <v>9</v>
          </cell>
          <cell r="K907">
            <v>312</v>
          </cell>
          <cell r="L907">
            <v>6606</v>
          </cell>
          <cell r="M907">
            <v>0</v>
          </cell>
          <cell r="N907">
            <v>0</v>
          </cell>
          <cell r="O907">
            <v>0</v>
          </cell>
          <cell r="P907">
            <v>0</v>
          </cell>
          <cell r="Q907" t="str">
            <v>0790</v>
          </cell>
          <cell r="R907" t="str">
            <v>65000</v>
          </cell>
          <cell r="S907" t="str">
            <v>200212</v>
          </cell>
          <cell r="T907" t="str">
            <v>CA01</v>
          </cell>
          <cell r="U907">
            <v>-2609.6</v>
          </cell>
          <cell r="V907" t="str">
            <v>LDB</v>
          </cell>
          <cell r="W907">
            <v>0</v>
          </cell>
          <cell r="Y907">
            <v>0</v>
          </cell>
          <cell r="Z907">
            <v>0</v>
          </cell>
          <cell r="AA907" t="str">
            <v>BCH</v>
          </cell>
          <cell r="AB907" t="str">
            <v>0023</v>
          </cell>
          <cell r="AC907" t="str">
            <v>WKS</v>
          </cell>
          <cell r="AE907" t="str">
            <v>JV#</v>
          </cell>
          <cell r="AF907" t="str">
            <v>1232</v>
          </cell>
          <cell r="AG907" t="str">
            <v>FRN</v>
          </cell>
          <cell r="AH907" t="str">
            <v>6606</v>
          </cell>
          <cell r="AI907" t="str">
            <v>RP#</v>
          </cell>
          <cell r="AJ907" t="str">
            <v>000</v>
          </cell>
          <cell r="AK907" t="str">
            <v>CTL</v>
          </cell>
          <cell r="AM907" t="str">
            <v>RF#</v>
          </cell>
          <cell r="AU907" t="str">
            <v>TO PLACE IN SERVICE</v>
          </cell>
          <cell r="AZ907" t="str">
            <v>FPL Fibernet</v>
          </cell>
        </row>
        <row r="908">
          <cell r="A908" t="str">
            <v>107100</v>
          </cell>
          <cell r="B908" t="str">
            <v>0385</v>
          </cell>
          <cell r="C908" t="str">
            <v>06600</v>
          </cell>
          <cell r="D908" t="str">
            <v>0FIBER</v>
          </cell>
          <cell r="E908" t="str">
            <v>385000</v>
          </cell>
          <cell r="F908" t="str">
            <v>0662</v>
          </cell>
          <cell r="G908" t="str">
            <v>65000</v>
          </cell>
          <cell r="H908" t="str">
            <v>A</v>
          </cell>
          <cell r="I908" t="str">
            <v>00000041</v>
          </cell>
          <cell r="J908">
            <v>63</v>
          </cell>
          <cell r="K908">
            <v>385</v>
          </cell>
          <cell r="L908">
            <v>6607</v>
          </cell>
          <cell r="M908">
            <v>0</v>
          </cell>
          <cell r="N908">
            <v>0</v>
          </cell>
          <cell r="O908">
            <v>0</v>
          </cell>
          <cell r="P908">
            <v>0</v>
          </cell>
          <cell r="Q908" t="str">
            <v>0662</v>
          </cell>
          <cell r="R908" t="str">
            <v>65000</v>
          </cell>
          <cell r="S908" t="str">
            <v>200212</v>
          </cell>
          <cell r="T908" t="str">
            <v>CA01</v>
          </cell>
          <cell r="U908">
            <v>-10950.75</v>
          </cell>
          <cell r="V908" t="str">
            <v>LDB</v>
          </cell>
          <cell r="W908">
            <v>0</v>
          </cell>
          <cell r="Y908">
            <v>0</v>
          </cell>
          <cell r="Z908">
            <v>0</v>
          </cell>
          <cell r="AA908" t="str">
            <v>BCH</v>
          </cell>
          <cell r="AB908" t="str">
            <v>0039</v>
          </cell>
          <cell r="AC908" t="str">
            <v>WKS</v>
          </cell>
          <cell r="AE908" t="str">
            <v>JV#</v>
          </cell>
          <cell r="AF908" t="str">
            <v>1232</v>
          </cell>
          <cell r="AG908" t="str">
            <v>FRN</v>
          </cell>
          <cell r="AH908" t="str">
            <v>6607</v>
          </cell>
          <cell r="AI908" t="str">
            <v>RP#</v>
          </cell>
          <cell r="AJ908" t="str">
            <v>000</v>
          </cell>
          <cell r="AK908" t="str">
            <v>CTL</v>
          </cell>
          <cell r="AM908" t="str">
            <v>RF#</v>
          </cell>
          <cell r="AU908" t="str">
            <v>RECLASS FROM 3229-SEC 165</v>
          </cell>
          <cell r="AZ908" t="str">
            <v>FPL Fibernet</v>
          </cell>
        </row>
        <row r="909">
          <cell r="A909" t="str">
            <v>107100</v>
          </cell>
          <cell r="B909" t="str">
            <v>0385</v>
          </cell>
          <cell r="C909" t="str">
            <v>06600</v>
          </cell>
          <cell r="D909" t="str">
            <v>0FIBER</v>
          </cell>
          <cell r="E909" t="str">
            <v>385000</v>
          </cell>
          <cell r="F909" t="str">
            <v>0790</v>
          </cell>
          <cell r="G909" t="str">
            <v>65000</v>
          </cell>
          <cell r="H909" t="str">
            <v>A</v>
          </cell>
          <cell r="I909" t="str">
            <v>00000041</v>
          </cell>
          <cell r="J909">
            <v>9</v>
          </cell>
          <cell r="K909">
            <v>385</v>
          </cell>
          <cell r="L909">
            <v>6607</v>
          </cell>
          <cell r="M909">
            <v>0</v>
          </cell>
          <cell r="N909">
            <v>0</v>
          </cell>
          <cell r="O909">
            <v>0</v>
          </cell>
          <cell r="P909">
            <v>0</v>
          </cell>
          <cell r="Q909" t="str">
            <v>0790</v>
          </cell>
          <cell r="R909" t="str">
            <v>65000</v>
          </cell>
          <cell r="S909" t="str">
            <v>200212</v>
          </cell>
          <cell r="T909" t="str">
            <v>CA01</v>
          </cell>
          <cell r="U909">
            <v>-36416.14</v>
          </cell>
          <cell r="V909" t="str">
            <v>LDB</v>
          </cell>
          <cell r="W909">
            <v>0</v>
          </cell>
          <cell r="Y909">
            <v>0</v>
          </cell>
          <cell r="Z909">
            <v>0</v>
          </cell>
          <cell r="AA909" t="str">
            <v>BCH</v>
          </cell>
          <cell r="AB909" t="str">
            <v>0023</v>
          </cell>
          <cell r="AC909" t="str">
            <v>WKS</v>
          </cell>
          <cell r="AE909" t="str">
            <v>JV#</v>
          </cell>
          <cell r="AF909" t="str">
            <v>1232</v>
          </cell>
          <cell r="AG909" t="str">
            <v>FRN</v>
          </cell>
          <cell r="AH909" t="str">
            <v>6607</v>
          </cell>
          <cell r="AI909" t="str">
            <v>RP#</v>
          </cell>
          <cell r="AJ909" t="str">
            <v>000</v>
          </cell>
          <cell r="AK909" t="str">
            <v>CTL</v>
          </cell>
          <cell r="AM909" t="str">
            <v>RF#</v>
          </cell>
          <cell r="AU909" t="str">
            <v>TO PLACE IN SERVICE</v>
          </cell>
          <cell r="AZ909" t="str">
            <v>FPL Fibernet</v>
          </cell>
        </row>
        <row r="910">
          <cell r="A910" t="str">
            <v>107100</v>
          </cell>
          <cell r="B910" t="str">
            <v>0385</v>
          </cell>
          <cell r="C910" t="str">
            <v>06600</v>
          </cell>
          <cell r="D910" t="str">
            <v>0FIBER</v>
          </cell>
          <cell r="E910" t="str">
            <v>385000</v>
          </cell>
          <cell r="F910" t="str">
            <v>0790</v>
          </cell>
          <cell r="G910" t="str">
            <v>65000</v>
          </cell>
          <cell r="H910" t="str">
            <v>A</v>
          </cell>
          <cell r="I910" t="str">
            <v>00000041</v>
          </cell>
          <cell r="J910">
            <v>63</v>
          </cell>
          <cell r="K910">
            <v>385</v>
          </cell>
          <cell r="L910">
            <v>6607</v>
          </cell>
          <cell r="M910">
            <v>0</v>
          </cell>
          <cell r="N910">
            <v>0</v>
          </cell>
          <cell r="O910">
            <v>0</v>
          </cell>
          <cell r="P910">
            <v>0</v>
          </cell>
          <cell r="Q910" t="str">
            <v>0790</v>
          </cell>
          <cell r="R910" t="str">
            <v>65000</v>
          </cell>
          <cell r="S910" t="str">
            <v>200212</v>
          </cell>
          <cell r="T910" t="str">
            <v>CA01</v>
          </cell>
          <cell r="U910">
            <v>5829.2</v>
          </cell>
          <cell r="V910" t="str">
            <v>LDB</v>
          </cell>
          <cell r="W910">
            <v>0</v>
          </cell>
          <cell r="Y910">
            <v>0</v>
          </cell>
          <cell r="Z910">
            <v>0</v>
          </cell>
          <cell r="AA910" t="str">
            <v>BCH</v>
          </cell>
          <cell r="AB910" t="str">
            <v>0038</v>
          </cell>
          <cell r="AC910" t="str">
            <v>WKS</v>
          </cell>
          <cell r="AE910" t="str">
            <v>JV#</v>
          </cell>
          <cell r="AF910" t="str">
            <v>1232</v>
          </cell>
          <cell r="AG910" t="str">
            <v>FRN</v>
          </cell>
          <cell r="AH910" t="str">
            <v>6607</v>
          </cell>
          <cell r="AI910" t="str">
            <v>RP#</v>
          </cell>
          <cell r="AJ910" t="str">
            <v>000</v>
          </cell>
          <cell r="AK910" t="str">
            <v>CTL</v>
          </cell>
          <cell r="AM910" t="str">
            <v>RF#</v>
          </cell>
          <cell r="AU910" t="str">
            <v>RECLASS FROM 3229 ER 95</v>
          </cell>
          <cell r="AZ910" t="str">
            <v>FPL Fibernet</v>
          </cell>
        </row>
        <row r="911">
          <cell r="A911" t="str">
            <v>107100</v>
          </cell>
          <cell r="B911" t="str">
            <v>0313</v>
          </cell>
          <cell r="C911" t="str">
            <v>06600</v>
          </cell>
          <cell r="D911" t="str">
            <v>0FIBER</v>
          </cell>
          <cell r="E911" t="str">
            <v>313000</v>
          </cell>
          <cell r="F911" t="str">
            <v>0790</v>
          </cell>
          <cell r="G911" t="str">
            <v>65000</v>
          </cell>
          <cell r="H911" t="str">
            <v>A</v>
          </cell>
          <cell r="I911" t="str">
            <v>00000041</v>
          </cell>
          <cell r="J911">
            <v>9</v>
          </cell>
          <cell r="K911">
            <v>313</v>
          </cell>
          <cell r="L911">
            <v>6609</v>
          </cell>
          <cell r="M911">
            <v>0</v>
          </cell>
          <cell r="N911">
            <v>0</v>
          </cell>
          <cell r="O911">
            <v>0</v>
          </cell>
          <cell r="P911">
            <v>0</v>
          </cell>
          <cell r="Q911" t="str">
            <v>0790</v>
          </cell>
          <cell r="R911" t="str">
            <v>65000</v>
          </cell>
          <cell r="S911" t="str">
            <v>200212</v>
          </cell>
          <cell r="T911" t="str">
            <v>CA01</v>
          </cell>
          <cell r="U911">
            <v>-1927.96</v>
          </cell>
          <cell r="V911" t="str">
            <v>LDB</v>
          </cell>
          <cell r="W911">
            <v>0</v>
          </cell>
          <cell r="Y911">
            <v>0</v>
          </cell>
          <cell r="Z911">
            <v>0</v>
          </cell>
          <cell r="AA911" t="str">
            <v>BCH</v>
          </cell>
          <cell r="AB911" t="str">
            <v>0023</v>
          </cell>
          <cell r="AC911" t="str">
            <v>WKS</v>
          </cell>
          <cell r="AE911" t="str">
            <v>JV#</v>
          </cell>
          <cell r="AF911" t="str">
            <v>1232</v>
          </cell>
          <cell r="AG911" t="str">
            <v>FRN</v>
          </cell>
          <cell r="AH911" t="str">
            <v>6609</v>
          </cell>
          <cell r="AI911" t="str">
            <v>RP#</v>
          </cell>
          <cell r="AJ911" t="str">
            <v>000</v>
          </cell>
          <cell r="AK911" t="str">
            <v>CTL</v>
          </cell>
          <cell r="AM911" t="str">
            <v>RF#</v>
          </cell>
          <cell r="AU911" t="str">
            <v>TO PLACE IN SERVICE</v>
          </cell>
          <cell r="AZ911" t="str">
            <v>FPL Fibernet</v>
          </cell>
        </row>
        <row r="912">
          <cell r="A912" t="str">
            <v>107100</v>
          </cell>
          <cell r="B912" t="str">
            <v>0313</v>
          </cell>
          <cell r="C912" t="str">
            <v>06600</v>
          </cell>
          <cell r="D912" t="str">
            <v>0FIBER</v>
          </cell>
          <cell r="E912" t="str">
            <v>313000</v>
          </cell>
          <cell r="F912" t="str">
            <v>0662</v>
          </cell>
          <cell r="G912" t="str">
            <v>51450</v>
          </cell>
          <cell r="H912" t="str">
            <v>A</v>
          </cell>
          <cell r="I912" t="str">
            <v>00000041</v>
          </cell>
          <cell r="J912">
            <v>63</v>
          </cell>
          <cell r="K912">
            <v>313</v>
          </cell>
          <cell r="L912">
            <v>6613</v>
          </cell>
          <cell r="M912">
            <v>0</v>
          </cell>
          <cell r="N912">
            <v>0</v>
          </cell>
          <cell r="O912">
            <v>0</v>
          </cell>
          <cell r="P912">
            <v>0</v>
          </cell>
          <cell r="Q912" t="str">
            <v>0662</v>
          </cell>
          <cell r="R912" t="str">
            <v>51450</v>
          </cell>
          <cell r="S912" t="str">
            <v>200212</v>
          </cell>
          <cell r="T912" t="str">
            <v>SA01</v>
          </cell>
          <cell r="U912">
            <v>598.5</v>
          </cell>
          <cell r="W912">
            <v>0</v>
          </cell>
          <cell r="Y912">
            <v>0</v>
          </cell>
          <cell r="Z912">
            <v>1</v>
          </cell>
          <cell r="AA912" t="str">
            <v>BCH</v>
          </cell>
          <cell r="AB912" t="str">
            <v>450002339</v>
          </cell>
          <cell r="AC912" t="str">
            <v>PO#</v>
          </cell>
          <cell r="AD912" t="str">
            <v>4500030221</v>
          </cell>
          <cell r="AE912" t="str">
            <v>S/R</v>
          </cell>
          <cell r="AF912" t="str">
            <v>NET</v>
          </cell>
          <cell r="AI912" t="str">
            <v>PYN</v>
          </cell>
          <cell r="AJ912" t="str">
            <v>W D COMMUNICATIONS INC</v>
          </cell>
          <cell r="AK912" t="str">
            <v>VND</v>
          </cell>
          <cell r="AL912" t="str">
            <v>591953252</v>
          </cell>
          <cell r="AM912" t="str">
            <v>FAC</v>
          </cell>
          <cell r="AN912" t="str">
            <v>000</v>
          </cell>
          <cell r="AQ912" t="str">
            <v>NVD</v>
          </cell>
          <cell r="AR912" t="str">
            <v>2002-12-</v>
          </cell>
          <cell r="AU912" t="str">
            <v>INVOICE# 26609      W D COMMUNICATIONS I5000003479</v>
          </cell>
          <cell r="AV912" t="str">
            <v>WF-BATCH</v>
          </cell>
          <cell r="AW912" t="str">
            <v>000</v>
          </cell>
          <cell r="AX912" t="str">
            <v>00</v>
          </cell>
          <cell r="AY912" t="str">
            <v>0</v>
          </cell>
          <cell r="AZ912" t="str">
            <v>FPL Fibernet</v>
          </cell>
        </row>
        <row r="913">
          <cell r="A913" t="str">
            <v>107100</v>
          </cell>
          <cell r="B913" t="str">
            <v>0313</v>
          </cell>
          <cell r="C913" t="str">
            <v>06600</v>
          </cell>
          <cell r="D913" t="str">
            <v>0FIBER</v>
          </cell>
          <cell r="E913" t="str">
            <v>313000</v>
          </cell>
          <cell r="F913" t="str">
            <v>0662</v>
          </cell>
          <cell r="G913" t="str">
            <v>51450</v>
          </cell>
          <cell r="H913" t="str">
            <v>A</v>
          </cell>
          <cell r="I913" t="str">
            <v>00000041</v>
          </cell>
          <cell r="J913">
            <v>63</v>
          </cell>
          <cell r="K913">
            <v>313</v>
          </cell>
          <cell r="L913">
            <v>6613</v>
          </cell>
          <cell r="M913">
            <v>0</v>
          </cell>
          <cell r="N913">
            <v>0</v>
          </cell>
          <cell r="O913">
            <v>0</v>
          </cell>
          <cell r="P913">
            <v>0</v>
          </cell>
          <cell r="Q913" t="str">
            <v>0662</v>
          </cell>
          <cell r="R913" t="str">
            <v>51450</v>
          </cell>
          <cell r="S913" t="str">
            <v>200212</v>
          </cell>
          <cell r="T913" t="str">
            <v>SA01</v>
          </cell>
          <cell r="U913">
            <v>795</v>
          </cell>
          <cell r="W913">
            <v>0</v>
          </cell>
          <cell r="Y913">
            <v>0</v>
          </cell>
          <cell r="Z913">
            <v>1</v>
          </cell>
          <cell r="AA913" t="str">
            <v>BCH</v>
          </cell>
          <cell r="AB913" t="str">
            <v>450002339</v>
          </cell>
          <cell r="AC913" t="str">
            <v>PO#</v>
          </cell>
          <cell r="AD913" t="str">
            <v>4500030221</v>
          </cell>
          <cell r="AE913" t="str">
            <v>S/R</v>
          </cell>
          <cell r="AF913" t="str">
            <v>NET</v>
          </cell>
          <cell r="AI913" t="str">
            <v>PYN</v>
          </cell>
          <cell r="AJ913" t="str">
            <v>W D COMMUNICATIONS INC</v>
          </cell>
          <cell r="AK913" t="str">
            <v>VND</v>
          </cell>
          <cell r="AL913" t="str">
            <v>591953252</v>
          </cell>
          <cell r="AM913" t="str">
            <v>FAC</v>
          </cell>
          <cell r="AN913" t="str">
            <v>000</v>
          </cell>
          <cell r="AQ913" t="str">
            <v>NVD</v>
          </cell>
          <cell r="AR913" t="str">
            <v>2002-12-</v>
          </cell>
          <cell r="AU913" t="str">
            <v>INVOICE# 26655      W D COMMUNICATIONS I5000003484</v>
          </cell>
          <cell r="AV913" t="str">
            <v>WF-BATCH</v>
          </cell>
          <cell r="AW913" t="str">
            <v>000</v>
          </cell>
          <cell r="AX913" t="str">
            <v>00</v>
          </cell>
          <cell r="AY913" t="str">
            <v>0</v>
          </cell>
          <cell r="AZ913" t="str">
            <v>FPL Fibernet</v>
          </cell>
        </row>
        <row r="914">
          <cell r="A914" t="str">
            <v>107100</v>
          </cell>
          <cell r="B914" t="str">
            <v>0313</v>
          </cell>
          <cell r="C914" t="str">
            <v>06600</v>
          </cell>
          <cell r="D914" t="str">
            <v>0FIBER</v>
          </cell>
          <cell r="E914" t="str">
            <v>313000</v>
          </cell>
          <cell r="F914" t="str">
            <v>0662</v>
          </cell>
          <cell r="G914" t="str">
            <v>51450</v>
          </cell>
          <cell r="H914" t="str">
            <v>A</v>
          </cell>
          <cell r="I914" t="str">
            <v>00000041</v>
          </cell>
          <cell r="J914">
            <v>63</v>
          </cell>
          <cell r="K914">
            <v>313</v>
          </cell>
          <cell r="L914">
            <v>6613</v>
          </cell>
          <cell r="M914">
            <v>0</v>
          </cell>
          <cell r="N914">
            <v>0</v>
          </cell>
          <cell r="O914">
            <v>0</v>
          </cell>
          <cell r="P914">
            <v>0</v>
          </cell>
          <cell r="Q914" t="str">
            <v>0662</v>
          </cell>
          <cell r="R914" t="str">
            <v>51450</v>
          </cell>
          <cell r="S914" t="str">
            <v>200212</v>
          </cell>
          <cell r="T914" t="str">
            <v>SA01</v>
          </cell>
          <cell r="U914">
            <v>795</v>
          </cell>
          <cell r="W914">
            <v>0</v>
          </cell>
          <cell r="Y914">
            <v>0</v>
          </cell>
          <cell r="Z914">
            <v>1</v>
          </cell>
          <cell r="AA914" t="str">
            <v>BCH</v>
          </cell>
          <cell r="AB914" t="str">
            <v>450002339</v>
          </cell>
          <cell r="AC914" t="str">
            <v>PO#</v>
          </cell>
          <cell r="AD914" t="str">
            <v>4500030221</v>
          </cell>
          <cell r="AE914" t="str">
            <v>S/R</v>
          </cell>
          <cell r="AF914" t="str">
            <v>NET</v>
          </cell>
          <cell r="AI914" t="str">
            <v>PYN</v>
          </cell>
          <cell r="AJ914" t="str">
            <v>W D COMMUNICATIONS INC</v>
          </cell>
          <cell r="AK914" t="str">
            <v>VND</v>
          </cell>
          <cell r="AL914" t="str">
            <v>591953252</v>
          </cell>
          <cell r="AM914" t="str">
            <v>FAC</v>
          </cell>
          <cell r="AN914" t="str">
            <v>000</v>
          </cell>
          <cell r="AQ914" t="str">
            <v>NVD</v>
          </cell>
          <cell r="AR914" t="str">
            <v>2002-12-</v>
          </cell>
          <cell r="AU914" t="str">
            <v>INVOICE# 26685      W D COMMUNICATIONS I5000003487</v>
          </cell>
          <cell r="AV914" t="str">
            <v>WF-BATCH</v>
          </cell>
          <cell r="AW914" t="str">
            <v>000</v>
          </cell>
          <cell r="AX914" t="str">
            <v>00</v>
          </cell>
          <cell r="AY914" t="str">
            <v>0</v>
          </cell>
          <cell r="AZ914" t="str">
            <v>FPL Fibernet</v>
          </cell>
        </row>
        <row r="915">
          <cell r="A915" t="str">
            <v>107100</v>
          </cell>
          <cell r="B915" t="str">
            <v>0313</v>
          </cell>
          <cell r="C915" t="str">
            <v>06600</v>
          </cell>
          <cell r="D915" t="str">
            <v>0FIBER</v>
          </cell>
          <cell r="E915" t="str">
            <v>313000</v>
          </cell>
          <cell r="F915" t="str">
            <v>0662</v>
          </cell>
          <cell r="G915" t="str">
            <v>51450</v>
          </cell>
          <cell r="H915" t="str">
            <v>A</v>
          </cell>
          <cell r="I915" t="str">
            <v>00000041</v>
          </cell>
          <cell r="J915">
            <v>63</v>
          </cell>
          <cell r="K915">
            <v>313</v>
          </cell>
          <cell r="L915">
            <v>6613</v>
          </cell>
          <cell r="M915">
            <v>0</v>
          </cell>
          <cell r="N915">
            <v>0</v>
          </cell>
          <cell r="O915">
            <v>0</v>
          </cell>
          <cell r="P915">
            <v>0</v>
          </cell>
          <cell r="Q915" t="str">
            <v>0662</v>
          </cell>
          <cell r="R915" t="str">
            <v>51450</v>
          </cell>
          <cell r="S915" t="str">
            <v>200212</v>
          </cell>
          <cell r="T915" t="str">
            <v>SA01</v>
          </cell>
          <cell r="U915">
            <v>795</v>
          </cell>
          <cell r="W915">
            <v>0</v>
          </cell>
          <cell r="Y915">
            <v>0</v>
          </cell>
          <cell r="Z915">
            <v>1</v>
          </cell>
          <cell r="AA915" t="str">
            <v>BCH</v>
          </cell>
          <cell r="AB915" t="str">
            <v>450002339</v>
          </cell>
          <cell r="AC915" t="str">
            <v>PO#</v>
          </cell>
          <cell r="AD915" t="str">
            <v>4500030221</v>
          </cell>
          <cell r="AE915" t="str">
            <v>S/R</v>
          </cell>
          <cell r="AF915" t="str">
            <v>NET</v>
          </cell>
          <cell r="AI915" t="str">
            <v>PYN</v>
          </cell>
          <cell r="AJ915" t="str">
            <v>W D COMMUNICATIONS INC</v>
          </cell>
          <cell r="AK915" t="str">
            <v>VND</v>
          </cell>
          <cell r="AL915" t="str">
            <v>591953252</v>
          </cell>
          <cell r="AM915" t="str">
            <v>FAC</v>
          </cell>
          <cell r="AN915" t="str">
            <v>000</v>
          </cell>
          <cell r="AQ915" t="str">
            <v>NVD</v>
          </cell>
          <cell r="AR915" t="str">
            <v>2002-12-</v>
          </cell>
          <cell r="AU915" t="str">
            <v>INVOICE# 26706      W D COMMUNICATIONS I5000003489</v>
          </cell>
          <cell r="AV915" t="str">
            <v>WF-BATCH</v>
          </cell>
          <cell r="AW915" t="str">
            <v>000</v>
          </cell>
          <cell r="AX915" t="str">
            <v>00</v>
          </cell>
          <cell r="AY915" t="str">
            <v>0</v>
          </cell>
          <cell r="AZ915" t="str">
            <v>FPL Fibernet</v>
          </cell>
        </row>
        <row r="916">
          <cell r="A916" t="str">
            <v>107100</v>
          </cell>
          <cell r="B916" t="str">
            <v>0313</v>
          </cell>
          <cell r="C916" t="str">
            <v>06600</v>
          </cell>
          <cell r="D916" t="str">
            <v>0FIBER</v>
          </cell>
          <cell r="E916" t="str">
            <v>313000</v>
          </cell>
          <cell r="F916" t="str">
            <v>0662</v>
          </cell>
          <cell r="G916" t="str">
            <v>51450</v>
          </cell>
          <cell r="H916" t="str">
            <v>A</v>
          </cell>
          <cell r="I916" t="str">
            <v>00000041</v>
          </cell>
          <cell r="J916">
            <v>63</v>
          </cell>
          <cell r="K916">
            <v>313</v>
          </cell>
          <cell r="L916">
            <v>6613</v>
          </cell>
          <cell r="M916">
            <v>0</v>
          </cell>
          <cell r="N916">
            <v>0</v>
          </cell>
          <cell r="O916">
            <v>0</v>
          </cell>
          <cell r="P916">
            <v>0</v>
          </cell>
          <cell r="Q916" t="str">
            <v>0662</v>
          </cell>
          <cell r="R916" t="str">
            <v>51450</v>
          </cell>
          <cell r="S916" t="str">
            <v>200212</v>
          </cell>
          <cell r="T916" t="str">
            <v>SA01</v>
          </cell>
          <cell r="U916">
            <v>1160</v>
          </cell>
          <cell r="W916">
            <v>0</v>
          </cell>
          <cell r="Y916">
            <v>0</v>
          </cell>
          <cell r="Z916">
            <v>1</v>
          </cell>
          <cell r="AA916" t="str">
            <v>BCH</v>
          </cell>
          <cell r="AB916" t="str">
            <v>450002339</v>
          </cell>
          <cell r="AC916" t="str">
            <v>PO#</v>
          </cell>
          <cell r="AD916" t="str">
            <v>4500094253</v>
          </cell>
          <cell r="AE916" t="str">
            <v>S/R</v>
          </cell>
          <cell r="AF916" t="str">
            <v>337</v>
          </cell>
          <cell r="AI916" t="str">
            <v>PYN</v>
          </cell>
          <cell r="AJ916" t="str">
            <v>YOUNGS COMMUNICATIONS CO</v>
          </cell>
          <cell r="AK916" t="str">
            <v>VND</v>
          </cell>
          <cell r="AL916" t="str">
            <v>591398816</v>
          </cell>
          <cell r="AM916" t="str">
            <v>FAC</v>
          </cell>
          <cell r="AN916" t="str">
            <v>000</v>
          </cell>
          <cell r="AQ916" t="str">
            <v>NVD</v>
          </cell>
          <cell r="AR916" t="str">
            <v>2002-12-</v>
          </cell>
          <cell r="AU916" t="str">
            <v>INVOICE# 7195       YOUNGS COMMUNICATION5000003501</v>
          </cell>
          <cell r="AV916" t="str">
            <v>WF-BATCH</v>
          </cell>
          <cell r="AW916" t="str">
            <v>000</v>
          </cell>
          <cell r="AX916" t="str">
            <v>00</v>
          </cell>
          <cell r="AY916" t="str">
            <v>0</v>
          </cell>
          <cell r="AZ916" t="str">
            <v>FPL Fibernet</v>
          </cell>
        </row>
        <row r="917">
          <cell r="A917" t="str">
            <v>107100</v>
          </cell>
          <cell r="B917" t="str">
            <v>0313</v>
          </cell>
          <cell r="C917" t="str">
            <v>06600</v>
          </cell>
          <cell r="D917" t="str">
            <v>0FIBER</v>
          </cell>
          <cell r="E917" t="str">
            <v>313000</v>
          </cell>
          <cell r="F917" t="str">
            <v>0662</v>
          </cell>
          <cell r="G917" t="str">
            <v>65000</v>
          </cell>
          <cell r="H917" t="str">
            <v>A</v>
          </cell>
          <cell r="I917" t="str">
            <v>00000041</v>
          </cell>
          <cell r="J917">
            <v>63</v>
          </cell>
          <cell r="K917">
            <v>313</v>
          </cell>
          <cell r="L917">
            <v>6613</v>
          </cell>
          <cell r="M917">
            <v>0</v>
          </cell>
          <cell r="N917">
            <v>0</v>
          </cell>
          <cell r="O917">
            <v>0</v>
          </cell>
          <cell r="P917">
            <v>0</v>
          </cell>
          <cell r="Q917" t="str">
            <v>0662</v>
          </cell>
          <cell r="R917" t="str">
            <v>65000</v>
          </cell>
          <cell r="S917" t="str">
            <v>200212</v>
          </cell>
          <cell r="T917" t="str">
            <v>CA01</v>
          </cell>
          <cell r="U917">
            <v>596</v>
          </cell>
          <cell r="V917" t="str">
            <v>LDB</v>
          </cell>
          <cell r="W917">
            <v>0</v>
          </cell>
          <cell r="Y917">
            <v>0</v>
          </cell>
          <cell r="Z917">
            <v>0</v>
          </cell>
          <cell r="AA917" t="str">
            <v>BCH</v>
          </cell>
          <cell r="AB917" t="str">
            <v>0029</v>
          </cell>
          <cell r="AC917" t="str">
            <v>WKS</v>
          </cell>
          <cell r="AE917" t="str">
            <v>JV#</v>
          </cell>
          <cell r="AF917" t="str">
            <v>1232</v>
          </cell>
          <cell r="AG917" t="str">
            <v>FRN</v>
          </cell>
          <cell r="AH917" t="str">
            <v>6613</v>
          </cell>
          <cell r="AI917" t="str">
            <v>RP#</v>
          </cell>
          <cell r="AJ917" t="str">
            <v>000</v>
          </cell>
          <cell r="AK917" t="str">
            <v>CTL</v>
          </cell>
          <cell r="AM917" t="str">
            <v>RF#</v>
          </cell>
          <cell r="AU917" t="str">
            <v>ACCR WD COMM UNPAID INV</v>
          </cell>
          <cell r="AZ917" t="str">
            <v>FPL Fibernet</v>
          </cell>
        </row>
        <row r="918">
          <cell r="A918" t="str">
            <v>107100</v>
          </cell>
          <cell r="B918" t="str">
            <v>0313</v>
          </cell>
          <cell r="C918" t="str">
            <v>06600</v>
          </cell>
          <cell r="D918" t="str">
            <v>0FIBER</v>
          </cell>
          <cell r="E918" t="str">
            <v>313000</v>
          </cell>
          <cell r="F918" t="str">
            <v>0662</v>
          </cell>
          <cell r="G918" t="str">
            <v>65000</v>
          </cell>
          <cell r="H918" t="str">
            <v>A</v>
          </cell>
          <cell r="I918" t="str">
            <v>00000041</v>
          </cell>
          <cell r="J918">
            <v>63</v>
          </cell>
          <cell r="K918">
            <v>313</v>
          </cell>
          <cell r="L918">
            <v>6613</v>
          </cell>
          <cell r="M918">
            <v>0</v>
          </cell>
          <cell r="N918">
            <v>0</v>
          </cell>
          <cell r="O918">
            <v>0</v>
          </cell>
          <cell r="P918">
            <v>0</v>
          </cell>
          <cell r="Q918" t="str">
            <v>0662</v>
          </cell>
          <cell r="R918" t="str">
            <v>65000</v>
          </cell>
          <cell r="S918" t="str">
            <v>200212</v>
          </cell>
          <cell r="T918" t="str">
            <v>CA01</v>
          </cell>
          <cell r="U918">
            <v>596</v>
          </cell>
          <cell r="V918" t="str">
            <v>LDB</v>
          </cell>
          <cell r="W918">
            <v>0</v>
          </cell>
          <cell r="Y918">
            <v>0</v>
          </cell>
          <cell r="Z918">
            <v>0</v>
          </cell>
          <cell r="AA918" t="str">
            <v>BCH</v>
          </cell>
          <cell r="AB918" t="str">
            <v>0033</v>
          </cell>
          <cell r="AC918" t="str">
            <v>WKS</v>
          </cell>
          <cell r="AE918" t="str">
            <v>JV#</v>
          </cell>
          <cell r="AF918" t="str">
            <v>1232</v>
          </cell>
          <cell r="AG918" t="str">
            <v>FRN</v>
          </cell>
          <cell r="AH918" t="str">
            <v>6613</v>
          </cell>
          <cell r="AI918" t="str">
            <v>RP#</v>
          </cell>
          <cell r="AJ918" t="str">
            <v>000</v>
          </cell>
          <cell r="AK918" t="str">
            <v>CTL</v>
          </cell>
          <cell r="AM918" t="str">
            <v>RF#</v>
          </cell>
          <cell r="AU918" t="str">
            <v>ACCR WD COMM UNPAID INV</v>
          </cell>
          <cell r="AZ918" t="str">
            <v>FPL Fibernet</v>
          </cell>
        </row>
        <row r="919">
          <cell r="A919" t="str">
            <v>107100</v>
          </cell>
          <cell r="B919" t="str">
            <v>0313</v>
          </cell>
          <cell r="C919" t="str">
            <v>06600</v>
          </cell>
          <cell r="D919" t="str">
            <v>0FIBER</v>
          </cell>
          <cell r="E919" t="str">
            <v>313000</v>
          </cell>
          <cell r="F919" t="str">
            <v>0662</v>
          </cell>
          <cell r="G919" t="str">
            <v>65000</v>
          </cell>
          <cell r="H919" t="str">
            <v>A</v>
          </cell>
          <cell r="I919" t="str">
            <v>00000041</v>
          </cell>
          <cell r="J919">
            <v>63</v>
          </cell>
          <cell r="K919">
            <v>313</v>
          </cell>
          <cell r="L919">
            <v>6613</v>
          </cell>
          <cell r="M919">
            <v>0</v>
          </cell>
          <cell r="N919">
            <v>0</v>
          </cell>
          <cell r="O919">
            <v>0</v>
          </cell>
          <cell r="P919">
            <v>0</v>
          </cell>
          <cell r="Q919" t="str">
            <v>0662</v>
          </cell>
          <cell r="R919" t="str">
            <v>65000</v>
          </cell>
          <cell r="S919" t="str">
            <v>200212</v>
          </cell>
          <cell r="T919" t="str">
            <v>CA01</v>
          </cell>
          <cell r="U919">
            <v>-596</v>
          </cell>
          <cell r="V919" t="str">
            <v>LDB</v>
          </cell>
          <cell r="W919">
            <v>0</v>
          </cell>
          <cell r="Y919">
            <v>0</v>
          </cell>
          <cell r="Z919">
            <v>0</v>
          </cell>
          <cell r="AA919" t="str">
            <v>BCH</v>
          </cell>
          <cell r="AB919" t="str">
            <v>0034</v>
          </cell>
          <cell r="AC919" t="str">
            <v>WKS</v>
          </cell>
          <cell r="AE919" t="str">
            <v>JV#</v>
          </cell>
          <cell r="AF919" t="str">
            <v>1232</v>
          </cell>
          <cell r="AG919" t="str">
            <v>FRN</v>
          </cell>
          <cell r="AH919" t="str">
            <v>6613</v>
          </cell>
          <cell r="AI919" t="str">
            <v>RP#</v>
          </cell>
          <cell r="AJ919" t="str">
            <v>000</v>
          </cell>
          <cell r="AK919" t="str">
            <v>CTL</v>
          </cell>
          <cell r="AM919" t="str">
            <v>RF#</v>
          </cell>
          <cell r="AU919" t="str">
            <v>ACCR WD COMM UNPAID INV</v>
          </cell>
          <cell r="AZ919" t="str">
            <v>FPL Fibernet</v>
          </cell>
        </row>
        <row r="920">
          <cell r="A920" t="str">
            <v>107100</v>
          </cell>
          <cell r="B920" t="str">
            <v>0313</v>
          </cell>
          <cell r="C920" t="str">
            <v>06600</v>
          </cell>
          <cell r="D920" t="str">
            <v>0FIBER</v>
          </cell>
          <cell r="E920" t="str">
            <v>313000</v>
          </cell>
          <cell r="F920" t="str">
            <v>0790</v>
          </cell>
          <cell r="G920" t="str">
            <v>65000</v>
          </cell>
          <cell r="H920" t="str">
            <v>A</v>
          </cell>
          <cell r="I920" t="str">
            <v>00000041</v>
          </cell>
          <cell r="J920">
            <v>63</v>
          </cell>
          <cell r="K920">
            <v>313</v>
          </cell>
          <cell r="L920">
            <v>6613</v>
          </cell>
          <cell r="M920">
            <v>0</v>
          </cell>
          <cell r="N920">
            <v>0</v>
          </cell>
          <cell r="O920">
            <v>0</v>
          </cell>
          <cell r="P920">
            <v>0</v>
          </cell>
          <cell r="Q920" t="str">
            <v>0790</v>
          </cell>
          <cell r="R920" t="str">
            <v>65000</v>
          </cell>
          <cell r="S920" t="str">
            <v>200212</v>
          </cell>
          <cell r="T920" t="str">
            <v>CA01</v>
          </cell>
          <cell r="U920">
            <v>26320.92</v>
          </cell>
          <cell r="V920" t="str">
            <v>LDB</v>
          </cell>
          <cell r="W920">
            <v>0</v>
          </cell>
          <cell r="Y920">
            <v>0</v>
          </cell>
          <cell r="Z920">
            <v>0</v>
          </cell>
          <cell r="AA920" t="str">
            <v>BCH</v>
          </cell>
          <cell r="AB920" t="str">
            <v>0014</v>
          </cell>
          <cell r="AC920" t="str">
            <v>WKS</v>
          </cell>
          <cell r="AE920" t="str">
            <v>JV#</v>
          </cell>
          <cell r="AF920" t="str">
            <v>1232</v>
          </cell>
          <cell r="AG920" t="str">
            <v>FRN</v>
          </cell>
          <cell r="AH920" t="str">
            <v>6613</v>
          </cell>
          <cell r="AI920" t="str">
            <v>RP#</v>
          </cell>
          <cell r="AJ920" t="str">
            <v>000</v>
          </cell>
          <cell r="AK920" t="str">
            <v>CTL</v>
          </cell>
          <cell r="AM920" t="str">
            <v>RF#</v>
          </cell>
          <cell r="AU920" t="str">
            <v>ACCRUAL OF DEC 02 CAPITAL</v>
          </cell>
          <cell r="AZ920" t="str">
            <v>FPL Fibernet</v>
          </cell>
        </row>
        <row r="921">
          <cell r="A921" t="str">
            <v>107100</v>
          </cell>
          <cell r="B921" t="str">
            <v>0313</v>
          </cell>
          <cell r="C921" t="str">
            <v>06600</v>
          </cell>
          <cell r="D921" t="str">
            <v>0FIBER</v>
          </cell>
          <cell r="E921" t="str">
            <v>313000</v>
          </cell>
          <cell r="F921" t="str">
            <v>0790</v>
          </cell>
          <cell r="G921" t="str">
            <v>65000</v>
          </cell>
          <cell r="H921" t="str">
            <v>A</v>
          </cell>
          <cell r="I921" t="str">
            <v>00000041</v>
          </cell>
          <cell r="J921">
            <v>63</v>
          </cell>
          <cell r="K921">
            <v>313</v>
          </cell>
          <cell r="L921">
            <v>6613</v>
          </cell>
          <cell r="M921">
            <v>0</v>
          </cell>
          <cell r="N921">
            <v>0</v>
          </cell>
          <cell r="O921">
            <v>0</v>
          </cell>
          <cell r="P921">
            <v>0</v>
          </cell>
          <cell r="Q921" t="str">
            <v>0790</v>
          </cell>
          <cell r="R921" t="str">
            <v>65000</v>
          </cell>
          <cell r="S921" t="str">
            <v>200212</v>
          </cell>
          <cell r="T921" t="str">
            <v>CA01</v>
          </cell>
          <cell r="U921">
            <v>-26320.92</v>
          </cell>
          <cell r="V921" t="str">
            <v>LDB</v>
          </cell>
          <cell r="W921">
            <v>0</v>
          </cell>
          <cell r="Y921">
            <v>0</v>
          </cell>
          <cell r="Z921">
            <v>0</v>
          </cell>
          <cell r="AA921" t="str">
            <v>BCH</v>
          </cell>
          <cell r="AB921" t="str">
            <v>0049</v>
          </cell>
          <cell r="AC921" t="str">
            <v>WKS</v>
          </cell>
          <cell r="AE921" t="str">
            <v>JV#</v>
          </cell>
          <cell r="AF921" t="str">
            <v>1232</v>
          </cell>
          <cell r="AG921" t="str">
            <v>FRN</v>
          </cell>
          <cell r="AH921" t="str">
            <v>6613</v>
          </cell>
          <cell r="AI921" t="str">
            <v>RP#</v>
          </cell>
          <cell r="AJ921" t="str">
            <v>000</v>
          </cell>
          <cell r="AK921" t="str">
            <v>CTL</v>
          </cell>
          <cell r="AM921" t="str">
            <v>RF#</v>
          </cell>
          <cell r="AU921" t="str">
            <v>ACCR REVERSAL OF DEC 02</v>
          </cell>
          <cell r="AZ921" t="str">
            <v>FPL Fibernet</v>
          </cell>
        </row>
        <row r="922">
          <cell r="A922" t="str">
            <v>107100</v>
          </cell>
          <cell r="B922" t="str">
            <v>0314</v>
          </cell>
          <cell r="C922" t="str">
            <v>06600</v>
          </cell>
          <cell r="D922" t="str">
            <v>0FIBER</v>
          </cell>
          <cell r="E922" t="str">
            <v>314000</v>
          </cell>
          <cell r="F922" t="str">
            <v>0790</v>
          </cell>
          <cell r="G922" t="str">
            <v>65000</v>
          </cell>
          <cell r="H922" t="str">
            <v>A</v>
          </cell>
          <cell r="I922" t="str">
            <v>00000041</v>
          </cell>
          <cell r="J922">
            <v>63</v>
          </cell>
          <cell r="K922">
            <v>314</v>
          </cell>
          <cell r="L922">
            <v>6614</v>
          </cell>
          <cell r="M922">
            <v>0</v>
          </cell>
          <cell r="N922">
            <v>0</v>
          </cell>
          <cell r="O922">
            <v>0</v>
          </cell>
          <cell r="P922">
            <v>0</v>
          </cell>
          <cell r="Q922" t="str">
            <v>0790</v>
          </cell>
          <cell r="R922" t="str">
            <v>65000</v>
          </cell>
          <cell r="S922" t="str">
            <v>200212</v>
          </cell>
          <cell r="T922" t="str">
            <v>CA01</v>
          </cell>
          <cell r="U922">
            <v>-25498.21</v>
          </cell>
          <cell r="V922" t="str">
            <v>LDB</v>
          </cell>
          <cell r="W922">
            <v>0</v>
          </cell>
          <cell r="Y922">
            <v>0</v>
          </cell>
          <cell r="Z922">
            <v>0</v>
          </cell>
          <cell r="AA922" t="str">
            <v>BCH</v>
          </cell>
          <cell r="AB922" t="str">
            <v>0023</v>
          </cell>
          <cell r="AC922" t="str">
            <v>WKS</v>
          </cell>
          <cell r="AE922" t="str">
            <v>JV#</v>
          </cell>
          <cell r="AF922" t="str">
            <v>1232</v>
          </cell>
          <cell r="AG922" t="str">
            <v>FRN</v>
          </cell>
          <cell r="AH922" t="str">
            <v>6614</v>
          </cell>
          <cell r="AI922" t="str">
            <v>RP#</v>
          </cell>
          <cell r="AJ922" t="str">
            <v>000</v>
          </cell>
          <cell r="AK922" t="str">
            <v>CTL</v>
          </cell>
          <cell r="AM922" t="str">
            <v>RF#</v>
          </cell>
          <cell r="AU922" t="str">
            <v>TO PLACE IN SERVICE</v>
          </cell>
          <cell r="AZ922" t="str">
            <v>FPL Fibernet</v>
          </cell>
        </row>
        <row r="923">
          <cell r="A923" t="str">
            <v>107100</v>
          </cell>
          <cell r="B923" t="str">
            <v>0314</v>
          </cell>
          <cell r="C923" t="str">
            <v>06600</v>
          </cell>
          <cell r="D923" t="str">
            <v>0FIBER</v>
          </cell>
          <cell r="E923" t="str">
            <v>314000</v>
          </cell>
          <cell r="F923" t="str">
            <v>0790</v>
          </cell>
          <cell r="G923" t="str">
            <v>65000</v>
          </cell>
          <cell r="H923" t="str">
            <v>A</v>
          </cell>
          <cell r="I923" t="str">
            <v>00000041</v>
          </cell>
          <cell r="J923">
            <v>63</v>
          </cell>
          <cell r="K923">
            <v>314</v>
          </cell>
          <cell r="L923">
            <v>6615</v>
          </cell>
          <cell r="M923">
            <v>0</v>
          </cell>
          <cell r="N923">
            <v>0</v>
          </cell>
          <cell r="O923">
            <v>0</v>
          </cell>
          <cell r="P923">
            <v>0</v>
          </cell>
          <cell r="Q923" t="str">
            <v>0790</v>
          </cell>
          <cell r="R923" t="str">
            <v>65000</v>
          </cell>
          <cell r="S923" t="str">
            <v>200212</v>
          </cell>
          <cell r="T923" t="str">
            <v>CA01</v>
          </cell>
          <cell r="U923">
            <v>700</v>
          </cell>
          <cell r="V923" t="str">
            <v>LDB</v>
          </cell>
          <cell r="W923">
            <v>0</v>
          </cell>
          <cell r="Y923">
            <v>0</v>
          </cell>
          <cell r="Z923">
            <v>0</v>
          </cell>
          <cell r="AA923" t="str">
            <v>BCH</v>
          </cell>
          <cell r="AB923" t="str">
            <v>0014</v>
          </cell>
          <cell r="AC923" t="str">
            <v>WKS</v>
          </cell>
          <cell r="AE923" t="str">
            <v>JV#</v>
          </cell>
          <cell r="AF923" t="str">
            <v>1232</v>
          </cell>
          <cell r="AG923" t="str">
            <v>FRN</v>
          </cell>
          <cell r="AH923" t="str">
            <v>6615</v>
          </cell>
          <cell r="AI923" t="str">
            <v>RP#</v>
          </cell>
          <cell r="AJ923" t="str">
            <v>000</v>
          </cell>
          <cell r="AK923" t="str">
            <v>CTL</v>
          </cell>
          <cell r="AM923" t="str">
            <v>RF#</v>
          </cell>
          <cell r="AU923" t="str">
            <v>ACCRUAL OF DEC 02 CAPITAL</v>
          </cell>
          <cell r="AZ923" t="str">
            <v>FPL Fibernet</v>
          </cell>
        </row>
        <row r="924">
          <cell r="A924" t="str">
            <v>107100</v>
          </cell>
          <cell r="B924" t="str">
            <v>0314</v>
          </cell>
          <cell r="C924" t="str">
            <v>06600</v>
          </cell>
          <cell r="D924" t="str">
            <v>0FIBER</v>
          </cell>
          <cell r="E924" t="str">
            <v>314000</v>
          </cell>
          <cell r="F924" t="str">
            <v>0790</v>
          </cell>
          <cell r="G924" t="str">
            <v>65000</v>
          </cell>
          <cell r="H924" t="str">
            <v>A</v>
          </cell>
          <cell r="I924" t="str">
            <v>00000041</v>
          </cell>
          <cell r="J924">
            <v>63</v>
          </cell>
          <cell r="K924">
            <v>314</v>
          </cell>
          <cell r="L924">
            <v>6615</v>
          </cell>
          <cell r="M924">
            <v>0</v>
          </cell>
          <cell r="N924">
            <v>0</v>
          </cell>
          <cell r="O924">
            <v>0</v>
          </cell>
          <cell r="P924">
            <v>0</v>
          </cell>
          <cell r="Q924" t="str">
            <v>0790</v>
          </cell>
          <cell r="R924" t="str">
            <v>65000</v>
          </cell>
          <cell r="S924" t="str">
            <v>200212</v>
          </cell>
          <cell r="T924" t="str">
            <v>CA01</v>
          </cell>
          <cell r="U924">
            <v>-36194.959999999999</v>
          </cell>
          <cell r="V924" t="str">
            <v>LDB</v>
          </cell>
          <cell r="W924">
            <v>0</v>
          </cell>
          <cell r="Y924">
            <v>0</v>
          </cell>
          <cell r="Z924">
            <v>0</v>
          </cell>
          <cell r="AA924" t="str">
            <v>BCH</v>
          </cell>
          <cell r="AB924" t="str">
            <v>0023</v>
          </cell>
          <cell r="AC924" t="str">
            <v>WKS</v>
          </cell>
          <cell r="AE924" t="str">
            <v>JV#</v>
          </cell>
          <cell r="AF924" t="str">
            <v>1232</v>
          </cell>
          <cell r="AG924" t="str">
            <v>FRN</v>
          </cell>
          <cell r="AH924" t="str">
            <v>6615</v>
          </cell>
          <cell r="AI924" t="str">
            <v>RP#</v>
          </cell>
          <cell r="AJ924" t="str">
            <v>000</v>
          </cell>
          <cell r="AK924" t="str">
            <v>CTL</v>
          </cell>
          <cell r="AM924" t="str">
            <v>RF#</v>
          </cell>
          <cell r="AU924" t="str">
            <v>TO PLACE IN SERVICE</v>
          </cell>
          <cell r="AZ924" t="str">
            <v>FPL Fibernet</v>
          </cell>
        </row>
        <row r="925">
          <cell r="A925" t="str">
            <v>107100</v>
          </cell>
          <cell r="B925" t="str">
            <v>0313</v>
          </cell>
          <cell r="C925" t="str">
            <v>06600</v>
          </cell>
          <cell r="D925" t="str">
            <v>0FIBER</v>
          </cell>
          <cell r="E925" t="str">
            <v>313000</v>
          </cell>
          <cell r="F925" t="str">
            <v>0662</v>
          </cell>
          <cell r="G925" t="str">
            <v>51450</v>
          </cell>
          <cell r="H925" t="str">
            <v>A</v>
          </cell>
          <cell r="I925" t="str">
            <v>00000041</v>
          </cell>
          <cell r="J925">
            <v>63</v>
          </cell>
          <cell r="K925">
            <v>313</v>
          </cell>
          <cell r="L925">
            <v>6616</v>
          </cell>
          <cell r="M925">
            <v>0</v>
          </cell>
          <cell r="N925">
            <v>0</v>
          </cell>
          <cell r="O925">
            <v>0</v>
          </cell>
          <cell r="P925">
            <v>0</v>
          </cell>
          <cell r="Q925" t="str">
            <v>0662</v>
          </cell>
          <cell r="R925" t="str">
            <v>51450</v>
          </cell>
          <cell r="S925" t="str">
            <v>200212</v>
          </cell>
          <cell r="T925" t="str">
            <v>SA01</v>
          </cell>
          <cell r="U925">
            <v>477.3</v>
          </cell>
          <cell r="W925">
            <v>0</v>
          </cell>
          <cell r="Y925">
            <v>0</v>
          </cell>
          <cell r="Z925">
            <v>1</v>
          </cell>
          <cell r="AA925" t="str">
            <v>BCH</v>
          </cell>
          <cell r="AB925" t="str">
            <v>450002350</v>
          </cell>
          <cell r="AC925" t="str">
            <v>PO#</v>
          </cell>
          <cell r="AD925" t="str">
            <v>4500030221</v>
          </cell>
          <cell r="AE925" t="str">
            <v>S/R</v>
          </cell>
          <cell r="AF925" t="str">
            <v>NET</v>
          </cell>
          <cell r="AI925" t="str">
            <v>PYN</v>
          </cell>
          <cell r="AJ925" t="str">
            <v>W D COMMUNICATIONS INC</v>
          </cell>
          <cell r="AK925" t="str">
            <v>VND</v>
          </cell>
          <cell r="AL925" t="str">
            <v>591953252</v>
          </cell>
          <cell r="AM925" t="str">
            <v>FAC</v>
          </cell>
          <cell r="AN925" t="str">
            <v>000</v>
          </cell>
          <cell r="AQ925" t="str">
            <v>NVD</v>
          </cell>
          <cell r="AR925" t="str">
            <v>2002-12-</v>
          </cell>
          <cell r="AU925" t="str">
            <v>INVOICE# 26519      W D COMMUNICATIONS I5000003532</v>
          </cell>
          <cell r="AV925" t="str">
            <v>WF-BATCH</v>
          </cell>
          <cell r="AW925" t="str">
            <v>000</v>
          </cell>
          <cell r="AX925" t="str">
            <v>00</v>
          </cell>
          <cell r="AY925" t="str">
            <v>0</v>
          </cell>
          <cell r="AZ925" t="str">
            <v>FPL Fibernet</v>
          </cell>
        </row>
        <row r="926">
          <cell r="A926" t="str">
            <v>107100</v>
          </cell>
          <cell r="B926" t="str">
            <v>0313</v>
          </cell>
          <cell r="C926" t="str">
            <v>06600</v>
          </cell>
          <cell r="D926" t="str">
            <v>0FIBER</v>
          </cell>
          <cell r="E926" t="str">
            <v>313000</v>
          </cell>
          <cell r="F926" t="str">
            <v>0662</v>
          </cell>
          <cell r="G926" t="str">
            <v>65000</v>
          </cell>
          <cell r="H926" t="str">
            <v>A</v>
          </cell>
          <cell r="I926" t="str">
            <v>00000041</v>
          </cell>
          <cell r="J926">
            <v>63</v>
          </cell>
          <cell r="K926">
            <v>313</v>
          </cell>
          <cell r="L926">
            <v>6616</v>
          </cell>
          <cell r="M926">
            <v>0</v>
          </cell>
          <cell r="N926">
            <v>0</v>
          </cell>
          <cell r="O926">
            <v>0</v>
          </cell>
          <cell r="P926">
            <v>0</v>
          </cell>
          <cell r="Q926" t="str">
            <v>0662</v>
          </cell>
          <cell r="R926" t="str">
            <v>65000</v>
          </cell>
          <cell r="S926" t="str">
            <v>200212</v>
          </cell>
          <cell r="T926" t="str">
            <v>CA01</v>
          </cell>
          <cell r="U926">
            <v>596</v>
          </cell>
          <cell r="V926" t="str">
            <v>LDB</v>
          </cell>
          <cell r="W926">
            <v>0</v>
          </cell>
          <cell r="Y926">
            <v>0</v>
          </cell>
          <cell r="Z926">
            <v>0</v>
          </cell>
          <cell r="AA926" t="str">
            <v>BCH</v>
          </cell>
          <cell r="AB926" t="str">
            <v>0029</v>
          </cell>
          <cell r="AC926" t="str">
            <v>WKS</v>
          </cell>
          <cell r="AE926" t="str">
            <v>JV#</v>
          </cell>
          <cell r="AF926" t="str">
            <v>1232</v>
          </cell>
          <cell r="AG926" t="str">
            <v>FRN</v>
          </cell>
          <cell r="AH926" t="str">
            <v>6616</v>
          </cell>
          <cell r="AI926" t="str">
            <v>RP#</v>
          </cell>
          <cell r="AJ926" t="str">
            <v>000</v>
          </cell>
          <cell r="AK926" t="str">
            <v>CTL</v>
          </cell>
          <cell r="AM926" t="str">
            <v>RF#</v>
          </cell>
          <cell r="AU926" t="str">
            <v>ACCR WD COMM UNPAID INV</v>
          </cell>
          <cell r="AZ926" t="str">
            <v>FPL Fibernet</v>
          </cell>
        </row>
        <row r="927">
          <cell r="A927" t="str">
            <v>107100</v>
          </cell>
          <cell r="B927" t="str">
            <v>0313</v>
          </cell>
          <cell r="C927" t="str">
            <v>06600</v>
          </cell>
          <cell r="D927" t="str">
            <v>0FIBER</v>
          </cell>
          <cell r="E927" t="str">
            <v>313000</v>
          </cell>
          <cell r="F927" t="str">
            <v>0662</v>
          </cell>
          <cell r="G927" t="str">
            <v>65000</v>
          </cell>
          <cell r="H927" t="str">
            <v>A</v>
          </cell>
          <cell r="I927" t="str">
            <v>00000041</v>
          </cell>
          <cell r="J927">
            <v>63</v>
          </cell>
          <cell r="K927">
            <v>313</v>
          </cell>
          <cell r="L927">
            <v>6616</v>
          </cell>
          <cell r="M927">
            <v>0</v>
          </cell>
          <cell r="N927">
            <v>0</v>
          </cell>
          <cell r="O927">
            <v>0</v>
          </cell>
          <cell r="P927">
            <v>0</v>
          </cell>
          <cell r="Q927" t="str">
            <v>0662</v>
          </cell>
          <cell r="R927" t="str">
            <v>65000</v>
          </cell>
          <cell r="S927" t="str">
            <v>200212</v>
          </cell>
          <cell r="T927" t="str">
            <v>CA01</v>
          </cell>
          <cell r="U927">
            <v>596</v>
          </cell>
          <cell r="V927" t="str">
            <v>LDB</v>
          </cell>
          <cell r="W927">
            <v>0</v>
          </cell>
          <cell r="Y927">
            <v>0</v>
          </cell>
          <cell r="Z927">
            <v>0</v>
          </cell>
          <cell r="AA927" t="str">
            <v>BCH</v>
          </cell>
          <cell r="AB927" t="str">
            <v>0033</v>
          </cell>
          <cell r="AC927" t="str">
            <v>WKS</v>
          </cell>
          <cell r="AE927" t="str">
            <v>JV#</v>
          </cell>
          <cell r="AF927" t="str">
            <v>1232</v>
          </cell>
          <cell r="AG927" t="str">
            <v>FRN</v>
          </cell>
          <cell r="AH927" t="str">
            <v>6616</v>
          </cell>
          <cell r="AI927" t="str">
            <v>RP#</v>
          </cell>
          <cell r="AJ927" t="str">
            <v>000</v>
          </cell>
          <cell r="AK927" t="str">
            <v>CTL</v>
          </cell>
          <cell r="AM927" t="str">
            <v>RF#</v>
          </cell>
          <cell r="AU927" t="str">
            <v>ACCR WD COMM UNPAID INV</v>
          </cell>
          <cell r="AZ927" t="str">
            <v>FPL Fibernet</v>
          </cell>
        </row>
        <row r="928">
          <cell r="A928" t="str">
            <v>107100</v>
          </cell>
          <cell r="B928" t="str">
            <v>0313</v>
          </cell>
          <cell r="C928" t="str">
            <v>06600</v>
          </cell>
          <cell r="D928" t="str">
            <v>0FIBER</v>
          </cell>
          <cell r="E928" t="str">
            <v>313000</v>
          </cell>
          <cell r="F928" t="str">
            <v>0662</v>
          </cell>
          <cell r="G928" t="str">
            <v>65000</v>
          </cell>
          <cell r="H928" t="str">
            <v>A</v>
          </cell>
          <cell r="I928" t="str">
            <v>00000041</v>
          </cell>
          <cell r="J928">
            <v>63</v>
          </cell>
          <cell r="K928">
            <v>313</v>
          </cell>
          <cell r="L928">
            <v>6616</v>
          </cell>
          <cell r="M928">
            <v>0</v>
          </cell>
          <cell r="N928">
            <v>0</v>
          </cell>
          <cell r="O928">
            <v>0</v>
          </cell>
          <cell r="P928">
            <v>0</v>
          </cell>
          <cell r="Q928" t="str">
            <v>0662</v>
          </cell>
          <cell r="R928" t="str">
            <v>65000</v>
          </cell>
          <cell r="S928" t="str">
            <v>200212</v>
          </cell>
          <cell r="T928" t="str">
            <v>CA01</v>
          </cell>
          <cell r="U928">
            <v>-596</v>
          </cell>
          <cell r="V928" t="str">
            <v>LDB</v>
          </cell>
          <cell r="W928">
            <v>0</v>
          </cell>
          <cell r="Y928">
            <v>0</v>
          </cell>
          <cell r="Z928">
            <v>0</v>
          </cell>
          <cell r="AA928" t="str">
            <v>BCH</v>
          </cell>
          <cell r="AB928" t="str">
            <v>0034</v>
          </cell>
          <cell r="AC928" t="str">
            <v>WKS</v>
          </cell>
          <cell r="AE928" t="str">
            <v>JV#</v>
          </cell>
          <cell r="AF928" t="str">
            <v>1232</v>
          </cell>
          <cell r="AG928" t="str">
            <v>FRN</v>
          </cell>
          <cell r="AH928" t="str">
            <v>6616</v>
          </cell>
          <cell r="AI928" t="str">
            <v>RP#</v>
          </cell>
          <cell r="AJ928" t="str">
            <v>000</v>
          </cell>
          <cell r="AK928" t="str">
            <v>CTL</v>
          </cell>
          <cell r="AM928" t="str">
            <v>RF#</v>
          </cell>
          <cell r="AU928" t="str">
            <v>ACCR WD COMM UNPAID INV</v>
          </cell>
          <cell r="AZ928" t="str">
            <v>FPL Fibernet</v>
          </cell>
        </row>
        <row r="929">
          <cell r="A929" t="str">
            <v>107100</v>
          </cell>
          <cell r="B929" t="str">
            <v>0313</v>
          </cell>
          <cell r="C929" t="str">
            <v>06600</v>
          </cell>
          <cell r="D929" t="str">
            <v>0FIBER</v>
          </cell>
          <cell r="E929" t="str">
            <v>313000</v>
          </cell>
          <cell r="F929" t="str">
            <v>0790</v>
          </cell>
          <cell r="G929" t="str">
            <v>65000</v>
          </cell>
          <cell r="H929" t="str">
            <v>A</v>
          </cell>
          <cell r="I929" t="str">
            <v>00000041</v>
          </cell>
          <cell r="J929">
            <v>63</v>
          </cell>
          <cell r="K929">
            <v>313</v>
          </cell>
          <cell r="L929">
            <v>6616</v>
          </cell>
          <cell r="M929">
            <v>0</v>
          </cell>
          <cell r="N929">
            <v>0</v>
          </cell>
          <cell r="O929">
            <v>0</v>
          </cell>
          <cell r="P929">
            <v>0</v>
          </cell>
          <cell r="Q929" t="str">
            <v>0790</v>
          </cell>
          <cell r="R929" t="str">
            <v>65000</v>
          </cell>
          <cell r="S929" t="str">
            <v>200212</v>
          </cell>
          <cell r="T929" t="str">
            <v>CA01</v>
          </cell>
          <cell r="U929">
            <v>1286.6500000000001</v>
          </cell>
          <cell r="V929" t="str">
            <v>LDB</v>
          </cell>
          <cell r="W929">
            <v>0</v>
          </cell>
          <cell r="Y929">
            <v>0</v>
          </cell>
          <cell r="Z929">
            <v>0</v>
          </cell>
          <cell r="AA929" t="str">
            <v>BCH</v>
          </cell>
          <cell r="AB929" t="str">
            <v>0014</v>
          </cell>
          <cell r="AC929" t="str">
            <v>WKS</v>
          </cell>
          <cell r="AE929" t="str">
            <v>JV#</v>
          </cell>
          <cell r="AF929" t="str">
            <v>1232</v>
          </cell>
          <cell r="AG929" t="str">
            <v>FRN</v>
          </cell>
          <cell r="AH929" t="str">
            <v>6616</v>
          </cell>
          <cell r="AI929" t="str">
            <v>RP#</v>
          </cell>
          <cell r="AJ929" t="str">
            <v>000</v>
          </cell>
          <cell r="AK929" t="str">
            <v>CTL</v>
          </cell>
          <cell r="AM929" t="str">
            <v>RF#</v>
          </cell>
          <cell r="AU929" t="str">
            <v>ACCRUAL OF DEC 02 CAPITAL</v>
          </cell>
          <cell r="AZ929" t="str">
            <v>FPL Fibernet</v>
          </cell>
        </row>
        <row r="930">
          <cell r="A930" t="str">
            <v>107100</v>
          </cell>
          <cell r="B930" t="str">
            <v>0313</v>
          </cell>
          <cell r="C930" t="str">
            <v>06600</v>
          </cell>
          <cell r="D930" t="str">
            <v>0FIBER</v>
          </cell>
          <cell r="E930" t="str">
            <v>313000</v>
          </cell>
          <cell r="F930" t="str">
            <v>0790</v>
          </cell>
          <cell r="G930" t="str">
            <v>65000</v>
          </cell>
          <cell r="H930" t="str">
            <v>A</v>
          </cell>
          <cell r="I930" t="str">
            <v>00000041</v>
          </cell>
          <cell r="J930">
            <v>63</v>
          </cell>
          <cell r="K930">
            <v>313</v>
          </cell>
          <cell r="L930">
            <v>6616</v>
          </cell>
          <cell r="M930">
            <v>0</v>
          </cell>
          <cell r="N930">
            <v>0</v>
          </cell>
          <cell r="O930">
            <v>0</v>
          </cell>
          <cell r="P930">
            <v>0</v>
          </cell>
          <cell r="Q930" t="str">
            <v>0790</v>
          </cell>
          <cell r="R930" t="str">
            <v>65000</v>
          </cell>
          <cell r="S930" t="str">
            <v>200212</v>
          </cell>
          <cell r="T930" t="str">
            <v>CA01</v>
          </cell>
          <cell r="U930">
            <v>-1286.6500000000001</v>
          </cell>
          <cell r="V930" t="str">
            <v>LDB</v>
          </cell>
          <cell r="W930">
            <v>0</v>
          </cell>
          <cell r="Y930">
            <v>0</v>
          </cell>
          <cell r="Z930">
            <v>0</v>
          </cell>
          <cell r="AA930" t="str">
            <v>BCH</v>
          </cell>
          <cell r="AB930" t="str">
            <v>0049</v>
          </cell>
          <cell r="AC930" t="str">
            <v>WKS</v>
          </cell>
          <cell r="AE930" t="str">
            <v>JV#</v>
          </cell>
          <cell r="AF930" t="str">
            <v>1232</v>
          </cell>
          <cell r="AG930" t="str">
            <v>FRN</v>
          </cell>
          <cell r="AH930" t="str">
            <v>6616</v>
          </cell>
          <cell r="AI930" t="str">
            <v>RP#</v>
          </cell>
          <cell r="AJ930" t="str">
            <v>000</v>
          </cell>
          <cell r="AK930" t="str">
            <v>CTL</v>
          </cell>
          <cell r="AM930" t="str">
            <v>RF#</v>
          </cell>
          <cell r="AU930" t="str">
            <v>ACCR REVERSAL OF DEC 02</v>
          </cell>
          <cell r="AZ930" t="str">
            <v>FPL Fibernet</v>
          </cell>
        </row>
        <row r="931">
          <cell r="A931" t="str">
            <v>107100</v>
          </cell>
          <cell r="B931" t="str">
            <v>0313</v>
          </cell>
          <cell r="C931" t="str">
            <v>06600</v>
          </cell>
          <cell r="D931" t="str">
            <v>0FIBER</v>
          </cell>
          <cell r="E931" t="str">
            <v>313000</v>
          </cell>
          <cell r="F931" t="str">
            <v>0662</v>
          </cell>
          <cell r="G931" t="str">
            <v>65000</v>
          </cell>
          <cell r="H931" t="str">
            <v>A</v>
          </cell>
          <cell r="I931" t="str">
            <v>00000041</v>
          </cell>
          <cell r="J931">
            <v>63</v>
          </cell>
          <cell r="K931">
            <v>313</v>
          </cell>
          <cell r="L931">
            <v>6617</v>
          </cell>
          <cell r="M931">
            <v>0</v>
          </cell>
          <cell r="N931">
            <v>0</v>
          </cell>
          <cell r="O931">
            <v>0</v>
          </cell>
          <cell r="P931">
            <v>0</v>
          </cell>
          <cell r="Q931" t="str">
            <v>0662</v>
          </cell>
          <cell r="R931" t="str">
            <v>65000</v>
          </cell>
          <cell r="S931" t="str">
            <v>200212</v>
          </cell>
          <cell r="T931" t="str">
            <v>CA01</v>
          </cell>
          <cell r="U931">
            <v>594.75</v>
          </cell>
          <cell r="V931" t="str">
            <v>LDB</v>
          </cell>
          <cell r="W931">
            <v>0</v>
          </cell>
          <cell r="Y931">
            <v>0</v>
          </cell>
          <cell r="Z931">
            <v>0</v>
          </cell>
          <cell r="AA931" t="str">
            <v>BCH</v>
          </cell>
          <cell r="AB931" t="str">
            <v>0055</v>
          </cell>
          <cell r="AC931" t="str">
            <v>WKS</v>
          </cell>
          <cell r="AE931" t="str">
            <v>JV#</v>
          </cell>
          <cell r="AF931" t="str">
            <v>1232</v>
          </cell>
          <cell r="AG931" t="str">
            <v>FRN</v>
          </cell>
          <cell r="AH931" t="str">
            <v>6617</v>
          </cell>
          <cell r="AI931" t="str">
            <v>RP#</v>
          </cell>
          <cell r="AJ931" t="str">
            <v>000</v>
          </cell>
          <cell r="AK931" t="str">
            <v>CTL</v>
          </cell>
          <cell r="AM931" t="str">
            <v>RF#</v>
          </cell>
          <cell r="AU931" t="str">
            <v>ACCR WD COMM UNPAID INV</v>
          </cell>
          <cell r="AZ931" t="str">
            <v>FPL Fibernet</v>
          </cell>
        </row>
        <row r="932">
          <cell r="A932" t="str">
            <v>107100</v>
          </cell>
          <cell r="B932" t="str">
            <v>0312</v>
          </cell>
          <cell r="C932" t="str">
            <v>06600</v>
          </cell>
          <cell r="D932" t="str">
            <v>0FIBER</v>
          </cell>
          <cell r="E932" t="str">
            <v>312000</v>
          </cell>
          <cell r="F932" t="str">
            <v>0662</v>
          </cell>
          <cell r="G932" t="str">
            <v>65000</v>
          </cell>
          <cell r="H932" t="str">
            <v>A</v>
          </cell>
          <cell r="I932" t="str">
            <v>00000041</v>
          </cell>
          <cell r="J932">
            <v>63</v>
          </cell>
          <cell r="K932">
            <v>312</v>
          </cell>
          <cell r="L932">
            <v>6619</v>
          </cell>
          <cell r="M932">
            <v>0</v>
          </cell>
          <cell r="N932">
            <v>0</v>
          </cell>
          <cell r="O932">
            <v>0</v>
          </cell>
          <cell r="P932">
            <v>0</v>
          </cell>
          <cell r="Q932" t="str">
            <v>0662</v>
          </cell>
          <cell r="R932" t="str">
            <v>65000</v>
          </cell>
          <cell r="S932" t="str">
            <v>200212</v>
          </cell>
          <cell r="T932" t="str">
            <v>CA01</v>
          </cell>
          <cell r="U932">
            <v>880</v>
          </cell>
          <cell r="V932" t="str">
            <v>LDB</v>
          </cell>
          <cell r="W932">
            <v>0</v>
          </cell>
          <cell r="Y932">
            <v>0</v>
          </cell>
          <cell r="Z932">
            <v>0</v>
          </cell>
          <cell r="AA932" t="str">
            <v>BCH</v>
          </cell>
          <cell r="AB932" t="str">
            <v>0037</v>
          </cell>
          <cell r="AC932" t="str">
            <v>WKS</v>
          </cell>
          <cell r="AE932" t="str">
            <v>JV#</v>
          </cell>
          <cell r="AF932" t="str">
            <v>1232</v>
          </cell>
          <cell r="AG932" t="str">
            <v>FRN</v>
          </cell>
          <cell r="AH932" t="str">
            <v>6619</v>
          </cell>
          <cell r="AI932" t="str">
            <v>RP#</v>
          </cell>
          <cell r="AJ932" t="str">
            <v>000</v>
          </cell>
          <cell r="AK932" t="str">
            <v>CTL</v>
          </cell>
          <cell r="AM932" t="str">
            <v>RF#</v>
          </cell>
          <cell r="AU932" t="str">
            <v>RECLASS FROM 3229 ER 95</v>
          </cell>
          <cell r="AZ932" t="str">
            <v>FPL Fibernet</v>
          </cell>
        </row>
        <row r="933">
          <cell r="A933" t="str">
            <v>107100</v>
          </cell>
          <cell r="B933" t="str">
            <v>0312</v>
          </cell>
          <cell r="C933" t="str">
            <v>06600</v>
          </cell>
          <cell r="D933" t="str">
            <v>0FIBER</v>
          </cell>
          <cell r="E933" t="str">
            <v>312000</v>
          </cell>
          <cell r="F933" t="str">
            <v>0790</v>
          </cell>
          <cell r="G933" t="str">
            <v>65000</v>
          </cell>
          <cell r="H933" t="str">
            <v>A</v>
          </cell>
          <cell r="I933" t="str">
            <v>00000041</v>
          </cell>
          <cell r="J933">
            <v>63</v>
          </cell>
          <cell r="K933">
            <v>312</v>
          </cell>
          <cell r="L933">
            <v>6619</v>
          </cell>
          <cell r="M933">
            <v>0</v>
          </cell>
          <cell r="N933">
            <v>0</v>
          </cell>
          <cell r="O933">
            <v>0</v>
          </cell>
          <cell r="P933">
            <v>0</v>
          </cell>
          <cell r="Q933" t="str">
            <v>0790</v>
          </cell>
          <cell r="R933" t="str">
            <v>65000</v>
          </cell>
          <cell r="S933" t="str">
            <v>200212</v>
          </cell>
          <cell r="T933" t="str">
            <v>CA01</v>
          </cell>
          <cell r="U933">
            <v>-7313.43</v>
          </cell>
          <cell r="V933" t="str">
            <v>LDB</v>
          </cell>
          <cell r="W933">
            <v>0</v>
          </cell>
          <cell r="Y933">
            <v>0</v>
          </cell>
          <cell r="Z933">
            <v>0</v>
          </cell>
          <cell r="AA933" t="str">
            <v>BCH</v>
          </cell>
          <cell r="AB933" t="str">
            <v>0023</v>
          </cell>
          <cell r="AC933" t="str">
            <v>WKS</v>
          </cell>
          <cell r="AE933" t="str">
            <v>JV#</v>
          </cell>
          <cell r="AF933" t="str">
            <v>1232</v>
          </cell>
          <cell r="AG933" t="str">
            <v>FRN</v>
          </cell>
          <cell r="AH933" t="str">
            <v>6619</v>
          </cell>
          <cell r="AI933" t="str">
            <v>RP#</v>
          </cell>
          <cell r="AJ933" t="str">
            <v>000</v>
          </cell>
          <cell r="AK933" t="str">
            <v>CTL</v>
          </cell>
          <cell r="AM933" t="str">
            <v>RF#</v>
          </cell>
          <cell r="AU933" t="str">
            <v>TO PLACE IN SERVICE</v>
          </cell>
          <cell r="AZ933" t="str">
            <v>FPL Fibernet</v>
          </cell>
        </row>
        <row r="934">
          <cell r="A934" t="str">
            <v>107100</v>
          </cell>
          <cell r="B934" t="str">
            <v>0312</v>
          </cell>
          <cell r="C934" t="str">
            <v>06600</v>
          </cell>
          <cell r="D934" t="str">
            <v>0FIBER</v>
          </cell>
          <cell r="E934" t="str">
            <v>312000</v>
          </cell>
          <cell r="F934" t="str">
            <v>0662</v>
          </cell>
          <cell r="G934" t="str">
            <v>51450</v>
          </cell>
          <cell r="H934" t="str">
            <v>A</v>
          </cell>
          <cell r="I934" t="str">
            <v>00000041</v>
          </cell>
          <cell r="J934">
            <v>63</v>
          </cell>
          <cell r="K934">
            <v>312</v>
          </cell>
          <cell r="L934">
            <v>6620</v>
          </cell>
          <cell r="M934">
            <v>0</v>
          </cell>
          <cell r="N934">
            <v>0</v>
          </cell>
          <cell r="O934">
            <v>0</v>
          </cell>
          <cell r="P934">
            <v>0</v>
          </cell>
          <cell r="Q934" t="str">
            <v>0662</v>
          </cell>
          <cell r="R934" t="str">
            <v>51450</v>
          </cell>
          <cell r="S934" t="str">
            <v>200212</v>
          </cell>
          <cell r="T934" t="str">
            <v>SA01</v>
          </cell>
          <cell r="U934">
            <v>396.5</v>
          </cell>
          <cell r="W934">
            <v>0</v>
          </cell>
          <cell r="Y934">
            <v>0</v>
          </cell>
          <cell r="Z934">
            <v>1</v>
          </cell>
          <cell r="AA934" t="str">
            <v>BCH</v>
          </cell>
          <cell r="AB934" t="str">
            <v>450002361</v>
          </cell>
          <cell r="AC934" t="str">
            <v>PO#</v>
          </cell>
          <cell r="AD934" t="str">
            <v>4500030221</v>
          </cell>
          <cell r="AE934" t="str">
            <v>S/R</v>
          </cell>
          <cell r="AF934" t="str">
            <v>NET</v>
          </cell>
          <cell r="AI934" t="str">
            <v>PYN</v>
          </cell>
          <cell r="AJ934" t="str">
            <v>W D COMMUNICATIONS INC</v>
          </cell>
          <cell r="AK934" t="str">
            <v>VND</v>
          </cell>
          <cell r="AL934" t="str">
            <v>591953252</v>
          </cell>
          <cell r="AM934" t="str">
            <v>FAC</v>
          </cell>
          <cell r="AN934" t="str">
            <v>000</v>
          </cell>
          <cell r="AQ934" t="str">
            <v>NVD</v>
          </cell>
          <cell r="AR934" t="str">
            <v>2002-12-</v>
          </cell>
          <cell r="AU934" t="str">
            <v>INVOICE# 26814      W D COMMUNICATIONS I5000003706</v>
          </cell>
          <cell r="AV934" t="str">
            <v>WF-BATCH</v>
          </cell>
          <cell r="AW934" t="str">
            <v>000</v>
          </cell>
          <cell r="AX934" t="str">
            <v>00</v>
          </cell>
          <cell r="AY934" t="str">
            <v>0</v>
          </cell>
          <cell r="AZ934" t="str">
            <v>FPL Fibernet</v>
          </cell>
        </row>
        <row r="935">
          <cell r="A935" t="str">
            <v>107100</v>
          </cell>
          <cell r="B935" t="str">
            <v>0312</v>
          </cell>
          <cell r="C935" t="str">
            <v>06600</v>
          </cell>
          <cell r="D935" t="str">
            <v>0FIBER</v>
          </cell>
          <cell r="E935" t="str">
            <v>312000</v>
          </cell>
          <cell r="F935" t="str">
            <v>0790</v>
          </cell>
          <cell r="G935" t="str">
            <v>65000</v>
          </cell>
          <cell r="H935" t="str">
            <v>A</v>
          </cell>
          <cell r="I935" t="str">
            <v>00000041</v>
          </cell>
          <cell r="J935">
            <v>63</v>
          </cell>
          <cell r="K935">
            <v>312</v>
          </cell>
          <cell r="L935">
            <v>6620</v>
          </cell>
          <cell r="M935">
            <v>0</v>
          </cell>
          <cell r="N935">
            <v>0</v>
          </cell>
          <cell r="O935">
            <v>0</v>
          </cell>
          <cell r="P935">
            <v>0</v>
          </cell>
          <cell r="Q935" t="str">
            <v>0790</v>
          </cell>
          <cell r="R935" t="str">
            <v>65000</v>
          </cell>
          <cell r="S935" t="str">
            <v>200212</v>
          </cell>
          <cell r="T935" t="str">
            <v>CA01</v>
          </cell>
          <cell r="U935">
            <v>9594</v>
          </cell>
          <cell r="V935" t="str">
            <v>LDB</v>
          </cell>
          <cell r="W935">
            <v>0</v>
          </cell>
          <cell r="Y935">
            <v>0</v>
          </cell>
          <cell r="Z935">
            <v>0</v>
          </cell>
          <cell r="AA935" t="str">
            <v>BCH</v>
          </cell>
          <cell r="AB935" t="str">
            <v>0011</v>
          </cell>
          <cell r="AC935" t="str">
            <v>WKS</v>
          </cell>
          <cell r="AE935" t="str">
            <v>JV#</v>
          </cell>
          <cell r="AF935" t="str">
            <v>1232</v>
          </cell>
          <cell r="AG935" t="str">
            <v>FRN</v>
          </cell>
          <cell r="AH935" t="str">
            <v>6620</v>
          </cell>
          <cell r="AI935" t="str">
            <v>RP#</v>
          </cell>
          <cell r="AJ935" t="str">
            <v>000</v>
          </cell>
          <cell r="AK935" t="str">
            <v>CTL</v>
          </cell>
          <cell r="AM935" t="str">
            <v>RF#</v>
          </cell>
          <cell r="AU935" t="str">
            <v>ACCRUAL OF DEC 02 CAPITAL</v>
          </cell>
          <cell r="AZ935" t="str">
            <v>FPL Fibernet</v>
          </cell>
        </row>
        <row r="936">
          <cell r="A936" t="str">
            <v>107100</v>
          </cell>
          <cell r="B936" t="str">
            <v>0312</v>
          </cell>
          <cell r="C936" t="str">
            <v>06600</v>
          </cell>
          <cell r="D936" t="str">
            <v>0FIBER</v>
          </cell>
          <cell r="E936" t="str">
            <v>312000</v>
          </cell>
          <cell r="F936" t="str">
            <v>0790</v>
          </cell>
          <cell r="G936" t="str">
            <v>65000</v>
          </cell>
          <cell r="H936" t="str">
            <v>A</v>
          </cell>
          <cell r="I936" t="str">
            <v>00000041</v>
          </cell>
          <cell r="J936">
            <v>63</v>
          </cell>
          <cell r="K936">
            <v>312</v>
          </cell>
          <cell r="L936">
            <v>6620</v>
          </cell>
          <cell r="M936">
            <v>0</v>
          </cell>
          <cell r="N936">
            <v>0</v>
          </cell>
          <cell r="O936">
            <v>0</v>
          </cell>
          <cell r="P936">
            <v>0</v>
          </cell>
          <cell r="Q936" t="str">
            <v>0790</v>
          </cell>
          <cell r="R936" t="str">
            <v>65000</v>
          </cell>
          <cell r="S936" t="str">
            <v>200212</v>
          </cell>
          <cell r="T936" t="str">
            <v>CA01</v>
          </cell>
          <cell r="U936">
            <v>-3858.11</v>
          </cell>
          <cell r="V936" t="str">
            <v>LDB</v>
          </cell>
          <cell r="W936">
            <v>0</v>
          </cell>
          <cell r="Y936">
            <v>0</v>
          </cell>
          <cell r="Z936">
            <v>0</v>
          </cell>
          <cell r="AA936" t="str">
            <v>BCH</v>
          </cell>
          <cell r="AB936" t="str">
            <v>0023</v>
          </cell>
          <cell r="AC936" t="str">
            <v>WKS</v>
          </cell>
          <cell r="AE936" t="str">
            <v>JV#</v>
          </cell>
          <cell r="AF936" t="str">
            <v>1232</v>
          </cell>
          <cell r="AG936" t="str">
            <v>FRN</v>
          </cell>
          <cell r="AH936" t="str">
            <v>6620</v>
          </cell>
          <cell r="AI936" t="str">
            <v>RP#</v>
          </cell>
          <cell r="AJ936" t="str">
            <v>000</v>
          </cell>
          <cell r="AK936" t="str">
            <v>CTL</v>
          </cell>
          <cell r="AM936" t="str">
            <v>RF#</v>
          </cell>
          <cell r="AU936" t="str">
            <v>TO PLACE IN SERVICE</v>
          </cell>
          <cell r="AZ936" t="str">
            <v>FPL Fibernet</v>
          </cell>
        </row>
        <row r="937">
          <cell r="A937" t="str">
            <v>107100</v>
          </cell>
          <cell r="B937" t="str">
            <v>0313</v>
          </cell>
          <cell r="C937" t="str">
            <v>06600</v>
          </cell>
          <cell r="D937" t="str">
            <v>0FIBER</v>
          </cell>
          <cell r="E937" t="str">
            <v>313000</v>
          </cell>
          <cell r="F937" t="str">
            <v>0662</v>
          </cell>
          <cell r="G937" t="str">
            <v>51450</v>
          </cell>
          <cell r="H937" t="str">
            <v>A</v>
          </cell>
          <cell r="I937" t="str">
            <v>00000041</v>
          </cell>
          <cell r="J937">
            <v>63</v>
          </cell>
          <cell r="K937">
            <v>313</v>
          </cell>
          <cell r="L937">
            <v>6621</v>
          </cell>
          <cell r="M937">
            <v>0</v>
          </cell>
          <cell r="N937">
            <v>0</v>
          </cell>
          <cell r="O937">
            <v>0</v>
          </cell>
          <cell r="P937">
            <v>0</v>
          </cell>
          <cell r="Q937" t="str">
            <v>0662</v>
          </cell>
          <cell r="R937" t="str">
            <v>51450</v>
          </cell>
          <cell r="S937" t="str">
            <v>200212</v>
          </cell>
          <cell r="T937" t="str">
            <v>SA01</v>
          </cell>
          <cell r="U937">
            <v>477.3</v>
          </cell>
          <cell r="W937">
            <v>0</v>
          </cell>
          <cell r="Y937">
            <v>0</v>
          </cell>
          <cell r="Z937">
            <v>1</v>
          </cell>
          <cell r="AA937" t="str">
            <v>BCH</v>
          </cell>
          <cell r="AB937" t="str">
            <v>450002350</v>
          </cell>
          <cell r="AC937" t="str">
            <v>PO#</v>
          </cell>
          <cell r="AD937" t="str">
            <v>4500030221</v>
          </cell>
          <cell r="AE937" t="str">
            <v>S/R</v>
          </cell>
          <cell r="AF937" t="str">
            <v>NET</v>
          </cell>
          <cell r="AI937" t="str">
            <v>PYN</v>
          </cell>
          <cell r="AJ937" t="str">
            <v>W D COMMUNICATIONS INC</v>
          </cell>
          <cell r="AK937" t="str">
            <v>VND</v>
          </cell>
          <cell r="AL937" t="str">
            <v>591953252</v>
          </cell>
          <cell r="AM937" t="str">
            <v>FAC</v>
          </cell>
          <cell r="AN937" t="str">
            <v>000</v>
          </cell>
          <cell r="AQ937" t="str">
            <v>NVD</v>
          </cell>
          <cell r="AR937" t="str">
            <v>2002-12-</v>
          </cell>
          <cell r="AU937" t="str">
            <v>INVOICE# 26519      W D COMMUNICATIONS I5000003532</v>
          </cell>
          <cell r="AV937" t="str">
            <v>WF-BATCH</v>
          </cell>
          <cell r="AW937" t="str">
            <v>000</v>
          </cell>
          <cell r="AX937" t="str">
            <v>00</v>
          </cell>
          <cell r="AY937" t="str">
            <v>0</v>
          </cell>
          <cell r="AZ937" t="str">
            <v>FPL Fibernet</v>
          </cell>
        </row>
        <row r="938">
          <cell r="A938" t="str">
            <v>107100</v>
          </cell>
          <cell r="B938" t="str">
            <v>0313</v>
          </cell>
          <cell r="C938" t="str">
            <v>06600</v>
          </cell>
          <cell r="D938" t="str">
            <v>0FIBER</v>
          </cell>
          <cell r="E938" t="str">
            <v>313000</v>
          </cell>
          <cell r="F938" t="str">
            <v>0662</v>
          </cell>
          <cell r="G938" t="str">
            <v>51450</v>
          </cell>
          <cell r="H938" t="str">
            <v>A</v>
          </cell>
          <cell r="I938" t="str">
            <v>00000041</v>
          </cell>
          <cell r="J938">
            <v>63</v>
          </cell>
          <cell r="K938">
            <v>313</v>
          </cell>
          <cell r="L938">
            <v>6621</v>
          </cell>
          <cell r="M938">
            <v>0</v>
          </cell>
          <cell r="N938">
            <v>0</v>
          </cell>
          <cell r="O938">
            <v>0</v>
          </cell>
          <cell r="P938">
            <v>0</v>
          </cell>
          <cell r="Q938" t="str">
            <v>0662</v>
          </cell>
          <cell r="R938" t="str">
            <v>51450</v>
          </cell>
          <cell r="S938" t="str">
            <v>200212</v>
          </cell>
          <cell r="T938" t="str">
            <v>SA01</v>
          </cell>
          <cell r="U938">
            <v>796.5</v>
          </cell>
          <cell r="W938">
            <v>0</v>
          </cell>
          <cell r="Y938">
            <v>0</v>
          </cell>
          <cell r="Z938">
            <v>1</v>
          </cell>
          <cell r="AA938" t="str">
            <v>BCH</v>
          </cell>
          <cell r="AB938" t="str">
            <v>450002350</v>
          </cell>
          <cell r="AC938" t="str">
            <v>PO#</v>
          </cell>
          <cell r="AD938" t="str">
            <v>4500030221</v>
          </cell>
          <cell r="AE938" t="str">
            <v>S/R</v>
          </cell>
          <cell r="AF938" t="str">
            <v>NET</v>
          </cell>
          <cell r="AI938" t="str">
            <v>PYN</v>
          </cell>
          <cell r="AJ938" t="str">
            <v>W D COMMUNICATIONS INC</v>
          </cell>
          <cell r="AK938" t="str">
            <v>VND</v>
          </cell>
          <cell r="AL938" t="str">
            <v>591953252</v>
          </cell>
          <cell r="AM938" t="str">
            <v>FAC</v>
          </cell>
          <cell r="AN938" t="str">
            <v>000</v>
          </cell>
          <cell r="AQ938" t="str">
            <v>NVD</v>
          </cell>
          <cell r="AR938" t="str">
            <v>2002-12-</v>
          </cell>
          <cell r="AU938" t="str">
            <v>INVOICE# 26436      W D COMMUNICATIONS I5000003536</v>
          </cell>
          <cell r="AV938" t="str">
            <v>WF-BATCH</v>
          </cell>
          <cell r="AW938" t="str">
            <v>000</v>
          </cell>
          <cell r="AX938" t="str">
            <v>00</v>
          </cell>
          <cell r="AY938" t="str">
            <v>0</v>
          </cell>
          <cell r="AZ938" t="str">
            <v>FPL Fibernet</v>
          </cell>
        </row>
        <row r="939">
          <cell r="A939" t="str">
            <v>107100</v>
          </cell>
          <cell r="B939" t="str">
            <v>0313</v>
          </cell>
          <cell r="C939" t="str">
            <v>06600</v>
          </cell>
          <cell r="D939" t="str">
            <v>0FIBER</v>
          </cell>
          <cell r="E939" t="str">
            <v>313000</v>
          </cell>
          <cell r="F939" t="str">
            <v>0662</v>
          </cell>
          <cell r="G939" t="str">
            <v>51450</v>
          </cell>
          <cell r="H939" t="str">
            <v>A</v>
          </cell>
          <cell r="I939" t="str">
            <v>00000041</v>
          </cell>
          <cell r="J939">
            <v>63</v>
          </cell>
          <cell r="K939">
            <v>313</v>
          </cell>
          <cell r="L939">
            <v>6621</v>
          </cell>
          <cell r="M939">
            <v>0</v>
          </cell>
          <cell r="N939">
            <v>0</v>
          </cell>
          <cell r="O939">
            <v>0</v>
          </cell>
          <cell r="P939">
            <v>0</v>
          </cell>
          <cell r="Q939" t="str">
            <v>0662</v>
          </cell>
          <cell r="R939" t="str">
            <v>51450</v>
          </cell>
          <cell r="S939" t="str">
            <v>200212</v>
          </cell>
          <cell r="T939" t="str">
            <v>SA01</v>
          </cell>
          <cell r="U939">
            <v>2386.5</v>
          </cell>
          <cell r="W939">
            <v>0</v>
          </cell>
          <cell r="Y939">
            <v>0</v>
          </cell>
          <cell r="Z939">
            <v>1</v>
          </cell>
          <cell r="AA939" t="str">
            <v>BCH</v>
          </cell>
          <cell r="AB939" t="str">
            <v>450002350</v>
          </cell>
          <cell r="AC939" t="str">
            <v>PO#</v>
          </cell>
          <cell r="AD939" t="str">
            <v>4500030221</v>
          </cell>
          <cell r="AE939" t="str">
            <v>S/R</v>
          </cell>
          <cell r="AF939" t="str">
            <v>NET</v>
          </cell>
          <cell r="AI939" t="str">
            <v>PYN</v>
          </cell>
          <cell r="AJ939" t="str">
            <v>W D COMMUNICATIONS INC</v>
          </cell>
          <cell r="AK939" t="str">
            <v>VND</v>
          </cell>
          <cell r="AL939" t="str">
            <v>591953252</v>
          </cell>
          <cell r="AM939" t="str">
            <v>FAC</v>
          </cell>
          <cell r="AN939" t="str">
            <v>000</v>
          </cell>
          <cell r="AQ939" t="str">
            <v>NVD</v>
          </cell>
          <cell r="AR939" t="str">
            <v>2002-12-</v>
          </cell>
          <cell r="AU939" t="str">
            <v>INVOICE# 26752      W D COMMUNICATIONS I5000003556</v>
          </cell>
          <cell r="AV939" t="str">
            <v>WF-BATCH</v>
          </cell>
          <cell r="AW939" t="str">
            <v>000</v>
          </cell>
          <cell r="AX939" t="str">
            <v>00</v>
          </cell>
          <cell r="AY939" t="str">
            <v>0</v>
          </cell>
          <cell r="AZ939" t="str">
            <v>FPL Fibernet</v>
          </cell>
        </row>
        <row r="940">
          <cell r="A940" t="str">
            <v>107100</v>
          </cell>
          <cell r="B940" t="str">
            <v>0313</v>
          </cell>
          <cell r="C940" t="str">
            <v>06600</v>
          </cell>
          <cell r="D940" t="str">
            <v>0FIBER</v>
          </cell>
          <cell r="E940" t="str">
            <v>313000</v>
          </cell>
          <cell r="F940" t="str">
            <v>0662</v>
          </cell>
          <cell r="G940" t="str">
            <v>51450</v>
          </cell>
          <cell r="H940" t="str">
            <v>A</v>
          </cell>
          <cell r="I940" t="str">
            <v>00000041</v>
          </cell>
          <cell r="J940">
            <v>63</v>
          </cell>
          <cell r="K940">
            <v>313</v>
          </cell>
          <cell r="L940">
            <v>6621</v>
          </cell>
          <cell r="M940">
            <v>0</v>
          </cell>
          <cell r="N940">
            <v>0</v>
          </cell>
          <cell r="O940">
            <v>0</v>
          </cell>
          <cell r="P940">
            <v>0</v>
          </cell>
          <cell r="Q940" t="str">
            <v>0662</v>
          </cell>
          <cell r="R940" t="str">
            <v>51450</v>
          </cell>
          <cell r="S940" t="str">
            <v>200212</v>
          </cell>
          <cell r="T940" t="str">
            <v>SA01</v>
          </cell>
          <cell r="U940">
            <v>16003</v>
          </cell>
          <cell r="W940">
            <v>0</v>
          </cell>
          <cell r="Y940">
            <v>0</v>
          </cell>
          <cell r="Z940">
            <v>1</v>
          </cell>
          <cell r="AA940" t="str">
            <v>BCH</v>
          </cell>
          <cell r="AB940" t="str">
            <v>450002339</v>
          </cell>
          <cell r="AC940" t="str">
            <v>PO#</v>
          </cell>
          <cell r="AD940" t="str">
            <v>4500094253</v>
          </cell>
          <cell r="AE940" t="str">
            <v>S/R</v>
          </cell>
          <cell r="AF940" t="str">
            <v>337</v>
          </cell>
          <cell r="AI940" t="str">
            <v>PYN</v>
          </cell>
          <cell r="AJ940" t="str">
            <v>YOUNGS COMMUNICATIONS CO</v>
          </cell>
          <cell r="AK940" t="str">
            <v>VND</v>
          </cell>
          <cell r="AL940" t="str">
            <v>591398816</v>
          </cell>
          <cell r="AM940" t="str">
            <v>FAC</v>
          </cell>
          <cell r="AN940" t="str">
            <v>000</v>
          </cell>
          <cell r="AQ940" t="str">
            <v>NVD</v>
          </cell>
          <cell r="AR940" t="str">
            <v>2002-12-</v>
          </cell>
          <cell r="AU940" t="str">
            <v>INVOICE# 7194       YOUNGS COMMUNICATION5000003494</v>
          </cell>
          <cell r="AV940" t="str">
            <v>WF-BATCH</v>
          </cell>
          <cell r="AW940" t="str">
            <v>000</v>
          </cell>
          <cell r="AX940" t="str">
            <v>00</v>
          </cell>
          <cell r="AY940" t="str">
            <v>0</v>
          </cell>
          <cell r="AZ940" t="str">
            <v>FPL Fibernet</v>
          </cell>
        </row>
        <row r="941">
          <cell r="A941" t="str">
            <v>107100</v>
          </cell>
          <cell r="B941" t="str">
            <v>0313</v>
          </cell>
          <cell r="C941" t="str">
            <v>06600</v>
          </cell>
          <cell r="D941" t="str">
            <v>0FIBER</v>
          </cell>
          <cell r="E941" t="str">
            <v>313000</v>
          </cell>
          <cell r="F941" t="str">
            <v>0662</v>
          </cell>
          <cell r="G941" t="str">
            <v>65000</v>
          </cell>
          <cell r="H941" t="str">
            <v>A</v>
          </cell>
          <cell r="I941" t="str">
            <v>00000041</v>
          </cell>
          <cell r="J941">
            <v>63</v>
          </cell>
          <cell r="K941">
            <v>313</v>
          </cell>
          <cell r="L941">
            <v>6621</v>
          </cell>
          <cell r="M941">
            <v>0</v>
          </cell>
          <cell r="N941">
            <v>0</v>
          </cell>
          <cell r="O941">
            <v>0</v>
          </cell>
          <cell r="P941">
            <v>0</v>
          </cell>
          <cell r="Q941" t="str">
            <v>0662</v>
          </cell>
          <cell r="R941" t="str">
            <v>65000</v>
          </cell>
          <cell r="S941" t="str">
            <v>200212</v>
          </cell>
          <cell r="T941" t="str">
            <v>CA01</v>
          </cell>
          <cell r="U941">
            <v>596</v>
          </cell>
          <cell r="V941" t="str">
            <v>LDB</v>
          </cell>
          <cell r="W941">
            <v>0</v>
          </cell>
          <cell r="Y941">
            <v>0</v>
          </cell>
          <cell r="Z941">
            <v>0</v>
          </cell>
          <cell r="AA941" t="str">
            <v>BCH</v>
          </cell>
          <cell r="AB941" t="str">
            <v>0029</v>
          </cell>
          <cell r="AC941" t="str">
            <v>WKS</v>
          </cell>
          <cell r="AE941" t="str">
            <v>JV#</v>
          </cell>
          <cell r="AF941" t="str">
            <v>1232</v>
          </cell>
          <cell r="AG941" t="str">
            <v>FRN</v>
          </cell>
          <cell r="AH941" t="str">
            <v>6621</v>
          </cell>
          <cell r="AI941" t="str">
            <v>RP#</v>
          </cell>
          <cell r="AJ941" t="str">
            <v>000</v>
          </cell>
          <cell r="AK941" t="str">
            <v>CTL</v>
          </cell>
          <cell r="AM941" t="str">
            <v>RF#</v>
          </cell>
          <cell r="AU941" t="str">
            <v>ACCR WD COMM UNPAID INV</v>
          </cell>
          <cell r="AZ941" t="str">
            <v>FPL Fibernet</v>
          </cell>
        </row>
        <row r="942">
          <cell r="A942" t="str">
            <v>107100</v>
          </cell>
          <cell r="B942" t="str">
            <v>0313</v>
          </cell>
          <cell r="C942" t="str">
            <v>06600</v>
          </cell>
          <cell r="D942" t="str">
            <v>0FIBER</v>
          </cell>
          <cell r="E942" t="str">
            <v>313000</v>
          </cell>
          <cell r="F942" t="str">
            <v>0662</v>
          </cell>
          <cell r="G942" t="str">
            <v>65000</v>
          </cell>
          <cell r="H942" t="str">
            <v>A</v>
          </cell>
          <cell r="I942" t="str">
            <v>00000041</v>
          </cell>
          <cell r="J942">
            <v>63</v>
          </cell>
          <cell r="K942">
            <v>313</v>
          </cell>
          <cell r="L942">
            <v>6621</v>
          </cell>
          <cell r="M942">
            <v>0</v>
          </cell>
          <cell r="N942">
            <v>0</v>
          </cell>
          <cell r="O942">
            <v>0</v>
          </cell>
          <cell r="P942">
            <v>0</v>
          </cell>
          <cell r="Q942" t="str">
            <v>0662</v>
          </cell>
          <cell r="R942" t="str">
            <v>65000</v>
          </cell>
          <cell r="S942" t="str">
            <v>200212</v>
          </cell>
          <cell r="T942" t="str">
            <v>CA01</v>
          </cell>
          <cell r="U942">
            <v>596</v>
          </cell>
          <cell r="V942" t="str">
            <v>LDB</v>
          </cell>
          <cell r="W942">
            <v>0</v>
          </cell>
          <cell r="Y942">
            <v>0</v>
          </cell>
          <cell r="Z942">
            <v>0</v>
          </cell>
          <cell r="AA942" t="str">
            <v>BCH</v>
          </cell>
          <cell r="AB942" t="str">
            <v>0033</v>
          </cell>
          <cell r="AC942" t="str">
            <v>WKS</v>
          </cell>
          <cell r="AE942" t="str">
            <v>JV#</v>
          </cell>
          <cell r="AF942" t="str">
            <v>1232</v>
          </cell>
          <cell r="AG942" t="str">
            <v>FRN</v>
          </cell>
          <cell r="AH942" t="str">
            <v>6621</v>
          </cell>
          <cell r="AI942" t="str">
            <v>RP#</v>
          </cell>
          <cell r="AJ942" t="str">
            <v>000</v>
          </cell>
          <cell r="AK942" t="str">
            <v>CTL</v>
          </cell>
          <cell r="AM942" t="str">
            <v>RF#</v>
          </cell>
          <cell r="AU942" t="str">
            <v>ACCR WD COMM UNPAID INV</v>
          </cell>
          <cell r="AZ942" t="str">
            <v>FPL Fibernet</v>
          </cell>
        </row>
        <row r="943">
          <cell r="A943" t="str">
            <v>107100</v>
          </cell>
          <cell r="B943" t="str">
            <v>0313</v>
          </cell>
          <cell r="C943" t="str">
            <v>06600</v>
          </cell>
          <cell r="D943" t="str">
            <v>0FIBER</v>
          </cell>
          <cell r="E943" t="str">
            <v>313000</v>
          </cell>
          <cell r="F943" t="str">
            <v>0662</v>
          </cell>
          <cell r="G943" t="str">
            <v>65000</v>
          </cell>
          <cell r="H943" t="str">
            <v>A</v>
          </cell>
          <cell r="I943" t="str">
            <v>00000041</v>
          </cell>
          <cell r="J943">
            <v>63</v>
          </cell>
          <cell r="K943">
            <v>313</v>
          </cell>
          <cell r="L943">
            <v>6621</v>
          </cell>
          <cell r="M943">
            <v>0</v>
          </cell>
          <cell r="N943">
            <v>0</v>
          </cell>
          <cell r="O943">
            <v>0</v>
          </cell>
          <cell r="P943">
            <v>0</v>
          </cell>
          <cell r="Q943" t="str">
            <v>0662</v>
          </cell>
          <cell r="R943" t="str">
            <v>65000</v>
          </cell>
          <cell r="S943" t="str">
            <v>200212</v>
          </cell>
          <cell r="T943" t="str">
            <v>CA01</v>
          </cell>
          <cell r="U943">
            <v>-596</v>
          </cell>
          <cell r="V943" t="str">
            <v>LDB</v>
          </cell>
          <cell r="W943">
            <v>0</v>
          </cell>
          <cell r="Y943">
            <v>0</v>
          </cell>
          <cell r="Z943">
            <v>0</v>
          </cell>
          <cell r="AA943" t="str">
            <v>BCH</v>
          </cell>
          <cell r="AB943" t="str">
            <v>0034</v>
          </cell>
          <cell r="AC943" t="str">
            <v>WKS</v>
          </cell>
          <cell r="AE943" t="str">
            <v>JV#</v>
          </cell>
          <cell r="AF943" t="str">
            <v>1232</v>
          </cell>
          <cell r="AG943" t="str">
            <v>FRN</v>
          </cell>
          <cell r="AH943" t="str">
            <v>6621</v>
          </cell>
          <cell r="AI943" t="str">
            <v>RP#</v>
          </cell>
          <cell r="AJ943" t="str">
            <v>000</v>
          </cell>
          <cell r="AK943" t="str">
            <v>CTL</v>
          </cell>
          <cell r="AM943" t="str">
            <v>RF#</v>
          </cell>
          <cell r="AU943" t="str">
            <v>ACCR WD COMM UNPAID INV</v>
          </cell>
          <cell r="AZ943" t="str">
            <v>FPL Fibernet</v>
          </cell>
        </row>
        <row r="944">
          <cell r="A944" t="str">
            <v>107100</v>
          </cell>
          <cell r="B944" t="str">
            <v>0313</v>
          </cell>
          <cell r="C944" t="str">
            <v>06600</v>
          </cell>
          <cell r="D944" t="str">
            <v>0FIBER</v>
          </cell>
          <cell r="E944" t="str">
            <v>313000</v>
          </cell>
          <cell r="F944" t="str">
            <v>0803</v>
          </cell>
          <cell r="G944" t="str">
            <v>36000</v>
          </cell>
          <cell r="H944" t="str">
            <v>A</v>
          </cell>
          <cell r="I944" t="str">
            <v>00000041</v>
          </cell>
          <cell r="J944">
            <v>63</v>
          </cell>
          <cell r="K944">
            <v>313</v>
          </cell>
          <cell r="L944">
            <v>6621</v>
          </cell>
          <cell r="M944">
            <v>107</v>
          </cell>
          <cell r="N944">
            <v>10</v>
          </cell>
          <cell r="O944">
            <v>0</v>
          </cell>
          <cell r="P944">
            <v>107.1</v>
          </cell>
          <cell r="Q944" t="str">
            <v>0803</v>
          </cell>
          <cell r="R944" t="str">
            <v>36000</v>
          </cell>
          <cell r="S944" t="str">
            <v>200212</v>
          </cell>
          <cell r="T944" t="str">
            <v>PY42</v>
          </cell>
          <cell r="U944">
            <v>113.44</v>
          </cell>
          <cell r="V944" t="str">
            <v>LDB</v>
          </cell>
          <cell r="W944">
            <v>0</v>
          </cell>
          <cell r="X944" t="str">
            <v>SHR</v>
          </cell>
          <cell r="Y944">
            <v>3</v>
          </cell>
          <cell r="Z944">
            <v>3</v>
          </cell>
          <cell r="AA944" t="str">
            <v>PYP</v>
          </cell>
          <cell r="AB944" t="str">
            <v xml:space="preserve"> 0000025</v>
          </cell>
          <cell r="AC944" t="str">
            <v>PYL</v>
          </cell>
          <cell r="AD944" t="str">
            <v>004399</v>
          </cell>
          <cell r="AE944" t="str">
            <v>EMP</v>
          </cell>
          <cell r="AF944" t="str">
            <v>80814</v>
          </cell>
          <cell r="AG944" t="str">
            <v>JUL</v>
          </cell>
          <cell r="AH944" t="str">
            <v xml:space="preserve"> 000.00</v>
          </cell>
          <cell r="AI944" t="str">
            <v>BCH</v>
          </cell>
          <cell r="AJ944" t="str">
            <v>500</v>
          </cell>
          <cell r="AK944" t="str">
            <v>CLS</v>
          </cell>
          <cell r="AL944" t="str">
            <v>R437</v>
          </cell>
          <cell r="AM944" t="str">
            <v>DTA</v>
          </cell>
          <cell r="AN944" t="str">
            <v xml:space="preserve"> 00000000000.00</v>
          </cell>
          <cell r="AO944" t="str">
            <v>DTH</v>
          </cell>
          <cell r="AP944" t="str">
            <v xml:space="preserve"> 00000000000.00</v>
          </cell>
          <cell r="AV944" t="str">
            <v>000000000</v>
          </cell>
          <cell r="AW944" t="str">
            <v>000</v>
          </cell>
          <cell r="AX944" t="str">
            <v>00</v>
          </cell>
          <cell r="AY944" t="str">
            <v>0</v>
          </cell>
          <cell r="AZ944" t="str">
            <v>FPL Fibernet</v>
          </cell>
        </row>
        <row r="945">
          <cell r="A945" t="str">
            <v>107100</v>
          </cell>
          <cell r="B945" t="str">
            <v>0313</v>
          </cell>
          <cell r="C945" t="str">
            <v>06600</v>
          </cell>
          <cell r="D945" t="str">
            <v>0FIBER</v>
          </cell>
          <cell r="E945" t="str">
            <v>313000</v>
          </cell>
          <cell r="F945" t="str">
            <v>0813</v>
          </cell>
          <cell r="G945" t="str">
            <v>51450</v>
          </cell>
          <cell r="H945" t="str">
            <v>A</v>
          </cell>
          <cell r="I945" t="str">
            <v>00000041</v>
          </cell>
          <cell r="J945">
            <v>63</v>
          </cell>
          <cell r="K945">
            <v>313</v>
          </cell>
          <cell r="L945">
            <v>6621</v>
          </cell>
          <cell r="M945">
            <v>0</v>
          </cell>
          <cell r="N945">
            <v>0</v>
          </cell>
          <cell r="O945">
            <v>0</v>
          </cell>
          <cell r="P945">
            <v>0</v>
          </cell>
          <cell r="Q945" t="str">
            <v>0813</v>
          </cell>
          <cell r="R945" t="str">
            <v>51450</v>
          </cell>
          <cell r="S945" t="str">
            <v>200212</v>
          </cell>
          <cell r="T945" t="str">
            <v>SA01</v>
          </cell>
          <cell r="U945">
            <v>615</v>
          </cell>
          <cell r="W945">
            <v>0</v>
          </cell>
          <cell r="Y945">
            <v>0</v>
          </cell>
          <cell r="Z945">
            <v>1</v>
          </cell>
          <cell r="AA945" t="str">
            <v>BCH</v>
          </cell>
          <cell r="AB945" t="str">
            <v>450002354</v>
          </cell>
          <cell r="AC945" t="str">
            <v>PO#</v>
          </cell>
          <cell r="AD945" t="str">
            <v>4500054250</v>
          </cell>
          <cell r="AE945" t="str">
            <v>S/R</v>
          </cell>
          <cell r="AF945" t="str">
            <v>337</v>
          </cell>
          <cell r="AI945" t="str">
            <v>PYN</v>
          </cell>
          <cell r="AJ945" t="str">
            <v>K NEX INC</v>
          </cell>
          <cell r="AK945" t="str">
            <v>VND</v>
          </cell>
          <cell r="AL945" t="str">
            <v>593648022</v>
          </cell>
          <cell r="AM945" t="str">
            <v>FAC</v>
          </cell>
          <cell r="AN945" t="str">
            <v>000</v>
          </cell>
          <cell r="AQ945" t="str">
            <v>NVD</v>
          </cell>
          <cell r="AR945" t="str">
            <v>2002-12-</v>
          </cell>
          <cell r="AU945" t="str">
            <v>INVOICE# 1115       K NEX INC           5000003656</v>
          </cell>
          <cell r="AV945" t="str">
            <v>WF-BATCH</v>
          </cell>
          <cell r="AW945" t="str">
            <v>000</v>
          </cell>
          <cell r="AX945" t="str">
            <v>00</v>
          </cell>
          <cell r="AY945" t="str">
            <v>0</v>
          </cell>
          <cell r="AZ945" t="str">
            <v>FPL Fibernet</v>
          </cell>
        </row>
        <row r="946">
          <cell r="A946" t="str">
            <v>107100</v>
          </cell>
          <cell r="B946" t="str">
            <v>0313</v>
          </cell>
          <cell r="C946" t="str">
            <v>06600</v>
          </cell>
          <cell r="D946" t="str">
            <v>0FIBER</v>
          </cell>
          <cell r="E946" t="str">
            <v>313000</v>
          </cell>
          <cell r="F946" t="str">
            <v>0813</v>
          </cell>
          <cell r="G946" t="str">
            <v>51450</v>
          </cell>
          <cell r="H946" t="str">
            <v>A</v>
          </cell>
          <cell r="I946" t="str">
            <v>00000041</v>
          </cell>
          <cell r="J946">
            <v>63</v>
          </cell>
          <cell r="K946">
            <v>313</v>
          </cell>
          <cell r="L946">
            <v>6621</v>
          </cell>
          <cell r="M946">
            <v>0</v>
          </cell>
          <cell r="N946">
            <v>0</v>
          </cell>
          <cell r="O946">
            <v>0</v>
          </cell>
          <cell r="P946">
            <v>0</v>
          </cell>
          <cell r="Q946" t="str">
            <v>0813</v>
          </cell>
          <cell r="R946" t="str">
            <v>51450</v>
          </cell>
          <cell r="S946" t="str">
            <v>200212</v>
          </cell>
          <cell r="T946" t="str">
            <v>SA01</v>
          </cell>
          <cell r="U946">
            <v>2665</v>
          </cell>
          <cell r="W946">
            <v>0</v>
          </cell>
          <cell r="Y946">
            <v>0</v>
          </cell>
          <cell r="Z946">
            <v>1</v>
          </cell>
          <cell r="AA946" t="str">
            <v>BCH</v>
          </cell>
          <cell r="AB946" t="str">
            <v>450002354</v>
          </cell>
          <cell r="AC946" t="str">
            <v>PO#</v>
          </cell>
          <cell r="AD946" t="str">
            <v>4500054250</v>
          </cell>
          <cell r="AE946" t="str">
            <v>S/R</v>
          </cell>
          <cell r="AF946" t="str">
            <v>337</v>
          </cell>
          <cell r="AI946" t="str">
            <v>PYN</v>
          </cell>
          <cell r="AJ946" t="str">
            <v>K NEX INC</v>
          </cell>
          <cell r="AK946" t="str">
            <v>VND</v>
          </cell>
          <cell r="AL946" t="str">
            <v>593648022</v>
          </cell>
          <cell r="AM946" t="str">
            <v>FAC</v>
          </cell>
          <cell r="AN946" t="str">
            <v>000</v>
          </cell>
          <cell r="AQ946" t="str">
            <v>NVD</v>
          </cell>
          <cell r="AR946" t="str">
            <v>2002-12-</v>
          </cell>
          <cell r="AU946" t="str">
            <v>INVOICE# 1114       K NEX INC           5000003655</v>
          </cell>
          <cell r="AV946" t="str">
            <v>WF-BATCH</v>
          </cell>
          <cell r="AW946" t="str">
            <v>000</v>
          </cell>
          <cell r="AX946" t="str">
            <v>00</v>
          </cell>
          <cell r="AY946" t="str">
            <v>0</v>
          </cell>
          <cell r="AZ946" t="str">
            <v>FPL Fibernet</v>
          </cell>
        </row>
        <row r="947">
          <cell r="A947" t="str">
            <v>107100</v>
          </cell>
          <cell r="B947" t="str">
            <v>0385</v>
          </cell>
          <cell r="C947" t="str">
            <v>06600</v>
          </cell>
          <cell r="D947" t="str">
            <v>0FIBER</v>
          </cell>
          <cell r="E947" t="str">
            <v>385000</v>
          </cell>
          <cell r="F947" t="str">
            <v>0676</v>
          </cell>
          <cell r="G947" t="str">
            <v>11450</v>
          </cell>
          <cell r="H947" t="str">
            <v>A</v>
          </cell>
          <cell r="I947" t="str">
            <v>00000041</v>
          </cell>
          <cell r="J947">
            <v>62</v>
          </cell>
          <cell r="K947">
            <v>385</v>
          </cell>
          <cell r="L947">
            <v>6621</v>
          </cell>
          <cell r="M947">
            <v>0</v>
          </cell>
          <cell r="N947">
            <v>0</v>
          </cell>
          <cell r="O947">
            <v>0</v>
          </cell>
          <cell r="P947">
            <v>0</v>
          </cell>
          <cell r="Q947" t="str">
            <v>0676</v>
          </cell>
          <cell r="R947" t="str">
            <v>11450</v>
          </cell>
          <cell r="S947" t="str">
            <v>200212</v>
          </cell>
          <cell r="T947" t="str">
            <v>SA01</v>
          </cell>
          <cell r="U947">
            <v>714.39</v>
          </cell>
          <cell r="V947" t="str">
            <v>LDB</v>
          </cell>
          <cell r="W947">
            <v>0</v>
          </cell>
          <cell r="Y947">
            <v>0</v>
          </cell>
          <cell r="Z947">
            <v>1</v>
          </cell>
          <cell r="AA947" t="str">
            <v>MS#</v>
          </cell>
          <cell r="AB947" t="str">
            <v xml:space="preserve">   998000427</v>
          </cell>
          <cell r="AC947" t="str">
            <v>BCH</v>
          </cell>
          <cell r="AD947" t="str">
            <v>012375</v>
          </cell>
          <cell r="AE947" t="str">
            <v>TML</v>
          </cell>
          <cell r="AF947" t="str">
            <v>12026</v>
          </cell>
          <cell r="AG947" t="str">
            <v>SRL</v>
          </cell>
          <cell r="AH947" t="str">
            <v>0368</v>
          </cell>
          <cell r="AI947" t="str">
            <v>DLV</v>
          </cell>
          <cell r="AJ947" t="str">
            <v>000</v>
          </cell>
          <cell r="AK947" t="str">
            <v>REL</v>
          </cell>
          <cell r="AL947" t="str">
            <v>000</v>
          </cell>
          <cell r="AM947" t="str">
            <v>LN#</v>
          </cell>
          <cell r="AO947" t="str">
            <v>UOI</v>
          </cell>
          <cell r="AP947" t="str">
            <v>EA</v>
          </cell>
          <cell r="AU947" t="str">
            <v>0</v>
          </cell>
          <cell r="AW947" t="str">
            <v>000</v>
          </cell>
          <cell r="AX947" t="str">
            <v>00</v>
          </cell>
          <cell r="AY947" t="str">
            <v>0</v>
          </cell>
          <cell r="AZ947" t="str">
            <v>FPL Fibernet</v>
          </cell>
        </row>
        <row r="948">
          <cell r="A948" t="str">
            <v>107100</v>
          </cell>
          <cell r="B948" t="str">
            <v>0312</v>
          </cell>
          <cell r="C948" t="str">
            <v>06600</v>
          </cell>
          <cell r="D948" t="str">
            <v>0FIBER</v>
          </cell>
          <cell r="E948" t="str">
            <v>312000</v>
          </cell>
          <cell r="F948" t="str">
            <v>0629</v>
          </cell>
          <cell r="G948" t="str">
            <v>52450</v>
          </cell>
          <cell r="H948" t="str">
            <v>A</v>
          </cell>
          <cell r="I948" t="str">
            <v>00000041</v>
          </cell>
          <cell r="J948">
            <v>60</v>
          </cell>
          <cell r="K948">
            <v>312</v>
          </cell>
          <cell r="L948">
            <v>6622</v>
          </cell>
          <cell r="M948">
            <v>0</v>
          </cell>
          <cell r="N948">
            <v>0</v>
          </cell>
          <cell r="O948">
            <v>0</v>
          </cell>
          <cell r="P948">
            <v>0</v>
          </cell>
          <cell r="Q948" t="str">
            <v>0629</v>
          </cell>
          <cell r="R948" t="str">
            <v>52450</v>
          </cell>
          <cell r="S948" t="str">
            <v>200212</v>
          </cell>
          <cell r="T948" t="str">
            <v>SA01</v>
          </cell>
          <cell r="U948">
            <v>7.16</v>
          </cell>
          <cell r="W948">
            <v>0</v>
          </cell>
          <cell r="Y948">
            <v>0</v>
          </cell>
          <cell r="Z948">
            <v>0</v>
          </cell>
          <cell r="AA948" t="str">
            <v>BCH</v>
          </cell>
          <cell r="AB948" t="str">
            <v>450002337</v>
          </cell>
          <cell r="AC948" t="str">
            <v>PO#</v>
          </cell>
          <cell r="AE948" t="str">
            <v>S/R</v>
          </cell>
          <cell r="AI948" t="str">
            <v>PYN</v>
          </cell>
          <cell r="AJ948" t="str">
            <v>US BANK NATIONAL ASSOCIAT</v>
          </cell>
          <cell r="AK948" t="str">
            <v>VND</v>
          </cell>
          <cell r="AL948" t="str">
            <v>411881896</v>
          </cell>
          <cell r="AM948" t="str">
            <v>FAC</v>
          </cell>
          <cell r="AN948" t="str">
            <v>000</v>
          </cell>
          <cell r="AQ948" t="str">
            <v>NVD</v>
          </cell>
          <cell r="AR948" t="str">
            <v>2002-09-</v>
          </cell>
          <cell r="AU948" t="str">
            <v>4246044100408099    US BANK NATIONAL ASS1900003263</v>
          </cell>
          <cell r="AV948" t="str">
            <v>WF-BATCH</v>
          </cell>
          <cell r="AW948" t="str">
            <v>000</v>
          </cell>
          <cell r="AX948" t="str">
            <v>00</v>
          </cell>
          <cell r="AY948" t="str">
            <v>0</v>
          </cell>
          <cell r="AZ948" t="str">
            <v>FPL Fibernet</v>
          </cell>
        </row>
        <row r="949">
          <cell r="A949" t="str">
            <v>107100</v>
          </cell>
          <cell r="B949" t="str">
            <v>0312</v>
          </cell>
          <cell r="C949" t="str">
            <v>06600</v>
          </cell>
          <cell r="D949" t="str">
            <v>0FIBER</v>
          </cell>
          <cell r="E949" t="str">
            <v>312000</v>
          </cell>
          <cell r="F949" t="str">
            <v>0662</v>
          </cell>
          <cell r="G949" t="str">
            <v>51450</v>
          </cell>
          <cell r="H949" t="str">
            <v>A</v>
          </cell>
          <cell r="I949" t="str">
            <v>00000041</v>
          </cell>
          <cell r="J949">
            <v>63</v>
          </cell>
          <cell r="K949">
            <v>312</v>
          </cell>
          <cell r="L949">
            <v>6622</v>
          </cell>
          <cell r="M949">
            <v>0</v>
          </cell>
          <cell r="N949">
            <v>0</v>
          </cell>
          <cell r="O949">
            <v>0</v>
          </cell>
          <cell r="P949">
            <v>0</v>
          </cell>
          <cell r="Q949" t="str">
            <v>0662</v>
          </cell>
          <cell r="R949" t="str">
            <v>51450</v>
          </cell>
          <cell r="S949" t="str">
            <v>200212</v>
          </cell>
          <cell r="T949" t="str">
            <v>SA01</v>
          </cell>
          <cell r="U949">
            <v>198.25</v>
          </cell>
          <cell r="W949">
            <v>0</v>
          </cell>
          <cell r="Y949">
            <v>0</v>
          </cell>
          <cell r="Z949">
            <v>1</v>
          </cell>
          <cell r="AA949" t="str">
            <v>BCH</v>
          </cell>
          <cell r="AB949" t="str">
            <v>450002350</v>
          </cell>
          <cell r="AC949" t="str">
            <v>PO#</v>
          </cell>
          <cell r="AD949" t="str">
            <v>4500030221</v>
          </cell>
          <cell r="AE949" t="str">
            <v>S/R</v>
          </cell>
          <cell r="AF949" t="str">
            <v>NET</v>
          </cell>
          <cell r="AI949" t="str">
            <v>PYN</v>
          </cell>
          <cell r="AJ949" t="str">
            <v>W D COMMUNICATIONS INC</v>
          </cell>
          <cell r="AK949" t="str">
            <v>VND</v>
          </cell>
          <cell r="AL949" t="str">
            <v>591953252</v>
          </cell>
          <cell r="AM949" t="str">
            <v>FAC</v>
          </cell>
          <cell r="AN949" t="str">
            <v>000</v>
          </cell>
          <cell r="AQ949" t="str">
            <v>NVD</v>
          </cell>
          <cell r="AR949" t="str">
            <v>2002-12-</v>
          </cell>
          <cell r="AU949" t="str">
            <v>INVOICE# 26689      W D COMMUNICATIONS I5000003538</v>
          </cell>
          <cell r="AV949" t="str">
            <v>WF-BATCH</v>
          </cell>
          <cell r="AW949" t="str">
            <v>000</v>
          </cell>
          <cell r="AX949" t="str">
            <v>00</v>
          </cell>
          <cell r="AY949" t="str">
            <v>0</v>
          </cell>
          <cell r="AZ949" t="str">
            <v>FPL Fibernet</v>
          </cell>
        </row>
        <row r="950">
          <cell r="A950" t="str">
            <v>107100</v>
          </cell>
          <cell r="B950" t="str">
            <v>0312</v>
          </cell>
          <cell r="C950" t="str">
            <v>06600</v>
          </cell>
          <cell r="D950" t="str">
            <v>0FIBER</v>
          </cell>
          <cell r="E950" t="str">
            <v>312000</v>
          </cell>
          <cell r="F950" t="str">
            <v>0662</v>
          </cell>
          <cell r="G950" t="str">
            <v>51450</v>
          </cell>
          <cell r="H950" t="str">
            <v>A</v>
          </cell>
          <cell r="I950" t="str">
            <v>00000041</v>
          </cell>
          <cell r="J950">
            <v>63</v>
          </cell>
          <cell r="K950">
            <v>312</v>
          </cell>
          <cell r="L950">
            <v>6622</v>
          </cell>
          <cell r="M950">
            <v>0</v>
          </cell>
          <cell r="N950">
            <v>0</v>
          </cell>
          <cell r="O950">
            <v>0</v>
          </cell>
          <cell r="P950">
            <v>0</v>
          </cell>
          <cell r="Q950" t="str">
            <v>0662</v>
          </cell>
          <cell r="R950" t="str">
            <v>51450</v>
          </cell>
          <cell r="S950" t="str">
            <v>200212</v>
          </cell>
          <cell r="T950" t="str">
            <v>SA01</v>
          </cell>
          <cell r="U950">
            <v>396.5</v>
          </cell>
          <cell r="W950">
            <v>0</v>
          </cell>
          <cell r="Y950">
            <v>0</v>
          </cell>
          <cell r="Z950">
            <v>1</v>
          </cell>
          <cell r="AA950" t="str">
            <v>BCH</v>
          </cell>
          <cell r="AB950" t="str">
            <v>450002350</v>
          </cell>
          <cell r="AC950" t="str">
            <v>PO#</v>
          </cell>
          <cell r="AD950" t="str">
            <v>4500030221</v>
          </cell>
          <cell r="AE950" t="str">
            <v>S/R</v>
          </cell>
          <cell r="AF950" t="str">
            <v>NET</v>
          </cell>
          <cell r="AI950" t="str">
            <v>PYN</v>
          </cell>
          <cell r="AJ950" t="str">
            <v>W D COMMUNICATIONS INC</v>
          </cell>
          <cell r="AK950" t="str">
            <v>VND</v>
          </cell>
          <cell r="AL950" t="str">
            <v>591953252</v>
          </cell>
          <cell r="AM950" t="str">
            <v>FAC</v>
          </cell>
          <cell r="AN950" t="str">
            <v>000</v>
          </cell>
          <cell r="AQ950" t="str">
            <v>NVD</v>
          </cell>
          <cell r="AR950" t="str">
            <v>2002-12-</v>
          </cell>
          <cell r="AU950" t="str">
            <v>INVOICE# 26707      W D COMMUNICATIONS I5000003533</v>
          </cell>
          <cell r="AV950" t="str">
            <v>WF-BATCH</v>
          </cell>
          <cell r="AW950" t="str">
            <v>000</v>
          </cell>
          <cell r="AX950" t="str">
            <v>00</v>
          </cell>
          <cell r="AY950" t="str">
            <v>0</v>
          </cell>
          <cell r="AZ950" t="str">
            <v>FPL Fibernet</v>
          </cell>
        </row>
        <row r="951">
          <cell r="A951" t="str">
            <v>107100</v>
          </cell>
          <cell r="B951" t="str">
            <v>0312</v>
          </cell>
          <cell r="C951" t="str">
            <v>06600</v>
          </cell>
          <cell r="D951" t="str">
            <v>0FIBER</v>
          </cell>
          <cell r="E951" t="str">
            <v>312000</v>
          </cell>
          <cell r="F951" t="str">
            <v>0803</v>
          </cell>
          <cell r="G951" t="str">
            <v>36000</v>
          </cell>
          <cell r="H951" t="str">
            <v>A</v>
          </cell>
          <cell r="I951" t="str">
            <v>00000041</v>
          </cell>
          <cell r="J951">
            <v>60</v>
          </cell>
          <cell r="K951">
            <v>312</v>
          </cell>
          <cell r="L951">
            <v>6622</v>
          </cell>
          <cell r="M951">
            <v>107</v>
          </cell>
          <cell r="N951">
            <v>10</v>
          </cell>
          <cell r="O951">
            <v>0</v>
          </cell>
          <cell r="P951">
            <v>107.1</v>
          </cell>
          <cell r="Q951" t="str">
            <v>0803</v>
          </cell>
          <cell r="R951" t="str">
            <v>36000</v>
          </cell>
          <cell r="S951" t="str">
            <v>200212</v>
          </cell>
          <cell r="T951" t="str">
            <v>PY42</v>
          </cell>
          <cell r="U951">
            <v>73.08</v>
          </cell>
          <cell r="V951" t="str">
            <v>LDB</v>
          </cell>
          <cell r="W951">
            <v>0</v>
          </cell>
          <cell r="X951" t="str">
            <v>SHR</v>
          </cell>
          <cell r="Y951">
            <v>2</v>
          </cell>
          <cell r="Z951">
            <v>2</v>
          </cell>
          <cell r="AA951" t="str">
            <v>PYP</v>
          </cell>
          <cell r="AB951" t="str">
            <v xml:space="preserve"> 0000026</v>
          </cell>
          <cell r="AC951" t="str">
            <v>PYL</v>
          </cell>
          <cell r="AD951" t="str">
            <v>004382</v>
          </cell>
          <cell r="AE951" t="str">
            <v>EMP</v>
          </cell>
          <cell r="AF951" t="str">
            <v>90017</v>
          </cell>
          <cell r="AG951" t="str">
            <v>JUL</v>
          </cell>
          <cell r="AH951" t="str">
            <v xml:space="preserve"> 000.00</v>
          </cell>
          <cell r="AI951" t="str">
            <v>BCH</v>
          </cell>
          <cell r="AJ951" t="str">
            <v>500</v>
          </cell>
          <cell r="AK951" t="str">
            <v>CLS</v>
          </cell>
          <cell r="AL951" t="str">
            <v>R449</v>
          </cell>
          <cell r="AM951" t="str">
            <v>DTA</v>
          </cell>
          <cell r="AN951" t="str">
            <v xml:space="preserve"> 00000000000.00</v>
          </cell>
          <cell r="AO951" t="str">
            <v>DTH</v>
          </cell>
          <cell r="AP951" t="str">
            <v xml:space="preserve"> 00000000000.00</v>
          </cell>
          <cell r="AV951" t="str">
            <v>000000000</v>
          </cell>
          <cell r="AW951" t="str">
            <v>000</v>
          </cell>
          <cell r="AX951" t="str">
            <v>00</v>
          </cell>
          <cell r="AY951" t="str">
            <v>0</v>
          </cell>
          <cell r="AZ951" t="str">
            <v>FPL Fibernet</v>
          </cell>
        </row>
        <row r="952">
          <cell r="A952" t="str">
            <v>107100</v>
          </cell>
          <cell r="B952" t="str">
            <v>0312</v>
          </cell>
          <cell r="C952" t="str">
            <v>06600</v>
          </cell>
          <cell r="D952" t="str">
            <v>0FIBER</v>
          </cell>
          <cell r="E952" t="str">
            <v>312000</v>
          </cell>
          <cell r="F952" t="str">
            <v>0803</v>
          </cell>
          <cell r="G952" t="str">
            <v>36000</v>
          </cell>
          <cell r="H952" t="str">
            <v>A</v>
          </cell>
          <cell r="I952" t="str">
            <v>00000041</v>
          </cell>
          <cell r="J952">
            <v>60</v>
          </cell>
          <cell r="K952">
            <v>312</v>
          </cell>
          <cell r="L952">
            <v>6622</v>
          </cell>
          <cell r="M952">
            <v>107</v>
          </cell>
          <cell r="N952">
            <v>10</v>
          </cell>
          <cell r="O952">
            <v>0</v>
          </cell>
          <cell r="P952">
            <v>107.1</v>
          </cell>
          <cell r="Q952" t="str">
            <v>0803</v>
          </cell>
          <cell r="R952" t="str">
            <v>36000</v>
          </cell>
          <cell r="S952" t="str">
            <v>200212</v>
          </cell>
          <cell r="T952" t="str">
            <v>PY42</v>
          </cell>
          <cell r="U952">
            <v>146.15</v>
          </cell>
          <cell r="V952" t="str">
            <v>LDB</v>
          </cell>
          <cell r="W952">
            <v>0</v>
          </cell>
          <cell r="X952" t="str">
            <v>SHR</v>
          </cell>
          <cell r="Y952">
            <v>4</v>
          </cell>
          <cell r="Z952">
            <v>4</v>
          </cell>
          <cell r="AA952" t="str">
            <v>PYP</v>
          </cell>
          <cell r="AB952" t="str">
            <v xml:space="preserve"> 0000025</v>
          </cell>
          <cell r="AC952" t="str">
            <v>PYL</v>
          </cell>
          <cell r="AD952" t="str">
            <v>004382</v>
          </cell>
          <cell r="AE952" t="str">
            <v>EMP</v>
          </cell>
          <cell r="AF952" t="str">
            <v>90017</v>
          </cell>
          <cell r="AG952" t="str">
            <v>JUL</v>
          </cell>
          <cell r="AH952" t="str">
            <v xml:space="preserve"> 000.00</v>
          </cell>
          <cell r="AI952" t="str">
            <v>BCH</v>
          </cell>
          <cell r="AJ952" t="str">
            <v>500</v>
          </cell>
          <cell r="AK952" t="str">
            <v>CLS</v>
          </cell>
          <cell r="AL952" t="str">
            <v>R449</v>
          </cell>
          <cell r="AM952" t="str">
            <v>DTA</v>
          </cell>
          <cell r="AN952" t="str">
            <v xml:space="preserve"> 00000000000.00</v>
          </cell>
          <cell r="AO952" t="str">
            <v>DTH</v>
          </cell>
          <cell r="AP952" t="str">
            <v xml:space="preserve"> 00000000000.00</v>
          </cell>
          <cell r="AV952" t="str">
            <v>000000000</v>
          </cell>
          <cell r="AW952" t="str">
            <v>000</v>
          </cell>
          <cell r="AX952" t="str">
            <v>00</v>
          </cell>
          <cell r="AY952" t="str">
            <v>0</v>
          </cell>
          <cell r="AZ952" t="str">
            <v>FPL Fibernet</v>
          </cell>
        </row>
        <row r="953">
          <cell r="A953" t="str">
            <v>107100</v>
          </cell>
          <cell r="B953" t="str">
            <v>0385</v>
          </cell>
          <cell r="C953" t="str">
            <v>06600</v>
          </cell>
          <cell r="D953" t="str">
            <v>0FIBER</v>
          </cell>
          <cell r="E953" t="str">
            <v>385000</v>
          </cell>
          <cell r="F953" t="str">
            <v>0646</v>
          </cell>
          <cell r="G953" t="str">
            <v>52450</v>
          </cell>
          <cell r="H953" t="str">
            <v>A</v>
          </cell>
          <cell r="I953" t="str">
            <v>00000041</v>
          </cell>
          <cell r="J953">
            <v>60</v>
          </cell>
          <cell r="K953">
            <v>385</v>
          </cell>
          <cell r="L953">
            <v>6622</v>
          </cell>
          <cell r="M953">
            <v>0</v>
          </cell>
          <cell r="N953">
            <v>0</v>
          </cell>
          <cell r="O953">
            <v>0</v>
          </cell>
          <cell r="P953">
            <v>0</v>
          </cell>
          <cell r="Q953" t="str">
            <v>0646</v>
          </cell>
          <cell r="R953" t="str">
            <v>52450</v>
          </cell>
          <cell r="S953" t="str">
            <v>200212</v>
          </cell>
          <cell r="T953" t="str">
            <v>SA01</v>
          </cell>
          <cell r="U953">
            <v>51.83</v>
          </cell>
          <cell r="W953">
            <v>0</v>
          </cell>
          <cell r="Y953">
            <v>0</v>
          </cell>
          <cell r="Z953">
            <v>0</v>
          </cell>
          <cell r="AA953" t="str">
            <v>BCH</v>
          </cell>
          <cell r="AB953" t="str">
            <v>450002343</v>
          </cell>
          <cell r="AC953" t="str">
            <v>PO#</v>
          </cell>
          <cell r="AE953" t="str">
            <v>S/R</v>
          </cell>
          <cell r="AI953" t="str">
            <v>PYN</v>
          </cell>
          <cell r="AJ953" t="str">
            <v>CAJIGAS R C</v>
          </cell>
          <cell r="AK953" t="str">
            <v>VND</v>
          </cell>
          <cell r="AL953" t="str">
            <v>264370702</v>
          </cell>
          <cell r="AM953" t="str">
            <v>FAC</v>
          </cell>
          <cell r="AN953" t="str">
            <v>000</v>
          </cell>
          <cell r="AQ953" t="str">
            <v>NVD</v>
          </cell>
          <cell r="AR953" t="str">
            <v>2002-11-</v>
          </cell>
          <cell r="AU953" t="str">
            <v>R CAJIGAS MILEAGE   CAJIGAS R C         1900003290</v>
          </cell>
          <cell r="AV953" t="str">
            <v>WF-BATCH</v>
          </cell>
          <cell r="AW953" t="str">
            <v>000</v>
          </cell>
          <cell r="AX953" t="str">
            <v>00</v>
          </cell>
          <cell r="AY953" t="str">
            <v>0</v>
          </cell>
          <cell r="AZ953" t="str">
            <v>FPL Fibernet</v>
          </cell>
        </row>
        <row r="954">
          <cell r="A954" t="str">
            <v>107100</v>
          </cell>
          <cell r="B954" t="str">
            <v>0385</v>
          </cell>
          <cell r="C954" t="str">
            <v>06600</v>
          </cell>
          <cell r="D954" t="str">
            <v>0FIBER</v>
          </cell>
          <cell r="E954" t="str">
            <v>385000</v>
          </cell>
          <cell r="F954" t="str">
            <v>0803</v>
          </cell>
          <cell r="G954" t="str">
            <v>36000</v>
          </cell>
          <cell r="H954" t="str">
            <v>A</v>
          </cell>
          <cell r="I954" t="str">
            <v>00000041</v>
          </cell>
          <cell r="J954">
            <v>60</v>
          </cell>
          <cell r="K954">
            <v>385</v>
          </cell>
          <cell r="L954">
            <v>6622</v>
          </cell>
          <cell r="M954">
            <v>107</v>
          </cell>
          <cell r="N954">
            <v>10</v>
          </cell>
          <cell r="O954">
            <v>0</v>
          </cell>
          <cell r="P954">
            <v>107.1</v>
          </cell>
          <cell r="Q954" t="str">
            <v>0803</v>
          </cell>
          <cell r="R954" t="str">
            <v>36000</v>
          </cell>
          <cell r="S954" t="str">
            <v>200212</v>
          </cell>
          <cell r="T954" t="str">
            <v>PY42</v>
          </cell>
          <cell r="U954">
            <v>87.85</v>
          </cell>
          <cell r="V954" t="str">
            <v>LDB</v>
          </cell>
          <cell r="W954">
            <v>0</v>
          </cell>
          <cell r="X954" t="str">
            <v>SHR</v>
          </cell>
          <cell r="Y954">
            <v>2</v>
          </cell>
          <cell r="Z954">
            <v>2</v>
          </cell>
          <cell r="AA954" t="str">
            <v>PYP</v>
          </cell>
          <cell r="AB954" t="str">
            <v xml:space="preserve"> 0000025</v>
          </cell>
          <cell r="AC954" t="str">
            <v>PYL</v>
          </cell>
          <cell r="AD954" t="str">
            <v>003054</v>
          </cell>
          <cell r="AE954" t="str">
            <v>EMP</v>
          </cell>
          <cell r="AF954" t="str">
            <v>70702</v>
          </cell>
          <cell r="AG954" t="str">
            <v>JUL</v>
          </cell>
          <cell r="AH954" t="str">
            <v xml:space="preserve"> 000.00</v>
          </cell>
          <cell r="AI954" t="str">
            <v>BCH</v>
          </cell>
          <cell r="AJ954" t="str">
            <v>500</v>
          </cell>
          <cell r="AK954" t="str">
            <v>CLS</v>
          </cell>
          <cell r="AL954" t="str">
            <v>R513</v>
          </cell>
          <cell r="AM954" t="str">
            <v>DTA</v>
          </cell>
          <cell r="AN954" t="str">
            <v xml:space="preserve"> 00000000000.00</v>
          </cell>
          <cell r="AO954" t="str">
            <v>DTH</v>
          </cell>
          <cell r="AP954" t="str">
            <v xml:space="preserve"> 00000000000.00</v>
          </cell>
          <cell r="AV954" t="str">
            <v>000000000</v>
          </cell>
          <cell r="AW954" t="str">
            <v>000</v>
          </cell>
          <cell r="AX954" t="str">
            <v>00</v>
          </cell>
          <cell r="AY954" t="str">
            <v>0</v>
          </cell>
          <cell r="AZ954" t="str">
            <v>FPL Fibernet</v>
          </cell>
        </row>
        <row r="955">
          <cell r="A955" t="str">
            <v>107100</v>
          </cell>
          <cell r="B955" t="str">
            <v>0312</v>
          </cell>
          <cell r="C955" t="str">
            <v>06600</v>
          </cell>
          <cell r="D955" t="str">
            <v>0FIBER</v>
          </cell>
          <cell r="E955" t="str">
            <v>312000</v>
          </cell>
          <cell r="F955" t="str">
            <v>0790</v>
          </cell>
          <cell r="G955" t="str">
            <v>65000</v>
          </cell>
          <cell r="H955" t="str">
            <v>A</v>
          </cell>
          <cell r="I955" t="str">
            <v>00000041</v>
          </cell>
          <cell r="J955">
            <v>63</v>
          </cell>
          <cell r="K955">
            <v>312</v>
          </cell>
          <cell r="L955">
            <v>6623</v>
          </cell>
          <cell r="M955">
            <v>0</v>
          </cell>
          <cell r="N955">
            <v>0</v>
          </cell>
          <cell r="O955">
            <v>0</v>
          </cell>
          <cell r="P955">
            <v>0</v>
          </cell>
          <cell r="Q955" t="str">
            <v>0790</v>
          </cell>
          <cell r="R955" t="str">
            <v>65000</v>
          </cell>
          <cell r="S955" t="str">
            <v>200212</v>
          </cell>
          <cell r="T955" t="str">
            <v>CA01</v>
          </cell>
          <cell r="U955">
            <v>-1790.47</v>
          </cell>
          <cell r="V955" t="str">
            <v>LDB</v>
          </cell>
          <cell r="W955">
            <v>0</v>
          </cell>
          <cell r="Y955">
            <v>0</v>
          </cell>
          <cell r="Z955">
            <v>0</v>
          </cell>
          <cell r="AA955" t="str">
            <v>BCH</v>
          </cell>
          <cell r="AB955" t="str">
            <v>0023</v>
          </cell>
          <cell r="AC955" t="str">
            <v>WKS</v>
          </cell>
          <cell r="AE955" t="str">
            <v>JV#</v>
          </cell>
          <cell r="AF955" t="str">
            <v>1232</v>
          </cell>
          <cell r="AG955" t="str">
            <v>FRN</v>
          </cell>
          <cell r="AH955" t="str">
            <v>6623</v>
          </cell>
          <cell r="AI955" t="str">
            <v>RP#</v>
          </cell>
          <cell r="AJ955" t="str">
            <v>000</v>
          </cell>
          <cell r="AK955" t="str">
            <v>CTL</v>
          </cell>
          <cell r="AM955" t="str">
            <v>RF#</v>
          </cell>
          <cell r="AU955" t="str">
            <v>TO PLACE IN SERVICE</v>
          </cell>
          <cell r="AZ955" t="str">
            <v>FPL Fibernet</v>
          </cell>
        </row>
        <row r="956">
          <cell r="A956" t="str">
            <v>107100</v>
          </cell>
          <cell r="B956" t="str">
            <v>0313</v>
          </cell>
          <cell r="C956" t="str">
            <v>06600</v>
          </cell>
          <cell r="D956" t="str">
            <v>0FIBER</v>
          </cell>
          <cell r="E956" t="str">
            <v>313000</v>
          </cell>
          <cell r="F956" t="str">
            <v>0662</v>
          </cell>
          <cell r="G956" t="str">
            <v>65000</v>
          </cell>
          <cell r="H956" t="str">
            <v>A</v>
          </cell>
          <cell r="I956" t="str">
            <v>00000041</v>
          </cell>
          <cell r="J956">
            <v>63</v>
          </cell>
          <cell r="K956">
            <v>313</v>
          </cell>
          <cell r="L956">
            <v>6624</v>
          </cell>
          <cell r="M956">
            <v>0</v>
          </cell>
          <cell r="N956">
            <v>0</v>
          </cell>
          <cell r="O956">
            <v>0</v>
          </cell>
          <cell r="P956">
            <v>0</v>
          </cell>
          <cell r="Q956" t="str">
            <v>0662</v>
          </cell>
          <cell r="R956" t="str">
            <v>65000</v>
          </cell>
          <cell r="S956" t="str">
            <v>200212</v>
          </cell>
          <cell r="T956" t="str">
            <v>CA01</v>
          </cell>
          <cell r="U956">
            <v>143.19999999999999</v>
          </cell>
          <cell r="V956" t="str">
            <v>LDB</v>
          </cell>
          <cell r="W956">
            <v>0</v>
          </cell>
          <cell r="Y956">
            <v>0</v>
          </cell>
          <cell r="Z956">
            <v>0</v>
          </cell>
          <cell r="AA956" t="str">
            <v>BCH</v>
          </cell>
          <cell r="AB956" t="str">
            <v>0037</v>
          </cell>
          <cell r="AC956" t="str">
            <v>WKS</v>
          </cell>
          <cell r="AE956" t="str">
            <v>JV#</v>
          </cell>
          <cell r="AF956" t="str">
            <v>1232</v>
          </cell>
          <cell r="AG956" t="str">
            <v>FRN</v>
          </cell>
          <cell r="AH956" t="str">
            <v>6624</v>
          </cell>
          <cell r="AI956" t="str">
            <v>RP#</v>
          </cell>
          <cell r="AJ956" t="str">
            <v>000</v>
          </cell>
          <cell r="AK956" t="str">
            <v>CTL</v>
          </cell>
          <cell r="AM956" t="str">
            <v>RF#</v>
          </cell>
          <cell r="AU956" t="str">
            <v>RECLASS FROM 3229 ER 95</v>
          </cell>
          <cell r="AZ956" t="str">
            <v>FPL Fibernet</v>
          </cell>
        </row>
        <row r="957">
          <cell r="A957" t="str">
            <v>107100</v>
          </cell>
          <cell r="B957" t="str">
            <v>0313</v>
          </cell>
          <cell r="C957" t="str">
            <v>06600</v>
          </cell>
          <cell r="D957" t="str">
            <v>0FIBER</v>
          </cell>
          <cell r="E957" t="str">
            <v>313000</v>
          </cell>
          <cell r="F957" t="str">
            <v>0790</v>
          </cell>
          <cell r="G957" t="str">
            <v>65000</v>
          </cell>
          <cell r="H957" t="str">
            <v>A</v>
          </cell>
          <cell r="I957" t="str">
            <v>00000041</v>
          </cell>
          <cell r="J957">
            <v>63</v>
          </cell>
          <cell r="K957">
            <v>313</v>
          </cell>
          <cell r="L957">
            <v>6624</v>
          </cell>
          <cell r="M957">
            <v>0</v>
          </cell>
          <cell r="N957">
            <v>0</v>
          </cell>
          <cell r="O957">
            <v>0</v>
          </cell>
          <cell r="P957">
            <v>0</v>
          </cell>
          <cell r="Q957" t="str">
            <v>0790</v>
          </cell>
          <cell r="R957" t="str">
            <v>65000</v>
          </cell>
          <cell r="S957" t="str">
            <v>200212</v>
          </cell>
          <cell r="T957" t="str">
            <v>CA01</v>
          </cell>
          <cell r="U957">
            <v>1827.74</v>
          </cell>
          <cell r="V957" t="str">
            <v>LDB</v>
          </cell>
          <cell r="W957">
            <v>0</v>
          </cell>
          <cell r="Y957">
            <v>0</v>
          </cell>
          <cell r="Z957">
            <v>0</v>
          </cell>
          <cell r="AA957" t="str">
            <v>BCH</v>
          </cell>
          <cell r="AB957" t="str">
            <v>0014</v>
          </cell>
          <cell r="AC957" t="str">
            <v>WKS</v>
          </cell>
          <cell r="AE957" t="str">
            <v>JV#</v>
          </cell>
          <cell r="AF957" t="str">
            <v>1232</v>
          </cell>
          <cell r="AG957" t="str">
            <v>FRN</v>
          </cell>
          <cell r="AH957" t="str">
            <v>6624</v>
          </cell>
          <cell r="AI957" t="str">
            <v>RP#</v>
          </cell>
          <cell r="AJ957" t="str">
            <v>000</v>
          </cell>
          <cell r="AK957" t="str">
            <v>CTL</v>
          </cell>
          <cell r="AM957" t="str">
            <v>RF#</v>
          </cell>
          <cell r="AU957" t="str">
            <v>ACCRUAL OF DEC 02 CAPITAL</v>
          </cell>
          <cell r="AZ957" t="str">
            <v>FPL Fibernet</v>
          </cell>
        </row>
        <row r="958">
          <cell r="A958" t="str">
            <v>107100</v>
          </cell>
          <cell r="B958" t="str">
            <v>0313</v>
          </cell>
          <cell r="C958" t="str">
            <v>06600</v>
          </cell>
          <cell r="D958" t="str">
            <v>0FIBER</v>
          </cell>
          <cell r="E958" t="str">
            <v>313000</v>
          </cell>
          <cell r="F958" t="str">
            <v>0790</v>
          </cell>
          <cell r="G958" t="str">
            <v>65000</v>
          </cell>
          <cell r="H958" t="str">
            <v>A</v>
          </cell>
          <cell r="I958" t="str">
            <v>00000041</v>
          </cell>
          <cell r="J958">
            <v>63</v>
          </cell>
          <cell r="K958">
            <v>313</v>
          </cell>
          <cell r="L958">
            <v>6624</v>
          </cell>
          <cell r="M958">
            <v>0</v>
          </cell>
          <cell r="N958">
            <v>0</v>
          </cell>
          <cell r="O958">
            <v>0</v>
          </cell>
          <cell r="P958">
            <v>0</v>
          </cell>
          <cell r="Q958" t="str">
            <v>0790</v>
          </cell>
          <cell r="R958" t="str">
            <v>65000</v>
          </cell>
          <cell r="S958" t="str">
            <v>200212</v>
          </cell>
          <cell r="T958" t="str">
            <v>CA01</v>
          </cell>
          <cell r="U958">
            <v>-1827.74</v>
          </cell>
          <cell r="V958" t="str">
            <v>LDB</v>
          </cell>
          <cell r="W958">
            <v>0</v>
          </cell>
          <cell r="Y958">
            <v>0</v>
          </cell>
          <cell r="Z958">
            <v>0</v>
          </cell>
          <cell r="AA958" t="str">
            <v>BCH</v>
          </cell>
          <cell r="AB958" t="str">
            <v>0049</v>
          </cell>
          <cell r="AC958" t="str">
            <v>WKS</v>
          </cell>
          <cell r="AE958" t="str">
            <v>JV#</v>
          </cell>
          <cell r="AF958" t="str">
            <v>1232</v>
          </cell>
          <cell r="AG958" t="str">
            <v>FRN</v>
          </cell>
          <cell r="AH958" t="str">
            <v>6624</v>
          </cell>
          <cell r="AI958" t="str">
            <v>RP#</v>
          </cell>
          <cell r="AJ958" t="str">
            <v>000</v>
          </cell>
          <cell r="AK958" t="str">
            <v>CTL</v>
          </cell>
          <cell r="AM958" t="str">
            <v>RF#</v>
          </cell>
          <cell r="AU958" t="str">
            <v>ACCR REVERSAL OF DEC 02</v>
          </cell>
          <cell r="AZ958" t="str">
            <v>FPL Fibernet</v>
          </cell>
        </row>
        <row r="959">
          <cell r="A959" t="str">
            <v>107100</v>
          </cell>
          <cell r="B959" t="str">
            <v>0385</v>
          </cell>
          <cell r="C959" t="str">
            <v>06600</v>
          </cell>
          <cell r="D959" t="str">
            <v>0FIBER</v>
          </cell>
          <cell r="E959" t="str">
            <v>385000</v>
          </cell>
          <cell r="F959" t="str">
            <v>0803</v>
          </cell>
          <cell r="G959" t="str">
            <v>36000</v>
          </cell>
          <cell r="H959" t="str">
            <v>A</v>
          </cell>
          <cell r="I959" t="str">
            <v>00000041</v>
          </cell>
          <cell r="J959">
            <v>60</v>
          </cell>
          <cell r="K959">
            <v>385</v>
          </cell>
          <cell r="L959">
            <v>6624</v>
          </cell>
          <cell r="M959">
            <v>107</v>
          </cell>
          <cell r="N959">
            <v>10</v>
          </cell>
          <cell r="O959">
            <v>0</v>
          </cell>
          <cell r="P959">
            <v>107.1</v>
          </cell>
          <cell r="Q959" t="str">
            <v>0803</v>
          </cell>
          <cell r="R959" t="str">
            <v>36000</v>
          </cell>
          <cell r="S959" t="str">
            <v>200212</v>
          </cell>
          <cell r="T959" t="str">
            <v>PY42</v>
          </cell>
          <cell r="U959">
            <v>143.19999999999999</v>
          </cell>
          <cell r="V959" t="str">
            <v>LDB</v>
          </cell>
          <cell r="W959">
            <v>0</v>
          </cell>
          <cell r="X959" t="str">
            <v>SHR</v>
          </cell>
          <cell r="Y959">
            <v>4</v>
          </cell>
          <cell r="Z959">
            <v>4</v>
          </cell>
          <cell r="AA959" t="str">
            <v>PYP</v>
          </cell>
          <cell r="AB959" t="str">
            <v xml:space="preserve"> 0000001</v>
          </cell>
          <cell r="AC959" t="str">
            <v>PYL</v>
          </cell>
          <cell r="AD959" t="str">
            <v>004382</v>
          </cell>
          <cell r="AE959" t="str">
            <v>EMP</v>
          </cell>
          <cell r="AF959" t="str">
            <v>46869</v>
          </cell>
          <cell r="AG959" t="str">
            <v>JUL</v>
          </cell>
          <cell r="AH959" t="str">
            <v xml:space="preserve"> 000.00</v>
          </cell>
          <cell r="AI959" t="str">
            <v>BCH</v>
          </cell>
          <cell r="AJ959" t="str">
            <v>500</v>
          </cell>
          <cell r="AK959" t="str">
            <v>CLS</v>
          </cell>
          <cell r="AL959" t="str">
            <v>R431</v>
          </cell>
          <cell r="AM959" t="str">
            <v>DTA</v>
          </cell>
          <cell r="AN959" t="str">
            <v xml:space="preserve"> 00000000000.00</v>
          </cell>
          <cell r="AO959" t="str">
            <v>DTH</v>
          </cell>
          <cell r="AP959" t="str">
            <v xml:space="preserve"> 00000000000.00</v>
          </cell>
          <cell r="AV959" t="str">
            <v>000000000</v>
          </cell>
          <cell r="AW959" t="str">
            <v>000</v>
          </cell>
          <cell r="AX959" t="str">
            <v>00</v>
          </cell>
          <cell r="AY959" t="str">
            <v>0</v>
          </cell>
          <cell r="AZ959" t="str">
            <v>FPL Fibernet</v>
          </cell>
        </row>
        <row r="960">
          <cell r="A960" t="str">
            <v>107100</v>
          </cell>
          <cell r="B960" t="str">
            <v>0314</v>
          </cell>
          <cell r="C960" t="str">
            <v>06600</v>
          </cell>
          <cell r="D960" t="str">
            <v>0FIBER</v>
          </cell>
          <cell r="E960" t="str">
            <v>314000</v>
          </cell>
          <cell r="F960" t="str">
            <v>0790</v>
          </cell>
          <cell r="G960" t="str">
            <v>65000</v>
          </cell>
          <cell r="H960" t="str">
            <v>A</v>
          </cell>
          <cell r="I960" t="str">
            <v>00000041</v>
          </cell>
          <cell r="J960">
            <v>63</v>
          </cell>
          <cell r="K960">
            <v>314</v>
          </cell>
          <cell r="L960">
            <v>6625</v>
          </cell>
          <cell r="M960">
            <v>0</v>
          </cell>
          <cell r="N960">
            <v>0</v>
          </cell>
          <cell r="O960">
            <v>0</v>
          </cell>
          <cell r="P960">
            <v>0</v>
          </cell>
          <cell r="Q960" t="str">
            <v>0790</v>
          </cell>
          <cell r="R960" t="str">
            <v>65000</v>
          </cell>
          <cell r="S960" t="str">
            <v>200212</v>
          </cell>
          <cell r="T960" t="str">
            <v>CA01</v>
          </cell>
          <cell r="U960">
            <v>-3.87</v>
          </cell>
          <cell r="V960" t="str">
            <v>LDB</v>
          </cell>
          <cell r="W960">
            <v>0</v>
          </cell>
          <cell r="Y960">
            <v>0</v>
          </cell>
          <cell r="Z960">
            <v>0</v>
          </cell>
          <cell r="AA960" t="str">
            <v>BCH</v>
          </cell>
          <cell r="AB960" t="str">
            <v>0023</v>
          </cell>
          <cell r="AC960" t="str">
            <v>WKS</v>
          </cell>
          <cell r="AE960" t="str">
            <v>JV#</v>
          </cell>
          <cell r="AF960" t="str">
            <v>1232</v>
          </cell>
          <cell r="AG960" t="str">
            <v>FRN</v>
          </cell>
          <cell r="AH960" t="str">
            <v>6625</v>
          </cell>
          <cell r="AI960" t="str">
            <v>RP#</v>
          </cell>
          <cell r="AJ960" t="str">
            <v>000</v>
          </cell>
          <cell r="AK960" t="str">
            <v>CTL</v>
          </cell>
          <cell r="AM960" t="str">
            <v>RF#</v>
          </cell>
          <cell r="AU960" t="str">
            <v>TO PLACE IN SERVICE</v>
          </cell>
          <cell r="AZ960" t="str">
            <v>FPL Fibernet</v>
          </cell>
        </row>
        <row r="961">
          <cell r="A961" t="str">
            <v>107100</v>
          </cell>
          <cell r="B961" t="str">
            <v>0314</v>
          </cell>
          <cell r="C961" t="str">
            <v>06600</v>
          </cell>
          <cell r="D961" t="str">
            <v>0FIBER</v>
          </cell>
          <cell r="E961" t="str">
            <v>314000</v>
          </cell>
          <cell r="F961" t="str">
            <v>0803</v>
          </cell>
          <cell r="G961" t="str">
            <v>65000</v>
          </cell>
          <cell r="H961" t="str">
            <v>A</v>
          </cell>
          <cell r="I961" t="str">
            <v>00000041</v>
          </cell>
          <cell r="J961">
            <v>63</v>
          </cell>
          <cell r="K961">
            <v>314</v>
          </cell>
          <cell r="L961">
            <v>6625</v>
          </cell>
          <cell r="M961">
            <v>0</v>
          </cell>
          <cell r="N961">
            <v>0</v>
          </cell>
          <cell r="O961">
            <v>0</v>
          </cell>
          <cell r="P961">
            <v>0</v>
          </cell>
          <cell r="Q961" t="str">
            <v>0803</v>
          </cell>
          <cell r="R961" t="str">
            <v>65000</v>
          </cell>
          <cell r="S961" t="str">
            <v>200212</v>
          </cell>
          <cell r="T961" t="str">
            <v>CA01</v>
          </cell>
          <cell r="U961">
            <v>1088.5</v>
          </cell>
          <cell r="V961" t="str">
            <v>LDB</v>
          </cell>
          <cell r="W961">
            <v>0</v>
          </cell>
          <cell r="Y961">
            <v>0</v>
          </cell>
          <cell r="Z961">
            <v>0</v>
          </cell>
          <cell r="AA961" t="str">
            <v>BCH</v>
          </cell>
          <cell r="AB961" t="str">
            <v>0037</v>
          </cell>
          <cell r="AC961" t="str">
            <v>WKS</v>
          </cell>
          <cell r="AE961" t="str">
            <v>JV#</v>
          </cell>
          <cell r="AF961" t="str">
            <v>1232</v>
          </cell>
          <cell r="AG961" t="str">
            <v>FRN</v>
          </cell>
          <cell r="AH961" t="str">
            <v>6625</v>
          </cell>
          <cell r="AI961" t="str">
            <v>RP#</v>
          </cell>
          <cell r="AJ961" t="str">
            <v>000</v>
          </cell>
          <cell r="AK961" t="str">
            <v>CTL</v>
          </cell>
          <cell r="AM961" t="str">
            <v>RF#</v>
          </cell>
          <cell r="AU961" t="str">
            <v>RECLASS FROM 3229 ER 95</v>
          </cell>
          <cell r="AZ961" t="str">
            <v>FPL Fibernet</v>
          </cell>
        </row>
        <row r="962">
          <cell r="A962" t="str">
            <v>107100</v>
          </cell>
          <cell r="B962" t="str">
            <v>0312</v>
          </cell>
          <cell r="C962" t="str">
            <v>06600</v>
          </cell>
          <cell r="D962" t="str">
            <v>0FIBER</v>
          </cell>
          <cell r="E962" t="str">
            <v>312000</v>
          </cell>
          <cell r="F962" t="str">
            <v>0790</v>
          </cell>
          <cell r="G962" t="str">
            <v>65000</v>
          </cell>
          <cell r="H962" t="str">
            <v>A</v>
          </cell>
          <cell r="I962" t="str">
            <v>00000041</v>
          </cell>
          <cell r="J962">
            <v>63</v>
          </cell>
          <cell r="K962">
            <v>312</v>
          </cell>
          <cell r="L962">
            <v>6626</v>
          </cell>
          <cell r="M962">
            <v>0</v>
          </cell>
          <cell r="N962">
            <v>0</v>
          </cell>
          <cell r="O962">
            <v>0</v>
          </cell>
          <cell r="P962">
            <v>0</v>
          </cell>
          <cell r="Q962" t="str">
            <v>0790</v>
          </cell>
          <cell r="R962" t="str">
            <v>65000</v>
          </cell>
          <cell r="S962" t="str">
            <v>200212</v>
          </cell>
          <cell r="T962" t="str">
            <v>CA01</v>
          </cell>
          <cell r="U962">
            <v>1062.43</v>
          </cell>
          <cell r="V962" t="str">
            <v>LDB</v>
          </cell>
          <cell r="W962">
            <v>0</v>
          </cell>
          <cell r="Y962">
            <v>0</v>
          </cell>
          <cell r="Z962">
            <v>0</v>
          </cell>
          <cell r="AA962" t="str">
            <v>BCH</v>
          </cell>
          <cell r="AB962" t="str">
            <v>0014</v>
          </cell>
          <cell r="AC962" t="str">
            <v>WKS</v>
          </cell>
          <cell r="AE962" t="str">
            <v>JV#</v>
          </cell>
          <cell r="AF962" t="str">
            <v>1232</v>
          </cell>
          <cell r="AG962" t="str">
            <v>FRN</v>
          </cell>
          <cell r="AH962" t="str">
            <v>6626</v>
          </cell>
          <cell r="AI962" t="str">
            <v>RP#</v>
          </cell>
          <cell r="AJ962" t="str">
            <v>000</v>
          </cell>
          <cell r="AK962" t="str">
            <v>CTL</v>
          </cell>
          <cell r="AM962" t="str">
            <v>RF#</v>
          </cell>
          <cell r="AU962" t="str">
            <v>ACCRUAL OF DEC 02 CAPITAL</v>
          </cell>
          <cell r="AZ962" t="str">
            <v>FPL Fibernet</v>
          </cell>
        </row>
        <row r="963">
          <cell r="A963" t="str">
            <v>107100</v>
          </cell>
          <cell r="B963" t="str">
            <v>0312</v>
          </cell>
          <cell r="C963" t="str">
            <v>06600</v>
          </cell>
          <cell r="D963" t="str">
            <v>0FIBER</v>
          </cell>
          <cell r="E963" t="str">
            <v>312000</v>
          </cell>
          <cell r="F963" t="str">
            <v>0790</v>
          </cell>
          <cell r="G963" t="str">
            <v>65000</v>
          </cell>
          <cell r="H963" t="str">
            <v>A</v>
          </cell>
          <cell r="I963" t="str">
            <v>00000041</v>
          </cell>
          <cell r="J963">
            <v>63</v>
          </cell>
          <cell r="K963">
            <v>312</v>
          </cell>
          <cell r="L963">
            <v>6626</v>
          </cell>
          <cell r="M963">
            <v>0</v>
          </cell>
          <cell r="N963">
            <v>0</v>
          </cell>
          <cell r="O963">
            <v>0</v>
          </cell>
          <cell r="P963">
            <v>0</v>
          </cell>
          <cell r="Q963" t="str">
            <v>0790</v>
          </cell>
          <cell r="R963" t="str">
            <v>65000</v>
          </cell>
          <cell r="S963" t="str">
            <v>200212</v>
          </cell>
          <cell r="T963" t="str">
            <v>CA01</v>
          </cell>
          <cell r="U963">
            <v>2168.2399999999998</v>
          </cell>
          <cell r="V963" t="str">
            <v>LDB</v>
          </cell>
          <cell r="W963">
            <v>0</v>
          </cell>
          <cell r="Y963">
            <v>0</v>
          </cell>
          <cell r="Z963">
            <v>0</v>
          </cell>
          <cell r="AA963" t="str">
            <v>BCH</v>
          </cell>
          <cell r="AB963" t="str">
            <v>0014</v>
          </cell>
          <cell r="AC963" t="str">
            <v>WKS</v>
          </cell>
          <cell r="AE963" t="str">
            <v>JV#</v>
          </cell>
          <cell r="AF963" t="str">
            <v>1232</v>
          </cell>
          <cell r="AG963" t="str">
            <v>FRN</v>
          </cell>
          <cell r="AH963" t="str">
            <v>6626</v>
          </cell>
          <cell r="AI963" t="str">
            <v>RP#</v>
          </cell>
          <cell r="AJ963" t="str">
            <v>000</v>
          </cell>
          <cell r="AK963" t="str">
            <v>CTL</v>
          </cell>
          <cell r="AM963" t="str">
            <v>RF#</v>
          </cell>
          <cell r="AU963" t="str">
            <v>ACCRUAL OF DEC 02 CAPITAL</v>
          </cell>
          <cell r="AZ963" t="str">
            <v>FPL Fibernet</v>
          </cell>
        </row>
        <row r="964">
          <cell r="A964" t="str">
            <v>107100</v>
          </cell>
          <cell r="B964" t="str">
            <v>0312</v>
          </cell>
          <cell r="C964" t="str">
            <v>06600</v>
          </cell>
          <cell r="D964" t="str">
            <v>0FIBER</v>
          </cell>
          <cell r="E964" t="str">
            <v>312000</v>
          </cell>
          <cell r="F964" t="str">
            <v>0803</v>
          </cell>
          <cell r="G964" t="str">
            <v>36000</v>
          </cell>
          <cell r="H964" t="str">
            <v>A</v>
          </cell>
          <cell r="I964" t="str">
            <v>00000041</v>
          </cell>
          <cell r="J964">
            <v>60</v>
          </cell>
          <cell r="K964">
            <v>312</v>
          </cell>
          <cell r="L964">
            <v>6626</v>
          </cell>
          <cell r="M964">
            <v>107</v>
          </cell>
          <cell r="N964">
            <v>10</v>
          </cell>
          <cell r="O964">
            <v>0</v>
          </cell>
          <cell r="P964">
            <v>107.1</v>
          </cell>
          <cell r="Q964" t="str">
            <v>0803</v>
          </cell>
          <cell r="R964" t="str">
            <v>36000</v>
          </cell>
          <cell r="S964" t="str">
            <v>200212</v>
          </cell>
          <cell r="T964" t="str">
            <v>PY42</v>
          </cell>
          <cell r="U964">
            <v>37.5</v>
          </cell>
          <cell r="V964" t="str">
            <v>LDB</v>
          </cell>
          <cell r="W964">
            <v>0</v>
          </cell>
          <cell r="X964" t="str">
            <v>SHR</v>
          </cell>
          <cell r="Y964">
            <v>1</v>
          </cell>
          <cell r="Z964">
            <v>1</v>
          </cell>
          <cell r="AA964" t="str">
            <v>PYP</v>
          </cell>
          <cell r="AB964" t="str">
            <v xml:space="preserve"> 0000001</v>
          </cell>
          <cell r="AC964" t="str">
            <v>PYL</v>
          </cell>
          <cell r="AD964" t="str">
            <v>004382</v>
          </cell>
          <cell r="AE964" t="str">
            <v>EMP</v>
          </cell>
          <cell r="AF964" t="str">
            <v>29440</v>
          </cell>
          <cell r="AG964" t="str">
            <v>JUL</v>
          </cell>
          <cell r="AH964" t="str">
            <v xml:space="preserve"> 000.00</v>
          </cell>
          <cell r="AI964" t="str">
            <v>BCH</v>
          </cell>
          <cell r="AJ964" t="str">
            <v>500</v>
          </cell>
          <cell r="AK964" t="str">
            <v>CLS</v>
          </cell>
          <cell r="AL964" t="str">
            <v>R449</v>
          </cell>
          <cell r="AM964" t="str">
            <v>DTA</v>
          </cell>
          <cell r="AN964" t="str">
            <v xml:space="preserve"> 00000000000.00</v>
          </cell>
          <cell r="AO964" t="str">
            <v>DTH</v>
          </cell>
          <cell r="AP964" t="str">
            <v xml:space="preserve"> 00000000000.00</v>
          </cell>
          <cell r="AV964" t="str">
            <v>000000000</v>
          </cell>
          <cell r="AW964" t="str">
            <v>000</v>
          </cell>
          <cell r="AX964" t="str">
            <v>00</v>
          </cell>
          <cell r="AY964" t="str">
            <v>0</v>
          </cell>
          <cell r="AZ964" t="str">
            <v>FPL Fibernet</v>
          </cell>
        </row>
        <row r="965">
          <cell r="A965" t="str">
            <v>107100</v>
          </cell>
          <cell r="B965" t="str">
            <v>0312</v>
          </cell>
          <cell r="C965" t="str">
            <v>06600</v>
          </cell>
          <cell r="D965" t="str">
            <v>0FIBER</v>
          </cell>
          <cell r="E965" t="str">
            <v>312000</v>
          </cell>
          <cell r="F965" t="str">
            <v>0662</v>
          </cell>
          <cell r="G965" t="str">
            <v>65000</v>
          </cell>
          <cell r="H965" t="str">
            <v>A</v>
          </cell>
          <cell r="I965" t="str">
            <v>00000041</v>
          </cell>
          <cell r="J965">
            <v>63</v>
          </cell>
          <cell r="K965">
            <v>312</v>
          </cell>
          <cell r="L965">
            <v>6627</v>
          </cell>
          <cell r="M965">
            <v>0</v>
          </cell>
          <cell r="N965">
            <v>0</v>
          </cell>
          <cell r="O965">
            <v>0</v>
          </cell>
          <cell r="P965">
            <v>0</v>
          </cell>
          <cell r="Q965" t="str">
            <v>0662</v>
          </cell>
          <cell r="R965" t="str">
            <v>65000</v>
          </cell>
          <cell r="S965" t="str">
            <v>200212</v>
          </cell>
          <cell r="T965" t="str">
            <v>CA01</v>
          </cell>
          <cell r="U965">
            <v>10950.75</v>
          </cell>
          <cell r="V965" t="str">
            <v>LDB</v>
          </cell>
          <cell r="W965">
            <v>0</v>
          </cell>
          <cell r="Y965">
            <v>0</v>
          </cell>
          <cell r="Z965">
            <v>0</v>
          </cell>
          <cell r="AA965" t="str">
            <v>BCH</v>
          </cell>
          <cell r="AB965" t="str">
            <v>0039</v>
          </cell>
          <cell r="AC965" t="str">
            <v>WKS</v>
          </cell>
          <cell r="AE965" t="str">
            <v>JV#</v>
          </cell>
          <cell r="AF965" t="str">
            <v>1232</v>
          </cell>
          <cell r="AG965" t="str">
            <v>FRN</v>
          </cell>
          <cell r="AH965" t="str">
            <v>6627</v>
          </cell>
          <cell r="AI965" t="str">
            <v>RP#</v>
          </cell>
          <cell r="AJ965" t="str">
            <v>000</v>
          </cell>
          <cell r="AK965" t="str">
            <v>CTL</v>
          </cell>
          <cell r="AM965" t="str">
            <v>RF#</v>
          </cell>
          <cell r="AU965" t="str">
            <v>RECLASS FROM 3229-SEC 165</v>
          </cell>
          <cell r="AZ965" t="str">
            <v>FPL Fibernet</v>
          </cell>
        </row>
        <row r="966">
          <cell r="A966" t="str">
            <v>107100</v>
          </cell>
          <cell r="B966" t="str">
            <v>0312</v>
          </cell>
          <cell r="C966" t="str">
            <v>06600</v>
          </cell>
          <cell r="D966" t="str">
            <v>0FIBER</v>
          </cell>
          <cell r="E966" t="str">
            <v>312000</v>
          </cell>
          <cell r="F966" t="str">
            <v>0790</v>
          </cell>
          <cell r="G966" t="str">
            <v>65000</v>
          </cell>
          <cell r="H966" t="str">
            <v>A</v>
          </cell>
          <cell r="I966" t="str">
            <v>00000041</v>
          </cell>
          <cell r="J966">
            <v>63</v>
          </cell>
          <cell r="K966">
            <v>312</v>
          </cell>
          <cell r="L966">
            <v>6627</v>
          </cell>
          <cell r="M966">
            <v>0</v>
          </cell>
          <cell r="N966">
            <v>0</v>
          </cell>
          <cell r="O966">
            <v>0</v>
          </cell>
          <cell r="P966">
            <v>0</v>
          </cell>
          <cell r="Q966" t="str">
            <v>0790</v>
          </cell>
          <cell r="R966" t="str">
            <v>65000</v>
          </cell>
          <cell r="S966" t="str">
            <v>200212</v>
          </cell>
          <cell r="T966" t="str">
            <v>CA01</v>
          </cell>
          <cell r="U966">
            <v>-14806.76</v>
          </cell>
          <cell r="V966" t="str">
            <v>LDB</v>
          </cell>
          <cell r="W966">
            <v>0</v>
          </cell>
          <cell r="Y966">
            <v>0</v>
          </cell>
          <cell r="Z966">
            <v>0</v>
          </cell>
          <cell r="AA966" t="str">
            <v>BCH</v>
          </cell>
          <cell r="AB966" t="str">
            <v>0023</v>
          </cell>
          <cell r="AC966" t="str">
            <v>WKS</v>
          </cell>
          <cell r="AE966" t="str">
            <v>JV#</v>
          </cell>
          <cell r="AF966" t="str">
            <v>1232</v>
          </cell>
          <cell r="AG966" t="str">
            <v>FRN</v>
          </cell>
          <cell r="AH966" t="str">
            <v>6627</v>
          </cell>
          <cell r="AI966" t="str">
            <v>RP#</v>
          </cell>
          <cell r="AJ966" t="str">
            <v>000</v>
          </cell>
          <cell r="AK966" t="str">
            <v>CTL</v>
          </cell>
          <cell r="AM966" t="str">
            <v>RF#</v>
          </cell>
          <cell r="AU966" t="str">
            <v>TO PLACE IN SERVICE</v>
          </cell>
          <cell r="AZ966" t="str">
            <v>FPL Fibernet</v>
          </cell>
        </row>
        <row r="967">
          <cell r="A967" t="str">
            <v>107100</v>
          </cell>
          <cell r="B967" t="str">
            <v>0312</v>
          </cell>
          <cell r="C967" t="str">
            <v>06600</v>
          </cell>
          <cell r="D967" t="str">
            <v>0FIBER</v>
          </cell>
          <cell r="E967" t="str">
            <v>312000</v>
          </cell>
          <cell r="F967" t="str">
            <v>0813</v>
          </cell>
          <cell r="G967" t="str">
            <v>65000</v>
          </cell>
          <cell r="H967" t="str">
            <v>A</v>
          </cell>
          <cell r="I967" t="str">
            <v>00000041</v>
          </cell>
          <cell r="J967">
            <v>63</v>
          </cell>
          <cell r="K967">
            <v>312</v>
          </cell>
          <cell r="L967">
            <v>6627</v>
          </cell>
          <cell r="M967">
            <v>0</v>
          </cell>
          <cell r="N967">
            <v>0</v>
          </cell>
          <cell r="O967">
            <v>0</v>
          </cell>
          <cell r="P967">
            <v>0</v>
          </cell>
          <cell r="Q967" t="str">
            <v>0813</v>
          </cell>
          <cell r="R967" t="str">
            <v>65000</v>
          </cell>
          <cell r="S967" t="str">
            <v>200212</v>
          </cell>
          <cell r="T967" t="str">
            <v>CA01</v>
          </cell>
          <cell r="U967">
            <v>5162.8100000000004</v>
          </cell>
          <cell r="V967" t="str">
            <v>LDB</v>
          </cell>
          <cell r="W967">
            <v>0</v>
          </cell>
          <cell r="Y967">
            <v>0</v>
          </cell>
          <cell r="Z967">
            <v>0</v>
          </cell>
          <cell r="AA967" t="str">
            <v>BCH</v>
          </cell>
          <cell r="AB967" t="str">
            <v>0037</v>
          </cell>
          <cell r="AC967" t="str">
            <v>WKS</v>
          </cell>
          <cell r="AE967" t="str">
            <v>JV#</v>
          </cell>
          <cell r="AF967" t="str">
            <v>1232</v>
          </cell>
          <cell r="AG967" t="str">
            <v>FRN</v>
          </cell>
          <cell r="AH967" t="str">
            <v>6627</v>
          </cell>
          <cell r="AI967" t="str">
            <v>RP#</v>
          </cell>
          <cell r="AJ967" t="str">
            <v>000</v>
          </cell>
          <cell r="AK967" t="str">
            <v>CTL</v>
          </cell>
          <cell r="AM967" t="str">
            <v>RF#</v>
          </cell>
          <cell r="AU967" t="str">
            <v>RECLASS FROM 3229 ER 95</v>
          </cell>
          <cell r="AZ967" t="str">
            <v>FPL Fibernet</v>
          </cell>
        </row>
        <row r="968">
          <cell r="A968" t="str">
            <v>107100</v>
          </cell>
          <cell r="B968" t="str">
            <v>0312</v>
          </cell>
          <cell r="C968" t="str">
            <v>06600</v>
          </cell>
          <cell r="D968" t="str">
            <v>0FIBER</v>
          </cell>
          <cell r="E968" t="str">
            <v>312000</v>
          </cell>
          <cell r="F968" t="str">
            <v>0662</v>
          </cell>
          <cell r="G968" t="str">
            <v>51450</v>
          </cell>
          <cell r="H968" t="str">
            <v>A</v>
          </cell>
          <cell r="I968" t="str">
            <v>00000041</v>
          </cell>
          <cell r="J968">
            <v>63</v>
          </cell>
          <cell r="K968">
            <v>312</v>
          </cell>
          <cell r="L968">
            <v>6628</v>
          </cell>
          <cell r="M968">
            <v>0</v>
          </cell>
          <cell r="N968">
            <v>0</v>
          </cell>
          <cell r="O968">
            <v>0</v>
          </cell>
          <cell r="P968">
            <v>0</v>
          </cell>
          <cell r="Q968" t="str">
            <v>0662</v>
          </cell>
          <cell r="R968" t="str">
            <v>51450</v>
          </cell>
          <cell r="S968" t="str">
            <v>200212</v>
          </cell>
          <cell r="T968" t="str">
            <v>SA01</v>
          </cell>
          <cell r="U968">
            <v>708.4</v>
          </cell>
          <cell r="W968">
            <v>0</v>
          </cell>
          <cell r="Y968">
            <v>0</v>
          </cell>
          <cell r="Z968">
            <v>1</v>
          </cell>
          <cell r="AA968" t="str">
            <v>BCH</v>
          </cell>
          <cell r="AB968" t="str">
            <v>450002353</v>
          </cell>
          <cell r="AC968" t="str">
            <v>PO#</v>
          </cell>
          <cell r="AD968" t="str">
            <v>4500117857</v>
          </cell>
          <cell r="AE968" t="str">
            <v>S/R</v>
          </cell>
          <cell r="AF968" t="str">
            <v>337</v>
          </cell>
          <cell r="AI968" t="str">
            <v>PYN</v>
          </cell>
          <cell r="AJ968" t="str">
            <v>TROPICAL COMMUNICATIONS I</v>
          </cell>
          <cell r="AK968" t="str">
            <v>VND</v>
          </cell>
          <cell r="AL968" t="str">
            <v>592405537</v>
          </cell>
          <cell r="AM968" t="str">
            <v>FAC</v>
          </cell>
          <cell r="AN968" t="str">
            <v>000</v>
          </cell>
          <cell r="AQ968" t="str">
            <v>NVD</v>
          </cell>
          <cell r="AR968" t="str">
            <v>2002-12-</v>
          </cell>
          <cell r="AU968" t="str">
            <v>INVOICE# TC10869    TROPICAL COMMUNICATI5000003588</v>
          </cell>
          <cell r="AV968" t="str">
            <v>WF-BATCH</v>
          </cell>
          <cell r="AW968" t="str">
            <v>000</v>
          </cell>
          <cell r="AX968" t="str">
            <v>00</v>
          </cell>
          <cell r="AY968" t="str">
            <v>0</v>
          </cell>
          <cell r="AZ968" t="str">
            <v>FPL Fibernet</v>
          </cell>
        </row>
        <row r="969">
          <cell r="A969" t="str">
            <v>107100</v>
          </cell>
          <cell r="B969" t="str">
            <v>0312</v>
          </cell>
          <cell r="C969" t="str">
            <v>06600</v>
          </cell>
          <cell r="D969" t="str">
            <v>0FIBER</v>
          </cell>
          <cell r="E969" t="str">
            <v>312000</v>
          </cell>
          <cell r="F969" t="str">
            <v>0662</v>
          </cell>
          <cell r="G969" t="str">
            <v>51450</v>
          </cell>
          <cell r="H969" t="str">
            <v>A</v>
          </cell>
          <cell r="I969" t="str">
            <v>00000041</v>
          </cell>
          <cell r="J969">
            <v>63</v>
          </cell>
          <cell r="K969">
            <v>312</v>
          </cell>
          <cell r="L969">
            <v>6628</v>
          </cell>
          <cell r="M969">
            <v>0</v>
          </cell>
          <cell r="N969">
            <v>0</v>
          </cell>
          <cell r="O969">
            <v>0</v>
          </cell>
          <cell r="P969">
            <v>0</v>
          </cell>
          <cell r="Q969" t="str">
            <v>0662</v>
          </cell>
          <cell r="R969" t="str">
            <v>51450</v>
          </cell>
          <cell r="S969" t="str">
            <v>200212</v>
          </cell>
          <cell r="T969" t="str">
            <v>SA01</v>
          </cell>
          <cell r="U969">
            <v>1591</v>
          </cell>
          <cell r="W969">
            <v>0</v>
          </cell>
          <cell r="Y969">
            <v>0</v>
          </cell>
          <cell r="Z969">
            <v>1</v>
          </cell>
          <cell r="AA969" t="str">
            <v>BCH</v>
          </cell>
          <cell r="AB969" t="str">
            <v>450002350</v>
          </cell>
          <cell r="AC969" t="str">
            <v>PO#</v>
          </cell>
          <cell r="AD969" t="str">
            <v>4500030221</v>
          </cell>
          <cell r="AE969" t="str">
            <v>S/R</v>
          </cell>
          <cell r="AF969" t="str">
            <v>NET</v>
          </cell>
          <cell r="AI969" t="str">
            <v>PYN</v>
          </cell>
          <cell r="AJ969" t="str">
            <v>W D COMMUNICATIONS INC</v>
          </cell>
          <cell r="AK969" t="str">
            <v>VND</v>
          </cell>
          <cell r="AL969" t="str">
            <v>591953252</v>
          </cell>
          <cell r="AM969" t="str">
            <v>FAC</v>
          </cell>
          <cell r="AN969" t="str">
            <v>000</v>
          </cell>
          <cell r="AQ969" t="str">
            <v>NVD</v>
          </cell>
          <cell r="AR969" t="str">
            <v>2002-12-</v>
          </cell>
          <cell r="AU969" t="str">
            <v>INVOICE# 26704      W D COMMUNICATIONS I5000003539</v>
          </cell>
          <cell r="AV969" t="str">
            <v>WF-BATCH</v>
          </cell>
          <cell r="AW969" t="str">
            <v>000</v>
          </cell>
          <cell r="AX969" t="str">
            <v>00</v>
          </cell>
          <cell r="AY969" t="str">
            <v>0</v>
          </cell>
          <cell r="AZ969" t="str">
            <v>FPL Fibernet</v>
          </cell>
        </row>
        <row r="970">
          <cell r="A970" t="str">
            <v>107100</v>
          </cell>
          <cell r="B970" t="str">
            <v>0312</v>
          </cell>
          <cell r="C970" t="str">
            <v>06600</v>
          </cell>
          <cell r="D970" t="str">
            <v>0FIBER</v>
          </cell>
          <cell r="E970" t="str">
            <v>312000</v>
          </cell>
          <cell r="F970" t="str">
            <v>0662</v>
          </cell>
          <cell r="G970" t="str">
            <v>51450</v>
          </cell>
          <cell r="H970" t="str">
            <v>A</v>
          </cell>
          <cell r="I970" t="str">
            <v>00000041</v>
          </cell>
          <cell r="J970">
            <v>63</v>
          </cell>
          <cell r="K970">
            <v>312</v>
          </cell>
          <cell r="L970">
            <v>6628</v>
          </cell>
          <cell r="M970">
            <v>0</v>
          </cell>
          <cell r="N970">
            <v>0</v>
          </cell>
          <cell r="O970">
            <v>0</v>
          </cell>
          <cell r="P970">
            <v>0</v>
          </cell>
          <cell r="Q970" t="str">
            <v>0662</v>
          </cell>
          <cell r="R970" t="str">
            <v>51450</v>
          </cell>
          <cell r="S970" t="str">
            <v>200212</v>
          </cell>
          <cell r="T970" t="str">
            <v>SA01</v>
          </cell>
          <cell r="U970">
            <v>2386.5</v>
          </cell>
          <cell r="W970">
            <v>0</v>
          </cell>
          <cell r="Y970">
            <v>0</v>
          </cell>
          <cell r="Z970">
            <v>1</v>
          </cell>
          <cell r="AA970" t="str">
            <v>BCH</v>
          </cell>
          <cell r="AB970" t="str">
            <v>450002350</v>
          </cell>
          <cell r="AC970" t="str">
            <v>PO#</v>
          </cell>
          <cell r="AD970" t="str">
            <v>4500030221</v>
          </cell>
          <cell r="AE970" t="str">
            <v>S/R</v>
          </cell>
          <cell r="AF970" t="str">
            <v>NET</v>
          </cell>
          <cell r="AI970" t="str">
            <v>PYN</v>
          </cell>
          <cell r="AJ970" t="str">
            <v>W D COMMUNICATIONS INC</v>
          </cell>
          <cell r="AK970" t="str">
            <v>VND</v>
          </cell>
          <cell r="AL970" t="str">
            <v>591953252</v>
          </cell>
          <cell r="AM970" t="str">
            <v>FAC</v>
          </cell>
          <cell r="AN970" t="str">
            <v>000</v>
          </cell>
          <cell r="AQ970" t="str">
            <v>NVD</v>
          </cell>
          <cell r="AR970" t="str">
            <v>2002-12-</v>
          </cell>
          <cell r="AU970" t="str">
            <v>INVOICE# 26747      W D COMMUNICATIONS I5000003554</v>
          </cell>
          <cell r="AV970" t="str">
            <v>WF-BATCH</v>
          </cell>
          <cell r="AW970" t="str">
            <v>000</v>
          </cell>
          <cell r="AX970" t="str">
            <v>00</v>
          </cell>
          <cell r="AY970" t="str">
            <v>0</v>
          </cell>
          <cell r="AZ970" t="str">
            <v>FPL Fibernet</v>
          </cell>
        </row>
        <row r="971">
          <cell r="A971" t="str">
            <v>107100</v>
          </cell>
          <cell r="B971" t="str">
            <v>0312</v>
          </cell>
          <cell r="C971" t="str">
            <v>06600</v>
          </cell>
          <cell r="D971" t="str">
            <v>0FIBER</v>
          </cell>
          <cell r="E971" t="str">
            <v>312000</v>
          </cell>
          <cell r="F971" t="str">
            <v>0662</v>
          </cell>
          <cell r="G971" t="str">
            <v>51450</v>
          </cell>
          <cell r="H971" t="str">
            <v>A</v>
          </cell>
          <cell r="I971" t="str">
            <v>00000041</v>
          </cell>
          <cell r="J971">
            <v>63</v>
          </cell>
          <cell r="K971">
            <v>312</v>
          </cell>
          <cell r="L971">
            <v>6628</v>
          </cell>
          <cell r="M971">
            <v>0</v>
          </cell>
          <cell r="N971">
            <v>0</v>
          </cell>
          <cell r="O971">
            <v>0</v>
          </cell>
          <cell r="P971">
            <v>0</v>
          </cell>
          <cell r="Q971" t="str">
            <v>0662</v>
          </cell>
          <cell r="R971" t="str">
            <v>51450</v>
          </cell>
          <cell r="S971" t="str">
            <v>200212</v>
          </cell>
          <cell r="T971" t="str">
            <v>SA01</v>
          </cell>
          <cell r="U971">
            <v>2386.5</v>
          </cell>
          <cell r="W971">
            <v>0</v>
          </cell>
          <cell r="Y971">
            <v>0</v>
          </cell>
          <cell r="Z971">
            <v>1</v>
          </cell>
          <cell r="AA971" t="str">
            <v>BCH</v>
          </cell>
          <cell r="AB971" t="str">
            <v>450002350</v>
          </cell>
          <cell r="AC971" t="str">
            <v>PO#</v>
          </cell>
          <cell r="AD971" t="str">
            <v>4500030221</v>
          </cell>
          <cell r="AE971" t="str">
            <v>S/R</v>
          </cell>
          <cell r="AF971" t="str">
            <v>NET</v>
          </cell>
          <cell r="AI971" t="str">
            <v>PYN</v>
          </cell>
          <cell r="AJ971" t="str">
            <v>W D COMMUNICATIONS INC</v>
          </cell>
          <cell r="AK971" t="str">
            <v>VND</v>
          </cell>
          <cell r="AL971" t="str">
            <v>591953252</v>
          </cell>
          <cell r="AM971" t="str">
            <v>FAC</v>
          </cell>
          <cell r="AN971" t="str">
            <v>000</v>
          </cell>
          <cell r="AQ971" t="str">
            <v>NVD</v>
          </cell>
          <cell r="AR971" t="str">
            <v>2002-12-</v>
          </cell>
          <cell r="AU971" t="str">
            <v>INVOICE# 26884      W D COMMUNICATIONS I5000003553</v>
          </cell>
          <cell r="AV971" t="str">
            <v>WF-BATCH</v>
          </cell>
          <cell r="AW971" t="str">
            <v>000</v>
          </cell>
          <cell r="AX971" t="str">
            <v>00</v>
          </cell>
          <cell r="AY971" t="str">
            <v>0</v>
          </cell>
          <cell r="AZ971" t="str">
            <v>FPL Fibernet</v>
          </cell>
        </row>
        <row r="972">
          <cell r="A972" t="str">
            <v>107100</v>
          </cell>
          <cell r="B972" t="str">
            <v>0312</v>
          </cell>
          <cell r="C972" t="str">
            <v>06600</v>
          </cell>
          <cell r="D972" t="str">
            <v>0FIBER</v>
          </cell>
          <cell r="E972" t="str">
            <v>312000</v>
          </cell>
          <cell r="F972" t="str">
            <v>0662</v>
          </cell>
          <cell r="G972" t="str">
            <v>51450</v>
          </cell>
          <cell r="H972" t="str">
            <v>A</v>
          </cell>
          <cell r="I972" t="str">
            <v>00000041</v>
          </cell>
          <cell r="J972">
            <v>63</v>
          </cell>
          <cell r="K972">
            <v>312</v>
          </cell>
          <cell r="L972">
            <v>6628</v>
          </cell>
          <cell r="M972">
            <v>0</v>
          </cell>
          <cell r="N972">
            <v>0</v>
          </cell>
          <cell r="O972">
            <v>0</v>
          </cell>
          <cell r="P972">
            <v>0</v>
          </cell>
          <cell r="Q972" t="str">
            <v>0662</v>
          </cell>
          <cell r="R972" t="str">
            <v>51450</v>
          </cell>
          <cell r="S972" t="str">
            <v>200212</v>
          </cell>
          <cell r="T972" t="str">
            <v>SA01</v>
          </cell>
          <cell r="U972">
            <v>2386.5</v>
          </cell>
          <cell r="W972">
            <v>0</v>
          </cell>
          <cell r="Y972">
            <v>0</v>
          </cell>
          <cell r="Z972">
            <v>1</v>
          </cell>
          <cell r="AA972" t="str">
            <v>BCH</v>
          </cell>
          <cell r="AB972" t="str">
            <v>450002353</v>
          </cell>
          <cell r="AC972" t="str">
            <v>PO#</v>
          </cell>
          <cell r="AD972" t="str">
            <v>4500030221</v>
          </cell>
          <cell r="AE972" t="str">
            <v>S/R</v>
          </cell>
          <cell r="AF972" t="str">
            <v>NET</v>
          </cell>
          <cell r="AI972" t="str">
            <v>PYN</v>
          </cell>
          <cell r="AJ972" t="str">
            <v>W D COMMUNICATIONS INC</v>
          </cell>
          <cell r="AK972" t="str">
            <v>VND</v>
          </cell>
          <cell r="AL972" t="str">
            <v>591953252</v>
          </cell>
          <cell r="AM972" t="str">
            <v>FAC</v>
          </cell>
          <cell r="AN972" t="str">
            <v>000</v>
          </cell>
          <cell r="AQ972" t="str">
            <v>NVD</v>
          </cell>
          <cell r="AR972" t="str">
            <v>2002-12-</v>
          </cell>
          <cell r="AU972" t="str">
            <v>INVOICE# 26790      W D COMMUNICATIONS I5000003591</v>
          </cell>
          <cell r="AV972" t="str">
            <v>WF-BATCH</v>
          </cell>
          <cell r="AW972" t="str">
            <v>000</v>
          </cell>
          <cell r="AX972" t="str">
            <v>00</v>
          </cell>
          <cell r="AY972" t="str">
            <v>0</v>
          </cell>
          <cell r="AZ972" t="str">
            <v>FPL Fibernet</v>
          </cell>
        </row>
        <row r="973">
          <cell r="A973" t="str">
            <v>107100</v>
          </cell>
          <cell r="B973" t="str">
            <v>0312</v>
          </cell>
          <cell r="C973" t="str">
            <v>06600</v>
          </cell>
          <cell r="D973" t="str">
            <v>0FIBER</v>
          </cell>
          <cell r="E973" t="str">
            <v>312000</v>
          </cell>
          <cell r="F973" t="str">
            <v>0662</v>
          </cell>
          <cell r="G973" t="str">
            <v>51450</v>
          </cell>
          <cell r="H973" t="str">
            <v>A</v>
          </cell>
          <cell r="I973" t="str">
            <v>00000041</v>
          </cell>
          <cell r="J973">
            <v>63</v>
          </cell>
          <cell r="K973">
            <v>312</v>
          </cell>
          <cell r="L973">
            <v>6628</v>
          </cell>
          <cell r="M973">
            <v>0</v>
          </cell>
          <cell r="N973">
            <v>0</v>
          </cell>
          <cell r="O973">
            <v>0</v>
          </cell>
          <cell r="P973">
            <v>0</v>
          </cell>
          <cell r="Q973" t="str">
            <v>0662</v>
          </cell>
          <cell r="R973" t="str">
            <v>51450</v>
          </cell>
          <cell r="S973" t="str">
            <v>200212</v>
          </cell>
          <cell r="T973" t="str">
            <v>SA01</v>
          </cell>
          <cell r="U973">
            <v>2386.5</v>
          </cell>
          <cell r="W973">
            <v>0</v>
          </cell>
          <cell r="Y973">
            <v>0</v>
          </cell>
          <cell r="Z973">
            <v>1</v>
          </cell>
          <cell r="AA973" t="str">
            <v>BCH</v>
          </cell>
          <cell r="AB973" t="str">
            <v>450002353</v>
          </cell>
          <cell r="AC973" t="str">
            <v>PO#</v>
          </cell>
          <cell r="AD973" t="str">
            <v>4500030221</v>
          </cell>
          <cell r="AE973" t="str">
            <v>S/R</v>
          </cell>
          <cell r="AF973" t="str">
            <v>NET</v>
          </cell>
          <cell r="AI973" t="str">
            <v>PYN</v>
          </cell>
          <cell r="AJ973" t="str">
            <v>W D COMMUNICATIONS INC</v>
          </cell>
          <cell r="AK973" t="str">
            <v>VND</v>
          </cell>
          <cell r="AL973" t="str">
            <v>591953252</v>
          </cell>
          <cell r="AM973" t="str">
            <v>FAC</v>
          </cell>
          <cell r="AN973" t="str">
            <v>000</v>
          </cell>
          <cell r="AQ973" t="str">
            <v>NVD</v>
          </cell>
          <cell r="AR973" t="str">
            <v>2002-12-</v>
          </cell>
          <cell r="AU973" t="str">
            <v>INVOICE# 26808      W D COMMUNICATIONS I5000003603</v>
          </cell>
          <cell r="AV973" t="str">
            <v>WF-BATCH</v>
          </cell>
          <cell r="AW973" t="str">
            <v>000</v>
          </cell>
          <cell r="AX973" t="str">
            <v>00</v>
          </cell>
          <cell r="AY973" t="str">
            <v>0</v>
          </cell>
          <cell r="AZ973" t="str">
            <v>FPL Fibernet</v>
          </cell>
        </row>
        <row r="974">
          <cell r="A974" t="str">
            <v>107100</v>
          </cell>
          <cell r="B974" t="str">
            <v>0312</v>
          </cell>
          <cell r="C974" t="str">
            <v>06600</v>
          </cell>
          <cell r="D974" t="str">
            <v>0FIBER</v>
          </cell>
          <cell r="E974" t="str">
            <v>312000</v>
          </cell>
          <cell r="F974" t="str">
            <v>0662</v>
          </cell>
          <cell r="G974" t="str">
            <v>51450</v>
          </cell>
          <cell r="H974" t="str">
            <v>A</v>
          </cell>
          <cell r="I974" t="str">
            <v>00000041</v>
          </cell>
          <cell r="J974">
            <v>63</v>
          </cell>
          <cell r="K974">
            <v>312</v>
          </cell>
          <cell r="L974">
            <v>6628</v>
          </cell>
          <cell r="M974">
            <v>0</v>
          </cell>
          <cell r="N974">
            <v>0</v>
          </cell>
          <cell r="O974">
            <v>0</v>
          </cell>
          <cell r="P974">
            <v>0</v>
          </cell>
          <cell r="Q974" t="str">
            <v>0662</v>
          </cell>
          <cell r="R974" t="str">
            <v>51450</v>
          </cell>
          <cell r="S974" t="str">
            <v>200212</v>
          </cell>
          <cell r="T974" t="str">
            <v>SA01</v>
          </cell>
          <cell r="U974">
            <v>2386.5</v>
          </cell>
          <cell r="W974">
            <v>0</v>
          </cell>
          <cell r="Y974">
            <v>0</v>
          </cell>
          <cell r="Z974">
            <v>1</v>
          </cell>
          <cell r="AA974" t="str">
            <v>BCH</v>
          </cell>
          <cell r="AB974" t="str">
            <v>450002353</v>
          </cell>
          <cell r="AC974" t="str">
            <v>PO#</v>
          </cell>
          <cell r="AD974" t="str">
            <v>4500030221</v>
          </cell>
          <cell r="AE974" t="str">
            <v>S/R</v>
          </cell>
          <cell r="AF974" t="str">
            <v>NET</v>
          </cell>
          <cell r="AI974" t="str">
            <v>PYN</v>
          </cell>
          <cell r="AJ974" t="str">
            <v>W D COMMUNICATIONS INC</v>
          </cell>
          <cell r="AK974" t="str">
            <v>VND</v>
          </cell>
          <cell r="AL974" t="str">
            <v>591953252</v>
          </cell>
          <cell r="AM974" t="str">
            <v>FAC</v>
          </cell>
          <cell r="AN974" t="str">
            <v>000</v>
          </cell>
          <cell r="AQ974" t="str">
            <v>NVD</v>
          </cell>
          <cell r="AR974" t="str">
            <v>2002-12-</v>
          </cell>
          <cell r="AU974" t="str">
            <v>INVOICE# 26836      W D COMMUNICATIONS I5000003604</v>
          </cell>
          <cell r="AV974" t="str">
            <v>WF-BATCH</v>
          </cell>
          <cell r="AW974" t="str">
            <v>000</v>
          </cell>
          <cell r="AX974" t="str">
            <v>00</v>
          </cell>
          <cell r="AY974" t="str">
            <v>0</v>
          </cell>
          <cell r="AZ974" t="str">
            <v>FPL Fibernet</v>
          </cell>
        </row>
        <row r="975">
          <cell r="A975" t="str">
            <v>107100</v>
          </cell>
          <cell r="B975" t="str">
            <v>0312</v>
          </cell>
          <cell r="C975" t="str">
            <v>06600</v>
          </cell>
          <cell r="D975" t="str">
            <v>0FIBER</v>
          </cell>
          <cell r="E975" t="str">
            <v>312000</v>
          </cell>
          <cell r="F975" t="str">
            <v>0662</v>
          </cell>
          <cell r="G975" t="str">
            <v>65000</v>
          </cell>
          <cell r="H975" t="str">
            <v>A</v>
          </cell>
          <cell r="I975" t="str">
            <v>00000041</v>
          </cell>
          <cell r="J975">
            <v>63</v>
          </cell>
          <cell r="K975">
            <v>312</v>
          </cell>
          <cell r="L975">
            <v>6628</v>
          </cell>
          <cell r="M975">
            <v>0</v>
          </cell>
          <cell r="N975">
            <v>0</v>
          </cell>
          <cell r="O975">
            <v>0</v>
          </cell>
          <cell r="P975">
            <v>0</v>
          </cell>
          <cell r="Q975" t="str">
            <v>0662</v>
          </cell>
          <cell r="R975" t="str">
            <v>65000</v>
          </cell>
          <cell r="S975" t="str">
            <v>200212</v>
          </cell>
          <cell r="T975" t="str">
            <v>CA01</v>
          </cell>
          <cell r="U975">
            <v>3568.5</v>
          </cell>
          <cell r="V975" t="str">
            <v>LDB</v>
          </cell>
          <cell r="W975">
            <v>0</v>
          </cell>
          <cell r="Y975">
            <v>0</v>
          </cell>
          <cell r="Z975">
            <v>0</v>
          </cell>
          <cell r="AA975" t="str">
            <v>BCH</v>
          </cell>
          <cell r="AB975" t="str">
            <v>0029</v>
          </cell>
          <cell r="AC975" t="str">
            <v>WKS</v>
          </cell>
          <cell r="AE975" t="str">
            <v>JV#</v>
          </cell>
          <cell r="AF975" t="str">
            <v>1232</v>
          </cell>
          <cell r="AG975" t="str">
            <v>FRN</v>
          </cell>
          <cell r="AH975" t="str">
            <v>6628</v>
          </cell>
          <cell r="AI975" t="str">
            <v>RP#</v>
          </cell>
          <cell r="AJ975" t="str">
            <v>000</v>
          </cell>
          <cell r="AK975" t="str">
            <v>CTL</v>
          </cell>
          <cell r="AM975" t="str">
            <v>RF#</v>
          </cell>
          <cell r="AU975" t="str">
            <v>ACCR WD COMM UNPAID INV</v>
          </cell>
          <cell r="AZ975" t="str">
            <v>FPL Fibernet</v>
          </cell>
        </row>
        <row r="976">
          <cell r="A976" t="str">
            <v>107100</v>
          </cell>
          <cell r="B976" t="str">
            <v>0312</v>
          </cell>
          <cell r="C976" t="str">
            <v>06600</v>
          </cell>
          <cell r="D976" t="str">
            <v>0FIBER</v>
          </cell>
          <cell r="E976" t="str">
            <v>312000</v>
          </cell>
          <cell r="F976" t="str">
            <v>0662</v>
          </cell>
          <cell r="G976" t="str">
            <v>65000</v>
          </cell>
          <cell r="H976" t="str">
            <v>A</v>
          </cell>
          <cell r="I976" t="str">
            <v>00000041</v>
          </cell>
          <cell r="J976">
            <v>63</v>
          </cell>
          <cell r="K976">
            <v>312</v>
          </cell>
          <cell r="L976">
            <v>6628</v>
          </cell>
          <cell r="M976">
            <v>0</v>
          </cell>
          <cell r="N976">
            <v>0</v>
          </cell>
          <cell r="O976">
            <v>0</v>
          </cell>
          <cell r="P976">
            <v>0</v>
          </cell>
          <cell r="Q976" t="str">
            <v>0662</v>
          </cell>
          <cell r="R976" t="str">
            <v>65000</v>
          </cell>
          <cell r="S976" t="str">
            <v>200212</v>
          </cell>
          <cell r="T976" t="str">
            <v>CA01</v>
          </cell>
          <cell r="U976">
            <v>3568.5</v>
          </cell>
          <cell r="V976" t="str">
            <v>LDB</v>
          </cell>
          <cell r="W976">
            <v>0</v>
          </cell>
          <cell r="Y976">
            <v>0</v>
          </cell>
          <cell r="Z976">
            <v>0</v>
          </cell>
          <cell r="AA976" t="str">
            <v>BCH</v>
          </cell>
          <cell r="AB976" t="str">
            <v>0033</v>
          </cell>
          <cell r="AC976" t="str">
            <v>WKS</v>
          </cell>
          <cell r="AE976" t="str">
            <v>JV#</v>
          </cell>
          <cell r="AF976" t="str">
            <v>1232</v>
          </cell>
          <cell r="AG976" t="str">
            <v>FRN</v>
          </cell>
          <cell r="AH976" t="str">
            <v>6628</v>
          </cell>
          <cell r="AI976" t="str">
            <v>RP#</v>
          </cell>
          <cell r="AJ976" t="str">
            <v>000</v>
          </cell>
          <cell r="AK976" t="str">
            <v>CTL</v>
          </cell>
          <cell r="AM976" t="str">
            <v>RF#</v>
          </cell>
          <cell r="AU976" t="str">
            <v>ACCR WD COMM UNPAID INV</v>
          </cell>
          <cell r="AZ976" t="str">
            <v>FPL Fibernet</v>
          </cell>
        </row>
        <row r="977">
          <cell r="A977" t="str">
            <v>107100</v>
          </cell>
          <cell r="B977" t="str">
            <v>0312</v>
          </cell>
          <cell r="C977" t="str">
            <v>06600</v>
          </cell>
          <cell r="D977" t="str">
            <v>0FIBER</v>
          </cell>
          <cell r="E977" t="str">
            <v>312000</v>
          </cell>
          <cell r="F977" t="str">
            <v>0662</v>
          </cell>
          <cell r="G977" t="str">
            <v>65000</v>
          </cell>
          <cell r="H977" t="str">
            <v>A</v>
          </cell>
          <cell r="I977" t="str">
            <v>00000041</v>
          </cell>
          <cell r="J977">
            <v>63</v>
          </cell>
          <cell r="K977">
            <v>312</v>
          </cell>
          <cell r="L977">
            <v>6628</v>
          </cell>
          <cell r="M977">
            <v>0</v>
          </cell>
          <cell r="N977">
            <v>0</v>
          </cell>
          <cell r="O977">
            <v>0</v>
          </cell>
          <cell r="P977">
            <v>0</v>
          </cell>
          <cell r="Q977" t="str">
            <v>0662</v>
          </cell>
          <cell r="R977" t="str">
            <v>65000</v>
          </cell>
          <cell r="S977" t="str">
            <v>200212</v>
          </cell>
          <cell r="T977" t="str">
            <v>CA01</v>
          </cell>
          <cell r="U977">
            <v>-3568.5</v>
          </cell>
          <cell r="V977" t="str">
            <v>LDB</v>
          </cell>
          <cell r="W977">
            <v>0</v>
          </cell>
          <cell r="Y977">
            <v>0</v>
          </cell>
          <cell r="Z977">
            <v>0</v>
          </cell>
          <cell r="AA977" t="str">
            <v>BCH</v>
          </cell>
          <cell r="AB977" t="str">
            <v>0034</v>
          </cell>
          <cell r="AC977" t="str">
            <v>WKS</v>
          </cell>
          <cell r="AE977" t="str">
            <v>JV#</v>
          </cell>
          <cell r="AF977" t="str">
            <v>1232</v>
          </cell>
          <cell r="AG977" t="str">
            <v>FRN</v>
          </cell>
          <cell r="AH977" t="str">
            <v>6628</v>
          </cell>
          <cell r="AI977" t="str">
            <v>RP#</v>
          </cell>
          <cell r="AJ977" t="str">
            <v>000</v>
          </cell>
          <cell r="AK977" t="str">
            <v>CTL</v>
          </cell>
          <cell r="AM977" t="str">
            <v>RF#</v>
          </cell>
          <cell r="AU977" t="str">
            <v>ACCR WD COMM UNPAID INV</v>
          </cell>
          <cell r="AZ977" t="str">
            <v>FPL Fibernet</v>
          </cell>
        </row>
        <row r="978">
          <cell r="A978" t="str">
            <v>107100</v>
          </cell>
          <cell r="B978" t="str">
            <v>0312</v>
          </cell>
          <cell r="C978" t="str">
            <v>06600</v>
          </cell>
          <cell r="D978" t="str">
            <v>0FIBER</v>
          </cell>
          <cell r="E978" t="str">
            <v>312000</v>
          </cell>
          <cell r="F978" t="str">
            <v>0676</v>
          </cell>
          <cell r="G978" t="str">
            <v>11450</v>
          </cell>
          <cell r="H978" t="str">
            <v>A</v>
          </cell>
          <cell r="I978" t="str">
            <v>00000041</v>
          </cell>
          <cell r="J978">
            <v>60</v>
          </cell>
          <cell r="K978">
            <v>312</v>
          </cell>
          <cell r="L978">
            <v>6628</v>
          </cell>
          <cell r="M978">
            <v>0</v>
          </cell>
          <cell r="N978">
            <v>0</v>
          </cell>
          <cell r="O978">
            <v>0</v>
          </cell>
          <cell r="P978">
            <v>0</v>
          </cell>
          <cell r="Q978" t="str">
            <v>0676</v>
          </cell>
          <cell r="R978" t="str">
            <v>11450</v>
          </cell>
          <cell r="S978" t="str">
            <v>200212</v>
          </cell>
          <cell r="T978" t="str">
            <v>SA01</v>
          </cell>
          <cell r="U978">
            <v>714.39</v>
          </cell>
          <cell r="V978" t="str">
            <v>LDB</v>
          </cell>
          <cell r="W978">
            <v>0</v>
          </cell>
          <cell r="Y978">
            <v>0</v>
          </cell>
          <cell r="Z978">
            <v>1</v>
          </cell>
          <cell r="AA978" t="str">
            <v>MS#</v>
          </cell>
          <cell r="AB978" t="str">
            <v xml:space="preserve">   998000427</v>
          </cell>
          <cell r="AC978" t="str">
            <v>BCH</v>
          </cell>
          <cell r="AD978" t="str">
            <v>012376</v>
          </cell>
          <cell r="AE978" t="str">
            <v>TML</v>
          </cell>
          <cell r="AF978" t="str">
            <v>12026</v>
          </cell>
          <cell r="AG978" t="str">
            <v>SRL</v>
          </cell>
          <cell r="AH978" t="str">
            <v>0368</v>
          </cell>
          <cell r="AI978" t="str">
            <v>DLV</v>
          </cell>
          <cell r="AJ978" t="str">
            <v>000</v>
          </cell>
          <cell r="AK978" t="str">
            <v>REL</v>
          </cell>
          <cell r="AL978" t="str">
            <v>000</v>
          </cell>
          <cell r="AM978" t="str">
            <v>LN#</v>
          </cell>
          <cell r="AO978" t="str">
            <v>UOI</v>
          </cell>
          <cell r="AP978" t="str">
            <v>EA</v>
          </cell>
          <cell r="AU978" t="str">
            <v>0</v>
          </cell>
          <cell r="AW978" t="str">
            <v>000</v>
          </cell>
          <cell r="AX978" t="str">
            <v>00</v>
          </cell>
          <cell r="AY978" t="str">
            <v>0</v>
          </cell>
          <cell r="AZ978" t="str">
            <v>FPL Fibernet</v>
          </cell>
        </row>
        <row r="979">
          <cell r="A979" t="str">
            <v>107100</v>
          </cell>
          <cell r="B979" t="str">
            <v>0312</v>
          </cell>
          <cell r="C979" t="str">
            <v>06600</v>
          </cell>
          <cell r="D979" t="str">
            <v>0FIBER</v>
          </cell>
          <cell r="E979" t="str">
            <v>312000</v>
          </cell>
          <cell r="F979" t="str">
            <v>0676</v>
          </cell>
          <cell r="G979" t="str">
            <v>11450</v>
          </cell>
          <cell r="H979" t="str">
            <v>A</v>
          </cell>
          <cell r="I979" t="str">
            <v>00000041</v>
          </cell>
          <cell r="J979">
            <v>60</v>
          </cell>
          <cell r="K979">
            <v>312</v>
          </cell>
          <cell r="L979">
            <v>6628</v>
          </cell>
          <cell r="M979">
            <v>0</v>
          </cell>
          <cell r="N979">
            <v>0</v>
          </cell>
          <cell r="O979">
            <v>0</v>
          </cell>
          <cell r="P979">
            <v>0</v>
          </cell>
          <cell r="Q979" t="str">
            <v>0676</v>
          </cell>
          <cell r="R979" t="str">
            <v>11450</v>
          </cell>
          <cell r="S979" t="str">
            <v>200212</v>
          </cell>
          <cell r="T979" t="str">
            <v>SA01</v>
          </cell>
          <cell r="U979">
            <v>1754.19</v>
          </cell>
          <cell r="V979" t="str">
            <v>LDB</v>
          </cell>
          <cell r="W979">
            <v>0</v>
          </cell>
          <cell r="Y979">
            <v>0</v>
          </cell>
          <cell r="Z979">
            <v>2</v>
          </cell>
          <cell r="AA979" t="str">
            <v>MS#</v>
          </cell>
          <cell r="AB979" t="str">
            <v xml:space="preserve">   998000426</v>
          </cell>
          <cell r="AC979" t="str">
            <v>BCH</v>
          </cell>
          <cell r="AD979" t="str">
            <v>012376</v>
          </cell>
          <cell r="AE979" t="str">
            <v>TML</v>
          </cell>
          <cell r="AF979" t="str">
            <v>12026</v>
          </cell>
          <cell r="AG979" t="str">
            <v>SRL</v>
          </cell>
          <cell r="AH979" t="str">
            <v>0368</v>
          </cell>
          <cell r="AI979" t="str">
            <v>DLV</v>
          </cell>
          <cell r="AJ979" t="str">
            <v>000</v>
          </cell>
          <cell r="AK979" t="str">
            <v>REL</v>
          </cell>
          <cell r="AL979" t="str">
            <v>000</v>
          </cell>
          <cell r="AM979" t="str">
            <v>LN#</v>
          </cell>
          <cell r="AO979" t="str">
            <v>UOI</v>
          </cell>
          <cell r="AP979" t="str">
            <v>EA</v>
          </cell>
          <cell r="AU979" t="str">
            <v>0</v>
          </cell>
          <cell r="AW979" t="str">
            <v>000</v>
          </cell>
          <cell r="AX979" t="str">
            <v>00</v>
          </cell>
          <cell r="AY979" t="str">
            <v>0</v>
          </cell>
          <cell r="AZ979" t="str">
            <v>FPL Fibernet</v>
          </cell>
        </row>
        <row r="980">
          <cell r="A980" t="str">
            <v>107100</v>
          </cell>
          <cell r="B980" t="str">
            <v>0312</v>
          </cell>
          <cell r="C980" t="str">
            <v>06600</v>
          </cell>
          <cell r="D980" t="str">
            <v>0FIBER</v>
          </cell>
          <cell r="E980" t="str">
            <v>312000</v>
          </cell>
          <cell r="F980" t="str">
            <v>0790</v>
          </cell>
          <cell r="G980" t="str">
            <v>65000</v>
          </cell>
          <cell r="H980" t="str">
            <v>A</v>
          </cell>
          <cell r="I980" t="str">
            <v>00000041</v>
          </cell>
          <cell r="J980">
            <v>63</v>
          </cell>
          <cell r="K980">
            <v>312</v>
          </cell>
          <cell r="L980">
            <v>6628</v>
          </cell>
          <cell r="M980">
            <v>0</v>
          </cell>
          <cell r="N980">
            <v>0</v>
          </cell>
          <cell r="O980">
            <v>0</v>
          </cell>
          <cell r="P980">
            <v>0</v>
          </cell>
          <cell r="Q980" t="str">
            <v>0790</v>
          </cell>
          <cell r="R980" t="str">
            <v>65000</v>
          </cell>
          <cell r="S980" t="str">
            <v>200212</v>
          </cell>
          <cell r="T980" t="str">
            <v>CA01</v>
          </cell>
          <cell r="U980">
            <v>70000</v>
          </cell>
          <cell r="V980" t="str">
            <v>LDB</v>
          </cell>
          <cell r="W980">
            <v>0</v>
          </cell>
          <cell r="Y980">
            <v>0</v>
          </cell>
          <cell r="Z980">
            <v>0</v>
          </cell>
          <cell r="AA980" t="str">
            <v>BCH</v>
          </cell>
          <cell r="AB980" t="str">
            <v>0014</v>
          </cell>
          <cell r="AC980" t="str">
            <v>WKS</v>
          </cell>
          <cell r="AE980" t="str">
            <v>JV#</v>
          </cell>
          <cell r="AF980" t="str">
            <v>1232</v>
          </cell>
          <cell r="AG980" t="str">
            <v>FRN</v>
          </cell>
          <cell r="AH980" t="str">
            <v>6628</v>
          </cell>
          <cell r="AI980" t="str">
            <v>RP#</v>
          </cell>
          <cell r="AJ980" t="str">
            <v>000</v>
          </cell>
          <cell r="AK980" t="str">
            <v>CTL</v>
          </cell>
          <cell r="AM980" t="str">
            <v>RF#</v>
          </cell>
          <cell r="AU980" t="str">
            <v>ACCRUAL OF DEC 02 CAPITAL</v>
          </cell>
          <cell r="AZ980" t="str">
            <v>FPL Fibernet</v>
          </cell>
        </row>
        <row r="981">
          <cell r="A981" t="str">
            <v>107100</v>
          </cell>
          <cell r="B981" t="str">
            <v>0312</v>
          </cell>
          <cell r="C981" t="str">
            <v>06600</v>
          </cell>
          <cell r="D981" t="str">
            <v>0FIBER</v>
          </cell>
          <cell r="E981" t="str">
            <v>312000</v>
          </cell>
          <cell r="F981" t="str">
            <v>0790</v>
          </cell>
          <cell r="G981" t="str">
            <v>65000</v>
          </cell>
          <cell r="H981" t="str">
            <v>A</v>
          </cell>
          <cell r="I981" t="str">
            <v>00000041</v>
          </cell>
          <cell r="J981">
            <v>63</v>
          </cell>
          <cell r="K981">
            <v>312</v>
          </cell>
          <cell r="L981">
            <v>6628</v>
          </cell>
          <cell r="M981">
            <v>0</v>
          </cell>
          <cell r="N981">
            <v>0</v>
          </cell>
          <cell r="O981">
            <v>0</v>
          </cell>
          <cell r="P981">
            <v>0</v>
          </cell>
          <cell r="Q981" t="str">
            <v>0790</v>
          </cell>
          <cell r="R981" t="str">
            <v>65000</v>
          </cell>
          <cell r="S981" t="str">
            <v>200212</v>
          </cell>
          <cell r="T981" t="str">
            <v>CA01</v>
          </cell>
          <cell r="U981">
            <v>-510162.93</v>
          </cell>
          <cell r="V981" t="str">
            <v>LDB</v>
          </cell>
          <cell r="W981">
            <v>0</v>
          </cell>
          <cell r="Y981">
            <v>0</v>
          </cell>
          <cell r="Z981">
            <v>0</v>
          </cell>
          <cell r="AA981" t="str">
            <v>BCH</v>
          </cell>
          <cell r="AB981" t="str">
            <v>0023</v>
          </cell>
          <cell r="AC981" t="str">
            <v>WKS</v>
          </cell>
          <cell r="AE981" t="str">
            <v>JV#</v>
          </cell>
          <cell r="AF981" t="str">
            <v>1232</v>
          </cell>
          <cell r="AG981" t="str">
            <v>FRN</v>
          </cell>
          <cell r="AH981" t="str">
            <v>6628</v>
          </cell>
          <cell r="AI981" t="str">
            <v>RP#</v>
          </cell>
          <cell r="AJ981" t="str">
            <v>000</v>
          </cell>
          <cell r="AK981" t="str">
            <v>CTL</v>
          </cell>
          <cell r="AM981" t="str">
            <v>RF#</v>
          </cell>
          <cell r="AU981" t="str">
            <v>TO PLACE IN SERVICE</v>
          </cell>
          <cell r="AZ981" t="str">
            <v>FPL Fibernet</v>
          </cell>
        </row>
        <row r="982">
          <cell r="A982" t="str">
            <v>107100</v>
          </cell>
          <cell r="B982" t="str">
            <v>0312</v>
          </cell>
          <cell r="C982" t="str">
            <v>06600</v>
          </cell>
          <cell r="D982" t="str">
            <v>0FIBER</v>
          </cell>
          <cell r="E982" t="str">
            <v>312000</v>
          </cell>
          <cell r="F982" t="str">
            <v>0803</v>
          </cell>
          <cell r="G982" t="str">
            <v>36000</v>
          </cell>
          <cell r="H982" t="str">
            <v>A</v>
          </cell>
          <cell r="I982" t="str">
            <v>00000041</v>
          </cell>
          <cell r="J982">
            <v>60</v>
          </cell>
          <cell r="K982">
            <v>312</v>
          </cell>
          <cell r="L982">
            <v>6628</v>
          </cell>
          <cell r="M982">
            <v>107</v>
          </cell>
          <cell r="N982">
            <v>10</v>
          </cell>
          <cell r="O982">
            <v>0</v>
          </cell>
          <cell r="P982">
            <v>107.1</v>
          </cell>
          <cell r="Q982" t="str">
            <v>0803</v>
          </cell>
          <cell r="R982" t="str">
            <v>36000</v>
          </cell>
          <cell r="S982" t="str">
            <v>200212</v>
          </cell>
          <cell r="T982" t="str">
            <v>PY42</v>
          </cell>
          <cell r="U982">
            <v>109.61</v>
          </cell>
          <cell r="V982" t="str">
            <v>LDB</v>
          </cell>
          <cell r="W982">
            <v>0</v>
          </cell>
          <cell r="X982" t="str">
            <v>SHR</v>
          </cell>
          <cell r="Y982">
            <v>3</v>
          </cell>
          <cell r="Z982">
            <v>3</v>
          </cell>
          <cell r="AA982" t="str">
            <v>PYP</v>
          </cell>
          <cell r="AB982" t="str">
            <v xml:space="preserve"> 0000025</v>
          </cell>
          <cell r="AC982" t="str">
            <v>PYL</v>
          </cell>
          <cell r="AD982" t="str">
            <v>004382</v>
          </cell>
          <cell r="AE982" t="str">
            <v>EMP</v>
          </cell>
          <cell r="AF982" t="str">
            <v>90017</v>
          </cell>
          <cell r="AG982" t="str">
            <v>JUL</v>
          </cell>
          <cell r="AH982" t="str">
            <v xml:space="preserve"> 000.00</v>
          </cell>
          <cell r="AI982" t="str">
            <v>BCH</v>
          </cell>
          <cell r="AJ982" t="str">
            <v>500</v>
          </cell>
          <cell r="AK982" t="str">
            <v>CLS</v>
          </cell>
          <cell r="AL982" t="str">
            <v>R449</v>
          </cell>
          <cell r="AM982" t="str">
            <v>DTA</v>
          </cell>
          <cell r="AN982" t="str">
            <v xml:space="preserve"> 00000000000.00</v>
          </cell>
          <cell r="AO982" t="str">
            <v>DTH</v>
          </cell>
          <cell r="AP982" t="str">
            <v xml:space="preserve"> 00000000000.00</v>
          </cell>
          <cell r="AV982" t="str">
            <v>000000000</v>
          </cell>
          <cell r="AW982" t="str">
            <v>000</v>
          </cell>
          <cell r="AX982" t="str">
            <v>00</v>
          </cell>
          <cell r="AY982" t="str">
            <v>0</v>
          </cell>
          <cell r="AZ982" t="str">
            <v>FPL Fibernet</v>
          </cell>
        </row>
        <row r="983">
          <cell r="A983" t="str">
            <v>107100</v>
          </cell>
          <cell r="B983" t="str">
            <v>0312</v>
          </cell>
          <cell r="C983" t="str">
            <v>06600</v>
          </cell>
          <cell r="D983" t="str">
            <v>0FIBER</v>
          </cell>
          <cell r="E983" t="str">
            <v>312000</v>
          </cell>
          <cell r="F983" t="str">
            <v>0803</v>
          </cell>
          <cell r="G983" t="str">
            <v>36000</v>
          </cell>
          <cell r="H983" t="str">
            <v>A</v>
          </cell>
          <cell r="I983" t="str">
            <v>00000041</v>
          </cell>
          <cell r="J983">
            <v>60</v>
          </cell>
          <cell r="K983">
            <v>312</v>
          </cell>
          <cell r="L983">
            <v>6628</v>
          </cell>
          <cell r="M983">
            <v>107</v>
          </cell>
          <cell r="N983">
            <v>10</v>
          </cell>
          <cell r="O983">
            <v>0</v>
          </cell>
          <cell r="P983">
            <v>107.1</v>
          </cell>
          <cell r="Q983" t="str">
            <v>0803</v>
          </cell>
          <cell r="R983" t="str">
            <v>36000</v>
          </cell>
          <cell r="S983" t="str">
            <v>200212</v>
          </cell>
          <cell r="T983" t="str">
            <v>PY42</v>
          </cell>
          <cell r="U983">
            <v>375</v>
          </cell>
          <cell r="V983" t="str">
            <v>LDB</v>
          </cell>
          <cell r="W983">
            <v>0</v>
          </cell>
          <cell r="X983" t="str">
            <v>SHR</v>
          </cell>
          <cell r="Y983">
            <v>10</v>
          </cell>
          <cell r="Z983">
            <v>10</v>
          </cell>
          <cell r="AA983" t="str">
            <v>PYP</v>
          </cell>
          <cell r="AB983" t="str">
            <v xml:space="preserve"> 0000001</v>
          </cell>
          <cell r="AC983" t="str">
            <v>PYL</v>
          </cell>
          <cell r="AD983" t="str">
            <v>004382</v>
          </cell>
          <cell r="AE983" t="str">
            <v>EMP</v>
          </cell>
          <cell r="AF983" t="str">
            <v>29440</v>
          </cell>
          <cell r="AG983" t="str">
            <v>JUL</v>
          </cell>
          <cell r="AH983" t="str">
            <v xml:space="preserve"> 000.00</v>
          </cell>
          <cell r="AI983" t="str">
            <v>BCH</v>
          </cell>
          <cell r="AJ983" t="str">
            <v>500</v>
          </cell>
          <cell r="AK983" t="str">
            <v>CLS</v>
          </cell>
          <cell r="AL983" t="str">
            <v>R449</v>
          </cell>
          <cell r="AM983" t="str">
            <v>DTA</v>
          </cell>
          <cell r="AN983" t="str">
            <v xml:space="preserve"> 00000000000.00</v>
          </cell>
          <cell r="AO983" t="str">
            <v>DTH</v>
          </cell>
          <cell r="AP983" t="str">
            <v xml:space="preserve"> 00000000000.00</v>
          </cell>
          <cell r="AV983" t="str">
            <v>000000000</v>
          </cell>
          <cell r="AW983" t="str">
            <v>000</v>
          </cell>
          <cell r="AX983" t="str">
            <v>00</v>
          </cell>
          <cell r="AY983" t="str">
            <v>0</v>
          </cell>
          <cell r="AZ983" t="str">
            <v>FPL Fibernet</v>
          </cell>
        </row>
        <row r="984">
          <cell r="A984" t="str">
            <v>107100</v>
          </cell>
          <cell r="B984" t="str">
            <v>0312</v>
          </cell>
          <cell r="C984" t="str">
            <v>06600</v>
          </cell>
          <cell r="D984" t="str">
            <v>0FIBER</v>
          </cell>
          <cell r="E984" t="str">
            <v>312000</v>
          </cell>
          <cell r="F984" t="str">
            <v>0803</v>
          </cell>
          <cell r="G984" t="str">
            <v>36000</v>
          </cell>
          <cell r="H984" t="str">
            <v>A</v>
          </cell>
          <cell r="I984" t="str">
            <v>00000041</v>
          </cell>
          <cell r="J984">
            <v>63</v>
          </cell>
          <cell r="K984">
            <v>312</v>
          </cell>
          <cell r="L984">
            <v>6628</v>
          </cell>
          <cell r="M984">
            <v>107</v>
          </cell>
          <cell r="N984">
            <v>10</v>
          </cell>
          <cell r="O984">
            <v>0</v>
          </cell>
          <cell r="P984">
            <v>107.1</v>
          </cell>
          <cell r="Q984" t="str">
            <v>0803</v>
          </cell>
          <cell r="R984" t="str">
            <v>36000</v>
          </cell>
          <cell r="S984" t="str">
            <v>200212</v>
          </cell>
          <cell r="T984" t="str">
            <v>PY42</v>
          </cell>
          <cell r="U984">
            <v>692.4</v>
          </cell>
          <cell r="V984" t="str">
            <v>LDB</v>
          </cell>
          <cell r="W984">
            <v>0</v>
          </cell>
          <cell r="X984" t="str">
            <v>SHR</v>
          </cell>
          <cell r="Y984">
            <v>16</v>
          </cell>
          <cell r="Z984">
            <v>16</v>
          </cell>
          <cell r="AA984" t="str">
            <v>PYP</v>
          </cell>
          <cell r="AB984" t="str">
            <v xml:space="preserve"> 0000025</v>
          </cell>
          <cell r="AC984" t="str">
            <v>PYL</v>
          </cell>
          <cell r="AD984" t="str">
            <v>004368</v>
          </cell>
          <cell r="AE984" t="str">
            <v>EMP</v>
          </cell>
          <cell r="AF984" t="str">
            <v>78122</v>
          </cell>
          <cell r="AG984" t="str">
            <v>JUL</v>
          </cell>
          <cell r="AH984" t="str">
            <v xml:space="preserve"> 000.00</v>
          </cell>
          <cell r="AI984" t="str">
            <v>BCH</v>
          </cell>
          <cell r="AJ984" t="str">
            <v>500</v>
          </cell>
          <cell r="AK984" t="str">
            <v>CLS</v>
          </cell>
          <cell r="AL984" t="str">
            <v>1RB8</v>
          </cell>
          <cell r="AM984" t="str">
            <v>DTA</v>
          </cell>
          <cell r="AN984" t="str">
            <v xml:space="preserve"> 00000000000.00</v>
          </cell>
          <cell r="AO984" t="str">
            <v>DTH</v>
          </cell>
          <cell r="AP984" t="str">
            <v xml:space="preserve"> 00000000000.00</v>
          </cell>
          <cell r="AV984" t="str">
            <v>000000000</v>
          </cell>
          <cell r="AW984" t="str">
            <v>000</v>
          </cell>
          <cell r="AX984" t="str">
            <v>00</v>
          </cell>
          <cell r="AY984" t="str">
            <v>0</v>
          </cell>
          <cell r="AZ984" t="str">
            <v>FPL Fibernet</v>
          </cell>
        </row>
        <row r="985">
          <cell r="A985" t="str">
            <v>107100</v>
          </cell>
          <cell r="B985" t="str">
            <v>0312</v>
          </cell>
          <cell r="C985" t="str">
            <v>06600</v>
          </cell>
          <cell r="D985" t="str">
            <v>0FIBER</v>
          </cell>
          <cell r="E985" t="str">
            <v>312000</v>
          </cell>
          <cell r="F985" t="str">
            <v>0813</v>
          </cell>
          <cell r="G985" t="str">
            <v>51450</v>
          </cell>
          <cell r="H985" t="str">
            <v>A</v>
          </cell>
          <cell r="I985" t="str">
            <v>00000041</v>
          </cell>
          <cell r="J985">
            <v>63</v>
          </cell>
          <cell r="K985">
            <v>312</v>
          </cell>
          <cell r="L985">
            <v>6628</v>
          </cell>
          <cell r="M985">
            <v>0</v>
          </cell>
          <cell r="N985">
            <v>0</v>
          </cell>
          <cell r="O985">
            <v>0</v>
          </cell>
          <cell r="P985">
            <v>0</v>
          </cell>
          <cell r="Q985" t="str">
            <v>0813</v>
          </cell>
          <cell r="R985" t="str">
            <v>51450</v>
          </cell>
          <cell r="S985" t="str">
            <v>200212</v>
          </cell>
          <cell r="T985" t="str">
            <v>SA01</v>
          </cell>
          <cell r="U985">
            <v>6660</v>
          </cell>
          <cell r="W985">
            <v>0</v>
          </cell>
          <cell r="Y985">
            <v>0</v>
          </cell>
          <cell r="Z985">
            <v>1</v>
          </cell>
          <cell r="AA985" t="str">
            <v>BCH</v>
          </cell>
          <cell r="AB985" t="str">
            <v>450002354</v>
          </cell>
          <cell r="AC985" t="str">
            <v>PO#</v>
          </cell>
          <cell r="AD985" t="str">
            <v>4500115510</v>
          </cell>
          <cell r="AE985" t="str">
            <v>S/R</v>
          </cell>
          <cell r="AF985" t="str">
            <v>337</v>
          </cell>
          <cell r="AI985" t="str">
            <v>PYN</v>
          </cell>
          <cell r="AJ985" t="str">
            <v>UNITED FIBER OPTICS CORP</v>
          </cell>
          <cell r="AK985" t="str">
            <v>VND</v>
          </cell>
          <cell r="AL985" t="str">
            <v>650987123</v>
          </cell>
          <cell r="AM985" t="str">
            <v>FAC</v>
          </cell>
          <cell r="AN985" t="str">
            <v>000</v>
          </cell>
          <cell r="AQ985" t="str">
            <v>NVD</v>
          </cell>
          <cell r="AR985" t="str">
            <v>2002-12-</v>
          </cell>
          <cell r="AU985" t="str">
            <v>UFO-INV-02-26       UNITED FIBER OPTICS 5000003653</v>
          </cell>
          <cell r="AV985" t="str">
            <v>WF-BATCH</v>
          </cell>
          <cell r="AW985" t="str">
            <v>000</v>
          </cell>
          <cell r="AX985" t="str">
            <v>00</v>
          </cell>
          <cell r="AY985" t="str">
            <v>0</v>
          </cell>
          <cell r="AZ985" t="str">
            <v>FPL Fibernet</v>
          </cell>
        </row>
        <row r="986">
          <cell r="A986" t="str">
            <v>107100</v>
          </cell>
          <cell r="B986" t="str">
            <v>0312</v>
          </cell>
          <cell r="C986" t="str">
            <v>06600</v>
          </cell>
          <cell r="D986" t="str">
            <v>0FIBER</v>
          </cell>
          <cell r="E986" t="str">
            <v>312000</v>
          </cell>
          <cell r="F986" t="str">
            <v>0813</v>
          </cell>
          <cell r="G986" t="str">
            <v>51450</v>
          </cell>
          <cell r="H986" t="str">
            <v>A</v>
          </cell>
          <cell r="I986" t="str">
            <v>00000041</v>
          </cell>
          <cell r="J986">
            <v>63</v>
          </cell>
          <cell r="K986">
            <v>312</v>
          </cell>
          <cell r="L986">
            <v>6628</v>
          </cell>
          <cell r="M986">
            <v>0</v>
          </cell>
          <cell r="N986">
            <v>0</v>
          </cell>
          <cell r="O986">
            <v>0</v>
          </cell>
          <cell r="P986">
            <v>0</v>
          </cell>
          <cell r="Q986" t="str">
            <v>0813</v>
          </cell>
          <cell r="R986" t="str">
            <v>51450</v>
          </cell>
          <cell r="S986" t="str">
            <v>200212</v>
          </cell>
          <cell r="T986" t="str">
            <v>SA01</v>
          </cell>
          <cell r="U986">
            <v>13325</v>
          </cell>
          <cell r="W986">
            <v>0</v>
          </cell>
          <cell r="Y986">
            <v>0</v>
          </cell>
          <cell r="Z986">
            <v>1</v>
          </cell>
          <cell r="AA986" t="str">
            <v>BCH</v>
          </cell>
          <cell r="AB986" t="str">
            <v>450002354</v>
          </cell>
          <cell r="AC986" t="str">
            <v>PO#</v>
          </cell>
          <cell r="AD986" t="str">
            <v>4500054250</v>
          </cell>
          <cell r="AE986" t="str">
            <v>S/R</v>
          </cell>
          <cell r="AF986" t="str">
            <v>337</v>
          </cell>
          <cell r="AI986" t="str">
            <v>PYN</v>
          </cell>
          <cell r="AJ986" t="str">
            <v>K NEX INC</v>
          </cell>
          <cell r="AK986" t="str">
            <v>VND</v>
          </cell>
          <cell r="AL986" t="str">
            <v>593648022</v>
          </cell>
          <cell r="AM986" t="str">
            <v>FAC</v>
          </cell>
          <cell r="AN986" t="str">
            <v>000</v>
          </cell>
          <cell r="AQ986" t="str">
            <v>NVD</v>
          </cell>
          <cell r="AR986" t="str">
            <v>2002-12-</v>
          </cell>
          <cell r="AU986" t="str">
            <v>INVOICE# 1115       K NEX INC           5000003656</v>
          </cell>
          <cell r="AV986" t="str">
            <v>WF-BATCH</v>
          </cell>
          <cell r="AW986" t="str">
            <v>000</v>
          </cell>
          <cell r="AX986" t="str">
            <v>00</v>
          </cell>
          <cell r="AY986" t="str">
            <v>0</v>
          </cell>
          <cell r="AZ986" t="str">
            <v>FPL Fibernet</v>
          </cell>
        </row>
        <row r="987">
          <cell r="A987" t="str">
            <v>107100</v>
          </cell>
          <cell r="B987" t="str">
            <v>0385</v>
          </cell>
          <cell r="C987" t="str">
            <v>06600</v>
          </cell>
          <cell r="D987" t="str">
            <v>0FIBER</v>
          </cell>
          <cell r="E987" t="str">
            <v>385000</v>
          </cell>
          <cell r="F987" t="str">
            <v>0803</v>
          </cell>
          <cell r="G987" t="str">
            <v>36000</v>
          </cell>
          <cell r="H987" t="str">
            <v>A</v>
          </cell>
          <cell r="I987" t="str">
            <v>00000041</v>
          </cell>
          <cell r="J987">
            <v>60</v>
          </cell>
          <cell r="K987">
            <v>385</v>
          </cell>
          <cell r="L987">
            <v>6628</v>
          </cell>
          <cell r="M987">
            <v>107</v>
          </cell>
          <cell r="N987">
            <v>10</v>
          </cell>
          <cell r="O987">
            <v>0</v>
          </cell>
          <cell r="P987">
            <v>107.1</v>
          </cell>
          <cell r="Q987" t="str">
            <v>0803</v>
          </cell>
          <cell r="R987" t="str">
            <v>36000</v>
          </cell>
          <cell r="S987" t="str">
            <v>200212</v>
          </cell>
          <cell r="T987" t="str">
            <v>PY42</v>
          </cell>
          <cell r="U987">
            <v>263.55</v>
          </cell>
          <cell r="V987" t="str">
            <v>LDB</v>
          </cell>
          <cell r="W987">
            <v>0</v>
          </cell>
          <cell r="X987" t="str">
            <v>SHR</v>
          </cell>
          <cell r="Y987">
            <v>6</v>
          </cell>
          <cell r="Z987">
            <v>6</v>
          </cell>
          <cell r="AA987" t="str">
            <v>PYP</v>
          </cell>
          <cell r="AB987" t="str">
            <v xml:space="preserve"> 0000025</v>
          </cell>
          <cell r="AC987" t="str">
            <v>PYL</v>
          </cell>
          <cell r="AD987" t="str">
            <v>003054</v>
          </cell>
          <cell r="AE987" t="str">
            <v>EMP</v>
          </cell>
          <cell r="AF987" t="str">
            <v>70702</v>
          </cell>
          <cell r="AG987" t="str">
            <v>JUL</v>
          </cell>
          <cell r="AH987" t="str">
            <v xml:space="preserve"> 000.00</v>
          </cell>
          <cell r="AI987" t="str">
            <v>BCH</v>
          </cell>
          <cell r="AJ987" t="str">
            <v>500</v>
          </cell>
          <cell r="AK987" t="str">
            <v>CLS</v>
          </cell>
          <cell r="AL987" t="str">
            <v>R513</v>
          </cell>
          <cell r="AM987" t="str">
            <v>DTA</v>
          </cell>
          <cell r="AN987" t="str">
            <v xml:space="preserve"> 00000000000.00</v>
          </cell>
          <cell r="AO987" t="str">
            <v>DTH</v>
          </cell>
          <cell r="AP987" t="str">
            <v xml:space="preserve"> 00000000000.00</v>
          </cell>
          <cell r="AV987" t="str">
            <v>000000000</v>
          </cell>
          <cell r="AW987" t="str">
            <v>000</v>
          </cell>
          <cell r="AX987" t="str">
            <v>00</v>
          </cell>
          <cell r="AY987" t="str">
            <v>0</v>
          </cell>
          <cell r="AZ987" t="str">
            <v>FPL Fibernet</v>
          </cell>
        </row>
        <row r="988">
          <cell r="A988" t="str">
            <v>107100</v>
          </cell>
          <cell r="B988" t="str">
            <v>0306</v>
          </cell>
          <cell r="C988" t="str">
            <v>06600</v>
          </cell>
          <cell r="D988" t="str">
            <v>0FIBER</v>
          </cell>
          <cell r="E988" t="str">
            <v>306000</v>
          </cell>
          <cell r="F988" t="str">
            <v>0790</v>
          </cell>
          <cell r="G988" t="str">
            <v>65000</v>
          </cell>
          <cell r="H988" t="str">
            <v>A</v>
          </cell>
          <cell r="I988" t="str">
            <v>00000041</v>
          </cell>
          <cell r="J988">
            <v>63</v>
          </cell>
          <cell r="K988">
            <v>306</v>
          </cell>
          <cell r="L988">
            <v>6629</v>
          </cell>
          <cell r="M988">
            <v>0</v>
          </cell>
          <cell r="N988">
            <v>0</v>
          </cell>
          <cell r="O988">
            <v>0</v>
          </cell>
          <cell r="P988">
            <v>0</v>
          </cell>
          <cell r="Q988" t="str">
            <v>0790</v>
          </cell>
          <cell r="R988" t="str">
            <v>65000</v>
          </cell>
          <cell r="S988" t="str">
            <v>200212</v>
          </cell>
          <cell r="T988" t="str">
            <v>CA01</v>
          </cell>
          <cell r="U988">
            <v>-2075.54</v>
          </cell>
          <cell r="V988" t="str">
            <v>LDB</v>
          </cell>
          <cell r="W988">
            <v>0</v>
          </cell>
          <cell r="Y988">
            <v>0</v>
          </cell>
          <cell r="Z988">
            <v>0</v>
          </cell>
          <cell r="AA988" t="str">
            <v>BCH</v>
          </cell>
          <cell r="AB988" t="str">
            <v>0023</v>
          </cell>
          <cell r="AC988" t="str">
            <v>WKS</v>
          </cell>
          <cell r="AE988" t="str">
            <v>JV#</v>
          </cell>
          <cell r="AF988" t="str">
            <v>1232</v>
          </cell>
          <cell r="AG988" t="str">
            <v>FRN</v>
          </cell>
          <cell r="AH988" t="str">
            <v>6629</v>
          </cell>
          <cell r="AI988" t="str">
            <v>RP#</v>
          </cell>
          <cell r="AJ988" t="str">
            <v>000</v>
          </cell>
          <cell r="AK988" t="str">
            <v>CTL</v>
          </cell>
          <cell r="AM988" t="str">
            <v>RF#</v>
          </cell>
          <cell r="AU988" t="str">
            <v>TO PLACE IN SERVICE</v>
          </cell>
          <cell r="AZ988" t="str">
            <v>FPL Fibernet</v>
          </cell>
        </row>
        <row r="989">
          <cell r="A989" t="str">
            <v>107100</v>
          </cell>
          <cell r="B989" t="str">
            <v>0306</v>
          </cell>
          <cell r="C989" t="str">
            <v>06600</v>
          </cell>
          <cell r="D989" t="str">
            <v>0FIBER</v>
          </cell>
          <cell r="E989" t="str">
            <v>306000</v>
          </cell>
          <cell r="F989" t="str">
            <v>0662</v>
          </cell>
          <cell r="G989" t="str">
            <v>65000</v>
          </cell>
          <cell r="H989" t="str">
            <v>A</v>
          </cell>
          <cell r="I989" t="str">
            <v>00000041</v>
          </cell>
          <cell r="J989">
            <v>63</v>
          </cell>
          <cell r="K989">
            <v>306</v>
          </cell>
          <cell r="L989">
            <v>6630</v>
          </cell>
          <cell r="M989">
            <v>0</v>
          </cell>
          <cell r="N989">
            <v>0</v>
          </cell>
          <cell r="O989">
            <v>0</v>
          </cell>
          <cell r="P989">
            <v>0</v>
          </cell>
          <cell r="Q989" t="str">
            <v>0662</v>
          </cell>
          <cell r="R989" t="str">
            <v>65000</v>
          </cell>
          <cell r="S989" t="str">
            <v>200212</v>
          </cell>
          <cell r="T989" t="str">
            <v>CA01</v>
          </cell>
          <cell r="U989">
            <v>4375.05</v>
          </cell>
          <cell r="V989" t="str">
            <v>LDB</v>
          </cell>
          <cell r="W989">
            <v>0</v>
          </cell>
          <cell r="Y989">
            <v>0</v>
          </cell>
          <cell r="Z989">
            <v>0</v>
          </cell>
          <cell r="AA989" t="str">
            <v>BCH</v>
          </cell>
          <cell r="AB989" t="str">
            <v>0029</v>
          </cell>
          <cell r="AC989" t="str">
            <v>WKS</v>
          </cell>
          <cell r="AE989" t="str">
            <v>JV#</v>
          </cell>
          <cell r="AF989" t="str">
            <v>1232</v>
          </cell>
          <cell r="AG989" t="str">
            <v>FRN</v>
          </cell>
          <cell r="AH989" t="str">
            <v>6630</v>
          </cell>
          <cell r="AI989" t="str">
            <v>RP#</v>
          </cell>
          <cell r="AJ989" t="str">
            <v>000</v>
          </cell>
          <cell r="AK989" t="str">
            <v>CTL</v>
          </cell>
          <cell r="AM989" t="str">
            <v>RF#</v>
          </cell>
          <cell r="AU989" t="str">
            <v>ACCR WD COMM UNPAID INV</v>
          </cell>
          <cell r="AZ989" t="str">
            <v>FPL Fibernet</v>
          </cell>
        </row>
        <row r="990">
          <cell r="A990" t="str">
            <v>107100</v>
          </cell>
          <cell r="B990" t="str">
            <v>0306</v>
          </cell>
          <cell r="C990" t="str">
            <v>06600</v>
          </cell>
          <cell r="D990" t="str">
            <v>0FIBER</v>
          </cell>
          <cell r="E990" t="str">
            <v>306000</v>
          </cell>
          <cell r="F990" t="str">
            <v>0662</v>
          </cell>
          <cell r="G990" t="str">
            <v>65000</v>
          </cell>
          <cell r="H990" t="str">
            <v>A</v>
          </cell>
          <cell r="I990" t="str">
            <v>00000041</v>
          </cell>
          <cell r="J990">
            <v>63</v>
          </cell>
          <cell r="K990">
            <v>306</v>
          </cell>
          <cell r="L990">
            <v>6630</v>
          </cell>
          <cell r="M990">
            <v>0</v>
          </cell>
          <cell r="N990">
            <v>0</v>
          </cell>
          <cell r="O990">
            <v>0</v>
          </cell>
          <cell r="P990">
            <v>0</v>
          </cell>
          <cell r="Q990" t="str">
            <v>0662</v>
          </cell>
          <cell r="R990" t="str">
            <v>65000</v>
          </cell>
          <cell r="S990" t="str">
            <v>200212</v>
          </cell>
          <cell r="T990" t="str">
            <v>CA01</v>
          </cell>
          <cell r="U990">
            <v>4375.05</v>
          </cell>
          <cell r="V990" t="str">
            <v>LDB</v>
          </cell>
          <cell r="W990">
            <v>0</v>
          </cell>
          <cell r="Y990">
            <v>0</v>
          </cell>
          <cell r="Z990">
            <v>0</v>
          </cell>
          <cell r="AA990" t="str">
            <v>BCH</v>
          </cell>
          <cell r="AB990" t="str">
            <v>0033</v>
          </cell>
          <cell r="AC990" t="str">
            <v>WKS</v>
          </cell>
          <cell r="AE990" t="str">
            <v>JV#</v>
          </cell>
          <cell r="AF990" t="str">
            <v>1232</v>
          </cell>
          <cell r="AG990" t="str">
            <v>FRN</v>
          </cell>
          <cell r="AH990" t="str">
            <v>6630</v>
          </cell>
          <cell r="AI990" t="str">
            <v>RP#</v>
          </cell>
          <cell r="AJ990" t="str">
            <v>000</v>
          </cell>
          <cell r="AK990" t="str">
            <v>CTL</v>
          </cell>
          <cell r="AM990" t="str">
            <v>RF#</v>
          </cell>
          <cell r="AU990" t="str">
            <v>ACCR WD COMM UNPAID INV</v>
          </cell>
          <cell r="AZ990" t="str">
            <v>FPL Fibernet</v>
          </cell>
        </row>
        <row r="991">
          <cell r="A991" t="str">
            <v>107100</v>
          </cell>
          <cell r="B991" t="str">
            <v>0306</v>
          </cell>
          <cell r="C991" t="str">
            <v>06600</v>
          </cell>
          <cell r="D991" t="str">
            <v>0FIBER</v>
          </cell>
          <cell r="E991" t="str">
            <v>306000</v>
          </cell>
          <cell r="F991" t="str">
            <v>0662</v>
          </cell>
          <cell r="G991" t="str">
            <v>65000</v>
          </cell>
          <cell r="H991" t="str">
            <v>A</v>
          </cell>
          <cell r="I991" t="str">
            <v>00000041</v>
          </cell>
          <cell r="J991">
            <v>63</v>
          </cell>
          <cell r="K991">
            <v>306</v>
          </cell>
          <cell r="L991">
            <v>6630</v>
          </cell>
          <cell r="M991">
            <v>0</v>
          </cell>
          <cell r="N991">
            <v>0</v>
          </cell>
          <cell r="O991">
            <v>0</v>
          </cell>
          <cell r="P991">
            <v>0</v>
          </cell>
          <cell r="Q991" t="str">
            <v>0662</v>
          </cell>
          <cell r="R991" t="str">
            <v>65000</v>
          </cell>
          <cell r="S991" t="str">
            <v>200212</v>
          </cell>
          <cell r="T991" t="str">
            <v>CA01</v>
          </cell>
          <cell r="U991">
            <v>-4375.05</v>
          </cell>
          <cell r="V991" t="str">
            <v>LDB</v>
          </cell>
          <cell r="W991">
            <v>0</v>
          </cell>
          <cell r="Y991">
            <v>0</v>
          </cell>
          <cell r="Z991">
            <v>0</v>
          </cell>
          <cell r="AA991" t="str">
            <v>BCH</v>
          </cell>
          <cell r="AB991" t="str">
            <v>0034</v>
          </cell>
          <cell r="AC991" t="str">
            <v>WKS</v>
          </cell>
          <cell r="AE991" t="str">
            <v>JV#</v>
          </cell>
          <cell r="AF991" t="str">
            <v>1232</v>
          </cell>
          <cell r="AG991" t="str">
            <v>FRN</v>
          </cell>
          <cell r="AH991" t="str">
            <v>6630</v>
          </cell>
          <cell r="AI991" t="str">
            <v>RP#</v>
          </cell>
          <cell r="AJ991" t="str">
            <v>000</v>
          </cell>
          <cell r="AK991" t="str">
            <v>CTL</v>
          </cell>
          <cell r="AM991" t="str">
            <v>RF#</v>
          </cell>
          <cell r="AU991" t="str">
            <v>ACCR WD COMM UNPAID INV</v>
          </cell>
          <cell r="AZ991" t="str">
            <v>FPL Fibernet</v>
          </cell>
        </row>
        <row r="992">
          <cell r="A992" t="str">
            <v>107100</v>
          </cell>
          <cell r="B992" t="str">
            <v>0314</v>
          </cell>
          <cell r="C992" t="str">
            <v>06600</v>
          </cell>
          <cell r="D992" t="str">
            <v>0FIBER</v>
          </cell>
          <cell r="E992" t="str">
            <v>314000</v>
          </cell>
          <cell r="F992" t="str">
            <v>0662</v>
          </cell>
          <cell r="G992" t="str">
            <v>51450</v>
          </cell>
          <cell r="H992" t="str">
            <v>A</v>
          </cell>
          <cell r="I992" t="str">
            <v>00000041</v>
          </cell>
          <cell r="J992">
            <v>60</v>
          </cell>
          <cell r="K992">
            <v>314</v>
          </cell>
          <cell r="L992">
            <v>6630</v>
          </cell>
          <cell r="M992">
            <v>0</v>
          </cell>
          <cell r="N992">
            <v>0</v>
          </cell>
          <cell r="O992">
            <v>0</v>
          </cell>
          <cell r="P992">
            <v>0</v>
          </cell>
          <cell r="Q992" t="str">
            <v>0662</v>
          </cell>
          <cell r="R992" t="str">
            <v>51450</v>
          </cell>
          <cell r="S992" t="str">
            <v>200212</v>
          </cell>
          <cell r="T992" t="str">
            <v>SA01</v>
          </cell>
          <cell r="U992">
            <v>6063.1</v>
          </cell>
          <cell r="W992">
            <v>0</v>
          </cell>
          <cell r="Y992">
            <v>0</v>
          </cell>
          <cell r="Z992">
            <v>1</v>
          </cell>
          <cell r="AA992" t="str">
            <v>BCH</v>
          </cell>
          <cell r="AB992" t="str">
            <v>450002339</v>
          </cell>
          <cell r="AC992" t="str">
            <v>PO#</v>
          </cell>
          <cell r="AD992" t="str">
            <v>4500094253</v>
          </cell>
          <cell r="AE992" t="str">
            <v>S/R</v>
          </cell>
          <cell r="AF992" t="str">
            <v>337</v>
          </cell>
          <cell r="AI992" t="str">
            <v>PYN</v>
          </cell>
          <cell r="AJ992" t="str">
            <v>YOUNGS COMMUNICATIONS CO</v>
          </cell>
          <cell r="AK992" t="str">
            <v>VND</v>
          </cell>
          <cell r="AL992" t="str">
            <v>591398816</v>
          </cell>
          <cell r="AM992" t="str">
            <v>FAC</v>
          </cell>
          <cell r="AN992" t="str">
            <v>000</v>
          </cell>
          <cell r="AQ992" t="str">
            <v>NVD</v>
          </cell>
          <cell r="AR992" t="str">
            <v>2002-12-</v>
          </cell>
          <cell r="AU992" t="str">
            <v>INVOICE# 7151       YOUNGS COMMUNICATION5000003496</v>
          </cell>
          <cell r="AV992" t="str">
            <v>WF-BATCH</v>
          </cell>
          <cell r="AW992" t="str">
            <v>000</v>
          </cell>
          <cell r="AX992" t="str">
            <v>00</v>
          </cell>
          <cell r="AY992" t="str">
            <v>0</v>
          </cell>
          <cell r="AZ992" t="str">
            <v>FPL Fibernet</v>
          </cell>
        </row>
        <row r="993">
          <cell r="A993" t="str">
            <v>107100</v>
          </cell>
          <cell r="B993" t="str">
            <v>0314</v>
          </cell>
          <cell r="C993" t="str">
            <v>06600</v>
          </cell>
          <cell r="D993" t="str">
            <v>0FIBER</v>
          </cell>
          <cell r="E993" t="str">
            <v>314000</v>
          </cell>
          <cell r="F993" t="str">
            <v>0790</v>
          </cell>
          <cell r="G993" t="str">
            <v>65000</v>
          </cell>
          <cell r="H993" t="str">
            <v>A</v>
          </cell>
          <cell r="I993" t="str">
            <v>00000041</v>
          </cell>
          <cell r="J993">
            <v>63</v>
          </cell>
          <cell r="K993">
            <v>314</v>
          </cell>
          <cell r="L993">
            <v>6630</v>
          </cell>
          <cell r="M993">
            <v>0</v>
          </cell>
          <cell r="N993">
            <v>0</v>
          </cell>
          <cell r="O993">
            <v>0</v>
          </cell>
          <cell r="P993">
            <v>0</v>
          </cell>
          <cell r="Q993" t="str">
            <v>0790</v>
          </cell>
          <cell r="R993" t="str">
            <v>65000</v>
          </cell>
          <cell r="S993" t="str">
            <v>200212</v>
          </cell>
          <cell r="T993" t="str">
            <v>CA01</v>
          </cell>
          <cell r="U993">
            <v>4000</v>
          </cell>
          <cell r="V993" t="str">
            <v>LDB</v>
          </cell>
          <cell r="W993">
            <v>0</v>
          </cell>
          <cell r="Y993">
            <v>0</v>
          </cell>
          <cell r="Z993">
            <v>0</v>
          </cell>
          <cell r="AA993" t="str">
            <v>BCH</v>
          </cell>
          <cell r="AB993" t="str">
            <v>0014</v>
          </cell>
          <cell r="AC993" t="str">
            <v>WKS</v>
          </cell>
          <cell r="AE993" t="str">
            <v>JV#</v>
          </cell>
          <cell r="AF993" t="str">
            <v>1232</v>
          </cell>
          <cell r="AG993" t="str">
            <v>FRN</v>
          </cell>
          <cell r="AH993" t="str">
            <v>6630</v>
          </cell>
          <cell r="AI993" t="str">
            <v>RP#</v>
          </cell>
          <cell r="AJ993" t="str">
            <v>000</v>
          </cell>
          <cell r="AK993" t="str">
            <v>CTL</v>
          </cell>
          <cell r="AM993" t="str">
            <v>RF#</v>
          </cell>
          <cell r="AU993" t="str">
            <v>ACCRUAL OF DEC 02 CAPITAL</v>
          </cell>
          <cell r="AZ993" t="str">
            <v>FPL Fibernet</v>
          </cell>
        </row>
        <row r="994">
          <cell r="A994" t="str">
            <v>107100</v>
          </cell>
          <cell r="B994" t="str">
            <v>0314</v>
          </cell>
          <cell r="C994" t="str">
            <v>06600</v>
          </cell>
          <cell r="D994" t="str">
            <v>0FIBER</v>
          </cell>
          <cell r="E994" t="str">
            <v>314000</v>
          </cell>
          <cell r="F994" t="str">
            <v>0790</v>
          </cell>
          <cell r="G994" t="str">
            <v>65000</v>
          </cell>
          <cell r="H994" t="str">
            <v>A</v>
          </cell>
          <cell r="I994" t="str">
            <v>00000041</v>
          </cell>
          <cell r="J994">
            <v>63</v>
          </cell>
          <cell r="K994">
            <v>314</v>
          </cell>
          <cell r="L994">
            <v>6630</v>
          </cell>
          <cell r="M994">
            <v>0</v>
          </cell>
          <cell r="N994">
            <v>0</v>
          </cell>
          <cell r="O994">
            <v>0</v>
          </cell>
          <cell r="P994">
            <v>0</v>
          </cell>
          <cell r="Q994" t="str">
            <v>0790</v>
          </cell>
          <cell r="R994" t="str">
            <v>65000</v>
          </cell>
          <cell r="S994" t="str">
            <v>200212</v>
          </cell>
          <cell r="T994" t="str">
            <v>CA01</v>
          </cell>
          <cell r="U994">
            <v>13746</v>
          </cell>
          <cell r="V994" t="str">
            <v>LDB</v>
          </cell>
          <cell r="W994">
            <v>0</v>
          </cell>
          <cell r="Y994">
            <v>0</v>
          </cell>
          <cell r="Z994">
            <v>0</v>
          </cell>
          <cell r="AA994" t="str">
            <v>BCH</v>
          </cell>
          <cell r="AB994" t="str">
            <v>0044</v>
          </cell>
          <cell r="AC994" t="str">
            <v>WKS</v>
          </cell>
          <cell r="AE994" t="str">
            <v>JV#</v>
          </cell>
          <cell r="AF994" t="str">
            <v>1232</v>
          </cell>
          <cell r="AG994" t="str">
            <v>FRN</v>
          </cell>
          <cell r="AH994" t="str">
            <v>6630</v>
          </cell>
          <cell r="AI994" t="str">
            <v>RP#</v>
          </cell>
          <cell r="AJ994" t="str">
            <v>000</v>
          </cell>
          <cell r="AK994" t="str">
            <v>CTL</v>
          </cell>
          <cell r="AM994" t="str">
            <v>RF#</v>
          </cell>
          <cell r="AU994" t="str">
            <v>ACCRUAL OF DEC 02 CAPITAL</v>
          </cell>
          <cell r="AZ994" t="str">
            <v>FPL Fibernet</v>
          </cell>
        </row>
        <row r="995">
          <cell r="A995" t="str">
            <v>107100</v>
          </cell>
          <cell r="B995" t="str">
            <v>0314</v>
          </cell>
          <cell r="C995" t="str">
            <v>06600</v>
          </cell>
          <cell r="D995" t="str">
            <v>0FIBER</v>
          </cell>
          <cell r="E995" t="str">
            <v>314000</v>
          </cell>
          <cell r="F995" t="str">
            <v>0790</v>
          </cell>
          <cell r="G995" t="str">
            <v>65000</v>
          </cell>
          <cell r="H995" t="str">
            <v>A</v>
          </cell>
          <cell r="I995" t="str">
            <v>00000041</v>
          </cell>
          <cell r="J995">
            <v>63</v>
          </cell>
          <cell r="K995">
            <v>314</v>
          </cell>
          <cell r="L995">
            <v>6630</v>
          </cell>
          <cell r="M995">
            <v>0</v>
          </cell>
          <cell r="N995">
            <v>0</v>
          </cell>
          <cell r="O995">
            <v>0</v>
          </cell>
          <cell r="P995">
            <v>0</v>
          </cell>
          <cell r="Q995" t="str">
            <v>0790</v>
          </cell>
          <cell r="R995" t="str">
            <v>65000</v>
          </cell>
          <cell r="S995" t="str">
            <v>200212</v>
          </cell>
          <cell r="T995" t="str">
            <v>CA01</v>
          </cell>
          <cell r="U995">
            <v>-4000</v>
          </cell>
          <cell r="V995" t="str">
            <v>LDB</v>
          </cell>
          <cell r="W995">
            <v>0</v>
          </cell>
          <cell r="Y995">
            <v>0</v>
          </cell>
          <cell r="Z995">
            <v>0</v>
          </cell>
          <cell r="AA995" t="str">
            <v>BCH</v>
          </cell>
          <cell r="AB995" t="str">
            <v>0049</v>
          </cell>
          <cell r="AC995" t="str">
            <v>WKS</v>
          </cell>
          <cell r="AE995" t="str">
            <v>JV#</v>
          </cell>
          <cell r="AF995" t="str">
            <v>1232</v>
          </cell>
          <cell r="AG995" t="str">
            <v>FRN</v>
          </cell>
          <cell r="AH995" t="str">
            <v>6630</v>
          </cell>
          <cell r="AI995" t="str">
            <v>RP#</v>
          </cell>
          <cell r="AJ995" t="str">
            <v>000</v>
          </cell>
          <cell r="AK995" t="str">
            <v>CTL</v>
          </cell>
          <cell r="AM995" t="str">
            <v>RF#</v>
          </cell>
          <cell r="AU995" t="str">
            <v>ACCR REVERSAL OF DEC 02</v>
          </cell>
          <cell r="AZ995" t="str">
            <v>FPL Fibernet</v>
          </cell>
        </row>
        <row r="996">
          <cell r="A996" t="str">
            <v>107100</v>
          </cell>
          <cell r="B996" t="str">
            <v>0385</v>
          </cell>
          <cell r="C996" t="str">
            <v>06600</v>
          </cell>
          <cell r="D996" t="str">
            <v>0FIBER</v>
          </cell>
          <cell r="E996" t="str">
            <v>385000</v>
          </cell>
          <cell r="F996" t="str">
            <v>0803</v>
          </cell>
          <cell r="G996" t="str">
            <v>36000</v>
          </cell>
          <cell r="H996" t="str">
            <v>A</v>
          </cell>
          <cell r="I996" t="str">
            <v>00000041</v>
          </cell>
          <cell r="J996">
            <v>60</v>
          </cell>
          <cell r="K996">
            <v>385</v>
          </cell>
          <cell r="L996">
            <v>6630</v>
          </cell>
          <cell r="M996">
            <v>0</v>
          </cell>
          <cell r="N996">
            <v>31</v>
          </cell>
          <cell r="O996">
            <v>3</v>
          </cell>
          <cell r="P996">
            <v>0.313</v>
          </cell>
          <cell r="Q996" t="str">
            <v>0803</v>
          </cell>
          <cell r="R996" t="str">
            <v>36000</v>
          </cell>
          <cell r="S996" t="str">
            <v>200212</v>
          </cell>
          <cell r="T996" t="str">
            <v>PY42</v>
          </cell>
          <cell r="U996">
            <v>286.39999999999998</v>
          </cell>
          <cell r="V996" t="str">
            <v>LDB</v>
          </cell>
          <cell r="W996">
            <v>0</v>
          </cell>
          <cell r="X996" t="str">
            <v>SHR</v>
          </cell>
          <cell r="Y996">
            <v>8</v>
          </cell>
          <cell r="Z996">
            <v>8</v>
          </cell>
          <cell r="AA996" t="str">
            <v>PYP</v>
          </cell>
          <cell r="AB996" t="str">
            <v xml:space="preserve"> 0000025</v>
          </cell>
          <cell r="AC996" t="str">
            <v>PYL</v>
          </cell>
          <cell r="AD996" t="str">
            <v>004382</v>
          </cell>
          <cell r="AE996" t="str">
            <v>EMP</v>
          </cell>
          <cell r="AF996" t="str">
            <v>46869</v>
          </cell>
          <cell r="AG996" t="str">
            <v>JUL</v>
          </cell>
          <cell r="AH996" t="str">
            <v xml:space="preserve"> 000.00</v>
          </cell>
          <cell r="AI996" t="str">
            <v>BCH</v>
          </cell>
          <cell r="AJ996" t="str">
            <v>500</v>
          </cell>
          <cell r="AK996" t="str">
            <v>CLS</v>
          </cell>
          <cell r="AL996" t="str">
            <v>R431</v>
          </cell>
          <cell r="AM996" t="str">
            <v>DTA</v>
          </cell>
          <cell r="AN996" t="str">
            <v xml:space="preserve"> 00000000000.00</v>
          </cell>
          <cell r="AO996" t="str">
            <v>DTH</v>
          </cell>
          <cell r="AP996" t="str">
            <v xml:space="preserve"> 00000000000.00</v>
          </cell>
          <cell r="AV996" t="str">
            <v>000000000</v>
          </cell>
          <cell r="AW996" t="str">
            <v>000</v>
          </cell>
          <cell r="AX996" t="str">
            <v>00</v>
          </cell>
          <cell r="AY996" t="str">
            <v>0</v>
          </cell>
          <cell r="AZ996" t="str">
            <v>FPL Fibernet</v>
          </cell>
        </row>
        <row r="997">
          <cell r="A997" t="str">
            <v>107100</v>
          </cell>
          <cell r="B997" t="str">
            <v>0314</v>
          </cell>
          <cell r="C997" t="str">
            <v>06600</v>
          </cell>
          <cell r="D997" t="str">
            <v>0FIBER</v>
          </cell>
          <cell r="E997" t="str">
            <v>314000</v>
          </cell>
          <cell r="F997" t="str">
            <v>0625</v>
          </cell>
          <cell r="G997" t="str">
            <v>52450</v>
          </cell>
          <cell r="H997" t="str">
            <v>A</v>
          </cell>
          <cell r="I997" t="str">
            <v>00000041</v>
          </cell>
          <cell r="J997">
            <v>63</v>
          </cell>
          <cell r="K997">
            <v>314</v>
          </cell>
          <cell r="L997">
            <v>6631</v>
          </cell>
          <cell r="M997">
            <v>0</v>
          </cell>
          <cell r="N997">
            <v>0</v>
          </cell>
          <cell r="O997">
            <v>0</v>
          </cell>
          <cell r="P997">
            <v>0</v>
          </cell>
          <cell r="Q997" t="str">
            <v>0625</v>
          </cell>
          <cell r="R997" t="str">
            <v>52450</v>
          </cell>
          <cell r="S997" t="str">
            <v>200212</v>
          </cell>
          <cell r="T997" t="str">
            <v>SA01</v>
          </cell>
          <cell r="U997">
            <v>14.5</v>
          </cell>
          <cell r="W997">
            <v>0</v>
          </cell>
          <cell r="Y997">
            <v>0</v>
          </cell>
          <cell r="Z997">
            <v>0</v>
          </cell>
          <cell r="AA997" t="str">
            <v>BCH</v>
          </cell>
          <cell r="AB997" t="str">
            <v>450002350</v>
          </cell>
          <cell r="AC997" t="str">
            <v>PO#</v>
          </cell>
          <cell r="AE997" t="str">
            <v>S/R</v>
          </cell>
          <cell r="AI997" t="str">
            <v>PYN</v>
          </cell>
          <cell r="AJ997" t="str">
            <v>SCHELL L D</v>
          </cell>
          <cell r="AK997" t="str">
            <v>VND</v>
          </cell>
          <cell r="AL997" t="str">
            <v>049448139</v>
          </cell>
          <cell r="AM997" t="str">
            <v>FAC</v>
          </cell>
          <cell r="AN997" t="str">
            <v>000</v>
          </cell>
          <cell r="AQ997" t="str">
            <v>NVD</v>
          </cell>
          <cell r="AR997" t="str">
            <v>2002-12-</v>
          </cell>
          <cell r="AU997" t="str">
            <v>L SCHELL MISC       SCHELL L D          1900003324</v>
          </cell>
          <cell r="AV997" t="str">
            <v>WF-BATCH</v>
          </cell>
          <cell r="AW997" t="str">
            <v>000</v>
          </cell>
          <cell r="AX997" t="str">
            <v>00</v>
          </cell>
          <cell r="AY997" t="str">
            <v>0</v>
          </cell>
          <cell r="AZ997" t="str">
            <v>FPL Fibernet</v>
          </cell>
        </row>
        <row r="998">
          <cell r="A998" t="str">
            <v>107100</v>
          </cell>
          <cell r="B998" t="str">
            <v>0314</v>
          </cell>
          <cell r="C998" t="str">
            <v>06600</v>
          </cell>
          <cell r="D998" t="str">
            <v>0FIBER</v>
          </cell>
          <cell r="E998" t="str">
            <v>314000</v>
          </cell>
          <cell r="F998" t="str">
            <v>0662</v>
          </cell>
          <cell r="G998" t="str">
            <v>51450</v>
          </cell>
          <cell r="H998" t="str">
            <v>A</v>
          </cell>
          <cell r="I998" t="str">
            <v>00000041</v>
          </cell>
          <cell r="J998">
            <v>63</v>
          </cell>
          <cell r="K998">
            <v>314</v>
          </cell>
          <cell r="L998">
            <v>6631</v>
          </cell>
          <cell r="M998">
            <v>0</v>
          </cell>
          <cell r="N998">
            <v>0</v>
          </cell>
          <cell r="O998">
            <v>0</v>
          </cell>
          <cell r="P998">
            <v>0</v>
          </cell>
          <cell r="Q998" t="str">
            <v>0662</v>
          </cell>
          <cell r="R998" t="str">
            <v>51450</v>
          </cell>
          <cell r="S998" t="str">
            <v>200212</v>
          </cell>
          <cell r="T998" t="str">
            <v>SA01</v>
          </cell>
          <cell r="U998">
            <v>875.05</v>
          </cell>
          <cell r="W998">
            <v>0</v>
          </cell>
          <cell r="Y998">
            <v>0</v>
          </cell>
          <cell r="Z998">
            <v>1</v>
          </cell>
          <cell r="AA998" t="str">
            <v>BCH</v>
          </cell>
          <cell r="AB998" t="str">
            <v>450002350</v>
          </cell>
          <cell r="AC998" t="str">
            <v>PO#</v>
          </cell>
          <cell r="AD998" t="str">
            <v>4500030221</v>
          </cell>
          <cell r="AE998" t="str">
            <v>S/R</v>
          </cell>
          <cell r="AF998" t="str">
            <v>NET</v>
          </cell>
          <cell r="AI998" t="str">
            <v>PYN</v>
          </cell>
          <cell r="AJ998" t="str">
            <v>W D COMMUNICATIONS INC</v>
          </cell>
          <cell r="AK998" t="str">
            <v>VND</v>
          </cell>
          <cell r="AL998" t="str">
            <v>591953252</v>
          </cell>
          <cell r="AM998" t="str">
            <v>FAC</v>
          </cell>
          <cell r="AN998" t="str">
            <v>000</v>
          </cell>
          <cell r="AQ998" t="str">
            <v>NVD</v>
          </cell>
          <cell r="AR998" t="str">
            <v>2002-12-</v>
          </cell>
          <cell r="AU998" t="str">
            <v>INVOICE# 26653      W D COMMUNICATIONS I5000003534</v>
          </cell>
          <cell r="AV998" t="str">
            <v>WF-BATCH</v>
          </cell>
          <cell r="AW998" t="str">
            <v>000</v>
          </cell>
          <cell r="AX998" t="str">
            <v>00</v>
          </cell>
          <cell r="AY998" t="str">
            <v>0</v>
          </cell>
          <cell r="AZ998" t="str">
            <v>FPL Fibernet</v>
          </cell>
        </row>
        <row r="999">
          <cell r="A999" t="str">
            <v>107100</v>
          </cell>
          <cell r="B999" t="str">
            <v>0314</v>
          </cell>
          <cell r="C999" t="str">
            <v>06600</v>
          </cell>
          <cell r="D999" t="str">
            <v>0FIBER</v>
          </cell>
          <cell r="E999" t="str">
            <v>314000</v>
          </cell>
          <cell r="F999" t="str">
            <v>0662</v>
          </cell>
          <cell r="G999" t="str">
            <v>51450</v>
          </cell>
          <cell r="H999" t="str">
            <v>A</v>
          </cell>
          <cell r="I999" t="str">
            <v>00000041</v>
          </cell>
          <cell r="J999">
            <v>63</v>
          </cell>
          <cell r="K999">
            <v>314</v>
          </cell>
          <cell r="L999">
            <v>6631</v>
          </cell>
          <cell r="M999">
            <v>0</v>
          </cell>
          <cell r="N999">
            <v>0</v>
          </cell>
          <cell r="O999">
            <v>0</v>
          </cell>
          <cell r="P999">
            <v>0</v>
          </cell>
          <cell r="Q999" t="str">
            <v>0662</v>
          </cell>
          <cell r="R999" t="str">
            <v>51450</v>
          </cell>
          <cell r="S999" t="str">
            <v>200212</v>
          </cell>
          <cell r="T999" t="str">
            <v>SA01</v>
          </cell>
          <cell r="U999">
            <v>2227.4</v>
          </cell>
          <cell r="W999">
            <v>0</v>
          </cell>
          <cell r="Y999">
            <v>0</v>
          </cell>
          <cell r="Z999">
            <v>1</v>
          </cell>
          <cell r="AA999" t="str">
            <v>BCH</v>
          </cell>
          <cell r="AB999" t="str">
            <v>450002350</v>
          </cell>
          <cell r="AC999" t="str">
            <v>PO#</v>
          </cell>
          <cell r="AD999" t="str">
            <v>4500030221</v>
          </cell>
          <cell r="AE999" t="str">
            <v>S/R</v>
          </cell>
          <cell r="AF999" t="str">
            <v>NET</v>
          </cell>
          <cell r="AI999" t="str">
            <v>PYN</v>
          </cell>
          <cell r="AJ999" t="str">
            <v>W D COMMUNICATIONS INC</v>
          </cell>
          <cell r="AK999" t="str">
            <v>VND</v>
          </cell>
          <cell r="AL999" t="str">
            <v>591953252</v>
          </cell>
          <cell r="AM999" t="str">
            <v>FAC</v>
          </cell>
          <cell r="AN999" t="str">
            <v>000</v>
          </cell>
          <cell r="AQ999" t="str">
            <v>NVD</v>
          </cell>
          <cell r="AR999" t="str">
            <v>2002-12-</v>
          </cell>
          <cell r="AU999" t="str">
            <v>INVOICE# 26606      W D COMMUNICATIONS I5000003537</v>
          </cell>
          <cell r="AV999" t="str">
            <v>WF-BATCH</v>
          </cell>
          <cell r="AW999" t="str">
            <v>000</v>
          </cell>
          <cell r="AX999" t="str">
            <v>00</v>
          </cell>
          <cell r="AY999" t="str">
            <v>0</v>
          </cell>
          <cell r="AZ999" t="str">
            <v>FPL Fibernet</v>
          </cell>
        </row>
        <row r="1000">
          <cell r="A1000" t="str">
            <v>107100</v>
          </cell>
          <cell r="B1000" t="str">
            <v>0314</v>
          </cell>
          <cell r="C1000" t="str">
            <v>06600</v>
          </cell>
          <cell r="D1000" t="str">
            <v>0FIBER</v>
          </cell>
          <cell r="E1000" t="str">
            <v>314000</v>
          </cell>
          <cell r="F1000" t="str">
            <v>0790</v>
          </cell>
          <cell r="G1000" t="str">
            <v>65000</v>
          </cell>
          <cell r="H1000" t="str">
            <v>A</v>
          </cell>
          <cell r="I1000" t="str">
            <v>00000041</v>
          </cell>
          <cell r="J1000">
            <v>63</v>
          </cell>
          <cell r="K1000">
            <v>314</v>
          </cell>
          <cell r="L1000">
            <v>6631</v>
          </cell>
          <cell r="M1000">
            <v>0</v>
          </cell>
          <cell r="N1000">
            <v>0</v>
          </cell>
          <cell r="O1000">
            <v>0</v>
          </cell>
          <cell r="P1000">
            <v>0</v>
          </cell>
          <cell r="Q1000" t="str">
            <v>0790</v>
          </cell>
          <cell r="R1000" t="str">
            <v>65000</v>
          </cell>
          <cell r="S1000" t="str">
            <v>200212</v>
          </cell>
          <cell r="T1000" t="str">
            <v>CA01</v>
          </cell>
          <cell r="U1000">
            <v>-41499.25</v>
          </cell>
          <cell r="V1000" t="str">
            <v>LDB</v>
          </cell>
          <cell r="W1000">
            <v>0</v>
          </cell>
          <cell r="Y1000">
            <v>0</v>
          </cell>
          <cell r="Z1000">
            <v>0</v>
          </cell>
          <cell r="AA1000" t="str">
            <v>BCH</v>
          </cell>
          <cell r="AB1000" t="str">
            <v>0023</v>
          </cell>
          <cell r="AC1000" t="str">
            <v>WKS</v>
          </cell>
          <cell r="AE1000" t="str">
            <v>JV#</v>
          </cell>
          <cell r="AF1000" t="str">
            <v>1232</v>
          </cell>
          <cell r="AG1000" t="str">
            <v>FRN</v>
          </cell>
          <cell r="AH1000" t="str">
            <v>6631</v>
          </cell>
          <cell r="AI1000" t="str">
            <v>RP#</v>
          </cell>
          <cell r="AJ1000" t="str">
            <v>000</v>
          </cell>
          <cell r="AK1000" t="str">
            <v>CTL</v>
          </cell>
          <cell r="AM1000" t="str">
            <v>RF#</v>
          </cell>
          <cell r="AU1000" t="str">
            <v>TO PLACE IN SERVICE</v>
          </cell>
          <cell r="AZ1000" t="str">
            <v>FPL Fibernet</v>
          </cell>
        </row>
        <row r="1001">
          <cell r="A1001" t="str">
            <v>107100</v>
          </cell>
          <cell r="B1001" t="str">
            <v>0314</v>
          </cell>
          <cell r="C1001" t="str">
            <v>06600</v>
          </cell>
          <cell r="D1001" t="str">
            <v>0FIBER</v>
          </cell>
          <cell r="E1001" t="str">
            <v>314000</v>
          </cell>
          <cell r="F1001" t="str">
            <v>0662</v>
          </cell>
          <cell r="G1001" t="str">
            <v>51450</v>
          </cell>
          <cell r="H1001" t="str">
            <v>A</v>
          </cell>
          <cell r="I1001" t="str">
            <v>00000041</v>
          </cell>
          <cell r="J1001">
            <v>63</v>
          </cell>
          <cell r="K1001">
            <v>314</v>
          </cell>
          <cell r="L1001">
            <v>6632</v>
          </cell>
          <cell r="M1001">
            <v>0</v>
          </cell>
          <cell r="N1001">
            <v>0</v>
          </cell>
          <cell r="O1001">
            <v>0</v>
          </cell>
          <cell r="P1001">
            <v>0</v>
          </cell>
          <cell r="Q1001" t="str">
            <v>0662</v>
          </cell>
          <cell r="R1001" t="str">
            <v>51450</v>
          </cell>
          <cell r="S1001" t="str">
            <v>200212</v>
          </cell>
          <cell r="T1001" t="str">
            <v>SA01</v>
          </cell>
          <cell r="U1001">
            <v>278.43</v>
          </cell>
          <cell r="W1001">
            <v>0</v>
          </cell>
          <cell r="Y1001">
            <v>0</v>
          </cell>
          <cell r="Z1001">
            <v>1</v>
          </cell>
          <cell r="AA1001" t="str">
            <v>BCH</v>
          </cell>
          <cell r="AB1001" t="str">
            <v>450002361</v>
          </cell>
          <cell r="AC1001" t="str">
            <v>PO#</v>
          </cell>
          <cell r="AD1001" t="str">
            <v>4500030221</v>
          </cell>
          <cell r="AE1001" t="str">
            <v>S/R</v>
          </cell>
          <cell r="AF1001" t="str">
            <v>NET</v>
          </cell>
          <cell r="AI1001" t="str">
            <v>PYN</v>
          </cell>
          <cell r="AJ1001" t="str">
            <v>W D COMMUNICATIONS INC</v>
          </cell>
          <cell r="AK1001" t="str">
            <v>VND</v>
          </cell>
          <cell r="AL1001" t="str">
            <v>591953252</v>
          </cell>
          <cell r="AM1001" t="str">
            <v>FAC</v>
          </cell>
          <cell r="AN1001" t="str">
            <v>000</v>
          </cell>
          <cell r="AQ1001" t="str">
            <v>NVD</v>
          </cell>
          <cell r="AR1001" t="str">
            <v>2002-12-</v>
          </cell>
          <cell r="AU1001" t="str">
            <v>INVOICE# 26837      W D COMMUNICATIONS I5000003715</v>
          </cell>
          <cell r="AV1001" t="str">
            <v>WF-BATCH</v>
          </cell>
          <cell r="AW1001" t="str">
            <v>000</v>
          </cell>
          <cell r="AX1001" t="str">
            <v>00</v>
          </cell>
          <cell r="AY1001" t="str">
            <v>0</v>
          </cell>
          <cell r="AZ1001" t="str">
            <v>FPL Fibernet</v>
          </cell>
        </row>
        <row r="1002">
          <cell r="A1002" t="str">
            <v>107100</v>
          </cell>
          <cell r="B1002" t="str">
            <v>0314</v>
          </cell>
          <cell r="C1002" t="str">
            <v>06600</v>
          </cell>
          <cell r="D1002" t="str">
            <v>0FIBER</v>
          </cell>
          <cell r="E1002" t="str">
            <v>314000</v>
          </cell>
          <cell r="F1002" t="str">
            <v>0662</v>
          </cell>
          <cell r="G1002" t="str">
            <v>51450</v>
          </cell>
          <cell r="H1002" t="str">
            <v>A</v>
          </cell>
          <cell r="I1002" t="str">
            <v>00000041</v>
          </cell>
          <cell r="J1002">
            <v>63</v>
          </cell>
          <cell r="K1002">
            <v>314</v>
          </cell>
          <cell r="L1002">
            <v>6632</v>
          </cell>
          <cell r="M1002">
            <v>0</v>
          </cell>
          <cell r="N1002">
            <v>0</v>
          </cell>
          <cell r="O1002">
            <v>0</v>
          </cell>
          <cell r="P1002">
            <v>0</v>
          </cell>
          <cell r="Q1002" t="str">
            <v>0662</v>
          </cell>
          <cell r="R1002" t="str">
            <v>51450</v>
          </cell>
          <cell r="S1002" t="str">
            <v>200212</v>
          </cell>
          <cell r="T1002" t="str">
            <v>SA01</v>
          </cell>
          <cell r="U1002">
            <v>397.75</v>
          </cell>
          <cell r="W1002">
            <v>0</v>
          </cell>
          <cell r="Y1002">
            <v>0</v>
          </cell>
          <cell r="Z1002">
            <v>1</v>
          </cell>
          <cell r="AA1002" t="str">
            <v>BCH</v>
          </cell>
          <cell r="AB1002" t="str">
            <v>450002361</v>
          </cell>
          <cell r="AC1002" t="str">
            <v>PO#</v>
          </cell>
          <cell r="AD1002" t="str">
            <v>4500030221</v>
          </cell>
          <cell r="AE1002" t="str">
            <v>S/R</v>
          </cell>
          <cell r="AF1002" t="str">
            <v>NET</v>
          </cell>
          <cell r="AI1002" t="str">
            <v>PYN</v>
          </cell>
          <cell r="AJ1002" t="str">
            <v>W D COMMUNICATIONS INC</v>
          </cell>
          <cell r="AK1002" t="str">
            <v>VND</v>
          </cell>
          <cell r="AL1002" t="str">
            <v>591953252</v>
          </cell>
          <cell r="AM1002" t="str">
            <v>FAC</v>
          </cell>
          <cell r="AN1002" t="str">
            <v>000</v>
          </cell>
          <cell r="AQ1002" t="str">
            <v>NVD</v>
          </cell>
          <cell r="AR1002" t="str">
            <v>2002-12-</v>
          </cell>
          <cell r="AU1002" t="str">
            <v>INVOICE# 26789      W D COMMUNICATIONS I5000003714</v>
          </cell>
          <cell r="AV1002" t="str">
            <v>WF-BATCH</v>
          </cell>
          <cell r="AW1002" t="str">
            <v>000</v>
          </cell>
          <cell r="AX1002" t="str">
            <v>00</v>
          </cell>
          <cell r="AY1002" t="str">
            <v>0</v>
          </cell>
          <cell r="AZ1002" t="str">
            <v>FPL Fibernet</v>
          </cell>
        </row>
        <row r="1003">
          <cell r="A1003" t="str">
            <v>107100</v>
          </cell>
          <cell r="B1003" t="str">
            <v>0314</v>
          </cell>
          <cell r="C1003" t="str">
            <v>06600</v>
          </cell>
          <cell r="D1003" t="str">
            <v>0FIBER</v>
          </cell>
          <cell r="E1003" t="str">
            <v>314000</v>
          </cell>
          <cell r="F1003" t="str">
            <v>0662</v>
          </cell>
          <cell r="G1003" t="str">
            <v>51450</v>
          </cell>
          <cell r="H1003" t="str">
            <v>A</v>
          </cell>
          <cell r="I1003" t="str">
            <v>00000041</v>
          </cell>
          <cell r="J1003">
            <v>63</v>
          </cell>
          <cell r="K1003">
            <v>314</v>
          </cell>
          <cell r="L1003">
            <v>6632</v>
          </cell>
          <cell r="M1003">
            <v>0</v>
          </cell>
          <cell r="N1003">
            <v>0</v>
          </cell>
          <cell r="O1003">
            <v>0</v>
          </cell>
          <cell r="P1003">
            <v>0</v>
          </cell>
          <cell r="Q1003" t="str">
            <v>0662</v>
          </cell>
          <cell r="R1003" t="str">
            <v>51450</v>
          </cell>
          <cell r="S1003" t="str">
            <v>200212</v>
          </cell>
          <cell r="T1003" t="str">
            <v>SA01</v>
          </cell>
          <cell r="U1003">
            <v>530</v>
          </cell>
          <cell r="W1003">
            <v>0</v>
          </cell>
          <cell r="Y1003">
            <v>0</v>
          </cell>
          <cell r="Z1003">
            <v>1</v>
          </cell>
          <cell r="AA1003" t="str">
            <v>BCH</v>
          </cell>
          <cell r="AB1003" t="str">
            <v>450002339</v>
          </cell>
          <cell r="AC1003" t="str">
            <v>PO#</v>
          </cell>
          <cell r="AD1003" t="str">
            <v>4500094253</v>
          </cell>
          <cell r="AE1003" t="str">
            <v>S/R</v>
          </cell>
          <cell r="AF1003" t="str">
            <v>337</v>
          </cell>
          <cell r="AI1003" t="str">
            <v>PYN</v>
          </cell>
          <cell r="AJ1003" t="str">
            <v>YOUNGS COMMUNICATIONS CO</v>
          </cell>
          <cell r="AK1003" t="str">
            <v>VND</v>
          </cell>
          <cell r="AL1003" t="str">
            <v>591398816</v>
          </cell>
          <cell r="AM1003" t="str">
            <v>FAC</v>
          </cell>
          <cell r="AN1003" t="str">
            <v>000</v>
          </cell>
          <cell r="AQ1003" t="str">
            <v>NVD</v>
          </cell>
          <cell r="AR1003" t="str">
            <v>2002-12-</v>
          </cell>
          <cell r="AU1003" t="str">
            <v>INVOICE# 72105      YOUNGS COMMUNICATION5000003502</v>
          </cell>
          <cell r="AV1003" t="str">
            <v>WF-BATCH</v>
          </cell>
          <cell r="AW1003" t="str">
            <v>000</v>
          </cell>
          <cell r="AX1003" t="str">
            <v>00</v>
          </cell>
          <cell r="AY1003" t="str">
            <v>0</v>
          </cell>
          <cell r="AZ1003" t="str">
            <v>FPL Fibernet</v>
          </cell>
        </row>
        <row r="1004">
          <cell r="A1004" t="str">
            <v>107100</v>
          </cell>
          <cell r="B1004" t="str">
            <v>0314</v>
          </cell>
          <cell r="C1004" t="str">
            <v>06600</v>
          </cell>
          <cell r="D1004" t="str">
            <v>0FIBER</v>
          </cell>
          <cell r="E1004" t="str">
            <v>314000</v>
          </cell>
          <cell r="F1004" t="str">
            <v>0662</v>
          </cell>
          <cell r="G1004" t="str">
            <v>51450</v>
          </cell>
          <cell r="H1004" t="str">
            <v>A</v>
          </cell>
          <cell r="I1004" t="str">
            <v>00000041</v>
          </cell>
          <cell r="J1004">
            <v>63</v>
          </cell>
          <cell r="K1004">
            <v>314</v>
          </cell>
          <cell r="L1004">
            <v>6632</v>
          </cell>
          <cell r="M1004">
            <v>0</v>
          </cell>
          <cell r="N1004">
            <v>0</v>
          </cell>
          <cell r="O1004">
            <v>0</v>
          </cell>
          <cell r="P1004">
            <v>0</v>
          </cell>
          <cell r="Q1004" t="str">
            <v>0662</v>
          </cell>
          <cell r="R1004" t="str">
            <v>51450</v>
          </cell>
          <cell r="S1004" t="str">
            <v>200212</v>
          </cell>
          <cell r="T1004" t="str">
            <v>SA01</v>
          </cell>
          <cell r="U1004">
            <v>1113.7</v>
          </cell>
          <cell r="W1004">
            <v>0</v>
          </cell>
          <cell r="Y1004">
            <v>0</v>
          </cell>
          <cell r="Z1004">
            <v>1</v>
          </cell>
          <cell r="AA1004" t="str">
            <v>BCH</v>
          </cell>
          <cell r="AB1004" t="str">
            <v>450002361</v>
          </cell>
          <cell r="AC1004" t="str">
            <v>PO#</v>
          </cell>
          <cell r="AD1004" t="str">
            <v>4500030221</v>
          </cell>
          <cell r="AE1004" t="str">
            <v>S/R</v>
          </cell>
          <cell r="AF1004" t="str">
            <v>NET</v>
          </cell>
          <cell r="AI1004" t="str">
            <v>PYN</v>
          </cell>
          <cell r="AJ1004" t="str">
            <v>W D COMMUNICATIONS INC</v>
          </cell>
          <cell r="AK1004" t="str">
            <v>VND</v>
          </cell>
          <cell r="AL1004" t="str">
            <v>591953252</v>
          </cell>
          <cell r="AM1004" t="str">
            <v>FAC</v>
          </cell>
          <cell r="AN1004" t="str">
            <v>000</v>
          </cell>
          <cell r="AQ1004" t="str">
            <v>NVD</v>
          </cell>
          <cell r="AR1004" t="str">
            <v>2002-12-</v>
          </cell>
          <cell r="AU1004" t="str">
            <v>INVOICE# 26810      W D COMMUNICATIONS I5000003705</v>
          </cell>
          <cell r="AV1004" t="str">
            <v>WF-BATCH</v>
          </cell>
          <cell r="AW1004" t="str">
            <v>000</v>
          </cell>
          <cell r="AX1004" t="str">
            <v>00</v>
          </cell>
          <cell r="AY1004" t="str">
            <v>0</v>
          </cell>
          <cell r="AZ1004" t="str">
            <v>FPL Fibernet</v>
          </cell>
        </row>
        <row r="1005">
          <cell r="A1005" t="str">
            <v>107100</v>
          </cell>
          <cell r="B1005" t="str">
            <v>0314</v>
          </cell>
          <cell r="C1005" t="str">
            <v>06600</v>
          </cell>
          <cell r="D1005" t="str">
            <v>0FIBER</v>
          </cell>
          <cell r="E1005" t="str">
            <v>314000</v>
          </cell>
          <cell r="F1005" t="str">
            <v>0662</v>
          </cell>
          <cell r="G1005" t="str">
            <v>51450</v>
          </cell>
          <cell r="H1005" t="str">
            <v>A</v>
          </cell>
          <cell r="I1005" t="str">
            <v>00000041</v>
          </cell>
          <cell r="J1005">
            <v>63</v>
          </cell>
          <cell r="K1005">
            <v>314</v>
          </cell>
          <cell r="L1005">
            <v>6632</v>
          </cell>
          <cell r="M1005">
            <v>0</v>
          </cell>
          <cell r="N1005">
            <v>0</v>
          </cell>
          <cell r="O1005">
            <v>0</v>
          </cell>
          <cell r="P1005">
            <v>0</v>
          </cell>
          <cell r="Q1005" t="str">
            <v>0662</v>
          </cell>
          <cell r="R1005" t="str">
            <v>51450</v>
          </cell>
          <cell r="S1005" t="str">
            <v>200212</v>
          </cell>
          <cell r="T1005" t="str">
            <v>SA01</v>
          </cell>
          <cell r="U1005">
            <v>1193.25</v>
          </cell>
          <cell r="W1005">
            <v>0</v>
          </cell>
          <cell r="Y1005">
            <v>0</v>
          </cell>
          <cell r="Z1005">
            <v>1</v>
          </cell>
          <cell r="AA1005" t="str">
            <v>BCH</v>
          </cell>
          <cell r="AB1005" t="str">
            <v>450002350</v>
          </cell>
          <cell r="AC1005" t="str">
            <v>PO#</v>
          </cell>
          <cell r="AD1005" t="str">
            <v>4500030221</v>
          </cell>
          <cell r="AE1005" t="str">
            <v>S/R</v>
          </cell>
          <cell r="AF1005" t="str">
            <v>NET</v>
          </cell>
          <cell r="AI1005" t="str">
            <v>PYN</v>
          </cell>
          <cell r="AJ1005" t="str">
            <v>W D COMMUNICATIONS INC</v>
          </cell>
          <cell r="AK1005" t="str">
            <v>VND</v>
          </cell>
          <cell r="AL1005" t="str">
            <v>591953252</v>
          </cell>
          <cell r="AM1005" t="str">
            <v>FAC</v>
          </cell>
          <cell r="AN1005" t="str">
            <v>000</v>
          </cell>
          <cell r="AQ1005" t="str">
            <v>NVD</v>
          </cell>
          <cell r="AR1005" t="str">
            <v>2002-12-</v>
          </cell>
          <cell r="AU1005" t="str">
            <v>INVOICE# 26749      W D COMMUNICATIONS I5000003546</v>
          </cell>
          <cell r="AV1005" t="str">
            <v>WF-BATCH</v>
          </cell>
          <cell r="AW1005" t="str">
            <v>000</v>
          </cell>
          <cell r="AX1005" t="str">
            <v>00</v>
          </cell>
          <cell r="AY1005" t="str">
            <v>0</v>
          </cell>
          <cell r="AZ1005" t="str">
            <v>FPL Fibernet</v>
          </cell>
        </row>
        <row r="1006">
          <cell r="A1006" t="str">
            <v>107100</v>
          </cell>
          <cell r="B1006" t="str">
            <v>0314</v>
          </cell>
          <cell r="C1006" t="str">
            <v>06600</v>
          </cell>
          <cell r="D1006" t="str">
            <v>0FIBER</v>
          </cell>
          <cell r="E1006" t="str">
            <v>314000</v>
          </cell>
          <cell r="F1006" t="str">
            <v>0662</v>
          </cell>
          <cell r="G1006" t="str">
            <v>51450</v>
          </cell>
          <cell r="H1006" t="str">
            <v>A</v>
          </cell>
          <cell r="I1006" t="str">
            <v>00000041</v>
          </cell>
          <cell r="J1006">
            <v>63</v>
          </cell>
          <cell r="K1006">
            <v>314</v>
          </cell>
          <cell r="L1006">
            <v>6632</v>
          </cell>
          <cell r="M1006">
            <v>0</v>
          </cell>
          <cell r="N1006">
            <v>0</v>
          </cell>
          <cell r="O1006">
            <v>0</v>
          </cell>
          <cell r="P1006">
            <v>0</v>
          </cell>
          <cell r="Q1006" t="str">
            <v>0662</v>
          </cell>
          <cell r="R1006" t="str">
            <v>51450</v>
          </cell>
          <cell r="S1006" t="str">
            <v>200212</v>
          </cell>
          <cell r="T1006" t="str">
            <v>SA01</v>
          </cell>
          <cell r="U1006">
            <v>1392.13</v>
          </cell>
          <cell r="W1006">
            <v>0</v>
          </cell>
          <cell r="Y1006">
            <v>0</v>
          </cell>
          <cell r="Z1006">
            <v>1</v>
          </cell>
          <cell r="AA1006" t="str">
            <v>BCH</v>
          </cell>
          <cell r="AB1006" t="str">
            <v>450002350</v>
          </cell>
          <cell r="AC1006" t="str">
            <v>PO#</v>
          </cell>
          <cell r="AD1006" t="str">
            <v>4500030221</v>
          </cell>
          <cell r="AE1006" t="str">
            <v>S/R</v>
          </cell>
          <cell r="AF1006" t="str">
            <v>NET</v>
          </cell>
          <cell r="AI1006" t="str">
            <v>PYN</v>
          </cell>
          <cell r="AJ1006" t="str">
            <v>W D COMMUNICATIONS INC</v>
          </cell>
          <cell r="AK1006" t="str">
            <v>VND</v>
          </cell>
          <cell r="AL1006" t="str">
            <v>591953252</v>
          </cell>
          <cell r="AM1006" t="str">
            <v>FAC</v>
          </cell>
          <cell r="AN1006" t="str">
            <v>000</v>
          </cell>
          <cell r="AQ1006" t="str">
            <v>NVD</v>
          </cell>
          <cell r="AR1006" t="str">
            <v>2002-12-</v>
          </cell>
          <cell r="AU1006" t="str">
            <v>INVOICE# 26652      W D COMMUNICATIONS I5000003585</v>
          </cell>
          <cell r="AV1006" t="str">
            <v>WF-BATCH</v>
          </cell>
          <cell r="AW1006" t="str">
            <v>000</v>
          </cell>
          <cell r="AX1006" t="str">
            <v>00</v>
          </cell>
          <cell r="AY1006" t="str">
            <v>0</v>
          </cell>
          <cell r="AZ1006" t="str">
            <v>FPL Fibernet</v>
          </cell>
        </row>
        <row r="1007">
          <cell r="A1007" t="str">
            <v>107100</v>
          </cell>
          <cell r="B1007" t="str">
            <v>0314</v>
          </cell>
          <cell r="C1007" t="str">
            <v>06600</v>
          </cell>
          <cell r="D1007" t="str">
            <v>0FIBER</v>
          </cell>
          <cell r="E1007" t="str">
            <v>314000</v>
          </cell>
          <cell r="F1007" t="str">
            <v>0662</v>
          </cell>
          <cell r="G1007" t="str">
            <v>51450</v>
          </cell>
          <cell r="H1007" t="str">
            <v>A</v>
          </cell>
          <cell r="I1007" t="str">
            <v>00000041</v>
          </cell>
          <cell r="J1007">
            <v>63</v>
          </cell>
          <cell r="K1007">
            <v>314</v>
          </cell>
          <cell r="L1007">
            <v>6632</v>
          </cell>
          <cell r="M1007">
            <v>0</v>
          </cell>
          <cell r="N1007">
            <v>0</v>
          </cell>
          <cell r="O1007">
            <v>0</v>
          </cell>
          <cell r="P1007">
            <v>0</v>
          </cell>
          <cell r="Q1007" t="str">
            <v>0662</v>
          </cell>
          <cell r="R1007" t="str">
            <v>51450</v>
          </cell>
          <cell r="S1007" t="str">
            <v>200212</v>
          </cell>
          <cell r="T1007" t="str">
            <v>SA01</v>
          </cell>
          <cell r="U1007">
            <v>1988.75</v>
          </cell>
          <cell r="W1007">
            <v>0</v>
          </cell>
          <cell r="Y1007">
            <v>0</v>
          </cell>
          <cell r="Z1007">
            <v>1</v>
          </cell>
          <cell r="AA1007" t="str">
            <v>BCH</v>
          </cell>
          <cell r="AB1007" t="str">
            <v>450002350</v>
          </cell>
          <cell r="AC1007" t="str">
            <v>PO#</v>
          </cell>
          <cell r="AD1007" t="str">
            <v>4500030221</v>
          </cell>
          <cell r="AE1007" t="str">
            <v>S/R</v>
          </cell>
          <cell r="AF1007" t="str">
            <v>NET</v>
          </cell>
          <cell r="AI1007" t="str">
            <v>PYN</v>
          </cell>
          <cell r="AJ1007" t="str">
            <v>W D COMMUNICATIONS INC</v>
          </cell>
          <cell r="AK1007" t="str">
            <v>VND</v>
          </cell>
          <cell r="AL1007" t="str">
            <v>591953252</v>
          </cell>
          <cell r="AM1007" t="str">
            <v>FAC</v>
          </cell>
          <cell r="AN1007" t="str">
            <v>000</v>
          </cell>
          <cell r="AQ1007" t="str">
            <v>NVD</v>
          </cell>
          <cell r="AR1007" t="str">
            <v>2002-12-</v>
          </cell>
          <cell r="AU1007" t="str">
            <v>INVOICE# 26555      W D COMMUNICATIONS I5000003544</v>
          </cell>
          <cell r="AV1007" t="str">
            <v>WF-BATCH</v>
          </cell>
          <cell r="AW1007" t="str">
            <v>000</v>
          </cell>
          <cell r="AX1007" t="str">
            <v>00</v>
          </cell>
          <cell r="AY1007" t="str">
            <v>0</v>
          </cell>
          <cell r="AZ1007" t="str">
            <v>FPL Fibernet</v>
          </cell>
        </row>
        <row r="1008">
          <cell r="A1008" t="str">
            <v>107100</v>
          </cell>
          <cell r="B1008" t="str">
            <v>0314</v>
          </cell>
          <cell r="C1008" t="str">
            <v>06600</v>
          </cell>
          <cell r="D1008" t="str">
            <v>0FIBER</v>
          </cell>
          <cell r="E1008" t="str">
            <v>314000</v>
          </cell>
          <cell r="F1008" t="str">
            <v>0662</v>
          </cell>
          <cell r="G1008" t="str">
            <v>51450</v>
          </cell>
          <cell r="H1008" t="str">
            <v>A</v>
          </cell>
          <cell r="I1008" t="str">
            <v>00000041</v>
          </cell>
          <cell r="J1008">
            <v>63</v>
          </cell>
          <cell r="K1008">
            <v>314</v>
          </cell>
          <cell r="L1008">
            <v>6632</v>
          </cell>
          <cell r="M1008">
            <v>0</v>
          </cell>
          <cell r="N1008">
            <v>0</v>
          </cell>
          <cell r="O1008">
            <v>0</v>
          </cell>
          <cell r="P1008">
            <v>0</v>
          </cell>
          <cell r="Q1008" t="str">
            <v>0662</v>
          </cell>
          <cell r="R1008" t="str">
            <v>51450</v>
          </cell>
          <cell r="S1008" t="str">
            <v>200212</v>
          </cell>
          <cell r="T1008" t="str">
            <v>SA01</v>
          </cell>
          <cell r="U1008">
            <v>1988.75</v>
          </cell>
          <cell r="W1008">
            <v>0</v>
          </cell>
          <cell r="Y1008">
            <v>0</v>
          </cell>
          <cell r="Z1008">
            <v>1</v>
          </cell>
          <cell r="AA1008" t="str">
            <v>BCH</v>
          </cell>
          <cell r="AB1008" t="str">
            <v>450002350</v>
          </cell>
          <cell r="AC1008" t="str">
            <v>PO#</v>
          </cell>
          <cell r="AD1008" t="str">
            <v>4500030221</v>
          </cell>
          <cell r="AE1008" t="str">
            <v>S/R</v>
          </cell>
          <cell r="AF1008" t="str">
            <v>NET</v>
          </cell>
          <cell r="AI1008" t="str">
            <v>PYN</v>
          </cell>
          <cell r="AJ1008" t="str">
            <v>W D COMMUNICATIONS INC</v>
          </cell>
          <cell r="AK1008" t="str">
            <v>VND</v>
          </cell>
          <cell r="AL1008" t="str">
            <v>591953252</v>
          </cell>
          <cell r="AM1008" t="str">
            <v>FAC</v>
          </cell>
          <cell r="AN1008" t="str">
            <v>000</v>
          </cell>
          <cell r="AQ1008" t="str">
            <v>NVD</v>
          </cell>
          <cell r="AR1008" t="str">
            <v>2002-12-</v>
          </cell>
          <cell r="AU1008" t="str">
            <v>INVOICE# 26575      W D COMMUNICATIONS I5000003540</v>
          </cell>
          <cell r="AV1008" t="str">
            <v>WF-BATCH</v>
          </cell>
          <cell r="AW1008" t="str">
            <v>000</v>
          </cell>
          <cell r="AX1008" t="str">
            <v>00</v>
          </cell>
          <cell r="AY1008" t="str">
            <v>0</v>
          </cell>
          <cell r="AZ1008" t="str">
            <v>FPL Fibernet</v>
          </cell>
        </row>
        <row r="1009">
          <cell r="A1009" t="str">
            <v>107100</v>
          </cell>
          <cell r="B1009" t="str">
            <v>0314</v>
          </cell>
          <cell r="C1009" t="str">
            <v>06600</v>
          </cell>
          <cell r="D1009" t="str">
            <v>0FIBER</v>
          </cell>
          <cell r="E1009" t="str">
            <v>314000</v>
          </cell>
          <cell r="F1009" t="str">
            <v>0662</v>
          </cell>
          <cell r="G1009" t="str">
            <v>51450</v>
          </cell>
          <cell r="H1009" t="str">
            <v>A</v>
          </cell>
          <cell r="I1009" t="str">
            <v>00000041</v>
          </cell>
          <cell r="J1009">
            <v>63</v>
          </cell>
          <cell r="K1009">
            <v>314</v>
          </cell>
          <cell r="L1009">
            <v>6632</v>
          </cell>
          <cell r="M1009">
            <v>0</v>
          </cell>
          <cell r="N1009">
            <v>0</v>
          </cell>
          <cell r="O1009">
            <v>0</v>
          </cell>
          <cell r="P1009">
            <v>0</v>
          </cell>
          <cell r="Q1009" t="str">
            <v>0662</v>
          </cell>
          <cell r="R1009" t="str">
            <v>51450</v>
          </cell>
          <cell r="S1009" t="str">
            <v>200212</v>
          </cell>
          <cell r="T1009" t="str">
            <v>SA01</v>
          </cell>
          <cell r="U1009">
            <v>1988.75</v>
          </cell>
          <cell r="W1009">
            <v>0</v>
          </cell>
          <cell r="Y1009">
            <v>0</v>
          </cell>
          <cell r="Z1009">
            <v>1</v>
          </cell>
          <cell r="AA1009" t="str">
            <v>BCH</v>
          </cell>
          <cell r="AB1009" t="str">
            <v>450002350</v>
          </cell>
          <cell r="AC1009" t="str">
            <v>PO#</v>
          </cell>
          <cell r="AD1009" t="str">
            <v>4500030221</v>
          </cell>
          <cell r="AE1009" t="str">
            <v>S/R</v>
          </cell>
          <cell r="AF1009" t="str">
            <v>NET</v>
          </cell>
          <cell r="AI1009" t="str">
            <v>PYN</v>
          </cell>
          <cell r="AJ1009" t="str">
            <v>W D COMMUNICATIONS INC</v>
          </cell>
          <cell r="AK1009" t="str">
            <v>VND</v>
          </cell>
          <cell r="AL1009" t="str">
            <v>591953252</v>
          </cell>
          <cell r="AM1009" t="str">
            <v>FAC</v>
          </cell>
          <cell r="AN1009" t="str">
            <v>000</v>
          </cell>
          <cell r="AQ1009" t="str">
            <v>NVD</v>
          </cell>
          <cell r="AR1009" t="str">
            <v>2002-12-</v>
          </cell>
          <cell r="AU1009" t="str">
            <v>INVOICE# 26605      W D COMMUNICATIONS I5000003545</v>
          </cell>
          <cell r="AV1009" t="str">
            <v>WF-BATCH</v>
          </cell>
          <cell r="AW1009" t="str">
            <v>000</v>
          </cell>
          <cell r="AX1009" t="str">
            <v>00</v>
          </cell>
          <cell r="AY1009" t="str">
            <v>0</v>
          </cell>
          <cell r="AZ1009" t="str">
            <v>FPL Fibernet</v>
          </cell>
        </row>
        <row r="1010">
          <cell r="A1010" t="str">
            <v>107100</v>
          </cell>
          <cell r="B1010" t="str">
            <v>0314</v>
          </cell>
          <cell r="C1010" t="str">
            <v>06600</v>
          </cell>
          <cell r="D1010" t="str">
            <v>0FIBER</v>
          </cell>
          <cell r="E1010" t="str">
            <v>314000</v>
          </cell>
          <cell r="F1010" t="str">
            <v>0662</v>
          </cell>
          <cell r="G1010" t="str">
            <v>65000</v>
          </cell>
          <cell r="H1010" t="str">
            <v>A</v>
          </cell>
          <cell r="I1010" t="str">
            <v>00000041</v>
          </cell>
          <cell r="J1010">
            <v>63</v>
          </cell>
          <cell r="K1010">
            <v>314</v>
          </cell>
          <cell r="L1010">
            <v>6632</v>
          </cell>
          <cell r="M1010">
            <v>0</v>
          </cell>
          <cell r="N1010">
            <v>0</v>
          </cell>
          <cell r="O1010">
            <v>0</v>
          </cell>
          <cell r="P1010">
            <v>0</v>
          </cell>
          <cell r="Q1010" t="str">
            <v>0662</v>
          </cell>
          <cell r="R1010" t="str">
            <v>65000</v>
          </cell>
          <cell r="S1010" t="str">
            <v>200212</v>
          </cell>
          <cell r="T1010" t="str">
            <v>CA01</v>
          </cell>
          <cell r="U1010">
            <v>4932.1000000000004</v>
          </cell>
          <cell r="V1010" t="str">
            <v>LDB</v>
          </cell>
          <cell r="W1010">
            <v>0</v>
          </cell>
          <cell r="Y1010">
            <v>0</v>
          </cell>
          <cell r="Z1010">
            <v>0</v>
          </cell>
          <cell r="AA1010" t="str">
            <v>BCH</v>
          </cell>
          <cell r="AB1010" t="str">
            <v>0029</v>
          </cell>
          <cell r="AC1010" t="str">
            <v>WKS</v>
          </cell>
          <cell r="AE1010" t="str">
            <v>JV#</v>
          </cell>
          <cell r="AF1010" t="str">
            <v>1232</v>
          </cell>
          <cell r="AG1010" t="str">
            <v>FRN</v>
          </cell>
          <cell r="AH1010" t="str">
            <v>6632</v>
          </cell>
          <cell r="AI1010" t="str">
            <v>RP#</v>
          </cell>
          <cell r="AJ1010" t="str">
            <v>000</v>
          </cell>
          <cell r="AK1010" t="str">
            <v>CTL</v>
          </cell>
          <cell r="AM1010" t="str">
            <v>RF#</v>
          </cell>
          <cell r="AU1010" t="str">
            <v>ACCR WD COMM UNPAID INV</v>
          </cell>
          <cell r="AZ1010" t="str">
            <v>FPL Fibernet</v>
          </cell>
        </row>
        <row r="1011">
          <cell r="A1011" t="str">
            <v>107100</v>
          </cell>
          <cell r="B1011" t="str">
            <v>0314</v>
          </cell>
          <cell r="C1011" t="str">
            <v>06600</v>
          </cell>
          <cell r="D1011" t="str">
            <v>0FIBER</v>
          </cell>
          <cell r="E1011" t="str">
            <v>314000</v>
          </cell>
          <cell r="F1011" t="str">
            <v>0662</v>
          </cell>
          <cell r="G1011" t="str">
            <v>65000</v>
          </cell>
          <cell r="H1011" t="str">
            <v>A</v>
          </cell>
          <cell r="I1011" t="str">
            <v>00000041</v>
          </cell>
          <cell r="J1011">
            <v>63</v>
          </cell>
          <cell r="K1011">
            <v>314</v>
          </cell>
          <cell r="L1011">
            <v>6632</v>
          </cell>
          <cell r="M1011">
            <v>0</v>
          </cell>
          <cell r="N1011">
            <v>0</v>
          </cell>
          <cell r="O1011">
            <v>0</v>
          </cell>
          <cell r="P1011">
            <v>0</v>
          </cell>
          <cell r="Q1011" t="str">
            <v>0662</v>
          </cell>
          <cell r="R1011" t="str">
            <v>65000</v>
          </cell>
          <cell r="S1011" t="str">
            <v>200212</v>
          </cell>
          <cell r="T1011" t="str">
            <v>CA01</v>
          </cell>
          <cell r="U1011">
            <v>4932.1000000000004</v>
          </cell>
          <cell r="V1011" t="str">
            <v>LDB</v>
          </cell>
          <cell r="W1011">
            <v>0</v>
          </cell>
          <cell r="Y1011">
            <v>0</v>
          </cell>
          <cell r="Z1011">
            <v>0</v>
          </cell>
          <cell r="AA1011" t="str">
            <v>BCH</v>
          </cell>
          <cell r="AB1011" t="str">
            <v>0033</v>
          </cell>
          <cell r="AC1011" t="str">
            <v>WKS</v>
          </cell>
          <cell r="AE1011" t="str">
            <v>JV#</v>
          </cell>
          <cell r="AF1011" t="str">
            <v>1232</v>
          </cell>
          <cell r="AG1011" t="str">
            <v>FRN</v>
          </cell>
          <cell r="AH1011" t="str">
            <v>6632</v>
          </cell>
          <cell r="AI1011" t="str">
            <v>RP#</v>
          </cell>
          <cell r="AJ1011" t="str">
            <v>000</v>
          </cell>
          <cell r="AK1011" t="str">
            <v>CTL</v>
          </cell>
          <cell r="AM1011" t="str">
            <v>RF#</v>
          </cell>
          <cell r="AU1011" t="str">
            <v>ACCR WD COMM UNPAID INV</v>
          </cell>
          <cell r="AZ1011" t="str">
            <v>FPL Fibernet</v>
          </cell>
        </row>
        <row r="1012">
          <cell r="A1012" t="str">
            <v>107100</v>
          </cell>
          <cell r="B1012" t="str">
            <v>0314</v>
          </cell>
          <cell r="C1012" t="str">
            <v>06600</v>
          </cell>
          <cell r="D1012" t="str">
            <v>0FIBER</v>
          </cell>
          <cell r="E1012" t="str">
            <v>314000</v>
          </cell>
          <cell r="F1012" t="str">
            <v>0662</v>
          </cell>
          <cell r="G1012" t="str">
            <v>65000</v>
          </cell>
          <cell r="H1012" t="str">
            <v>A</v>
          </cell>
          <cell r="I1012" t="str">
            <v>00000041</v>
          </cell>
          <cell r="J1012">
            <v>63</v>
          </cell>
          <cell r="K1012">
            <v>314</v>
          </cell>
          <cell r="L1012">
            <v>6632</v>
          </cell>
          <cell r="M1012">
            <v>0</v>
          </cell>
          <cell r="N1012">
            <v>0</v>
          </cell>
          <cell r="O1012">
            <v>0</v>
          </cell>
          <cell r="P1012">
            <v>0</v>
          </cell>
          <cell r="Q1012" t="str">
            <v>0662</v>
          </cell>
          <cell r="R1012" t="str">
            <v>65000</v>
          </cell>
          <cell r="S1012" t="str">
            <v>200212</v>
          </cell>
          <cell r="T1012" t="str">
            <v>CA01</v>
          </cell>
          <cell r="U1012">
            <v>-4932.1000000000004</v>
          </cell>
          <cell r="V1012" t="str">
            <v>LDB</v>
          </cell>
          <cell r="W1012">
            <v>0</v>
          </cell>
          <cell r="Y1012">
            <v>0</v>
          </cell>
          <cell r="Z1012">
            <v>0</v>
          </cell>
          <cell r="AA1012" t="str">
            <v>BCH</v>
          </cell>
          <cell r="AB1012" t="str">
            <v>0034</v>
          </cell>
          <cell r="AC1012" t="str">
            <v>WKS</v>
          </cell>
          <cell r="AE1012" t="str">
            <v>JV#</v>
          </cell>
          <cell r="AF1012" t="str">
            <v>1232</v>
          </cell>
          <cell r="AG1012" t="str">
            <v>FRN</v>
          </cell>
          <cell r="AH1012" t="str">
            <v>6632</v>
          </cell>
          <cell r="AI1012" t="str">
            <v>RP#</v>
          </cell>
          <cell r="AJ1012" t="str">
            <v>000</v>
          </cell>
          <cell r="AK1012" t="str">
            <v>CTL</v>
          </cell>
          <cell r="AM1012" t="str">
            <v>RF#</v>
          </cell>
          <cell r="AU1012" t="str">
            <v>ACCR WD COMM UNPAID INV</v>
          </cell>
          <cell r="AZ1012" t="str">
            <v>FPL Fibernet</v>
          </cell>
        </row>
        <row r="1013">
          <cell r="A1013" t="str">
            <v>107100</v>
          </cell>
          <cell r="B1013" t="str">
            <v>0314</v>
          </cell>
          <cell r="C1013" t="str">
            <v>06600</v>
          </cell>
          <cell r="D1013" t="str">
            <v>0FIBER</v>
          </cell>
          <cell r="E1013" t="str">
            <v>314000</v>
          </cell>
          <cell r="F1013" t="str">
            <v>0675</v>
          </cell>
          <cell r="G1013" t="str">
            <v>52450</v>
          </cell>
          <cell r="H1013" t="str">
            <v>A</v>
          </cell>
          <cell r="I1013" t="str">
            <v>00000041</v>
          </cell>
          <cell r="J1013">
            <v>63</v>
          </cell>
          <cell r="K1013">
            <v>314</v>
          </cell>
          <cell r="L1013">
            <v>6632</v>
          </cell>
          <cell r="M1013">
            <v>0</v>
          </cell>
          <cell r="N1013">
            <v>0</v>
          </cell>
          <cell r="O1013">
            <v>0</v>
          </cell>
          <cell r="P1013">
            <v>0</v>
          </cell>
          <cell r="Q1013" t="str">
            <v>0675</v>
          </cell>
          <cell r="R1013" t="str">
            <v>52450</v>
          </cell>
          <cell r="S1013" t="str">
            <v>200212</v>
          </cell>
          <cell r="T1013" t="str">
            <v>SA01</v>
          </cell>
          <cell r="U1013">
            <v>10.72</v>
          </cell>
          <cell r="W1013">
            <v>0</v>
          </cell>
          <cell r="Y1013">
            <v>0</v>
          </cell>
          <cell r="Z1013">
            <v>0</v>
          </cell>
          <cell r="AA1013" t="str">
            <v>BCH</v>
          </cell>
          <cell r="AB1013" t="str">
            <v>450002351</v>
          </cell>
          <cell r="AC1013" t="str">
            <v>PO#</v>
          </cell>
          <cell r="AE1013" t="str">
            <v>S/R</v>
          </cell>
          <cell r="AI1013" t="str">
            <v>PYN</v>
          </cell>
          <cell r="AJ1013" t="str">
            <v>UNITED PARCEL SVC OF AMER</v>
          </cell>
          <cell r="AK1013" t="str">
            <v>VND</v>
          </cell>
          <cell r="AL1013" t="str">
            <v>362407381</v>
          </cell>
          <cell r="AM1013" t="str">
            <v>FAC</v>
          </cell>
          <cell r="AN1013" t="str">
            <v>000</v>
          </cell>
          <cell r="AQ1013" t="str">
            <v>NVD</v>
          </cell>
          <cell r="AR1013" t="str">
            <v>2002-11-</v>
          </cell>
          <cell r="AU1013" t="str">
            <v>0000R454V3442       UNITED PARCEL SVC OF1900003361</v>
          </cell>
          <cell r="AV1013" t="str">
            <v>WF-BATCH</v>
          </cell>
          <cell r="AW1013" t="str">
            <v>000</v>
          </cell>
          <cell r="AX1013" t="str">
            <v>00</v>
          </cell>
          <cell r="AY1013" t="str">
            <v>0</v>
          </cell>
          <cell r="AZ1013" t="str">
            <v>FPL Fibernet</v>
          </cell>
        </row>
        <row r="1014">
          <cell r="A1014" t="str">
            <v>107100</v>
          </cell>
          <cell r="B1014" t="str">
            <v>0314</v>
          </cell>
          <cell r="C1014" t="str">
            <v>06600</v>
          </cell>
          <cell r="D1014" t="str">
            <v>0FIBER</v>
          </cell>
          <cell r="E1014" t="str">
            <v>314000</v>
          </cell>
          <cell r="F1014" t="str">
            <v>0803</v>
          </cell>
          <cell r="G1014" t="str">
            <v>36000</v>
          </cell>
          <cell r="H1014" t="str">
            <v>A</v>
          </cell>
          <cell r="I1014" t="str">
            <v>00000041</v>
          </cell>
          <cell r="J1014">
            <v>60</v>
          </cell>
          <cell r="K1014">
            <v>314</v>
          </cell>
          <cell r="L1014">
            <v>6632</v>
          </cell>
          <cell r="M1014">
            <v>107</v>
          </cell>
          <cell r="N1014">
            <v>10</v>
          </cell>
          <cell r="O1014">
            <v>0</v>
          </cell>
          <cell r="P1014">
            <v>107.1</v>
          </cell>
          <cell r="Q1014" t="str">
            <v>0803</v>
          </cell>
          <cell r="R1014" t="str">
            <v>36000</v>
          </cell>
          <cell r="S1014" t="str">
            <v>200212</v>
          </cell>
          <cell r="T1014" t="str">
            <v>PY42</v>
          </cell>
          <cell r="U1014">
            <v>68.849999999999994</v>
          </cell>
          <cell r="V1014" t="str">
            <v>LDB</v>
          </cell>
          <cell r="W1014">
            <v>0</v>
          </cell>
          <cell r="X1014" t="str">
            <v>SHR</v>
          </cell>
          <cell r="Y1014">
            <v>2</v>
          </cell>
          <cell r="Z1014">
            <v>2</v>
          </cell>
          <cell r="AA1014" t="str">
            <v>PYP</v>
          </cell>
          <cell r="AB1014" t="str">
            <v xml:space="preserve"> 0000026</v>
          </cell>
          <cell r="AC1014" t="str">
            <v>PYL</v>
          </cell>
          <cell r="AD1014" t="str">
            <v>004368</v>
          </cell>
          <cell r="AE1014" t="str">
            <v>EMP</v>
          </cell>
          <cell r="AF1014" t="str">
            <v>13648</v>
          </cell>
          <cell r="AG1014" t="str">
            <v>JUL</v>
          </cell>
          <cell r="AH1014" t="str">
            <v xml:space="preserve"> 000.00</v>
          </cell>
          <cell r="AI1014" t="str">
            <v>BCH</v>
          </cell>
          <cell r="AJ1014" t="str">
            <v>500</v>
          </cell>
          <cell r="AK1014" t="str">
            <v>CLS</v>
          </cell>
          <cell r="AL1014" t="str">
            <v>R445</v>
          </cell>
          <cell r="AM1014" t="str">
            <v>DTA</v>
          </cell>
          <cell r="AN1014" t="str">
            <v xml:space="preserve"> 00000000000.00</v>
          </cell>
          <cell r="AO1014" t="str">
            <v>DTH</v>
          </cell>
          <cell r="AP1014" t="str">
            <v xml:space="preserve"> 00000000000.00</v>
          </cell>
          <cell r="AV1014" t="str">
            <v>000000000</v>
          </cell>
          <cell r="AW1014" t="str">
            <v>000</v>
          </cell>
          <cell r="AX1014" t="str">
            <v>00</v>
          </cell>
          <cell r="AY1014" t="str">
            <v>0</v>
          </cell>
          <cell r="AZ1014" t="str">
            <v>FPL Fibernet</v>
          </cell>
        </row>
        <row r="1015">
          <cell r="A1015" t="str">
            <v>107100</v>
          </cell>
          <cell r="B1015" t="str">
            <v>0385</v>
          </cell>
          <cell r="C1015" t="str">
            <v>06600</v>
          </cell>
          <cell r="D1015" t="str">
            <v>0FIBER</v>
          </cell>
          <cell r="E1015" t="str">
            <v>385000</v>
          </cell>
          <cell r="F1015" t="str">
            <v>0662</v>
          </cell>
          <cell r="G1015" t="str">
            <v>51450</v>
          </cell>
          <cell r="H1015" t="str">
            <v>A</v>
          </cell>
          <cell r="I1015" t="str">
            <v>00000041</v>
          </cell>
          <cell r="J1015">
            <v>63</v>
          </cell>
          <cell r="K1015">
            <v>385</v>
          </cell>
          <cell r="L1015">
            <v>6632</v>
          </cell>
          <cell r="M1015">
            <v>0</v>
          </cell>
          <cell r="N1015">
            <v>0</v>
          </cell>
          <cell r="O1015">
            <v>0</v>
          </cell>
          <cell r="P1015">
            <v>0</v>
          </cell>
          <cell r="Q1015" t="str">
            <v>0662</v>
          </cell>
          <cell r="R1015" t="str">
            <v>51450</v>
          </cell>
          <cell r="S1015" t="str">
            <v>200212</v>
          </cell>
          <cell r="T1015" t="str">
            <v>SA01</v>
          </cell>
          <cell r="U1015">
            <v>12262.5</v>
          </cell>
          <cell r="W1015">
            <v>0</v>
          </cell>
          <cell r="Y1015">
            <v>0</v>
          </cell>
          <cell r="Z1015">
            <v>1</v>
          </cell>
          <cell r="AA1015" t="str">
            <v>BCH</v>
          </cell>
          <cell r="AB1015" t="str">
            <v>450002350</v>
          </cell>
          <cell r="AC1015" t="str">
            <v>PO#</v>
          </cell>
          <cell r="AD1015" t="str">
            <v>4500094253</v>
          </cell>
          <cell r="AE1015" t="str">
            <v>S/R</v>
          </cell>
          <cell r="AF1015" t="str">
            <v>337</v>
          </cell>
          <cell r="AI1015" t="str">
            <v>PYN</v>
          </cell>
          <cell r="AJ1015" t="str">
            <v>YOUNGS COMMUNICATIONS CO</v>
          </cell>
          <cell r="AK1015" t="str">
            <v>VND</v>
          </cell>
          <cell r="AL1015" t="str">
            <v>591398816</v>
          </cell>
          <cell r="AM1015" t="str">
            <v>FAC</v>
          </cell>
          <cell r="AN1015" t="str">
            <v>000</v>
          </cell>
          <cell r="AQ1015" t="str">
            <v>NVD</v>
          </cell>
          <cell r="AR1015" t="str">
            <v>2002-12-</v>
          </cell>
          <cell r="AU1015" t="str">
            <v>INVOICE# 7086       YOUNGS COMMUNICATION5000003579</v>
          </cell>
          <cell r="AV1015" t="str">
            <v>WF-BATCH</v>
          </cell>
          <cell r="AW1015" t="str">
            <v>000</v>
          </cell>
          <cell r="AX1015" t="str">
            <v>00</v>
          </cell>
          <cell r="AY1015" t="str">
            <v>0</v>
          </cell>
          <cell r="AZ1015" t="str">
            <v>FPL Fibernet</v>
          </cell>
        </row>
        <row r="1016">
          <cell r="A1016" t="str">
            <v>107100</v>
          </cell>
          <cell r="B1016" t="str">
            <v>0313</v>
          </cell>
          <cell r="C1016" t="str">
            <v>06600</v>
          </cell>
          <cell r="D1016" t="str">
            <v>0FIBER</v>
          </cell>
          <cell r="E1016" t="str">
            <v>313000</v>
          </cell>
          <cell r="F1016" t="str">
            <v>0662</v>
          </cell>
          <cell r="G1016" t="str">
            <v>51450</v>
          </cell>
          <cell r="H1016" t="str">
            <v>A</v>
          </cell>
          <cell r="I1016" t="str">
            <v>00000041</v>
          </cell>
          <cell r="J1016">
            <v>63</v>
          </cell>
          <cell r="K1016">
            <v>313</v>
          </cell>
          <cell r="L1016">
            <v>6633</v>
          </cell>
          <cell r="M1016">
            <v>0</v>
          </cell>
          <cell r="N1016">
            <v>0</v>
          </cell>
          <cell r="O1016">
            <v>0</v>
          </cell>
          <cell r="P1016">
            <v>0</v>
          </cell>
          <cell r="Q1016" t="str">
            <v>0662</v>
          </cell>
          <cell r="R1016" t="str">
            <v>51450</v>
          </cell>
          <cell r="S1016" t="str">
            <v>200212</v>
          </cell>
          <cell r="T1016" t="str">
            <v>SA01</v>
          </cell>
          <cell r="U1016">
            <v>477.3</v>
          </cell>
          <cell r="W1016">
            <v>0</v>
          </cell>
          <cell r="Y1016">
            <v>0</v>
          </cell>
          <cell r="Z1016">
            <v>1</v>
          </cell>
          <cell r="AA1016" t="str">
            <v>BCH</v>
          </cell>
          <cell r="AB1016" t="str">
            <v>450002350</v>
          </cell>
          <cell r="AC1016" t="str">
            <v>PO#</v>
          </cell>
          <cell r="AD1016" t="str">
            <v>4500030221</v>
          </cell>
          <cell r="AE1016" t="str">
            <v>S/R</v>
          </cell>
          <cell r="AF1016" t="str">
            <v>NET</v>
          </cell>
          <cell r="AI1016" t="str">
            <v>PYN</v>
          </cell>
          <cell r="AJ1016" t="str">
            <v>W D COMMUNICATIONS INC</v>
          </cell>
          <cell r="AK1016" t="str">
            <v>VND</v>
          </cell>
          <cell r="AL1016" t="str">
            <v>591953252</v>
          </cell>
          <cell r="AM1016" t="str">
            <v>FAC</v>
          </cell>
          <cell r="AN1016" t="str">
            <v>000</v>
          </cell>
          <cell r="AQ1016" t="str">
            <v>NVD</v>
          </cell>
          <cell r="AR1016" t="str">
            <v>2002-12-</v>
          </cell>
          <cell r="AU1016" t="str">
            <v>INVOICE# 26519      W D COMMUNICATIONS I5000003532</v>
          </cell>
          <cell r="AV1016" t="str">
            <v>WF-BATCH</v>
          </cell>
          <cell r="AW1016" t="str">
            <v>000</v>
          </cell>
          <cell r="AX1016" t="str">
            <v>00</v>
          </cell>
          <cell r="AY1016" t="str">
            <v>0</v>
          </cell>
          <cell r="AZ1016" t="str">
            <v>FPL Fibernet</v>
          </cell>
        </row>
        <row r="1017">
          <cell r="A1017" t="str">
            <v>107100</v>
          </cell>
          <cell r="B1017" t="str">
            <v>0313</v>
          </cell>
          <cell r="C1017" t="str">
            <v>06600</v>
          </cell>
          <cell r="D1017" t="str">
            <v>0FIBER</v>
          </cell>
          <cell r="E1017" t="str">
            <v>313000</v>
          </cell>
          <cell r="F1017" t="str">
            <v>0662</v>
          </cell>
          <cell r="G1017" t="str">
            <v>51450</v>
          </cell>
          <cell r="H1017" t="str">
            <v>A</v>
          </cell>
          <cell r="I1017" t="str">
            <v>00000041</v>
          </cell>
          <cell r="J1017">
            <v>63</v>
          </cell>
          <cell r="K1017">
            <v>313</v>
          </cell>
          <cell r="L1017">
            <v>6633</v>
          </cell>
          <cell r="M1017">
            <v>0</v>
          </cell>
          <cell r="N1017">
            <v>0</v>
          </cell>
          <cell r="O1017">
            <v>0</v>
          </cell>
          <cell r="P1017">
            <v>0</v>
          </cell>
          <cell r="Q1017" t="str">
            <v>0662</v>
          </cell>
          <cell r="R1017" t="str">
            <v>51450</v>
          </cell>
          <cell r="S1017" t="str">
            <v>200212</v>
          </cell>
          <cell r="T1017" t="str">
            <v>SA01</v>
          </cell>
          <cell r="U1017">
            <v>598.5</v>
          </cell>
          <cell r="W1017">
            <v>0</v>
          </cell>
          <cell r="Y1017">
            <v>0</v>
          </cell>
          <cell r="Z1017">
            <v>1</v>
          </cell>
          <cell r="AA1017" t="str">
            <v>BCH</v>
          </cell>
          <cell r="AB1017" t="str">
            <v>450002350</v>
          </cell>
          <cell r="AC1017" t="str">
            <v>PO#</v>
          </cell>
          <cell r="AD1017" t="str">
            <v>4500030221</v>
          </cell>
          <cell r="AE1017" t="str">
            <v>S/R</v>
          </cell>
          <cell r="AF1017" t="str">
            <v>NET</v>
          </cell>
          <cell r="AI1017" t="str">
            <v>PYN</v>
          </cell>
          <cell r="AJ1017" t="str">
            <v>W D COMMUNICATIONS INC</v>
          </cell>
          <cell r="AK1017" t="str">
            <v>VND</v>
          </cell>
          <cell r="AL1017" t="str">
            <v>591953252</v>
          </cell>
          <cell r="AM1017" t="str">
            <v>FAC</v>
          </cell>
          <cell r="AN1017" t="str">
            <v>000</v>
          </cell>
          <cell r="AQ1017" t="str">
            <v>NVD</v>
          </cell>
          <cell r="AR1017" t="str">
            <v>2002-12-</v>
          </cell>
          <cell r="AU1017" t="str">
            <v>INVOICE# 26432      W D COMMUNICATIONS I5000003535</v>
          </cell>
          <cell r="AV1017" t="str">
            <v>WF-BATCH</v>
          </cell>
          <cell r="AW1017" t="str">
            <v>000</v>
          </cell>
          <cell r="AX1017" t="str">
            <v>00</v>
          </cell>
          <cell r="AY1017" t="str">
            <v>0</v>
          </cell>
          <cell r="AZ1017" t="str">
            <v>FPL Fibernet</v>
          </cell>
        </row>
        <row r="1018">
          <cell r="A1018" t="str">
            <v>107100</v>
          </cell>
          <cell r="B1018" t="str">
            <v>0313</v>
          </cell>
          <cell r="C1018" t="str">
            <v>06600</v>
          </cell>
          <cell r="D1018" t="str">
            <v>0FIBER</v>
          </cell>
          <cell r="E1018" t="str">
            <v>313000</v>
          </cell>
          <cell r="F1018" t="str">
            <v>0662</v>
          </cell>
          <cell r="G1018" t="str">
            <v>51450</v>
          </cell>
          <cell r="H1018" t="str">
            <v>A</v>
          </cell>
          <cell r="I1018" t="str">
            <v>00000041</v>
          </cell>
          <cell r="J1018">
            <v>63</v>
          </cell>
          <cell r="K1018">
            <v>313</v>
          </cell>
          <cell r="L1018">
            <v>6633</v>
          </cell>
          <cell r="M1018">
            <v>0</v>
          </cell>
          <cell r="N1018">
            <v>0</v>
          </cell>
          <cell r="O1018">
            <v>0</v>
          </cell>
          <cell r="P1018">
            <v>0</v>
          </cell>
          <cell r="Q1018" t="str">
            <v>0662</v>
          </cell>
          <cell r="R1018" t="str">
            <v>51450</v>
          </cell>
          <cell r="S1018" t="str">
            <v>200212</v>
          </cell>
          <cell r="T1018" t="str">
            <v>SA01</v>
          </cell>
          <cell r="U1018">
            <v>795</v>
          </cell>
          <cell r="W1018">
            <v>0</v>
          </cell>
          <cell r="Y1018">
            <v>0</v>
          </cell>
          <cell r="Z1018">
            <v>1</v>
          </cell>
          <cell r="AA1018" t="str">
            <v>BCH</v>
          </cell>
          <cell r="AB1018" t="str">
            <v>450002350</v>
          </cell>
          <cell r="AC1018" t="str">
            <v>PO#</v>
          </cell>
          <cell r="AD1018" t="str">
            <v>4500030221</v>
          </cell>
          <cell r="AE1018" t="str">
            <v>S/R</v>
          </cell>
          <cell r="AF1018" t="str">
            <v>NET</v>
          </cell>
          <cell r="AI1018" t="str">
            <v>PYN</v>
          </cell>
          <cell r="AJ1018" t="str">
            <v>W D COMMUNICATIONS INC</v>
          </cell>
          <cell r="AK1018" t="str">
            <v>VND</v>
          </cell>
          <cell r="AL1018" t="str">
            <v>591953252</v>
          </cell>
          <cell r="AM1018" t="str">
            <v>FAC</v>
          </cell>
          <cell r="AN1018" t="str">
            <v>000</v>
          </cell>
          <cell r="AQ1018" t="str">
            <v>NVD</v>
          </cell>
          <cell r="AR1018" t="str">
            <v>2002-12-</v>
          </cell>
          <cell r="AU1018" t="str">
            <v>INVOICE# 26436      W D COMMUNICATIONS I5000003536</v>
          </cell>
          <cell r="AV1018" t="str">
            <v>WF-BATCH</v>
          </cell>
          <cell r="AW1018" t="str">
            <v>000</v>
          </cell>
          <cell r="AX1018" t="str">
            <v>00</v>
          </cell>
          <cell r="AY1018" t="str">
            <v>0</v>
          </cell>
          <cell r="AZ1018" t="str">
            <v>FPL Fibernet</v>
          </cell>
        </row>
        <row r="1019">
          <cell r="A1019" t="str">
            <v>107100</v>
          </cell>
          <cell r="B1019" t="str">
            <v>0313</v>
          </cell>
          <cell r="C1019" t="str">
            <v>06600</v>
          </cell>
          <cell r="D1019" t="str">
            <v>0FIBER</v>
          </cell>
          <cell r="E1019" t="str">
            <v>313000</v>
          </cell>
          <cell r="F1019" t="str">
            <v>0662</v>
          </cell>
          <cell r="G1019" t="str">
            <v>51450</v>
          </cell>
          <cell r="H1019" t="str">
            <v>A</v>
          </cell>
          <cell r="I1019" t="str">
            <v>00000041</v>
          </cell>
          <cell r="J1019">
            <v>63</v>
          </cell>
          <cell r="K1019">
            <v>313</v>
          </cell>
          <cell r="L1019">
            <v>6633</v>
          </cell>
          <cell r="M1019">
            <v>0</v>
          </cell>
          <cell r="N1019">
            <v>0</v>
          </cell>
          <cell r="O1019">
            <v>0</v>
          </cell>
          <cell r="P1019">
            <v>0</v>
          </cell>
          <cell r="Q1019" t="str">
            <v>0662</v>
          </cell>
          <cell r="R1019" t="str">
            <v>51450</v>
          </cell>
          <cell r="S1019" t="str">
            <v>200212</v>
          </cell>
          <cell r="T1019" t="str">
            <v>SA01</v>
          </cell>
          <cell r="U1019">
            <v>2386.5</v>
          </cell>
          <cell r="W1019">
            <v>0</v>
          </cell>
          <cell r="Y1019">
            <v>0</v>
          </cell>
          <cell r="Z1019">
            <v>1</v>
          </cell>
          <cell r="AA1019" t="str">
            <v>BCH</v>
          </cell>
          <cell r="AB1019" t="str">
            <v>450002350</v>
          </cell>
          <cell r="AC1019" t="str">
            <v>PO#</v>
          </cell>
          <cell r="AD1019" t="str">
            <v>4500030221</v>
          </cell>
          <cell r="AE1019" t="str">
            <v>S/R</v>
          </cell>
          <cell r="AF1019" t="str">
            <v>NET</v>
          </cell>
          <cell r="AI1019" t="str">
            <v>PYN</v>
          </cell>
          <cell r="AJ1019" t="str">
            <v>W D COMMUNICATIONS INC</v>
          </cell>
          <cell r="AK1019" t="str">
            <v>VND</v>
          </cell>
          <cell r="AL1019" t="str">
            <v>591953252</v>
          </cell>
          <cell r="AM1019" t="str">
            <v>FAC</v>
          </cell>
          <cell r="AN1019" t="str">
            <v>000</v>
          </cell>
          <cell r="AQ1019" t="str">
            <v>NVD</v>
          </cell>
          <cell r="AR1019" t="str">
            <v>2002-12-</v>
          </cell>
          <cell r="AU1019" t="str">
            <v>INVOICE# 26348      W D COMMUNICATIONS I5000003548</v>
          </cell>
          <cell r="AV1019" t="str">
            <v>WF-BATCH</v>
          </cell>
          <cell r="AW1019" t="str">
            <v>000</v>
          </cell>
          <cell r="AX1019" t="str">
            <v>00</v>
          </cell>
          <cell r="AY1019" t="str">
            <v>0</v>
          </cell>
          <cell r="AZ1019" t="str">
            <v>FPL Fibernet</v>
          </cell>
        </row>
        <row r="1020">
          <cell r="A1020" t="str">
            <v>107100</v>
          </cell>
          <cell r="B1020" t="str">
            <v>0313</v>
          </cell>
          <cell r="C1020" t="str">
            <v>06600</v>
          </cell>
          <cell r="D1020" t="str">
            <v>0FIBER</v>
          </cell>
          <cell r="E1020" t="str">
            <v>313000</v>
          </cell>
          <cell r="F1020" t="str">
            <v>0662</v>
          </cell>
          <cell r="G1020" t="str">
            <v>65000</v>
          </cell>
          <cell r="H1020" t="str">
            <v>A</v>
          </cell>
          <cell r="I1020" t="str">
            <v>00000041</v>
          </cell>
          <cell r="J1020">
            <v>63</v>
          </cell>
          <cell r="K1020">
            <v>313</v>
          </cell>
          <cell r="L1020">
            <v>6633</v>
          </cell>
          <cell r="M1020">
            <v>0</v>
          </cell>
          <cell r="N1020">
            <v>0</v>
          </cell>
          <cell r="O1020">
            <v>0</v>
          </cell>
          <cell r="P1020">
            <v>0</v>
          </cell>
          <cell r="Q1020" t="str">
            <v>0662</v>
          </cell>
          <cell r="R1020" t="str">
            <v>65000</v>
          </cell>
          <cell r="S1020" t="str">
            <v>200212</v>
          </cell>
          <cell r="T1020" t="str">
            <v>CA01</v>
          </cell>
          <cell r="U1020">
            <v>1987.5</v>
          </cell>
          <cell r="V1020" t="str">
            <v>LDB</v>
          </cell>
          <cell r="W1020">
            <v>0</v>
          </cell>
          <cell r="Y1020">
            <v>0</v>
          </cell>
          <cell r="Z1020">
            <v>0</v>
          </cell>
          <cell r="AA1020" t="str">
            <v>BCH</v>
          </cell>
          <cell r="AB1020" t="str">
            <v>0029</v>
          </cell>
          <cell r="AC1020" t="str">
            <v>WKS</v>
          </cell>
          <cell r="AE1020" t="str">
            <v>JV#</v>
          </cell>
          <cell r="AF1020" t="str">
            <v>1232</v>
          </cell>
          <cell r="AG1020" t="str">
            <v>FRN</v>
          </cell>
          <cell r="AH1020" t="str">
            <v>6633</v>
          </cell>
          <cell r="AI1020" t="str">
            <v>RP#</v>
          </cell>
          <cell r="AJ1020" t="str">
            <v>000</v>
          </cell>
          <cell r="AK1020" t="str">
            <v>CTL</v>
          </cell>
          <cell r="AM1020" t="str">
            <v>RF#</v>
          </cell>
          <cell r="AU1020" t="str">
            <v>ACCR WD COMM UNPAID INV</v>
          </cell>
          <cell r="AZ1020" t="str">
            <v>FPL Fibernet</v>
          </cell>
        </row>
        <row r="1021">
          <cell r="A1021" t="str">
            <v>107100</v>
          </cell>
          <cell r="B1021" t="str">
            <v>0313</v>
          </cell>
          <cell r="C1021" t="str">
            <v>06600</v>
          </cell>
          <cell r="D1021" t="str">
            <v>0FIBER</v>
          </cell>
          <cell r="E1021" t="str">
            <v>313000</v>
          </cell>
          <cell r="F1021" t="str">
            <v>0662</v>
          </cell>
          <cell r="G1021" t="str">
            <v>65000</v>
          </cell>
          <cell r="H1021" t="str">
            <v>A</v>
          </cell>
          <cell r="I1021" t="str">
            <v>00000041</v>
          </cell>
          <cell r="J1021">
            <v>63</v>
          </cell>
          <cell r="K1021">
            <v>313</v>
          </cell>
          <cell r="L1021">
            <v>6633</v>
          </cell>
          <cell r="M1021">
            <v>0</v>
          </cell>
          <cell r="N1021">
            <v>0</v>
          </cell>
          <cell r="O1021">
            <v>0</v>
          </cell>
          <cell r="P1021">
            <v>0</v>
          </cell>
          <cell r="Q1021" t="str">
            <v>0662</v>
          </cell>
          <cell r="R1021" t="str">
            <v>65000</v>
          </cell>
          <cell r="S1021" t="str">
            <v>200212</v>
          </cell>
          <cell r="T1021" t="str">
            <v>CA01</v>
          </cell>
          <cell r="U1021">
            <v>1987.5</v>
          </cell>
          <cell r="V1021" t="str">
            <v>LDB</v>
          </cell>
          <cell r="W1021">
            <v>0</v>
          </cell>
          <cell r="Y1021">
            <v>0</v>
          </cell>
          <cell r="Z1021">
            <v>0</v>
          </cell>
          <cell r="AA1021" t="str">
            <v>BCH</v>
          </cell>
          <cell r="AB1021" t="str">
            <v>0033</v>
          </cell>
          <cell r="AC1021" t="str">
            <v>WKS</v>
          </cell>
          <cell r="AE1021" t="str">
            <v>JV#</v>
          </cell>
          <cell r="AF1021" t="str">
            <v>1232</v>
          </cell>
          <cell r="AG1021" t="str">
            <v>FRN</v>
          </cell>
          <cell r="AH1021" t="str">
            <v>6633</v>
          </cell>
          <cell r="AI1021" t="str">
            <v>RP#</v>
          </cell>
          <cell r="AJ1021" t="str">
            <v>000</v>
          </cell>
          <cell r="AK1021" t="str">
            <v>CTL</v>
          </cell>
          <cell r="AM1021" t="str">
            <v>RF#</v>
          </cell>
          <cell r="AU1021" t="str">
            <v>ACCR WD COMM UNPAID INV</v>
          </cell>
          <cell r="AZ1021" t="str">
            <v>FPL Fibernet</v>
          </cell>
        </row>
        <row r="1022">
          <cell r="A1022" t="str">
            <v>107100</v>
          </cell>
          <cell r="B1022" t="str">
            <v>0313</v>
          </cell>
          <cell r="C1022" t="str">
            <v>06600</v>
          </cell>
          <cell r="D1022" t="str">
            <v>0FIBER</v>
          </cell>
          <cell r="E1022" t="str">
            <v>313000</v>
          </cell>
          <cell r="F1022" t="str">
            <v>0662</v>
          </cell>
          <cell r="G1022" t="str">
            <v>65000</v>
          </cell>
          <cell r="H1022" t="str">
            <v>A</v>
          </cell>
          <cell r="I1022" t="str">
            <v>00000041</v>
          </cell>
          <cell r="J1022">
            <v>63</v>
          </cell>
          <cell r="K1022">
            <v>313</v>
          </cell>
          <cell r="L1022">
            <v>6633</v>
          </cell>
          <cell r="M1022">
            <v>0</v>
          </cell>
          <cell r="N1022">
            <v>0</v>
          </cell>
          <cell r="O1022">
            <v>0</v>
          </cell>
          <cell r="P1022">
            <v>0</v>
          </cell>
          <cell r="Q1022" t="str">
            <v>0662</v>
          </cell>
          <cell r="R1022" t="str">
            <v>65000</v>
          </cell>
          <cell r="S1022" t="str">
            <v>200212</v>
          </cell>
          <cell r="T1022" t="str">
            <v>CA01</v>
          </cell>
          <cell r="U1022">
            <v>-1987.5</v>
          </cell>
          <cell r="V1022" t="str">
            <v>LDB</v>
          </cell>
          <cell r="W1022">
            <v>0</v>
          </cell>
          <cell r="Y1022">
            <v>0</v>
          </cell>
          <cell r="Z1022">
            <v>0</v>
          </cell>
          <cell r="AA1022" t="str">
            <v>BCH</v>
          </cell>
          <cell r="AB1022" t="str">
            <v>0034</v>
          </cell>
          <cell r="AC1022" t="str">
            <v>WKS</v>
          </cell>
          <cell r="AE1022" t="str">
            <v>JV#</v>
          </cell>
          <cell r="AF1022" t="str">
            <v>1232</v>
          </cell>
          <cell r="AG1022" t="str">
            <v>FRN</v>
          </cell>
          <cell r="AH1022" t="str">
            <v>6633</v>
          </cell>
          <cell r="AI1022" t="str">
            <v>RP#</v>
          </cell>
          <cell r="AJ1022" t="str">
            <v>000</v>
          </cell>
          <cell r="AK1022" t="str">
            <v>CTL</v>
          </cell>
          <cell r="AM1022" t="str">
            <v>RF#</v>
          </cell>
          <cell r="AU1022" t="str">
            <v>ACCR WD COMM UNPAID INV</v>
          </cell>
          <cell r="AZ1022" t="str">
            <v>FPL Fibernet</v>
          </cell>
        </row>
        <row r="1023">
          <cell r="A1023" t="str">
            <v>107100</v>
          </cell>
          <cell r="B1023" t="str">
            <v>0313</v>
          </cell>
          <cell r="C1023" t="str">
            <v>06600</v>
          </cell>
          <cell r="D1023" t="str">
            <v>0FIBER</v>
          </cell>
          <cell r="E1023" t="str">
            <v>313000</v>
          </cell>
          <cell r="F1023" t="str">
            <v>0790</v>
          </cell>
          <cell r="G1023" t="str">
            <v>65000</v>
          </cell>
          <cell r="H1023" t="str">
            <v>A</v>
          </cell>
          <cell r="I1023" t="str">
            <v>00000041</v>
          </cell>
          <cell r="J1023">
            <v>63</v>
          </cell>
          <cell r="K1023">
            <v>313</v>
          </cell>
          <cell r="L1023">
            <v>6633</v>
          </cell>
          <cell r="M1023">
            <v>0</v>
          </cell>
          <cell r="N1023">
            <v>0</v>
          </cell>
          <cell r="O1023">
            <v>0</v>
          </cell>
          <cell r="P1023">
            <v>0</v>
          </cell>
          <cell r="Q1023" t="str">
            <v>0790</v>
          </cell>
          <cell r="R1023" t="str">
            <v>65000</v>
          </cell>
          <cell r="S1023" t="str">
            <v>200212</v>
          </cell>
          <cell r="T1023" t="str">
            <v>CA01</v>
          </cell>
          <cell r="U1023">
            <v>17786.5</v>
          </cell>
          <cell r="V1023" t="str">
            <v>LDB</v>
          </cell>
          <cell r="W1023">
            <v>0</v>
          </cell>
          <cell r="Y1023">
            <v>0</v>
          </cell>
          <cell r="Z1023">
            <v>0</v>
          </cell>
          <cell r="AA1023" t="str">
            <v>BCH</v>
          </cell>
          <cell r="AB1023" t="str">
            <v>0014</v>
          </cell>
          <cell r="AC1023" t="str">
            <v>WKS</v>
          </cell>
          <cell r="AE1023" t="str">
            <v>JV#</v>
          </cell>
          <cell r="AF1023" t="str">
            <v>1232</v>
          </cell>
          <cell r="AG1023" t="str">
            <v>FRN</v>
          </cell>
          <cell r="AH1023" t="str">
            <v>6633</v>
          </cell>
          <cell r="AI1023" t="str">
            <v>RP#</v>
          </cell>
          <cell r="AJ1023" t="str">
            <v>000</v>
          </cell>
          <cell r="AK1023" t="str">
            <v>CTL</v>
          </cell>
          <cell r="AM1023" t="str">
            <v>RF#</v>
          </cell>
          <cell r="AU1023" t="str">
            <v>ACCRUAL OF DEC 02 CAPITAL</v>
          </cell>
          <cell r="AZ1023" t="str">
            <v>FPL Fibernet</v>
          </cell>
        </row>
        <row r="1024">
          <cell r="A1024" t="str">
            <v>107100</v>
          </cell>
          <cell r="B1024" t="str">
            <v>0313</v>
          </cell>
          <cell r="C1024" t="str">
            <v>06600</v>
          </cell>
          <cell r="D1024" t="str">
            <v>0FIBER</v>
          </cell>
          <cell r="E1024" t="str">
            <v>313000</v>
          </cell>
          <cell r="F1024" t="str">
            <v>0790</v>
          </cell>
          <cell r="G1024" t="str">
            <v>65000</v>
          </cell>
          <cell r="H1024" t="str">
            <v>A</v>
          </cell>
          <cell r="I1024" t="str">
            <v>00000041</v>
          </cell>
          <cell r="J1024">
            <v>63</v>
          </cell>
          <cell r="K1024">
            <v>313</v>
          </cell>
          <cell r="L1024">
            <v>6633</v>
          </cell>
          <cell r="M1024">
            <v>0</v>
          </cell>
          <cell r="N1024">
            <v>0</v>
          </cell>
          <cell r="O1024">
            <v>0</v>
          </cell>
          <cell r="P1024">
            <v>0</v>
          </cell>
          <cell r="Q1024" t="str">
            <v>0790</v>
          </cell>
          <cell r="R1024" t="str">
            <v>65000</v>
          </cell>
          <cell r="S1024" t="str">
            <v>200212</v>
          </cell>
          <cell r="T1024" t="str">
            <v>CA01</v>
          </cell>
          <cell r="U1024">
            <v>-17786.5</v>
          </cell>
          <cell r="V1024" t="str">
            <v>LDB</v>
          </cell>
          <cell r="W1024">
            <v>0</v>
          </cell>
          <cell r="Y1024">
            <v>0</v>
          </cell>
          <cell r="Z1024">
            <v>0</v>
          </cell>
          <cell r="AA1024" t="str">
            <v>BCH</v>
          </cell>
          <cell r="AB1024" t="str">
            <v>0049</v>
          </cell>
          <cell r="AC1024" t="str">
            <v>WKS</v>
          </cell>
          <cell r="AE1024" t="str">
            <v>JV#</v>
          </cell>
          <cell r="AF1024" t="str">
            <v>1232</v>
          </cell>
          <cell r="AG1024" t="str">
            <v>FRN</v>
          </cell>
          <cell r="AH1024" t="str">
            <v>6633</v>
          </cell>
          <cell r="AI1024" t="str">
            <v>RP#</v>
          </cell>
          <cell r="AJ1024" t="str">
            <v>000</v>
          </cell>
          <cell r="AK1024" t="str">
            <v>CTL</v>
          </cell>
          <cell r="AM1024" t="str">
            <v>RF#</v>
          </cell>
          <cell r="AU1024" t="str">
            <v>ACCR REVERSAL OF DEC 02</v>
          </cell>
          <cell r="AZ1024" t="str">
            <v>FPL Fibernet</v>
          </cell>
        </row>
        <row r="1025">
          <cell r="A1025" t="str">
            <v>107100</v>
          </cell>
          <cell r="B1025" t="str">
            <v>0313</v>
          </cell>
          <cell r="C1025" t="str">
            <v>06600</v>
          </cell>
          <cell r="D1025" t="str">
            <v>0FIBER</v>
          </cell>
          <cell r="E1025" t="str">
            <v>313000</v>
          </cell>
          <cell r="F1025" t="str">
            <v>0790</v>
          </cell>
          <cell r="G1025" t="str">
            <v>65000</v>
          </cell>
          <cell r="H1025" t="str">
            <v>A</v>
          </cell>
          <cell r="I1025" t="str">
            <v>00000041</v>
          </cell>
          <cell r="J1025">
            <v>63</v>
          </cell>
          <cell r="K1025">
            <v>313</v>
          </cell>
          <cell r="L1025">
            <v>6633</v>
          </cell>
          <cell r="M1025">
            <v>0</v>
          </cell>
          <cell r="N1025">
            <v>0</v>
          </cell>
          <cell r="O1025">
            <v>0</v>
          </cell>
          <cell r="P1025">
            <v>0</v>
          </cell>
          <cell r="Q1025" t="str">
            <v>0790</v>
          </cell>
          <cell r="R1025" t="str">
            <v>65000</v>
          </cell>
          <cell r="S1025" t="str">
            <v>200212</v>
          </cell>
          <cell r="T1025" t="str">
            <v>CA01</v>
          </cell>
          <cell r="U1025">
            <v>-22044</v>
          </cell>
          <cell r="V1025" t="str">
            <v>LDB</v>
          </cell>
          <cell r="W1025">
            <v>0</v>
          </cell>
          <cell r="Y1025">
            <v>0</v>
          </cell>
          <cell r="Z1025">
            <v>0</v>
          </cell>
          <cell r="AA1025" t="str">
            <v>BCH</v>
          </cell>
          <cell r="AB1025" t="str">
            <v>0003</v>
          </cell>
          <cell r="AC1025" t="str">
            <v>WKS</v>
          </cell>
          <cell r="AE1025" t="str">
            <v>JV#</v>
          </cell>
          <cell r="AF1025" t="str">
            <v>1232</v>
          </cell>
          <cell r="AG1025" t="str">
            <v>FRN</v>
          </cell>
          <cell r="AH1025" t="str">
            <v>6633</v>
          </cell>
          <cell r="AI1025" t="str">
            <v>RP#</v>
          </cell>
          <cell r="AJ1025" t="str">
            <v>000</v>
          </cell>
          <cell r="AK1025" t="str">
            <v>CTL</v>
          </cell>
          <cell r="AM1025" t="str">
            <v>RF#</v>
          </cell>
          <cell r="AU1025" t="str">
            <v>AC-REV ACCRUAL OF OCT 02 CAPITA</v>
          </cell>
          <cell r="AZ1025" t="str">
            <v>FPL Fibernet</v>
          </cell>
        </row>
        <row r="1026">
          <cell r="A1026" t="str">
            <v>107100</v>
          </cell>
          <cell r="B1026" t="str">
            <v>0313</v>
          </cell>
          <cell r="C1026" t="str">
            <v>06600</v>
          </cell>
          <cell r="D1026" t="str">
            <v>0FIBER</v>
          </cell>
          <cell r="E1026" t="str">
            <v>313000</v>
          </cell>
          <cell r="F1026" t="str">
            <v>0790</v>
          </cell>
          <cell r="G1026" t="str">
            <v>65000</v>
          </cell>
          <cell r="H1026" t="str">
            <v>A</v>
          </cell>
          <cell r="I1026" t="str">
            <v>00000041</v>
          </cell>
          <cell r="J1026">
            <v>63</v>
          </cell>
          <cell r="K1026">
            <v>313</v>
          </cell>
          <cell r="L1026">
            <v>6633</v>
          </cell>
          <cell r="M1026">
            <v>0</v>
          </cell>
          <cell r="N1026">
            <v>0</v>
          </cell>
          <cell r="O1026">
            <v>0</v>
          </cell>
          <cell r="P1026">
            <v>0</v>
          </cell>
          <cell r="Q1026" t="str">
            <v>0790</v>
          </cell>
          <cell r="R1026" t="str">
            <v>65000</v>
          </cell>
          <cell r="S1026" t="str">
            <v>200212</v>
          </cell>
          <cell r="T1026" t="str">
            <v>CA01</v>
          </cell>
          <cell r="U1026">
            <v>-28193.01</v>
          </cell>
          <cell r="V1026" t="str">
            <v>LDB</v>
          </cell>
          <cell r="W1026">
            <v>0</v>
          </cell>
          <cell r="Y1026">
            <v>0</v>
          </cell>
          <cell r="Z1026">
            <v>0</v>
          </cell>
          <cell r="AA1026" t="str">
            <v>BCH</v>
          </cell>
          <cell r="AB1026" t="str">
            <v>0023</v>
          </cell>
          <cell r="AC1026" t="str">
            <v>WKS</v>
          </cell>
          <cell r="AE1026" t="str">
            <v>JV#</v>
          </cell>
          <cell r="AF1026" t="str">
            <v>1232</v>
          </cell>
          <cell r="AG1026" t="str">
            <v>FRN</v>
          </cell>
          <cell r="AH1026" t="str">
            <v>6633</v>
          </cell>
          <cell r="AI1026" t="str">
            <v>RP#</v>
          </cell>
          <cell r="AJ1026" t="str">
            <v>000</v>
          </cell>
          <cell r="AK1026" t="str">
            <v>CTL</v>
          </cell>
          <cell r="AM1026" t="str">
            <v>RF#</v>
          </cell>
          <cell r="AU1026" t="str">
            <v>TO PLACE IN SERVICE</v>
          </cell>
          <cell r="AZ1026" t="str">
            <v>FPL Fibernet</v>
          </cell>
        </row>
        <row r="1027">
          <cell r="A1027" t="str">
            <v>107100</v>
          </cell>
          <cell r="B1027" t="str">
            <v>0312</v>
          </cell>
          <cell r="C1027" t="str">
            <v>06600</v>
          </cell>
          <cell r="D1027" t="str">
            <v>0FIBER</v>
          </cell>
          <cell r="E1027" t="str">
            <v>312000</v>
          </cell>
          <cell r="F1027" t="str">
            <v>0662</v>
          </cell>
          <cell r="G1027" t="str">
            <v>51450</v>
          </cell>
          <cell r="H1027" t="str">
            <v>A</v>
          </cell>
          <cell r="I1027" t="str">
            <v>00000041</v>
          </cell>
          <cell r="J1027">
            <v>63</v>
          </cell>
          <cell r="K1027">
            <v>312</v>
          </cell>
          <cell r="L1027">
            <v>6634</v>
          </cell>
          <cell r="M1027">
            <v>0</v>
          </cell>
          <cell r="N1027">
            <v>0</v>
          </cell>
          <cell r="O1027">
            <v>0</v>
          </cell>
          <cell r="P1027">
            <v>0</v>
          </cell>
          <cell r="Q1027" t="str">
            <v>0662</v>
          </cell>
          <cell r="R1027" t="str">
            <v>51450</v>
          </cell>
          <cell r="S1027" t="str">
            <v>200212</v>
          </cell>
          <cell r="T1027" t="str">
            <v>SA01</v>
          </cell>
          <cell r="U1027">
            <v>1134</v>
          </cell>
          <cell r="W1027">
            <v>0</v>
          </cell>
          <cell r="Y1027">
            <v>0</v>
          </cell>
          <cell r="Z1027">
            <v>1</v>
          </cell>
          <cell r="AA1027" t="str">
            <v>BCH</v>
          </cell>
          <cell r="AB1027" t="str">
            <v>450002339</v>
          </cell>
          <cell r="AC1027" t="str">
            <v>PO#</v>
          </cell>
          <cell r="AD1027" t="str">
            <v>4500038164</v>
          </cell>
          <cell r="AE1027" t="str">
            <v>S/R</v>
          </cell>
          <cell r="AF1027" t="str">
            <v>337</v>
          </cell>
          <cell r="AI1027" t="str">
            <v>PYN</v>
          </cell>
          <cell r="AJ1027" t="str">
            <v>THE FISHEL COMPANY</v>
          </cell>
          <cell r="AK1027" t="str">
            <v>VND</v>
          </cell>
          <cell r="AL1027" t="str">
            <v>314360115</v>
          </cell>
          <cell r="AM1027" t="str">
            <v>FAC</v>
          </cell>
          <cell r="AN1027" t="str">
            <v>000</v>
          </cell>
          <cell r="AQ1027" t="str">
            <v>NVD</v>
          </cell>
          <cell r="AR1027" t="str">
            <v>2002-12-</v>
          </cell>
          <cell r="AU1027" t="str">
            <v>INVOICE# 3702-00109 THE FISHEL COMPANY  5000003466</v>
          </cell>
          <cell r="AV1027" t="str">
            <v>WF-BATCH</v>
          </cell>
          <cell r="AW1027" t="str">
            <v>000</v>
          </cell>
          <cell r="AX1027" t="str">
            <v>00</v>
          </cell>
          <cell r="AY1027" t="str">
            <v>0</v>
          </cell>
          <cell r="AZ1027" t="str">
            <v>FPL Fibernet</v>
          </cell>
        </row>
        <row r="1028">
          <cell r="A1028" t="str">
            <v>107100</v>
          </cell>
          <cell r="B1028" t="str">
            <v>0312</v>
          </cell>
          <cell r="C1028" t="str">
            <v>06600</v>
          </cell>
          <cell r="D1028" t="str">
            <v>0FIBER</v>
          </cell>
          <cell r="E1028" t="str">
            <v>312000</v>
          </cell>
          <cell r="F1028" t="str">
            <v>0790</v>
          </cell>
          <cell r="G1028" t="str">
            <v>65000</v>
          </cell>
          <cell r="H1028" t="str">
            <v>A</v>
          </cell>
          <cell r="I1028" t="str">
            <v>00000041</v>
          </cell>
          <cell r="J1028">
            <v>63</v>
          </cell>
          <cell r="K1028">
            <v>312</v>
          </cell>
          <cell r="L1028">
            <v>6634</v>
          </cell>
          <cell r="M1028">
            <v>0</v>
          </cell>
          <cell r="N1028">
            <v>0</v>
          </cell>
          <cell r="O1028">
            <v>0</v>
          </cell>
          <cell r="P1028">
            <v>0</v>
          </cell>
          <cell r="Q1028" t="str">
            <v>0790</v>
          </cell>
          <cell r="R1028" t="str">
            <v>65000</v>
          </cell>
          <cell r="S1028" t="str">
            <v>200212</v>
          </cell>
          <cell r="T1028" t="str">
            <v>CA01</v>
          </cell>
          <cell r="U1028">
            <v>17000</v>
          </cell>
          <cell r="V1028" t="str">
            <v>LDB</v>
          </cell>
          <cell r="W1028">
            <v>0</v>
          </cell>
          <cell r="Y1028">
            <v>0</v>
          </cell>
          <cell r="Z1028">
            <v>0</v>
          </cell>
          <cell r="AA1028" t="str">
            <v>BCH</v>
          </cell>
          <cell r="AB1028" t="str">
            <v>0014</v>
          </cell>
          <cell r="AC1028" t="str">
            <v>WKS</v>
          </cell>
          <cell r="AE1028" t="str">
            <v>JV#</v>
          </cell>
          <cell r="AF1028" t="str">
            <v>1232</v>
          </cell>
          <cell r="AG1028" t="str">
            <v>FRN</v>
          </cell>
          <cell r="AH1028" t="str">
            <v>6634</v>
          </cell>
          <cell r="AI1028" t="str">
            <v>RP#</v>
          </cell>
          <cell r="AJ1028" t="str">
            <v>000</v>
          </cell>
          <cell r="AK1028" t="str">
            <v>CTL</v>
          </cell>
          <cell r="AM1028" t="str">
            <v>RF#</v>
          </cell>
          <cell r="AU1028" t="str">
            <v>ACCRUAL OF DEC 02 CAPITAL</v>
          </cell>
          <cell r="AZ1028" t="str">
            <v>FPL Fibernet</v>
          </cell>
        </row>
        <row r="1029">
          <cell r="A1029" t="str">
            <v>107100</v>
          </cell>
          <cell r="B1029" t="str">
            <v>0312</v>
          </cell>
          <cell r="C1029" t="str">
            <v>06600</v>
          </cell>
          <cell r="D1029" t="str">
            <v>0FIBER</v>
          </cell>
          <cell r="E1029" t="str">
            <v>312000</v>
          </cell>
          <cell r="F1029" t="str">
            <v>0790</v>
          </cell>
          <cell r="G1029" t="str">
            <v>65000</v>
          </cell>
          <cell r="H1029" t="str">
            <v>A</v>
          </cell>
          <cell r="I1029" t="str">
            <v>00000041</v>
          </cell>
          <cell r="J1029">
            <v>63</v>
          </cell>
          <cell r="K1029">
            <v>312</v>
          </cell>
          <cell r="L1029">
            <v>6634</v>
          </cell>
          <cell r="M1029">
            <v>0</v>
          </cell>
          <cell r="N1029">
            <v>0</v>
          </cell>
          <cell r="O1029">
            <v>0</v>
          </cell>
          <cell r="P1029">
            <v>0</v>
          </cell>
          <cell r="Q1029" t="str">
            <v>0790</v>
          </cell>
          <cell r="R1029" t="str">
            <v>65000</v>
          </cell>
          <cell r="S1029" t="str">
            <v>200212</v>
          </cell>
          <cell r="T1029" t="str">
            <v>CA01</v>
          </cell>
          <cell r="U1029">
            <v>-23740.44</v>
          </cell>
          <cell r="V1029" t="str">
            <v>LDB</v>
          </cell>
          <cell r="W1029">
            <v>0</v>
          </cell>
          <cell r="Y1029">
            <v>0</v>
          </cell>
          <cell r="Z1029">
            <v>0</v>
          </cell>
          <cell r="AA1029" t="str">
            <v>BCH</v>
          </cell>
          <cell r="AB1029" t="str">
            <v>0023</v>
          </cell>
          <cell r="AC1029" t="str">
            <v>WKS</v>
          </cell>
          <cell r="AE1029" t="str">
            <v>JV#</v>
          </cell>
          <cell r="AF1029" t="str">
            <v>1232</v>
          </cell>
          <cell r="AG1029" t="str">
            <v>FRN</v>
          </cell>
          <cell r="AH1029" t="str">
            <v>6634</v>
          </cell>
          <cell r="AI1029" t="str">
            <v>RP#</v>
          </cell>
          <cell r="AJ1029" t="str">
            <v>000</v>
          </cell>
          <cell r="AK1029" t="str">
            <v>CTL</v>
          </cell>
          <cell r="AM1029" t="str">
            <v>RF#</v>
          </cell>
          <cell r="AU1029" t="str">
            <v>TO PLACE IN SERVICE</v>
          </cell>
          <cell r="AZ1029" t="str">
            <v>FPL Fibernet</v>
          </cell>
        </row>
        <row r="1030">
          <cell r="A1030" t="str">
            <v>107100</v>
          </cell>
          <cell r="B1030" t="str">
            <v>0312</v>
          </cell>
          <cell r="C1030" t="str">
            <v>06600</v>
          </cell>
          <cell r="D1030" t="str">
            <v>0FIBER</v>
          </cell>
          <cell r="E1030" t="str">
            <v>312000</v>
          </cell>
          <cell r="F1030" t="str">
            <v>0790</v>
          </cell>
          <cell r="G1030" t="str">
            <v>65000</v>
          </cell>
          <cell r="H1030" t="str">
            <v>A</v>
          </cell>
          <cell r="I1030" t="str">
            <v>00000041</v>
          </cell>
          <cell r="J1030">
            <v>63</v>
          </cell>
          <cell r="K1030">
            <v>312</v>
          </cell>
          <cell r="L1030">
            <v>6634</v>
          </cell>
          <cell r="M1030">
            <v>0</v>
          </cell>
          <cell r="N1030">
            <v>0</v>
          </cell>
          <cell r="O1030">
            <v>0</v>
          </cell>
          <cell r="P1030">
            <v>0</v>
          </cell>
          <cell r="Q1030" t="str">
            <v>0790</v>
          </cell>
          <cell r="R1030" t="str">
            <v>65000</v>
          </cell>
          <cell r="S1030" t="str">
            <v>200212</v>
          </cell>
          <cell r="T1030" t="str">
            <v>CA01</v>
          </cell>
          <cell r="U1030">
            <v>-33117</v>
          </cell>
          <cell r="V1030" t="str">
            <v>LDB</v>
          </cell>
          <cell r="W1030">
            <v>0</v>
          </cell>
          <cell r="Y1030">
            <v>0</v>
          </cell>
          <cell r="Z1030">
            <v>0</v>
          </cell>
          <cell r="AA1030" t="str">
            <v>BCH</v>
          </cell>
          <cell r="AB1030" t="str">
            <v>0003</v>
          </cell>
          <cell r="AC1030" t="str">
            <v>WKS</v>
          </cell>
          <cell r="AE1030" t="str">
            <v>JV#</v>
          </cell>
          <cell r="AF1030" t="str">
            <v>1232</v>
          </cell>
          <cell r="AG1030" t="str">
            <v>FRN</v>
          </cell>
          <cell r="AH1030" t="str">
            <v>6634</v>
          </cell>
          <cell r="AI1030" t="str">
            <v>RP#</v>
          </cell>
          <cell r="AJ1030" t="str">
            <v>000</v>
          </cell>
          <cell r="AK1030" t="str">
            <v>CTL</v>
          </cell>
          <cell r="AM1030" t="str">
            <v>RF#</v>
          </cell>
          <cell r="AU1030" t="str">
            <v>AC-REV ACCRUAL OF OCT 02 CAPITA</v>
          </cell>
          <cell r="AZ1030" t="str">
            <v>FPL Fibernet</v>
          </cell>
        </row>
        <row r="1031">
          <cell r="A1031" t="str">
            <v>107100</v>
          </cell>
          <cell r="B1031" t="str">
            <v>0312</v>
          </cell>
          <cell r="C1031" t="str">
            <v>06600</v>
          </cell>
          <cell r="D1031" t="str">
            <v>0FIBER</v>
          </cell>
          <cell r="E1031" t="str">
            <v>312000</v>
          </cell>
          <cell r="F1031" t="str">
            <v>0675</v>
          </cell>
          <cell r="G1031" t="str">
            <v>65000</v>
          </cell>
          <cell r="H1031" t="str">
            <v>A</v>
          </cell>
          <cell r="I1031" t="str">
            <v>00000041</v>
          </cell>
          <cell r="J1031">
            <v>63</v>
          </cell>
          <cell r="K1031">
            <v>312</v>
          </cell>
          <cell r="L1031">
            <v>6636</v>
          </cell>
          <cell r="M1031">
            <v>0</v>
          </cell>
          <cell r="N1031">
            <v>0</v>
          </cell>
          <cell r="O1031">
            <v>0</v>
          </cell>
          <cell r="P1031">
            <v>0</v>
          </cell>
          <cell r="Q1031" t="str">
            <v>0675</v>
          </cell>
          <cell r="R1031" t="str">
            <v>65000</v>
          </cell>
          <cell r="S1031" t="str">
            <v>200212</v>
          </cell>
          <cell r="T1031" t="str">
            <v>CA01</v>
          </cell>
          <cell r="U1031">
            <v>18.420000000000002</v>
          </cell>
          <cell r="V1031" t="str">
            <v>LDB</v>
          </cell>
          <cell r="W1031">
            <v>0</v>
          </cell>
          <cell r="Y1031">
            <v>0</v>
          </cell>
          <cell r="Z1031">
            <v>0</v>
          </cell>
          <cell r="AA1031" t="str">
            <v>BCH</v>
          </cell>
          <cell r="AB1031" t="str">
            <v>0037</v>
          </cell>
          <cell r="AC1031" t="str">
            <v>WKS</v>
          </cell>
          <cell r="AE1031" t="str">
            <v>JV#</v>
          </cell>
          <cell r="AF1031" t="str">
            <v>1232</v>
          </cell>
          <cell r="AG1031" t="str">
            <v>FRN</v>
          </cell>
          <cell r="AH1031" t="str">
            <v>6636</v>
          </cell>
          <cell r="AI1031" t="str">
            <v>RP#</v>
          </cell>
          <cell r="AJ1031" t="str">
            <v>000</v>
          </cell>
          <cell r="AK1031" t="str">
            <v>CTL</v>
          </cell>
          <cell r="AM1031" t="str">
            <v>RF#</v>
          </cell>
          <cell r="AU1031" t="str">
            <v>RECLASS FROM 3229 ER 95</v>
          </cell>
          <cell r="AZ1031" t="str">
            <v>FPL Fibernet</v>
          </cell>
        </row>
        <row r="1032">
          <cell r="A1032" t="str">
            <v>107100</v>
          </cell>
          <cell r="B1032" t="str">
            <v>0312</v>
          </cell>
          <cell r="C1032" t="str">
            <v>06600</v>
          </cell>
          <cell r="D1032" t="str">
            <v>0FIBER</v>
          </cell>
          <cell r="E1032" t="str">
            <v>312000</v>
          </cell>
          <cell r="F1032" t="str">
            <v>0803</v>
          </cell>
          <cell r="G1032" t="str">
            <v>36000</v>
          </cell>
          <cell r="H1032" t="str">
            <v>A</v>
          </cell>
          <cell r="I1032" t="str">
            <v>00000041</v>
          </cell>
          <cell r="J1032">
            <v>60</v>
          </cell>
          <cell r="K1032">
            <v>312</v>
          </cell>
          <cell r="L1032">
            <v>6636</v>
          </cell>
          <cell r="M1032">
            <v>107</v>
          </cell>
          <cell r="N1032">
            <v>10</v>
          </cell>
          <cell r="O1032">
            <v>0</v>
          </cell>
          <cell r="P1032">
            <v>107.1</v>
          </cell>
          <cell r="Q1032" t="str">
            <v>0803</v>
          </cell>
          <cell r="R1032" t="str">
            <v>36000</v>
          </cell>
          <cell r="S1032" t="str">
            <v>200212</v>
          </cell>
          <cell r="T1032" t="str">
            <v>PY42</v>
          </cell>
          <cell r="U1032">
            <v>175.7</v>
          </cell>
          <cell r="V1032" t="str">
            <v>LDB</v>
          </cell>
          <cell r="W1032">
            <v>0</v>
          </cell>
          <cell r="X1032" t="str">
            <v>SHR</v>
          </cell>
          <cell r="Y1032">
            <v>4</v>
          </cell>
          <cell r="Z1032">
            <v>4</v>
          </cell>
          <cell r="AA1032" t="str">
            <v>PYP</v>
          </cell>
          <cell r="AB1032" t="str">
            <v xml:space="preserve"> 0000025</v>
          </cell>
          <cell r="AC1032" t="str">
            <v>PYL</v>
          </cell>
          <cell r="AD1032" t="str">
            <v>003054</v>
          </cell>
          <cell r="AE1032" t="str">
            <v>EMP</v>
          </cell>
          <cell r="AF1032" t="str">
            <v>70702</v>
          </cell>
          <cell r="AG1032" t="str">
            <v>JUL</v>
          </cell>
          <cell r="AH1032" t="str">
            <v xml:space="preserve"> 000.00</v>
          </cell>
          <cell r="AI1032" t="str">
            <v>BCH</v>
          </cell>
          <cell r="AJ1032" t="str">
            <v>500</v>
          </cell>
          <cell r="AK1032" t="str">
            <v>CLS</v>
          </cell>
          <cell r="AL1032" t="str">
            <v>R513</v>
          </cell>
          <cell r="AM1032" t="str">
            <v>DTA</v>
          </cell>
          <cell r="AN1032" t="str">
            <v xml:space="preserve"> 00000000000.00</v>
          </cell>
          <cell r="AO1032" t="str">
            <v>DTH</v>
          </cell>
          <cell r="AP1032" t="str">
            <v xml:space="preserve"> 00000000000.00</v>
          </cell>
          <cell r="AV1032" t="str">
            <v>000000000</v>
          </cell>
          <cell r="AW1032" t="str">
            <v>000</v>
          </cell>
          <cell r="AX1032" t="str">
            <v>00</v>
          </cell>
          <cell r="AY1032" t="str">
            <v>0</v>
          </cell>
          <cell r="AZ1032" t="str">
            <v>FPL Fibernet</v>
          </cell>
        </row>
        <row r="1033">
          <cell r="A1033" t="str">
            <v>107100</v>
          </cell>
          <cell r="B1033" t="str">
            <v>0312</v>
          </cell>
          <cell r="C1033" t="str">
            <v>06600</v>
          </cell>
          <cell r="D1033" t="str">
            <v>0FIBER</v>
          </cell>
          <cell r="E1033" t="str">
            <v>312000</v>
          </cell>
          <cell r="F1033" t="str">
            <v>0803</v>
          </cell>
          <cell r="G1033" t="str">
            <v>36000</v>
          </cell>
          <cell r="H1033" t="str">
            <v>A</v>
          </cell>
          <cell r="I1033" t="str">
            <v>00000041</v>
          </cell>
          <cell r="J1033">
            <v>60</v>
          </cell>
          <cell r="K1033">
            <v>312</v>
          </cell>
          <cell r="L1033">
            <v>6636</v>
          </cell>
          <cell r="M1033">
            <v>107</v>
          </cell>
          <cell r="N1033">
            <v>10</v>
          </cell>
          <cell r="O1033">
            <v>0</v>
          </cell>
          <cell r="P1033">
            <v>107.1</v>
          </cell>
          <cell r="Q1033" t="str">
            <v>0803</v>
          </cell>
          <cell r="R1033" t="str">
            <v>36000</v>
          </cell>
          <cell r="S1033" t="str">
            <v>200212</v>
          </cell>
          <cell r="T1033" t="str">
            <v>PY42</v>
          </cell>
          <cell r="U1033">
            <v>255.76</v>
          </cell>
          <cell r="V1033" t="str">
            <v>LDB</v>
          </cell>
          <cell r="W1033">
            <v>0</v>
          </cell>
          <cell r="X1033" t="str">
            <v>SHR</v>
          </cell>
          <cell r="Y1033">
            <v>7</v>
          </cell>
          <cell r="Z1033">
            <v>7</v>
          </cell>
          <cell r="AA1033" t="str">
            <v>PYP</v>
          </cell>
          <cell r="AB1033" t="str">
            <v xml:space="preserve"> 0000025</v>
          </cell>
          <cell r="AC1033" t="str">
            <v>PYL</v>
          </cell>
          <cell r="AD1033" t="str">
            <v>004382</v>
          </cell>
          <cell r="AE1033" t="str">
            <v>EMP</v>
          </cell>
          <cell r="AF1033" t="str">
            <v>90017</v>
          </cell>
          <cell r="AG1033" t="str">
            <v>JUL</v>
          </cell>
          <cell r="AH1033" t="str">
            <v xml:space="preserve"> 000.00</v>
          </cell>
          <cell r="AI1033" t="str">
            <v>BCH</v>
          </cell>
          <cell r="AJ1033" t="str">
            <v>500</v>
          </cell>
          <cell r="AK1033" t="str">
            <v>CLS</v>
          </cell>
          <cell r="AL1033" t="str">
            <v>R449</v>
          </cell>
          <cell r="AM1033" t="str">
            <v>DTA</v>
          </cell>
          <cell r="AN1033" t="str">
            <v xml:space="preserve"> 00000000000.00</v>
          </cell>
          <cell r="AO1033" t="str">
            <v>DTH</v>
          </cell>
          <cell r="AP1033" t="str">
            <v xml:space="preserve"> 00000000000.00</v>
          </cell>
          <cell r="AV1033" t="str">
            <v>000000000</v>
          </cell>
          <cell r="AW1033" t="str">
            <v>000</v>
          </cell>
          <cell r="AX1033" t="str">
            <v>00</v>
          </cell>
          <cell r="AY1033" t="str">
            <v>0</v>
          </cell>
          <cell r="AZ1033" t="str">
            <v>FPL Fibernet</v>
          </cell>
        </row>
        <row r="1034">
          <cell r="A1034" t="str">
            <v>107100</v>
          </cell>
          <cell r="B1034" t="str">
            <v>0312</v>
          </cell>
          <cell r="C1034" t="str">
            <v>06600</v>
          </cell>
          <cell r="D1034" t="str">
            <v>0FIBER</v>
          </cell>
          <cell r="E1034" t="str">
            <v>312000</v>
          </cell>
          <cell r="F1034" t="str">
            <v>0803</v>
          </cell>
          <cell r="G1034" t="str">
            <v>36000</v>
          </cell>
          <cell r="H1034" t="str">
            <v>A</v>
          </cell>
          <cell r="I1034" t="str">
            <v>00000041</v>
          </cell>
          <cell r="J1034">
            <v>60</v>
          </cell>
          <cell r="K1034">
            <v>312</v>
          </cell>
          <cell r="L1034">
            <v>6636</v>
          </cell>
          <cell r="M1034">
            <v>107</v>
          </cell>
          <cell r="N1034">
            <v>10</v>
          </cell>
          <cell r="O1034">
            <v>0</v>
          </cell>
          <cell r="P1034">
            <v>107.1</v>
          </cell>
          <cell r="Q1034" t="str">
            <v>0803</v>
          </cell>
          <cell r="R1034" t="str">
            <v>36000</v>
          </cell>
          <cell r="S1034" t="str">
            <v>200212</v>
          </cell>
          <cell r="T1034" t="str">
            <v>PY42</v>
          </cell>
          <cell r="U1034">
            <v>438.45</v>
          </cell>
          <cell r="V1034" t="str">
            <v>LDB</v>
          </cell>
          <cell r="W1034">
            <v>0</v>
          </cell>
          <cell r="X1034" t="str">
            <v>SHR</v>
          </cell>
          <cell r="Y1034">
            <v>12</v>
          </cell>
          <cell r="Z1034">
            <v>12</v>
          </cell>
          <cell r="AA1034" t="str">
            <v>PYP</v>
          </cell>
          <cell r="AB1034" t="str">
            <v xml:space="preserve"> 0000026</v>
          </cell>
          <cell r="AC1034" t="str">
            <v>PYL</v>
          </cell>
          <cell r="AD1034" t="str">
            <v>004382</v>
          </cell>
          <cell r="AE1034" t="str">
            <v>EMP</v>
          </cell>
          <cell r="AF1034" t="str">
            <v>90017</v>
          </cell>
          <cell r="AG1034" t="str">
            <v>JUL</v>
          </cell>
          <cell r="AH1034" t="str">
            <v xml:space="preserve"> 000.00</v>
          </cell>
          <cell r="AI1034" t="str">
            <v>BCH</v>
          </cell>
          <cell r="AJ1034" t="str">
            <v>500</v>
          </cell>
          <cell r="AK1034" t="str">
            <v>CLS</v>
          </cell>
          <cell r="AL1034" t="str">
            <v>R449</v>
          </cell>
          <cell r="AM1034" t="str">
            <v>DTA</v>
          </cell>
          <cell r="AN1034" t="str">
            <v xml:space="preserve"> 00000000000.00</v>
          </cell>
          <cell r="AO1034" t="str">
            <v>DTH</v>
          </cell>
          <cell r="AP1034" t="str">
            <v xml:space="preserve"> 00000000000.00</v>
          </cell>
          <cell r="AV1034" t="str">
            <v>000000000</v>
          </cell>
          <cell r="AW1034" t="str">
            <v>000</v>
          </cell>
          <cell r="AX1034" t="str">
            <v>00</v>
          </cell>
          <cell r="AY1034" t="str">
            <v>0</v>
          </cell>
          <cell r="AZ1034" t="str">
            <v>FPL Fibernet</v>
          </cell>
        </row>
        <row r="1035">
          <cell r="A1035" t="str">
            <v>107100</v>
          </cell>
          <cell r="B1035" t="str">
            <v>0313</v>
          </cell>
          <cell r="C1035" t="str">
            <v>06600</v>
          </cell>
          <cell r="D1035" t="str">
            <v>0FIBER</v>
          </cell>
          <cell r="E1035" t="str">
            <v>313000</v>
          </cell>
          <cell r="F1035" t="str">
            <v>0790</v>
          </cell>
          <cell r="G1035" t="str">
            <v>65000</v>
          </cell>
          <cell r="H1035" t="str">
            <v>A</v>
          </cell>
          <cell r="I1035" t="str">
            <v>00000041</v>
          </cell>
          <cell r="J1035">
            <v>63</v>
          </cell>
          <cell r="K1035">
            <v>313</v>
          </cell>
          <cell r="L1035">
            <v>6637</v>
          </cell>
          <cell r="M1035">
            <v>0</v>
          </cell>
          <cell r="N1035">
            <v>0</v>
          </cell>
          <cell r="O1035">
            <v>0</v>
          </cell>
          <cell r="P1035">
            <v>0</v>
          </cell>
          <cell r="Q1035" t="str">
            <v>0790</v>
          </cell>
          <cell r="R1035" t="str">
            <v>65000</v>
          </cell>
          <cell r="S1035" t="str">
            <v>200212</v>
          </cell>
          <cell r="T1035" t="str">
            <v>CA01</v>
          </cell>
          <cell r="U1035">
            <v>107200</v>
          </cell>
          <cell r="V1035" t="str">
            <v>LDB</v>
          </cell>
          <cell r="W1035">
            <v>0</v>
          </cell>
          <cell r="Y1035">
            <v>0</v>
          </cell>
          <cell r="Z1035">
            <v>0</v>
          </cell>
          <cell r="AA1035" t="str">
            <v>BCH</v>
          </cell>
          <cell r="AB1035" t="str">
            <v>0044</v>
          </cell>
          <cell r="AC1035" t="str">
            <v>WKS</v>
          </cell>
          <cell r="AE1035" t="str">
            <v>JV#</v>
          </cell>
          <cell r="AF1035" t="str">
            <v>1232</v>
          </cell>
          <cell r="AG1035" t="str">
            <v>FRN</v>
          </cell>
          <cell r="AH1035" t="str">
            <v>6637</v>
          </cell>
          <cell r="AI1035" t="str">
            <v>RP#</v>
          </cell>
          <cell r="AJ1035" t="str">
            <v>000</v>
          </cell>
          <cell r="AK1035" t="str">
            <v>CTL</v>
          </cell>
          <cell r="AM1035" t="str">
            <v>RF#</v>
          </cell>
          <cell r="AU1035" t="str">
            <v>ACCRUAL OF DEC 02 CAPITAL</v>
          </cell>
          <cell r="AZ1035" t="str">
            <v>FPL Fibernet</v>
          </cell>
        </row>
        <row r="1036">
          <cell r="A1036" t="str">
            <v>107100</v>
          </cell>
          <cell r="B1036" t="str">
            <v>0313</v>
          </cell>
          <cell r="C1036" t="str">
            <v>06600</v>
          </cell>
          <cell r="D1036" t="str">
            <v>0FIBER</v>
          </cell>
          <cell r="E1036" t="str">
            <v>313000</v>
          </cell>
          <cell r="F1036" t="str">
            <v>0790</v>
          </cell>
          <cell r="G1036" t="str">
            <v>65000</v>
          </cell>
          <cell r="H1036" t="str">
            <v>A</v>
          </cell>
          <cell r="I1036" t="str">
            <v>00000041</v>
          </cell>
          <cell r="J1036">
            <v>63</v>
          </cell>
          <cell r="K1036">
            <v>313</v>
          </cell>
          <cell r="L1036">
            <v>6637</v>
          </cell>
          <cell r="M1036">
            <v>0</v>
          </cell>
          <cell r="N1036">
            <v>0</v>
          </cell>
          <cell r="O1036">
            <v>0</v>
          </cell>
          <cell r="P1036">
            <v>0</v>
          </cell>
          <cell r="Q1036" t="str">
            <v>0790</v>
          </cell>
          <cell r="R1036" t="str">
            <v>65000</v>
          </cell>
          <cell r="S1036" t="str">
            <v>200212</v>
          </cell>
          <cell r="T1036" t="str">
            <v>CA01</v>
          </cell>
          <cell r="U1036">
            <v>203000</v>
          </cell>
          <cell r="V1036" t="str">
            <v>LDB</v>
          </cell>
          <cell r="W1036">
            <v>0</v>
          </cell>
          <cell r="Y1036">
            <v>0</v>
          </cell>
          <cell r="Z1036">
            <v>0</v>
          </cell>
          <cell r="AA1036" t="str">
            <v>BCH</v>
          </cell>
          <cell r="AB1036" t="str">
            <v>0014</v>
          </cell>
          <cell r="AC1036" t="str">
            <v>WKS</v>
          </cell>
          <cell r="AE1036" t="str">
            <v>JV#</v>
          </cell>
          <cell r="AF1036" t="str">
            <v>1232</v>
          </cell>
          <cell r="AG1036" t="str">
            <v>FRN</v>
          </cell>
          <cell r="AH1036" t="str">
            <v>6637</v>
          </cell>
          <cell r="AI1036" t="str">
            <v>RP#</v>
          </cell>
          <cell r="AJ1036" t="str">
            <v>000</v>
          </cell>
          <cell r="AK1036" t="str">
            <v>CTL</v>
          </cell>
          <cell r="AM1036" t="str">
            <v>RF#</v>
          </cell>
          <cell r="AU1036" t="str">
            <v>ACCRUAL OF DEC 02 CAPITAL</v>
          </cell>
          <cell r="AZ1036" t="str">
            <v>FPL Fibernet</v>
          </cell>
        </row>
        <row r="1037">
          <cell r="A1037" t="str">
            <v>107100</v>
          </cell>
          <cell r="B1037" t="str">
            <v>0313</v>
          </cell>
          <cell r="C1037" t="str">
            <v>06600</v>
          </cell>
          <cell r="D1037" t="str">
            <v>0FIBER</v>
          </cell>
          <cell r="E1037" t="str">
            <v>313000</v>
          </cell>
          <cell r="F1037" t="str">
            <v>0790</v>
          </cell>
          <cell r="G1037" t="str">
            <v>65000</v>
          </cell>
          <cell r="H1037" t="str">
            <v>A</v>
          </cell>
          <cell r="I1037" t="str">
            <v>00000041</v>
          </cell>
          <cell r="J1037">
            <v>63</v>
          </cell>
          <cell r="K1037">
            <v>313</v>
          </cell>
          <cell r="L1037">
            <v>6637</v>
          </cell>
          <cell r="M1037">
            <v>0</v>
          </cell>
          <cell r="N1037">
            <v>0</v>
          </cell>
          <cell r="O1037">
            <v>0</v>
          </cell>
          <cell r="P1037">
            <v>0</v>
          </cell>
          <cell r="Q1037" t="str">
            <v>0790</v>
          </cell>
          <cell r="R1037" t="str">
            <v>65000</v>
          </cell>
          <cell r="S1037" t="str">
            <v>200212</v>
          </cell>
          <cell r="T1037" t="str">
            <v>CA01</v>
          </cell>
          <cell r="U1037">
            <v>-203000</v>
          </cell>
          <cell r="V1037" t="str">
            <v>LDB</v>
          </cell>
          <cell r="W1037">
            <v>0</v>
          </cell>
          <cell r="Y1037">
            <v>0</v>
          </cell>
          <cell r="Z1037">
            <v>0</v>
          </cell>
          <cell r="AA1037" t="str">
            <v>BCH</v>
          </cell>
          <cell r="AB1037" t="str">
            <v>0049</v>
          </cell>
          <cell r="AC1037" t="str">
            <v>WKS</v>
          </cell>
          <cell r="AE1037" t="str">
            <v>JV#</v>
          </cell>
          <cell r="AF1037" t="str">
            <v>1232</v>
          </cell>
          <cell r="AG1037" t="str">
            <v>FRN</v>
          </cell>
          <cell r="AH1037" t="str">
            <v>6637</v>
          </cell>
          <cell r="AI1037" t="str">
            <v>RP#</v>
          </cell>
          <cell r="AJ1037" t="str">
            <v>000</v>
          </cell>
          <cell r="AK1037" t="str">
            <v>CTL</v>
          </cell>
          <cell r="AM1037" t="str">
            <v>RF#</v>
          </cell>
          <cell r="AU1037" t="str">
            <v>ACCR REVERSAL OF DEC 02</v>
          </cell>
          <cell r="AZ1037" t="str">
            <v>FPL Fibernet</v>
          </cell>
        </row>
        <row r="1038">
          <cell r="A1038" t="str">
            <v>107100</v>
          </cell>
          <cell r="B1038" t="str">
            <v>0313</v>
          </cell>
          <cell r="C1038" t="str">
            <v>06600</v>
          </cell>
          <cell r="D1038" t="str">
            <v>0FIBER</v>
          </cell>
          <cell r="E1038" t="str">
            <v>313000</v>
          </cell>
          <cell r="F1038" t="str">
            <v>0803</v>
          </cell>
          <cell r="G1038" t="str">
            <v>36000</v>
          </cell>
          <cell r="H1038" t="str">
            <v>A</v>
          </cell>
          <cell r="I1038" t="str">
            <v>00000041</v>
          </cell>
          <cell r="J1038">
            <v>63</v>
          </cell>
          <cell r="K1038">
            <v>313</v>
          </cell>
          <cell r="L1038">
            <v>6637</v>
          </cell>
          <cell r="M1038">
            <v>107</v>
          </cell>
          <cell r="N1038">
            <v>10</v>
          </cell>
          <cell r="O1038">
            <v>0</v>
          </cell>
          <cell r="P1038">
            <v>107.1</v>
          </cell>
          <cell r="Q1038" t="str">
            <v>0803</v>
          </cell>
          <cell r="R1038" t="str">
            <v>36000</v>
          </cell>
          <cell r="S1038" t="str">
            <v>200212</v>
          </cell>
          <cell r="T1038" t="str">
            <v>PY42</v>
          </cell>
          <cell r="U1038">
            <v>830.7</v>
          </cell>
          <cell r="V1038" t="str">
            <v>LDB</v>
          </cell>
          <cell r="W1038">
            <v>0</v>
          </cell>
          <cell r="X1038" t="str">
            <v>SHR</v>
          </cell>
          <cell r="Y1038">
            <v>24</v>
          </cell>
          <cell r="Z1038">
            <v>24</v>
          </cell>
          <cell r="AA1038" t="str">
            <v>PYP</v>
          </cell>
          <cell r="AB1038" t="str">
            <v xml:space="preserve"> 0000001</v>
          </cell>
          <cell r="AC1038" t="str">
            <v>PYL</v>
          </cell>
          <cell r="AD1038" t="str">
            <v>004368</v>
          </cell>
          <cell r="AE1038" t="str">
            <v>EMP</v>
          </cell>
          <cell r="AF1038" t="str">
            <v>35483</v>
          </cell>
          <cell r="AG1038" t="str">
            <v>JUL</v>
          </cell>
          <cell r="AH1038" t="str">
            <v xml:space="preserve"> 000.00</v>
          </cell>
          <cell r="AI1038" t="str">
            <v>BCH</v>
          </cell>
          <cell r="AJ1038" t="str">
            <v>500</v>
          </cell>
          <cell r="AK1038" t="str">
            <v>CLS</v>
          </cell>
          <cell r="AL1038" t="str">
            <v>R445</v>
          </cell>
          <cell r="AM1038" t="str">
            <v>DTA</v>
          </cell>
          <cell r="AN1038" t="str">
            <v xml:space="preserve"> 00000000000.00</v>
          </cell>
          <cell r="AO1038" t="str">
            <v>DTH</v>
          </cell>
          <cell r="AP1038" t="str">
            <v xml:space="preserve"> 00000000000.00</v>
          </cell>
          <cell r="AV1038" t="str">
            <v>000000000</v>
          </cell>
          <cell r="AW1038" t="str">
            <v>000</v>
          </cell>
          <cell r="AX1038" t="str">
            <v>00</v>
          </cell>
          <cell r="AY1038" t="str">
            <v>0</v>
          </cell>
          <cell r="AZ1038" t="str">
            <v>FPL Fibernet</v>
          </cell>
        </row>
        <row r="1039">
          <cell r="A1039" t="str">
            <v>107100</v>
          </cell>
          <cell r="B1039" t="str">
            <v>0385</v>
          </cell>
          <cell r="C1039" t="str">
            <v>06600</v>
          </cell>
          <cell r="D1039" t="str">
            <v>0FIBER</v>
          </cell>
          <cell r="E1039" t="str">
            <v>385000</v>
          </cell>
          <cell r="F1039" t="str">
            <v>0676</v>
          </cell>
          <cell r="G1039" t="str">
            <v>11450</v>
          </cell>
          <cell r="H1039" t="str">
            <v>A</v>
          </cell>
          <cell r="I1039" t="str">
            <v>00000041</v>
          </cell>
          <cell r="J1039">
            <v>60</v>
          </cell>
          <cell r="K1039">
            <v>385</v>
          </cell>
          <cell r="L1039">
            <v>6637</v>
          </cell>
          <cell r="M1039">
            <v>0</v>
          </cell>
          <cell r="N1039">
            <v>0</v>
          </cell>
          <cell r="O1039">
            <v>0</v>
          </cell>
          <cell r="P1039">
            <v>0</v>
          </cell>
          <cell r="Q1039" t="str">
            <v>0676</v>
          </cell>
          <cell r="R1039" t="str">
            <v>11450</v>
          </cell>
          <cell r="S1039" t="str">
            <v>200212</v>
          </cell>
          <cell r="T1039" t="str">
            <v>SA01</v>
          </cell>
          <cell r="U1039">
            <v>0.13</v>
          </cell>
          <cell r="V1039" t="str">
            <v>LDB</v>
          </cell>
          <cell r="W1039">
            <v>0</v>
          </cell>
          <cell r="Y1039">
            <v>0</v>
          </cell>
          <cell r="Z1039">
            <v>1</v>
          </cell>
          <cell r="AA1039" t="str">
            <v>MS#</v>
          </cell>
          <cell r="AB1039" t="str">
            <v xml:space="preserve">   998000404</v>
          </cell>
          <cell r="AC1039" t="str">
            <v>BCH</v>
          </cell>
          <cell r="AD1039" t="str">
            <v>012636</v>
          </cell>
          <cell r="AE1039" t="str">
            <v>TML</v>
          </cell>
          <cell r="AF1039" t="str">
            <v>12027</v>
          </cell>
          <cell r="AG1039" t="str">
            <v>SRL</v>
          </cell>
          <cell r="AH1039" t="str">
            <v>0368</v>
          </cell>
          <cell r="AI1039" t="str">
            <v>DLV</v>
          </cell>
          <cell r="AJ1039" t="str">
            <v>000</v>
          </cell>
          <cell r="AK1039" t="str">
            <v>REL</v>
          </cell>
          <cell r="AL1039" t="str">
            <v>000</v>
          </cell>
          <cell r="AM1039" t="str">
            <v>LN#</v>
          </cell>
          <cell r="AO1039" t="str">
            <v>UOI</v>
          </cell>
          <cell r="AP1039" t="str">
            <v>EA</v>
          </cell>
          <cell r="AU1039" t="str">
            <v>0</v>
          </cell>
          <cell r="AW1039" t="str">
            <v>000</v>
          </cell>
          <cell r="AX1039" t="str">
            <v>00</v>
          </cell>
          <cell r="AY1039" t="str">
            <v>0</v>
          </cell>
          <cell r="AZ1039" t="str">
            <v>FPL Fibernet</v>
          </cell>
        </row>
        <row r="1040">
          <cell r="A1040" t="str">
            <v>107100</v>
          </cell>
          <cell r="B1040" t="str">
            <v>0385</v>
          </cell>
          <cell r="C1040" t="str">
            <v>06600</v>
          </cell>
          <cell r="D1040" t="str">
            <v>0FIBER</v>
          </cell>
          <cell r="E1040" t="str">
            <v>385000</v>
          </cell>
          <cell r="F1040" t="str">
            <v>0676</v>
          </cell>
          <cell r="G1040" t="str">
            <v>11450</v>
          </cell>
          <cell r="H1040" t="str">
            <v>A</v>
          </cell>
          <cell r="I1040" t="str">
            <v>00000041</v>
          </cell>
          <cell r="J1040">
            <v>60</v>
          </cell>
          <cell r="K1040">
            <v>385</v>
          </cell>
          <cell r="L1040">
            <v>6637</v>
          </cell>
          <cell r="M1040">
            <v>0</v>
          </cell>
          <cell r="N1040">
            <v>0</v>
          </cell>
          <cell r="O1040">
            <v>0</v>
          </cell>
          <cell r="P1040">
            <v>0</v>
          </cell>
          <cell r="Q1040" t="str">
            <v>0676</v>
          </cell>
          <cell r="R1040" t="str">
            <v>11450</v>
          </cell>
          <cell r="S1040" t="str">
            <v>200212</v>
          </cell>
          <cell r="T1040" t="str">
            <v>SA01</v>
          </cell>
          <cell r="U1040">
            <v>8.2799999999999994</v>
          </cell>
          <cell r="V1040" t="str">
            <v>LDB</v>
          </cell>
          <cell r="W1040">
            <v>0</v>
          </cell>
          <cell r="Y1040">
            <v>0</v>
          </cell>
          <cell r="Z1040">
            <v>11</v>
          </cell>
          <cell r="AA1040" t="str">
            <v>MS#</v>
          </cell>
          <cell r="AB1040" t="str">
            <v xml:space="preserve">   998000409</v>
          </cell>
          <cell r="AC1040" t="str">
            <v>BCH</v>
          </cell>
          <cell r="AD1040" t="str">
            <v>012636</v>
          </cell>
          <cell r="AE1040" t="str">
            <v>TML</v>
          </cell>
          <cell r="AF1040" t="str">
            <v>12027</v>
          </cell>
          <cell r="AG1040" t="str">
            <v>SRL</v>
          </cell>
          <cell r="AH1040" t="str">
            <v>0368</v>
          </cell>
          <cell r="AI1040" t="str">
            <v>DLV</v>
          </cell>
          <cell r="AJ1040" t="str">
            <v>000</v>
          </cell>
          <cell r="AK1040" t="str">
            <v>REL</v>
          </cell>
          <cell r="AL1040" t="str">
            <v>000</v>
          </cell>
          <cell r="AM1040" t="str">
            <v>LN#</v>
          </cell>
          <cell r="AO1040" t="str">
            <v>UOI</v>
          </cell>
          <cell r="AP1040" t="str">
            <v>EA</v>
          </cell>
          <cell r="AU1040" t="str">
            <v>0</v>
          </cell>
          <cell r="AW1040" t="str">
            <v>000</v>
          </cell>
          <cell r="AX1040" t="str">
            <v>00</v>
          </cell>
          <cell r="AY1040" t="str">
            <v>0</v>
          </cell>
          <cell r="AZ1040" t="str">
            <v>FPL Fibernet</v>
          </cell>
        </row>
        <row r="1041">
          <cell r="A1041" t="str">
            <v>107100</v>
          </cell>
          <cell r="B1041" t="str">
            <v>0385</v>
          </cell>
          <cell r="C1041" t="str">
            <v>06600</v>
          </cell>
          <cell r="D1041" t="str">
            <v>0FIBER</v>
          </cell>
          <cell r="E1041" t="str">
            <v>385000</v>
          </cell>
          <cell r="F1041" t="str">
            <v>0676</v>
          </cell>
          <cell r="G1041" t="str">
            <v>11450</v>
          </cell>
          <cell r="H1041" t="str">
            <v>A</v>
          </cell>
          <cell r="I1041" t="str">
            <v>00000041</v>
          </cell>
          <cell r="J1041">
            <v>60</v>
          </cell>
          <cell r="K1041">
            <v>385</v>
          </cell>
          <cell r="L1041">
            <v>6637</v>
          </cell>
          <cell r="M1041">
            <v>0</v>
          </cell>
          <cell r="N1041">
            <v>0</v>
          </cell>
          <cell r="O1041">
            <v>0</v>
          </cell>
          <cell r="P1041">
            <v>0</v>
          </cell>
          <cell r="Q1041" t="str">
            <v>0676</v>
          </cell>
          <cell r="R1041" t="str">
            <v>11450</v>
          </cell>
          <cell r="S1041" t="str">
            <v>200212</v>
          </cell>
          <cell r="T1041" t="str">
            <v>SA01</v>
          </cell>
          <cell r="U1041">
            <v>119.51</v>
          </cell>
          <cell r="V1041" t="str">
            <v>LDB</v>
          </cell>
          <cell r="W1041">
            <v>0</v>
          </cell>
          <cell r="Y1041">
            <v>0</v>
          </cell>
          <cell r="Z1041">
            <v>11</v>
          </cell>
          <cell r="AA1041" t="str">
            <v>MS#</v>
          </cell>
          <cell r="AB1041" t="str">
            <v xml:space="preserve">   998000407</v>
          </cell>
          <cell r="AC1041" t="str">
            <v>BCH</v>
          </cell>
          <cell r="AD1041" t="str">
            <v>012636</v>
          </cell>
          <cell r="AE1041" t="str">
            <v>TML</v>
          </cell>
          <cell r="AF1041" t="str">
            <v>12027</v>
          </cell>
          <cell r="AG1041" t="str">
            <v>SRL</v>
          </cell>
          <cell r="AH1041" t="str">
            <v>0368</v>
          </cell>
          <cell r="AI1041" t="str">
            <v>DLV</v>
          </cell>
          <cell r="AJ1041" t="str">
            <v>000</v>
          </cell>
          <cell r="AK1041" t="str">
            <v>REL</v>
          </cell>
          <cell r="AL1041" t="str">
            <v>000</v>
          </cell>
          <cell r="AM1041" t="str">
            <v>LN#</v>
          </cell>
          <cell r="AO1041" t="str">
            <v>UOI</v>
          </cell>
          <cell r="AP1041" t="str">
            <v>EA</v>
          </cell>
          <cell r="AU1041" t="str">
            <v>0</v>
          </cell>
          <cell r="AW1041" t="str">
            <v>000</v>
          </cell>
          <cell r="AX1041" t="str">
            <v>00</v>
          </cell>
          <cell r="AY1041" t="str">
            <v>0</v>
          </cell>
          <cell r="AZ1041" t="str">
            <v>FPL Fibernet</v>
          </cell>
        </row>
        <row r="1042">
          <cell r="A1042" t="str">
            <v>107100</v>
          </cell>
          <cell r="B1042" t="str">
            <v>0385</v>
          </cell>
          <cell r="C1042" t="str">
            <v>06600</v>
          </cell>
          <cell r="D1042" t="str">
            <v>0FIBER</v>
          </cell>
          <cell r="E1042" t="str">
            <v>385000</v>
          </cell>
          <cell r="F1042" t="str">
            <v>0676</v>
          </cell>
          <cell r="G1042" t="str">
            <v>11450</v>
          </cell>
          <cell r="H1042" t="str">
            <v>A</v>
          </cell>
          <cell r="I1042" t="str">
            <v>00000041</v>
          </cell>
          <cell r="J1042">
            <v>60</v>
          </cell>
          <cell r="K1042">
            <v>385</v>
          </cell>
          <cell r="L1042">
            <v>6637</v>
          </cell>
          <cell r="M1042">
            <v>0</v>
          </cell>
          <cell r="N1042">
            <v>0</v>
          </cell>
          <cell r="O1042">
            <v>0</v>
          </cell>
          <cell r="P1042">
            <v>0</v>
          </cell>
          <cell r="Q1042" t="str">
            <v>0676</v>
          </cell>
          <cell r="R1042" t="str">
            <v>11450</v>
          </cell>
          <cell r="S1042" t="str">
            <v>200212</v>
          </cell>
          <cell r="T1042" t="str">
            <v>SA01</v>
          </cell>
          <cell r="U1042">
            <v>291.72000000000003</v>
          </cell>
          <cell r="V1042" t="str">
            <v>LDB</v>
          </cell>
          <cell r="W1042">
            <v>0</v>
          </cell>
          <cell r="Y1042">
            <v>0</v>
          </cell>
          <cell r="Z1042">
            <v>156</v>
          </cell>
          <cell r="AA1042" t="str">
            <v>MS#</v>
          </cell>
          <cell r="AB1042" t="str">
            <v xml:space="preserve">   998000366</v>
          </cell>
          <cell r="AC1042" t="str">
            <v>BCH</v>
          </cell>
          <cell r="AD1042" t="str">
            <v>012636</v>
          </cell>
          <cell r="AE1042" t="str">
            <v>TML</v>
          </cell>
          <cell r="AF1042" t="str">
            <v>12027</v>
          </cell>
          <cell r="AG1042" t="str">
            <v>SRL</v>
          </cell>
          <cell r="AH1042" t="str">
            <v>0368</v>
          </cell>
          <cell r="AI1042" t="str">
            <v>DLV</v>
          </cell>
          <cell r="AJ1042" t="str">
            <v>000</v>
          </cell>
          <cell r="AK1042" t="str">
            <v>REL</v>
          </cell>
          <cell r="AL1042" t="str">
            <v>000</v>
          </cell>
          <cell r="AM1042" t="str">
            <v>LN#</v>
          </cell>
          <cell r="AO1042" t="str">
            <v>UOI</v>
          </cell>
          <cell r="AP1042" t="str">
            <v>EA</v>
          </cell>
          <cell r="AU1042" t="str">
            <v>0</v>
          </cell>
          <cell r="AW1042" t="str">
            <v>000</v>
          </cell>
          <cell r="AX1042" t="str">
            <v>00</v>
          </cell>
          <cell r="AY1042" t="str">
            <v>0</v>
          </cell>
          <cell r="AZ1042" t="str">
            <v>FPL Fibernet</v>
          </cell>
        </row>
        <row r="1043">
          <cell r="A1043" t="str">
            <v>107100</v>
          </cell>
          <cell r="B1043" t="str">
            <v>0385</v>
          </cell>
          <cell r="C1043" t="str">
            <v>06600</v>
          </cell>
          <cell r="D1043" t="str">
            <v>0FIBER</v>
          </cell>
          <cell r="E1043" t="str">
            <v>385000</v>
          </cell>
          <cell r="F1043" t="str">
            <v>0676</v>
          </cell>
          <cell r="G1043" t="str">
            <v>11450</v>
          </cell>
          <cell r="H1043" t="str">
            <v>A</v>
          </cell>
          <cell r="I1043" t="str">
            <v>00000041</v>
          </cell>
          <cell r="J1043">
            <v>60</v>
          </cell>
          <cell r="K1043">
            <v>385</v>
          </cell>
          <cell r="L1043">
            <v>6637</v>
          </cell>
          <cell r="M1043">
            <v>0</v>
          </cell>
          <cell r="N1043">
            <v>0</v>
          </cell>
          <cell r="O1043">
            <v>0</v>
          </cell>
          <cell r="P1043">
            <v>0</v>
          </cell>
          <cell r="Q1043" t="str">
            <v>0676</v>
          </cell>
          <cell r="R1043" t="str">
            <v>11450</v>
          </cell>
          <cell r="S1043" t="str">
            <v>200212</v>
          </cell>
          <cell r="T1043" t="str">
            <v>SA01</v>
          </cell>
          <cell r="U1043">
            <v>398.6</v>
          </cell>
          <cell r="V1043" t="str">
            <v>LDB</v>
          </cell>
          <cell r="W1043">
            <v>0</v>
          </cell>
          <cell r="Y1043">
            <v>0</v>
          </cell>
          <cell r="Z1043">
            <v>11</v>
          </cell>
          <cell r="AA1043" t="str">
            <v>MS#</v>
          </cell>
          <cell r="AB1043" t="str">
            <v xml:space="preserve">   998000318</v>
          </cell>
          <cell r="AC1043" t="str">
            <v>BCH</v>
          </cell>
          <cell r="AD1043" t="str">
            <v>012636</v>
          </cell>
          <cell r="AE1043" t="str">
            <v>TML</v>
          </cell>
          <cell r="AF1043" t="str">
            <v>12027</v>
          </cell>
          <cell r="AG1043" t="str">
            <v>SRL</v>
          </cell>
          <cell r="AH1043" t="str">
            <v>0368</v>
          </cell>
          <cell r="AI1043" t="str">
            <v>DLV</v>
          </cell>
          <cell r="AJ1043" t="str">
            <v>000</v>
          </cell>
          <cell r="AK1043" t="str">
            <v>REL</v>
          </cell>
          <cell r="AL1043" t="str">
            <v>000</v>
          </cell>
          <cell r="AM1043" t="str">
            <v>LN#</v>
          </cell>
          <cell r="AO1043" t="str">
            <v>UOI</v>
          </cell>
          <cell r="AP1043" t="str">
            <v>EA</v>
          </cell>
          <cell r="AU1043" t="str">
            <v>0</v>
          </cell>
          <cell r="AW1043" t="str">
            <v>000</v>
          </cell>
          <cell r="AX1043" t="str">
            <v>00</v>
          </cell>
          <cell r="AY1043" t="str">
            <v>0</v>
          </cell>
          <cell r="AZ1043" t="str">
            <v>FPL Fibernet</v>
          </cell>
        </row>
        <row r="1044">
          <cell r="A1044" t="str">
            <v>107100</v>
          </cell>
          <cell r="B1044" t="str">
            <v>0385</v>
          </cell>
          <cell r="C1044" t="str">
            <v>06600</v>
          </cell>
          <cell r="D1044" t="str">
            <v>0FIBER</v>
          </cell>
          <cell r="E1044" t="str">
            <v>385000</v>
          </cell>
          <cell r="F1044" t="str">
            <v>0676</v>
          </cell>
          <cell r="G1044" t="str">
            <v>11450</v>
          </cell>
          <cell r="H1044" t="str">
            <v>A</v>
          </cell>
          <cell r="I1044" t="str">
            <v>00000041</v>
          </cell>
          <cell r="J1044">
            <v>60</v>
          </cell>
          <cell r="K1044">
            <v>385</v>
          </cell>
          <cell r="L1044">
            <v>6637</v>
          </cell>
          <cell r="M1044">
            <v>0</v>
          </cell>
          <cell r="N1044">
            <v>0</v>
          </cell>
          <cell r="O1044">
            <v>0</v>
          </cell>
          <cell r="P1044">
            <v>0</v>
          </cell>
          <cell r="Q1044" t="str">
            <v>0676</v>
          </cell>
          <cell r="R1044" t="str">
            <v>11450</v>
          </cell>
          <cell r="S1044" t="str">
            <v>200212</v>
          </cell>
          <cell r="T1044" t="str">
            <v>SA01</v>
          </cell>
          <cell r="U1044">
            <v>492</v>
          </cell>
          <cell r="V1044" t="str">
            <v>LDB</v>
          </cell>
          <cell r="W1044">
            <v>0</v>
          </cell>
          <cell r="Y1044">
            <v>0</v>
          </cell>
          <cell r="Z1044">
            <v>49200</v>
          </cell>
          <cell r="AA1044" t="str">
            <v>MS#</v>
          </cell>
          <cell r="AB1044" t="str">
            <v xml:space="preserve">   998000449</v>
          </cell>
          <cell r="AC1044" t="str">
            <v>BCH</v>
          </cell>
          <cell r="AD1044" t="str">
            <v>012637</v>
          </cell>
          <cell r="AE1044" t="str">
            <v>TML</v>
          </cell>
          <cell r="AF1044" t="str">
            <v>12027</v>
          </cell>
          <cell r="AG1044" t="str">
            <v>SRL</v>
          </cell>
          <cell r="AH1044" t="str">
            <v>0350</v>
          </cell>
          <cell r="AI1044" t="str">
            <v>DLV</v>
          </cell>
          <cell r="AJ1044" t="str">
            <v>000</v>
          </cell>
          <cell r="AK1044" t="str">
            <v>REL</v>
          </cell>
          <cell r="AL1044" t="str">
            <v>000</v>
          </cell>
          <cell r="AM1044" t="str">
            <v>LN#</v>
          </cell>
          <cell r="AO1044" t="str">
            <v>UOI</v>
          </cell>
          <cell r="AP1044" t="str">
            <v>FT</v>
          </cell>
          <cell r="AU1044" t="str">
            <v>0</v>
          </cell>
          <cell r="AW1044" t="str">
            <v>000</v>
          </cell>
          <cell r="AX1044" t="str">
            <v>00</v>
          </cell>
          <cell r="AY1044" t="str">
            <v>0</v>
          </cell>
          <cell r="AZ1044" t="str">
            <v>FPL Fibernet</v>
          </cell>
        </row>
        <row r="1045">
          <cell r="A1045" t="str">
            <v>107100</v>
          </cell>
          <cell r="B1045" t="str">
            <v>0385</v>
          </cell>
          <cell r="C1045" t="str">
            <v>06600</v>
          </cell>
          <cell r="D1045" t="str">
            <v>0FIBER</v>
          </cell>
          <cell r="E1045" t="str">
            <v>385000</v>
          </cell>
          <cell r="F1045" t="str">
            <v>0676</v>
          </cell>
          <cell r="G1045" t="str">
            <v>11450</v>
          </cell>
          <cell r="H1045" t="str">
            <v>A</v>
          </cell>
          <cell r="I1045" t="str">
            <v>00000041</v>
          </cell>
          <cell r="J1045">
            <v>60</v>
          </cell>
          <cell r="K1045">
            <v>385</v>
          </cell>
          <cell r="L1045">
            <v>6637</v>
          </cell>
          <cell r="M1045">
            <v>0</v>
          </cell>
          <cell r="N1045">
            <v>0</v>
          </cell>
          <cell r="O1045">
            <v>0</v>
          </cell>
          <cell r="P1045">
            <v>0</v>
          </cell>
          <cell r="Q1045" t="str">
            <v>0676</v>
          </cell>
          <cell r="R1045" t="str">
            <v>11450</v>
          </cell>
          <cell r="S1045" t="str">
            <v>200212</v>
          </cell>
          <cell r="T1045" t="str">
            <v>SA01</v>
          </cell>
          <cell r="U1045">
            <v>500</v>
          </cell>
          <cell r="V1045" t="str">
            <v>LDB</v>
          </cell>
          <cell r="W1045">
            <v>0</v>
          </cell>
          <cell r="Y1045">
            <v>0</v>
          </cell>
          <cell r="Z1045">
            <v>12500</v>
          </cell>
          <cell r="AA1045" t="str">
            <v>MS#</v>
          </cell>
          <cell r="AB1045" t="str">
            <v xml:space="preserve">   998000535</v>
          </cell>
          <cell r="AC1045" t="str">
            <v>BCH</v>
          </cell>
          <cell r="AD1045" t="str">
            <v>012636</v>
          </cell>
          <cell r="AE1045" t="str">
            <v>TML</v>
          </cell>
          <cell r="AF1045" t="str">
            <v>12027</v>
          </cell>
          <cell r="AG1045" t="str">
            <v>SRL</v>
          </cell>
          <cell r="AH1045" t="str">
            <v>0368</v>
          </cell>
          <cell r="AI1045" t="str">
            <v>DLV</v>
          </cell>
          <cell r="AJ1045" t="str">
            <v>000</v>
          </cell>
          <cell r="AK1045" t="str">
            <v>REL</v>
          </cell>
          <cell r="AL1045" t="str">
            <v>000</v>
          </cell>
          <cell r="AM1045" t="str">
            <v>LN#</v>
          </cell>
          <cell r="AO1045" t="str">
            <v>UOI</v>
          </cell>
          <cell r="AP1045" t="str">
            <v>FT</v>
          </cell>
          <cell r="AU1045" t="str">
            <v>0</v>
          </cell>
          <cell r="AW1045" t="str">
            <v>000</v>
          </cell>
          <cell r="AX1045" t="str">
            <v>00</v>
          </cell>
          <cell r="AY1045" t="str">
            <v>0</v>
          </cell>
          <cell r="AZ1045" t="str">
            <v>FPL Fibernet</v>
          </cell>
        </row>
        <row r="1046">
          <cell r="A1046" t="str">
            <v>107100</v>
          </cell>
          <cell r="B1046" t="str">
            <v>0385</v>
          </cell>
          <cell r="C1046" t="str">
            <v>06600</v>
          </cell>
          <cell r="D1046" t="str">
            <v>0FIBER</v>
          </cell>
          <cell r="E1046" t="str">
            <v>385000</v>
          </cell>
          <cell r="F1046" t="str">
            <v>0676</v>
          </cell>
          <cell r="G1046" t="str">
            <v>11450</v>
          </cell>
          <cell r="H1046" t="str">
            <v>A</v>
          </cell>
          <cell r="I1046" t="str">
            <v>00000041</v>
          </cell>
          <cell r="J1046">
            <v>60</v>
          </cell>
          <cell r="K1046">
            <v>385</v>
          </cell>
          <cell r="L1046">
            <v>6637</v>
          </cell>
          <cell r="M1046">
            <v>0</v>
          </cell>
          <cell r="N1046">
            <v>0</v>
          </cell>
          <cell r="O1046">
            <v>0</v>
          </cell>
          <cell r="P1046">
            <v>0</v>
          </cell>
          <cell r="Q1046" t="str">
            <v>0676</v>
          </cell>
          <cell r="R1046" t="str">
            <v>11450</v>
          </cell>
          <cell r="S1046" t="str">
            <v>200212</v>
          </cell>
          <cell r="T1046" t="str">
            <v>SA01</v>
          </cell>
          <cell r="U1046">
            <v>556.79999999999995</v>
          </cell>
          <cell r="V1046" t="str">
            <v>LDB</v>
          </cell>
          <cell r="W1046">
            <v>0</v>
          </cell>
          <cell r="Y1046">
            <v>0</v>
          </cell>
          <cell r="Z1046">
            <v>48</v>
          </cell>
          <cell r="AA1046" t="str">
            <v>MS#</v>
          </cell>
          <cell r="AB1046" t="str">
            <v xml:space="preserve">   998000317</v>
          </cell>
          <cell r="AC1046" t="str">
            <v>BCH</v>
          </cell>
          <cell r="AD1046" t="str">
            <v>012636</v>
          </cell>
          <cell r="AE1046" t="str">
            <v>TML</v>
          </cell>
          <cell r="AF1046" t="str">
            <v>12027</v>
          </cell>
          <cell r="AG1046" t="str">
            <v>SRL</v>
          </cell>
          <cell r="AH1046" t="str">
            <v>0368</v>
          </cell>
          <cell r="AI1046" t="str">
            <v>DLV</v>
          </cell>
          <cell r="AJ1046" t="str">
            <v>000</v>
          </cell>
          <cell r="AK1046" t="str">
            <v>REL</v>
          </cell>
          <cell r="AL1046" t="str">
            <v>000</v>
          </cell>
          <cell r="AM1046" t="str">
            <v>LN#</v>
          </cell>
          <cell r="AO1046" t="str">
            <v>UOI</v>
          </cell>
          <cell r="AP1046" t="str">
            <v>EA</v>
          </cell>
          <cell r="AU1046" t="str">
            <v>0</v>
          </cell>
          <cell r="AW1046" t="str">
            <v>000</v>
          </cell>
          <cell r="AX1046" t="str">
            <v>00</v>
          </cell>
          <cell r="AY1046" t="str">
            <v>0</v>
          </cell>
          <cell r="AZ1046" t="str">
            <v>FPL Fibernet</v>
          </cell>
        </row>
        <row r="1047">
          <cell r="A1047" t="str">
            <v>107100</v>
          </cell>
          <cell r="B1047" t="str">
            <v>0385</v>
          </cell>
          <cell r="C1047" t="str">
            <v>06600</v>
          </cell>
          <cell r="D1047" t="str">
            <v>0FIBER</v>
          </cell>
          <cell r="E1047" t="str">
            <v>385000</v>
          </cell>
          <cell r="F1047" t="str">
            <v>0676</v>
          </cell>
          <cell r="G1047" t="str">
            <v>11450</v>
          </cell>
          <cell r="H1047" t="str">
            <v>A</v>
          </cell>
          <cell r="I1047" t="str">
            <v>00000041</v>
          </cell>
          <cell r="J1047">
            <v>60</v>
          </cell>
          <cell r="K1047">
            <v>385</v>
          </cell>
          <cell r="L1047">
            <v>6637</v>
          </cell>
          <cell r="M1047">
            <v>0</v>
          </cell>
          <cell r="N1047">
            <v>0</v>
          </cell>
          <cell r="O1047">
            <v>0</v>
          </cell>
          <cell r="P1047">
            <v>0</v>
          </cell>
          <cell r="Q1047" t="str">
            <v>0676</v>
          </cell>
          <cell r="R1047" t="str">
            <v>11450</v>
          </cell>
          <cell r="S1047" t="str">
            <v>200212</v>
          </cell>
          <cell r="T1047" t="str">
            <v>SA01</v>
          </cell>
          <cell r="U1047">
            <v>3068.45</v>
          </cell>
          <cell r="V1047" t="str">
            <v>LDB</v>
          </cell>
          <cell r="W1047">
            <v>0</v>
          </cell>
          <cell r="Y1047">
            <v>0</v>
          </cell>
          <cell r="Z1047">
            <v>11</v>
          </cell>
          <cell r="AA1047" t="str">
            <v>MS#</v>
          </cell>
          <cell r="AB1047" t="str">
            <v xml:space="preserve">   998000309</v>
          </cell>
          <cell r="AC1047" t="str">
            <v>BCH</v>
          </cell>
          <cell r="AD1047" t="str">
            <v>012367</v>
          </cell>
          <cell r="AE1047" t="str">
            <v>TML</v>
          </cell>
          <cell r="AF1047" t="str">
            <v>12026</v>
          </cell>
          <cell r="AG1047" t="str">
            <v>SRL</v>
          </cell>
          <cell r="AH1047" t="str">
            <v>0368</v>
          </cell>
          <cell r="AI1047" t="str">
            <v>DLV</v>
          </cell>
          <cell r="AJ1047" t="str">
            <v>000</v>
          </cell>
          <cell r="AK1047" t="str">
            <v>REL</v>
          </cell>
          <cell r="AL1047" t="str">
            <v>000</v>
          </cell>
          <cell r="AM1047" t="str">
            <v>LN#</v>
          </cell>
          <cell r="AO1047" t="str">
            <v>UOI</v>
          </cell>
          <cell r="AP1047" t="str">
            <v>EA</v>
          </cell>
          <cell r="AU1047" t="str">
            <v>0</v>
          </cell>
          <cell r="AW1047" t="str">
            <v>000</v>
          </cell>
          <cell r="AX1047" t="str">
            <v>00</v>
          </cell>
          <cell r="AY1047" t="str">
            <v>0</v>
          </cell>
          <cell r="AZ1047" t="str">
            <v>FPL Fibernet</v>
          </cell>
        </row>
        <row r="1048">
          <cell r="A1048" t="str">
            <v>107100</v>
          </cell>
          <cell r="B1048" t="str">
            <v>0385</v>
          </cell>
          <cell r="C1048" t="str">
            <v>06600</v>
          </cell>
          <cell r="D1048" t="str">
            <v>0FIBER</v>
          </cell>
          <cell r="E1048" t="str">
            <v>385000</v>
          </cell>
          <cell r="F1048" t="str">
            <v>0676</v>
          </cell>
          <cell r="G1048" t="str">
            <v>11450</v>
          </cell>
          <cell r="H1048" t="str">
            <v>A</v>
          </cell>
          <cell r="I1048" t="str">
            <v>00000041</v>
          </cell>
          <cell r="J1048">
            <v>60</v>
          </cell>
          <cell r="K1048">
            <v>385</v>
          </cell>
          <cell r="L1048">
            <v>6637</v>
          </cell>
          <cell r="M1048">
            <v>0</v>
          </cell>
          <cell r="N1048">
            <v>0</v>
          </cell>
          <cell r="O1048">
            <v>0</v>
          </cell>
          <cell r="P1048">
            <v>0</v>
          </cell>
          <cell r="Q1048" t="str">
            <v>0676</v>
          </cell>
          <cell r="R1048" t="str">
            <v>11450</v>
          </cell>
          <cell r="S1048" t="str">
            <v>200212</v>
          </cell>
          <cell r="T1048" t="str">
            <v>SA01</v>
          </cell>
          <cell r="U1048">
            <v>12740</v>
          </cell>
          <cell r="V1048" t="str">
            <v>LDB</v>
          </cell>
          <cell r="W1048">
            <v>0</v>
          </cell>
          <cell r="Y1048">
            <v>0</v>
          </cell>
          <cell r="Z1048">
            <v>45500</v>
          </cell>
          <cell r="AA1048" t="str">
            <v>MS#</v>
          </cell>
          <cell r="AB1048" t="str">
            <v xml:space="preserve">   998000098</v>
          </cell>
          <cell r="AC1048" t="str">
            <v>BCH</v>
          </cell>
          <cell r="AD1048" t="str">
            <v>012367</v>
          </cell>
          <cell r="AE1048" t="str">
            <v>TML</v>
          </cell>
          <cell r="AF1048" t="str">
            <v>12026</v>
          </cell>
          <cell r="AG1048" t="str">
            <v>SRL</v>
          </cell>
          <cell r="AH1048" t="str">
            <v>0368</v>
          </cell>
          <cell r="AI1048" t="str">
            <v>DLV</v>
          </cell>
          <cell r="AJ1048" t="str">
            <v>000</v>
          </cell>
          <cell r="AK1048" t="str">
            <v>REL</v>
          </cell>
          <cell r="AL1048" t="str">
            <v>000</v>
          </cell>
          <cell r="AM1048" t="str">
            <v>LN#</v>
          </cell>
          <cell r="AO1048" t="str">
            <v>UOI</v>
          </cell>
          <cell r="AP1048" t="str">
            <v>FT</v>
          </cell>
          <cell r="AU1048" t="str">
            <v>0</v>
          </cell>
          <cell r="AW1048" t="str">
            <v>000</v>
          </cell>
          <cell r="AX1048" t="str">
            <v>00</v>
          </cell>
          <cell r="AY1048" t="str">
            <v>0</v>
          </cell>
          <cell r="AZ1048" t="str">
            <v>FPL Fibernet</v>
          </cell>
        </row>
        <row r="1049">
          <cell r="A1049" t="str">
            <v>107100</v>
          </cell>
          <cell r="B1049" t="str">
            <v>0385</v>
          </cell>
          <cell r="C1049" t="str">
            <v>06600</v>
          </cell>
          <cell r="D1049" t="str">
            <v>0FIBER</v>
          </cell>
          <cell r="E1049" t="str">
            <v>385000</v>
          </cell>
          <cell r="F1049" t="str">
            <v>0803</v>
          </cell>
          <cell r="G1049" t="str">
            <v>36000</v>
          </cell>
          <cell r="H1049" t="str">
            <v>A</v>
          </cell>
          <cell r="I1049" t="str">
            <v>00000041</v>
          </cell>
          <cell r="J1049">
            <v>60</v>
          </cell>
          <cell r="K1049">
            <v>385</v>
          </cell>
          <cell r="L1049">
            <v>6637</v>
          </cell>
          <cell r="M1049">
            <v>107</v>
          </cell>
          <cell r="N1049">
            <v>10</v>
          </cell>
          <cell r="O1049">
            <v>0</v>
          </cell>
          <cell r="P1049">
            <v>107.1</v>
          </cell>
          <cell r="Q1049" t="str">
            <v>0803</v>
          </cell>
          <cell r="R1049" t="str">
            <v>36000</v>
          </cell>
          <cell r="S1049" t="str">
            <v>200212</v>
          </cell>
          <cell r="T1049" t="str">
            <v>PY42</v>
          </cell>
          <cell r="U1049">
            <v>286.39999999999998</v>
          </cell>
          <cell r="V1049" t="str">
            <v>LDB</v>
          </cell>
          <cell r="W1049">
            <v>0</v>
          </cell>
          <cell r="X1049" t="str">
            <v>SHR</v>
          </cell>
          <cell r="Y1049">
            <v>8</v>
          </cell>
          <cell r="Z1049">
            <v>8</v>
          </cell>
          <cell r="AA1049" t="str">
            <v>PYP</v>
          </cell>
          <cell r="AB1049" t="str">
            <v xml:space="preserve"> 0000026</v>
          </cell>
          <cell r="AC1049" t="str">
            <v>PYL</v>
          </cell>
          <cell r="AD1049" t="str">
            <v>004382</v>
          </cell>
          <cell r="AE1049" t="str">
            <v>EMP</v>
          </cell>
          <cell r="AF1049" t="str">
            <v>46869</v>
          </cell>
          <cell r="AG1049" t="str">
            <v>JUL</v>
          </cell>
          <cell r="AH1049" t="str">
            <v xml:space="preserve"> 000.00</v>
          </cell>
          <cell r="AI1049" t="str">
            <v>BCH</v>
          </cell>
          <cell r="AJ1049" t="str">
            <v>500</v>
          </cell>
          <cell r="AK1049" t="str">
            <v>CLS</v>
          </cell>
          <cell r="AL1049" t="str">
            <v>R431</v>
          </cell>
          <cell r="AM1049" t="str">
            <v>DTA</v>
          </cell>
          <cell r="AN1049" t="str">
            <v xml:space="preserve"> 00000000000.00</v>
          </cell>
          <cell r="AO1049" t="str">
            <v>DTH</v>
          </cell>
          <cell r="AP1049" t="str">
            <v xml:space="preserve"> 00000000000.00</v>
          </cell>
          <cell r="AV1049" t="str">
            <v>000000000</v>
          </cell>
          <cell r="AW1049" t="str">
            <v>000</v>
          </cell>
          <cell r="AX1049" t="str">
            <v>00</v>
          </cell>
          <cell r="AY1049" t="str">
            <v>0</v>
          </cell>
          <cell r="AZ1049" t="str">
            <v>FPL Fibernet</v>
          </cell>
        </row>
        <row r="1050">
          <cell r="A1050" t="str">
            <v>107100</v>
          </cell>
          <cell r="B1050" t="str">
            <v>0385</v>
          </cell>
          <cell r="C1050" t="str">
            <v>06600</v>
          </cell>
          <cell r="D1050" t="str">
            <v>0FIBER</v>
          </cell>
          <cell r="E1050" t="str">
            <v>385000</v>
          </cell>
          <cell r="F1050" t="str">
            <v>0662</v>
          </cell>
          <cell r="G1050" t="str">
            <v>65000</v>
          </cell>
          <cell r="H1050" t="str">
            <v>A</v>
          </cell>
          <cell r="I1050" t="str">
            <v>00000041</v>
          </cell>
          <cell r="J1050">
            <v>63</v>
          </cell>
          <cell r="K1050">
            <v>385</v>
          </cell>
          <cell r="L1050">
            <v>6639</v>
          </cell>
          <cell r="M1050">
            <v>0</v>
          </cell>
          <cell r="N1050">
            <v>0</v>
          </cell>
          <cell r="O1050">
            <v>0</v>
          </cell>
          <cell r="P1050">
            <v>0</v>
          </cell>
          <cell r="Q1050" t="str">
            <v>0662</v>
          </cell>
          <cell r="R1050" t="str">
            <v>65000</v>
          </cell>
          <cell r="S1050" t="str">
            <v>200212</v>
          </cell>
          <cell r="T1050" t="str">
            <v>CA01</v>
          </cell>
          <cell r="U1050">
            <v>3420.99</v>
          </cell>
          <cell r="V1050" t="str">
            <v>LDB</v>
          </cell>
          <cell r="W1050">
            <v>0</v>
          </cell>
          <cell r="Y1050">
            <v>0</v>
          </cell>
          <cell r="Z1050">
            <v>0</v>
          </cell>
          <cell r="AA1050" t="str">
            <v>BCH</v>
          </cell>
          <cell r="AB1050" t="str">
            <v>0037</v>
          </cell>
          <cell r="AC1050" t="str">
            <v>WKS</v>
          </cell>
          <cell r="AE1050" t="str">
            <v>JV#</v>
          </cell>
          <cell r="AF1050" t="str">
            <v>1232</v>
          </cell>
          <cell r="AG1050" t="str">
            <v>FRN</v>
          </cell>
          <cell r="AH1050" t="str">
            <v>6639</v>
          </cell>
          <cell r="AI1050" t="str">
            <v>RP#</v>
          </cell>
          <cell r="AJ1050" t="str">
            <v>000</v>
          </cell>
          <cell r="AK1050" t="str">
            <v>CTL</v>
          </cell>
          <cell r="AM1050" t="str">
            <v>RF#</v>
          </cell>
          <cell r="AU1050" t="str">
            <v>RECLASS FROM 3229 ER 95</v>
          </cell>
          <cell r="AZ1050" t="str">
            <v>FPL Fibernet</v>
          </cell>
        </row>
        <row r="1051">
          <cell r="A1051" t="str">
            <v>107100</v>
          </cell>
          <cell r="B1051" t="str">
            <v>0385</v>
          </cell>
          <cell r="C1051" t="str">
            <v>06600</v>
          </cell>
          <cell r="D1051" t="str">
            <v>0FIBER</v>
          </cell>
          <cell r="E1051" t="str">
            <v>385000</v>
          </cell>
          <cell r="F1051" t="str">
            <v>0803</v>
          </cell>
          <cell r="G1051" t="str">
            <v>36000</v>
          </cell>
          <cell r="H1051" t="str">
            <v>A</v>
          </cell>
          <cell r="I1051" t="str">
            <v>00000041</v>
          </cell>
          <cell r="J1051">
            <v>60</v>
          </cell>
          <cell r="K1051">
            <v>385</v>
          </cell>
          <cell r="L1051">
            <v>6639</v>
          </cell>
          <cell r="M1051">
            <v>107</v>
          </cell>
          <cell r="N1051">
            <v>10</v>
          </cell>
          <cell r="O1051">
            <v>0</v>
          </cell>
          <cell r="P1051">
            <v>107.1</v>
          </cell>
          <cell r="Q1051" t="str">
            <v>0803</v>
          </cell>
          <cell r="R1051" t="str">
            <v>36000</v>
          </cell>
          <cell r="S1051" t="str">
            <v>200212</v>
          </cell>
          <cell r="T1051" t="str">
            <v>PY42</v>
          </cell>
          <cell r="U1051">
            <v>75</v>
          </cell>
          <cell r="V1051" t="str">
            <v>LDB</v>
          </cell>
          <cell r="W1051">
            <v>0</v>
          </cell>
          <cell r="X1051" t="str">
            <v>SHR</v>
          </cell>
          <cell r="Y1051">
            <v>2</v>
          </cell>
          <cell r="Z1051">
            <v>2</v>
          </cell>
          <cell r="AA1051" t="str">
            <v>PYP</v>
          </cell>
          <cell r="AB1051" t="str">
            <v xml:space="preserve"> 0000025</v>
          </cell>
          <cell r="AC1051" t="str">
            <v>PYL</v>
          </cell>
          <cell r="AD1051" t="str">
            <v>004382</v>
          </cell>
          <cell r="AE1051" t="str">
            <v>EMP</v>
          </cell>
          <cell r="AF1051" t="str">
            <v>29440</v>
          </cell>
          <cell r="AG1051" t="str">
            <v>JUL</v>
          </cell>
          <cell r="AH1051" t="str">
            <v xml:space="preserve"> 000.00</v>
          </cell>
          <cell r="AI1051" t="str">
            <v>BCH</v>
          </cell>
          <cell r="AJ1051" t="str">
            <v>500</v>
          </cell>
          <cell r="AK1051" t="str">
            <v>CLS</v>
          </cell>
          <cell r="AL1051" t="str">
            <v>R449</v>
          </cell>
          <cell r="AM1051" t="str">
            <v>DTA</v>
          </cell>
          <cell r="AN1051" t="str">
            <v xml:space="preserve"> 00000000000.00</v>
          </cell>
          <cell r="AO1051" t="str">
            <v>DTH</v>
          </cell>
          <cell r="AP1051" t="str">
            <v xml:space="preserve"> 00000000000.00</v>
          </cell>
          <cell r="AV1051" t="str">
            <v>000000000</v>
          </cell>
          <cell r="AW1051" t="str">
            <v>000</v>
          </cell>
          <cell r="AX1051" t="str">
            <v>00</v>
          </cell>
          <cell r="AY1051" t="str">
            <v>0</v>
          </cell>
          <cell r="AZ1051" t="str">
            <v>FPL Fibernet</v>
          </cell>
        </row>
        <row r="1052">
          <cell r="A1052" t="str">
            <v>107100</v>
          </cell>
          <cell r="B1052" t="str">
            <v>0385</v>
          </cell>
          <cell r="C1052" t="str">
            <v>06600</v>
          </cell>
          <cell r="D1052" t="str">
            <v>0FIBER</v>
          </cell>
          <cell r="E1052" t="str">
            <v>385000</v>
          </cell>
          <cell r="F1052" t="str">
            <v>0802</v>
          </cell>
          <cell r="G1052" t="str">
            <v>31000</v>
          </cell>
          <cell r="H1052" t="str">
            <v>A</v>
          </cell>
          <cell r="I1052" t="str">
            <v>00000041</v>
          </cell>
          <cell r="J1052">
            <v>60</v>
          </cell>
          <cell r="K1052">
            <v>385</v>
          </cell>
          <cell r="L1052">
            <v>6640</v>
          </cell>
          <cell r="M1052">
            <v>107</v>
          </cell>
          <cell r="N1052">
            <v>10</v>
          </cell>
          <cell r="O1052">
            <v>0</v>
          </cell>
          <cell r="P1052">
            <v>107.1</v>
          </cell>
          <cell r="Q1052" t="str">
            <v>0802</v>
          </cell>
          <cell r="R1052" t="str">
            <v>31000</v>
          </cell>
          <cell r="S1052" t="str">
            <v>200212</v>
          </cell>
          <cell r="T1052" t="str">
            <v>PY42</v>
          </cell>
          <cell r="U1052">
            <v>346.2</v>
          </cell>
          <cell r="V1052" t="str">
            <v>LDB</v>
          </cell>
          <cell r="W1052">
            <v>0</v>
          </cell>
          <cell r="X1052" t="str">
            <v>SHR</v>
          </cell>
          <cell r="Y1052">
            <v>16</v>
          </cell>
          <cell r="Z1052">
            <v>16</v>
          </cell>
          <cell r="AA1052" t="str">
            <v>PYP</v>
          </cell>
          <cell r="AB1052" t="str">
            <v xml:space="preserve"> 0000025</v>
          </cell>
          <cell r="AC1052" t="str">
            <v>PYL</v>
          </cell>
          <cell r="AD1052" t="str">
            <v>004385</v>
          </cell>
          <cell r="AE1052" t="str">
            <v>EMP</v>
          </cell>
          <cell r="AF1052" t="str">
            <v>NWADI</v>
          </cell>
          <cell r="AG1052" t="str">
            <v>JUL</v>
          </cell>
          <cell r="AH1052" t="str">
            <v xml:space="preserve"> 000.00</v>
          </cell>
          <cell r="AI1052" t="str">
            <v>BCH</v>
          </cell>
          <cell r="AJ1052" t="str">
            <v>500</v>
          </cell>
          <cell r="AK1052" t="str">
            <v>CLS</v>
          </cell>
          <cell r="AL1052" t="str">
            <v>1XD9</v>
          </cell>
          <cell r="AM1052" t="str">
            <v>DTA</v>
          </cell>
          <cell r="AN1052" t="str">
            <v xml:space="preserve"> 00000000000.00</v>
          </cell>
          <cell r="AO1052" t="str">
            <v>DTH</v>
          </cell>
          <cell r="AP1052" t="str">
            <v xml:space="preserve"> 00000000000.00</v>
          </cell>
          <cell r="AV1052" t="str">
            <v>000000000</v>
          </cell>
          <cell r="AW1052" t="str">
            <v>000</v>
          </cell>
          <cell r="AX1052" t="str">
            <v>00</v>
          </cell>
          <cell r="AY1052" t="str">
            <v>0</v>
          </cell>
          <cell r="AZ1052" t="str">
            <v>FPL Fibernet</v>
          </cell>
        </row>
        <row r="1053">
          <cell r="A1053" t="str">
            <v>107100</v>
          </cell>
          <cell r="B1053" t="str">
            <v>0385</v>
          </cell>
          <cell r="C1053" t="str">
            <v>06600</v>
          </cell>
          <cell r="D1053" t="str">
            <v>0FIBER</v>
          </cell>
          <cell r="E1053" t="str">
            <v>385000</v>
          </cell>
          <cell r="F1053" t="str">
            <v>0803</v>
          </cell>
          <cell r="G1053" t="str">
            <v>36000</v>
          </cell>
          <cell r="H1053" t="str">
            <v>A</v>
          </cell>
          <cell r="I1053" t="str">
            <v>00000041</v>
          </cell>
          <cell r="J1053">
            <v>60</v>
          </cell>
          <cell r="K1053">
            <v>385</v>
          </cell>
          <cell r="L1053">
            <v>6640</v>
          </cell>
          <cell r="M1053">
            <v>107</v>
          </cell>
          <cell r="N1053">
            <v>10</v>
          </cell>
          <cell r="O1053">
            <v>0</v>
          </cell>
          <cell r="P1053">
            <v>107.1</v>
          </cell>
          <cell r="Q1053" t="str">
            <v>0803</v>
          </cell>
          <cell r="R1053" t="str">
            <v>36000</v>
          </cell>
          <cell r="S1053" t="str">
            <v>200212</v>
          </cell>
          <cell r="T1053" t="str">
            <v>PY42</v>
          </cell>
          <cell r="U1053">
            <v>37.5</v>
          </cell>
          <cell r="V1053" t="str">
            <v>LDB</v>
          </cell>
          <cell r="W1053">
            <v>0</v>
          </cell>
          <cell r="X1053" t="str">
            <v>SHR</v>
          </cell>
          <cell r="Y1053">
            <v>1</v>
          </cell>
          <cell r="Z1053">
            <v>1</v>
          </cell>
          <cell r="AA1053" t="str">
            <v>PYP</v>
          </cell>
          <cell r="AB1053" t="str">
            <v xml:space="preserve"> 0000025</v>
          </cell>
          <cell r="AC1053" t="str">
            <v>PYL</v>
          </cell>
          <cell r="AD1053" t="str">
            <v>004382</v>
          </cell>
          <cell r="AE1053" t="str">
            <v>EMP</v>
          </cell>
          <cell r="AF1053" t="str">
            <v>29440</v>
          </cell>
          <cell r="AG1053" t="str">
            <v>JUL</v>
          </cell>
          <cell r="AH1053" t="str">
            <v xml:space="preserve"> 000.00</v>
          </cell>
          <cell r="AI1053" t="str">
            <v>BCH</v>
          </cell>
          <cell r="AJ1053" t="str">
            <v>500</v>
          </cell>
          <cell r="AK1053" t="str">
            <v>CLS</v>
          </cell>
          <cell r="AL1053" t="str">
            <v>R449</v>
          </cell>
          <cell r="AM1053" t="str">
            <v>DTA</v>
          </cell>
          <cell r="AN1053" t="str">
            <v xml:space="preserve"> 00000000000.00</v>
          </cell>
          <cell r="AO1053" t="str">
            <v>DTH</v>
          </cell>
          <cell r="AP1053" t="str">
            <v xml:space="preserve"> 00000000000.00</v>
          </cell>
          <cell r="AV1053" t="str">
            <v>000000000</v>
          </cell>
          <cell r="AW1053" t="str">
            <v>000</v>
          </cell>
          <cell r="AX1053" t="str">
            <v>00</v>
          </cell>
          <cell r="AY1053" t="str">
            <v>0</v>
          </cell>
          <cell r="AZ1053" t="str">
            <v>FPL Fibernet</v>
          </cell>
        </row>
        <row r="1054">
          <cell r="A1054" t="str">
            <v>107100</v>
          </cell>
          <cell r="B1054" t="str">
            <v>0385</v>
          </cell>
          <cell r="C1054" t="str">
            <v>06600</v>
          </cell>
          <cell r="D1054" t="str">
            <v>0FIBER</v>
          </cell>
          <cell r="E1054" t="str">
            <v>385000</v>
          </cell>
          <cell r="F1054" t="str">
            <v>0803</v>
          </cell>
          <cell r="G1054" t="str">
            <v>36000</v>
          </cell>
          <cell r="H1054" t="str">
            <v>A</v>
          </cell>
          <cell r="I1054" t="str">
            <v>00000041</v>
          </cell>
          <cell r="J1054">
            <v>60</v>
          </cell>
          <cell r="K1054">
            <v>385</v>
          </cell>
          <cell r="L1054">
            <v>6640</v>
          </cell>
          <cell r="M1054">
            <v>107</v>
          </cell>
          <cell r="N1054">
            <v>10</v>
          </cell>
          <cell r="O1054">
            <v>0</v>
          </cell>
          <cell r="P1054">
            <v>107.1</v>
          </cell>
          <cell r="Q1054" t="str">
            <v>0803</v>
          </cell>
          <cell r="R1054" t="str">
            <v>36000</v>
          </cell>
          <cell r="S1054" t="str">
            <v>200212</v>
          </cell>
          <cell r="T1054" t="str">
            <v>PY42</v>
          </cell>
          <cell r="U1054">
            <v>143.19999999999999</v>
          </cell>
          <cell r="V1054" t="str">
            <v>LDB</v>
          </cell>
          <cell r="W1054">
            <v>0</v>
          </cell>
          <cell r="X1054" t="str">
            <v>SHR</v>
          </cell>
          <cell r="Y1054">
            <v>4</v>
          </cell>
          <cell r="Z1054">
            <v>4</v>
          </cell>
          <cell r="AA1054" t="str">
            <v>PYP</v>
          </cell>
          <cell r="AB1054" t="str">
            <v xml:space="preserve"> 0000026</v>
          </cell>
          <cell r="AC1054" t="str">
            <v>PYL</v>
          </cell>
          <cell r="AD1054" t="str">
            <v>004382</v>
          </cell>
          <cell r="AE1054" t="str">
            <v>EMP</v>
          </cell>
          <cell r="AF1054" t="str">
            <v>46869</v>
          </cell>
          <cell r="AG1054" t="str">
            <v>JUL</v>
          </cell>
          <cell r="AH1054" t="str">
            <v xml:space="preserve"> 000.00</v>
          </cell>
          <cell r="AI1054" t="str">
            <v>BCH</v>
          </cell>
          <cell r="AJ1054" t="str">
            <v>500</v>
          </cell>
          <cell r="AK1054" t="str">
            <v>CLS</v>
          </cell>
          <cell r="AL1054" t="str">
            <v>R431</v>
          </cell>
          <cell r="AM1054" t="str">
            <v>DTA</v>
          </cell>
          <cell r="AN1054" t="str">
            <v xml:space="preserve"> 00000000000.00</v>
          </cell>
          <cell r="AO1054" t="str">
            <v>DTH</v>
          </cell>
          <cell r="AP1054" t="str">
            <v xml:space="preserve"> 00000000000.00</v>
          </cell>
          <cell r="AV1054" t="str">
            <v>000000000</v>
          </cell>
          <cell r="AW1054" t="str">
            <v>000</v>
          </cell>
          <cell r="AX1054" t="str">
            <v>00</v>
          </cell>
          <cell r="AY1054" t="str">
            <v>0</v>
          </cell>
          <cell r="AZ1054" t="str">
            <v>FPL Fibernet</v>
          </cell>
        </row>
        <row r="1055">
          <cell r="A1055" t="str">
            <v>107100</v>
          </cell>
          <cell r="B1055" t="str">
            <v>0312</v>
          </cell>
          <cell r="C1055" t="str">
            <v>06600</v>
          </cell>
          <cell r="D1055" t="str">
            <v>0FIBER</v>
          </cell>
          <cell r="E1055" t="str">
            <v>312000</v>
          </cell>
          <cell r="F1055" t="str">
            <v>0803</v>
          </cell>
          <cell r="G1055" t="str">
            <v>65000</v>
          </cell>
          <cell r="H1055" t="str">
            <v>A</v>
          </cell>
          <cell r="I1055" t="str">
            <v>00000041</v>
          </cell>
          <cell r="J1055">
            <v>63</v>
          </cell>
          <cell r="K1055">
            <v>312</v>
          </cell>
          <cell r="L1055">
            <v>6641</v>
          </cell>
          <cell r="M1055">
            <v>0</v>
          </cell>
          <cell r="N1055">
            <v>0</v>
          </cell>
          <cell r="O1055">
            <v>0</v>
          </cell>
          <cell r="P1055">
            <v>0</v>
          </cell>
          <cell r="Q1055" t="str">
            <v>0803</v>
          </cell>
          <cell r="R1055" t="str">
            <v>65000</v>
          </cell>
          <cell r="S1055" t="str">
            <v>200212</v>
          </cell>
          <cell r="T1055" t="str">
            <v>CA01</v>
          </cell>
          <cell r="U1055">
            <v>1311.99</v>
          </cell>
          <cell r="V1055" t="str">
            <v>LDB</v>
          </cell>
          <cell r="W1055">
            <v>0</v>
          </cell>
          <cell r="Y1055">
            <v>0</v>
          </cell>
          <cell r="Z1055">
            <v>0</v>
          </cell>
          <cell r="AA1055" t="str">
            <v>BCH</v>
          </cell>
          <cell r="AB1055" t="str">
            <v>0037</v>
          </cell>
          <cell r="AC1055" t="str">
            <v>WKS</v>
          </cell>
          <cell r="AE1055" t="str">
            <v>JV#</v>
          </cell>
          <cell r="AF1055" t="str">
            <v>1232</v>
          </cell>
          <cell r="AG1055" t="str">
            <v>FRN</v>
          </cell>
          <cell r="AH1055" t="str">
            <v>6641</v>
          </cell>
          <cell r="AI1055" t="str">
            <v>RP#</v>
          </cell>
          <cell r="AJ1055" t="str">
            <v>000</v>
          </cell>
          <cell r="AK1055" t="str">
            <v>CTL</v>
          </cell>
          <cell r="AM1055" t="str">
            <v>RF#</v>
          </cell>
          <cell r="AU1055" t="str">
            <v>RECLASS FROM 3229 ER 95</v>
          </cell>
          <cell r="AZ1055" t="str">
            <v>FPL Fibernet</v>
          </cell>
        </row>
        <row r="1056">
          <cell r="A1056" t="str">
            <v>107100</v>
          </cell>
          <cell r="B1056" t="str">
            <v>0306</v>
          </cell>
          <cell r="C1056" t="str">
            <v>06600</v>
          </cell>
          <cell r="D1056" t="str">
            <v>0FIBER</v>
          </cell>
          <cell r="E1056" t="str">
            <v>313000</v>
          </cell>
          <cell r="F1056" t="str">
            <v>0790</v>
          </cell>
          <cell r="G1056" t="str">
            <v>65000</v>
          </cell>
          <cell r="H1056" t="str">
            <v>A</v>
          </cell>
          <cell r="I1056" t="str">
            <v>00000041</v>
          </cell>
          <cell r="J1056">
            <v>63</v>
          </cell>
          <cell r="K1056">
            <v>306</v>
          </cell>
          <cell r="L1056">
            <v>6642</v>
          </cell>
          <cell r="M1056">
            <v>0</v>
          </cell>
          <cell r="N1056">
            <v>0</v>
          </cell>
          <cell r="O1056">
            <v>0</v>
          </cell>
          <cell r="P1056">
            <v>0</v>
          </cell>
          <cell r="Q1056" t="str">
            <v>0790</v>
          </cell>
          <cell r="R1056" t="str">
            <v>65000</v>
          </cell>
          <cell r="S1056" t="str">
            <v>200212</v>
          </cell>
          <cell r="T1056" t="str">
            <v>CA01</v>
          </cell>
          <cell r="U1056">
            <v>7708.68</v>
          </cell>
          <cell r="V1056" t="str">
            <v>LDB</v>
          </cell>
          <cell r="W1056">
            <v>0</v>
          </cell>
          <cell r="Y1056">
            <v>0</v>
          </cell>
          <cell r="Z1056">
            <v>0</v>
          </cell>
          <cell r="AA1056" t="str">
            <v>BCH</v>
          </cell>
          <cell r="AB1056" t="str">
            <v>0037</v>
          </cell>
          <cell r="AC1056" t="str">
            <v>WKS</v>
          </cell>
          <cell r="AE1056" t="str">
            <v>JV#</v>
          </cell>
          <cell r="AF1056" t="str">
            <v>1232</v>
          </cell>
          <cell r="AG1056" t="str">
            <v>FRN</v>
          </cell>
          <cell r="AH1056" t="str">
            <v>6642</v>
          </cell>
          <cell r="AI1056" t="str">
            <v>RP#</v>
          </cell>
          <cell r="AJ1056" t="str">
            <v>000</v>
          </cell>
          <cell r="AK1056" t="str">
            <v>CTL</v>
          </cell>
          <cell r="AM1056" t="str">
            <v>RF#</v>
          </cell>
          <cell r="AU1056" t="str">
            <v>RECLASS FROM 3229 ER 95</v>
          </cell>
          <cell r="AZ1056" t="str">
            <v>FPL Fibernet</v>
          </cell>
        </row>
        <row r="1057">
          <cell r="A1057" t="str">
            <v>107100</v>
          </cell>
          <cell r="B1057" t="str">
            <v>0306</v>
          </cell>
          <cell r="C1057" t="str">
            <v>06600</v>
          </cell>
          <cell r="D1057" t="str">
            <v>0FIBER</v>
          </cell>
          <cell r="E1057" t="str">
            <v>313000</v>
          </cell>
          <cell r="F1057" t="str">
            <v>0790</v>
          </cell>
          <cell r="G1057" t="str">
            <v>65000</v>
          </cell>
          <cell r="H1057" t="str">
            <v>A</v>
          </cell>
          <cell r="I1057" t="str">
            <v>00000041</v>
          </cell>
          <cell r="J1057">
            <v>63</v>
          </cell>
          <cell r="K1057">
            <v>306</v>
          </cell>
          <cell r="L1057">
            <v>6642</v>
          </cell>
          <cell r="M1057">
            <v>0</v>
          </cell>
          <cell r="N1057">
            <v>0</v>
          </cell>
          <cell r="O1057">
            <v>0</v>
          </cell>
          <cell r="P1057">
            <v>0</v>
          </cell>
          <cell r="Q1057" t="str">
            <v>0790</v>
          </cell>
          <cell r="R1057" t="str">
            <v>65000</v>
          </cell>
          <cell r="S1057" t="str">
            <v>200212</v>
          </cell>
          <cell r="T1057" t="str">
            <v>CA01</v>
          </cell>
          <cell r="U1057">
            <v>33931</v>
          </cell>
          <cell r="V1057" t="str">
            <v>LDB</v>
          </cell>
          <cell r="W1057">
            <v>0</v>
          </cell>
          <cell r="Y1057">
            <v>0</v>
          </cell>
          <cell r="Z1057">
            <v>0</v>
          </cell>
          <cell r="AA1057" t="str">
            <v>BCH</v>
          </cell>
          <cell r="AB1057" t="str">
            <v>0014</v>
          </cell>
          <cell r="AC1057" t="str">
            <v>WKS</v>
          </cell>
          <cell r="AE1057" t="str">
            <v>JV#</v>
          </cell>
          <cell r="AF1057" t="str">
            <v>1232</v>
          </cell>
          <cell r="AG1057" t="str">
            <v>FRN</v>
          </cell>
          <cell r="AH1057" t="str">
            <v>6642</v>
          </cell>
          <cell r="AI1057" t="str">
            <v>RP#</v>
          </cell>
          <cell r="AJ1057" t="str">
            <v>000</v>
          </cell>
          <cell r="AK1057" t="str">
            <v>CTL</v>
          </cell>
          <cell r="AM1057" t="str">
            <v>RF#</v>
          </cell>
          <cell r="AU1057" t="str">
            <v>ACCRUAL OF DEC 02 CAPITAL</v>
          </cell>
          <cell r="AZ1057" t="str">
            <v>FPL Fibernet</v>
          </cell>
        </row>
        <row r="1058">
          <cell r="A1058" t="str">
            <v>107100</v>
          </cell>
          <cell r="B1058" t="str">
            <v>0306</v>
          </cell>
          <cell r="C1058" t="str">
            <v>06600</v>
          </cell>
          <cell r="D1058" t="str">
            <v>0FIBER</v>
          </cell>
          <cell r="E1058" t="str">
            <v>313000</v>
          </cell>
          <cell r="F1058" t="str">
            <v>0803</v>
          </cell>
          <cell r="G1058" t="str">
            <v>36000</v>
          </cell>
          <cell r="H1058" t="str">
            <v>A</v>
          </cell>
          <cell r="I1058" t="str">
            <v>00000041</v>
          </cell>
          <cell r="J1058">
            <v>60</v>
          </cell>
          <cell r="K1058">
            <v>306</v>
          </cell>
          <cell r="L1058">
            <v>6642</v>
          </cell>
          <cell r="M1058">
            <v>107</v>
          </cell>
          <cell r="N1058">
            <v>10</v>
          </cell>
          <cell r="O1058">
            <v>0</v>
          </cell>
          <cell r="P1058">
            <v>107.1</v>
          </cell>
          <cell r="Q1058" t="str">
            <v>0803</v>
          </cell>
          <cell r="R1058" t="str">
            <v>36000</v>
          </cell>
          <cell r="S1058" t="str">
            <v>200212</v>
          </cell>
          <cell r="T1058" t="str">
            <v>PY42</v>
          </cell>
          <cell r="U1058">
            <v>150</v>
          </cell>
          <cell r="V1058" t="str">
            <v>LDB</v>
          </cell>
          <cell r="W1058">
            <v>0</v>
          </cell>
          <cell r="X1058" t="str">
            <v>SHR</v>
          </cell>
          <cell r="Y1058">
            <v>4</v>
          </cell>
          <cell r="Z1058">
            <v>4</v>
          </cell>
          <cell r="AA1058" t="str">
            <v>PYP</v>
          </cell>
          <cell r="AB1058" t="str">
            <v xml:space="preserve"> 0000001</v>
          </cell>
          <cell r="AC1058" t="str">
            <v>PYL</v>
          </cell>
          <cell r="AD1058" t="str">
            <v>004382</v>
          </cell>
          <cell r="AE1058" t="str">
            <v>EMP</v>
          </cell>
          <cell r="AF1058" t="str">
            <v>29440</v>
          </cell>
          <cell r="AG1058" t="str">
            <v>JUL</v>
          </cell>
          <cell r="AH1058" t="str">
            <v xml:space="preserve"> 000.00</v>
          </cell>
          <cell r="AI1058" t="str">
            <v>BCH</v>
          </cell>
          <cell r="AJ1058" t="str">
            <v>500</v>
          </cell>
          <cell r="AK1058" t="str">
            <v>CLS</v>
          </cell>
          <cell r="AL1058" t="str">
            <v>R449</v>
          </cell>
          <cell r="AM1058" t="str">
            <v>DTA</v>
          </cell>
          <cell r="AN1058" t="str">
            <v xml:space="preserve"> 00000000000.00</v>
          </cell>
          <cell r="AO1058" t="str">
            <v>DTH</v>
          </cell>
          <cell r="AP1058" t="str">
            <v xml:space="preserve"> 00000000000.00</v>
          </cell>
          <cell r="AV1058" t="str">
            <v>000000000</v>
          </cell>
          <cell r="AW1058" t="str">
            <v>000</v>
          </cell>
          <cell r="AX1058" t="str">
            <v>00</v>
          </cell>
          <cell r="AY1058" t="str">
            <v>0</v>
          </cell>
          <cell r="AZ1058" t="str">
            <v>FPL Fibernet</v>
          </cell>
        </row>
        <row r="1059">
          <cell r="A1059" t="str">
            <v>107100</v>
          </cell>
          <cell r="B1059" t="str">
            <v>0313</v>
          </cell>
          <cell r="C1059" t="str">
            <v>06600</v>
          </cell>
          <cell r="D1059" t="str">
            <v>0FIBER</v>
          </cell>
          <cell r="E1059" t="str">
            <v>313000</v>
          </cell>
          <cell r="F1059" t="str">
            <v>0662</v>
          </cell>
          <cell r="G1059" t="str">
            <v>65000</v>
          </cell>
          <cell r="H1059" t="str">
            <v>A</v>
          </cell>
          <cell r="I1059" t="str">
            <v>00000041</v>
          </cell>
          <cell r="J1059">
            <v>63</v>
          </cell>
          <cell r="K1059">
            <v>313</v>
          </cell>
          <cell r="L1059">
            <v>6643</v>
          </cell>
          <cell r="M1059">
            <v>0</v>
          </cell>
          <cell r="N1059">
            <v>0</v>
          </cell>
          <cell r="O1059">
            <v>0</v>
          </cell>
          <cell r="P1059">
            <v>0</v>
          </cell>
          <cell r="Q1059" t="str">
            <v>0662</v>
          </cell>
          <cell r="R1059" t="str">
            <v>65000</v>
          </cell>
          <cell r="S1059" t="str">
            <v>200212</v>
          </cell>
          <cell r="T1059" t="str">
            <v>CA01</v>
          </cell>
          <cell r="U1059">
            <v>8439.75</v>
          </cell>
          <cell r="V1059" t="str">
            <v>LDB</v>
          </cell>
          <cell r="W1059">
            <v>0</v>
          </cell>
          <cell r="Y1059">
            <v>0</v>
          </cell>
          <cell r="Z1059">
            <v>0</v>
          </cell>
          <cell r="AA1059" t="str">
            <v>BCH</v>
          </cell>
          <cell r="AB1059" t="str">
            <v>0037</v>
          </cell>
          <cell r="AC1059" t="str">
            <v>WKS</v>
          </cell>
          <cell r="AE1059" t="str">
            <v>JV#</v>
          </cell>
          <cell r="AF1059" t="str">
            <v>1232</v>
          </cell>
          <cell r="AG1059" t="str">
            <v>FRN</v>
          </cell>
          <cell r="AH1059" t="str">
            <v>6643</v>
          </cell>
          <cell r="AI1059" t="str">
            <v>RP#</v>
          </cell>
          <cell r="AJ1059" t="str">
            <v>000</v>
          </cell>
          <cell r="AK1059" t="str">
            <v>CTL</v>
          </cell>
          <cell r="AM1059" t="str">
            <v>RF#</v>
          </cell>
          <cell r="AU1059" t="str">
            <v>RECLASS FROM 3229-ER 95</v>
          </cell>
          <cell r="AZ1059" t="str">
            <v>FPL Fibernet</v>
          </cell>
        </row>
        <row r="1060">
          <cell r="A1060" t="str">
            <v>107100</v>
          </cell>
          <cell r="B1060" t="str">
            <v>0313</v>
          </cell>
          <cell r="C1060" t="str">
            <v>06600</v>
          </cell>
          <cell r="D1060" t="str">
            <v>0FIBER</v>
          </cell>
          <cell r="E1060" t="str">
            <v>313000</v>
          </cell>
          <cell r="F1060" t="str">
            <v>0790</v>
          </cell>
          <cell r="G1060" t="str">
            <v>65000</v>
          </cell>
          <cell r="H1060" t="str">
            <v>A</v>
          </cell>
          <cell r="I1060" t="str">
            <v>00000041</v>
          </cell>
          <cell r="J1060">
            <v>63</v>
          </cell>
          <cell r="K1060">
            <v>313</v>
          </cell>
          <cell r="L1060">
            <v>6643</v>
          </cell>
          <cell r="M1060">
            <v>0</v>
          </cell>
          <cell r="N1060">
            <v>0</v>
          </cell>
          <cell r="O1060">
            <v>0</v>
          </cell>
          <cell r="P1060">
            <v>0</v>
          </cell>
          <cell r="Q1060" t="str">
            <v>0790</v>
          </cell>
          <cell r="R1060" t="str">
            <v>65000</v>
          </cell>
          <cell r="S1060" t="str">
            <v>200212</v>
          </cell>
          <cell r="T1060" t="str">
            <v>CA01</v>
          </cell>
          <cell r="U1060">
            <v>80000</v>
          </cell>
          <cell r="V1060" t="str">
            <v>LDB</v>
          </cell>
          <cell r="W1060">
            <v>0</v>
          </cell>
          <cell r="Y1060">
            <v>0</v>
          </cell>
          <cell r="Z1060">
            <v>0</v>
          </cell>
          <cell r="AA1060" t="str">
            <v>BCH</v>
          </cell>
          <cell r="AB1060" t="str">
            <v>0014</v>
          </cell>
          <cell r="AC1060" t="str">
            <v>WKS</v>
          </cell>
          <cell r="AE1060" t="str">
            <v>JV#</v>
          </cell>
          <cell r="AF1060" t="str">
            <v>1232</v>
          </cell>
          <cell r="AG1060" t="str">
            <v>FRN</v>
          </cell>
          <cell r="AH1060" t="str">
            <v>6643</v>
          </cell>
          <cell r="AI1060" t="str">
            <v>RP#</v>
          </cell>
          <cell r="AJ1060" t="str">
            <v>000</v>
          </cell>
          <cell r="AK1060" t="str">
            <v>CTL</v>
          </cell>
          <cell r="AM1060" t="str">
            <v>RF#</v>
          </cell>
          <cell r="AU1060" t="str">
            <v>ACCRUAL OF DEC 02 CAPITAL</v>
          </cell>
          <cell r="AZ1060" t="str">
            <v>FPL Fibernet</v>
          </cell>
        </row>
        <row r="1061">
          <cell r="A1061" t="str">
            <v>107100</v>
          </cell>
          <cell r="B1061" t="str">
            <v>0313</v>
          </cell>
          <cell r="C1061" t="str">
            <v>06600</v>
          </cell>
          <cell r="D1061" t="str">
            <v>0FIBER</v>
          </cell>
          <cell r="E1061" t="str">
            <v>313000</v>
          </cell>
          <cell r="F1061" t="str">
            <v>0803</v>
          </cell>
          <cell r="G1061" t="str">
            <v>36000</v>
          </cell>
          <cell r="H1061" t="str">
            <v>A</v>
          </cell>
          <cell r="I1061" t="str">
            <v>00000041</v>
          </cell>
          <cell r="J1061">
            <v>60</v>
          </cell>
          <cell r="K1061">
            <v>313</v>
          </cell>
          <cell r="L1061">
            <v>6643</v>
          </cell>
          <cell r="M1061">
            <v>107</v>
          </cell>
          <cell r="N1061">
            <v>10</v>
          </cell>
          <cell r="O1061">
            <v>0</v>
          </cell>
          <cell r="P1061">
            <v>107.1</v>
          </cell>
          <cell r="Q1061" t="str">
            <v>0803</v>
          </cell>
          <cell r="R1061" t="str">
            <v>36000</v>
          </cell>
          <cell r="S1061" t="str">
            <v>200212</v>
          </cell>
          <cell r="T1061" t="str">
            <v>PY42</v>
          </cell>
          <cell r="U1061">
            <v>375</v>
          </cell>
          <cell r="V1061" t="str">
            <v>LDB</v>
          </cell>
          <cell r="W1061">
            <v>0</v>
          </cell>
          <cell r="X1061" t="str">
            <v>SHR</v>
          </cell>
          <cell r="Y1061">
            <v>10</v>
          </cell>
          <cell r="Z1061">
            <v>10</v>
          </cell>
          <cell r="AA1061" t="str">
            <v>PYP</v>
          </cell>
          <cell r="AB1061" t="str">
            <v xml:space="preserve"> 0000001</v>
          </cell>
          <cell r="AC1061" t="str">
            <v>PYL</v>
          </cell>
          <cell r="AD1061" t="str">
            <v>004382</v>
          </cell>
          <cell r="AE1061" t="str">
            <v>EMP</v>
          </cell>
          <cell r="AF1061" t="str">
            <v>29440</v>
          </cell>
          <cell r="AG1061" t="str">
            <v>JUL</v>
          </cell>
          <cell r="AH1061" t="str">
            <v xml:space="preserve"> 000.00</v>
          </cell>
          <cell r="AI1061" t="str">
            <v>BCH</v>
          </cell>
          <cell r="AJ1061" t="str">
            <v>500</v>
          </cell>
          <cell r="AK1061" t="str">
            <v>CLS</v>
          </cell>
          <cell r="AL1061" t="str">
            <v>R449</v>
          </cell>
          <cell r="AM1061" t="str">
            <v>DTA</v>
          </cell>
          <cell r="AN1061" t="str">
            <v xml:space="preserve"> 00000000000.00</v>
          </cell>
          <cell r="AO1061" t="str">
            <v>DTH</v>
          </cell>
          <cell r="AP1061" t="str">
            <v xml:space="preserve"> 00000000000.00</v>
          </cell>
          <cell r="AV1061" t="str">
            <v>000000000</v>
          </cell>
          <cell r="AW1061" t="str">
            <v>000</v>
          </cell>
          <cell r="AX1061" t="str">
            <v>00</v>
          </cell>
          <cell r="AY1061" t="str">
            <v>0</v>
          </cell>
          <cell r="AZ1061" t="str">
            <v>FPL Fibernet</v>
          </cell>
        </row>
        <row r="1062">
          <cell r="A1062" t="str">
            <v>107100</v>
          </cell>
          <cell r="B1062" t="str">
            <v>0314</v>
          </cell>
          <cell r="C1062" t="str">
            <v>06600</v>
          </cell>
          <cell r="D1062" t="str">
            <v>0FIBER</v>
          </cell>
          <cell r="E1062" t="str">
            <v>314000</v>
          </cell>
          <cell r="F1062" t="str">
            <v>0803</v>
          </cell>
          <cell r="G1062" t="str">
            <v>36000</v>
          </cell>
          <cell r="H1062" t="str">
            <v>A</v>
          </cell>
          <cell r="I1062" t="str">
            <v>00000041</v>
          </cell>
          <cell r="J1062">
            <v>60</v>
          </cell>
          <cell r="K1062">
            <v>314</v>
          </cell>
          <cell r="L1062">
            <v>6644</v>
          </cell>
          <cell r="M1062">
            <v>107</v>
          </cell>
          <cell r="N1062">
            <v>10</v>
          </cell>
          <cell r="O1062">
            <v>0</v>
          </cell>
          <cell r="P1062">
            <v>107.1</v>
          </cell>
          <cell r="Q1062" t="str">
            <v>0803</v>
          </cell>
          <cell r="R1062" t="str">
            <v>36000</v>
          </cell>
          <cell r="S1062" t="str">
            <v>200212</v>
          </cell>
          <cell r="T1062" t="str">
            <v>PY42</v>
          </cell>
          <cell r="U1062">
            <v>112.5</v>
          </cell>
          <cell r="V1062" t="str">
            <v>LDB</v>
          </cell>
          <cell r="W1062">
            <v>0</v>
          </cell>
          <cell r="X1062" t="str">
            <v>SHR</v>
          </cell>
          <cell r="Y1062">
            <v>3</v>
          </cell>
          <cell r="Z1062">
            <v>3</v>
          </cell>
          <cell r="AA1062" t="str">
            <v>PYP</v>
          </cell>
          <cell r="AB1062" t="str">
            <v xml:space="preserve"> 0000001</v>
          </cell>
          <cell r="AC1062" t="str">
            <v>PYL</v>
          </cell>
          <cell r="AD1062" t="str">
            <v>004382</v>
          </cell>
          <cell r="AE1062" t="str">
            <v>EMP</v>
          </cell>
          <cell r="AF1062" t="str">
            <v>29440</v>
          </cell>
          <cell r="AG1062" t="str">
            <v>JUL</v>
          </cell>
          <cell r="AH1062" t="str">
            <v xml:space="preserve"> 000.00</v>
          </cell>
          <cell r="AI1062" t="str">
            <v>BCH</v>
          </cell>
          <cell r="AJ1062" t="str">
            <v>500</v>
          </cell>
          <cell r="AK1062" t="str">
            <v>CLS</v>
          </cell>
          <cell r="AL1062" t="str">
            <v>R449</v>
          </cell>
          <cell r="AM1062" t="str">
            <v>DTA</v>
          </cell>
          <cell r="AN1062" t="str">
            <v xml:space="preserve"> 00000000000.00</v>
          </cell>
          <cell r="AO1062" t="str">
            <v>DTH</v>
          </cell>
          <cell r="AP1062" t="str">
            <v xml:space="preserve"> 00000000000.00</v>
          </cell>
          <cell r="AV1062" t="str">
            <v>000000000</v>
          </cell>
          <cell r="AW1062" t="str">
            <v>000</v>
          </cell>
          <cell r="AX1062" t="str">
            <v>00</v>
          </cell>
          <cell r="AY1062" t="str">
            <v>0</v>
          </cell>
          <cell r="AZ1062" t="str">
            <v>FPL Fibernet</v>
          </cell>
        </row>
        <row r="1063">
          <cell r="A1063" t="str">
            <v>107100</v>
          </cell>
          <cell r="B1063" t="str">
            <v>0399</v>
          </cell>
          <cell r="C1063" t="str">
            <v>06600</v>
          </cell>
          <cell r="D1063" t="str">
            <v>0FIBER</v>
          </cell>
          <cell r="E1063" t="str">
            <v>399000</v>
          </cell>
          <cell r="F1063" t="str">
            <v>0802</v>
          </cell>
          <cell r="G1063" t="str">
            <v>65000</v>
          </cell>
          <cell r="H1063" t="str">
            <v>A</v>
          </cell>
          <cell r="I1063" t="str">
            <v>00000041</v>
          </cell>
          <cell r="J1063">
            <v>63</v>
          </cell>
          <cell r="K1063">
            <v>399</v>
          </cell>
          <cell r="L1063">
            <v>6644</v>
          </cell>
          <cell r="M1063">
            <v>0</v>
          </cell>
          <cell r="N1063">
            <v>0</v>
          </cell>
          <cell r="O1063">
            <v>0</v>
          </cell>
          <cell r="P1063">
            <v>0</v>
          </cell>
          <cell r="Q1063" t="str">
            <v>0802</v>
          </cell>
          <cell r="R1063" t="str">
            <v>65000</v>
          </cell>
          <cell r="S1063" t="str">
            <v>200212</v>
          </cell>
          <cell r="T1063" t="str">
            <v>CA01</v>
          </cell>
          <cell r="U1063">
            <v>302.93</v>
          </cell>
          <cell r="V1063" t="str">
            <v>LDB</v>
          </cell>
          <cell r="W1063">
            <v>0</v>
          </cell>
          <cell r="Y1063">
            <v>0</v>
          </cell>
          <cell r="Z1063">
            <v>0</v>
          </cell>
          <cell r="AA1063" t="str">
            <v>BCH</v>
          </cell>
          <cell r="AB1063" t="str">
            <v>0037</v>
          </cell>
          <cell r="AC1063" t="str">
            <v>WKS</v>
          </cell>
          <cell r="AE1063" t="str">
            <v>JV#</v>
          </cell>
          <cell r="AF1063" t="str">
            <v>1232</v>
          </cell>
          <cell r="AG1063" t="str">
            <v>FRN</v>
          </cell>
          <cell r="AH1063" t="str">
            <v>6644</v>
          </cell>
          <cell r="AI1063" t="str">
            <v>RP#</v>
          </cell>
          <cell r="AJ1063" t="str">
            <v>000</v>
          </cell>
          <cell r="AK1063" t="str">
            <v>CTL</v>
          </cell>
          <cell r="AM1063" t="str">
            <v>RF#</v>
          </cell>
          <cell r="AU1063" t="str">
            <v>RECLASS FROM 3229 ER 95</v>
          </cell>
          <cell r="AZ1063" t="str">
            <v>FPL Fibernet</v>
          </cell>
        </row>
        <row r="1064">
          <cell r="A1064" t="str">
            <v>107100</v>
          </cell>
          <cell r="B1064" t="str">
            <v>0350</v>
          </cell>
          <cell r="C1064" t="str">
            <v>06997</v>
          </cell>
          <cell r="D1064" t="str">
            <v>0OTHER</v>
          </cell>
          <cell r="E1064" t="str">
            <v>350000</v>
          </cell>
          <cell r="F1064" t="str">
            <v>0790</v>
          </cell>
          <cell r="G1064" t="str">
            <v>65000</v>
          </cell>
          <cell r="H1064" t="str">
            <v>A</v>
          </cell>
          <cell r="I1064" t="str">
            <v>00000041</v>
          </cell>
          <cell r="J1064">
            <v>64</v>
          </cell>
          <cell r="K1064">
            <v>350</v>
          </cell>
          <cell r="L1064">
            <v>6997</v>
          </cell>
          <cell r="M1064">
            <v>0</v>
          </cell>
          <cell r="N1064">
            <v>0</v>
          </cell>
          <cell r="O1064">
            <v>0</v>
          </cell>
          <cell r="P1064">
            <v>0</v>
          </cell>
          <cell r="Q1064" t="str">
            <v>0790</v>
          </cell>
          <cell r="R1064" t="str">
            <v>65000</v>
          </cell>
          <cell r="S1064" t="str">
            <v>200212</v>
          </cell>
          <cell r="T1064" t="str">
            <v>CA01</v>
          </cell>
          <cell r="U1064">
            <v>-1086008.3899999999</v>
          </cell>
          <cell r="V1064" t="str">
            <v>LDB</v>
          </cell>
          <cell r="W1064">
            <v>0</v>
          </cell>
          <cell r="Y1064">
            <v>0</v>
          </cell>
          <cell r="Z1064">
            <v>0</v>
          </cell>
          <cell r="AA1064" t="str">
            <v>BCH</v>
          </cell>
          <cell r="AB1064" t="str">
            <v>0023</v>
          </cell>
          <cell r="AC1064" t="str">
            <v>WKS</v>
          </cell>
          <cell r="AE1064" t="str">
            <v>JV#</v>
          </cell>
          <cell r="AF1064" t="str">
            <v>1232</v>
          </cell>
          <cell r="AG1064" t="str">
            <v>FRN</v>
          </cell>
          <cell r="AH1064" t="str">
            <v>6997</v>
          </cell>
          <cell r="AI1064" t="str">
            <v>RP#</v>
          </cell>
          <cell r="AJ1064" t="str">
            <v>000</v>
          </cell>
          <cell r="AK1064" t="str">
            <v>CTL</v>
          </cell>
          <cell r="AM1064" t="str">
            <v>RF#</v>
          </cell>
          <cell r="AU1064" t="str">
            <v>TO PLACE IN SERVICE</v>
          </cell>
          <cell r="AZ1064" t="str">
            <v>FPL Fibernet</v>
          </cell>
        </row>
        <row r="1065">
          <cell r="A1065" t="str">
            <v>107100</v>
          </cell>
          <cell r="B1065" t="str">
            <v>0335</v>
          </cell>
          <cell r="C1065" t="str">
            <v>06998</v>
          </cell>
          <cell r="D1065" t="str">
            <v>0OTHER</v>
          </cell>
          <cell r="E1065" t="str">
            <v>335000</v>
          </cell>
          <cell r="F1065" t="str">
            <v>0676</v>
          </cell>
          <cell r="G1065" t="str">
            <v>65000</v>
          </cell>
          <cell r="H1065" t="str">
            <v>A</v>
          </cell>
          <cell r="I1065" t="str">
            <v>00000041</v>
          </cell>
          <cell r="J1065">
            <v>64</v>
          </cell>
          <cell r="K1065">
            <v>335</v>
          </cell>
          <cell r="L1065">
            <v>6998</v>
          </cell>
          <cell r="M1065">
            <v>0</v>
          </cell>
          <cell r="N1065">
            <v>0</v>
          </cell>
          <cell r="O1065">
            <v>0</v>
          </cell>
          <cell r="P1065">
            <v>0</v>
          </cell>
          <cell r="Q1065" t="str">
            <v>0676</v>
          </cell>
          <cell r="R1065" t="str">
            <v>65000</v>
          </cell>
          <cell r="S1065" t="str">
            <v>200212</v>
          </cell>
          <cell r="T1065" t="str">
            <v>CA01</v>
          </cell>
          <cell r="U1065">
            <v>1376172.47</v>
          </cell>
          <cell r="V1065" t="str">
            <v>LDB</v>
          </cell>
          <cell r="W1065">
            <v>0</v>
          </cell>
          <cell r="Y1065">
            <v>0</v>
          </cell>
          <cell r="Z1065">
            <v>0</v>
          </cell>
          <cell r="AA1065" t="str">
            <v>BCH</v>
          </cell>
          <cell r="AB1065" t="str">
            <v>0010</v>
          </cell>
          <cell r="AC1065" t="str">
            <v>WKS</v>
          </cell>
          <cell r="AE1065" t="str">
            <v>JV#</v>
          </cell>
          <cell r="AF1065" t="str">
            <v>1232</v>
          </cell>
          <cell r="AG1065" t="str">
            <v>FRN</v>
          </cell>
          <cell r="AH1065" t="str">
            <v>6998</v>
          </cell>
          <cell r="AI1065" t="str">
            <v>RP#</v>
          </cell>
          <cell r="AJ1065" t="str">
            <v>000</v>
          </cell>
          <cell r="AK1065" t="str">
            <v>CTL</v>
          </cell>
          <cell r="AM1065" t="str">
            <v>RF#</v>
          </cell>
          <cell r="AU1065" t="str">
            <v>CORR WO# SPARES INV ADJ</v>
          </cell>
          <cell r="AZ1065" t="str">
            <v>FPL Fibernet</v>
          </cell>
        </row>
        <row r="1066">
          <cell r="A1066" t="str">
            <v>107100</v>
          </cell>
          <cell r="B1066" t="str">
            <v>0336</v>
          </cell>
          <cell r="C1066" t="str">
            <v>06998</v>
          </cell>
          <cell r="D1066" t="str">
            <v>0OTHER</v>
          </cell>
          <cell r="E1066" t="str">
            <v>336000</v>
          </cell>
          <cell r="F1066" t="str">
            <v>0677</v>
          </cell>
          <cell r="G1066" t="str">
            <v>65000</v>
          </cell>
          <cell r="H1066" t="str">
            <v>A</v>
          </cell>
          <cell r="I1066" t="str">
            <v>00000041</v>
          </cell>
          <cell r="J1066">
            <v>64</v>
          </cell>
          <cell r="K1066">
            <v>336</v>
          </cell>
          <cell r="L1066">
            <v>6998</v>
          </cell>
          <cell r="M1066">
            <v>0</v>
          </cell>
          <cell r="N1066">
            <v>0</v>
          </cell>
          <cell r="O1066">
            <v>0</v>
          </cell>
          <cell r="P1066">
            <v>0</v>
          </cell>
          <cell r="Q1066" t="str">
            <v>0677</v>
          </cell>
          <cell r="R1066" t="str">
            <v>65000</v>
          </cell>
          <cell r="S1066" t="str">
            <v>200212</v>
          </cell>
          <cell r="T1066" t="str">
            <v>CA01</v>
          </cell>
          <cell r="U1066">
            <v>6208.76</v>
          </cell>
          <cell r="V1066" t="str">
            <v>LDB</v>
          </cell>
          <cell r="W1066">
            <v>0</v>
          </cell>
          <cell r="Y1066">
            <v>0</v>
          </cell>
          <cell r="Z1066">
            <v>0</v>
          </cell>
          <cell r="AA1066" t="str">
            <v>BCH</v>
          </cell>
          <cell r="AB1066" t="str">
            <v>0061</v>
          </cell>
          <cell r="AC1066" t="str">
            <v>WKS</v>
          </cell>
          <cell r="AE1066" t="str">
            <v>JV#</v>
          </cell>
          <cell r="AF1066" t="str">
            <v>1232</v>
          </cell>
          <cell r="AG1066" t="str">
            <v>FRN</v>
          </cell>
          <cell r="AH1066" t="str">
            <v>6998</v>
          </cell>
          <cell r="AI1066" t="str">
            <v>RP#</v>
          </cell>
          <cell r="AJ1066" t="str">
            <v>000</v>
          </cell>
          <cell r="AK1066" t="str">
            <v>CTL</v>
          </cell>
          <cell r="AM1066" t="str">
            <v>RF#</v>
          </cell>
          <cell r="AU1066" t="str">
            <v>TELCO SALES INC</v>
          </cell>
          <cell r="AZ1066" t="str">
            <v>FPL Fibernet</v>
          </cell>
        </row>
        <row r="1067">
          <cell r="A1067" t="str">
            <v>107100</v>
          </cell>
          <cell r="B1067" t="str">
            <v>0338</v>
          </cell>
          <cell r="C1067" t="str">
            <v>06998</v>
          </cell>
          <cell r="D1067" t="str">
            <v>0OTHER</v>
          </cell>
          <cell r="E1067" t="str">
            <v>338000</v>
          </cell>
          <cell r="F1067" t="str">
            <v>0790</v>
          </cell>
          <cell r="G1067" t="str">
            <v>65000</v>
          </cell>
          <cell r="H1067" t="str">
            <v>A</v>
          </cell>
          <cell r="I1067" t="str">
            <v>00000041</v>
          </cell>
          <cell r="J1067">
            <v>64</v>
          </cell>
          <cell r="K1067">
            <v>338</v>
          </cell>
          <cell r="L1067">
            <v>6998</v>
          </cell>
          <cell r="M1067">
            <v>0</v>
          </cell>
          <cell r="N1067">
            <v>0</v>
          </cell>
          <cell r="O1067">
            <v>0</v>
          </cell>
          <cell r="P1067">
            <v>0</v>
          </cell>
          <cell r="Q1067" t="str">
            <v>0790</v>
          </cell>
          <cell r="R1067" t="str">
            <v>65000</v>
          </cell>
          <cell r="S1067" t="str">
            <v>200212</v>
          </cell>
          <cell r="T1067" t="str">
            <v>CA01</v>
          </cell>
          <cell r="U1067">
            <v>-1115027.3500000001</v>
          </cell>
          <cell r="V1067" t="str">
            <v>LDB</v>
          </cell>
          <cell r="W1067">
            <v>0</v>
          </cell>
          <cell r="Y1067">
            <v>0</v>
          </cell>
          <cell r="Z1067">
            <v>0</v>
          </cell>
          <cell r="AA1067" t="str">
            <v>BCH</v>
          </cell>
          <cell r="AB1067" t="str">
            <v>0023</v>
          </cell>
          <cell r="AC1067" t="str">
            <v>WKS</v>
          </cell>
          <cell r="AE1067" t="str">
            <v>JV#</v>
          </cell>
          <cell r="AF1067" t="str">
            <v>1232</v>
          </cell>
          <cell r="AG1067" t="str">
            <v>FRN</v>
          </cell>
          <cell r="AH1067" t="str">
            <v>6998</v>
          </cell>
          <cell r="AI1067" t="str">
            <v>RP#</v>
          </cell>
          <cell r="AJ1067" t="str">
            <v>000</v>
          </cell>
          <cell r="AK1067" t="str">
            <v>CTL</v>
          </cell>
          <cell r="AM1067" t="str">
            <v>RF#</v>
          </cell>
          <cell r="AU1067" t="str">
            <v>TO PLACE IN SERVICE</v>
          </cell>
          <cell r="AZ1067" t="str">
            <v>FPL Fibernet</v>
          </cell>
        </row>
      </sheetData>
      <sheetData sheetId="1"/>
      <sheetData sheetId="2"/>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Cap-ex (2)"/>
      <sheetName val="Feb Cap-ex "/>
      <sheetName val="data"/>
      <sheetName val="description"/>
      <sheetName val="new data"/>
      <sheetName val="ytd"/>
      <sheetName val="tbl_festub_details"/>
    </sheetNames>
    <sheetDataSet>
      <sheetData sheetId="0" refreshError="1"/>
      <sheetData sheetId="1" refreshError="1"/>
      <sheetData sheetId="2" refreshError="1"/>
      <sheetData sheetId="3" refreshError="1"/>
      <sheetData sheetId="4" refreshError="1"/>
      <sheetData sheetId="5">
        <row r="2">
          <cell r="A2" t="str">
            <v>0</v>
          </cell>
          <cell r="B2">
            <v>55408.98</v>
          </cell>
        </row>
        <row r="3">
          <cell r="A3" t="str">
            <v>1005</v>
          </cell>
          <cell r="B3">
            <v>28076.92</v>
          </cell>
        </row>
        <row r="4">
          <cell r="A4" t="str">
            <v>3213</v>
          </cell>
          <cell r="B4">
            <v>71866.759999999995</v>
          </cell>
        </row>
        <row r="5">
          <cell r="A5" t="str">
            <v>3218</v>
          </cell>
          <cell r="B5">
            <v>37959.410000000003</v>
          </cell>
        </row>
        <row r="6">
          <cell r="A6" t="str">
            <v>3219</v>
          </cell>
          <cell r="B6">
            <v>29586.93</v>
          </cell>
        </row>
        <row r="7">
          <cell r="A7" t="str">
            <v>3231</v>
          </cell>
          <cell r="B7">
            <v>35807.11</v>
          </cell>
        </row>
        <row r="8">
          <cell r="A8" t="str">
            <v>3333</v>
          </cell>
          <cell r="B8">
            <v>13282.17</v>
          </cell>
        </row>
        <row r="9">
          <cell r="A9" t="str">
            <v>6002</v>
          </cell>
          <cell r="B9">
            <v>14482.35</v>
          </cell>
        </row>
        <row r="10">
          <cell r="A10" t="str">
            <v>6004</v>
          </cell>
          <cell r="B10">
            <v>-179605.44</v>
          </cell>
        </row>
        <row r="11">
          <cell r="A11" t="str">
            <v>6005</v>
          </cell>
          <cell r="B11">
            <v>4731.03</v>
          </cell>
        </row>
        <row r="12">
          <cell r="A12" t="str">
            <v>6006</v>
          </cell>
          <cell r="B12">
            <v>5388.08</v>
          </cell>
        </row>
        <row r="13">
          <cell r="A13" t="str">
            <v>6007</v>
          </cell>
          <cell r="B13">
            <v>2221.4300000000094</v>
          </cell>
        </row>
        <row r="14">
          <cell r="A14" t="str">
            <v>6008</v>
          </cell>
          <cell r="B14">
            <v>181.19</v>
          </cell>
        </row>
        <row r="15">
          <cell r="A15" t="str">
            <v>6036</v>
          </cell>
          <cell r="B15">
            <v>63949.39</v>
          </cell>
        </row>
        <row r="16">
          <cell r="A16" t="str">
            <v>6042</v>
          </cell>
          <cell r="B16">
            <v>736.19</v>
          </cell>
        </row>
        <row r="17">
          <cell r="A17" t="str">
            <v>6061</v>
          </cell>
          <cell r="B17">
            <v>118.95</v>
          </cell>
        </row>
        <row r="18">
          <cell r="A18" t="str">
            <v>6062</v>
          </cell>
          <cell r="B18">
            <v>1699</v>
          </cell>
        </row>
        <row r="19">
          <cell r="A19" t="str">
            <v>6063</v>
          </cell>
          <cell r="B19">
            <v>1850</v>
          </cell>
        </row>
        <row r="20">
          <cell r="A20" t="str">
            <v>6064</v>
          </cell>
          <cell r="B20">
            <v>5694.2300000000132</v>
          </cell>
        </row>
        <row r="21">
          <cell r="A21" t="str">
            <v>6065</v>
          </cell>
          <cell r="B21">
            <v>1629.4</v>
          </cell>
        </row>
        <row r="22">
          <cell r="A22" t="str">
            <v>6067</v>
          </cell>
          <cell r="B22">
            <v>16616.759999999998</v>
          </cell>
        </row>
        <row r="23">
          <cell r="A23" t="str">
            <v>6068</v>
          </cell>
          <cell r="B23">
            <v>0</v>
          </cell>
        </row>
        <row r="24">
          <cell r="A24" t="str">
            <v>6069</v>
          </cell>
          <cell r="B24">
            <v>1358</v>
          </cell>
        </row>
        <row r="25">
          <cell r="A25" t="str">
            <v>6073</v>
          </cell>
          <cell r="B25">
            <v>-25</v>
          </cell>
        </row>
        <row r="26">
          <cell r="A26" t="str">
            <v>6075</v>
          </cell>
          <cell r="B26">
            <v>623.05999999999995</v>
          </cell>
        </row>
        <row r="27">
          <cell r="A27" t="str">
            <v>6076</v>
          </cell>
          <cell r="B27">
            <v>419</v>
          </cell>
        </row>
        <row r="28">
          <cell r="A28" t="str">
            <v>6077</v>
          </cell>
          <cell r="B28">
            <v>16463.599999999999</v>
          </cell>
        </row>
        <row r="29">
          <cell r="A29" t="str">
            <v>6078</v>
          </cell>
          <cell r="B29">
            <v>927.37</v>
          </cell>
        </row>
        <row r="30">
          <cell r="A30" t="str">
            <v>6102</v>
          </cell>
          <cell r="B30">
            <v>1820.92</v>
          </cell>
        </row>
        <row r="31">
          <cell r="A31" t="str">
            <v>6116</v>
          </cell>
          <cell r="B31">
            <v>61008.63</v>
          </cell>
        </row>
        <row r="32">
          <cell r="A32" t="str">
            <v>6119</v>
          </cell>
          <cell r="B32">
            <v>-61008.63</v>
          </cell>
        </row>
        <row r="33">
          <cell r="A33" t="str">
            <v>6124</v>
          </cell>
          <cell r="B33">
            <v>793.38</v>
          </cell>
        </row>
        <row r="34">
          <cell r="A34" t="str">
            <v>6133</v>
          </cell>
          <cell r="B34">
            <v>1799.45</v>
          </cell>
        </row>
        <row r="35">
          <cell r="A35" t="str">
            <v>6134</v>
          </cell>
          <cell r="B35">
            <v>-6093.75</v>
          </cell>
        </row>
        <row r="36">
          <cell r="A36" t="str">
            <v>6135</v>
          </cell>
          <cell r="B36">
            <v>197.33</v>
          </cell>
        </row>
        <row r="37">
          <cell r="A37" t="str">
            <v>6136</v>
          </cell>
          <cell r="B37">
            <v>3576.13</v>
          </cell>
        </row>
        <row r="38">
          <cell r="A38" t="str">
            <v>6139</v>
          </cell>
          <cell r="B38">
            <v>-15362.51</v>
          </cell>
        </row>
        <row r="39">
          <cell r="A39" t="str">
            <v>6140</v>
          </cell>
          <cell r="B39">
            <v>945.81</v>
          </cell>
        </row>
        <row r="40">
          <cell r="A40" t="str">
            <v>6141</v>
          </cell>
          <cell r="B40">
            <v>131687.54</v>
          </cell>
        </row>
        <row r="41">
          <cell r="A41" t="str">
            <v>6146</v>
          </cell>
          <cell r="B41">
            <v>-34921.339999999997</v>
          </cell>
        </row>
        <row r="42">
          <cell r="A42" t="str">
            <v>6147</v>
          </cell>
          <cell r="B42">
            <v>-14.62</v>
          </cell>
        </row>
        <row r="43">
          <cell r="A43" t="str">
            <v>6149</v>
          </cell>
          <cell r="B43">
            <v>1967.82</v>
          </cell>
        </row>
        <row r="44">
          <cell r="A44" t="str">
            <v>6152</v>
          </cell>
          <cell r="B44">
            <v>7838.21</v>
          </cell>
        </row>
        <row r="45">
          <cell r="A45" t="str">
            <v>6153</v>
          </cell>
          <cell r="B45">
            <v>1882.46</v>
          </cell>
        </row>
        <row r="46">
          <cell r="A46" t="str">
            <v>6154</v>
          </cell>
          <cell r="B46">
            <v>0</v>
          </cell>
        </row>
        <row r="47">
          <cell r="A47" t="str">
            <v>6157</v>
          </cell>
          <cell r="B47">
            <v>63921.53</v>
          </cell>
        </row>
        <row r="48">
          <cell r="A48" t="str">
            <v>6158</v>
          </cell>
          <cell r="B48">
            <v>9450.7900000000009</v>
          </cell>
        </row>
        <row r="49">
          <cell r="A49" t="str">
            <v>6161</v>
          </cell>
          <cell r="B49">
            <v>63516.13</v>
          </cell>
        </row>
        <row r="50">
          <cell r="A50" t="str">
            <v>6162</v>
          </cell>
          <cell r="B50">
            <v>2386.21</v>
          </cell>
        </row>
        <row r="51">
          <cell r="A51" t="str">
            <v>6163</v>
          </cell>
          <cell r="B51">
            <v>3524.87</v>
          </cell>
        </row>
        <row r="52">
          <cell r="A52" t="str">
            <v>6164</v>
          </cell>
          <cell r="B52">
            <v>-2.9558577807620168E-12</v>
          </cell>
        </row>
        <row r="53">
          <cell r="A53" t="str">
            <v>6170</v>
          </cell>
          <cell r="B53">
            <v>588.41999999999996</v>
          </cell>
        </row>
        <row r="54">
          <cell r="A54" t="str">
            <v>6171</v>
          </cell>
          <cell r="B54">
            <v>267.3</v>
          </cell>
        </row>
        <row r="55">
          <cell r="A55" t="str">
            <v>6172</v>
          </cell>
          <cell r="B55">
            <v>3472.46</v>
          </cell>
        </row>
        <row r="56">
          <cell r="A56" t="str">
            <v>6173</v>
          </cell>
          <cell r="B56">
            <v>0.1</v>
          </cell>
        </row>
        <row r="57">
          <cell r="A57" t="str">
            <v>6174</v>
          </cell>
          <cell r="B57">
            <v>13477.36</v>
          </cell>
        </row>
        <row r="58">
          <cell r="A58" t="str">
            <v>6177</v>
          </cell>
          <cell r="B58">
            <v>500.33</v>
          </cell>
        </row>
        <row r="59">
          <cell r="A59" t="str">
            <v>6178</v>
          </cell>
          <cell r="B59">
            <v>77</v>
          </cell>
        </row>
        <row r="60">
          <cell r="A60" t="str">
            <v>6179</v>
          </cell>
          <cell r="B60">
            <v>1134.7</v>
          </cell>
        </row>
        <row r="61">
          <cell r="A61" t="str">
            <v>6180</v>
          </cell>
          <cell r="B61">
            <v>432.16</v>
          </cell>
        </row>
        <row r="62">
          <cell r="A62" t="str">
            <v>6181</v>
          </cell>
          <cell r="B62">
            <v>5892.73</v>
          </cell>
        </row>
        <row r="63">
          <cell r="A63" t="str">
            <v>6182</v>
          </cell>
          <cell r="B63">
            <v>49079.82</v>
          </cell>
        </row>
        <row r="64">
          <cell r="A64" t="str">
            <v>6183</v>
          </cell>
          <cell r="B64">
            <v>47864.98</v>
          </cell>
        </row>
        <row r="65">
          <cell r="A65" t="str">
            <v>6184</v>
          </cell>
          <cell r="B65">
            <v>18072.16</v>
          </cell>
        </row>
        <row r="66">
          <cell r="A66" t="str">
            <v>6185</v>
          </cell>
          <cell r="B66">
            <v>8701.4899999999489</v>
          </cell>
        </row>
        <row r="67">
          <cell r="A67" t="str">
            <v>6188</v>
          </cell>
          <cell r="B67">
            <v>106188.42</v>
          </cell>
        </row>
        <row r="68">
          <cell r="A68" t="str">
            <v>6189</v>
          </cell>
          <cell r="B68">
            <v>429.6</v>
          </cell>
        </row>
        <row r="69">
          <cell r="A69" t="str">
            <v>6190</v>
          </cell>
          <cell r="B69">
            <v>1354.31</v>
          </cell>
        </row>
        <row r="70">
          <cell r="A70" t="str">
            <v>6191</v>
          </cell>
          <cell r="B70">
            <v>4933.0600000000004</v>
          </cell>
        </row>
        <row r="71">
          <cell r="A71" t="str">
            <v>6192</v>
          </cell>
          <cell r="B71">
            <v>27038.79</v>
          </cell>
        </row>
        <row r="72">
          <cell r="A72" t="str">
            <v>6193</v>
          </cell>
          <cell r="B72">
            <v>1750.93</v>
          </cell>
        </row>
        <row r="73">
          <cell r="A73" t="str">
            <v>6194</v>
          </cell>
          <cell r="B73">
            <v>71.599999999999994</v>
          </cell>
        </row>
        <row r="74">
          <cell r="A74" t="str">
            <v>6195</v>
          </cell>
          <cell r="B74">
            <v>101908.32</v>
          </cell>
        </row>
        <row r="75">
          <cell r="A75" t="str">
            <v>6201</v>
          </cell>
          <cell r="B75">
            <v>69800.53</v>
          </cell>
        </row>
        <row r="76">
          <cell r="A76" t="str">
            <v>6202</v>
          </cell>
          <cell r="B76">
            <v>-47065.39</v>
          </cell>
        </row>
        <row r="77">
          <cell r="A77" t="str">
            <v>6308</v>
          </cell>
          <cell r="B77">
            <v>0</v>
          </cell>
        </row>
        <row r="78">
          <cell r="A78" t="str">
            <v>6311</v>
          </cell>
          <cell r="B78">
            <v>0</v>
          </cell>
        </row>
        <row r="79">
          <cell r="A79" t="str">
            <v>6312</v>
          </cell>
          <cell r="B79">
            <v>-25</v>
          </cell>
        </row>
        <row r="80">
          <cell r="A80" t="str">
            <v>6317</v>
          </cell>
          <cell r="B80">
            <v>-3408.04</v>
          </cell>
        </row>
        <row r="81">
          <cell r="A81" t="str">
            <v>6321</v>
          </cell>
          <cell r="B81">
            <v>0</v>
          </cell>
        </row>
        <row r="82">
          <cell r="A82" t="str">
            <v>6324</v>
          </cell>
          <cell r="B82">
            <v>33613.94</v>
          </cell>
        </row>
        <row r="83">
          <cell r="A83" t="str">
            <v>6328</v>
          </cell>
          <cell r="B83">
            <v>33550</v>
          </cell>
        </row>
        <row r="84">
          <cell r="A84" t="str">
            <v>6343</v>
          </cell>
          <cell r="B84">
            <v>54850</v>
          </cell>
        </row>
        <row r="85">
          <cell r="A85" t="str">
            <v>6344</v>
          </cell>
          <cell r="B85">
            <v>808.46</v>
          </cell>
        </row>
        <row r="86">
          <cell r="A86" t="str">
            <v>6346</v>
          </cell>
          <cell r="B86">
            <v>-6000</v>
          </cell>
        </row>
        <row r="87">
          <cell r="A87" t="str">
            <v>6350</v>
          </cell>
          <cell r="B87">
            <v>-2439.4499999999998</v>
          </cell>
        </row>
        <row r="88">
          <cell r="A88" t="str">
            <v>6355</v>
          </cell>
          <cell r="B88">
            <v>30</v>
          </cell>
        </row>
        <row r="89">
          <cell r="A89" t="str">
            <v>6356</v>
          </cell>
          <cell r="B89">
            <v>26</v>
          </cell>
        </row>
        <row r="90">
          <cell r="A90" t="str">
            <v>6358</v>
          </cell>
          <cell r="B90">
            <v>2719.48</v>
          </cell>
        </row>
        <row r="91">
          <cell r="A91" t="str">
            <v>6600</v>
          </cell>
          <cell r="B91">
            <v>0</v>
          </cell>
        </row>
        <row r="92">
          <cell r="A92" t="str">
            <v>6602</v>
          </cell>
          <cell r="B92">
            <v>888.29999999999927</v>
          </cell>
        </row>
        <row r="93">
          <cell r="A93" t="str">
            <v>6603</v>
          </cell>
          <cell r="B93">
            <v>0</v>
          </cell>
        </row>
        <row r="94">
          <cell r="A94" t="str">
            <v>6613</v>
          </cell>
          <cell r="B94">
            <v>0</v>
          </cell>
        </row>
        <row r="95">
          <cell r="A95" t="str">
            <v>6615</v>
          </cell>
          <cell r="B95">
            <v>0</v>
          </cell>
        </row>
        <row r="96">
          <cell r="A96" t="str">
            <v>6616</v>
          </cell>
          <cell r="B96">
            <v>0</v>
          </cell>
        </row>
        <row r="97">
          <cell r="A97" t="str">
            <v>6617</v>
          </cell>
          <cell r="B97">
            <v>0</v>
          </cell>
        </row>
        <row r="98">
          <cell r="A98" t="str">
            <v>6620</v>
          </cell>
          <cell r="B98">
            <v>468.1</v>
          </cell>
        </row>
        <row r="99">
          <cell r="A99" t="str">
            <v>6621</v>
          </cell>
          <cell r="B99">
            <v>0</v>
          </cell>
        </row>
        <row r="100">
          <cell r="A100" t="str">
            <v>6622</v>
          </cell>
          <cell r="B100">
            <v>974.43</v>
          </cell>
        </row>
        <row r="101">
          <cell r="A101" t="str">
            <v>6624</v>
          </cell>
          <cell r="B101">
            <v>1460.03</v>
          </cell>
        </row>
        <row r="102">
          <cell r="A102" t="str">
            <v>6626</v>
          </cell>
          <cell r="B102">
            <v>20346.509999999998</v>
          </cell>
        </row>
        <row r="103">
          <cell r="A103" t="str">
            <v>6627</v>
          </cell>
          <cell r="B103">
            <v>2963.54</v>
          </cell>
        </row>
        <row r="104">
          <cell r="A104" t="str">
            <v>6628</v>
          </cell>
          <cell r="B104">
            <v>73597.279999999999</v>
          </cell>
        </row>
        <row r="105">
          <cell r="A105" t="str">
            <v>6630</v>
          </cell>
          <cell r="B105">
            <v>15508.02</v>
          </cell>
        </row>
        <row r="106">
          <cell r="A106" t="str">
            <v>6632</v>
          </cell>
          <cell r="B106">
            <v>17023.75</v>
          </cell>
        </row>
        <row r="107">
          <cell r="A107" t="str">
            <v>6633</v>
          </cell>
          <cell r="B107">
            <v>0</v>
          </cell>
        </row>
        <row r="108">
          <cell r="A108" t="str">
            <v>6634</v>
          </cell>
          <cell r="B108">
            <v>450</v>
          </cell>
        </row>
        <row r="109">
          <cell r="A109" t="str">
            <v>6636</v>
          </cell>
          <cell r="B109">
            <v>25867.279999999999</v>
          </cell>
        </row>
        <row r="110">
          <cell r="A110" t="str">
            <v>6637</v>
          </cell>
          <cell r="B110">
            <v>99251.83</v>
          </cell>
        </row>
        <row r="111">
          <cell r="A111" t="str">
            <v>6640</v>
          </cell>
          <cell r="B111">
            <v>4953.55</v>
          </cell>
        </row>
        <row r="112">
          <cell r="A112" t="str">
            <v>6641</v>
          </cell>
          <cell r="B112">
            <v>26120.91</v>
          </cell>
        </row>
        <row r="113">
          <cell r="A113" t="str">
            <v>6642</v>
          </cell>
          <cell r="B113">
            <v>29749.35</v>
          </cell>
        </row>
        <row r="114">
          <cell r="A114" t="str">
            <v>6643</v>
          </cell>
          <cell r="B114">
            <v>52192.43</v>
          </cell>
        </row>
        <row r="115">
          <cell r="A115" t="str">
            <v>6644</v>
          </cell>
          <cell r="B115">
            <v>47.17</v>
          </cell>
        </row>
      </sheetData>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Cap-ex"/>
      <sheetName val="Data"/>
      <sheetName val="table"/>
      <sheetName val="ytd"/>
    </sheetNames>
    <sheetDataSet>
      <sheetData sheetId="0" refreshError="1"/>
      <sheetData sheetId="1" refreshError="1"/>
      <sheetData sheetId="2" refreshError="1">
        <row r="1">
          <cell r="A1" t="str">
            <v>0</v>
          </cell>
          <cell r="B1" t="str">
            <v>Unallocated Costs</v>
          </cell>
        </row>
        <row r="2">
          <cell r="A2" t="str">
            <v>1001</v>
          </cell>
          <cell r="B2" t="str">
            <v>Transferred Assets</v>
          </cell>
        </row>
        <row r="3">
          <cell r="A3" t="str">
            <v>1001</v>
          </cell>
          <cell r="B3" t="str">
            <v>Miscellaneous Capital</v>
          </cell>
        </row>
        <row r="4">
          <cell r="A4" t="str">
            <v>1002</v>
          </cell>
          <cell r="B4" t="str">
            <v>Transferred Assets</v>
          </cell>
        </row>
        <row r="5">
          <cell r="A5" t="str">
            <v>1986</v>
          </cell>
          <cell r="B5" t="str">
            <v>Transferred Assets</v>
          </cell>
        </row>
        <row r="6">
          <cell r="A6" t="str">
            <v>1988</v>
          </cell>
          <cell r="B6" t="str">
            <v>Transferred Assets</v>
          </cell>
        </row>
        <row r="7">
          <cell r="A7" t="str">
            <v>1989</v>
          </cell>
          <cell r="B7" t="str">
            <v>Transferred Assets</v>
          </cell>
        </row>
        <row r="8">
          <cell r="A8" t="str">
            <v>1990</v>
          </cell>
          <cell r="B8" t="str">
            <v>Transferred Assets</v>
          </cell>
        </row>
        <row r="9">
          <cell r="A9" t="str">
            <v>1991</v>
          </cell>
          <cell r="B9" t="str">
            <v>Transferred Assets</v>
          </cell>
        </row>
        <row r="10">
          <cell r="A10" t="str">
            <v>1992</v>
          </cell>
          <cell r="B10" t="str">
            <v>Transferred Assets</v>
          </cell>
        </row>
        <row r="11">
          <cell r="A11" t="str">
            <v>1993</v>
          </cell>
          <cell r="B11" t="str">
            <v>Transferred Assets</v>
          </cell>
        </row>
        <row r="12">
          <cell r="A12" t="str">
            <v>1994</v>
          </cell>
          <cell r="B12" t="str">
            <v>Transferred Assets</v>
          </cell>
        </row>
        <row r="13">
          <cell r="A13" t="str">
            <v>1995</v>
          </cell>
          <cell r="B13" t="str">
            <v>Transferred Assets</v>
          </cell>
        </row>
        <row r="14">
          <cell r="A14" t="str">
            <v>1996</v>
          </cell>
          <cell r="B14" t="str">
            <v>Transferred Assets</v>
          </cell>
        </row>
        <row r="15">
          <cell r="A15" t="str">
            <v>1997</v>
          </cell>
          <cell r="B15" t="str">
            <v>Transferred Assets</v>
          </cell>
        </row>
        <row r="16">
          <cell r="A16" t="str">
            <v>1998</v>
          </cell>
          <cell r="B16" t="str">
            <v>Transferred Assets</v>
          </cell>
        </row>
        <row r="17">
          <cell r="A17" t="str">
            <v>1999</v>
          </cell>
          <cell r="B17" t="str">
            <v>Transferred Assets</v>
          </cell>
        </row>
        <row r="18">
          <cell r="A18" t="str">
            <v>2000</v>
          </cell>
          <cell r="B18" t="str">
            <v>Transferred Assets</v>
          </cell>
        </row>
        <row r="19">
          <cell r="A19" t="str">
            <v>6001</v>
          </cell>
          <cell r="B19" t="str">
            <v>CONSTRUCTION PROJECTS BACKBONE</v>
          </cell>
        </row>
        <row r="20">
          <cell r="A20" t="str">
            <v>6002</v>
          </cell>
          <cell r="B20" t="str">
            <v>CONSTRUCTION PROJECTS FT LAUDERDALE</v>
          </cell>
        </row>
        <row r="21">
          <cell r="A21" t="str">
            <v>6003</v>
          </cell>
          <cell r="B21" t="str">
            <v>CONSTRUCTION PROJECTS TAMPA</v>
          </cell>
        </row>
        <row r="22">
          <cell r="A22" t="str">
            <v>6004</v>
          </cell>
          <cell r="B22" t="str">
            <v>CONSTRUCTION PROJECTS ST PETERSBURG</v>
          </cell>
        </row>
        <row r="23">
          <cell r="A23" t="str">
            <v>6005</v>
          </cell>
          <cell r="B23" t="str">
            <v>CONSTRUCTION PROJECTS ORLANDO</v>
          </cell>
        </row>
        <row r="24">
          <cell r="A24" t="str">
            <v>6006</v>
          </cell>
          <cell r="B24" t="str">
            <v>CONSTRUCTION PROJECTS WEST PALM BEACH</v>
          </cell>
        </row>
        <row r="25">
          <cell r="A25" t="str">
            <v>6007</v>
          </cell>
          <cell r="B25" t="str">
            <v>CONSTRUCTION PROJECTS JACKSONVILLE</v>
          </cell>
        </row>
        <row r="26">
          <cell r="A26" t="str">
            <v>6008</v>
          </cell>
          <cell r="B26" t="str">
            <v>CONSTRUCTION PROJECTS NEXTEL (DAYTONA/WINTERHAVEN)</v>
          </cell>
        </row>
        <row r="27">
          <cell r="A27" t="str">
            <v>6009</v>
          </cell>
          <cell r="B27" t="str">
            <v>REMOTE FIBER TEST SYS A FIBER NETWORK MGT SYSTEM</v>
          </cell>
        </row>
        <row r="28">
          <cell r="A28" t="str">
            <v>6010</v>
          </cell>
          <cell r="B28" t="str">
            <v>IMPL OF PFL-HOLLYWOOD CENTRAL OFC OC48 SONET RIN</v>
          </cell>
        </row>
        <row r="29">
          <cell r="A29" t="str">
            <v>6012</v>
          </cell>
          <cell r="B29" t="str">
            <v>IMPL OF SF SONET RING 11 COMMERCIAL NEWTWORK</v>
          </cell>
        </row>
        <row r="30">
          <cell r="A30" t="str">
            <v>6013</v>
          </cell>
          <cell r="B30" t="str">
            <v>IMPL OF SF SONET RING 12 COMMERCIAL FIBER NEWTWORK</v>
          </cell>
        </row>
        <row r="31">
          <cell r="A31" t="str">
            <v>6014</v>
          </cell>
          <cell r="B31" t="str">
            <v>RECONFIGURE MIAMI RING 3</v>
          </cell>
        </row>
        <row r="32">
          <cell r="A32" t="str">
            <v>6015</v>
          </cell>
          <cell r="B32" t="str">
            <v>IMPL OF SF SONET RIGHTS 9 &amp; 10 COMML FIBER NEWTWOR</v>
          </cell>
        </row>
        <row r="33">
          <cell r="A33" t="str">
            <v>6016</v>
          </cell>
          <cell r="B33" t="str">
            <v>IMPL OF NF SONET RIGHTS 9 &amp; 10 COMML FIBER NEWTWOR</v>
          </cell>
        </row>
        <row r="34">
          <cell r="A34" t="str">
            <v>6017</v>
          </cell>
          <cell r="B34" t="str">
            <v>IMPL OF NF SONET RING 11 COMMERCIAL NEWTWORK</v>
          </cell>
        </row>
        <row r="35">
          <cell r="A35" t="str">
            <v>6018</v>
          </cell>
          <cell r="B35" t="str">
            <v>IMPL OF NF SONET RING 12 COMMERCIAL FIBER NEWTWORK</v>
          </cell>
        </row>
        <row r="36">
          <cell r="A36" t="str">
            <v>6019</v>
          </cell>
          <cell r="B36" t="str">
            <v>MEDLEY OC-48</v>
          </cell>
        </row>
        <row r="37">
          <cell r="A37" t="str">
            <v>6020</v>
          </cell>
          <cell r="B37" t="str">
            <v>FPC - MCI OC-48</v>
          </cell>
        </row>
        <row r="38">
          <cell r="A38" t="str">
            <v>6021</v>
          </cell>
          <cell r="B38" t="str">
            <v>COCOA OC-12</v>
          </cell>
        </row>
        <row r="39">
          <cell r="A39" t="str">
            <v>6022</v>
          </cell>
          <cell r="B39" t="str">
            <v>GO - 100 N BISC.</v>
          </cell>
        </row>
        <row r="40">
          <cell r="A40" t="str">
            <v>6023</v>
          </cell>
          <cell r="B40" t="str">
            <v>MIAMI-DADE CITY BUILDOUT</v>
          </cell>
        </row>
        <row r="41">
          <cell r="A41" t="str">
            <v>6024</v>
          </cell>
          <cell r="B41" t="str">
            <v>NAT PROJECT FTLD TO MIA</v>
          </cell>
        </row>
        <row r="42">
          <cell r="A42" t="str">
            <v>6025</v>
          </cell>
          <cell r="B42" t="str">
            <v>G.O. P.O.P.</v>
          </cell>
        </row>
        <row r="43">
          <cell r="A43" t="str">
            <v>6026</v>
          </cell>
          <cell r="B43" t="str">
            <v>IMPL.GO-ICI BC OC-48 SONET RING</v>
          </cell>
        </row>
        <row r="44">
          <cell r="A44" t="str">
            <v>6027</v>
          </cell>
          <cell r="B44" t="str">
            <v>IMPL.GRANDE RING #4 OC-48 SONET RING</v>
          </cell>
        </row>
        <row r="45">
          <cell r="A45" t="str">
            <v>6028</v>
          </cell>
          <cell r="B45" t="str">
            <v>IMPL.4XOC-12 SONET LINK B/N TAPE &amp; KMC</v>
          </cell>
        </row>
        <row r="46">
          <cell r="A46" t="str">
            <v>6029</v>
          </cell>
          <cell r="B46" t="str">
            <v>TELE - 1</v>
          </cell>
        </row>
        <row r="47">
          <cell r="A47" t="str">
            <v>6030</v>
          </cell>
          <cell r="B47" t="str">
            <v>TRIVERGENT</v>
          </cell>
        </row>
        <row r="48">
          <cell r="A48" t="str">
            <v>6031</v>
          </cell>
          <cell r="B48" t="str">
            <v>TERRYTOWN</v>
          </cell>
        </row>
        <row r="49">
          <cell r="A49" t="str">
            <v>6032</v>
          </cell>
          <cell r="B49" t="str">
            <v>ALLEGIANCE</v>
          </cell>
        </row>
        <row r="50">
          <cell r="A50" t="str">
            <v>6033</v>
          </cell>
          <cell r="B50" t="str">
            <v>SYNCHRONIZATION EQUIPMENT</v>
          </cell>
        </row>
        <row r="51">
          <cell r="A51" t="str">
            <v>6034</v>
          </cell>
          <cell r="B51" t="str">
            <v>GTE</v>
          </cell>
        </row>
        <row r="52">
          <cell r="A52" t="str">
            <v>6035</v>
          </cell>
          <cell r="B52" t="str">
            <v>200 SE 1 ST</v>
          </cell>
        </row>
        <row r="53">
          <cell r="A53" t="str">
            <v>6036</v>
          </cell>
          <cell r="B53" t="str">
            <v>3605 NW 82 AVE</v>
          </cell>
        </row>
        <row r="54">
          <cell r="A54" t="str">
            <v>6037</v>
          </cell>
          <cell r="B54" t="str">
            <v>SBC - 19251 NE 26 AVE</v>
          </cell>
        </row>
        <row r="55">
          <cell r="A55" t="str">
            <v>6038</v>
          </cell>
          <cell r="B55" t="str">
            <v>SR14</v>
          </cell>
        </row>
        <row r="56">
          <cell r="A56" t="str">
            <v>6039</v>
          </cell>
          <cell r="B56" t="str">
            <v>IWC - 10700 SW 88 ST</v>
          </cell>
        </row>
        <row r="57">
          <cell r="A57" t="str">
            <v>6040</v>
          </cell>
          <cell r="B57" t="str">
            <v>COMTECH - 15950 DIXIE</v>
          </cell>
        </row>
        <row r="58">
          <cell r="A58" t="str">
            <v>6041</v>
          </cell>
          <cell r="B58" t="str">
            <v>GULTEL (FPL 8142)</v>
          </cell>
        </row>
        <row r="59">
          <cell r="A59" t="str">
            <v>6042</v>
          </cell>
          <cell r="B59" t="str">
            <v>1 NE 1 ST - METROMALL</v>
          </cell>
        </row>
        <row r="60">
          <cell r="A60" t="str">
            <v>6044</v>
          </cell>
          <cell r="B60" t="str">
            <v>MIAOC12</v>
          </cell>
        </row>
        <row r="61">
          <cell r="A61" t="str">
            <v>6045</v>
          </cell>
          <cell r="B61" t="str">
            <v>MIA DARK FIBER C&amp;W</v>
          </cell>
        </row>
        <row r="62">
          <cell r="A62" t="str">
            <v>6046</v>
          </cell>
          <cell r="B62" t="str">
            <v>RELOCATE SPLICES/UTL MANHOLE</v>
          </cell>
        </row>
        <row r="63">
          <cell r="A63" t="str">
            <v>6047</v>
          </cell>
          <cell r="B63" t="str">
            <v>REPLACEMENT OF CABLE (RED BUG LK &amp; SLAVIA RD)</v>
          </cell>
        </row>
        <row r="64">
          <cell r="A64" t="str">
            <v>6048</v>
          </cell>
          <cell r="B64" t="str">
            <v>CABLE DIG IN (BENSON RD &amp; SHELL RD)</v>
          </cell>
        </row>
        <row r="65">
          <cell r="A65" t="str">
            <v>6049</v>
          </cell>
          <cell r="B65" t="str">
            <v>TWO MANHOLES FOR TAMPA EAST</v>
          </cell>
        </row>
        <row r="66">
          <cell r="A66" t="str">
            <v>6050</v>
          </cell>
          <cell r="B66" t="str">
            <v>SBC POPSITE IN TAMPA</v>
          </cell>
        </row>
        <row r="67">
          <cell r="A67" t="str">
            <v>6051</v>
          </cell>
          <cell r="B67" t="str">
            <v>YIPES MIA METRO RING 1, 2 &amp; 3</v>
          </cell>
        </row>
        <row r="68">
          <cell r="A68" t="str">
            <v>6052</v>
          </cell>
          <cell r="B68" t="str">
            <v>WEST DADE CITY BUILDOUT TO THE DORAL PARK</v>
          </cell>
        </row>
        <row r="69">
          <cell r="A69" t="str">
            <v>6053</v>
          </cell>
          <cell r="B69" t="str">
            <v>RELOCATION OF CABLE FOR ENGLE HOMES</v>
          </cell>
        </row>
        <row r="70">
          <cell r="A70" t="str">
            <v>6057</v>
          </cell>
          <cell r="B70" t="str">
            <v>IMPL.OF SO.FLA.SONET RINGS 15&amp;16 COMM'L FIBER NETW</v>
          </cell>
        </row>
        <row r="71">
          <cell r="A71" t="str">
            <v>6059</v>
          </cell>
          <cell r="B71" t="str">
            <v>LAKELAND 2001 FIBER BACKBONE BUILDOUT</v>
          </cell>
        </row>
        <row r="72">
          <cell r="A72" t="str">
            <v>6060</v>
          </cell>
          <cell r="B72" t="str">
            <v>MELBOURNE/TITUSVILLE/COCOA 2001 FIBER BCKBNE BUILD</v>
          </cell>
        </row>
        <row r="73">
          <cell r="A73" t="str">
            <v>6061</v>
          </cell>
          <cell r="B73" t="str">
            <v>MIAMI 2001 FIBER BACKBONE BUILDOUT</v>
          </cell>
        </row>
        <row r="74">
          <cell r="A74" t="str">
            <v>6062</v>
          </cell>
          <cell r="B74" t="str">
            <v>TAMPA 2001 FIBER BACKBONE BUILDOUT</v>
          </cell>
        </row>
        <row r="75">
          <cell r="A75" t="str">
            <v>6063</v>
          </cell>
          <cell r="B75" t="str">
            <v>FT. MYERS 2001 FIBER BACKBONE BUILDOUT</v>
          </cell>
        </row>
        <row r="76">
          <cell r="A76" t="str">
            <v>6064</v>
          </cell>
          <cell r="B76" t="str">
            <v>FT. LAUDERDALE 2001 FIBER BACKBONE BUILDOUT</v>
          </cell>
        </row>
        <row r="77">
          <cell r="A77" t="str">
            <v>6065</v>
          </cell>
          <cell r="B77" t="str">
            <v>WEST PALM BCH/BOCA RATON BUILDOUT TO 2 TELCO CO'S</v>
          </cell>
        </row>
        <row r="78">
          <cell r="A78" t="str">
            <v>6066</v>
          </cell>
          <cell r="B78" t="str">
            <v>SARASOTA/BRADENTON 2001 FIBER BACKBONE BUILDOUT</v>
          </cell>
        </row>
        <row r="79">
          <cell r="A79" t="str">
            <v>6067</v>
          </cell>
          <cell r="B79" t="str">
            <v>POMPANO POP - FT LAUDERDALE METRO</v>
          </cell>
        </row>
        <row r="80">
          <cell r="A80" t="str">
            <v>6068</v>
          </cell>
          <cell r="B80" t="str">
            <v>NOC AT MIA 36 - HARDWARE &amp; SOFTWARE</v>
          </cell>
        </row>
        <row r="81">
          <cell r="A81" t="str">
            <v>6069</v>
          </cell>
          <cell r="B81" t="str">
            <v>ST PETERSBURG - NORTH RING CLEAN-UP</v>
          </cell>
        </row>
        <row r="82">
          <cell r="A82" t="str">
            <v>6070</v>
          </cell>
          <cell r="B82" t="str">
            <v>ST PETERSBURG - NORTH RING COMPLETION</v>
          </cell>
        </row>
        <row r="83">
          <cell r="A83" t="str">
            <v>6071</v>
          </cell>
          <cell r="B83" t="str">
            <v>ST PETERSBURG - SOUTH RING CLEAN-UP</v>
          </cell>
        </row>
        <row r="84">
          <cell r="A84" t="str">
            <v>6072</v>
          </cell>
          <cell r="B84" t="str">
            <v>ST PETERSBURG - SOUTH RING COMPLETION</v>
          </cell>
        </row>
        <row r="85">
          <cell r="A85" t="str">
            <v>6073</v>
          </cell>
          <cell r="B85" t="str">
            <v>BACKBONE - SOUTH RINGS 18-29</v>
          </cell>
        </row>
        <row r="86">
          <cell r="A86" t="str">
            <v>6074</v>
          </cell>
          <cell r="B86" t="str">
            <v>BACKBONE- NORTH RINGS 16-27</v>
          </cell>
        </row>
        <row r="87">
          <cell r="A87" t="str">
            <v>6075</v>
          </cell>
          <cell r="B87" t="str">
            <v>SUSTAINING BASE - 2001</v>
          </cell>
        </row>
        <row r="88">
          <cell r="A88" t="str">
            <v>6076</v>
          </cell>
          <cell r="B88" t="str">
            <v>COLLOCATION PROJECTS - 2001</v>
          </cell>
        </row>
        <row r="89">
          <cell r="A89" t="str">
            <v>6077</v>
          </cell>
          <cell r="B89" t="str">
            <v>BACKBONE - 2001 - MISCELLANEOUS</v>
          </cell>
        </row>
        <row r="90">
          <cell r="A90" t="str">
            <v>6078</v>
          </cell>
          <cell r="B90" t="str">
            <v>CONSOLIDATED SPLICING (M. LOPEZ)</v>
          </cell>
        </row>
        <row r="91">
          <cell r="A91" t="str">
            <v>6079</v>
          </cell>
          <cell r="B91" t="str">
            <v>UNPLANNED WORK FOR 2001-RELOCATION OF WILLIAMS POP</v>
          </cell>
        </row>
        <row r="92">
          <cell r="A92" t="str">
            <v>6080</v>
          </cell>
          <cell r="B92" t="str">
            <v>CUSTOMER BUILD - UNPLANNED WORK FOR 2001</v>
          </cell>
        </row>
        <row r="93">
          <cell r="A93" t="str">
            <v>6081</v>
          </cell>
          <cell r="B93" t="str">
            <v>RELOCATION/CAPITAL - NW SOUTHRIVER DRIVE, MIAMI</v>
          </cell>
        </row>
        <row r="94">
          <cell r="A94" t="str">
            <v>6082</v>
          </cell>
          <cell r="B94" t="str">
            <v>T SPLICE REPLACEMENT-SW 16 ST E/O 95 AVE, MIAMI</v>
          </cell>
        </row>
        <row r="95">
          <cell r="A95" t="str">
            <v>6083</v>
          </cell>
          <cell r="B95" t="str">
            <v>CUSTOMER BUILD - 1050 NW 167 ST, (SPRINT PCS) MIAMI</v>
          </cell>
        </row>
        <row r="96">
          <cell r="A96" t="str">
            <v>6084</v>
          </cell>
          <cell r="B96" t="str">
            <v>CUSTOMER BUILD - 11919 SW 130 ST (SPRINT PCS), MIAMI</v>
          </cell>
        </row>
        <row r="97">
          <cell r="A97" t="str">
            <v>6087</v>
          </cell>
          <cell r="B97" t="str">
            <v>CUSTOMER BUILD - 14707 S DIXIE HWY (SPRINT), MIAMI</v>
          </cell>
        </row>
        <row r="98">
          <cell r="A98" t="str">
            <v>6088</v>
          </cell>
          <cell r="B98" t="str">
            <v>CUSTOMER BUILD - 244 N BISCAYNE BLV(SPRINT), MIAMI</v>
          </cell>
        </row>
        <row r="99">
          <cell r="A99" t="str">
            <v>6089</v>
          </cell>
          <cell r="B99" t="str">
            <v>CUSTOMER BUILD - 2655 LEJEUNE RD(SPRINT), MIAMI</v>
          </cell>
        </row>
        <row r="100">
          <cell r="A100" t="str">
            <v>6090</v>
          </cell>
          <cell r="B100" t="str">
            <v>CUSTOMER BUILD - 2730 SW 3 AVE(SPRINT), MIAMI</v>
          </cell>
        </row>
        <row r="101">
          <cell r="A101" t="str">
            <v>6091</v>
          </cell>
          <cell r="B101" t="str">
            <v>CUSTOMER BUILD - 5975 SUNSET DR (SPRINT), MIAMI</v>
          </cell>
        </row>
        <row r="102">
          <cell r="A102" t="str">
            <v>6093</v>
          </cell>
          <cell r="B102" t="str">
            <v>CUSTOMER BUILD - 7880 BISCAYNE BLVD (Sprint LD), MIAMI</v>
          </cell>
        </row>
        <row r="103">
          <cell r="A103" t="str">
            <v>6095</v>
          </cell>
          <cell r="B103" t="str">
            <v>CUSTOMER BUILD - 400 AUSTRALIAN AVE(Sprint MAN), WEST PALM BCH</v>
          </cell>
        </row>
        <row r="104">
          <cell r="A104" t="str">
            <v>6096</v>
          </cell>
          <cell r="B104" t="str">
            <v>CUSTOMER BUILD - 150 SE 2 AVE #505, MIAMI (6096)</v>
          </cell>
        </row>
        <row r="105">
          <cell r="A105" t="str">
            <v>6100</v>
          </cell>
          <cell r="B105" t="str">
            <v>CUSTOMER BUILD - 550 WATER ST, JACKSONVILLE (SPRINT)</v>
          </cell>
        </row>
        <row r="106">
          <cell r="A106" t="str">
            <v>6101</v>
          </cell>
          <cell r="B106" t="str">
            <v>CUSTOMER BUILD - 11741 N MAIN ST, JACKSONVILLE (SPRINT)</v>
          </cell>
        </row>
        <row r="107">
          <cell r="A107" t="str">
            <v>6102</v>
          </cell>
          <cell r="B107" t="str">
            <v>CUSTOMER BUILD - 734 S MILITARY TRAIL, DEERFIELD (SPRINT)</v>
          </cell>
        </row>
        <row r="108">
          <cell r="A108" t="str">
            <v>6104</v>
          </cell>
          <cell r="B108" t="str">
            <v>CUSTOMER BUILD - 14000 NW 8 ST, FT.LAUDERDALE (SPRINT)</v>
          </cell>
        </row>
        <row r="109">
          <cell r="A109" t="str">
            <v>6110</v>
          </cell>
          <cell r="B109" t="str">
            <v>CUSTOMER BUILD - 12735 GRAN BAY PKWY WEST,JCKSVILL(SPRNT)</v>
          </cell>
        </row>
        <row r="110">
          <cell r="A110" t="str">
            <v>6113</v>
          </cell>
          <cell r="B110" t="str">
            <v>CUSTOMER BUILD - 150 NORTH ORANGE, ORLANDO</v>
          </cell>
        </row>
        <row r="111">
          <cell r="A111" t="str">
            <v>6114</v>
          </cell>
          <cell r="B111" t="str">
            <v>2001 WPB/REIMBURS DAMAGE AT LANTANA RD &amp; MILITARY</v>
          </cell>
        </row>
        <row r="112">
          <cell r="A112" t="str">
            <v>6115</v>
          </cell>
          <cell r="B112" t="str">
            <v>2001 FT.LAUD/CLEAN UP ASSOCIATED WITH HIGH POWER</v>
          </cell>
        </row>
        <row r="113">
          <cell r="A113" t="str">
            <v>6116</v>
          </cell>
          <cell r="B113" t="str">
            <v>2001 FT.LAUD/CLEAN UP ASSOCIATED WITH FIRST SOUTH</v>
          </cell>
        </row>
        <row r="114">
          <cell r="A114" t="str">
            <v>6119</v>
          </cell>
          <cell r="B114" t="str">
            <v>CUSTOMER BUILD-500 NEW YORK AVE (SPRINT),WINTERPRK</v>
          </cell>
        </row>
        <row r="115">
          <cell r="A115" t="str">
            <v>6121</v>
          </cell>
          <cell r="B115" t="str">
            <v>CUSTOMER BUILD-200 SOUTH ORANGE ST (COGENT),ORLANDO</v>
          </cell>
        </row>
        <row r="116">
          <cell r="A116" t="str">
            <v>6122</v>
          </cell>
          <cell r="B116" t="str">
            <v>2001 WPB METRO RING #3</v>
          </cell>
        </row>
        <row r="117">
          <cell r="A117" t="str">
            <v>6124</v>
          </cell>
          <cell r="B117" t="str">
            <v>AMNET PROJECT/AMNET, FTL2, MIA36, NWT AND NAP</v>
          </cell>
        </row>
        <row r="118">
          <cell r="A118" t="str">
            <v>6125</v>
          </cell>
          <cell r="B118" t="str">
            <v>NETWORK PLUS/MIAMI &amp; TRI-COUNTY AREAS</v>
          </cell>
        </row>
        <row r="119">
          <cell r="A119" t="str">
            <v>6126</v>
          </cell>
          <cell r="B119" t="str">
            <v>NETWORK PLUS/JACKSONVILLE</v>
          </cell>
        </row>
        <row r="120">
          <cell r="A120" t="str">
            <v>6127</v>
          </cell>
          <cell r="B120" t="str">
            <v>NETWORK PLUS/ORLANDO</v>
          </cell>
        </row>
        <row r="121">
          <cell r="A121" t="str">
            <v>6128</v>
          </cell>
          <cell r="B121" t="str">
            <v>2002 JACKSONVILLE METRO</v>
          </cell>
        </row>
        <row r="122">
          <cell r="A122" t="str">
            <v>6129</v>
          </cell>
          <cell r="B122" t="str">
            <v>CUSTOMER BUILD - WINTERHAVEN RING #1</v>
          </cell>
        </row>
        <row r="123">
          <cell r="A123" t="str">
            <v>6130</v>
          </cell>
          <cell r="B123" t="str">
            <v>CUSTOMER BUILD - 599 SW 16 TERR (WILLIAMS POP)</v>
          </cell>
        </row>
        <row r="124">
          <cell r="A124" t="str">
            <v>6132</v>
          </cell>
          <cell r="B124" t="str">
            <v>CUSTOMER BUILD - PAETEC PROJECT, MIAMI</v>
          </cell>
        </row>
        <row r="125">
          <cell r="A125" t="str">
            <v>6133</v>
          </cell>
          <cell r="B125" t="str">
            <v>BREVARD TO MALABAR OPGW BUILD - BACKBONE PROJECT</v>
          </cell>
        </row>
        <row r="126">
          <cell r="A126" t="str">
            <v>6134</v>
          </cell>
          <cell r="B126" t="str">
            <v>MIAMI FIBER REINFORCEMENT 2002 PROJECT</v>
          </cell>
        </row>
        <row r="127">
          <cell r="A127" t="str">
            <v>6135</v>
          </cell>
          <cell r="B127" t="str">
            <v>UTILITY T1 PROJECT</v>
          </cell>
        </row>
        <row r="128">
          <cell r="A128" t="str">
            <v>6136</v>
          </cell>
          <cell r="B128" t="str">
            <v>MIGRATE FPL FIBERNET LEASED CIRCUITS TO FN NETWORK</v>
          </cell>
        </row>
        <row r="129">
          <cell r="A129" t="str">
            <v>6137</v>
          </cell>
          <cell r="B129" t="str">
            <v>Customer Build - Network Plus, Miami &amp; Tri-County Areas</v>
          </cell>
        </row>
        <row r="130">
          <cell r="A130" t="str">
            <v>6138</v>
          </cell>
          <cell r="B130" t="str">
            <v>2002 MISC CAPITAL/OSP COMPUTER HARDWARE &amp; SOFTWARE</v>
          </cell>
        </row>
        <row r="131">
          <cell r="A131" t="str">
            <v>6139</v>
          </cell>
          <cell r="B131" t="str">
            <v>CUSTOMER BUILD - IDS PHASE 3, JACARANDA CO</v>
          </cell>
        </row>
        <row r="132">
          <cell r="A132" t="str">
            <v>6140</v>
          </cell>
          <cell r="B132" t="str">
            <v>REMOTE FIBER TEST SYSTEM-ACCESS FIBER, MISC CAPITA</v>
          </cell>
        </row>
        <row r="133">
          <cell r="A133" t="str">
            <v>6141</v>
          </cell>
          <cell r="B133" t="str">
            <v>NOC AT MIA 36 - ENHANCEMENT PROJECTS</v>
          </cell>
        </row>
        <row r="134">
          <cell r="A134" t="str">
            <v>6142</v>
          </cell>
          <cell r="B134" t="str">
            <v>MISC TEST EQUIPMENT PURCHASES FOR FIELD OPS</v>
          </cell>
        </row>
        <row r="135">
          <cell r="A135" t="str">
            <v>6143</v>
          </cell>
          <cell r="B135" t="str">
            <v>FIBER REPLACEMENTS - WEST COAST OPGW</v>
          </cell>
        </row>
        <row r="136">
          <cell r="A136" t="str">
            <v>6144</v>
          </cell>
          <cell r="B136" t="str">
            <v>2002 MISC CAPITAL/CNET SEPARATION PROJECT</v>
          </cell>
        </row>
        <row r="137">
          <cell r="A137" t="str">
            <v>6145</v>
          </cell>
          <cell r="B137" t="str">
            <v>CUSTOMER BUILD - ALLEGIANCE DARK FIBER/MIA,FTL,WPB</v>
          </cell>
        </row>
        <row r="138">
          <cell r="A138" t="str">
            <v>6146</v>
          </cell>
          <cell r="B138" t="str">
            <v>CUSTOMER BUILD - SPRINT MAN CONSTRUCTION</v>
          </cell>
        </row>
        <row r="139">
          <cell r="A139" t="str">
            <v>6147</v>
          </cell>
          <cell r="B139" t="str">
            <v>CUSTOMER BUILD - SPRINT MAN RING SPLICING</v>
          </cell>
        </row>
        <row r="140">
          <cell r="A140" t="str">
            <v>6148</v>
          </cell>
          <cell r="B140" t="str">
            <v>CUSTOMER BUILD - MCI WORLDCOM RING 1/599 SW 16 TER</v>
          </cell>
        </row>
        <row r="141">
          <cell r="A141" t="str">
            <v>6149</v>
          </cell>
          <cell r="B141" t="str">
            <v>CUSTOMER BUILD - MCI WORLDCOM RING 2/1522 NW 23 AV</v>
          </cell>
        </row>
        <row r="142">
          <cell r="A142" t="str">
            <v>6150</v>
          </cell>
          <cell r="B142" t="str">
            <v>CUSTOMER BUILD-MCI WORLDCOM RING 3/600 S DIXIE HWY</v>
          </cell>
        </row>
        <row r="143">
          <cell r="A143" t="str">
            <v>6151</v>
          </cell>
          <cell r="B143" t="str">
            <v>CUSTOMER BUILD-MCI WORLDCOM RING 4/2 S BISCAYNE</v>
          </cell>
        </row>
        <row r="144">
          <cell r="A144" t="str">
            <v>6152</v>
          </cell>
          <cell r="B144" t="str">
            <v>CUSTOMER BUILD-MCI WORLDCOM RING 5/2225 DENNIS ST</v>
          </cell>
        </row>
        <row r="145">
          <cell r="A145" t="str">
            <v>6153</v>
          </cell>
          <cell r="B145" t="str">
            <v>CUSTOMER BUILD - DLSI</v>
          </cell>
        </row>
        <row r="146">
          <cell r="A146" t="str">
            <v>6154</v>
          </cell>
          <cell r="B146" t="str">
            <v>CUSTOMER BUILD-ALLEGIANCE, MIA36 RING</v>
          </cell>
        </row>
        <row r="147">
          <cell r="A147" t="str">
            <v>6155</v>
          </cell>
          <cell r="B147" t="str">
            <v>CUSTOMER BUILD - FOCAL CAPACITY PROJECT, MIAMI</v>
          </cell>
        </row>
        <row r="148">
          <cell r="A148" t="str">
            <v>6156</v>
          </cell>
          <cell r="B148" t="str">
            <v>UNBUDGETED INTERCONNECT FPL FN &amp; ITC DELTACOM</v>
          </cell>
        </row>
        <row r="149">
          <cell r="A149" t="str">
            <v>6157</v>
          </cell>
          <cell r="B149" t="str">
            <v>OSS/BSS SYSTEM - 3605 NW 82 AVE, MIAMI</v>
          </cell>
        </row>
        <row r="150">
          <cell r="A150" t="str">
            <v>6158</v>
          </cell>
          <cell r="B150" t="str">
            <v>CUSTOMER BUILD - FDN CAPACITY PROJECT</v>
          </cell>
        </row>
        <row r="151">
          <cell r="A151" t="str">
            <v>6159</v>
          </cell>
          <cell r="B151" t="str">
            <v>WILLIAMS T SPLICE REPLACEMENT/NW 22 ST</v>
          </cell>
        </row>
        <row r="152">
          <cell r="A152" t="str">
            <v>6160</v>
          </cell>
          <cell r="B152" t="str">
            <v>CUSTOMER BUILD - NEW WORLD NETWORKS DS3 HANDOFF</v>
          </cell>
        </row>
        <row r="153">
          <cell r="A153" t="str">
            <v>6161</v>
          </cell>
          <cell r="B153" t="str">
            <v>UNBUDGETED - TECHNOLOGY INTEGRATION/FIELD OP TEST LAB</v>
          </cell>
        </row>
        <row r="154">
          <cell r="A154" t="str">
            <v>6162</v>
          </cell>
          <cell r="B154" t="str">
            <v>Customer Build - SPRINT MAN LD/Miami Metro R4048</v>
          </cell>
        </row>
        <row r="155">
          <cell r="A155" t="str">
            <v>6163</v>
          </cell>
          <cell r="B155" t="str">
            <v>CUSTOMER BUILD - FT. LAUDERDALE METRO R4070</v>
          </cell>
        </row>
        <row r="156">
          <cell r="A156" t="str">
            <v>6164</v>
          </cell>
          <cell r="B156" t="str">
            <v>CUSTOMER BUILD - FT. LAUDERDALE METRO R4069</v>
          </cell>
        </row>
        <row r="157">
          <cell r="A157" t="str">
            <v>6165</v>
          </cell>
          <cell r="B157" t="str">
            <v>UNBUDGETED - FACILITIES VERIFICATION PROJECT</v>
          </cell>
        </row>
        <row r="158">
          <cell r="A158" t="str">
            <v>6166</v>
          </cell>
          <cell r="B158" t="str">
            <v>CUSTOMER BUILD - ON-FIBER, MIAMI METRO</v>
          </cell>
        </row>
        <row r="159">
          <cell r="A159" t="str">
            <v>6167</v>
          </cell>
          <cell r="B159" t="str">
            <v>CUSTOMER BUILD - MIAMI METRO/COGENT RING #4</v>
          </cell>
        </row>
        <row r="160">
          <cell r="A160" t="str">
            <v>6169</v>
          </cell>
          <cell r="B160" t="str">
            <v>UNBUDGETED-AERIAL CABLE REPLACEMENT/4 ST PETE METR</v>
          </cell>
        </row>
        <row r="161">
          <cell r="A161" t="str">
            <v>6170</v>
          </cell>
          <cell r="B161" t="str">
            <v>CUST BUILD - JACKSONVILLE METRO RING R40006 SPLIT</v>
          </cell>
        </row>
        <row r="162">
          <cell r="A162" t="str">
            <v>6171</v>
          </cell>
          <cell r="B162" t="str">
            <v>SUSTAINING BASE - UNDERGROUND CABLE CONSTRUCTION</v>
          </cell>
        </row>
        <row r="163">
          <cell r="A163" t="str">
            <v>6172</v>
          </cell>
          <cell r="B163" t="str">
            <v>CUST BUILD - OCN CONNECTIVITY PROJECT</v>
          </cell>
        </row>
        <row r="164">
          <cell r="A164" t="str">
            <v>6173</v>
          </cell>
          <cell r="B164" t="str">
            <v>Cust Build (sales driven)-Implement of Allegiance-FTL2 Ring</v>
          </cell>
        </row>
        <row r="165">
          <cell r="A165" t="str">
            <v>6174</v>
          </cell>
          <cell r="B165" t="str">
            <v>Cust Build-MIA36-NDADFLGG OC48 Classic Ring &amp; R4025 Ring Split</v>
          </cell>
        </row>
        <row r="166">
          <cell r="A166" t="str">
            <v>6175</v>
          </cell>
          <cell r="B166" t="str">
            <v>Sust. Base - Magnolia Main Central Office Fiber Entrance Diversity- 45 Magnolia St,Orlando,Fl</v>
          </cell>
        </row>
        <row r="167">
          <cell r="A167" t="str">
            <v>6177</v>
          </cell>
          <cell r="B167" t="str">
            <v>CUST BUILD-IMP OF ALLEGIANCE-MIA36 POP RING(R6017)</v>
          </cell>
        </row>
        <row r="168">
          <cell r="A168" t="str">
            <v>6178</v>
          </cell>
          <cell r="B168" t="str">
            <v>CUST_BUILD-OCN_CONNECTIVITY_PROJECT_&amp; FTLDFLMR CO (SALES_DRIVEN)</v>
          </cell>
        </row>
        <row r="169">
          <cell r="A169" t="str">
            <v>6179</v>
          </cell>
          <cell r="B169" t="str">
            <v xml:space="preserve">VERO BEACH OC12 L4076    </v>
          </cell>
        </row>
        <row r="170">
          <cell r="A170" t="str">
            <v>6180</v>
          </cell>
          <cell r="B170" t="str">
            <v>CUST BUILD-IMPLEMENTATION OF MPOWER-PMBIFL10 RINGS</v>
          </cell>
        </row>
        <row r="171">
          <cell r="A171" t="str">
            <v>6181</v>
          </cell>
          <cell r="B171" t="str">
            <v xml:space="preserve">IMPL OF R3011 OC-48 RING BETWEEN MIA36 AND FTL2 </v>
          </cell>
        </row>
        <row r="172">
          <cell r="A172" t="str">
            <v>6182</v>
          </cell>
          <cell r="B172" t="str">
            <v>R4075 MIA METRO OC-48 RING MIA36-MIAMFLHL-MIAMFLAE</v>
          </cell>
        </row>
        <row r="173">
          <cell r="A173" t="str">
            <v>6183</v>
          </cell>
          <cell r="B173" t="str">
            <v>UNBUDGETED/CLOSED_CAPITAL_PROJECTS_</v>
          </cell>
        </row>
        <row r="174">
          <cell r="A174" t="str">
            <v>6184</v>
          </cell>
          <cell r="B174" t="str">
            <v>CUST BUILD-IMPLEM OF MIA36 TO LATAMNAP OC-48 RING</v>
          </cell>
        </row>
        <row r="175">
          <cell r="A175" t="str">
            <v>6185</v>
          </cell>
          <cell r="B175" t="str">
            <v>Implementation of Telefonica MIA 36 ring (R6020)</v>
          </cell>
        </row>
        <row r="176">
          <cell r="A176" t="str">
            <v>6188</v>
          </cell>
          <cell r="B176" t="str">
            <v xml:space="preserve">IMPL 2ND FTL2 TO FDN OC-48 RING-FTLDFL FDN R6019 </v>
          </cell>
        </row>
        <row r="177">
          <cell r="A177" t="str">
            <v>6189</v>
          </cell>
          <cell r="B177" t="str">
            <v>CUST_BUILD-INFOLINK-BLDG_ENTRANCE_@_1953_NW_22_ST_</v>
          </cell>
        </row>
        <row r="178">
          <cell r="A178" t="str">
            <v>6190</v>
          </cell>
          <cell r="B178" t="str">
            <v>CUST BUILD-SPRINT PRODUCT ORDER #1 -WPB METRO RING</v>
          </cell>
        </row>
        <row r="179">
          <cell r="A179" t="str">
            <v>6191</v>
          </cell>
          <cell r="B179" t="str">
            <v>CUST BUILD-SPRINT PRODUCT ORDER #2 -MIAMI MAN RING</v>
          </cell>
        </row>
        <row r="180">
          <cell r="A180" t="str">
            <v>6192</v>
          </cell>
          <cell r="B180" t="str">
            <v>CUST BUILD-SPRINT PRODUCT ORDER #3 -LD RING- MIAMI</v>
          </cell>
        </row>
        <row r="181">
          <cell r="A181" t="str">
            <v>6200</v>
          </cell>
          <cell r="B181" t="str">
            <v>TEMPORARY CONSTRUCTION INVENTORY</v>
          </cell>
        </row>
        <row r="182">
          <cell r="A182" t="str">
            <v>6201</v>
          </cell>
          <cell r="B182" t="str">
            <v>NEW CUSTOMER GROWTH</v>
          </cell>
        </row>
        <row r="183">
          <cell r="A183" t="str">
            <v>6202</v>
          </cell>
          <cell r="B183" t="str">
            <v>Inventory Offset</v>
          </cell>
        </row>
        <row r="184">
          <cell r="A184" t="str">
            <v>6301</v>
          </cell>
          <cell r="B184" t="str">
            <v>CC-NEW WORLD TOWER (HUB) 100 N BISCAYNE BLVD, MIA</v>
          </cell>
        </row>
        <row r="185">
          <cell r="A185" t="str">
            <v>6302</v>
          </cell>
          <cell r="B185" t="str">
            <v>CC-TELESOURCE  36 NE 2 STREET, MIAMI</v>
          </cell>
        </row>
        <row r="186">
          <cell r="A186" t="str">
            <v>6303</v>
          </cell>
          <cell r="B186" t="str">
            <v>CC-200 SE 1 STREET, MIAMI</v>
          </cell>
        </row>
        <row r="187">
          <cell r="A187" t="str">
            <v>6304</v>
          </cell>
          <cell r="B187" t="str">
            <v>CC-DORAL COMMERCE PARK 600 NW 97 AVE, MIAMI</v>
          </cell>
        </row>
        <row r="188">
          <cell r="A188" t="str">
            <v>6305</v>
          </cell>
          <cell r="B188" t="str">
            <v>CC-METRO MALL  1 NE 1 STREET, MIAMI</v>
          </cell>
        </row>
        <row r="189">
          <cell r="A189" t="str">
            <v>6306</v>
          </cell>
          <cell r="B189" t="str">
            <v>CC-LIGHTSPEED@BEACON TRADE PORT 11500 NW 25 ST,MIA</v>
          </cell>
        </row>
        <row r="190">
          <cell r="A190" t="str">
            <v>6307</v>
          </cell>
          <cell r="B190" t="str">
            <v>CC-BEACON CYBERPORT NW 25 ST &amp; 107 AVE, MIA</v>
          </cell>
        </row>
        <row r="191">
          <cell r="A191" t="str">
            <v>6308</v>
          </cell>
          <cell r="B191" t="str">
            <v>CC-MIAMI LEVEL 3 POP  49 NW 5 STREET, MIA</v>
          </cell>
        </row>
        <row r="192">
          <cell r="A192" t="str">
            <v>6309</v>
          </cell>
          <cell r="B192" t="str">
            <v>CC-MIAMI TELESITE  2200 S DIXIE HWY, MIA</v>
          </cell>
        </row>
        <row r="193">
          <cell r="A193" t="str">
            <v>6310</v>
          </cell>
          <cell r="B193" t="str">
            <v>CC-COLO+  1080 NW 163 DRIVE, MIA</v>
          </cell>
        </row>
        <row r="194">
          <cell r="A194" t="str">
            <v>6311</v>
          </cell>
          <cell r="B194" t="str">
            <v>CC-NAP-TECH CNT OF THE AMERICAS NW 8 ST &amp; N MIA AV</v>
          </cell>
        </row>
        <row r="195">
          <cell r="A195" t="str">
            <v>6312</v>
          </cell>
          <cell r="B195" t="str">
            <v>CC-TELEPLACE  100 NE 80 TERRACE, MIA</v>
          </cell>
        </row>
        <row r="196">
          <cell r="A196" t="str">
            <v>6313</v>
          </cell>
          <cell r="B196" t="str">
            <v>CC-28 W FLAGLER STREET, MIA</v>
          </cell>
        </row>
        <row r="197">
          <cell r="A197" t="str">
            <v>6314</v>
          </cell>
          <cell r="B197" t="str">
            <v>CC-OMNI MALL  1601 BISCAYNE BLVD, MIA</v>
          </cell>
        </row>
        <row r="198">
          <cell r="A198" t="str">
            <v>6315</v>
          </cell>
          <cell r="B198" t="str">
            <v>CC - C&amp;W - 250 S. ORANGE,ORLANDO</v>
          </cell>
        </row>
        <row r="199">
          <cell r="A199" t="str">
            <v>6316</v>
          </cell>
          <cell r="B199" t="str">
            <v>CC - MIAMI 36 (POP) - 3625 NW 82 AVE</v>
          </cell>
        </row>
        <row r="200">
          <cell r="A200" t="str">
            <v>6317</v>
          </cell>
          <cell r="B200" t="str">
            <v>CC - TYCO/TELEFONICA(CABLEHEAD)-6503 W ROGERS CIRC</v>
          </cell>
        </row>
        <row r="201">
          <cell r="A201" t="str">
            <v>6318</v>
          </cell>
          <cell r="B201" t="str">
            <v>CC - PARK TOWER(COGENT DARK FIBER ONLY)</v>
          </cell>
        </row>
        <row r="202">
          <cell r="A202" t="str">
            <v>6319</v>
          </cell>
          <cell r="B202" t="str">
            <v>CC - AMERICA TEL (GLOBAL CROSSING CABLE)</v>
          </cell>
        </row>
        <row r="203">
          <cell r="A203" t="str">
            <v>6320</v>
          </cell>
          <cell r="B203" t="str">
            <v>CC - ALLEGIANCE (POP) - 8230 EAST BROADWAY, TAMPA</v>
          </cell>
        </row>
        <row r="204">
          <cell r="A204" t="str">
            <v>6321</v>
          </cell>
          <cell r="B204" t="str">
            <v>CC - FRANKLIN EXCHANGE - 655 N FRANKLIN ST, TAMPA</v>
          </cell>
        </row>
        <row r="205">
          <cell r="A205" t="str">
            <v>6324</v>
          </cell>
          <cell r="B205" t="str">
            <v>CC - COMPTECH - 15950 WEST DIXIE HIGHWAY, MIAMI</v>
          </cell>
        </row>
        <row r="206">
          <cell r="A206" t="str">
            <v>6326</v>
          </cell>
          <cell r="B206" t="str">
            <v>CC - CENTER PORT - 2810 CENTER PORT CENTER</v>
          </cell>
        </row>
        <row r="207">
          <cell r="A207" t="str">
            <v>6327</v>
          </cell>
          <cell r="B207" t="str">
            <v xml:space="preserve">CC - TELEPLACE TAMPA (CITICORP BLDG) </v>
          </cell>
        </row>
        <row r="208">
          <cell r="A208" t="str">
            <v>6328</v>
          </cell>
          <cell r="B208" t="str">
            <v>CC - 501 KENNEDY BLVD</v>
          </cell>
        </row>
        <row r="209">
          <cell r="A209" t="str">
            <v>6330</v>
          </cell>
          <cell r="B209" t="str">
            <v>CC - ADC - TARGET TECHNOLOGY - 5700 NW 37 AVE, MIA</v>
          </cell>
        </row>
        <row r="210">
          <cell r="A210" t="str">
            <v>6331</v>
          </cell>
          <cell r="B210" t="str">
            <v>CC - GATEWAY - 8750 NW 21 TERR, MIA</v>
          </cell>
        </row>
        <row r="211">
          <cell r="A211" t="str">
            <v>6332</v>
          </cell>
          <cell r="B211" t="str">
            <v>CC - 150 W FLAGLER ST, MIAMI</v>
          </cell>
        </row>
        <row r="212">
          <cell r="A212" t="str">
            <v>6333</v>
          </cell>
          <cell r="B212" t="str">
            <v>CC - ORLANDO COLO SOLUTIONS  100 N LUCERNE CIRCLE</v>
          </cell>
        </row>
        <row r="213">
          <cell r="A213" t="str">
            <v>6334</v>
          </cell>
          <cell r="B213" t="str">
            <v>CC - COLO.COM  440 KENNEDY BLVD</v>
          </cell>
        </row>
        <row r="214">
          <cell r="A214" t="str">
            <v>6335</v>
          </cell>
          <cell r="B214" t="str">
            <v>CC - ORLW (POP) 8240 PARKLINE BLVD, ORLANDO</v>
          </cell>
        </row>
        <row r="215">
          <cell r="A215" t="str">
            <v>6337</v>
          </cell>
          <cell r="B215" t="str">
            <v>CC - NODECOM - 326 FERN ST, WEST PALM</v>
          </cell>
        </row>
        <row r="216">
          <cell r="A216" t="str">
            <v>6338</v>
          </cell>
          <cell r="B216" t="str">
            <v>CC - HAVERHILL - 1550 N HAVERHILL RD, WEST PALM</v>
          </cell>
        </row>
        <row r="217">
          <cell r="A217" t="str">
            <v>6340</v>
          </cell>
          <cell r="B217" t="str">
            <v>CC - COGENT - 412 E MADISON ST, TAMPA</v>
          </cell>
        </row>
        <row r="218">
          <cell r="A218" t="str">
            <v>6341</v>
          </cell>
          <cell r="B218" t="str">
            <v>CC - 360 NETWORKS - 500 N DIXIE HWY - BOCA RATON</v>
          </cell>
        </row>
        <row r="219">
          <cell r="A219" t="str">
            <v>6342</v>
          </cell>
          <cell r="B219" t="str">
            <v>CC - TAMPA LEVEL 3 - 7909 WOODLAND CENTRE BLVD</v>
          </cell>
        </row>
        <row r="220">
          <cell r="A220" t="str">
            <v>6343</v>
          </cell>
          <cell r="B220" t="str">
            <v>CC - JAX LEVEL 3 - 4184 PHILLIPS HWY/JACKSONVILLE</v>
          </cell>
        </row>
        <row r="221">
          <cell r="A221" t="str">
            <v>6344</v>
          </cell>
          <cell r="B221" t="str">
            <v>CC - IMPSAT/BELLSOUTH - 2040 N DIXIE HWY/WILTON MA</v>
          </cell>
        </row>
        <row r="222">
          <cell r="A222" t="str">
            <v>6345</v>
          </cell>
          <cell r="B222" t="str">
            <v>CC - ORLANDO LEVEL 3 - 380 LAKE DESTINY BLVD</v>
          </cell>
        </row>
        <row r="223">
          <cell r="A223" t="str">
            <v>6346</v>
          </cell>
          <cell r="B223" t="str">
            <v>CC - COGENT - 1 SE 3 AVE, MIAMI</v>
          </cell>
        </row>
        <row r="224">
          <cell r="A224" t="str">
            <v>6347</v>
          </cell>
          <cell r="B224" t="str">
            <v>CC - COGENT - 2 SOUTH BISCAYNE BLVD, MIAMI</v>
          </cell>
        </row>
        <row r="225">
          <cell r="A225" t="str">
            <v>6348</v>
          </cell>
          <cell r="B225" t="str">
            <v>CC - COGENT - 200 SOUTH BISCAYNE BLVD, MIAMI</v>
          </cell>
        </row>
        <row r="226">
          <cell r="A226" t="str">
            <v>6349</v>
          </cell>
          <cell r="B226" t="str">
            <v>CC - COGENT - 1700 NORTH 25 STREET, TAMPA</v>
          </cell>
        </row>
        <row r="227">
          <cell r="A227" t="str">
            <v>6350</v>
          </cell>
          <cell r="B227" t="str">
            <v>CC - COGENT - 510 COLUMBIA STREET, ORLANDO</v>
          </cell>
        </row>
        <row r="228">
          <cell r="A228" t="str">
            <v>6352</v>
          </cell>
          <cell r="B228" t="str">
            <v>CC - COGENT - 200 SOUTH ORANGE AVE, ORLANDO</v>
          </cell>
        </row>
        <row r="229">
          <cell r="A229" t="str">
            <v>6353</v>
          </cell>
          <cell r="B229" t="str">
            <v>CC - 100 SOUTH BISCAYNE BLVD, MIAMI</v>
          </cell>
        </row>
        <row r="230">
          <cell r="A230" t="str">
            <v>6354</v>
          </cell>
          <cell r="B230" t="str">
            <v>CC-COLO+  1080 NW 163 DRIVE, MIA</v>
          </cell>
        </row>
        <row r="231">
          <cell r="A231" t="str">
            <v>6355</v>
          </cell>
          <cell r="B231" t="str">
            <v xml:space="preserve">CC-R8017 BETWEEN NWT AND NAP (MIAMI) </v>
          </cell>
        </row>
        <row r="232">
          <cell r="A232" t="str">
            <v>6356</v>
          </cell>
          <cell r="B232" t="str">
            <v>CC-MIAMFL CARRIER CONDO R8066 BETWEEN NWN &amp; NAP</v>
          </cell>
        </row>
        <row r="233">
          <cell r="A233" t="str">
            <v>6357</v>
          </cell>
          <cell r="B233" t="str">
            <v xml:space="preserve">CUST BUILD-TYCO -SPLICING FROM TELESOURCE-NAP </v>
          </cell>
        </row>
        <row r="234">
          <cell r="A234" t="str">
            <v>6358</v>
          </cell>
          <cell r="B234" t="str">
            <v xml:space="preserve">CUST BUILD-IMPL OF LAN RING @ BRICKELL &amp; NWT </v>
          </cell>
        </row>
        <row r="235">
          <cell r="A235" t="str">
            <v>6500</v>
          </cell>
          <cell r="B235" t="str">
            <v>OPTERA ELECTRONICS - SOUTH RING - BACKBONE</v>
          </cell>
        </row>
        <row r="236">
          <cell r="A236" t="str">
            <v>6501</v>
          </cell>
          <cell r="B236" t="str">
            <v>OPTERA ELECTRONICS - NORTH RING - BACKBONE</v>
          </cell>
        </row>
        <row r="237">
          <cell r="A237" t="str">
            <v>6600</v>
          </cell>
          <cell r="B237" t="str">
            <v>RELO - SW 4 AVE RELO PROJ/SW 4 AND SW 3 AVE, FTLD</v>
          </cell>
        </row>
        <row r="238">
          <cell r="A238" t="str">
            <v>6601</v>
          </cell>
          <cell r="B238" t="str">
            <v>RELO-ALOMA AVE RELO PROK/ALOMA AVE TO JAMESTOWN RD</v>
          </cell>
        </row>
        <row r="239">
          <cell r="A239" t="str">
            <v>6602</v>
          </cell>
          <cell r="B239" t="str">
            <v>RELO - ROYAL PALM @ ROCK ISLAND, BROWARD COUNTY</v>
          </cell>
        </row>
        <row r="240">
          <cell r="A240" t="str">
            <v>6603</v>
          </cell>
          <cell r="B240" t="str">
            <v>RELO-PGA RELO PROJ/PGA BLV@DIXIE HWY&amp;DIXIE @RCA BL</v>
          </cell>
        </row>
        <row r="241">
          <cell r="A241" t="str">
            <v>6604</v>
          </cell>
          <cell r="B241" t="str">
            <v>RELO-WINDING HOLLOW PROJ/WINDING CHASE RESIDENTIAL</v>
          </cell>
        </row>
        <row r="242">
          <cell r="A242" t="str">
            <v>6605</v>
          </cell>
          <cell r="B242" t="str">
            <v>RELO-LINKS RELO PROJ/SR 60 IN TAMPA</v>
          </cell>
        </row>
        <row r="243">
          <cell r="A243" t="str">
            <v>6606</v>
          </cell>
          <cell r="B243" t="str">
            <v>RELO-2ND AVE RELOCATION - CBD, MIAMI</v>
          </cell>
        </row>
        <row r="244">
          <cell r="A244" t="str">
            <v>6607</v>
          </cell>
          <cell r="B244" t="str">
            <v>RELO-MISCELLANEOUS RELOCATION JOBS</v>
          </cell>
        </row>
        <row r="245">
          <cell r="A245" t="str">
            <v>6608</v>
          </cell>
          <cell r="B245" t="str">
            <v>RELO-DAYTONA SPEEDWAY PEDESTRIAN OVERPASS, DAYTONA</v>
          </cell>
        </row>
        <row r="246">
          <cell r="A246" t="str">
            <v>6609</v>
          </cell>
          <cell r="B246" t="str">
            <v>RELO-YAMATO RD B/W MILITARY TR AND E/O CONGRESS AV</v>
          </cell>
        </row>
        <row r="247">
          <cell r="A247" t="str">
            <v>6610</v>
          </cell>
          <cell r="B247" t="str">
            <v>RELO-BEARSS AVE WIDENING PROJECT, TAMPA</v>
          </cell>
        </row>
        <row r="248">
          <cell r="A248" t="str">
            <v>6611</v>
          </cell>
          <cell r="B248" t="str">
            <v>RESTORATION OF DAMGED FIBER@NW 31 ST &amp; 77 AV TO NW</v>
          </cell>
        </row>
        <row r="249">
          <cell r="A249" t="str">
            <v>6612</v>
          </cell>
          <cell r="B249" t="str">
            <v>RELO - DEAN ROAD FIBER CUT/DEAN RD &amp; ALOMA AVE</v>
          </cell>
        </row>
        <row r="250">
          <cell r="A250" t="str">
            <v>6613</v>
          </cell>
          <cell r="B250" t="str">
            <v>RELO - MILITARY TRAIL / BLUE HERON, RIVIERA BEACH</v>
          </cell>
        </row>
        <row r="251">
          <cell r="A251" t="str">
            <v>6614</v>
          </cell>
          <cell r="B251" t="str">
            <v>RELO-MARKHAM WOODS DRIVE AND ST 434(ORLANDO METRO)</v>
          </cell>
        </row>
        <row r="252">
          <cell r="A252" t="str">
            <v>6615</v>
          </cell>
          <cell r="B252" t="str">
            <v>RELO-SR 44 FROM 1-4 TO DR 4118</v>
          </cell>
        </row>
        <row r="253">
          <cell r="A253" t="str">
            <v>6616</v>
          </cell>
          <cell r="B253" t="str">
            <v>RELO-LAKE WORTH RD &amp; MILITARY TRAIL/WPB</v>
          </cell>
        </row>
        <row r="254">
          <cell r="A254" t="str">
            <v>6617</v>
          </cell>
          <cell r="B254" t="str">
            <v>RELO-CLINT MOORE RD/MILITARY TRL TO BROKEN SOUND</v>
          </cell>
        </row>
        <row r="255">
          <cell r="A255" t="str">
            <v>6618</v>
          </cell>
          <cell r="B255" t="str">
            <v>RELO-SR870/COMMERCIAL BLVD AND NW 64 AVE, BROWARD</v>
          </cell>
        </row>
        <row r="256">
          <cell r="A256" t="str">
            <v>6619</v>
          </cell>
          <cell r="B256" t="str">
            <v>RELO-SW 97TH AVENUE FOC SEGMENT REPLACEMENT</v>
          </cell>
        </row>
        <row r="257">
          <cell r="A257" t="str">
            <v>6620</v>
          </cell>
          <cell r="B257" t="str">
            <v>RELO - FDOT/CITY OF POMPANO BEACH</v>
          </cell>
        </row>
        <row r="258">
          <cell r="A258" t="str">
            <v>6621</v>
          </cell>
          <cell r="B258" t="str">
            <v>RELO - SILVER BEACH @ US1 RELOCATION PROJECT</v>
          </cell>
        </row>
        <row r="259">
          <cell r="A259" t="str">
            <v>6622</v>
          </cell>
          <cell r="B259" t="str">
            <v>RELO - COPANS RD-FLA TRNPK TO POWERLINE RD</v>
          </cell>
        </row>
        <row r="260">
          <cell r="A260" t="str">
            <v>6623</v>
          </cell>
          <cell r="B260" t="str">
            <v>RELO - SPANISH RIVER BLVD &amp; N DIXIE HWY, BOCA RATO</v>
          </cell>
        </row>
        <row r="261">
          <cell r="A261" t="str">
            <v>6624</v>
          </cell>
          <cell r="B261" t="str">
            <v>RELO - MILITARY TRAIL AT SOUTHERN BLVD, WPB</v>
          </cell>
        </row>
        <row r="262">
          <cell r="A262" t="str">
            <v>6625</v>
          </cell>
          <cell r="B262" t="str">
            <v>RELO - ST. JOHN'S BLUFF, JACKSONVILLE</v>
          </cell>
        </row>
        <row r="263">
          <cell r="A263" t="str">
            <v>6626</v>
          </cell>
          <cell r="B263" t="str">
            <v>RELO - SR 826 AND NW S RIVER DRIVE, MIAMI DADE</v>
          </cell>
        </row>
        <row r="264">
          <cell r="A264" t="str">
            <v>6627</v>
          </cell>
          <cell r="B264" t="str">
            <v xml:space="preserve">RELO - NEW WORLD TOWER/100 BISCAYNE BLVD, MIAMI </v>
          </cell>
        </row>
        <row r="265">
          <cell r="A265" t="str">
            <v>6628</v>
          </cell>
          <cell r="B265" t="str">
            <v>RELO - MIAMI GARDENS BLVD RELOCATION PROJECT</v>
          </cell>
        </row>
        <row r="266">
          <cell r="A266" t="str">
            <v>6629</v>
          </cell>
          <cell r="B266" t="str">
            <v xml:space="preserve">RELO - PALM RIVER RD PROJECT </v>
          </cell>
        </row>
        <row r="267">
          <cell r="A267" t="str">
            <v>6630</v>
          </cell>
          <cell r="B267" t="str">
            <v xml:space="preserve">RELO - SR60A BYPASS @ US 17, BARTOW </v>
          </cell>
        </row>
        <row r="268">
          <cell r="A268" t="str">
            <v>6631</v>
          </cell>
          <cell r="B268" t="str">
            <v>RELO-ST JOHNS PKWY/E FROM RINEHART RD TO UPSALA RD</v>
          </cell>
        </row>
        <row r="269">
          <cell r="A269" t="str">
            <v>6632</v>
          </cell>
          <cell r="B269" t="str">
            <v xml:space="preserve">RELO-CR 427 FROM CR 436 TO CHARLOTTE ST, SEMINOLE </v>
          </cell>
        </row>
        <row r="270">
          <cell r="A270" t="str">
            <v>6633</v>
          </cell>
          <cell r="B270" t="str">
            <v xml:space="preserve">RELO-SR 5 (OLIVE AVE)  PALM BEACH COUNTY </v>
          </cell>
        </row>
        <row r="271">
          <cell r="A271" t="str">
            <v>6634</v>
          </cell>
          <cell r="B271" t="str">
            <v>Relo - Canal G-35 Crossing @ Nob Hill Road and SR 84, Ft. Lauderdale</v>
          </cell>
        </row>
        <row r="272">
          <cell r="A272" t="str">
            <v>6635</v>
          </cell>
          <cell r="B272" t="str">
            <v>Relo - SR 41 (US 301) from south of Sligh Ave to south of the Tampa Bypass Canal</v>
          </cell>
        </row>
        <row r="273">
          <cell r="A273" t="str">
            <v>6636</v>
          </cell>
          <cell r="B273" t="str">
            <v>Relo-SR 953 (LeJeune Rd)- NW S River Dr from Oakwood Ave to first pole of exit ramp</v>
          </cell>
        </row>
        <row r="274">
          <cell r="A274" t="str">
            <v>6637</v>
          </cell>
          <cell r="B274" t="str">
            <v>Relo-Clint Moore Rd between Lyons Road and Jog Road in the WPB Metro area</v>
          </cell>
        </row>
        <row r="275">
          <cell r="A275" t="str">
            <v>6638</v>
          </cell>
          <cell r="B275" t="str">
            <v>RELO-GREENLAND_RD_FROM_US1_TO_LAKE_FERN_DR_IN_JAX_</v>
          </cell>
        </row>
        <row r="276">
          <cell r="A276" t="str">
            <v>6639</v>
          </cell>
          <cell r="B276" t="str">
            <v>A1A from PGA Blvd to Gardens Drive Relocation Project</v>
          </cell>
        </row>
        <row r="277">
          <cell r="A277" t="str">
            <v>6640</v>
          </cell>
          <cell r="B277" t="str">
            <v>John Rhodes Blvd Relocations Project</v>
          </cell>
        </row>
        <row r="278">
          <cell r="A278" t="str">
            <v>6641</v>
          </cell>
          <cell r="B278" t="str">
            <v xml:space="preserve">SR 836 &amp; LE JEUNE RD ON NW 14TH ST IN MIAMI-DADE  </v>
          </cell>
        </row>
        <row r="279">
          <cell r="A279" t="str">
            <v>6642</v>
          </cell>
          <cell r="B279" t="str">
            <v>BROADWAY @ LAKEWOOD INTERSECTION IMPROV (TAMPA,FL)</v>
          </cell>
        </row>
        <row r="280">
          <cell r="A280" t="str">
            <v>6643</v>
          </cell>
          <cell r="B280" t="str">
            <v xml:space="preserve">RELOC-BROADWAY AVE FROM TH TO 59TH STREETS-WPB  </v>
          </cell>
        </row>
        <row r="281">
          <cell r="A281" t="str">
            <v>6644</v>
          </cell>
          <cell r="B281" t="str">
            <v xml:space="preserve">RELOC-SR 100 BACKBONE RELOCATION PROJECT </v>
          </cell>
        </row>
        <row r="282">
          <cell r="A282" t="str">
            <v>6997</v>
          </cell>
          <cell r="B282" t="str">
            <v>MISCELLANEOUS CAPITAL</v>
          </cell>
        </row>
        <row r="283">
          <cell r="A283" t="str">
            <v>6998</v>
          </cell>
          <cell r="B283" t="str">
            <v>MISCELLANEOUS CAPITAL</v>
          </cell>
        </row>
        <row r="284">
          <cell r="A284" t="str">
            <v>7005</v>
          </cell>
          <cell r="B284" t="str">
            <v>SBC - PO 4A - MIAMI</v>
          </cell>
        </row>
        <row r="285">
          <cell r="A285" t="str">
            <v>7596</v>
          </cell>
          <cell r="B285" t="str">
            <v>Transferred Assets</v>
          </cell>
        </row>
        <row r="286">
          <cell r="A286" t="str">
            <v>7694</v>
          </cell>
          <cell r="B286" t="str">
            <v>Transferred Assets</v>
          </cell>
        </row>
        <row r="287">
          <cell r="A287" t="str">
            <v>8158</v>
          </cell>
          <cell r="B287" t="str">
            <v>Transferred Assets</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 Master"/>
      <sheetName val="Targeted Testing Master"/>
      <sheetName val="Non-Statistical Sampling Master"/>
      <sheetName val="Suppl Non-Stat Sample Master"/>
      <sheetName val="Two Step Revenue Testing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Procedures"/>
      <sheetName val="IO"/>
      <sheetName val="IH"/>
      <sheetName val="Targeted Testing-1"/>
      <sheetName val="Sheet4"/>
      <sheetName val="IO (2)"/>
    </sheetNames>
    <sheetDataSet>
      <sheetData sheetId="0"/>
      <sheetData sheetId="1"/>
      <sheetData sheetId="2"/>
      <sheetData sheetId="3">
        <row r="50">
          <cell r="C50" t="str">
            <v xml:space="preserve">   ?</v>
          </cell>
        </row>
        <row r="51">
          <cell r="C51" t="str">
            <v>Low</v>
          </cell>
        </row>
        <row r="52">
          <cell r="C52" t="str">
            <v>Moderate</v>
          </cell>
        </row>
        <row r="53">
          <cell r="C53" t="str">
            <v>High</v>
          </cell>
        </row>
        <row r="63">
          <cell r="C63">
            <v>1</v>
          </cell>
        </row>
      </sheetData>
      <sheetData sheetId="4"/>
      <sheetData sheetId="5">
        <row r="45">
          <cell r="T45">
            <v>0</v>
          </cell>
        </row>
        <row r="85">
          <cell r="C85">
            <v>0</v>
          </cell>
        </row>
        <row r="87">
          <cell r="C87">
            <v>0</v>
          </cell>
        </row>
      </sheetData>
      <sheetData sheetId="6"/>
      <sheetData sheetId="7"/>
      <sheetData sheetId="8"/>
      <sheetData sheetId="9"/>
      <sheetData sheetId="10"/>
      <sheetData sheetId="11"/>
      <sheetData sheetId="12"/>
      <sheetData sheetId="13"/>
      <sheetData sheetId="14">
        <row r="92">
          <cell r="B92" t="str">
            <v xml:space="preserve">   ?</v>
          </cell>
        </row>
        <row r="93">
          <cell r="B93" t="str">
            <v>Low</v>
          </cell>
        </row>
        <row r="94">
          <cell r="B94" t="str">
            <v>Moderate</v>
          </cell>
        </row>
        <row r="95">
          <cell r="B95" t="str">
            <v>High</v>
          </cell>
        </row>
      </sheetData>
      <sheetData sheetId="15"/>
      <sheetData sheetId="16"/>
      <sheetData sheetId="17">
        <row r="34">
          <cell r="M34">
            <v>37540.765825991868</v>
          </cell>
        </row>
      </sheetData>
      <sheetData sheetId="18"/>
      <sheetData sheetId="19"/>
      <sheetData sheetId="2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In Esc"/>
      <sheetName val="Energy Prices pre-screening"/>
      <sheetName val="EQ Year"/>
      <sheetName val="Energy Prices pre-calibration"/>
      <sheetName val="Fuels and EA Prices"/>
      <sheetName val="graphdialog"/>
      <sheetName val="Input"/>
      <sheetName val="_UnregulatedCurves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Control Sheet"/>
      <sheetName val="Mgmt_App_Plan_Bridge"/>
      <sheetName val="Forecast_Detail"/>
      <sheetName val="E&amp;C Risk Tracker"/>
      <sheetName val="EOP_Fcst"/>
      <sheetName val="One_Pager"/>
      <sheetName val="Apprvd Bdgt_To Date"/>
      <sheetName val="AFUDC"/>
      <sheetName val="Ref Sheets -&gt;"/>
      <sheetName val="Budget Transfer"/>
      <sheetName val="PPE_Project Breakdown"/>
      <sheetName val="Check Off WOs"/>
      <sheetName val="JM_RiskTracker"/>
      <sheetName val="Defined SAStrings"/>
      <sheetName val="Ctab From Linked WOString to SA"/>
      <sheetName val="Pictures of POs"/>
      <sheetName val="Lis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t="str">
            <v>Civil/Structural/Demo</v>
          </cell>
        </row>
        <row r="4">
          <cell r="F4" t="str">
            <v>ESP Supply</v>
          </cell>
        </row>
        <row r="5">
          <cell r="F5" t="str">
            <v>ESP Erection</v>
          </cell>
        </row>
        <row r="6">
          <cell r="F6" t="str">
            <v>Equipment/Mechanical</v>
          </cell>
        </row>
        <row r="7">
          <cell r="F7" t="str">
            <v>Ductwork/Insulation</v>
          </cell>
        </row>
        <row r="8">
          <cell r="F8" t="str">
            <v>Electrical/Instrument</v>
          </cell>
        </row>
        <row r="9">
          <cell r="F9" t="str">
            <v>Engineering</v>
          </cell>
        </row>
        <row r="10">
          <cell r="F10" t="str">
            <v>Startup/Operations</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SUMMARY"/>
      <sheetName val="CWIP &amp; PP&amp;E BAL BY GROUP"/>
      <sheetName val="dec cwip"/>
      <sheetName val="dec in svc"/>
      <sheetName val="dec accrual"/>
      <sheetName val="nov cwip"/>
      <sheetName val="nov in svc"/>
      <sheetName val="nov accrual"/>
      <sheetName val="oct cwip"/>
      <sheetName val="oct in svc"/>
      <sheetName val="oct accrual"/>
      <sheetName val="sep cwip"/>
      <sheetName val="sep in svc"/>
      <sheetName val="sep accrual"/>
      <sheetName val="cwip status per pm's subm oct 1"/>
      <sheetName val="not ready"/>
      <sheetName val="aug cwip"/>
      <sheetName val="aug in svc"/>
      <sheetName val="july cwip"/>
      <sheetName val="july in svc"/>
      <sheetName val="aug accruals"/>
      <sheetName val="July accruals"/>
      <sheetName val="june CWIP"/>
      <sheetName val="June in svc"/>
      <sheetName val="June accruals"/>
      <sheetName val="may CWIP"/>
      <sheetName val="may in_service"/>
      <sheetName val="MAY ACCRUALS"/>
      <sheetName val="apr CWIP"/>
      <sheetName val="apr accrual"/>
      <sheetName val="mar CWIP"/>
      <sheetName val="mar accrual"/>
      <sheetName val="mar insvc"/>
      <sheetName val="Feb CWIP"/>
      <sheetName val="Jan CWIP"/>
      <sheetName val="Feb in svc"/>
      <sheetName val="feb accruals"/>
      <sheetName val="jan in svc"/>
      <sheetName val="jan accrual"/>
      <sheetName val="ytd CWIP pivot"/>
      <sheetName val="CWIP ytd data"/>
      <sheetName val="type"/>
      <sheetName val="description"/>
      <sheetName val="Tables"/>
      <sheetName val="1999 ACCRUAL"/>
      <sheetName val="wo file description"/>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WORK ORDER</v>
          </cell>
        </row>
      </sheetData>
      <sheetData sheetId="43"/>
      <sheetData sheetId="44">
        <row r="2">
          <cell r="A2" t="str">
            <v>0</v>
          </cell>
          <cell r="B2">
            <v>1930564.03</v>
          </cell>
        </row>
        <row r="3">
          <cell r="A3" t="str">
            <v>6002</v>
          </cell>
          <cell r="B3">
            <v>1321963.2</v>
          </cell>
        </row>
        <row r="4">
          <cell r="A4" t="str">
            <v>6003</v>
          </cell>
          <cell r="B4">
            <v>3300</v>
          </cell>
        </row>
        <row r="5">
          <cell r="A5" t="str">
            <v>6004</v>
          </cell>
          <cell r="B5">
            <v>11375</v>
          </cell>
        </row>
        <row r="6">
          <cell r="A6" t="str">
            <v>6005</v>
          </cell>
          <cell r="B6">
            <v>6350</v>
          </cell>
        </row>
        <row r="7">
          <cell r="A7" t="str">
            <v>6006</v>
          </cell>
          <cell r="B7">
            <v>199694.39</v>
          </cell>
        </row>
        <row r="8">
          <cell r="A8" t="str">
            <v>6007</v>
          </cell>
          <cell r="B8">
            <v>5500</v>
          </cell>
        </row>
        <row r="9">
          <cell r="A9" t="str">
            <v>6010</v>
          </cell>
          <cell r="B9">
            <v>66103.16</v>
          </cell>
        </row>
        <row r="10">
          <cell r="A10" t="str">
            <v>6015</v>
          </cell>
          <cell r="B10">
            <v>4222387.1100000003</v>
          </cell>
        </row>
        <row r="11">
          <cell r="A11" t="str">
            <v>6016</v>
          </cell>
          <cell r="B11">
            <v>1128695.5</v>
          </cell>
        </row>
        <row r="12">
          <cell r="A12" t="str">
            <v>6017</v>
          </cell>
          <cell r="B12">
            <v>421.79</v>
          </cell>
        </row>
        <row r="13">
          <cell r="A13" t="str">
            <v>6021</v>
          </cell>
          <cell r="B13">
            <v>2751</v>
          </cell>
        </row>
      </sheetData>
      <sheetData sheetId="45"/>
      <sheetData sheetId="4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sheetName val="97 98 &amp; 99"/>
      <sheetName val="Owned"/>
      <sheetName val="Apprd"/>
      <sheetName val="1999"/>
      <sheetName val="1998"/>
      <sheetName val="1997"/>
      <sheetName val="Link"/>
      <sheetName val="Ceruzzi "/>
      <sheetName val="Initial"/>
      <sheetName val="Optimize"/>
      <sheetName val="CapGain"/>
      <sheetName val="Notes"/>
      <sheetName val="MTD 9 Line"/>
    </sheetNames>
    <sheetDataSet>
      <sheetData sheetId="0"/>
      <sheetData sheetId="1"/>
      <sheetData sheetId="2"/>
      <sheetData sheetId="3"/>
      <sheetData sheetId="4"/>
      <sheetData sheetId="5"/>
      <sheetData sheetId="6"/>
      <sheetData sheetId="7"/>
      <sheetData sheetId="8">
        <row r="8">
          <cell r="B8">
            <v>1</v>
          </cell>
          <cell r="C8" t="str">
            <v>Bridgeport Stop &amp; Shop</v>
          </cell>
          <cell r="D8" t="str">
            <v>Bridgeport, CT</v>
          </cell>
          <cell r="E8">
            <v>67026</v>
          </cell>
          <cell r="F8">
            <v>35704</v>
          </cell>
          <cell r="G8">
            <v>3570070</v>
          </cell>
          <cell r="H8">
            <v>1</v>
          </cell>
          <cell r="I8">
            <v>0</v>
          </cell>
          <cell r="J8">
            <v>0</v>
          </cell>
          <cell r="K8">
            <v>35730</v>
          </cell>
          <cell r="L8">
            <v>35730</v>
          </cell>
          <cell r="M8" t="str">
            <v>N/A</v>
          </cell>
          <cell r="N8">
            <v>0.20561232790350914</v>
          </cell>
          <cell r="O8" t="str">
            <v>N/A</v>
          </cell>
          <cell r="P8" t="str">
            <v>N/A</v>
          </cell>
          <cell r="Q8">
            <v>4009806.7009247583</v>
          </cell>
          <cell r="R8" t="str">
            <v>N/A</v>
          </cell>
          <cell r="S8">
            <v>0.17100000000000001</v>
          </cell>
          <cell r="T8">
            <v>9.5000000000000001E-2</v>
          </cell>
          <cell r="U8">
            <v>37802</v>
          </cell>
        </row>
        <row r="9">
          <cell r="B9">
            <v>2</v>
          </cell>
          <cell r="C9" t="str">
            <v>Sports Authority Plaza</v>
          </cell>
          <cell r="D9" t="str">
            <v>Hazlet, NJ</v>
          </cell>
          <cell r="E9">
            <v>51972</v>
          </cell>
          <cell r="F9">
            <v>35704</v>
          </cell>
          <cell r="G9">
            <v>1657865</v>
          </cell>
          <cell r="H9">
            <v>1</v>
          </cell>
          <cell r="I9">
            <v>0</v>
          </cell>
          <cell r="J9">
            <v>0</v>
          </cell>
          <cell r="K9">
            <v>36100</v>
          </cell>
          <cell r="L9">
            <v>36770</v>
          </cell>
          <cell r="M9">
            <v>0.44700000000000001</v>
          </cell>
          <cell r="N9">
            <v>5.4691735655069351E-2</v>
          </cell>
          <cell r="O9">
            <v>-0.39230826434493066</v>
          </cell>
          <cell r="P9">
            <v>5600000</v>
          </cell>
          <cell r="Q9">
            <v>1582859.360000002</v>
          </cell>
          <cell r="R9">
            <v>-4017140.6399999978</v>
          </cell>
          <cell r="S9">
            <v>9.8000000000000004E-2</v>
          </cell>
          <cell r="T9">
            <v>0.1</v>
          </cell>
          <cell r="U9">
            <v>38533</v>
          </cell>
        </row>
        <row r="10">
          <cell r="B10">
            <v>3</v>
          </cell>
          <cell r="C10" t="str">
            <v>Miracle Mile Plaza</v>
          </cell>
          <cell r="D10" t="str">
            <v>Brookfield, CT</v>
          </cell>
          <cell r="E10">
            <v>120230</v>
          </cell>
          <cell r="F10">
            <v>35704</v>
          </cell>
          <cell r="G10">
            <v>5190828</v>
          </cell>
          <cell r="H10">
            <v>1</v>
          </cell>
          <cell r="I10">
            <v>0</v>
          </cell>
          <cell r="J10">
            <v>0</v>
          </cell>
          <cell r="K10">
            <v>35730</v>
          </cell>
          <cell r="L10">
            <v>35730</v>
          </cell>
          <cell r="M10" t="str">
            <v>N/A</v>
          </cell>
          <cell r="N10">
            <v>0.12513399496674538</v>
          </cell>
          <cell r="O10" t="str">
            <v>N/A</v>
          </cell>
          <cell r="P10" t="str">
            <v>N/A</v>
          </cell>
          <cell r="Q10">
            <v>3644234.9527129373</v>
          </cell>
          <cell r="R10" t="str">
            <v>N/A</v>
          </cell>
          <cell r="S10">
            <v>9.9000000000000005E-2</v>
          </cell>
          <cell r="T10">
            <v>9.5000000000000001E-2</v>
          </cell>
          <cell r="U10">
            <v>37072</v>
          </cell>
        </row>
        <row r="11">
          <cell r="B11">
            <v>4</v>
          </cell>
          <cell r="C11" t="str">
            <v>Salem Retail Center</v>
          </cell>
          <cell r="D11" t="str">
            <v>Salem, NH</v>
          </cell>
          <cell r="E11">
            <v>26124</v>
          </cell>
          <cell r="F11">
            <v>35704</v>
          </cell>
          <cell r="G11">
            <v>1280504</v>
          </cell>
          <cell r="H11">
            <v>1</v>
          </cell>
          <cell r="I11">
            <v>0</v>
          </cell>
          <cell r="J11">
            <v>0</v>
          </cell>
          <cell r="K11">
            <v>35730</v>
          </cell>
          <cell r="L11">
            <v>35730</v>
          </cell>
          <cell r="M11" t="str">
            <v>N/A</v>
          </cell>
          <cell r="N11">
            <v>0.13014668598771095</v>
          </cell>
          <cell r="O11" t="str">
            <v>N/A</v>
          </cell>
          <cell r="P11" t="str">
            <v>N/A</v>
          </cell>
          <cell r="Q11">
            <v>849599.30407562817</v>
          </cell>
          <cell r="R11" t="str">
            <v>N/A</v>
          </cell>
          <cell r="S11">
            <v>0.11799999999999999</v>
          </cell>
          <cell r="T11">
            <v>0.1</v>
          </cell>
          <cell r="U11">
            <v>37986</v>
          </cell>
        </row>
        <row r="12">
          <cell r="B12">
            <v>5</v>
          </cell>
          <cell r="C12" t="str">
            <v>Linens 'N Things</v>
          </cell>
          <cell r="D12" t="str">
            <v>Fairfield, CT</v>
          </cell>
          <cell r="E12">
            <v>35130</v>
          </cell>
          <cell r="F12">
            <v>35704</v>
          </cell>
          <cell r="G12">
            <v>2191016</v>
          </cell>
          <cell r="H12">
            <v>1</v>
          </cell>
          <cell r="I12">
            <v>0</v>
          </cell>
          <cell r="J12">
            <v>0</v>
          </cell>
          <cell r="K12">
            <v>35730</v>
          </cell>
          <cell r="L12">
            <v>35730</v>
          </cell>
          <cell r="M12" t="str">
            <v>N/A</v>
          </cell>
          <cell r="N12">
            <v>7.4079591780900955E-2</v>
          </cell>
          <cell r="O12" t="str">
            <v>N/A</v>
          </cell>
          <cell r="P12" t="str">
            <v>N/A</v>
          </cell>
          <cell r="Q12">
            <v>990246.57968550664</v>
          </cell>
          <cell r="R12" t="str">
            <v>N/A</v>
          </cell>
          <cell r="S12">
            <v>0.13400000000000001</v>
          </cell>
          <cell r="T12">
            <v>9.7500000000000003E-2</v>
          </cell>
          <cell r="U12">
            <v>37986</v>
          </cell>
        </row>
        <row r="13">
          <cell r="B13">
            <v>6</v>
          </cell>
          <cell r="C13" t="str">
            <v>Sports Authority</v>
          </cell>
          <cell r="D13" t="str">
            <v>Woodbridge, NJ</v>
          </cell>
          <cell r="E13">
            <v>42887</v>
          </cell>
          <cell r="F13">
            <v>35704</v>
          </cell>
          <cell r="G13">
            <v>1725640</v>
          </cell>
          <cell r="H13">
            <v>1</v>
          </cell>
          <cell r="I13">
            <v>0</v>
          </cell>
          <cell r="J13">
            <v>0</v>
          </cell>
          <cell r="K13">
            <v>35730</v>
          </cell>
          <cell r="L13">
            <v>35730</v>
          </cell>
          <cell r="M13" t="str">
            <v>N/A</v>
          </cell>
          <cell r="N13">
            <v>0.15525901690125465</v>
          </cell>
          <cell r="O13" t="str">
            <v>N/A</v>
          </cell>
          <cell r="P13" t="str">
            <v>N/A</v>
          </cell>
          <cell r="Q13">
            <v>1751139.8020727439</v>
          </cell>
          <cell r="R13" t="str">
            <v>N/A</v>
          </cell>
          <cell r="S13">
            <v>0.14299999999999999</v>
          </cell>
          <cell r="T13">
            <v>9.7500000000000003E-2</v>
          </cell>
          <cell r="U13">
            <v>37437</v>
          </cell>
        </row>
        <row r="14">
          <cell r="B14">
            <v>7</v>
          </cell>
          <cell r="C14" t="str">
            <v xml:space="preserve">Sports Authority </v>
          </cell>
          <cell r="D14" t="str">
            <v>Springfield, NJ</v>
          </cell>
          <cell r="E14">
            <v>55209</v>
          </cell>
          <cell r="F14">
            <v>35704</v>
          </cell>
          <cell r="G14">
            <v>2759295</v>
          </cell>
          <cell r="H14">
            <v>1</v>
          </cell>
          <cell r="I14">
            <v>0</v>
          </cell>
          <cell r="J14">
            <v>0</v>
          </cell>
          <cell r="K14">
            <v>35730</v>
          </cell>
          <cell r="L14">
            <v>35730</v>
          </cell>
          <cell r="M14" t="str">
            <v>N/A</v>
          </cell>
          <cell r="N14">
            <v>0.12011167779564857</v>
          </cell>
          <cell r="O14" t="str">
            <v>N/A</v>
          </cell>
          <cell r="P14" t="str">
            <v>N/A</v>
          </cell>
          <cell r="Q14">
            <v>1206998.9361558352</v>
          </cell>
          <cell r="R14" t="str">
            <v>N/A</v>
          </cell>
          <cell r="S14">
            <v>0.151</v>
          </cell>
          <cell r="T14">
            <v>0.1002545</v>
          </cell>
          <cell r="U14">
            <v>36981</v>
          </cell>
        </row>
        <row r="15">
          <cell r="B15">
            <v>8</v>
          </cell>
          <cell r="C15" t="str">
            <v>Sports Authority</v>
          </cell>
          <cell r="D15" t="str">
            <v>Waterbury, CT</v>
          </cell>
          <cell r="E15">
            <v>69226</v>
          </cell>
          <cell r="F15">
            <v>35704</v>
          </cell>
          <cell r="G15">
            <v>2940600</v>
          </cell>
          <cell r="H15">
            <v>1</v>
          </cell>
          <cell r="I15">
            <v>0</v>
          </cell>
          <cell r="J15">
            <v>0</v>
          </cell>
          <cell r="K15">
            <v>35730</v>
          </cell>
          <cell r="L15">
            <v>35730</v>
          </cell>
          <cell r="M15" t="str">
            <v>N/A</v>
          </cell>
          <cell r="N15">
            <v>0.13247942551970482</v>
          </cell>
          <cell r="O15" t="str">
            <v>N/A</v>
          </cell>
          <cell r="P15" t="str">
            <v>N/A</v>
          </cell>
          <cell r="Q15">
            <v>2191592.4502827856</v>
          </cell>
          <cell r="R15" t="str">
            <v>N/A</v>
          </cell>
          <cell r="S15">
            <v>0.151</v>
          </cell>
          <cell r="T15">
            <v>9.7500000000000003E-2</v>
          </cell>
          <cell r="U15">
            <v>37437</v>
          </cell>
        </row>
        <row r="16">
          <cell r="B16">
            <v>9</v>
          </cell>
          <cell r="C16" t="str">
            <v>Home Depot Plaza</v>
          </cell>
          <cell r="D16" t="str">
            <v>Bridgeport, CT</v>
          </cell>
          <cell r="E16">
            <v>136002</v>
          </cell>
          <cell r="F16">
            <v>35704</v>
          </cell>
          <cell r="G16">
            <v>2883734</v>
          </cell>
          <cell r="H16">
            <v>1</v>
          </cell>
          <cell r="I16">
            <v>0</v>
          </cell>
          <cell r="J16">
            <v>0</v>
          </cell>
          <cell r="K16">
            <v>35730</v>
          </cell>
          <cell r="L16">
            <v>35730</v>
          </cell>
          <cell r="M16" t="str">
            <v>N/A</v>
          </cell>
          <cell r="N16">
            <v>0.17643150687217715</v>
          </cell>
          <cell r="O16" t="str">
            <v>N/A</v>
          </cell>
          <cell r="P16" t="str">
            <v>N/A</v>
          </cell>
          <cell r="Q16">
            <v>3363547.3952361648</v>
          </cell>
          <cell r="R16" t="str">
            <v>N/A</v>
          </cell>
          <cell r="S16">
            <v>0.16600000000000001</v>
          </cell>
          <cell r="T16">
            <v>9.5000000000000001E-2</v>
          </cell>
          <cell r="U16">
            <v>37256</v>
          </cell>
        </row>
        <row r="17">
          <cell r="B17">
            <v>10</v>
          </cell>
          <cell r="C17" t="str">
            <v>Century III Plaza</v>
          </cell>
          <cell r="D17" t="str">
            <v>West Mifflin, CT</v>
          </cell>
          <cell r="E17">
            <v>375723</v>
          </cell>
          <cell r="F17">
            <v>35704</v>
          </cell>
          <cell r="G17">
            <v>5779765</v>
          </cell>
          <cell r="H17">
            <v>1</v>
          </cell>
          <cell r="I17">
            <v>0</v>
          </cell>
          <cell r="J17">
            <v>0</v>
          </cell>
          <cell r="K17">
            <v>35730</v>
          </cell>
          <cell r="L17">
            <v>35730</v>
          </cell>
          <cell r="M17" t="str">
            <v>N/A</v>
          </cell>
          <cell r="N17">
            <v>0.14307648316025734</v>
          </cell>
          <cell r="O17" t="str">
            <v>N/A</v>
          </cell>
          <cell r="P17" t="str">
            <v>N/A</v>
          </cell>
          <cell r="Q17">
            <v>3088101.7992405249</v>
          </cell>
          <cell r="R17" t="str">
            <v>N/A</v>
          </cell>
          <cell r="S17">
            <v>0.16600000000000001</v>
          </cell>
          <cell r="T17">
            <v>9.5215931034482754E-2</v>
          </cell>
          <cell r="U17">
            <v>36981</v>
          </cell>
        </row>
        <row r="18">
          <cell r="B18">
            <v>11</v>
          </cell>
          <cell r="C18" t="str">
            <v>Linens 'N Things</v>
          </cell>
          <cell r="D18" t="str">
            <v>Milford, CT</v>
          </cell>
          <cell r="E18">
            <v>34660</v>
          </cell>
          <cell r="F18">
            <v>35704</v>
          </cell>
          <cell r="G18">
            <v>1448002</v>
          </cell>
          <cell r="H18">
            <v>1</v>
          </cell>
          <cell r="I18">
            <v>0</v>
          </cell>
          <cell r="J18">
            <v>0</v>
          </cell>
          <cell r="K18">
            <v>35730</v>
          </cell>
          <cell r="L18">
            <v>35730</v>
          </cell>
          <cell r="M18" t="str">
            <v>N/A</v>
          </cell>
          <cell r="N18">
            <v>0.15907574072480202</v>
          </cell>
          <cell r="O18" t="str">
            <v>N/A</v>
          </cell>
          <cell r="P18" t="str">
            <v>N/A</v>
          </cell>
          <cell r="Q18">
            <v>1536869.3382110023</v>
          </cell>
          <cell r="R18" t="str">
            <v>N/A</v>
          </cell>
          <cell r="S18">
            <v>0.17499999999999999</v>
          </cell>
          <cell r="T18">
            <v>9.7500000000000003E-2</v>
          </cell>
          <cell r="U18">
            <v>37986</v>
          </cell>
        </row>
        <row r="19">
          <cell r="B19">
            <v>12</v>
          </cell>
          <cell r="C19" t="str">
            <v>Home Depot</v>
          </cell>
          <cell r="D19" t="str">
            <v>Orange, CT</v>
          </cell>
          <cell r="E19">
            <v>135643</v>
          </cell>
          <cell r="F19">
            <v>35704</v>
          </cell>
          <cell r="G19">
            <v>4795187</v>
          </cell>
          <cell r="H19">
            <v>1</v>
          </cell>
          <cell r="I19">
            <v>0</v>
          </cell>
          <cell r="J19">
            <v>0</v>
          </cell>
          <cell r="K19">
            <v>35730</v>
          </cell>
          <cell r="L19">
            <v>35730</v>
          </cell>
          <cell r="M19" t="str">
            <v>N/A</v>
          </cell>
          <cell r="N19">
            <v>0.19210642948746681</v>
          </cell>
          <cell r="O19" t="str">
            <v>N/A</v>
          </cell>
          <cell r="P19" t="str">
            <v>N/A</v>
          </cell>
          <cell r="Q19">
            <v>4936722.6446679961</v>
          </cell>
          <cell r="R19" t="str">
            <v>N/A</v>
          </cell>
          <cell r="S19">
            <v>0.17599999999999999</v>
          </cell>
          <cell r="T19">
            <v>9.2499999999999999E-2</v>
          </cell>
          <cell r="U19">
            <v>37256</v>
          </cell>
        </row>
        <row r="20">
          <cell r="B20">
            <v>13</v>
          </cell>
          <cell r="C20" t="str">
            <v>Main Avenue Center</v>
          </cell>
          <cell r="D20" t="str">
            <v>Norwalk, CT</v>
          </cell>
          <cell r="E20">
            <v>152286</v>
          </cell>
          <cell r="F20">
            <v>35704</v>
          </cell>
          <cell r="G20">
            <v>2929734</v>
          </cell>
          <cell r="H20">
            <v>1</v>
          </cell>
          <cell r="I20">
            <v>0</v>
          </cell>
          <cell r="J20">
            <v>0</v>
          </cell>
          <cell r="K20">
            <v>35730</v>
          </cell>
          <cell r="L20">
            <v>35730</v>
          </cell>
          <cell r="M20" t="str">
            <v>N/A</v>
          </cell>
          <cell r="N20">
            <v>0.15224545821547508</v>
          </cell>
          <cell r="O20" t="str">
            <v>N/A</v>
          </cell>
          <cell r="P20" t="str">
            <v>N/A</v>
          </cell>
          <cell r="Q20">
            <v>3087761.0933270874</v>
          </cell>
          <cell r="R20" t="str">
            <v>N/A</v>
          </cell>
          <cell r="S20">
            <v>0.26300000000000001</v>
          </cell>
          <cell r="T20">
            <v>9.5000000000000001E-2</v>
          </cell>
          <cell r="U20">
            <v>37986</v>
          </cell>
        </row>
        <row r="21">
          <cell r="B21">
            <v>14</v>
          </cell>
          <cell r="C21" t="str">
            <v xml:space="preserve">Home Depot </v>
          </cell>
          <cell r="D21" t="str">
            <v>Wilkens Township, PA</v>
          </cell>
          <cell r="E21">
            <v>136123</v>
          </cell>
          <cell r="F21">
            <v>35704</v>
          </cell>
          <cell r="G21">
            <v>1058350</v>
          </cell>
          <cell r="H21">
            <v>1</v>
          </cell>
          <cell r="I21">
            <v>0</v>
          </cell>
          <cell r="J21">
            <v>0</v>
          </cell>
          <cell r="K21">
            <v>35730</v>
          </cell>
          <cell r="L21">
            <v>35730</v>
          </cell>
          <cell r="M21" t="str">
            <v>N/A</v>
          </cell>
          <cell r="N21">
            <v>0.42379223555326462</v>
          </cell>
          <cell r="O21" t="str">
            <v>N/A</v>
          </cell>
          <cell r="P21" t="str">
            <v>N/A</v>
          </cell>
          <cell r="Q21">
            <v>2373156.3992061801</v>
          </cell>
          <cell r="R21" t="str">
            <v>N/A</v>
          </cell>
          <cell r="S21">
            <v>0.29799999999999999</v>
          </cell>
          <cell r="T21">
            <v>8.9275833333333332E-2</v>
          </cell>
          <cell r="U21">
            <v>36981</v>
          </cell>
        </row>
        <row r="22">
          <cell r="B22">
            <v>15</v>
          </cell>
          <cell r="C22" t="str">
            <v>Gardiner Manor Mall</v>
          </cell>
          <cell r="D22" t="str">
            <v>Bay Shore, NY</v>
          </cell>
          <cell r="E22">
            <v>356826</v>
          </cell>
          <cell r="F22">
            <v>35765</v>
          </cell>
          <cell r="G22">
            <v>5632508</v>
          </cell>
          <cell r="H22">
            <v>1</v>
          </cell>
          <cell r="I22">
            <v>0</v>
          </cell>
          <cell r="J22">
            <v>0</v>
          </cell>
          <cell r="K22">
            <v>36465</v>
          </cell>
          <cell r="L22">
            <v>36494</v>
          </cell>
          <cell r="M22">
            <v>0.20899999999999999</v>
          </cell>
          <cell r="N22">
            <v>0.22862975001335148</v>
          </cell>
          <cell r="O22">
            <v>1.9629750013351488E-2</v>
          </cell>
          <cell r="P22">
            <v>27327520</v>
          </cell>
          <cell r="Q22">
            <v>11153856.512402758</v>
          </cell>
          <cell r="R22">
            <v>-16173663.487597242</v>
          </cell>
          <cell r="S22">
            <v>0.2</v>
          </cell>
          <cell r="T22">
            <v>9.2499999999999999E-2</v>
          </cell>
          <cell r="U22">
            <v>38168</v>
          </cell>
        </row>
        <row r="23">
          <cell r="C23" t="str">
            <v>Initial Acquisition</v>
          </cell>
          <cell r="E23">
            <v>1386269</v>
          </cell>
          <cell r="G23">
            <v>38552725</v>
          </cell>
          <cell r="H23">
            <v>1</v>
          </cell>
          <cell r="I23">
            <v>0</v>
          </cell>
          <cell r="J23">
            <v>0</v>
          </cell>
          <cell r="M23" t="str">
            <v>N\A</v>
          </cell>
          <cell r="N23">
            <v>0</v>
          </cell>
          <cell r="O23" t="str">
            <v>N\A</v>
          </cell>
          <cell r="P23">
            <v>0</v>
          </cell>
          <cell r="Q23">
            <v>43869724.90498808</v>
          </cell>
          <cell r="R23">
            <v>0</v>
          </cell>
        </row>
        <row r="24">
          <cell r="C24" t="str">
            <v>Total 1997 Acquisitions</v>
          </cell>
          <cell r="E24">
            <v>1795067</v>
          </cell>
          <cell r="G24">
            <v>45843098</v>
          </cell>
          <cell r="H24">
            <v>1</v>
          </cell>
          <cell r="I24">
            <v>0</v>
          </cell>
          <cell r="J24">
            <v>0</v>
          </cell>
          <cell r="N24">
            <v>0.15707780718803405</v>
          </cell>
          <cell r="P24">
            <v>32927520</v>
          </cell>
          <cell r="Q24">
            <v>46379551.859910123</v>
          </cell>
          <cell r="R24">
            <v>-20190804.127597239</v>
          </cell>
        </row>
        <row r="25">
          <cell r="B25">
            <v>2</v>
          </cell>
          <cell r="C25" t="str">
            <v>Sports Authority Plaza</v>
          </cell>
          <cell r="D25" t="str">
            <v>Hazlet, NJ</v>
          </cell>
          <cell r="E25">
            <v>51972</v>
          </cell>
          <cell r="F25">
            <v>35730</v>
          </cell>
          <cell r="G25">
            <v>1657865</v>
          </cell>
          <cell r="H25">
            <v>1</v>
          </cell>
          <cell r="I25">
            <v>0</v>
          </cell>
          <cell r="J25">
            <v>0</v>
          </cell>
          <cell r="K25">
            <v>36100</v>
          </cell>
          <cell r="L25">
            <v>36770</v>
          </cell>
          <cell r="M25">
            <v>0.44700000000000001</v>
          </cell>
          <cell r="N25">
            <v>5.347902700304985E-2</v>
          </cell>
          <cell r="O25">
            <v>-0.39352097299695016</v>
          </cell>
          <cell r="P25">
            <v>5600000</v>
          </cell>
          <cell r="Q25">
            <v>1582859.360000002</v>
          </cell>
          <cell r="R25">
            <v>-4017140.6399999978</v>
          </cell>
          <cell r="S25">
            <v>9.8000000000000004E-2</v>
          </cell>
          <cell r="T25">
            <v>0.1</v>
          </cell>
          <cell r="U25">
            <v>37256</v>
          </cell>
        </row>
        <row r="26">
          <cell r="B26">
            <v>16</v>
          </cell>
          <cell r="C26" t="str">
            <v>Wickes Lumber Site</v>
          </cell>
          <cell r="D26" t="str">
            <v>Succasunna, NJ</v>
          </cell>
          <cell r="E26">
            <v>94014</v>
          </cell>
          <cell r="F26">
            <v>35796</v>
          </cell>
          <cell r="G26">
            <v>2833165</v>
          </cell>
          <cell r="H26">
            <v>0.7</v>
          </cell>
          <cell r="I26">
            <v>4.2999999999999997E-2</v>
          </cell>
          <cell r="J26">
            <v>0.25700000000000001</v>
          </cell>
          <cell r="K26">
            <v>36678</v>
          </cell>
          <cell r="L26">
            <v>37135</v>
          </cell>
          <cell r="M26">
            <v>0.36099999999999999</v>
          </cell>
          <cell r="N26">
            <v>0.28923401981592178</v>
          </cell>
          <cell r="O26">
            <v>-7.1765980184078204E-2</v>
          </cell>
          <cell r="P26">
            <v>11350000</v>
          </cell>
          <cell r="Q26">
            <v>4201950.1974841719</v>
          </cell>
          <cell r="R26">
            <v>-7148049.8025158281</v>
          </cell>
          <cell r="S26">
            <v>0.39200000000000002</v>
          </cell>
          <cell r="T26">
            <v>9.7500000000000003E-2</v>
          </cell>
          <cell r="U26">
            <v>38352</v>
          </cell>
        </row>
        <row r="27">
          <cell r="B27">
            <v>17</v>
          </cell>
          <cell r="C27" t="str">
            <v>Former Caldor</v>
          </cell>
          <cell r="D27" t="str">
            <v>Victor, NY</v>
          </cell>
          <cell r="E27">
            <v>116994</v>
          </cell>
          <cell r="F27">
            <v>35827</v>
          </cell>
          <cell r="G27">
            <v>921333</v>
          </cell>
          <cell r="H27">
            <v>0.96</v>
          </cell>
          <cell r="I27">
            <v>0</v>
          </cell>
          <cell r="J27">
            <v>0.04</v>
          </cell>
          <cell r="K27">
            <v>36494</v>
          </cell>
          <cell r="L27">
            <v>36586</v>
          </cell>
          <cell r="M27">
            <v>0.36699999999999999</v>
          </cell>
          <cell r="N27">
            <v>9.5241952687501907E-2</v>
          </cell>
          <cell r="O27">
            <v>-0.27175804731249809</v>
          </cell>
          <cell r="P27">
            <v>5535000</v>
          </cell>
          <cell r="Q27">
            <v>1861898.920899197</v>
          </cell>
          <cell r="R27">
            <v>-3673101.079100803</v>
          </cell>
          <cell r="S27">
            <v>0.34499999999999997</v>
          </cell>
          <cell r="T27">
            <v>9.5000000000000001E-2</v>
          </cell>
          <cell r="U27">
            <v>38168</v>
          </cell>
        </row>
        <row r="28">
          <cell r="B28">
            <v>18</v>
          </cell>
          <cell r="C28" t="str">
            <v>Bed Bath &amp; Beyond</v>
          </cell>
          <cell r="D28" t="str">
            <v>Westbury, NY</v>
          </cell>
          <cell r="E28">
            <v>61639</v>
          </cell>
          <cell r="F28">
            <v>35872</v>
          </cell>
          <cell r="G28">
            <v>690000</v>
          </cell>
          <cell r="H28">
            <v>1</v>
          </cell>
          <cell r="I28">
            <v>0</v>
          </cell>
          <cell r="J28">
            <v>0</v>
          </cell>
          <cell r="K28">
            <v>36251</v>
          </cell>
          <cell r="L28">
            <v>36982</v>
          </cell>
          <cell r="M28">
            <v>0.35499999999999998</v>
          </cell>
          <cell r="N28">
            <v>0.13597496971487999</v>
          </cell>
          <cell r="O28">
            <v>-0.21902503028511999</v>
          </cell>
          <cell r="P28">
            <v>13090000</v>
          </cell>
          <cell r="Q28">
            <v>5652584.2651351327</v>
          </cell>
          <cell r="R28">
            <v>-7437415.7348648673</v>
          </cell>
          <cell r="S28">
            <v>0.54300000000000004</v>
          </cell>
          <cell r="T28">
            <v>9.2499999999999999E-2</v>
          </cell>
          <cell r="U28">
            <v>37437</v>
          </cell>
        </row>
        <row r="29">
          <cell r="B29">
            <v>19</v>
          </cell>
          <cell r="C29" t="str">
            <v>Levittown Square</v>
          </cell>
          <cell r="D29" t="str">
            <v>Levittown, NY</v>
          </cell>
          <cell r="E29">
            <v>188172</v>
          </cell>
          <cell r="F29">
            <v>35947</v>
          </cell>
          <cell r="G29">
            <v>-1605233</v>
          </cell>
          <cell r="H29">
            <v>1</v>
          </cell>
          <cell r="I29">
            <v>0</v>
          </cell>
          <cell r="J29">
            <v>0</v>
          </cell>
          <cell r="K29">
            <v>36707</v>
          </cell>
          <cell r="L29">
            <v>36647</v>
          </cell>
          <cell r="M29">
            <v>0.24299999999999999</v>
          </cell>
          <cell r="N29">
            <v>0.45875904709100723</v>
          </cell>
          <cell r="O29">
            <v>0.21575904709100724</v>
          </cell>
          <cell r="P29">
            <v>3390000</v>
          </cell>
          <cell r="Q29">
            <v>2944355.8909209012</v>
          </cell>
          <cell r="R29">
            <v>-445644.10907909879</v>
          </cell>
          <cell r="S29" t="str">
            <v>N/A</v>
          </cell>
          <cell r="T29">
            <v>9.7500000000000003E-2</v>
          </cell>
          <cell r="U29">
            <v>37256</v>
          </cell>
        </row>
        <row r="30">
          <cell r="B30">
            <v>20</v>
          </cell>
          <cell r="C30" t="str">
            <v>General Building Products</v>
          </cell>
          <cell r="D30" t="str">
            <v>Commack, NY</v>
          </cell>
          <cell r="E30">
            <v>117006</v>
          </cell>
          <cell r="F30">
            <v>35947</v>
          </cell>
          <cell r="G30">
            <v>-2605188</v>
          </cell>
          <cell r="H30">
            <v>0</v>
          </cell>
          <cell r="I30">
            <v>1</v>
          </cell>
          <cell r="J30">
            <v>0</v>
          </cell>
          <cell r="K30">
            <v>36861</v>
          </cell>
          <cell r="L30">
            <v>37438</v>
          </cell>
          <cell r="M30">
            <v>0.32</v>
          </cell>
          <cell r="N30">
            <v>0.26185167580842972</v>
          </cell>
          <cell r="O30">
            <v>-5.8148324191570289E-2</v>
          </cell>
          <cell r="P30">
            <v>7810464</v>
          </cell>
          <cell r="Q30">
            <v>12916400.354293272</v>
          </cell>
          <cell r="R30">
            <v>5105936.3542932719</v>
          </cell>
          <cell r="S30" t="str">
            <v>N/A</v>
          </cell>
          <cell r="T30">
            <v>9.5000000000000001E-2</v>
          </cell>
          <cell r="U30">
            <v>37802</v>
          </cell>
        </row>
        <row r="31">
          <cell r="B31">
            <v>21</v>
          </cell>
          <cell r="C31" t="str">
            <v>Rickels</v>
          </cell>
          <cell r="D31" t="str">
            <v>Union, NJ</v>
          </cell>
          <cell r="E31">
            <v>142789</v>
          </cell>
          <cell r="F31">
            <v>35951</v>
          </cell>
          <cell r="G31">
            <v>1924095</v>
          </cell>
          <cell r="H31">
            <v>0.81200000000000006</v>
          </cell>
          <cell r="I31">
            <v>0.188</v>
          </cell>
          <cell r="J31">
            <v>0</v>
          </cell>
          <cell r="K31">
            <v>36069</v>
          </cell>
          <cell r="L31">
            <v>36951</v>
          </cell>
          <cell r="M31" t="str">
            <v>N/A</v>
          </cell>
          <cell r="N31">
            <v>0.22148967906832695</v>
          </cell>
          <cell r="O31" t="str">
            <v>N/A</v>
          </cell>
          <cell r="P31" t="str">
            <v>N/A</v>
          </cell>
          <cell r="Q31">
            <v>7396758.2270989185</v>
          </cell>
          <cell r="R31" t="str">
            <v>N/A</v>
          </cell>
          <cell r="S31">
            <v>7.8E-2</v>
          </cell>
          <cell r="T31">
            <v>0.1</v>
          </cell>
          <cell r="U31">
            <v>37621</v>
          </cell>
        </row>
        <row r="32">
          <cell r="B32">
            <v>22</v>
          </cell>
          <cell r="C32" t="str">
            <v>Mid-Hudson Center I &amp; II</v>
          </cell>
          <cell r="D32" t="str">
            <v>Poughkeepsie, NY</v>
          </cell>
          <cell r="E32">
            <v>254333</v>
          </cell>
          <cell r="F32">
            <v>36026</v>
          </cell>
          <cell r="G32">
            <v>2843328</v>
          </cell>
          <cell r="H32">
            <v>0.94199999999999995</v>
          </cell>
          <cell r="I32">
            <v>0</v>
          </cell>
          <cell r="J32">
            <v>5.8000000000000003E-2</v>
          </cell>
          <cell r="K32">
            <v>36312</v>
          </cell>
          <cell r="L32">
            <v>36982</v>
          </cell>
          <cell r="M32">
            <v>0.441</v>
          </cell>
          <cell r="N32">
            <v>0.34453096240758896</v>
          </cell>
          <cell r="O32">
            <v>-9.6469037592411044E-2</v>
          </cell>
          <cell r="P32">
            <v>17100000</v>
          </cell>
          <cell r="Q32">
            <v>10649909.43076922</v>
          </cell>
          <cell r="R32">
            <v>-6450090.56923078</v>
          </cell>
          <cell r="S32">
            <v>0.42499999999999999</v>
          </cell>
          <cell r="T32">
            <v>9.7500000000000003E-2</v>
          </cell>
          <cell r="U32">
            <v>37621</v>
          </cell>
        </row>
        <row r="33">
          <cell r="B33">
            <v>19</v>
          </cell>
          <cell r="C33" t="str">
            <v>Levittown Square</v>
          </cell>
          <cell r="D33" t="str">
            <v>Levittown, NY</v>
          </cell>
          <cell r="E33">
            <v>188172</v>
          </cell>
          <cell r="F33">
            <v>35947</v>
          </cell>
          <cell r="G33">
            <v>-1605233</v>
          </cell>
          <cell r="H33">
            <v>1</v>
          </cell>
          <cell r="I33">
            <v>0</v>
          </cell>
          <cell r="J33">
            <v>0</v>
          </cell>
          <cell r="K33">
            <v>36707</v>
          </cell>
          <cell r="L33">
            <v>36647</v>
          </cell>
          <cell r="M33">
            <v>0.24299999999999999</v>
          </cell>
          <cell r="N33">
            <v>0.46617067605257034</v>
          </cell>
          <cell r="O33">
            <v>0.22317067605257035</v>
          </cell>
          <cell r="P33">
            <v>3390000</v>
          </cell>
          <cell r="Q33">
            <v>2823577.2485091495</v>
          </cell>
          <cell r="R33">
            <v>-566422.75149085047</v>
          </cell>
          <cell r="S33" t="str">
            <v>N/A</v>
          </cell>
          <cell r="T33">
            <v>9.7500000000000003E-2</v>
          </cell>
          <cell r="U33">
            <v>38533</v>
          </cell>
        </row>
        <row r="34">
          <cell r="B34">
            <v>20</v>
          </cell>
          <cell r="C34" t="str">
            <v>Total 1998 Acquisitions</v>
          </cell>
          <cell r="D34" t="str">
            <v>Commack, NY</v>
          </cell>
          <cell r="E34">
            <v>974947</v>
          </cell>
          <cell r="F34">
            <v>35947</v>
          </cell>
          <cell r="G34">
            <v>5001500</v>
          </cell>
          <cell r="H34">
            <v>0.80359383022872011</v>
          </cell>
          <cell r="I34">
            <v>0.15169330640537385</v>
          </cell>
          <cell r="J34">
            <v>4.471286336590604E-2</v>
          </cell>
          <cell r="K34">
            <v>36861</v>
          </cell>
          <cell r="L34">
            <v>37438</v>
          </cell>
          <cell r="M34">
            <v>0.32</v>
          </cell>
          <cell r="N34">
            <v>0.228737884759903</v>
          </cell>
          <cell r="O34">
            <v>-8.9307275414466925E-3</v>
          </cell>
          <cell r="P34">
            <v>58275464</v>
          </cell>
          <cell r="Q34">
            <v>48813904.05726701</v>
          </cell>
          <cell r="R34">
            <v>-20048364.940498106</v>
          </cell>
          <cell r="S34" t="str">
            <v>N/A</v>
          </cell>
          <cell r="T34">
            <v>9.5000000000000001E-2</v>
          </cell>
          <cell r="U34">
            <v>39538</v>
          </cell>
        </row>
        <row r="35">
          <cell r="B35">
            <v>21</v>
          </cell>
          <cell r="C35" t="str">
            <v>Rickels</v>
          </cell>
          <cell r="D35" t="str">
            <v>Union, NJ</v>
          </cell>
          <cell r="E35">
            <v>142789</v>
          </cell>
          <cell r="F35">
            <v>35951</v>
          </cell>
          <cell r="G35">
            <v>1924095</v>
          </cell>
          <cell r="H35">
            <v>0.81200000000000006</v>
          </cell>
          <cell r="I35">
            <v>0.188</v>
          </cell>
          <cell r="J35">
            <v>0</v>
          </cell>
          <cell r="K35">
            <v>36069</v>
          </cell>
          <cell r="L35">
            <v>36951</v>
          </cell>
          <cell r="M35" t="str">
            <v>N/A</v>
          </cell>
          <cell r="N35">
            <v>0.16151534393429756</v>
          </cell>
          <cell r="O35" t="str">
            <v>N/A</v>
          </cell>
          <cell r="P35" t="str">
            <v>N/A</v>
          </cell>
          <cell r="Q35">
            <v>5039273.7972965166</v>
          </cell>
          <cell r="R35" t="str">
            <v>N/A</v>
          </cell>
          <cell r="S35">
            <v>7.8E-2</v>
          </cell>
          <cell r="T35">
            <v>0.1</v>
          </cell>
          <cell r="U35">
            <v>38625</v>
          </cell>
        </row>
        <row r="36">
          <cell r="B36">
            <v>22</v>
          </cell>
          <cell r="C36" t="str">
            <v>Mid-Hudson Center I &amp; II</v>
          </cell>
          <cell r="D36" t="str">
            <v>Poughkeepsie, NY</v>
          </cell>
          <cell r="E36">
            <v>254333</v>
          </cell>
          <cell r="F36">
            <v>36026</v>
          </cell>
          <cell r="G36" t="str">
            <v>Current</v>
          </cell>
          <cell r="H36" t="str">
            <v xml:space="preserve"> </v>
          </cell>
          <cell r="I36" t="str">
            <v>LOI's/</v>
          </cell>
          <cell r="J36" t="str">
            <v>Vacant</v>
          </cell>
          <cell r="K36">
            <v>36312</v>
          </cell>
          <cell r="L36" t="str">
            <v>Current</v>
          </cell>
          <cell r="M36">
            <v>0.441</v>
          </cell>
          <cell r="N36">
            <v>0.33892437070608139</v>
          </cell>
          <cell r="O36">
            <v>-0.10207562929391861</v>
          </cell>
          <cell r="P36">
            <v>17100000</v>
          </cell>
          <cell r="Q36">
            <v>14932294.314358965</v>
          </cell>
          <cell r="R36">
            <v>-2167705.6856410354</v>
          </cell>
          <cell r="S36" t="str">
            <v>Current</v>
          </cell>
          <cell r="T36" t="str">
            <v xml:space="preserve">Current </v>
          </cell>
          <cell r="U36">
            <v>38442</v>
          </cell>
        </row>
        <row r="37">
          <cell r="F37" t="str">
            <v>Closing</v>
          </cell>
          <cell r="G37" t="str">
            <v>Prmt</v>
          </cell>
          <cell r="H37" t="str">
            <v>Executed</v>
          </cell>
          <cell r="I37" t="str">
            <v xml:space="preserve">Draft </v>
          </cell>
          <cell r="J37" t="str">
            <v xml:space="preserve">or </v>
          </cell>
          <cell r="L37" t="str">
            <v xml:space="preserve">Stablization </v>
          </cell>
          <cell r="M37" t="str">
            <v>Prfm</v>
          </cell>
          <cell r="N37" t="str">
            <v>Crnt</v>
          </cell>
          <cell r="P37" t="str">
            <v>Proforma</v>
          </cell>
          <cell r="Q37" t="str">
            <v>Current</v>
          </cell>
          <cell r="S37" t="str">
            <v xml:space="preserve">Cash on </v>
          </cell>
          <cell r="T37" t="str">
            <v xml:space="preserve">Residual </v>
          </cell>
        </row>
        <row r="38">
          <cell r="C38" t="str">
            <v>Property Name</v>
          </cell>
          <cell r="D38" t="str">
            <v>Location</v>
          </cell>
          <cell r="E38" t="str">
            <v>SF</v>
          </cell>
          <cell r="F38" t="str">
            <v>Date</v>
          </cell>
          <cell r="G38" t="str">
            <v>Equity</v>
          </cell>
          <cell r="H38" t="str">
            <v>Leases</v>
          </cell>
          <cell r="I38" t="str">
            <v>Leases</v>
          </cell>
          <cell r="J38" t="str">
            <v>Pending</v>
          </cell>
          <cell r="L38" t="str">
            <v>CF Date</v>
          </cell>
          <cell r="M38" t="str">
            <v>IRR</v>
          </cell>
          <cell r="N38" t="str">
            <v>IRR</v>
          </cell>
          <cell r="O38" t="str">
            <v>Var.</v>
          </cell>
          <cell r="P38" t="str">
            <v>WDP</v>
          </cell>
          <cell r="Q38" t="str">
            <v>WDP</v>
          </cell>
          <cell r="R38" t="str">
            <v>Variance</v>
          </cell>
          <cell r="S38" t="str">
            <v xml:space="preserve">Cash   </v>
          </cell>
          <cell r="T38" t="str">
            <v>Cap Rate</v>
          </cell>
        </row>
        <row r="39">
          <cell r="B39">
            <v>23</v>
          </cell>
          <cell r="C39" t="str">
            <v>St. Louis Marketplace</v>
          </cell>
          <cell r="D39" t="str">
            <v>St. Louis, MO</v>
          </cell>
          <cell r="E39">
            <v>497342</v>
          </cell>
          <cell r="F39">
            <v>36191</v>
          </cell>
          <cell r="G39">
            <v>6341528</v>
          </cell>
          <cell r="H39">
            <v>0.83499999999999996</v>
          </cell>
          <cell r="I39">
            <v>7.0000000000000001E-3</v>
          </cell>
          <cell r="J39">
            <v>0.158</v>
          </cell>
          <cell r="K39">
            <v>37256</v>
          </cell>
          <cell r="L39">
            <v>37256</v>
          </cell>
          <cell r="M39">
            <v>0.34100000000000003</v>
          </cell>
          <cell r="N39">
            <v>0.55883792787790298</v>
          </cell>
          <cell r="O39">
            <v>0.21783792787790296</v>
          </cell>
          <cell r="P39">
            <v>17077461</v>
          </cell>
          <cell r="Q39">
            <v>15447529.231225263</v>
          </cell>
          <cell r="R39">
            <v>-1629931.7687747367</v>
          </cell>
          <cell r="S39">
            <v>0.21099999999999999</v>
          </cell>
          <cell r="T39">
            <v>9.5000000000000001E-2</v>
          </cell>
          <cell r="U39">
            <v>37621</v>
          </cell>
        </row>
        <row r="40">
          <cell r="B40">
            <v>24</v>
          </cell>
          <cell r="C40" t="str">
            <v>Crown Palace Theatre</v>
          </cell>
          <cell r="D40" t="str">
            <v>Hartford, CT</v>
          </cell>
          <cell r="E40">
            <v>74170</v>
          </cell>
          <cell r="F40">
            <v>36220</v>
          </cell>
          <cell r="G40">
            <v>550000</v>
          </cell>
          <cell r="H40">
            <v>1</v>
          </cell>
          <cell r="I40">
            <v>0</v>
          </cell>
          <cell r="J40">
            <v>0</v>
          </cell>
          <cell r="K40">
            <v>36495</v>
          </cell>
          <cell r="L40">
            <v>36707</v>
          </cell>
          <cell r="M40">
            <v>0.252</v>
          </cell>
          <cell r="N40">
            <v>0.24300645664334297</v>
          </cell>
          <cell r="O40">
            <v>-8.99354335665703E-3</v>
          </cell>
          <cell r="P40">
            <v>5490000</v>
          </cell>
          <cell r="Q40">
            <v>2938236.506827787</v>
          </cell>
          <cell r="R40">
            <v>-2551763.493172213</v>
          </cell>
          <cell r="S40">
            <v>0.35199999999999998</v>
          </cell>
          <cell r="T40">
            <v>0.1</v>
          </cell>
          <cell r="U40">
            <v>38168</v>
          </cell>
        </row>
        <row r="41">
          <cell r="B41">
            <v>25</v>
          </cell>
          <cell r="C41" t="str">
            <v>Aviation Plaza</v>
          </cell>
          <cell r="D41" t="str">
            <v>Linden, NJ</v>
          </cell>
          <cell r="E41">
            <v>498600</v>
          </cell>
          <cell r="F41">
            <v>36314</v>
          </cell>
          <cell r="G41">
            <v>4577402</v>
          </cell>
          <cell r="H41">
            <v>0.25900000000000001</v>
          </cell>
          <cell r="I41">
            <v>0.36299999999999999</v>
          </cell>
          <cell r="J41">
            <v>0.378</v>
          </cell>
          <cell r="K41">
            <v>36892</v>
          </cell>
          <cell r="L41">
            <v>37257</v>
          </cell>
          <cell r="M41">
            <v>0.26200000000000001</v>
          </cell>
          <cell r="N41">
            <v>0.30119902640581131</v>
          </cell>
          <cell r="O41">
            <v>3.9199026405811299E-2</v>
          </cell>
          <cell r="P41">
            <v>18270000</v>
          </cell>
          <cell r="Q41">
            <v>12982487.753731856</v>
          </cell>
          <cell r="R41">
            <v>-5287512.2462681439</v>
          </cell>
          <cell r="S41">
            <v>0.26100000000000001</v>
          </cell>
          <cell r="T41">
            <v>9.7500000000000003E-2</v>
          </cell>
          <cell r="U41">
            <v>37621</v>
          </cell>
        </row>
        <row r="42">
          <cell r="B42">
            <v>26</v>
          </cell>
          <cell r="C42" t="str">
            <v>Service Merchandise</v>
          </cell>
          <cell r="D42" t="str">
            <v>3 Locations</v>
          </cell>
          <cell r="E42">
            <v>220978</v>
          </cell>
          <cell r="F42">
            <v>36349</v>
          </cell>
          <cell r="G42">
            <v>1363853</v>
          </cell>
          <cell r="H42">
            <v>0.51300000000000001</v>
          </cell>
          <cell r="I42">
            <v>9.8000000000000004E-2</v>
          </cell>
          <cell r="J42">
            <v>0.38900000000000001</v>
          </cell>
          <cell r="K42">
            <v>36617</v>
          </cell>
          <cell r="L42">
            <v>37043</v>
          </cell>
          <cell r="M42">
            <v>0.32</v>
          </cell>
          <cell r="N42">
            <v>0.14554253593087196</v>
          </cell>
          <cell r="O42">
            <v>-0.17445746406912804</v>
          </cell>
          <cell r="P42">
            <v>7260000</v>
          </cell>
          <cell r="Q42">
            <v>2741476.7457005549</v>
          </cell>
          <cell r="R42">
            <v>-4518523.2542994451</v>
          </cell>
          <cell r="S42">
            <v>0.20699999999999999</v>
          </cell>
          <cell r="T42">
            <v>0.1</v>
          </cell>
          <cell r="U42">
            <v>38352</v>
          </cell>
        </row>
        <row r="43">
          <cell r="B43">
            <v>27</v>
          </cell>
          <cell r="C43" t="str">
            <v>Fairfield Store</v>
          </cell>
          <cell r="D43" t="str">
            <v>Fairfield, CT</v>
          </cell>
          <cell r="E43">
            <v>85536</v>
          </cell>
          <cell r="F43">
            <v>36373</v>
          </cell>
          <cell r="G43">
            <v>2505055</v>
          </cell>
          <cell r="H43">
            <v>0.77400000000000002</v>
          </cell>
          <cell r="I43">
            <v>6.2E-2</v>
          </cell>
          <cell r="J43">
            <v>0.16399999999999998</v>
          </cell>
          <cell r="K43">
            <v>36130</v>
          </cell>
          <cell r="L43">
            <v>37043</v>
          </cell>
          <cell r="M43">
            <v>0.34699999999999998</v>
          </cell>
          <cell r="N43">
            <v>0.11389604583382607</v>
          </cell>
          <cell r="O43">
            <v>-0.23310395416617391</v>
          </cell>
          <cell r="P43">
            <v>9710000</v>
          </cell>
          <cell r="Q43">
            <v>3626827.2408005986</v>
          </cell>
          <cell r="R43">
            <v>-6083172.7591994014</v>
          </cell>
          <cell r="S43">
            <v>0.25800000000000001</v>
          </cell>
          <cell r="T43">
            <v>0.1</v>
          </cell>
          <cell r="U43">
            <v>37986</v>
          </cell>
        </row>
        <row r="44">
          <cell r="B44">
            <v>28</v>
          </cell>
          <cell r="C44" t="str">
            <v>Pathmark</v>
          </cell>
          <cell r="D44" t="str">
            <v>Orange, CT</v>
          </cell>
          <cell r="E44">
            <v>60580</v>
          </cell>
          <cell r="F44">
            <v>36376</v>
          </cell>
          <cell r="G44">
            <v>585904</v>
          </cell>
          <cell r="H44">
            <v>0.81399999999999995</v>
          </cell>
          <cell r="I44">
            <v>0</v>
          </cell>
          <cell r="J44">
            <v>0.18600000000000005</v>
          </cell>
          <cell r="K44">
            <v>36707</v>
          </cell>
          <cell r="L44">
            <v>579</v>
          </cell>
          <cell r="M44">
            <v>0.33300000000000002</v>
          </cell>
          <cell r="N44">
            <v>9.3570511788129807E-2</v>
          </cell>
          <cell r="O44">
            <v>-0.23942948821187021</v>
          </cell>
          <cell r="P44">
            <v>2940000</v>
          </cell>
          <cell r="Q44">
            <v>1235415.9361313889</v>
          </cell>
          <cell r="R44">
            <v>-1704584.0638686111</v>
          </cell>
          <cell r="S44">
            <v>0.373</v>
          </cell>
          <cell r="T44">
            <v>9.5000000000000001E-2</v>
          </cell>
          <cell r="U44">
            <v>37986</v>
          </cell>
        </row>
        <row r="45">
          <cell r="B45">
            <v>29</v>
          </cell>
          <cell r="C45" t="str">
            <v>Saratoga Mall</v>
          </cell>
          <cell r="D45" t="str">
            <v>Wilton, NY</v>
          </cell>
          <cell r="E45">
            <v>430379</v>
          </cell>
          <cell r="F45">
            <v>36402</v>
          </cell>
          <cell r="G45">
            <v>4551357</v>
          </cell>
          <cell r="H45">
            <v>0.96399999999999997</v>
          </cell>
          <cell r="I45">
            <v>2.4E-2</v>
          </cell>
          <cell r="J45">
            <v>1.2000000000000031E-2</v>
          </cell>
          <cell r="K45">
            <v>36892</v>
          </cell>
          <cell r="L45">
            <v>36982</v>
          </cell>
          <cell r="M45">
            <v>0.25700000000000001</v>
          </cell>
          <cell r="N45">
            <v>0.42542224377393723</v>
          </cell>
          <cell r="O45">
            <v>0.16842224377393722</v>
          </cell>
          <cell r="P45">
            <v>9120000</v>
          </cell>
          <cell r="Q45">
            <v>6691318.5282644853</v>
          </cell>
          <cell r="R45">
            <v>-2428681.4717355147</v>
          </cell>
          <cell r="S45">
            <v>0.29099999999999998</v>
          </cell>
          <cell r="T45">
            <v>9.5000000000000001E-2</v>
          </cell>
          <cell r="U45">
            <v>37256</v>
          </cell>
        </row>
        <row r="46">
          <cell r="B46">
            <v>30</v>
          </cell>
          <cell r="C46" t="str">
            <v>Naugatuck Valley Mall</v>
          </cell>
          <cell r="D46" t="str">
            <v>Waterbury, CT</v>
          </cell>
          <cell r="E46">
            <v>230949</v>
          </cell>
          <cell r="F46">
            <v>36441</v>
          </cell>
          <cell r="G46">
            <v>-1779200</v>
          </cell>
          <cell r="H46">
            <v>0.36099999999999999</v>
          </cell>
          <cell r="I46">
            <v>0.28199999999999997</v>
          </cell>
          <cell r="J46">
            <v>0.35700000000000004</v>
          </cell>
          <cell r="K46">
            <v>36982</v>
          </cell>
          <cell r="L46">
            <v>37408</v>
          </cell>
          <cell r="M46">
            <v>0.26800000000000002</v>
          </cell>
          <cell r="N46">
            <v>0.24301271513104439</v>
          </cell>
          <cell r="O46">
            <v>-2.4987284868955628E-2</v>
          </cell>
          <cell r="P46">
            <v>6690000</v>
          </cell>
          <cell r="Q46">
            <v>4264715.5079303756</v>
          </cell>
          <cell r="R46">
            <v>-2425284.4920696244</v>
          </cell>
          <cell r="S46" t="str">
            <v>N/A</v>
          </cell>
          <cell r="T46">
            <v>9.5000000000000001E-2</v>
          </cell>
          <cell r="U46">
            <v>37437</v>
          </cell>
        </row>
        <row r="47">
          <cell r="B47">
            <v>31</v>
          </cell>
          <cell r="C47" t="str">
            <v>The Hub</v>
          </cell>
          <cell r="D47" t="str">
            <v>Hempstead, NY</v>
          </cell>
          <cell r="E47">
            <v>250521</v>
          </cell>
          <cell r="F47">
            <v>36466</v>
          </cell>
          <cell r="G47">
            <v>2731144</v>
          </cell>
          <cell r="H47">
            <v>0.85399999999999998</v>
          </cell>
          <cell r="I47">
            <v>5.1999999999999998E-2</v>
          </cell>
          <cell r="J47">
            <v>9.4000000000000028E-2</v>
          </cell>
          <cell r="K47">
            <v>36892</v>
          </cell>
          <cell r="L47">
            <v>36951</v>
          </cell>
          <cell r="M47">
            <v>0.25900000000000001</v>
          </cell>
          <cell r="N47">
            <v>0.43008022755384445</v>
          </cell>
          <cell r="O47">
            <v>0.17108022755384444</v>
          </cell>
          <cell r="P47">
            <v>8510000</v>
          </cell>
          <cell r="Q47">
            <v>14143452.770392399</v>
          </cell>
          <cell r="R47">
            <v>5633452.7703923993</v>
          </cell>
          <cell r="S47">
            <v>0.47599999999999998</v>
          </cell>
          <cell r="T47">
            <v>9.5000000000000001E-2</v>
          </cell>
          <cell r="U47">
            <v>37986</v>
          </cell>
        </row>
        <row r="48">
          <cell r="B48">
            <v>32</v>
          </cell>
          <cell r="C48" t="str">
            <v>Home Depot</v>
          </cell>
          <cell r="D48" t="str">
            <v>Wallingford, CT</v>
          </cell>
          <cell r="E48">
            <v>5340</v>
          </cell>
          <cell r="F48">
            <v>36501</v>
          </cell>
          <cell r="G48">
            <v>0</v>
          </cell>
          <cell r="H48">
            <v>1</v>
          </cell>
          <cell r="I48">
            <v>0</v>
          </cell>
          <cell r="J48">
            <v>0</v>
          </cell>
          <cell r="K48">
            <v>36617</v>
          </cell>
          <cell r="L48">
            <v>36831</v>
          </cell>
          <cell r="M48">
            <v>0.215</v>
          </cell>
          <cell r="N48">
            <v>0.27515768259763718</v>
          </cell>
          <cell r="O48">
            <v>6.015768259763718E-2</v>
          </cell>
          <cell r="P48">
            <v>4380000</v>
          </cell>
          <cell r="Q48">
            <v>1316307.0526315789</v>
          </cell>
          <cell r="R48">
            <v>-3063692.9473684211</v>
          </cell>
          <cell r="S48" t="str">
            <v>N/A</v>
          </cell>
          <cell r="T48">
            <v>9.5000000000000001E-2</v>
          </cell>
          <cell r="U48">
            <v>37072</v>
          </cell>
        </row>
        <row r="49">
          <cell r="B49">
            <v>29</v>
          </cell>
          <cell r="C49" t="str">
            <v>Saratoga Mall</v>
          </cell>
          <cell r="D49" t="str">
            <v>Wilton, NY</v>
          </cell>
          <cell r="E49">
            <v>430379</v>
          </cell>
          <cell r="F49">
            <v>36402</v>
          </cell>
          <cell r="G49">
            <v>4551357</v>
          </cell>
          <cell r="H49">
            <v>0.96399999999999997</v>
          </cell>
          <cell r="I49">
            <v>2.4E-2</v>
          </cell>
          <cell r="J49">
            <v>1.2000000000000031E-2</v>
          </cell>
          <cell r="K49">
            <v>36892</v>
          </cell>
          <cell r="L49">
            <v>36982</v>
          </cell>
          <cell r="M49">
            <v>0.25700000000000001</v>
          </cell>
          <cell r="N49">
            <v>0.30550093203783035</v>
          </cell>
          <cell r="O49">
            <v>4.8500932037830347E-2</v>
          </cell>
          <cell r="P49">
            <v>9120000</v>
          </cell>
          <cell r="Q49">
            <v>13175788.805544784</v>
          </cell>
          <cell r="R49">
            <v>4055788.8055447843</v>
          </cell>
          <cell r="S49">
            <v>0.29099999999999998</v>
          </cell>
          <cell r="T49">
            <v>9.5000000000000001E-2</v>
          </cell>
          <cell r="U49">
            <v>38717</v>
          </cell>
        </row>
        <row r="50">
          <cell r="B50">
            <v>30</v>
          </cell>
          <cell r="C50" t="str">
            <v>Total 1999 Acquisitions</v>
          </cell>
          <cell r="D50" t="str">
            <v>Waterbury, CT</v>
          </cell>
          <cell r="E50">
            <v>2354395</v>
          </cell>
          <cell r="F50">
            <v>36441</v>
          </cell>
          <cell r="G50">
            <v>21427043</v>
          </cell>
          <cell r="H50">
            <v>0.66471834462781298</v>
          </cell>
          <cell r="I50">
            <v>0.12738562390762809</v>
          </cell>
          <cell r="J50">
            <v>0.20789603146455884</v>
          </cell>
          <cell r="K50">
            <v>36982</v>
          </cell>
          <cell r="L50">
            <v>37408</v>
          </cell>
          <cell r="M50">
            <v>0.26800000000000002</v>
          </cell>
          <cell r="N50">
            <v>0.28172965645790105</v>
          </cell>
          <cell r="O50">
            <v>-7.8898553580045716E-2</v>
          </cell>
          <cell r="P50">
            <v>89447461</v>
          </cell>
          <cell r="Q50">
            <v>101199218.50043583</v>
          </cell>
          <cell r="R50">
            <v>-24059693.726363715</v>
          </cell>
          <cell r="S50" t="str">
            <v>N/A</v>
          </cell>
          <cell r="T50">
            <v>9.5000000000000001E-2</v>
          </cell>
          <cell r="U50">
            <v>38717</v>
          </cell>
        </row>
        <row r="51">
          <cell r="B51">
            <v>31</v>
          </cell>
          <cell r="C51" t="str">
            <v>The Hub</v>
          </cell>
          <cell r="D51" t="str">
            <v>Hempstead, NY</v>
          </cell>
          <cell r="E51">
            <v>250521</v>
          </cell>
          <cell r="F51">
            <v>36466</v>
          </cell>
          <cell r="G51">
            <v>2731144</v>
          </cell>
          <cell r="H51">
            <v>0.85399999999999998</v>
          </cell>
          <cell r="I51">
            <v>5.1999999999999998E-2</v>
          </cell>
          <cell r="J51">
            <v>9.4000000000000028E-2</v>
          </cell>
          <cell r="K51">
            <v>36892</v>
          </cell>
          <cell r="L51">
            <v>36951</v>
          </cell>
          <cell r="M51">
            <v>0.25900000000000001</v>
          </cell>
          <cell r="N51">
            <v>0.3603038415312767</v>
          </cell>
          <cell r="O51">
            <v>0.10130384153127669</v>
          </cell>
          <cell r="P51">
            <v>8510000</v>
          </cell>
          <cell r="Q51">
            <v>18822175.446407024</v>
          </cell>
          <cell r="R51">
            <v>10312175.446407024</v>
          </cell>
          <cell r="S51">
            <v>0.47599999999999998</v>
          </cell>
          <cell r="T51">
            <v>9.5000000000000001E-2</v>
          </cell>
          <cell r="U51">
            <v>38717</v>
          </cell>
        </row>
        <row r="52">
          <cell r="B52">
            <v>32</v>
          </cell>
          <cell r="C52" t="str">
            <v>SubTotal 97,98&amp;99</v>
          </cell>
          <cell r="D52" t="str">
            <v>Wallingford, CT</v>
          </cell>
          <cell r="E52">
            <v>5124409</v>
          </cell>
          <cell r="F52">
            <v>36501</v>
          </cell>
          <cell r="G52">
            <v>72271641</v>
          </cell>
          <cell r="H52">
            <v>0.80858845205369045</v>
          </cell>
          <cell r="I52">
            <v>8.7387445069275302E-2</v>
          </cell>
          <cell r="J52">
            <v>0.10402410287703422</v>
          </cell>
          <cell r="K52">
            <v>36617</v>
          </cell>
          <cell r="L52">
            <v>36831</v>
          </cell>
          <cell r="M52">
            <v>0.215</v>
          </cell>
          <cell r="N52">
            <v>0.21757448315620426</v>
          </cell>
          <cell r="O52">
            <v>6.1798762381076816E-2</v>
          </cell>
          <cell r="P52">
            <v>180650445</v>
          </cell>
          <cell r="Q52">
            <v>196392674.41761297</v>
          </cell>
          <cell r="R52">
            <v>-64298862.79445906</v>
          </cell>
          <cell r="S52" t="str">
            <v>N/A</v>
          </cell>
          <cell r="T52">
            <v>9.5000000000000001E-2</v>
          </cell>
          <cell r="U52">
            <v>38442</v>
          </cell>
        </row>
        <row r="54">
          <cell r="B54">
            <v>33</v>
          </cell>
          <cell r="C54" t="str">
            <v xml:space="preserve">Hechingers </v>
          </cell>
          <cell r="D54" t="str">
            <v>8 Locations</v>
          </cell>
          <cell r="E54">
            <v>896921</v>
          </cell>
          <cell r="F54">
            <v>36600</v>
          </cell>
          <cell r="G54">
            <v>-991067</v>
          </cell>
          <cell r="H54">
            <v>0.39100000000000001</v>
          </cell>
          <cell r="I54">
            <v>0</v>
          </cell>
          <cell r="J54">
            <v>0.60899999999999999</v>
          </cell>
          <cell r="K54">
            <v>37257</v>
          </cell>
          <cell r="L54">
            <v>37012</v>
          </cell>
          <cell r="M54">
            <v>0.32100000000000001</v>
          </cell>
          <cell r="N54">
            <v>0.32100000000000001</v>
          </cell>
          <cell r="O54">
            <v>0</v>
          </cell>
          <cell r="P54">
            <v>31155685</v>
          </cell>
          <cell r="Q54">
            <v>30970000</v>
          </cell>
          <cell r="R54">
            <v>-185685</v>
          </cell>
          <cell r="S54">
            <v>0.22600000000000001</v>
          </cell>
          <cell r="T54">
            <v>9.7500000000000003E-2</v>
          </cell>
        </row>
        <row r="55">
          <cell r="B55">
            <v>34</v>
          </cell>
          <cell r="C55" t="str">
            <v>Hunt Valley Mall</v>
          </cell>
          <cell r="D55" t="str">
            <v>Cockeysville, MD</v>
          </cell>
          <cell r="E55">
            <v>948000</v>
          </cell>
          <cell r="F55">
            <v>36629</v>
          </cell>
          <cell r="G55">
            <v>9700000</v>
          </cell>
          <cell r="H55">
            <v>0.36599999999999999</v>
          </cell>
          <cell r="I55">
            <v>0.22900000000000001</v>
          </cell>
          <cell r="J55">
            <v>0.40500000000000003</v>
          </cell>
          <cell r="K55">
            <v>37135</v>
          </cell>
          <cell r="L55">
            <v>37316</v>
          </cell>
          <cell r="M55">
            <v>0.252</v>
          </cell>
          <cell r="N55">
            <v>0.27408099919557571</v>
          </cell>
          <cell r="O55">
            <v>2.2080999195575712E-2</v>
          </cell>
          <cell r="P55">
            <v>12508714</v>
          </cell>
          <cell r="Q55">
            <v>19743575.246681821</v>
          </cell>
          <cell r="R55">
            <v>7234861.2466818206</v>
          </cell>
          <cell r="S55">
            <v>0.35899999999999999</v>
          </cell>
          <cell r="T55">
            <v>0.1</v>
          </cell>
          <cell r="U55">
            <v>38352</v>
          </cell>
        </row>
        <row r="56">
          <cell r="B56">
            <v>35</v>
          </cell>
          <cell r="C56" t="str">
            <v>Maple Tree Place</v>
          </cell>
          <cell r="D56" t="str">
            <v>Williston, VT</v>
          </cell>
          <cell r="E56">
            <v>549264</v>
          </cell>
          <cell r="F56">
            <v>36763</v>
          </cell>
          <cell r="G56">
            <v>4940471</v>
          </cell>
          <cell r="H56">
            <v>0.46</v>
          </cell>
          <cell r="I56">
            <v>2.5000000000000001E-2</v>
          </cell>
          <cell r="J56">
            <v>0.51500000000000001</v>
          </cell>
          <cell r="K56">
            <v>37377</v>
          </cell>
          <cell r="L56">
            <v>37377</v>
          </cell>
          <cell r="M56">
            <v>0.312</v>
          </cell>
          <cell r="N56">
            <v>0.28461729735136032</v>
          </cell>
          <cell r="O56">
            <v>-2.7382702648639679E-2</v>
          </cell>
          <cell r="P56">
            <v>9990926</v>
          </cell>
          <cell r="Q56">
            <v>8935768.0123379845</v>
          </cell>
          <cell r="R56">
            <v>-1055157.9876620155</v>
          </cell>
          <cell r="S56">
            <v>0.248</v>
          </cell>
          <cell r="T56">
            <v>0.1</v>
          </cell>
          <cell r="U56">
            <v>37986</v>
          </cell>
        </row>
        <row r="58">
          <cell r="B58">
            <v>33</v>
          </cell>
          <cell r="C58" t="str">
            <v>Total 2000 Acquisitions</v>
          </cell>
          <cell r="D58" t="str">
            <v>5 Locations</v>
          </cell>
          <cell r="E58">
            <v>2394185</v>
          </cell>
          <cell r="F58">
            <v>36600</v>
          </cell>
          <cell r="G58">
            <v>13649404</v>
          </cell>
          <cell r="H58">
            <v>0.39693070961517174</v>
          </cell>
          <cell r="I58">
            <v>9.6410093622673276E-2</v>
          </cell>
          <cell r="J58">
            <v>0.50665919676215498</v>
          </cell>
          <cell r="K58">
            <v>37257</v>
          </cell>
          <cell r="L58">
            <v>37012</v>
          </cell>
          <cell r="M58">
            <v>0.32100000000000001</v>
          </cell>
          <cell r="N58">
            <v>0.2774986684322357</v>
          </cell>
          <cell r="O58">
            <v>-0.22088796040415765</v>
          </cell>
          <cell r="P58">
            <v>53655325</v>
          </cell>
          <cell r="Q58">
            <v>59649343.259019807</v>
          </cell>
          <cell r="R58">
            <v>5994018.2590198051</v>
          </cell>
          <cell r="S58">
            <v>0.22600000000000001</v>
          </cell>
          <cell r="T58">
            <v>9.7500000000000003E-2</v>
          </cell>
          <cell r="U58">
            <v>38717</v>
          </cell>
        </row>
        <row r="59">
          <cell r="B59" t="str">
            <v>33B</v>
          </cell>
          <cell r="C59" t="str">
            <v xml:space="preserve"> (IRR DOES NOT INCLUDE HECHINGERS)</v>
          </cell>
          <cell r="D59" t="str">
            <v>3 Locations</v>
          </cell>
          <cell r="E59">
            <v>223386</v>
          </cell>
          <cell r="F59">
            <v>36600</v>
          </cell>
          <cell r="G59">
            <v>2802821</v>
          </cell>
          <cell r="H59">
            <v>1</v>
          </cell>
          <cell r="I59">
            <v>0</v>
          </cell>
          <cell r="J59">
            <v>0</v>
          </cell>
          <cell r="K59">
            <v>37257</v>
          </cell>
          <cell r="L59">
            <v>37012</v>
          </cell>
          <cell r="M59">
            <v>0.32600000000000001</v>
          </cell>
          <cell r="N59">
            <v>5.1110293716192245E-2</v>
          </cell>
          <cell r="O59">
            <v>-0.27488970628380777</v>
          </cell>
          <cell r="P59">
            <v>15555685</v>
          </cell>
          <cell r="Q59">
            <v>1049726.747663145</v>
          </cell>
          <cell r="R59">
            <v>-14505958.252336856</v>
          </cell>
          <cell r="S59">
            <v>0.22600000000000001</v>
          </cell>
          <cell r="T59">
            <v>9.7500000000000003E-2</v>
          </cell>
          <cell r="U59">
            <v>38717</v>
          </cell>
        </row>
        <row r="60">
          <cell r="B60">
            <v>34</v>
          </cell>
          <cell r="C60" t="str">
            <v>Hunt Valley Mall</v>
          </cell>
          <cell r="D60" t="str">
            <v>Cockeysville, MD</v>
          </cell>
          <cell r="E60">
            <v>948000</v>
          </cell>
          <cell r="F60">
            <v>36629</v>
          </cell>
          <cell r="G60">
            <v>9700000</v>
          </cell>
          <cell r="H60">
            <v>0.36599999999999999</v>
          </cell>
          <cell r="I60">
            <v>0.22900000000000001</v>
          </cell>
          <cell r="J60">
            <v>0.40500000000000003</v>
          </cell>
          <cell r="K60">
            <v>37135</v>
          </cell>
          <cell r="L60">
            <v>37316</v>
          </cell>
          <cell r="M60">
            <v>0.252</v>
          </cell>
          <cell r="N60">
            <v>0.2418653704226017</v>
          </cell>
          <cell r="O60">
            <v>-1.0134629577398302E-2</v>
          </cell>
          <cell r="P60">
            <v>12508714</v>
          </cell>
          <cell r="Q60">
            <v>29047467.24918329</v>
          </cell>
          <cell r="R60">
            <v>16538753.24918329</v>
          </cell>
          <cell r="S60">
            <v>0.35899999999999999</v>
          </cell>
          <cell r="T60">
            <v>0.1</v>
          </cell>
          <cell r="U60">
            <v>39172</v>
          </cell>
        </row>
        <row r="61">
          <cell r="B61">
            <v>35</v>
          </cell>
          <cell r="C61" t="str">
            <v>Total Owned Deals</v>
          </cell>
          <cell r="D61" t="str">
            <v>Williston, VT</v>
          </cell>
          <cell r="E61">
            <v>7518594</v>
          </cell>
          <cell r="F61">
            <v>36763</v>
          </cell>
          <cell r="G61">
            <v>85921045</v>
          </cell>
          <cell r="H61">
            <v>0.67750213563865791</v>
          </cell>
          <cell r="I61">
            <v>9.0260573984976444E-2</v>
          </cell>
          <cell r="J61">
            <v>0.23223729037636559</v>
          </cell>
          <cell r="K61">
            <v>37377</v>
          </cell>
          <cell r="L61">
            <v>37377</v>
          </cell>
          <cell r="M61">
            <v>0.312</v>
          </cell>
          <cell r="N61">
            <v>0.2227916657924652</v>
          </cell>
          <cell r="O61">
            <v>-4.4112623751163482E-2</v>
          </cell>
          <cell r="P61">
            <v>234305770</v>
          </cell>
          <cell r="Q61">
            <v>256042017.67663276</v>
          </cell>
          <cell r="R61">
            <v>-58304844.535439253</v>
          </cell>
          <cell r="S61">
            <v>0.248</v>
          </cell>
          <cell r="T61">
            <v>0.1</v>
          </cell>
          <cell r="U61">
            <v>38807</v>
          </cell>
        </row>
        <row r="63">
          <cell r="B63">
            <v>36</v>
          </cell>
          <cell r="C63" t="str">
            <v>Port Covington</v>
          </cell>
          <cell r="D63" t="str">
            <v>Baltimore, MD</v>
          </cell>
          <cell r="E63">
            <v>408910</v>
          </cell>
          <cell r="F63">
            <v>36906</v>
          </cell>
          <cell r="G63">
            <v>2021234</v>
          </cell>
          <cell r="H63">
            <v>0</v>
          </cell>
          <cell r="I63">
            <v>0.752</v>
          </cell>
          <cell r="J63">
            <v>0.248</v>
          </cell>
          <cell r="K63">
            <v>37986</v>
          </cell>
          <cell r="L63">
            <v>37347</v>
          </cell>
          <cell r="M63">
            <v>0.28699999999999998</v>
          </cell>
          <cell r="N63">
            <v>0.33219199776649477</v>
          </cell>
          <cell r="O63">
            <v>4.5191997766494796E-2</v>
          </cell>
          <cell r="P63">
            <v>6069719</v>
          </cell>
          <cell r="Q63">
            <v>6663374.6689911047</v>
          </cell>
          <cell r="R63">
            <v>593655.6689911047</v>
          </cell>
          <cell r="S63">
            <v>0.3</v>
          </cell>
          <cell r="T63">
            <v>0.1</v>
          </cell>
          <cell r="U63">
            <v>38168</v>
          </cell>
        </row>
        <row r="64">
          <cell r="B64">
            <v>37</v>
          </cell>
          <cell r="C64" t="str">
            <v>Greenwich Center</v>
          </cell>
          <cell r="D64" t="str">
            <v>Phillipsburg, NJ</v>
          </cell>
          <cell r="E64">
            <v>308942</v>
          </cell>
          <cell r="F64">
            <v>36922</v>
          </cell>
          <cell r="G64">
            <v>2565174</v>
          </cell>
          <cell r="H64">
            <v>0.19600000000000001</v>
          </cell>
          <cell r="I64">
            <v>0.80400000000000005</v>
          </cell>
          <cell r="J64">
            <v>0</v>
          </cell>
          <cell r="K64">
            <v>37621</v>
          </cell>
          <cell r="L64">
            <v>37195</v>
          </cell>
          <cell r="M64">
            <v>0.247</v>
          </cell>
          <cell r="N64">
            <v>0.30488937348127365</v>
          </cell>
          <cell r="O64">
            <v>5.7889373481273654E-2</v>
          </cell>
          <cell r="P64">
            <v>5974979</v>
          </cell>
          <cell r="Q64">
            <v>5121176.5049398569</v>
          </cell>
          <cell r="R64">
            <v>-853802.49506014306</v>
          </cell>
          <cell r="S64">
            <v>0.16</v>
          </cell>
          <cell r="T64">
            <v>0.10249999999999999</v>
          </cell>
          <cell r="U64">
            <v>38168</v>
          </cell>
        </row>
        <row r="65">
          <cell r="B65">
            <v>38</v>
          </cell>
          <cell r="C65" t="str">
            <v>A&amp;P Shopping Center</v>
          </cell>
          <cell r="D65" t="str">
            <v>Hawthorne, NJ</v>
          </cell>
          <cell r="E65">
            <v>108000</v>
          </cell>
          <cell r="F65">
            <v>36951</v>
          </cell>
          <cell r="G65">
            <v>3400000</v>
          </cell>
          <cell r="H65">
            <v>0</v>
          </cell>
          <cell r="I65">
            <v>0.53400000000000003</v>
          </cell>
          <cell r="J65">
            <v>0.46599999999999997</v>
          </cell>
          <cell r="K65">
            <v>37621</v>
          </cell>
          <cell r="L65">
            <v>37621</v>
          </cell>
          <cell r="M65">
            <v>0.32500000000000001</v>
          </cell>
          <cell r="N65">
            <v>0.35389310866594315</v>
          </cell>
          <cell r="O65">
            <v>2.8893108665943135E-2</v>
          </cell>
          <cell r="P65">
            <v>6408726</v>
          </cell>
          <cell r="Q65">
            <v>7783247.0462527424</v>
          </cell>
          <cell r="R65">
            <v>1374521.0462527424</v>
          </cell>
          <cell r="S65">
            <v>0.13320000000000001</v>
          </cell>
          <cell r="T65">
            <v>0.1</v>
          </cell>
          <cell r="U65">
            <v>38168</v>
          </cell>
        </row>
        <row r="66">
          <cell r="B66">
            <v>39</v>
          </cell>
          <cell r="C66" t="str">
            <v>Crown Palace Theatre</v>
          </cell>
          <cell r="D66" t="str">
            <v>Danbury, CT</v>
          </cell>
          <cell r="E66">
            <v>59600</v>
          </cell>
          <cell r="F66">
            <v>36951</v>
          </cell>
          <cell r="G66">
            <v>1427511</v>
          </cell>
          <cell r="H66">
            <v>0</v>
          </cell>
          <cell r="I66">
            <v>1</v>
          </cell>
          <cell r="J66">
            <v>0</v>
          </cell>
          <cell r="K66">
            <v>37196</v>
          </cell>
          <cell r="L66">
            <v>37210</v>
          </cell>
          <cell r="M66">
            <v>0.23100000000000001</v>
          </cell>
          <cell r="N66">
            <v>0.2350892685353756</v>
          </cell>
          <cell r="O66">
            <v>4.0892685353755842E-3</v>
          </cell>
          <cell r="P66">
            <v>2760000</v>
          </cell>
          <cell r="Q66">
            <v>3447814.4326919839</v>
          </cell>
          <cell r="R66">
            <v>687814.43269198388</v>
          </cell>
          <cell r="S66">
            <v>0.28899999999999998</v>
          </cell>
          <cell r="T66">
            <v>0.1</v>
          </cell>
          <cell r="U66">
            <v>38352</v>
          </cell>
        </row>
        <row r="67">
          <cell r="B67">
            <v>40</v>
          </cell>
          <cell r="C67" t="str">
            <v>BJ's Wholesale</v>
          </cell>
          <cell r="D67" t="str">
            <v>Bowie, MD</v>
          </cell>
          <cell r="E67">
            <v>108532</v>
          </cell>
          <cell r="F67">
            <v>37179</v>
          </cell>
          <cell r="G67">
            <v>539577</v>
          </cell>
          <cell r="H67">
            <v>0</v>
          </cell>
          <cell r="I67">
            <v>1</v>
          </cell>
          <cell r="J67">
            <v>0</v>
          </cell>
          <cell r="K67">
            <v>37561</v>
          </cell>
          <cell r="L67">
            <v>37561</v>
          </cell>
          <cell r="M67">
            <v>0.28399999999999997</v>
          </cell>
          <cell r="N67">
            <v>0.24535196274518967</v>
          </cell>
          <cell r="O67">
            <v>-3.8648037254810308E-2</v>
          </cell>
          <cell r="P67">
            <v>3160000</v>
          </cell>
          <cell r="Q67">
            <v>4150285.7567829816</v>
          </cell>
          <cell r="R67">
            <v>990285.75678298157</v>
          </cell>
          <cell r="S67">
            <v>0.19600000000000001</v>
          </cell>
          <cell r="T67">
            <v>9.5000000000000001E-2</v>
          </cell>
          <cell r="U67">
            <v>38168</v>
          </cell>
        </row>
        <row r="68">
          <cell r="B68">
            <v>41</v>
          </cell>
          <cell r="C68" t="str">
            <v>Chantilly Crossroads</v>
          </cell>
          <cell r="D68" t="str">
            <v>Chantilly, VA</v>
          </cell>
          <cell r="E68">
            <v>399890</v>
          </cell>
          <cell r="F68">
            <v>37256</v>
          </cell>
          <cell r="G68">
            <v>2023054</v>
          </cell>
          <cell r="H68">
            <v>0</v>
          </cell>
          <cell r="I68">
            <v>0.71899999999999997</v>
          </cell>
          <cell r="J68">
            <v>0.28100000000000003</v>
          </cell>
          <cell r="K68">
            <v>37986</v>
          </cell>
          <cell r="L68">
            <v>37803</v>
          </cell>
          <cell r="M68">
            <v>0.26600000000000001</v>
          </cell>
          <cell r="N68">
            <v>0.33609827607870102</v>
          </cell>
          <cell r="O68">
            <v>7.0098276078701005E-2</v>
          </cell>
          <cell r="P68">
            <v>5385371</v>
          </cell>
          <cell r="Q68">
            <v>10100365.254706006</v>
          </cell>
          <cell r="R68">
            <v>4714994.2547060065</v>
          </cell>
          <cell r="S68">
            <v>0.15</v>
          </cell>
          <cell r="T68">
            <v>0.1</v>
          </cell>
          <cell r="U68">
            <v>38352</v>
          </cell>
        </row>
        <row r="69">
          <cell r="B69">
            <v>37</v>
          </cell>
          <cell r="C69" t="str">
            <v>Greenwich Center</v>
          </cell>
          <cell r="D69" t="str">
            <v>Phillipsburg, NJ</v>
          </cell>
          <cell r="E69">
            <v>308942</v>
          </cell>
          <cell r="F69">
            <v>36922</v>
          </cell>
          <cell r="G69">
            <v>2565174</v>
          </cell>
          <cell r="H69">
            <v>0.19600000000000001</v>
          </cell>
          <cell r="I69">
            <v>0.80400000000000005</v>
          </cell>
          <cell r="J69">
            <v>0</v>
          </cell>
          <cell r="K69">
            <v>37621</v>
          </cell>
          <cell r="L69">
            <v>37195</v>
          </cell>
          <cell r="M69">
            <v>0.247</v>
          </cell>
          <cell r="N69">
            <v>0.26890911906957626</v>
          </cell>
          <cell r="O69">
            <v>2.1909119069576266E-2</v>
          </cell>
          <cell r="P69">
            <v>5974979</v>
          </cell>
          <cell r="Q69">
            <v>5343697.4769356363</v>
          </cell>
          <cell r="R69">
            <v>-631281.52306436375</v>
          </cell>
          <cell r="S69">
            <v>0.16</v>
          </cell>
          <cell r="T69">
            <v>0.10249999999999999</v>
          </cell>
          <cell r="U69">
            <v>39082</v>
          </cell>
        </row>
        <row r="70">
          <cell r="B70">
            <v>38</v>
          </cell>
          <cell r="C70" t="str">
            <v>Total Approved Deals Not Yet Closed</v>
          </cell>
          <cell r="D70" t="str">
            <v>Hawthorne, NJ</v>
          </cell>
          <cell r="E70">
            <v>1393874</v>
          </cell>
          <cell r="F70">
            <v>36951</v>
          </cell>
          <cell r="G70">
            <v>11976550</v>
          </cell>
          <cell r="H70">
            <v>4.3441969647184754E-2</v>
          </cell>
          <cell r="I70">
            <v>0.76708124120257637</v>
          </cell>
          <cell r="J70">
            <v>0.18947678915023886</v>
          </cell>
          <cell r="K70">
            <v>37621</v>
          </cell>
          <cell r="L70">
            <v>37621</v>
          </cell>
          <cell r="M70">
            <v>0.32500000000000001</v>
          </cell>
          <cell r="N70">
            <v>0.31003733277320877</v>
          </cell>
          <cell r="O70">
            <v>2.8893108665943135E-2</v>
          </cell>
          <cell r="P70">
            <v>29758795</v>
          </cell>
          <cell r="Q70">
            <v>37266263.664364681</v>
          </cell>
          <cell r="R70">
            <v>7507468.664364676</v>
          </cell>
          <cell r="S70">
            <v>0.13320000000000001</v>
          </cell>
          <cell r="T70">
            <v>0.1</v>
          </cell>
          <cell r="U70">
            <v>39082</v>
          </cell>
        </row>
        <row r="71">
          <cell r="B71">
            <v>39</v>
          </cell>
          <cell r="C71" t="str">
            <v>Crown Palace Theatre</v>
          </cell>
          <cell r="D71" t="str">
            <v>Danbury, CT</v>
          </cell>
          <cell r="T71">
            <v>0.1</v>
          </cell>
          <cell r="U71">
            <v>39082</v>
          </cell>
        </row>
        <row r="72">
          <cell r="B72">
            <v>40</v>
          </cell>
          <cell r="C72" t="str">
            <v>Total Portfolio</v>
          </cell>
          <cell r="D72" t="str">
            <v>Bowie, MD</v>
          </cell>
          <cell r="E72">
            <v>8912468</v>
          </cell>
          <cell r="F72">
            <v>37179</v>
          </cell>
          <cell r="G72">
            <v>97897595</v>
          </cell>
          <cell r="H72">
            <v>0.57833768648594308</v>
          </cell>
          <cell r="I72">
            <v>0.19611259283062785</v>
          </cell>
          <cell r="J72">
            <v>0.2255497206834291</v>
          </cell>
          <cell r="K72">
            <v>37561</v>
          </cell>
          <cell r="L72">
            <v>37561</v>
          </cell>
          <cell r="M72">
            <v>0.28399999999999997</v>
          </cell>
          <cell r="N72">
            <v>0.22938317656517027</v>
          </cell>
          <cell r="O72">
            <v>1.6304912030696894E-2</v>
          </cell>
          <cell r="P72">
            <v>264064565</v>
          </cell>
          <cell r="Q72">
            <v>293308281.34099746</v>
          </cell>
          <cell r="R72">
            <v>-50797375.87107458</v>
          </cell>
          <cell r="S72">
            <v>0.19600000000000001</v>
          </cell>
          <cell r="T72">
            <v>9.5000000000000001E-2</v>
          </cell>
          <cell r="U72">
            <v>39082</v>
          </cell>
        </row>
      </sheetData>
      <sheetData sheetId="9"/>
      <sheetData sheetId="10"/>
      <sheetData sheetId="11">
        <row r="8">
          <cell r="B8">
            <v>1</v>
          </cell>
        </row>
      </sheetData>
      <sheetData sheetId="12"/>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hauls, pg 2"/>
      <sheetName val="Monthly Production"/>
      <sheetName val="purchases"/>
      <sheetName val="gas_fix$"/>
      <sheetName val="supplemental"/>
      <sheetName val="frankda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Sheet1"/>
      <sheetName val="STL"/>
      <sheetName val="Journal Entry"/>
    </sheetNames>
    <sheetDataSet>
      <sheetData sheetId="0" refreshError="1"/>
      <sheetData sheetId="1" refreshError="1"/>
      <sheetData sheetId="2" refreshError="1"/>
      <sheetData sheetId="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ll"/>
      <sheetName val="Report"/>
      <sheetName val="ReportScript"/>
      <sheetName val="Parameters"/>
    </sheetNames>
    <sheetDataSet>
      <sheetData sheetId="0" refreshError="1"/>
      <sheetData sheetId="1" refreshError="1"/>
      <sheetData sheetId="2"/>
      <sheetData sheetId="3"/>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ation"/>
      <sheetName val="PC Summary"/>
      <sheetName val="Lou"/>
      <sheetName val="SOFI IV &amp;V"/>
      <sheetName val="CFlow"/>
      <sheetName val="SOFI WF"/>
      <sheetName val="JV WF"/>
      <sheetName val="Pref"/>
      <sheetName val="SOF %"/>
      <sheetName val="PC %"/>
      <sheetName val="ptable"/>
      <sheetName val="Portfolio"/>
      <sheetName val="Sheet4"/>
      <sheetName val="Ceruzzi "/>
      <sheetName val="ceruzzi roll dec 00"/>
      <sheetName val="Template"/>
    </sheetNames>
    <sheetDataSet>
      <sheetData sheetId="0">
        <row r="153">
          <cell r="A153">
            <v>1</v>
          </cell>
          <cell r="B153">
            <v>35796</v>
          </cell>
          <cell r="C153">
            <v>1</v>
          </cell>
          <cell r="D153">
            <v>0</v>
          </cell>
          <cell r="E153">
            <v>1</v>
          </cell>
        </row>
        <row r="154">
          <cell r="A154">
            <v>2</v>
          </cell>
          <cell r="B154">
            <v>35827</v>
          </cell>
          <cell r="C154">
            <v>1</v>
          </cell>
          <cell r="D154">
            <v>0</v>
          </cell>
          <cell r="E154">
            <v>1</v>
          </cell>
        </row>
        <row r="155">
          <cell r="A155">
            <v>3</v>
          </cell>
          <cell r="B155">
            <v>35855</v>
          </cell>
          <cell r="C155">
            <v>1</v>
          </cell>
          <cell r="D155">
            <v>0</v>
          </cell>
          <cell r="E155">
            <v>1</v>
          </cell>
        </row>
        <row r="156">
          <cell r="A156">
            <v>4</v>
          </cell>
          <cell r="B156">
            <v>35886</v>
          </cell>
          <cell r="C156">
            <v>1</v>
          </cell>
          <cell r="D156">
            <v>0</v>
          </cell>
          <cell r="E156">
            <v>1</v>
          </cell>
        </row>
        <row r="157">
          <cell r="A157">
            <v>5</v>
          </cell>
          <cell r="B157">
            <v>35916</v>
          </cell>
          <cell r="C157">
            <v>1</v>
          </cell>
          <cell r="D157">
            <v>0</v>
          </cell>
          <cell r="E157">
            <v>1</v>
          </cell>
        </row>
        <row r="158">
          <cell r="A158">
            <v>6</v>
          </cell>
          <cell r="B158">
            <v>35947</v>
          </cell>
          <cell r="C158">
            <v>1</v>
          </cell>
          <cell r="D158">
            <v>0</v>
          </cell>
          <cell r="E158">
            <v>1</v>
          </cell>
        </row>
        <row r="159">
          <cell r="A159">
            <v>7</v>
          </cell>
          <cell r="B159">
            <v>35977</v>
          </cell>
          <cell r="C159">
            <v>1</v>
          </cell>
          <cell r="D159">
            <v>0</v>
          </cell>
          <cell r="E159">
            <v>1</v>
          </cell>
        </row>
        <row r="160">
          <cell r="A160">
            <v>8</v>
          </cell>
          <cell r="B160">
            <v>36008</v>
          </cell>
          <cell r="C160">
            <v>1</v>
          </cell>
          <cell r="D160">
            <v>0</v>
          </cell>
          <cell r="E160">
            <v>1</v>
          </cell>
        </row>
        <row r="161">
          <cell r="A161">
            <v>9</v>
          </cell>
          <cell r="B161">
            <v>36039</v>
          </cell>
          <cell r="C161">
            <v>0.97771021703548211</v>
          </cell>
          <cell r="D161">
            <v>2.2289782964517869E-2</v>
          </cell>
          <cell r="E161">
            <v>1</v>
          </cell>
        </row>
        <row r="162">
          <cell r="A162">
            <v>10</v>
          </cell>
          <cell r="B162">
            <v>36069</v>
          </cell>
          <cell r="C162">
            <v>0.96240025843889387</v>
          </cell>
          <cell r="D162">
            <v>3.7599741561106167E-2</v>
          </cell>
          <cell r="E162">
            <v>1</v>
          </cell>
        </row>
        <row r="163">
          <cell r="A163">
            <v>11</v>
          </cell>
          <cell r="B163">
            <v>36100</v>
          </cell>
          <cell r="C163">
            <v>0.95516155317390683</v>
          </cell>
          <cell r="D163">
            <v>4.4838446826093135E-2</v>
          </cell>
          <cell r="E163">
            <v>1</v>
          </cell>
        </row>
        <row r="164">
          <cell r="A164">
            <v>12</v>
          </cell>
          <cell r="B164">
            <v>36130</v>
          </cell>
          <cell r="C164">
            <v>0.95475882057802197</v>
          </cell>
          <cell r="D164">
            <v>4.5241179421978077E-2</v>
          </cell>
          <cell r="E164">
            <v>1</v>
          </cell>
        </row>
        <row r="165">
          <cell r="A165">
            <v>1</v>
          </cell>
          <cell r="B165">
            <v>36161</v>
          </cell>
          <cell r="C165">
            <v>0.95475882057802197</v>
          </cell>
          <cell r="D165">
            <v>4.5241179421978077E-2</v>
          </cell>
          <cell r="E165">
            <v>1</v>
          </cell>
        </row>
        <row r="166">
          <cell r="A166">
            <v>2</v>
          </cell>
          <cell r="B166">
            <v>36192</v>
          </cell>
          <cell r="C166">
            <v>0.92974950473009177</v>
          </cell>
          <cell r="D166">
            <v>7.0250495269908245E-2</v>
          </cell>
          <cell r="E166">
            <v>1</v>
          </cell>
        </row>
        <row r="167">
          <cell r="A167">
            <v>3</v>
          </cell>
          <cell r="B167">
            <v>36220</v>
          </cell>
          <cell r="C167">
            <v>0.69117187426981241</v>
          </cell>
          <cell r="D167">
            <v>0.30882812573018764</v>
          </cell>
          <cell r="E167">
            <v>1</v>
          </cell>
        </row>
        <row r="168">
          <cell r="A168">
            <v>4</v>
          </cell>
          <cell r="B168">
            <v>36251</v>
          </cell>
          <cell r="C168">
            <v>0.69117187426981241</v>
          </cell>
          <cell r="D168">
            <v>0.30882812573018764</v>
          </cell>
          <cell r="E168">
            <v>1</v>
          </cell>
        </row>
        <row r="169">
          <cell r="A169">
            <v>5</v>
          </cell>
          <cell r="B169">
            <v>36281</v>
          </cell>
          <cell r="C169">
            <v>0.69117187426981241</v>
          </cell>
          <cell r="D169">
            <v>0.30882812573018764</v>
          </cell>
          <cell r="E169">
            <v>1</v>
          </cell>
        </row>
        <row r="170">
          <cell r="A170">
            <v>6</v>
          </cell>
          <cell r="B170">
            <v>36312</v>
          </cell>
          <cell r="C170">
            <v>0.60192656486101148</v>
          </cell>
          <cell r="D170">
            <v>0.39807343513898846</v>
          </cell>
          <cell r="E170">
            <v>1</v>
          </cell>
        </row>
        <row r="171">
          <cell r="A171">
            <v>7</v>
          </cell>
          <cell r="B171">
            <v>36342</v>
          </cell>
          <cell r="C171">
            <v>0.60192656486101148</v>
          </cell>
          <cell r="D171">
            <v>0.39807343513898846</v>
          </cell>
          <cell r="E171">
            <v>1</v>
          </cell>
        </row>
        <row r="172">
          <cell r="A172">
            <v>8</v>
          </cell>
          <cell r="B172">
            <v>36373</v>
          </cell>
          <cell r="C172">
            <v>0.60192656486101148</v>
          </cell>
          <cell r="D172">
            <v>0.39807343513898846</v>
          </cell>
          <cell r="E172">
            <v>1</v>
          </cell>
        </row>
        <row r="173">
          <cell r="A173">
            <v>9</v>
          </cell>
          <cell r="B173">
            <v>36404</v>
          </cell>
          <cell r="C173">
            <v>0.46151922999136907</v>
          </cell>
          <cell r="D173">
            <v>0.53848077000863104</v>
          </cell>
          <cell r="E173">
            <v>1</v>
          </cell>
        </row>
        <row r="174">
          <cell r="A174">
            <v>10</v>
          </cell>
          <cell r="B174">
            <v>36434</v>
          </cell>
          <cell r="C174">
            <v>0.46151922999136907</v>
          </cell>
          <cell r="D174">
            <v>0.53848077000863104</v>
          </cell>
          <cell r="E174">
            <v>1</v>
          </cell>
        </row>
        <row r="175">
          <cell r="A175">
            <v>11</v>
          </cell>
          <cell r="B175">
            <v>36465</v>
          </cell>
          <cell r="C175">
            <v>0.46151922999136907</v>
          </cell>
          <cell r="D175">
            <v>0.53848077000863104</v>
          </cell>
          <cell r="E175">
            <v>1</v>
          </cell>
        </row>
        <row r="176">
          <cell r="A176">
            <v>12</v>
          </cell>
          <cell r="B176">
            <v>36495</v>
          </cell>
          <cell r="C176">
            <v>0.39998361257681986</v>
          </cell>
          <cell r="D176">
            <v>0.60001638742318009</v>
          </cell>
          <cell r="E176">
            <v>1</v>
          </cell>
        </row>
      </sheetData>
      <sheetData sheetId="1"/>
      <sheetData sheetId="2"/>
      <sheetData sheetId="3"/>
      <sheetData sheetId="4"/>
      <sheetData sheetId="5"/>
      <sheetData sheetId="6"/>
      <sheetData sheetId="7"/>
      <sheetData sheetId="8">
        <row r="10">
          <cell r="A10">
            <v>36008</v>
          </cell>
          <cell r="B10">
            <v>51273598.33419732</v>
          </cell>
          <cell r="C10">
            <v>0</v>
          </cell>
          <cell r="D10">
            <v>51273598.33419732</v>
          </cell>
          <cell r="E10">
            <v>36008</v>
          </cell>
          <cell r="F10">
            <v>1</v>
          </cell>
          <cell r="G10">
            <v>0</v>
          </cell>
          <cell r="H10">
            <v>1</v>
          </cell>
        </row>
        <row r="11">
          <cell r="A11">
            <v>36017</v>
          </cell>
          <cell r="B11">
            <v>51589837.038938805</v>
          </cell>
          <cell r="C11">
            <v>0</v>
          </cell>
          <cell r="D11">
            <v>51589837.038938805</v>
          </cell>
          <cell r="E11">
            <v>36017</v>
          </cell>
          <cell r="F11">
            <v>1</v>
          </cell>
          <cell r="G11">
            <v>0</v>
          </cell>
          <cell r="H11">
            <v>1</v>
          </cell>
        </row>
        <row r="12">
          <cell r="A12">
            <v>36034</v>
          </cell>
          <cell r="B12">
            <v>51684466.3743705</v>
          </cell>
          <cell r="C12">
            <v>0</v>
          </cell>
          <cell r="D12">
            <v>51684466.3743705</v>
          </cell>
          <cell r="E12">
            <v>36034</v>
          </cell>
          <cell r="F12">
            <v>1</v>
          </cell>
          <cell r="G12">
            <v>0</v>
          </cell>
          <cell r="H12">
            <v>1</v>
          </cell>
        </row>
        <row r="13">
          <cell r="A13">
            <v>36039</v>
          </cell>
          <cell r="B13">
            <v>52116450.988020986</v>
          </cell>
          <cell r="C13">
            <v>0</v>
          </cell>
          <cell r="D13">
            <v>52116450.988020986</v>
          </cell>
          <cell r="E13">
            <v>36039</v>
          </cell>
          <cell r="F13">
            <v>1</v>
          </cell>
          <cell r="G13">
            <v>0</v>
          </cell>
          <cell r="H13">
            <v>1</v>
          </cell>
        </row>
        <row r="14">
          <cell r="A14">
            <v>36068</v>
          </cell>
          <cell r="B14">
            <v>45248574.086901687</v>
          </cell>
          <cell r="C14">
            <v>1870500</v>
          </cell>
          <cell r="D14">
            <v>47119074.086901687</v>
          </cell>
          <cell r="E14">
            <v>36068</v>
          </cell>
          <cell r="F14">
            <v>0.96030270041915</v>
          </cell>
          <cell r="G14">
            <v>3.969729958084995E-2</v>
          </cell>
          <cell r="H14">
            <v>1</v>
          </cell>
        </row>
        <row r="15">
          <cell r="A15">
            <v>36069</v>
          </cell>
          <cell r="B15">
            <v>45993137.439775549</v>
          </cell>
          <cell r="C15">
            <v>1870500</v>
          </cell>
          <cell r="D15">
            <v>47863637.439775549</v>
          </cell>
          <cell r="E15">
            <v>36069</v>
          </cell>
          <cell r="F15">
            <v>0.96092022879887562</v>
          </cell>
          <cell r="G15">
            <v>3.9079771201124401E-2</v>
          </cell>
          <cell r="H15">
            <v>1</v>
          </cell>
        </row>
        <row r="16">
          <cell r="A16">
            <v>36076</v>
          </cell>
          <cell r="B16">
            <v>46015186.657266811</v>
          </cell>
          <cell r="C16">
            <v>2244897.5689340327</v>
          </cell>
          <cell r="D16">
            <v>48260084.226200841</v>
          </cell>
          <cell r="E16">
            <v>36076</v>
          </cell>
          <cell r="F16">
            <v>0.95348334747175478</v>
          </cell>
          <cell r="G16">
            <v>4.6516652528245224E-2</v>
          </cell>
          <cell r="H16">
            <v>1</v>
          </cell>
        </row>
        <row r="17">
          <cell r="A17">
            <v>36096</v>
          </cell>
          <cell r="B17">
            <v>46013414.817134805</v>
          </cell>
          <cell r="C17">
            <v>2245263.0799906873</v>
          </cell>
          <cell r="D17">
            <v>48258677.89712549</v>
          </cell>
          <cell r="E17">
            <v>36096</v>
          </cell>
          <cell r="F17">
            <v>0.95347441791138621</v>
          </cell>
          <cell r="G17">
            <v>4.6525582088613862E-2</v>
          </cell>
          <cell r="H17">
            <v>1</v>
          </cell>
        </row>
        <row r="18">
          <cell r="A18">
            <v>36100</v>
          </cell>
          <cell r="B18">
            <v>46462389.181474075</v>
          </cell>
          <cell r="C18">
            <v>2267802.5051957378</v>
          </cell>
          <cell r="D18">
            <v>48730191.686669812</v>
          </cell>
          <cell r="E18">
            <v>36100</v>
          </cell>
          <cell r="F18">
            <v>0.95346206475489614</v>
          </cell>
          <cell r="G18">
            <v>4.6537935245103856E-2</v>
          </cell>
          <cell r="H18">
            <v>1</v>
          </cell>
        </row>
        <row r="19">
          <cell r="A19">
            <v>36105</v>
          </cell>
          <cell r="B19">
            <v>46412093.718217686</v>
          </cell>
          <cell r="C19">
            <v>2265737.251236055</v>
          </cell>
          <cell r="D19">
            <v>48677830.969453737</v>
          </cell>
          <cell r="E19">
            <v>36105</v>
          </cell>
          <cell r="F19">
            <v>0.95345443282676579</v>
          </cell>
          <cell r="G19">
            <v>4.6545567173234326E-2</v>
          </cell>
          <cell r="H19">
            <v>1</v>
          </cell>
        </row>
        <row r="20">
          <cell r="A20">
            <v>36111</v>
          </cell>
          <cell r="B20">
            <v>46524680.860473886</v>
          </cell>
          <cell r="C20">
            <v>3613393.292943296</v>
          </cell>
          <cell r="D20">
            <v>50138074.153417185</v>
          </cell>
          <cell r="E20">
            <v>36111</v>
          </cell>
          <cell r="F20">
            <v>0.92793115104727197</v>
          </cell>
          <cell r="G20">
            <v>7.2068848952727943E-2</v>
          </cell>
          <cell r="H20">
            <v>0.99999999999999989</v>
          </cell>
        </row>
        <row r="21">
          <cell r="A21">
            <v>36130</v>
          </cell>
          <cell r="B21">
            <v>46515886.679837056</v>
          </cell>
          <cell r="C21">
            <v>3613383.9351459034</v>
          </cell>
          <cell r="D21">
            <v>50129270.614982963</v>
          </cell>
          <cell r="E21">
            <v>36130</v>
          </cell>
          <cell r="F21">
            <v>0.92791868122521781</v>
          </cell>
          <cell r="G21">
            <v>7.2081318774782091E-2</v>
          </cell>
          <cell r="H21">
            <v>0.99999999999999989</v>
          </cell>
        </row>
        <row r="22">
          <cell r="A22">
            <v>36139</v>
          </cell>
          <cell r="B22">
            <v>46945361.968508638</v>
          </cell>
          <cell r="C22">
            <v>4121551.2189711304</v>
          </cell>
          <cell r="D22">
            <v>51066913.187479772</v>
          </cell>
          <cell r="E22">
            <v>36139</v>
          </cell>
          <cell r="F22">
            <v>0.91929116209080708</v>
          </cell>
          <cell r="G22">
            <v>8.0708837909192907E-2</v>
          </cell>
          <cell r="H22">
            <v>1</v>
          </cell>
        </row>
        <row r="23">
          <cell r="A23">
            <v>36140</v>
          </cell>
          <cell r="B23">
            <v>47148107.884977847</v>
          </cell>
          <cell r="C23">
            <v>4447832.116682129</v>
          </cell>
          <cell r="D23">
            <v>51595940.001659974</v>
          </cell>
          <cell r="E23">
            <v>36140</v>
          </cell>
          <cell r="F23">
            <v>0.91379492036507082</v>
          </cell>
          <cell r="G23">
            <v>8.6205079634929238E-2</v>
          </cell>
          <cell r="H23">
            <v>1</v>
          </cell>
        </row>
        <row r="24">
          <cell r="A24">
            <v>36147</v>
          </cell>
          <cell r="B24">
            <v>47170754.533527687</v>
          </cell>
          <cell r="C24">
            <v>5843275.6715975394</v>
          </cell>
          <cell r="D24">
            <v>53014030.205125228</v>
          </cell>
          <cell r="E24">
            <v>36147</v>
          </cell>
          <cell r="F24">
            <v>0.88977869350833416</v>
          </cell>
          <cell r="G24">
            <v>0.11022130649166587</v>
          </cell>
          <cell r="H24">
            <v>1</v>
          </cell>
        </row>
        <row r="25">
          <cell r="A25">
            <v>36151</v>
          </cell>
          <cell r="B25">
            <v>47152961.908781379</v>
          </cell>
          <cell r="C25">
            <v>5871573.1619881652</v>
          </cell>
          <cell r="D25">
            <v>53024535.070769548</v>
          </cell>
          <cell r="E25">
            <v>36151</v>
          </cell>
          <cell r="F25">
            <v>0.88926686195076232</v>
          </cell>
          <cell r="G25">
            <v>0.11073313804923761</v>
          </cell>
          <cell r="H25">
            <v>0.99999999999999989</v>
          </cell>
        </row>
        <row r="26">
          <cell r="A26">
            <v>36160</v>
          </cell>
          <cell r="B26">
            <v>47222694.687133983</v>
          </cell>
          <cell r="C26">
            <v>5870508.2166512487</v>
          </cell>
          <cell r="D26">
            <v>53093202.903785229</v>
          </cell>
          <cell r="E26">
            <v>36160</v>
          </cell>
          <cell r="F26">
            <v>0.88943013614586974</v>
          </cell>
          <cell r="G26">
            <v>0.11056986385413031</v>
          </cell>
          <cell r="H26">
            <v>1</v>
          </cell>
        </row>
        <row r="27">
          <cell r="A27">
            <v>36161</v>
          </cell>
          <cell r="B27">
            <v>47427452.512762785</v>
          </cell>
          <cell r="C27">
            <v>5896963.8836295521</v>
          </cell>
          <cell r="D27">
            <v>53324416.396392338</v>
          </cell>
          <cell r="E27">
            <v>36161</v>
          </cell>
          <cell r="F27">
            <v>0.88941343793068661</v>
          </cell>
          <cell r="G27">
            <v>0.11058656206931336</v>
          </cell>
          <cell r="H27">
            <v>1</v>
          </cell>
        </row>
        <row r="28">
          <cell r="A28">
            <v>36165</v>
          </cell>
          <cell r="B28">
            <v>47450182.171003297</v>
          </cell>
          <cell r="C28">
            <v>7257612.0002327412</v>
          </cell>
          <cell r="D28">
            <v>54707794.171236038</v>
          </cell>
          <cell r="E28">
            <v>36165</v>
          </cell>
          <cell r="F28">
            <v>0.86733861033555237</v>
          </cell>
          <cell r="G28">
            <v>0.13266138966444763</v>
          </cell>
          <cell r="H28">
            <v>1</v>
          </cell>
        </row>
        <row r="29">
          <cell r="A29">
            <v>36166</v>
          </cell>
          <cell r="B29">
            <v>47541482.729523778</v>
          </cell>
          <cell r="C29">
            <v>7694406.1749585653</v>
          </cell>
          <cell r="D29">
            <v>55235888.904482342</v>
          </cell>
          <cell r="E29">
            <v>36166</v>
          </cell>
          <cell r="F29">
            <v>0.86069915180935619</v>
          </cell>
          <cell r="G29">
            <v>0.13930084819064387</v>
          </cell>
          <cell r="H29">
            <v>1</v>
          </cell>
        </row>
        <row r="30">
          <cell r="A30">
            <v>36167</v>
          </cell>
          <cell r="B30">
            <v>47564299.47495316</v>
          </cell>
          <cell r="C30">
            <v>13743032.338396512</v>
          </cell>
          <cell r="D30">
            <v>61307331.813349672</v>
          </cell>
          <cell r="E30">
            <v>36167</v>
          </cell>
          <cell r="F30">
            <v>0.77583378803309844</v>
          </cell>
          <cell r="G30">
            <v>0.22416621196690159</v>
          </cell>
          <cell r="H30">
            <v>1</v>
          </cell>
        </row>
        <row r="31">
          <cell r="A31">
            <v>36182</v>
          </cell>
          <cell r="B31">
            <v>47440126.915264465</v>
          </cell>
          <cell r="C31">
            <v>14338623.005420743</v>
          </cell>
          <cell r="D31">
            <v>61778749.920685209</v>
          </cell>
          <cell r="E31">
            <v>36182</v>
          </cell>
          <cell r="F31">
            <v>0.76790363961994346</v>
          </cell>
          <cell r="G31">
            <v>0.23209636038005652</v>
          </cell>
          <cell r="H31">
            <v>1</v>
          </cell>
        </row>
        <row r="32">
          <cell r="A32">
            <v>36188</v>
          </cell>
          <cell r="B32">
            <v>47784235.47914955</v>
          </cell>
          <cell r="C32">
            <v>16300622.698996218</v>
          </cell>
          <cell r="D32">
            <v>64084858.178145766</v>
          </cell>
          <cell r="E32">
            <v>36188</v>
          </cell>
          <cell r="F32">
            <v>0.74564002851214772</v>
          </cell>
          <cell r="G32">
            <v>0.25435997148785233</v>
          </cell>
          <cell r="H32">
            <v>1</v>
          </cell>
        </row>
        <row r="33">
          <cell r="A33">
            <v>36192</v>
          </cell>
          <cell r="B33">
            <v>47921180.861414678</v>
          </cell>
          <cell r="C33">
            <v>16343660.970412716</v>
          </cell>
          <cell r="D33">
            <v>64264841.831827395</v>
          </cell>
          <cell r="E33">
            <v>36192</v>
          </cell>
          <cell r="F33">
            <v>0.74568270138776782</v>
          </cell>
          <cell r="G33">
            <v>0.25431729861223218</v>
          </cell>
          <cell r="H33">
            <v>1</v>
          </cell>
        </row>
        <row r="34">
          <cell r="A34">
            <v>36195</v>
          </cell>
          <cell r="B34">
            <v>48012959.286376014</v>
          </cell>
          <cell r="C34">
            <v>17113762.898463421</v>
          </cell>
          <cell r="D34">
            <v>65126722.184839435</v>
          </cell>
          <cell r="E34">
            <v>36195</v>
          </cell>
          <cell r="F34">
            <v>0.73722364147404829</v>
          </cell>
          <cell r="G34">
            <v>0.26277635852595171</v>
          </cell>
          <cell r="H34">
            <v>1</v>
          </cell>
        </row>
        <row r="35">
          <cell r="A35">
            <v>36208</v>
          </cell>
          <cell r="B35">
            <v>48081933.286485642</v>
          </cell>
          <cell r="C35">
            <v>17388272.779232807</v>
          </cell>
          <cell r="D35">
            <v>65470206.06571845</v>
          </cell>
          <cell r="E35">
            <v>36208</v>
          </cell>
          <cell r="F35">
            <v>0.73440937757583036</v>
          </cell>
          <cell r="G35">
            <v>0.26559062242416959</v>
          </cell>
          <cell r="H35">
            <v>1</v>
          </cell>
        </row>
        <row r="36">
          <cell r="A36">
            <v>36217</v>
          </cell>
          <cell r="B36">
            <v>48239447.829720795</v>
          </cell>
          <cell r="C36">
            <v>17488992.021294676</v>
          </cell>
          <cell r="D36">
            <v>65728439.851015471</v>
          </cell>
          <cell r="E36">
            <v>36217</v>
          </cell>
          <cell r="F36">
            <v>0.7339204755059392</v>
          </cell>
          <cell r="G36">
            <v>0.26607952449406086</v>
          </cell>
          <cell r="H36">
            <v>1</v>
          </cell>
        </row>
        <row r="37">
          <cell r="A37">
            <v>36220</v>
          </cell>
          <cell r="B37">
            <v>48447235.411211498</v>
          </cell>
          <cell r="C37">
            <v>17567338.716683466</v>
          </cell>
          <cell r="D37">
            <v>66014574.127894968</v>
          </cell>
          <cell r="E37">
            <v>36220</v>
          </cell>
          <cell r="F37">
            <v>0.73388696437473111</v>
          </cell>
          <cell r="G37">
            <v>0.26611303562526889</v>
          </cell>
          <cell r="H37">
            <v>1</v>
          </cell>
        </row>
        <row r="38">
          <cell r="A38">
            <v>36227</v>
          </cell>
          <cell r="B38">
            <v>48516525.075342074</v>
          </cell>
          <cell r="C38">
            <v>23605466.200843517</v>
          </cell>
          <cell r="D38">
            <v>72121991.276185587</v>
          </cell>
          <cell r="E38">
            <v>36227</v>
          </cell>
          <cell r="F38">
            <v>0.67270085332990592</v>
          </cell>
          <cell r="G38">
            <v>0.32729914667009413</v>
          </cell>
          <cell r="H38">
            <v>1</v>
          </cell>
        </row>
        <row r="39">
          <cell r="A39">
            <v>36231</v>
          </cell>
          <cell r="B39">
            <v>48678920.252871297</v>
          </cell>
          <cell r="C39">
            <v>20841311.28234338</v>
          </cell>
          <cell r="D39">
            <v>69520231.535214677</v>
          </cell>
          <cell r="E39">
            <v>36231</v>
          </cell>
          <cell r="F39">
            <v>0.70021228609133079</v>
          </cell>
          <cell r="G39">
            <v>0.29978771390866921</v>
          </cell>
          <cell r="H39">
            <v>1</v>
          </cell>
        </row>
        <row r="40">
          <cell r="A40">
            <v>36234</v>
          </cell>
          <cell r="B40">
            <v>48771754.175694391</v>
          </cell>
          <cell r="C40">
            <v>21890752.203316841</v>
          </cell>
          <cell r="D40">
            <v>70662506.379011229</v>
          </cell>
          <cell r="E40">
            <v>36234</v>
          </cell>
          <cell r="F40">
            <v>0.69020696653608915</v>
          </cell>
          <cell r="G40">
            <v>0.30979303346391085</v>
          </cell>
          <cell r="H40">
            <v>1</v>
          </cell>
        </row>
        <row r="41">
          <cell r="A41">
            <v>36248</v>
          </cell>
          <cell r="B41">
            <v>48693462.498393625</v>
          </cell>
          <cell r="C41">
            <v>21855839.354286056</v>
          </cell>
          <cell r="D41">
            <v>70549301.852679685</v>
          </cell>
          <cell r="E41">
            <v>36248</v>
          </cell>
          <cell r="F41">
            <v>0.69020473937608628</v>
          </cell>
          <cell r="G41">
            <v>0.30979526062391366</v>
          </cell>
          <cell r="H41">
            <v>1</v>
          </cell>
        </row>
        <row r="42">
          <cell r="A42">
            <v>36251</v>
          </cell>
          <cell r="B42">
            <v>49020566.89157974</v>
          </cell>
          <cell r="C42">
            <v>22009461.31578913</v>
          </cell>
          <cell r="D42">
            <v>71030028.207368866</v>
          </cell>
          <cell r="E42">
            <v>36251</v>
          </cell>
          <cell r="F42">
            <v>0.69013863754166727</v>
          </cell>
          <cell r="G42">
            <v>0.30986136245833285</v>
          </cell>
          <cell r="H42">
            <v>1</v>
          </cell>
        </row>
        <row r="43">
          <cell r="A43">
            <v>36262</v>
          </cell>
          <cell r="B43">
            <v>49090326.391531624</v>
          </cell>
          <cell r="C43">
            <v>23148064.571834713</v>
          </cell>
          <cell r="D43">
            <v>72238390.96336633</v>
          </cell>
          <cell r="E43">
            <v>36262</v>
          </cell>
          <cell r="F43">
            <v>0.67956007514655747</v>
          </cell>
          <cell r="G43">
            <v>0.32043992485344258</v>
          </cell>
          <cell r="H43">
            <v>1</v>
          </cell>
        </row>
        <row r="44">
          <cell r="A44">
            <v>36271</v>
          </cell>
          <cell r="B44">
            <v>49348003.532171473</v>
          </cell>
          <cell r="C44">
            <v>23519331.099687606</v>
          </cell>
          <cell r="D44">
            <v>72867334.631859079</v>
          </cell>
          <cell r="E44">
            <v>36271</v>
          </cell>
          <cell r="F44">
            <v>0.67723080282115222</v>
          </cell>
          <cell r="G44">
            <v>0.32276919717884778</v>
          </cell>
          <cell r="H44">
            <v>1</v>
          </cell>
        </row>
        <row r="45">
          <cell r="A45">
            <v>36281</v>
          </cell>
          <cell r="B45">
            <v>49558965.815144569</v>
          </cell>
          <cell r="C45">
            <v>23623629.806458272</v>
          </cell>
          <cell r="D45">
            <v>73182595.621602833</v>
          </cell>
          <cell r="E45">
            <v>36281</v>
          </cell>
          <cell r="F45">
            <v>0.67719606546061362</v>
          </cell>
          <cell r="G45">
            <v>0.32280393453938649</v>
          </cell>
          <cell r="H45">
            <v>1</v>
          </cell>
        </row>
        <row r="46">
          <cell r="A46">
            <v>36283</v>
          </cell>
          <cell r="B46">
            <v>49794415.452533878</v>
          </cell>
          <cell r="C46">
            <v>23921405.385525912</v>
          </cell>
          <cell r="D46">
            <v>73715820.838059783</v>
          </cell>
          <cell r="E46">
            <v>36283</v>
          </cell>
          <cell r="F46">
            <v>0.67549156865421234</v>
          </cell>
          <cell r="G46">
            <v>0.32450843134578772</v>
          </cell>
          <cell r="H46">
            <v>1</v>
          </cell>
        </row>
        <row r="47">
          <cell r="A47">
            <v>36284</v>
          </cell>
          <cell r="B47">
            <v>49694609.709593661</v>
          </cell>
          <cell r="C47">
            <v>23879351.893940948</v>
          </cell>
          <cell r="D47">
            <v>73573961.603534609</v>
          </cell>
          <cell r="E47">
            <v>36284</v>
          </cell>
          <cell r="F47">
            <v>0.67543745948303335</v>
          </cell>
          <cell r="G47">
            <v>0.32456254051696665</v>
          </cell>
          <cell r="H47">
            <v>1</v>
          </cell>
        </row>
        <row r="48">
          <cell r="A48">
            <v>36304</v>
          </cell>
          <cell r="B48">
            <v>49718272.66724351</v>
          </cell>
          <cell r="C48">
            <v>26132770.886633657</v>
          </cell>
          <cell r="D48">
            <v>75851043.553877175</v>
          </cell>
          <cell r="E48">
            <v>36304</v>
          </cell>
          <cell r="F48">
            <v>0.65547249368993199</v>
          </cell>
          <cell r="G48">
            <v>0.34452750631006795</v>
          </cell>
          <cell r="H48">
            <v>1</v>
          </cell>
        </row>
        <row r="49">
          <cell r="A49">
            <v>36312</v>
          </cell>
          <cell r="B49">
            <v>50192672.267699942</v>
          </cell>
          <cell r="C49">
            <v>26372526.532239407</v>
          </cell>
          <cell r="D49">
            <v>76565198.799939349</v>
          </cell>
          <cell r="E49">
            <v>36312</v>
          </cell>
          <cell r="F49">
            <v>0.65555465217102915</v>
          </cell>
          <cell r="G49">
            <v>0.34444534782897079</v>
          </cell>
          <cell r="H49">
            <v>1</v>
          </cell>
        </row>
        <row r="50">
          <cell r="A50">
            <v>36313</v>
          </cell>
          <cell r="B50">
            <v>50381936.202456839</v>
          </cell>
          <cell r="C50">
            <v>29477164.340072382</v>
          </cell>
          <cell r="D50">
            <v>79859100.542529225</v>
          </cell>
          <cell r="E50">
            <v>36313</v>
          </cell>
          <cell r="F50">
            <v>0.6308853450662868</v>
          </cell>
          <cell r="G50">
            <v>0.3691146549337132</v>
          </cell>
          <cell r="H50">
            <v>1</v>
          </cell>
        </row>
        <row r="51">
          <cell r="A51">
            <v>36314</v>
          </cell>
          <cell r="B51">
            <v>50405734.339370474</v>
          </cell>
          <cell r="C51">
            <v>29615341.000863072</v>
          </cell>
          <cell r="D51">
            <v>80021075.340233549</v>
          </cell>
          <cell r="E51">
            <v>36314</v>
          </cell>
          <cell r="F51">
            <v>0.62990573577092546</v>
          </cell>
          <cell r="G51">
            <v>0.37009426422907449</v>
          </cell>
          <cell r="H51">
            <v>1</v>
          </cell>
        </row>
        <row r="52">
          <cell r="A52">
            <v>36318</v>
          </cell>
          <cell r="B52">
            <v>50429604.931511365</v>
          </cell>
          <cell r="C52">
            <v>29915435.550130971</v>
          </cell>
          <cell r="D52">
            <v>80345040.481642336</v>
          </cell>
          <cell r="E52">
            <v>36318</v>
          </cell>
          <cell r="F52">
            <v>0.62766294757215024</v>
          </cell>
          <cell r="G52">
            <v>0.3723370524278497</v>
          </cell>
          <cell r="H52">
            <v>1</v>
          </cell>
        </row>
        <row r="53">
          <cell r="A53">
            <v>36325</v>
          </cell>
          <cell r="B53">
            <v>50525195.367976896</v>
          </cell>
          <cell r="C53">
            <v>30600034.472391624</v>
          </cell>
          <cell r="D53">
            <v>81125229.840368524</v>
          </cell>
          <cell r="E53">
            <v>36325</v>
          </cell>
          <cell r="F53">
            <v>0.6228049580555417</v>
          </cell>
          <cell r="G53">
            <v>0.3771950419444583</v>
          </cell>
          <cell r="H53">
            <v>1</v>
          </cell>
        </row>
        <row r="54">
          <cell r="A54">
            <v>36326</v>
          </cell>
          <cell r="B54">
            <v>50692668.166144811</v>
          </cell>
          <cell r="C54">
            <v>30519452.207489941</v>
          </cell>
          <cell r="D54">
            <v>81212120.373634756</v>
          </cell>
          <cell r="E54">
            <v>36326</v>
          </cell>
          <cell r="F54">
            <v>0.62420077117703254</v>
          </cell>
          <cell r="G54">
            <v>0.3757992288229674</v>
          </cell>
          <cell r="H54">
            <v>1</v>
          </cell>
        </row>
        <row r="55">
          <cell r="A55">
            <v>36327</v>
          </cell>
          <cell r="B55">
            <v>50584389.976195835</v>
          </cell>
          <cell r="C55">
            <v>30447310.55445103</v>
          </cell>
          <cell r="D55">
            <v>81031700.530646861</v>
          </cell>
          <cell r="E55">
            <v>36327</v>
          </cell>
          <cell r="F55">
            <v>0.62425433065006941</v>
          </cell>
          <cell r="G55">
            <v>0.37574566934993059</v>
          </cell>
          <cell r="H55">
            <v>1</v>
          </cell>
        </row>
        <row r="56">
          <cell r="A56">
            <v>36335</v>
          </cell>
          <cell r="B56">
            <v>50608379.544468425</v>
          </cell>
          <cell r="C56">
            <v>32533424.1681462</v>
          </cell>
          <cell r="D56">
            <v>83141803.712614626</v>
          </cell>
          <cell r="E56">
            <v>36335</v>
          </cell>
          <cell r="F56">
            <v>0.60869956248964452</v>
          </cell>
          <cell r="G56">
            <v>0.39130043751035548</v>
          </cell>
          <cell r="H56">
            <v>1</v>
          </cell>
        </row>
        <row r="57">
          <cell r="A57">
            <v>36341</v>
          </cell>
          <cell r="B57">
            <v>50800176.113727912</v>
          </cell>
          <cell r="C57">
            <v>32905337.754908524</v>
          </cell>
          <cell r="D57">
            <v>83705513.868636429</v>
          </cell>
          <cell r="E57">
            <v>36341</v>
          </cell>
          <cell r="F57">
            <v>0.60689163432472759</v>
          </cell>
          <cell r="G57">
            <v>0.39310836567527252</v>
          </cell>
          <cell r="H57">
            <v>1</v>
          </cell>
        </row>
        <row r="58">
          <cell r="A58">
            <v>36342</v>
          </cell>
          <cell r="B58">
            <v>50944006.857821867</v>
          </cell>
          <cell r="C58">
            <v>33002988.857035097</v>
          </cell>
          <cell r="D58">
            <v>83946995.714856967</v>
          </cell>
          <cell r="E58">
            <v>36342</v>
          </cell>
          <cell r="F58">
            <v>0.60685920233361945</v>
          </cell>
          <cell r="G58">
            <v>0.39314079766638055</v>
          </cell>
          <cell r="H58">
            <v>1</v>
          </cell>
        </row>
        <row r="59">
          <cell r="A59">
            <v>36350</v>
          </cell>
          <cell r="B59">
            <v>50817229.798134118</v>
          </cell>
          <cell r="C59">
            <v>32919705.704470236</v>
          </cell>
          <cell r="D59">
            <v>83736935.50260435</v>
          </cell>
          <cell r="E59">
            <v>36350</v>
          </cell>
          <cell r="F59">
            <v>0.60686756080957394</v>
          </cell>
          <cell r="G59">
            <v>0.39313243919042606</v>
          </cell>
          <cell r="H59">
            <v>1</v>
          </cell>
        </row>
        <row r="60">
          <cell r="A60">
            <v>36362</v>
          </cell>
          <cell r="B60">
            <v>51010129.743514046</v>
          </cell>
          <cell r="C60">
            <v>33673697.441642389</v>
          </cell>
          <cell r="D60">
            <v>84683827.185156435</v>
          </cell>
          <cell r="E60">
            <v>36362</v>
          </cell>
          <cell r="F60">
            <v>0.60235975910705197</v>
          </cell>
          <cell r="G60">
            <v>0.39764024089294808</v>
          </cell>
          <cell r="H60">
            <v>1</v>
          </cell>
        </row>
        <row r="61">
          <cell r="A61">
            <v>36368</v>
          </cell>
          <cell r="B61">
            <v>51298973.203186929</v>
          </cell>
          <cell r="C61">
            <v>35366615.128182329</v>
          </cell>
          <cell r="D61">
            <v>86665588.331369251</v>
          </cell>
          <cell r="E61">
            <v>36368</v>
          </cell>
          <cell r="F61">
            <v>0.59191859411423264</v>
          </cell>
          <cell r="G61">
            <v>0.40808140588576747</v>
          </cell>
          <cell r="H61">
            <v>1</v>
          </cell>
        </row>
        <row r="62">
          <cell r="A62">
            <v>36370</v>
          </cell>
          <cell r="B62">
            <v>51443622.149355374</v>
          </cell>
          <cell r="C62">
            <v>36717688.831671335</v>
          </cell>
          <cell r="D62">
            <v>88161310.981026709</v>
          </cell>
          <cell r="E62">
            <v>36370</v>
          </cell>
          <cell r="F62">
            <v>0.58351698241450389</v>
          </cell>
          <cell r="G62">
            <v>0.41648301758549605</v>
          </cell>
          <cell r="H62">
            <v>1</v>
          </cell>
        </row>
        <row r="63">
          <cell r="A63">
            <v>36373</v>
          </cell>
          <cell r="B63">
            <v>51492011.46098686</v>
          </cell>
          <cell r="C63">
            <v>36753038.520971812</v>
          </cell>
          <cell r="D63">
            <v>88245049.981958672</v>
          </cell>
          <cell r="E63">
            <v>36373</v>
          </cell>
          <cell r="F63">
            <v>0.58351161307647492</v>
          </cell>
          <cell r="G63">
            <v>0.41648838692352508</v>
          </cell>
          <cell r="H63">
            <v>1</v>
          </cell>
        </row>
        <row r="64">
          <cell r="A64">
            <v>36375</v>
          </cell>
          <cell r="B64">
            <v>51564779.791437022</v>
          </cell>
          <cell r="C64">
            <v>41759853.449244738</v>
          </cell>
          <cell r="D64">
            <v>93324633.240681767</v>
          </cell>
          <cell r="E64">
            <v>36375</v>
          </cell>
          <cell r="F64">
            <v>0.55253128783750816</v>
          </cell>
          <cell r="G64">
            <v>0.44746871216249173</v>
          </cell>
          <cell r="H64">
            <v>0.99999999999999989</v>
          </cell>
        </row>
        <row r="65">
          <cell r="A65">
            <v>36376</v>
          </cell>
          <cell r="B65">
            <v>51613316.966173172</v>
          </cell>
          <cell r="C65">
            <v>42681588.898420632</v>
          </cell>
          <cell r="D65">
            <v>94294905.864593804</v>
          </cell>
          <cell r="E65">
            <v>36376</v>
          </cell>
          <cell r="F65">
            <v>0.54736060758456229</v>
          </cell>
          <cell r="G65">
            <v>0.45263939241543771</v>
          </cell>
          <cell r="H65">
            <v>1</v>
          </cell>
        </row>
        <row r="66">
          <cell r="A66">
            <v>36381</v>
          </cell>
          <cell r="B66">
            <v>51637607.358091809</v>
          </cell>
          <cell r="C66">
            <v>42665462.620004922</v>
          </cell>
          <cell r="D66">
            <v>94303069.978096724</v>
          </cell>
          <cell r="E66">
            <v>36381</v>
          </cell>
          <cell r="F66">
            <v>0.54757079880947035</v>
          </cell>
          <cell r="G66">
            <v>0.45242920119052971</v>
          </cell>
          <cell r="H66">
            <v>1</v>
          </cell>
        </row>
        <row r="67">
          <cell r="A67">
            <v>36382</v>
          </cell>
          <cell r="B67">
            <v>51759273.773855172</v>
          </cell>
          <cell r="C67">
            <v>43272195.49035836</v>
          </cell>
          <cell r="D67">
            <v>95031469.264213532</v>
          </cell>
          <cell r="E67">
            <v>36382</v>
          </cell>
          <cell r="F67">
            <v>0.54465404117819338</v>
          </cell>
          <cell r="G67">
            <v>0.45534595882180667</v>
          </cell>
          <cell r="H67">
            <v>1</v>
          </cell>
        </row>
        <row r="68">
          <cell r="A68">
            <v>36385</v>
          </cell>
          <cell r="B68">
            <v>51783592.056391627</v>
          </cell>
          <cell r="C68">
            <v>43631030.426787548</v>
          </cell>
          <cell r="D68">
            <v>95414622.483179182</v>
          </cell>
          <cell r="E68">
            <v>36385</v>
          </cell>
          <cell r="F68">
            <v>0.54272176222801338</v>
          </cell>
          <cell r="G68">
            <v>0.45727823777198662</v>
          </cell>
          <cell r="H68">
            <v>1</v>
          </cell>
        </row>
        <row r="69">
          <cell r="A69">
            <v>36388</v>
          </cell>
          <cell r="B69">
            <v>51731832.158322327</v>
          </cell>
          <cell r="C69">
            <v>44818619.403177693</v>
          </cell>
          <cell r="D69">
            <v>96550451.561500013</v>
          </cell>
          <cell r="E69">
            <v>36388</v>
          </cell>
          <cell r="F69">
            <v>0.53580103792026856</v>
          </cell>
          <cell r="G69">
            <v>0.46419896207973144</v>
          </cell>
          <cell r="H69">
            <v>1</v>
          </cell>
        </row>
        <row r="70">
          <cell r="A70">
            <v>36399</v>
          </cell>
          <cell r="B70">
            <v>51804991.242917798</v>
          </cell>
          <cell r="C70">
            <v>51209050.970532283</v>
          </cell>
          <cell r="D70">
            <v>103014042.21345007</v>
          </cell>
          <cell r="E70">
            <v>36399</v>
          </cell>
          <cell r="F70">
            <v>0.50289251960014691</v>
          </cell>
          <cell r="G70">
            <v>0.4971074803998532</v>
          </cell>
          <cell r="H70">
            <v>1</v>
          </cell>
        </row>
        <row r="71">
          <cell r="A71">
            <v>36403</v>
          </cell>
          <cell r="B71">
            <v>52073398.748526804</v>
          </cell>
          <cell r="C71">
            <v>55105990.151832677</v>
          </cell>
          <cell r="D71">
            <v>107179388.90035948</v>
          </cell>
          <cell r="E71">
            <v>36403</v>
          </cell>
          <cell r="F71">
            <v>0.48585273048102023</v>
          </cell>
          <cell r="G71">
            <v>0.51414726951897982</v>
          </cell>
          <cell r="H71">
            <v>1</v>
          </cell>
        </row>
        <row r="72">
          <cell r="A72">
            <v>36404</v>
          </cell>
          <cell r="B72">
            <v>52171456.69468718</v>
          </cell>
          <cell r="C72">
            <v>55209009.722066447</v>
          </cell>
          <cell r="D72">
            <v>107380466.41675362</v>
          </cell>
          <cell r="E72">
            <v>36404</v>
          </cell>
          <cell r="F72">
            <v>0.48585611923312833</v>
          </cell>
          <cell r="G72">
            <v>0.51414388076687167</v>
          </cell>
          <cell r="H72">
            <v>1</v>
          </cell>
        </row>
        <row r="73">
          <cell r="A73">
            <v>36410</v>
          </cell>
          <cell r="B73">
            <v>52195927.231508002</v>
          </cell>
          <cell r="C73">
            <v>55736542.652552955</v>
          </cell>
          <cell r="D73">
            <v>107932469.88406095</v>
          </cell>
          <cell r="E73">
            <v>36410</v>
          </cell>
          <cell r="F73">
            <v>0.48359800611971443</v>
          </cell>
          <cell r="G73">
            <v>0.51640199388028563</v>
          </cell>
          <cell r="H73">
            <v>1</v>
          </cell>
        </row>
        <row r="74">
          <cell r="A74">
            <v>36412</v>
          </cell>
          <cell r="B74">
            <v>52219750.649559885</v>
          </cell>
          <cell r="C74">
            <v>55758267.339091457</v>
          </cell>
          <cell r="D74">
            <v>107978017.98865134</v>
          </cell>
          <cell r="E74">
            <v>36412</v>
          </cell>
          <cell r="F74">
            <v>0.48361464326052239</v>
          </cell>
          <cell r="G74">
            <v>0.51638535673947772</v>
          </cell>
          <cell r="H74">
            <v>1</v>
          </cell>
        </row>
        <row r="75">
          <cell r="A75">
            <v>36425</v>
          </cell>
          <cell r="B75">
            <v>52268797.932393506</v>
          </cell>
          <cell r="C75">
            <v>57340413.557234325</v>
          </cell>
          <cell r="D75">
            <v>109609211.48962784</v>
          </cell>
          <cell r="E75">
            <v>36425</v>
          </cell>
          <cell r="F75">
            <v>0.47686501181827795</v>
          </cell>
          <cell r="G75">
            <v>0.52313498818172199</v>
          </cell>
          <cell r="H75">
            <v>1</v>
          </cell>
        </row>
        <row r="76">
          <cell r="A76">
            <v>36434</v>
          </cell>
          <cell r="B76">
            <v>52588413.928597942</v>
          </cell>
          <cell r="C76">
            <v>57703666.062495582</v>
          </cell>
          <cell r="D76">
            <v>110292079.99109352</v>
          </cell>
          <cell r="E76">
            <v>36434</v>
          </cell>
          <cell r="F76">
            <v>0.4768104285715225</v>
          </cell>
          <cell r="G76">
            <v>0.52318957142847755</v>
          </cell>
          <cell r="H76">
            <v>1</v>
          </cell>
        </row>
        <row r="77">
          <cell r="A77">
            <v>36439</v>
          </cell>
          <cell r="B77">
            <v>52809634.780001238</v>
          </cell>
          <cell r="C77">
            <v>58212025.933626726</v>
          </cell>
          <cell r="D77">
            <v>111021660.71362796</v>
          </cell>
          <cell r="E77">
            <v>36439</v>
          </cell>
          <cell r="F77">
            <v>0.47566965257545302</v>
          </cell>
          <cell r="G77">
            <v>0.52433034742454698</v>
          </cell>
          <cell r="H77">
            <v>1</v>
          </cell>
        </row>
        <row r="78">
          <cell r="A78">
            <v>36440</v>
          </cell>
          <cell r="B78">
            <v>52933024.682584919</v>
          </cell>
          <cell r="C78">
            <v>64120638.16777692</v>
          </cell>
          <cell r="D78">
            <v>117053662.85036184</v>
          </cell>
          <cell r="E78">
            <v>36440</v>
          </cell>
          <cell r="F78">
            <v>0.45221160443524977</v>
          </cell>
          <cell r="G78">
            <v>0.54778839556475023</v>
          </cell>
          <cell r="H78">
            <v>1</v>
          </cell>
        </row>
        <row r="79">
          <cell r="A79">
            <v>36446</v>
          </cell>
          <cell r="B79">
            <v>52822055.028441384</v>
          </cell>
          <cell r="C79">
            <v>63991385.116421804</v>
          </cell>
          <cell r="D79">
            <v>116813440.14486319</v>
          </cell>
          <cell r="E79">
            <v>36446</v>
          </cell>
          <cell r="F79">
            <v>0.45219158825333344</v>
          </cell>
          <cell r="G79">
            <v>0.54780841174666661</v>
          </cell>
          <cell r="H79">
            <v>1</v>
          </cell>
        </row>
        <row r="80">
          <cell r="A80">
            <v>36451</v>
          </cell>
          <cell r="B80">
            <v>52970952.479772545</v>
          </cell>
          <cell r="C80">
            <v>66128900.631828085</v>
          </cell>
          <cell r="D80">
            <v>119099853.11160064</v>
          </cell>
          <cell r="E80">
            <v>36451</v>
          </cell>
          <cell r="F80">
            <v>0.4447608548277297</v>
          </cell>
          <cell r="G80">
            <v>0.55523914517227024</v>
          </cell>
          <cell r="H80">
            <v>1</v>
          </cell>
        </row>
        <row r="81">
          <cell r="A81">
            <v>36465</v>
          </cell>
          <cell r="B81">
            <v>53094710.746395692</v>
          </cell>
          <cell r="C81">
            <v>66288922.420792475</v>
          </cell>
          <cell r="D81">
            <v>119383633.16718817</v>
          </cell>
          <cell r="E81">
            <v>36465</v>
          </cell>
          <cell r="F81">
            <v>0.44474028254811426</v>
          </cell>
          <cell r="G81">
            <v>0.55525971745188574</v>
          </cell>
          <cell r="H81">
            <v>1</v>
          </cell>
        </row>
        <row r="82">
          <cell r="A82">
            <v>36468</v>
          </cell>
          <cell r="B82">
            <v>53305429.267222889</v>
          </cell>
          <cell r="C82">
            <v>63996869.1004951</v>
          </cell>
          <cell r="D82">
            <v>117302298.36771798</v>
          </cell>
          <cell r="E82">
            <v>36468</v>
          </cell>
          <cell r="F82">
            <v>0.45442783311987295</v>
          </cell>
          <cell r="G82">
            <v>0.54557216688012711</v>
          </cell>
          <cell r="H82">
            <v>1</v>
          </cell>
        </row>
        <row r="83">
          <cell r="A83">
            <v>36473</v>
          </cell>
          <cell r="B83">
            <v>53379960.473692127</v>
          </cell>
          <cell r="C83">
            <v>64423781.727514729</v>
          </cell>
          <cell r="D83">
            <v>117803742.20120686</v>
          </cell>
          <cell r="E83">
            <v>36473</v>
          </cell>
          <cell r="F83">
            <v>0.45312618662419085</v>
          </cell>
          <cell r="G83">
            <v>0.54687381337580909</v>
          </cell>
          <cell r="H83">
            <v>1</v>
          </cell>
        </row>
        <row r="84">
          <cell r="A84">
            <v>36480</v>
          </cell>
          <cell r="B84">
            <v>53504564.428535208</v>
          </cell>
          <cell r="C84">
            <v>64883623.230152309</v>
          </cell>
          <cell r="D84">
            <v>118388187.65868752</v>
          </cell>
          <cell r="E84">
            <v>36480</v>
          </cell>
          <cell r="F84">
            <v>0.4519417476242526</v>
          </cell>
          <cell r="G84">
            <v>0.54805825237574746</v>
          </cell>
          <cell r="H84">
            <v>1</v>
          </cell>
        </row>
        <row r="85">
          <cell r="A85">
            <v>36481</v>
          </cell>
          <cell r="B85">
            <v>53679297.253686152</v>
          </cell>
          <cell r="C85">
            <v>68267143.279037222</v>
          </cell>
          <cell r="D85">
            <v>121946440.53272337</v>
          </cell>
          <cell r="E85">
            <v>36481</v>
          </cell>
          <cell r="F85">
            <v>0.44018748738534713</v>
          </cell>
          <cell r="G85">
            <v>0.55981251261465292</v>
          </cell>
          <cell r="H85">
            <v>1</v>
          </cell>
        </row>
        <row r="86">
          <cell r="A86">
            <v>36494</v>
          </cell>
          <cell r="B86">
            <v>53704269.405321062</v>
          </cell>
          <cell r="C86">
            <v>68858561.465938255</v>
          </cell>
          <cell r="D86">
            <v>122562830.87125932</v>
          </cell>
          <cell r="E86">
            <v>36494</v>
          </cell>
          <cell r="F86">
            <v>0.43817745578781814</v>
          </cell>
          <cell r="G86">
            <v>0.56182254421218181</v>
          </cell>
          <cell r="H86">
            <v>1</v>
          </cell>
        </row>
        <row r="87">
          <cell r="A87">
            <v>36495</v>
          </cell>
          <cell r="B87">
            <v>54030754.629353464</v>
          </cell>
          <cell r="C87">
            <v>69403306.469801635</v>
          </cell>
          <cell r="D87">
            <v>123434061.0991551</v>
          </cell>
          <cell r="E87">
            <v>36495</v>
          </cell>
          <cell r="F87">
            <v>0.43772970076671408</v>
          </cell>
          <cell r="G87">
            <v>0.56227029923328598</v>
          </cell>
          <cell r="H87">
            <v>1</v>
          </cell>
        </row>
        <row r="88">
          <cell r="A88">
            <v>36501</v>
          </cell>
          <cell r="B88">
            <v>53927055.867941447</v>
          </cell>
          <cell r="C88">
            <v>69244576.431699276</v>
          </cell>
          <cell r="D88">
            <v>123171632.29964072</v>
          </cell>
          <cell r="E88">
            <v>36501</v>
          </cell>
          <cell r="F88">
            <v>0.4378204206692059</v>
          </cell>
          <cell r="G88">
            <v>0.56217957933079421</v>
          </cell>
          <cell r="H88">
            <v>1</v>
          </cell>
        </row>
        <row r="89">
          <cell r="A89">
            <v>36509</v>
          </cell>
          <cell r="B89">
            <v>54078286.032598525</v>
          </cell>
          <cell r="C89">
            <v>69552894.785555184</v>
          </cell>
          <cell r="D89">
            <v>123631180.81815371</v>
          </cell>
          <cell r="E89">
            <v>36509</v>
          </cell>
          <cell r="F89">
            <v>0.43741623815872993</v>
          </cell>
          <cell r="G89">
            <v>0.56258376184127012</v>
          </cell>
          <cell r="H89">
            <v>1</v>
          </cell>
        </row>
        <row r="90">
          <cell r="A90">
            <v>36514</v>
          </cell>
          <cell r="B90">
            <v>54279588.42210155</v>
          </cell>
          <cell r="C90">
            <v>71273029.280965537</v>
          </cell>
          <cell r="D90">
            <v>125552617.70306709</v>
          </cell>
          <cell r="E90">
            <v>36514</v>
          </cell>
          <cell r="F90">
            <v>0.43232542192368456</v>
          </cell>
          <cell r="G90">
            <v>0.56767457807631538</v>
          </cell>
          <cell r="H90">
            <v>1</v>
          </cell>
        </row>
        <row r="91">
          <cell r="A91">
            <v>36521</v>
          </cell>
          <cell r="B91">
            <v>54405597.929357581</v>
          </cell>
          <cell r="C91">
            <v>71827458.609592944</v>
          </cell>
          <cell r="D91">
            <v>126233056.53895053</v>
          </cell>
          <cell r="E91">
            <v>36521</v>
          </cell>
          <cell r="F91">
            <v>0.43099327086776323</v>
          </cell>
          <cell r="G91">
            <v>0.56900672913223671</v>
          </cell>
          <cell r="H91">
            <v>1</v>
          </cell>
        </row>
        <row r="92">
          <cell r="A92">
            <v>36523</v>
          </cell>
          <cell r="B92">
            <v>54582639.682288796</v>
          </cell>
          <cell r="C92">
            <v>75727106.503916442</v>
          </cell>
          <cell r="D92">
            <v>130309746.18620524</v>
          </cell>
          <cell r="E92">
            <v>36523</v>
          </cell>
          <cell r="F92">
            <v>0.41886843678057128</v>
          </cell>
          <cell r="G92">
            <v>0.58113156321942872</v>
          </cell>
          <cell r="H92">
            <v>1</v>
          </cell>
        </row>
        <row r="93">
          <cell r="A93">
            <v>36529</v>
          </cell>
          <cell r="B93">
            <v>54633256.409210883</v>
          </cell>
          <cell r="C93">
            <v>78419930.58719255</v>
          </cell>
          <cell r="D93">
            <v>133053186.99640343</v>
          </cell>
          <cell r="E93">
            <v>36529</v>
          </cell>
          <cell r="F93">
            <v>0.41061215926145145</v>
          </cell>
          <cell r="G93">
            <v>0.58938784073854866</v>
          </cell>
          <cell r="H93">
            <v>1</v>
          </cell>
        </row>
        <row r="94">
          <cell r="A94">
            <v>36537</v>
          </cell>
          <cell r="B94">
            <v>54785665.607630357</v>
          </cell>
          <cell r="C94">
            <v>78854730.221339405</v>
          </cell>
          <cell r="D94">
            <v>133640395.82896976</v>
          </cell>
          <cell r="E94">
            <v>36537</v>
          </cell>
          <cell r="F94">
            <v>0.4099483937307693</v>
          </cell>
          <cell r="G94">
            <v>0.5900516062692307</v>
          </cell>
          <cell r="H94">
            <v>1</v>
          </cell>
        </row>
        <row r="95">
          <cell r="A95">
            <v>36551</v>
          </cell>
          <cell r="B95">
            <v>54989134.808589965</v>
          </cell>
          <cell r="C95">
            <v>81515174.704833493</v>
          </cell>
          <cell r="D95">
            <v>136504309.51342344</v>
          </cell>
          <cell r="E95">
            <v>36551</v>
          </cell>
          <cell r="F95">
            <v>0.40283808624505363</v>
          </cell>
          <cell r="G95">
            <v>0.59716191375494654</v>
          </cell>
          <cell r="H95">
            <v>1.0000000000000002</v>
          </cell>
        </row>
        <row r="96">
          <cell r="A96">
            <v>36553</v>
          </cell>
          <cell r="B96">
            <v>55346559.985515468</v>
          </cell>
          <cell r="C96">
            <v>80968550.770575196</v>
          </cell>
          <cell r="D96">
            <v>136315110.75609067</v>
          </cell>
          <cell r="E96">
            <v>36553</v>
          </cell>
          <cell r="F96">
            <v>0.4060192569886647</v>
          </cell>
          <cell r="G96">
            <v>0.5939807430113353</v>
          </cell>
          <cell r="H96">
            <v>1</v>
          </cell>
        </row>
        <row r="97">
          <cell r="A97">
            <v>36559</v>
          </cell>
          <cell r="B97">
            <v>55397623.645787425</v>
          </cell>
          <cell r="C97">
            <v>82437095.93357937</v>
          </cell>
          <cell r="D97">
            <v>137834719.5793668</v>
          </cell>
          <cell r="E97">
            <v>36559</v>
          </cell>
          <cell r="F97">
            <v>0.40191342076107928</v>
          </cell>
          <cell r="G97">
            <v>0.59808657923892061</v>
          </cell>
          <cell r="H97">
            <v>0.99999999999999989</v>
          </cell>
        </row>
        <row r="98">
          <cell r="A98">
            <v>36564</v>
          </cell>
          <cell r="B98">
            <v>55551789.524220973</v>
          </cell>
          <cell r="C98">
            <v>83180128.08966209</v>
          </cell>
          <cell r="D98">
            <v>138731917.61388308</v>
          </cell>
          <cell r="E98">
            <v>36564</v>
          </cell>
          <cell r="F98">
            <v>0.40042544267882185</v>
          </cell>
          <cell r="G98">
            <v>0.59957455732117804</v>
          </cell>
          <cell r="H98">
            <v>0.99999999999999989</v>
          </cell>
        </row>
        <row r="99">
          <cell r="A99">
            <v>36574</v>
          </cell>
          <cell r="B99">
            <v>55545015.565874457</v>
          </cell>
          <cell r="C99">
            <v>83179291.176215097</v>
          </cell>
          <cell r="D99">
            <v>138724306.74208957</v>
          </cell>
          <cell r="E99">
            <v>36574</v>
          </cell>
          <cell r="F99">
            <v>0.400398580972125</v>
          </cell>
          <cell r="G99">
            <v>0.59960141902787489</v>
          </cell>
          <cell r="H99">
            <v>0.99999999999999989</v>
          </cell>
        </row>
        <row r="100">
          <cell r="A100">
            <v>36580</v>
          </cell>
          <cell r="B100">
            <v>55657639.727522299</v>
          </cell>
          <cell r="C100">
            <v>83373447.33200179</v>
          </cell>
          <cell r="D100">
            <v>139031087.05952409</v>
          </cell>
          <cell r="E100">
            <v>36580</v>
          </cell>
          <cell r="F100">
            <v>0.40032514241720135</v>
          </cell>
          <cell r="G100">
            <v>0.5996748575827987</v>
          </cell>
          <cell r="H100">
            <v>1</v>
          </cell>
        </row>
        <row r="101">
          <cell r="A101">
            <v>36581</v>
          </cell>
          <cell r="B101">
            <v>55812167.201762334</v>
          </cell>
          <cell r="C101">
            <v>86358140.16332148</v>
          </cell>
          <cell r="D101">
            <v>142170307.36508381</v>
          </cell>
          <cell r="E101">
            <v>36581</v>
          </cell>
          <cell r="F101">
            <v>0.39257259997645239</v>
          </cell>
          <cell r="G101">
            <v>0.60742740002354756</v>
          </cell>
          <cell r="H101">
            <v>1</v>
          </cell>
        </row>
        <row r="102">
          <cell r="A102">
            <v>36588</v>
          </cell>
          <cell r="B102">
            <v>55837915.753895372</v>
          </cell>
          <cell r="C102">
            <v>87399796.529961258</v>
          </cell>
          <cell r="D102">
            <v>143237712.28385663</v>
          </cell>
          <cell r="E102">
            <v>36588</v>
          </cell>
          <cell r="F102">
            <v>0.38982691683346921</v>
          </cell>
          <cell r="G102">
            <v>0.61017308316653074</v>
          </cell>
          <cell r="H102">
            <v>1</v>
          </cell>
        </row>
        <row r="103">
          <cell r="A103">
            <v>36592</v>
          </cell>
          <cell r="B103">
            <v>55903482.412027523</v>
          </cell>
          <cell r="C103">
            <v>87521021.866467357</v>
          </cell>
          <cell r="D103">
            <v>143424504.27849489</v>
          </cell>
          <cell r="E103">
            <v>36592</v>
          </cell>
          <cell r="F103">
            <v>0.38977636836364304</v>
          </cell>
          <cell r="G103">
            <v>0.61022363163635684</v>
          </cell>
          <cell r="H103">
            <v>0.99999999999999989</v>
          </cell>
        </row>
        <row r="104">
          <cell r="A104">
            <v>36605</v>
          </cell>
          <cell r="B104">
            <v>56006830.144074537</v>
          </cell>
          <cell r="C104">
            <v>89139331.11973764</v>
          </cell>
          <cell r="D104">
            <v>145146161.26381218</v>
          </cell>
          <cell r="E104">
            <v>36605</v>
          </cell>
          <cell r="F104">
            <v>0.38586504566440882</v>
          </cell>
          <cell r="G104">
            <v>0.61413495433559107</v>
          </cell>
          <cell r="H104">
            <v>0.99999999999999989</v>
          </cell>
        </row>
        <row r="105">
          <cell r="A105">
            <v>36612</v>
          </cell>
          <cell r="B105">
            <v>56298000.648877583</v>
          </cell>
          <cell r="C105">
            <v>86387096.406492949</v>
          </cell>
          <cell r="D105">
            <v>142685097.05537054</v>
          </cell>
          <cell r="E105">
            <v>36612</v>
          </cell>
          <cell r="F105">
            <v>0.39456118270733292</v>
          </cell>
          <cell r="G105">
            <v>0.60543881729266702</v>
          </cell>
          <cell r="H105">
            <v>1</v>
          </cell>
        </row>
        <row r="106">
          <cell r="A106">
            <v>36616</v>
          </cell>
          <cell r="B106">
            <v>56479353.764257871</v>
          </cell>
          <cell r="C106">
            <v>94519508.559834406</v>
          </cell>
          <cell r="D106">
            <v>150998862.32409227</v>
          </cell>
          <cell r="E106">
            <v>36616</v>
          </cell>
          <cell r="F106">
            <v>0.37403827350059737</v>
          </cell>
          <cell r="G106">
            <v>0.62596172649940274</v>
          </cell>
          <cell r="H106">
            <v>1</v>
          </cell>
        </row>
        <row r="107">
          <cell r="A107">
            <v>36620</v>
          </cell>
          <cell r="B107">
            <v>56475718.943175659</v>
          </cell>
          <cell r="C107">
            <v>94691009.720230848</v>
          </cell>
          <cell r="D107">
            <v>151166728.66340649</v>
          </cell>
          <cell r="E107">
            <v>36620</v>
          </cell>
          <cell r="F107">
            <v>0.37359886955632027</v>
          </cell>
          <cell r="G107">
            <v>0.62640113044367984</v>
          </cell>
          <cell r="H107">
            <v>1</v>
          </cell>
        </row>
        <row r="108">
          <cell r="A108">
            <v>36621</v>
          </cell>
          <cell r="B108">
            <v>56579974.297392733</v>
          </cell>
          <cell r="C108">
            <v>95156052.695726827</v>
          </cell>
          <cell r="D108">
            <v>151736026.99311957</v>
          </cell>
          <cell r="E108">
            <v>36621</v>
          </cell>
          <cell r="F108">
            <v>0.37288424785208285</v>
          </cell>
          <cell r="G108">
            <v>0.62711575214791704</v>
          </cell>
          <cell r="H108">
            <v>0.99999999999999989</v>
          </cell>
        </row>
        <row r="109">
          <cell r="A109">
            <v>36629</v>
          </cell>
          <cell r="B109">
            <v>56606004.658087432</v>
          </cell>
          <cell r="C109">
            <v>95903363.722733885</v>
          </cell>
          <cell r="D109">
            <v>152509368.38082132</v>
          </cell>
          <cell r="E109">
            <v>36629</v>
          </cell>
          <cell r="F109">
            <v>0.3711641144348603</v>
          </cell>
          <cell r="G109">
            <v>0.6288358855651397</v>
          </cell>
          <cell r="H109">
            <v>1</v>
          </cell>
        </row>
        <row r="110">
          <cell r="A110">
            <v>36644</v>
          </cell>
          <cell r="B110">
            <v>56814931.994615979</v>
          </cell>
          <cell r="C110">
            <v>98134731.543736055</v>
          </cell>
          <cell r="D110">
            <v>154949663.53835204</v>
          </cell>
          <cell r="E110">
            <v>36644</v>
          </cell>
          <cell r="F110">
            <v>0.3666670239690682</v>
          </cell>
          <cell r="G110">
            <v>0.63333297603093175</v>
          </cell>
          <cell r="H110">
            <v>1</v>
          </cell>
        </row>
        <row r="111">
          <cell r="A111">
            <v>36648</v>
          </cell>
          <cell r="B111">
            <v>57207506.940816358</v>
          </cell>
          <cell r="C111">
            <v>99286252.231296122</v>
          </cell>
          <cell r="D111">
            <v>156493759.17211246</v>
          </cell>
          <cell r="E111">
            <v>36648</v>
          </cell>
          <cell r="F111">
            <v>0.365557752867955</v>
          </cell>
          <cell r="G111">
            <v>0.63444224713204511</v>
          </cell>
          <cell r="H111">
            <v>1</v>
          </cell>
        </row>
        <row r="112">
          <cell r="A112">
            <v>36656</v>
          </cell>
          <cell r="B112">
            <v>57312226.325639509</v>
          </cell>
          <cell r="C112">
            <v>98982525.804161593</v>
          </cell>
          <cell r="D112">
            <v>156294752.12980109</v>
          </cell>
          <cell r="E112">
            <v>36656</v>
          </cell>
          <cell r="F112">
            <v>0.36669322254686021</v>
          </cell>
          <cell r="G112">
            <v>0.63330677745313979</v>
          </cell>
          <cell r="H112">
            <v>1</v>
          </cell>
        </row>
        <row r="113">
          <cell r="A113">
            <v>36661</v>
          </cell>
          <cell r="B113">
            <v>57523078.455155</v>
          </cell>
          <cell r="C113">
            <v>99755076.290732771</v>
          </cell>
          <cell r="D113">
            <v>157278154.74588776</v>
          </cell>
          <cell r="E113">
            <v>36661</v>
          </cell>
          <cell r="F113">
            <v>0.36574105633483733</v>
          </cell>
          <cell r="G113">
            <v>0.63425894366516278</v>
          </cell>
          <cell r="H113">
            <v>1</v>
          </cell>
        </row>
        <row r="114">
          <cell r="A114">
            <v>36664</v>
          </cell>
          <cell r="B114">
            <v>57654962.973351449</v>
          </cell>
          <cell r="C114">
            <v>100366463.62260906</v>
          </cell>
          <cell r="D114">
            <v>158021426.5959605</v>
          </cell>
          <cell r="E114">
            <v>36664</v>
          </cell>
          <cell r="F114">
            <v>0.36485535041249451</v>
          </cell>
          <cell r="G114">
            <v>0.63514464958750561</v>
          </cell>
          <cell r="H114">
            <v>1</v>
          </cell>
        </row>
        <row r="115">
          <cell r="A115">
            <v>36678</v>
          </cell>
          <cell r="B115">
            <v>57589945.519830793</v>
          </cell>
          <cell r="C115">
            <v>100724276.82501808</v>
          </cell>
          <cell r="D115">
            <v>158314222.34484887</v>
          </cell>
          <cell r="E115">
            <v>36678</v>
          </cell>
          <cell r="F115">
            <v>0.36376987908505881</v>
          </cell>
          <cell r="G115">
            <v>0.63623012091494113</v>
          </cell>
          <cell r="H115">
            <v>1</v>
          </cell>
        </row>
        <row r="116">
          <cell r="A116">
            <v>36711</v>
          </cell>
          <cell r="B116">
            <v>56826014.844985388</v>
          </cell>
          <cell r="C116">
            <v>100870311.02535164</v>
          </cell>
          <cell r="D116">
            <v>157696325.87033704</v>
          </cell>
          <cell r="E116">
            <v>36711</v>
          </cell>
          <cell r="F116">
            <v>0.36035091199087005</v>
          </cell>
          <cell r="G116">
            <v>0.6396490880091299</v>
          </cell>
          <cell r="H116">
            <v>1</v>
          </cell>
        </row>
        <row r="117">
          <cell r="A117">
            <v>36732</v>
          </cell>
          <cell r="B117">
            <v>57705547.18281129</v>
          </cell>
          <cell r="C117">
            <v>105794396.37948298</v>
          </cell>
          <cell r="D117">
            <v>163499943.56229427</v>
          </cell>
          <cell r="E117">
            <v>36732</v>
          </cell>
          <cell r="F117">
            <v>0.35293924832961909</v>
          </cell>
          <cell r="G117">
            <v>0.64706075167038091</v>
          </cell>
          <cell r="H117">
            <v>1</v>
          </cell>
        </row>
        <row r="118">
          <cell r="A118">
            <v>36741</v>
          </cell>
          <cell r="B118">
            <v>58254597.237929203</v>
          </cell>
          <cell r="C118">
            <v>107108068.11367217</v>
          </cell>
          <cell r="D118">
            <v>165362665.35160136</v>
          </cell>
          <cell r="E118">
            <v>36741</v>
          </cell>
          <cell r="F118">
            <v>0.35228385508945276</v>
          </cell>
          <cell r="G118">
            <v>0.6477161449105473</v>
          </cell>
          <cell r="H118">
            <v>1</v>
          </cell>
        </row>
        <row r="119">
          <cell r="A119">
            <v>36753</v>
          </cell>
          <cell r="B119">
            <v>58353072.888255291</v>
          </cell>
          <cell r="C119">
            <v>107323684.19910851</v>
          </cell>
          <cell r="D119">
            <v>165676757.08736381</v>
          </cell>
          <cell r="E119">
            <v>36753</v>
          </cell>
          <cell r="F119">
            <v>0.35221037587961024</v>
          </cell>
          <cell r="G119">
            <v>0.64778962412038965</v>
          </cell>
          <cell r="H119">
            <v>0.99999999999999989</v>
          </cell>
        </row>
        <row r="120">
          <cell r="A120">
            <v>36754</v>
          </cell>
          <cell r="B120">
            <v>58672683.38491264</v>
          </cell>
          <cell r="C120">
            <v>109967632.27206901</v>
          </cell>
          <cell r="D120">
            <v>168640315.65698165</v>
          </cell>
          <cell r="E120">
            <v>36754</v>
          </cell>
          <cell r="F120">
            <v>0.3479161145799457</v>
          </cell>
          <cell r="G120">
            <v>0.65208388542005424</v>
          </cell>
          <cell r="H120">
            <v>1</v>
          </cell>
        </row>
        <row r="121">
          <cell r="A121">
            <v>36754</v>
          </cell>
          <cell r="B121">
            <v>58726590.377087101</v>
          </cell>
          <cell r="C121">
            <v>108021255.03664447</v>
          </cell>
          <cell r="D121">
            <v>166747845.41373158</v>
          </cell>
          <cell r="E121">
            <v>36754</v>
          </cell>
          <cell r="F121">
            <v>0.35218800117852078</v>
          </cell>
          <cell r="G121">
            <v>0.64781199882147922</v>
          </cell>
          <cell r="H121">
            <v>1</v>
          </cell>
        </row>
        <row r="122">
          <cell r="A122">
            <v>36759</v>
          </cell>
          <cell r="B122">
            <v>58726590.377087101</v>
          </cell>
          <cell r="C122">
            <v>109508064.03664447</v>
          </cell>
          <cell r="D122">
            <v>168234654.41373158</v>
          </cell>
          <cell r="E122">
            <v>36759</v>
          </cell>
          <cell r="F122">
            <v>0.34907546594213318</v>
          </cell>
          <cell r="G122">
            <v>0.65092453405786688</v>
          </cell>
          <cell r="H122">
            <v>1</v>
          </cell>
        </row>
        <row r="123">
          <cell r="A123">
            <v>36762</v>
          </cell>
          <cell r="B123">
            <v>58781329.130733781</v>
          </cell>
          <cell r="C123">
            <v>114074153.77676412</v>
          </cell>
          <cell r="D123">
            <v>172855482.90749791</v>
          </cell>
          <cell r="E123">
            <v>36762</v>
          </cell>
          <cell r="F123">
            <v>0.34006054156922572</v>
          </cell>
          <cell r="G123">
            <v>0.65993945843077428</v>
          </cell>
          <cell r="H123">
            <v>1</v>
          </cell>
        </row>
        <row r="124">
          <cell r="A124">
            <v>36777</v>
          </cell>
          <cell r="B124">
            <v>58861554.765189976</v>
          </cell>
          <cell r="C124">
            <v>112447289.27932103</v>
          </cell>
          <cell r="D124">
            <v>171308844.04451102</v>
          </cell>
          <cell r="E124">
            <v>36777</v>
          </cell>
          <cell r="F124">
            <v>0.34359904238158323</v>
          </cell>
          <cell r="G124">
            <v>0.65640095761841666</v>
          </cell>
          <cell r="H124">
            <v>0.99999999999999989</v>
          </cell>
        </row>
        <row r="125">
          <cell r="A125">
            <v>36794</v>
          </cell>
          <cell r="B125">
            <v>59264064.450172447</v>
          </cell>
          <cell r="C125">
            <v>114509995.97160245</v>
          </cell>
          <cell r="D125">
            <v>173774060.42177489</v>
          </cell>
          <cell r="E125">
            <v>36794</v>
          </cell>
          <cell r="F125">
            <v>0.34104091431327527</v>
          </cell>
          <cell r="G125">
            <v>0.65895908568672479</v>
          </cell>
          <cell r="H125">
            <v>1</v>
          </cell>
        </row>
        <row r="126">
          <cell r="A126">
            <v>36799</v>
          </cell>
          <cell r="B126">
            <v>59592833.558715314</v>
          </cell>
          <cell r="C126">
            <v>115219155.21191819</v>
          </cell>
          <cell r="D126">
            <v>174811988.77063352</v>
          </cell>
          <cell r="E126">
            <v>36799</v>
          </cell>
          <cell r="F126">
            <v>0.34089671982912795</v>
          </cell>
          <cell r="G126">
            <v>0.65910328017087194</v>
          </cell>
          <cell r="H126">
            <v>0.99999999999999989</v>
          </cell>
        </row>
        <row r="127">
          <cell r="A127">
            <v>36823</v>
          </cell>
          <cell r="B127">
            <v>58572652.85799478</v>
          </cell>
          <cell r="C127">
            <v>115505507.73228236</v>
          </cell>
          <cell r="D127">
            <v>171728426.90158471</v>
          </cell>
          <cell r="E127">
            <v>36823</v>
          </cell>
          <cell r="F127">
            <v>0.34107721077280928</v>
          </cell>
          <cell r="G127">
            <v>0.65892278922719072</v>
          </cell>
          <cell r="H127">
            <v>1</v>
          </cell>
        </row>
        <row r="128">
          <cell r="A128">
            <v>36890</v>
          </cell>
          <cell r="B128">
            <v>58635320.876652993</v>
          </cell>
          <cell r="C128">
            <v>116895098.44908911</v>
          </cell>
          <cell r="D128">
            <v>171980462.79581121</v>
          </cell>
          <cell r="E128">
            <v>36890</v>
          </cell>
          <cell r="F128">
            <v>0.34094175537990895</v>
          </cell>
          <cell r="G128">
            <v>0.65905824462009099</v>
          </cell>
          <cell r="H128">
            <v>1</v>
          </cell>
        </row>
        <row r="129">
          <cell r="A129">
            <v>36891</v>
          </cell>
          <cell r="B129">
            <v>54911048.710395731</v>
          </cell>
          <cell r="C129">
            <v>120826163.5856134</v>
          </cell>
          <cell r="D129">
            <v>162811288.29325888</v>
          </cell>
          <cell r="E129">
            <v>36891</v>
          </cell>
          <cell r="F129">
            <v>0.33726806836322598</v>
          </cell>
          <cell r="G129">
            <v>0.66273193163677402</v>
          </cell>
          <cell r="H129">
            <v>1</v>
          </cell>
        </row>
        <row r="130">
          <cell r="A130">
            <v>36892</v>
          </cell>
          <cell r="B130">
            <v>53786513.921051636</v>
          </cell>
          <cell r="C130">
            <v>120884568.57227537</v>
          </cell>
          <cell r="D130">
            <v>159355574.61319488</v>
          </cell>
          <cell r="E130">
            <v>36892</v>
          </cell>
          <cell r="F130">
            <v>0.33752514809480677</v>
          </cell>
          <cell r="G130">
            <v>0.66247485190519317</v>
          </cell>
          <cell r="H130">
            <v>1</v>
          </cell>
        </row>
        <row r="131">
          <cell r="A131">
            <v>36922</v>
          </cell>
          <cell r="B131">
            <v>53810905.018621355</v>
          </cell>
          <cell r="C131">
            <v>120944937.66016923</v>
          </cell>
          <cell r="D131">
            <v>162085077.91647595</v>
          </cell>
          <cell r="E131">
            <v>36922</v>
          </cell>
          <cell r="F131">
            <v>0.33199172749480771</v>
          </cell>
          <cell r="G131">
            <v>0.66800827250519246</v>
          </cell>
          <cell r="H131">
            <v>1.0000000000000002</v>
          </cell>
        </row>
        <row r="132">
          <cell r="A132">
            <v>36923</v>
          </cell>
          <cell r="B132">
            <v>54530892.234382175</v>
          </cell>
          <cell r="C132">
            <v>122770074.21299566</v>
          </cell>
          <cell r="D132">
            <v>165722250.44385168</v>
          </cell>
          <cell r="E132">
            <v>36923</v>
          </cell>
          <cell r="F132">
            <v>0.32904991386692384</v>
          </cell>
          <cell r="G132">
            <v>0.67095008613307616</v>
          </cell>
          <cell r="H132">
            <v>1</v>
          </cell>
        </row>
        <row r="133">
          <cell r="A133">
            <v>36950</v>
          </cell>
          <cell r="B133">
            <v>54554727.728131555</v>
          </cell>
          <cell r="C133">
            <v>122830502.64468008</v>
          </cell>
          <cell r="D133">
            <v>169290331.42653134</v>
          </cell>
          <cell r="E133">
            <v>36950</v>
          </cell>
          <cell r="F133">
            <v>0.32225542515289612</v>
          </cell>
          <cell r="G133">
            <v>0.67774457484710382</v>
          </cell>
          <cell r="H133">
            <v>1</v>
          </cell>
        </row>
        <row r="134">
          <cell r="A134">
            <v>36981</v>
          </cell>
          <cell r="B134">
            <v>38671152.711575039</v>
          </cell>
          <cell r="C134">
            <v>124497494.01463333</v>
          </cell>
          <cell r="D134">
            <v>123042500.85233644</v>
          </cell>
          <cell r="E134">
            <v>36981</v>
          </cell>
          <cell r="F134">
            <v>0.31429101687379041</v>
          </cell>
          <cell r="G134">
            <v>0.68570898312620954</v>
          </cell>
          <cell r="H134">
            <v>1</v>
          </cell>
        </row>
        <row r="135">
          <cell r="A135">
            <v>36982</v>
          </cell>
          <cell r="B135">
            <v>37981979.878336407</v>
          </cell>
          <cell r="C135">
            <v>126414307.73423226</v>
          </cell>
          <cell r="D135">
            <v>122658915.38744473</v>
          </cell>
          <cell r="E135">
            <v>36982</v>
          </cell>
          <cell r="F135">
            <v>0.30965527257731001</v>
          </cell>
          <cell r="G135">
            <v>0.69034472742268993</v>
          </cell>
          <cell r="H135">
            <v>1</v>
          </cell>
        </row>
        <row r="136">
          <cell r="A136">
            <v>37072</v>
          </cell>
          <cell r="B136">
            <v>36935640.871868677</v>
          </cell>
          <cell r="C136">
            <v>126476511.15057601</v>
          </cell>
          <cell r="D136">
            <v>122173192.26556632</v>
          </cell>
          <cell r="E136">
            <v>37072</v>
          </cell>
          <cell r="F136">
            <v>0.30232197577011938</v>
          </cell>
          <cell r="G136">
            <v>0.69767802422988068</v>
          </cell>
          <cell r="H136">
            <v>1</v>
          </cell>
        </row>
        <row r="137">
          <cell r="A137">
            <v>37164</v>
          </cell>
          <cell r="B137">
            <v>37216570.012229361</v>
          </cell>
          <cell r="C137">
            <v>132289273.11873856</v>
          </cell>
          <cell r="D137">
            <v>125687923.37734291</v>
          </cell>
          <cell r="E137">
            <v>37164</v>
          </cell>
          <cell r="F137">
            <v>0.29610299074237223</v>
          </cell>
          <cell r="G137">
            <v>0.70389700925762766</v>
          </cell>
          <cell r="H137">
            <v>0.99999999999999989</v>
          </cell>
        </row>
        <row r="138">
          <cell r="A138">
            <v>37256</v>
          </cell>
          <cell r="B138">
            <v>33079213.296970282</v>
          </cell>
          <cell r="C138">
            <v>138237124.13489461</v>
          </cell>
          <cell r="D138">
            <v>113814285.27368523</v>
          </cell>
          <cell r="E138">
            <v>37256</v>
          </cell>
          <cell r="F138">
            <v>0.29064201578409821</v>
          </cell>
          <cell r="G138">
            <v>0.70935798421590179</v>
          </cell>
          <cell r="H138">
            <v>1</v>
          </cell>
        </row>
        <row r="139">
          <cell r="A139">
            <v>37346</v>
          </cell>
          <cell r="B139">
            <v>29655374.729965605</v>
          </cell>
          <cell r="C139">
            <v>144458333.75229993</v>
          </cell>
          <cell r="D139">
            <v>101351239.66464916</v>
          </cell>
          <cell r="E139">
            <v>37346</v>
          </cell>
          <cell r="F139">
            <v>0.29260001977370248</v>
          </cell>
          <cell r="G139">
            <v>0.70739998022629758</v>
          </cell>
          <cell r="H139">
            <v>1</v>
          </cell>
        </row>
        <row r="140">
          <cell r="A140">
            <v>37437</v>
          </cell>
          <cell r="B140">
            <v>28773187.541301128</v>
          </cell>
          <cell r="C140">
            <v>150814730.52543107</v>
          </cell>
          <cell r="D140">
            <v>98560936.625562832</v>
          </cell>
          <cell r="E140">
            <v>37437</v>
          </cell>
          <cell r="F140">
            <v>0.29193297594778023</v>
          </cell>
          <cell r="G140">
            <v>0.70806702405221966</v>
          </cell>
          <cell r="H140">
            <v>0.99999999999999989</v>
          </cell>
        </row>
        <row r="141">
          <cell r="A141">
            <v>37529</v>
          </cell>
          <cell r="B141">
            <v>29219488.790735032</v>
          </cell>
          <cell r="C141">
            <v>157532685.31842107</v>
          </cell>
          <cell r="D141">
            <v>100770717.04076901</v>
          </cell>
          <cell r="E141">
            <v>37529</v>
          </cell>
          <cell r="F141">
            <v>0.28996011588280796</v>
          </cell>
          <cell r="G141">
            <v>0.71003988411719199</v>
          </cell>
          <cell r="H141">
            <v>1</v>
          </cell>
        </row>
        <row r="142">
          <cell r="A142">
            <v>37621</v>
          </cell>
          <cell r="B142">
            <v>20504496.782070979</v>
          </cell>
          <cell r="C142">
            <v>164625097.49872735</v>
          </cell>
          <cell r="D142">
            <v>68980871.05014576</v>
          </cell>
          <cell r="E142">
            <v>37621</v>
          </cell>
          <cell r="F142">
            <v>0.29724902672170089</v>
          </cell>
          <cell r="G142">
            <v>0.70275097327829916</v>
          </cell>
          <cell r="H142">
            <v>1</v>
          </cell>
        </row>
        <row r="143">
          <cell r="A143">
            <v>37711</v>
          </cell>
          <cell r="B143">
            <v>19991855.607783087</v>
          </cell>
          <cell r="C143">
            <v>172033437.07043996</v>
          </cell>
          <cell r="D143">
            <v>67747170.168073535</v>
          </cell>
          <cell r="E143">
            <v>37711</v>
          </cell>
          <cell r="F143">
            <v>0.29509506534642577</v>
          </cell>
          <cell r="G143">
            <v>0.70490493465357429</v>
          </cell>
          <cell r="H143">
            <v>1</v>
          </cell>
        </row>
        <row r="144">
          <cell r="A144">
            <v>37802</v>
          </cell>
          <cell r="B144">
            <v>19451468.373894356</v>
          </cell>
          <cell r="C144">
            <v>179603201.30755031</v>
          </cell>
          <cell r="D144">
            <v>66452778.567073144</v>
          </cell>
          <cell r="E144">
            <v>37802</v>
          </cell>
          <cell r="F144">
            <v>0.29271113704088836</v>
          </cell>
          <cell r="G144">
            <v>0.70728886295911164</v>
          </cell>
          <cell r="H144">
            <v>1</v>
          </cell>
        </row>
        <row r="145">
          <cell r="A145">
            <v>37894</v>
          </cell>
          <cell r="B145">
            <v>19475969.463232819</v>
          </cell>
          <cell r="C145">
            <v>187603521.00598729</v>
          </cell>
          <cell r="D145">
            <v>67327980.464626849</v>
          </cell>
          <cell r="E145">
            <v>37894</v>
          </cell>
          <cell r="F145">
            <v>0.28927006764245977</v>
          </cell>
          <cell r="G145">
            <v>0.71072993235754012</v>
          </cell>
          <cell r="H145">
            <v>0.99999999999999989</v>
          </cell>
        </row>
        <row r="146">
          <cell r="A146">
            <v>37986</v>
          </cell>
          <cell r="B146">
            <v>11720325.821236063</v>
          </cell>
          <cell r="C146">
            <v>196049777.73527193</v>
          </cell>
          <cell r="D146">
            <v>39333261.056543946</v>
          </cell>
          <cell r="E146">
            <v>37986</v>
          </cell>
          <cell r="F146">
            <v>0.2979749328281574</v>
          </cell>
          <cell r="G146">
            <v>0.70202506717184265</v>
          </cell>
          <cell r="H146">
            <v>1</v>
          </cell>
        </row>
        <row r="147">
          <cell r="A147">
            <v>38077</v>
          </cell>
          <cell r="B147">
            <v>11915654.077938385</v>
          </cell>
          <cell r="C147">
            <v>204872268.03721789</v>
          </cell>
          <cell r="D147">
            <v>40955926.327165022</v>
          </cell>
          <cell r="E147">
            <v>38077</v>
          </cell>
          <cell r="F147">
            <v>0.29093845864340845</v>
          </cell>
          <cell r="G147">
            <v>0.70906154135659161</v>
          </cell>
          <cell r="H147">
            <v>1</v>
          </cell>
        </row>
        <row r="148">
          <cell r="A148">
            <v>38168</v>
          </cell>
          <cell r="B148">
            <v>3341452.184092937</v>
          </cell>
          <cell r="C148">
            <v>213989454.35517463</v>
          </cell>
          <cell r="D148">
            <v>10014804.930021072</v>
          </cell>
          <cell r="E148">
            <v>38168</v>
          </cell>
          <cell r="F148">
            <v>0.33365125006842311</v>
          </cell>
          <cell r="G148">
            <v>0.66634874993157689</v>
          </cell>
          <cell r="H148">
            <v>1</v>
          </cell>
        </row>
        <row r="149">
          <cell r="A149">
            <v>38260</v>
          </cell>
          <cell r="B149" t="e">
            <v>#DIV/0!</v>
          </cell>
          <cell r="C149">
            <v>223516925.69768173</v>
          </cell>
          <cell r="D149" t="e">
            <v>#DIV/0!</v>
          </cell>
          <cell r="E149">
            <v>38260</v>
          </cell>
          <cell r="F149" t="e">
            <v>#DIV/0!</v>
          </cell>
          <cell r="G149" t="e">
            <v>#DIV/0!</v>
          </cell>
          <cell r="H149" t="e">
            <v>#DIV/0!</v>
          </cell>
        </row>
        <row r="150">
          <cell r="A150">
            <v>38352</v>
          </cell>
          <cell r="B150" t="e">
            <v>#DIV/0!</v>
          </cell>
          <cell r="C150">
            <v>233580275.65851209</v>
          </cell>
          <cell r="D150" t="e">
            <v>#DIV/0!</v>
          </cell>
          <cell r="E150">
            <v>38352</v>
          </cell>
          <cell r="F150" t="e">
            <v>#DIV/0!</v>
          </cell>
          <cell r="G150" t="e">
            <v>#DIV/0!</v>
          </cell>
          <cell r="H150" t="e">
            <v>#DIV/0!</v>
          </cell>
        </row>
        <row r="151">
          <cell r="A151">
            <v>38442</v>
          </cell>
          <cell r="B151" t="e">
            <v>#DIV/0!</v>
          </cell>
          <cell r="C151">
            <v>244091677.03687769</v>
          </cell>
          <cell r="D151" t="e">
            <v>#DIV/0!</v>
          </cell>
          <cell r="E151">
            <v>38442</v>
          </cell>
          <cell r="F151" t="e">
            <v>#DIV/0!</v>
          </cell>
          <cell r="G151" t="e">
            <v>#DIV/0!</v>
          </cell>
          <cell r="H151" t="e">
            <v>#DIV/0!</v>
          </cell>
        </row>
        <row r="152">
          <cell r="A152">
            <v>38533</v>
          </cell>
          <cell r="B152" t="e">
            <v>#DIV/0!</v>
          </cell>
          <cell r="C152">
            <v>254832126.96850401</v>
          </cell>
          <cell r="D152" t="e">
            <v>#DIV/0!</v>
          </cell>
          <cell r="E152">
            <v>38533</v>
          </cell>
          <cell r="F152" t="e">
            <v>#DIV/0!</v>
          </cell>
          <cell r="G152" t="e">
            <v>#DIV/0!</v>
          </cell>
          <cell r="H152" t="e">
            <v>#DIV/0!</v>
          </cell>
        </row>
        <row r="153">
          <cell r="A153">
            <v>38625</v>
          </cell>
          <cell r="B153" t="e">
            <v>#DIV/0!</v>
          </cell>
          <cell r="C153">
            <v>266183475.20217943</v>
          </cell>
          <cell r="D153" t="e">
            <v>#DIV/0!</v>
          </cell>
          <cell r="E153">
            <v>38625</v>
          </cell>
          <cell r="F153" t="e">
            <v>#DIV/0!</v>
          </cell>
          <cell r="G153" t="e">
            <v>#DIV/0!</v>
          </cell>
          <cell r="H153" t="e">
            <v>#DIV/0!</v>
          </cell>
        </row>
        <row r="154">
          <cell r="A154">
            <v>38717</v>
          </cell>
          <cell r="B154" t="e">
            <v>#DIV/0!</v>
          </cell>
          <cell r="C154">
            <v>278167546.48585296</v>
          </cell>
          <cell r="D154" t="e">
            <v>#DIV/0!</v>
          </cell>
          <cell r="E154">
            <v>38717</v>
          </cell>
          <cell r="F154" t="e">
            <v>#DIV/0!</v>
          </cell>
          <cell r="G154" t="e">
            <v>#DIV/0!</v>
          </cell>
          <cell r="H154" t="e">
            <v>#DIV/0!</v>
          </cell>
        </row>
        <row r="155">
          <cell r="A155">
            <v>38807</v>
          </cell>
          <cell r="B155" t="e">
            <v>#DIV/0!</v>
          </cell>
          <cell r="C155">
            <v>290685441.22427076</v>
          </cell>
          <cell r="D155" t="e">
            <v>#DIV/0!</v>
          </cell>
          <cell r="E155">
            <v>38807</v>
          </cell>
          <cell r="F155" t="e">
            <v>#DIV/0!</v>
          </cell>
          <cell r="G155" t="e">
            <v>#DIV/0!</v>
          </cell>
          <cell r="H155" t="e">
            <v>#DIV/0!</v>
          </cell>
        </row>
        <row r="156">
          <cell r="A156">
            <v>38898</v>
          </cell>
          <cell r="B156" t="e">
            <v>#DIV/0!</v>
          </cell>
          <cell r="C156">
            <v>303476095.73142827</v>
          </cell>
          <cell r="D156" t="e">
            <v>#DIV/0!</v>
          </cell>
          <cell r="E156">
            <v>38898</v>
          </cell>
          <cell r="F156" t="e">
            <v>#DIV/0!</v>
          </cell>
          <cell r="G156" t="e">
            <v>#DIV/0!</v>
          </cell>
          <cell r="H156" t="e">
            <v>#DIV/0!</v>
          </cell>
        </row>
        <row r="157">
          <cell r="A157">
            <v>38990</v>
          </cell>
          <cell r="B157" t="e">
            <v>#DIV/0!</v>
          </cell>
          <cell r="C157">
            <v>316994261.15948486</v>
          </cell>
          <cell r="D157" t="e">
            <v>#DIV/0!</v>
          </cell>
          <cell r="E157">
            <v>38990</v>
          </cell>
          <cell r="F157" t="e">
            <v>#DIV/0!</v>
          </cell>
          <cell r="G157" t="e">
            <v>#DIV/0!</v>
          </cell>
          <cell r="H157" t="e">
            <v>#DIV/0!</v>
          </cell>
        </row>
        <row r="158">
          <cell r="A158">
            <v>39082</v>
          </cell>
          <cell r="B158" t="e">
            <v>#DIV/0!</v>
          </cell>
          <cell r="C158">
            <v>331265927.79508871</v>
          </cell>
          <cell r="D158" t="e">
            <v>#DIV/0!</v>
          </cell>
          <cell r="E158">
            <v>39082</v>
          </cell>
          <cell r="F158" t="e">
            <v>#DIV/0!</v>
          </cell>
          <cell r="G158" t="e">
            <v>#DIV/0!</v>
          </cell>
          <cell r="H158" t="e">
            <v>#DIV/0!</v>
          </cell>
        </row>
        <row r="159">
          <cell r="A159">
            <v>39172</v>
          </cell>
          <cell r="B159" t="e">
            <v>#DIV/0!</v>
          </cell>
          <cell r="C159">
            <v>346173317.48508728</v>
          </cell>
          <cell r="D159" t="e">
            <v>#DIV/0!</v>
          </cell>
          <cell r="E159">
            <v>39172</v>
          </cell>
          <cell r="F159" t="e">
            <v>#DIV/0!</v>
          </cell>
          <cell r="G159" t="e">
            <v>#DIV/0!</v>
          </cell>
          <cell r="H159" t="e">
            <v>#DIV/0!</v>
          </cell>
        </row>
      </sheetData>
      <sheetData sheetId="9">
        <row r="8">
          <cell r="E8" t="str">
            <v>Date</v>
          </cell>
          <cell r="F8" t="str">
            <v>SOFI CO Invest</v>
          </cell>
          <cell r="G8" t="str">
            <v>Ceruzzi</v>
          </cell>
          <cell r="H8" t="str">
            <v>Total</v>
          </cell>
        </row>
        <row r="10">
          <cell r="E10">
            <v>36799</v>
          </cell>
          <cell r="F10">
            <v>0.81430648265629779</v>
          </cell>
          <cell r="G10">
            <v>0.18569351734370229</v>
          </cell>
          <cell r="H10">
            <v>1</v>
          </cell>
        </row>
        <row r="11">
          <cell r="E11">
            <v>36823</v>
          </cell>
          <cell r="F11">
            <v>0.81054039589016436</v>
          </cell>
          <cell r="G11">
            <v>0.1894596041098357</v>
          </cell>
          <cell r="H11">
            <v>1</v>
          </cell>
        </row>
        <row r="12">
          <cell r="E12">
            <v>36890</v>
          </cell>
          <cell r="F12">
            <v>0.80855715268275252</v>
          </cell>
          <cell r="G12">
            <v>0.19144284731724753</v>
          </cell>
          <cell r="H12">
            <v>1</v>
          </cell>
        </row>
        <row r="13">
          <cell r="E13">
            <v>36891</v>
          </cell>
          <cell r="F13">
            <v>0.83958506295756763</v>
          </cell>
          <cell r="G13">
            <v>0.16041493704243243</v>
          </cell>
          <cell r="H13">
            <v>1</v>
          </cell>
        </row>
        <row r="14">
          <cell r="E14">
            <v>36892</v>
          </cell>
          <cell r="F14">
            <v>0.83561876667772594</v>
          </cell>
          <cell r="G14">
            <v>0.16438123332227414</v>
          </cell>
          <cell r="H14">
            <v>1</v>
          </cell>
        </row>
        <row r="15">
          <cell r="E15">
            <v>36922</v>
          </cell>
          <cell r="F15">
            <v>0.8386242194646305</v>
          </cell>
          <cell r="G15">
            <v>0.16137578053536938</v>
          </cell>
          <cell r="H15">
            <v>1</v>
          </cell>
        </row>
        <row r="16">
          <cell r="E16">
            <v>36923</v>
          </cell>
          <cell r="F16">
            <v>0.84008357603763584</v>
          </cell>
          <cell r="G16">
            <v>0.15991642396236411</v>
          </cell>
          <cell r="H16">
            <v>1</v>
          </cell>
        </row>
        <row r="17">
          <cell r="E17">
            <v>36950</v>
          </cell>
          <cell r="F17">
            <v>0.84380894802864448</v>
          </cell>
          <cell r="G17">
            <v>0.15619105197135549</v>
          </cell>
          <cell r="H17">
            <v>1</v>
          </cell>
        </row>
        <row r="18">
          <cell r="E18">
            <v>36981</v>
          </cell>
          <cell r="F18">
            <v>0.80484338658615429</v>
          </cell>
          <cell r="G18">
            <v>0.19515661341384571</v>
          </cell>
          <cell r="H18">
            <v>1</v>
          </cell>
        </row>
        <row r="19">
          <cell r="E19">
            <v>36982</v>
          </cell>
          <cell r="F19">
            <v>0.798780033584227</v>
          </cell>
          <cell r="G19">
            <v>0.20121996641577305</v>
          </cell>
          <cell r="H19">
            <v>1</v>
          </cell>
        </row>
        <row r="20">
          <cell r="E20">
            <v>37072</v>
          </cell>
          <cell r="F20">
            <v>0.81457109740402112</v>
          </cell>
          <cell r="G20">
            <v>0.18542890259597888</v>
          </cell>
          <cell r="H20">
            <v>1</v>
          </cell>
        </row>
        <row r="21">
          <cell r="E21">
            <v>37164</v>
          </cell>
          <cell r="F21">
            <v>0.82763468846015487</v>
          </cell>
          <cell r="G21">
            <v>0.17236531153984513</v>
          </cell>
          <cell r="H21">
            <v>1</v>
          </cell>
        </row>
        <row r="22">
          <cell r="E22">
            <v>37256</v>
          </cell>
          <cell r="F22">
            <v>0.84069422688867557</v>
          </cell>
          <cell r="G22">
            <v>0.15930577311132454</v>
          </cell>
          <cell r="H22">
            <v>1</v>
          </cell>
        </row>
        <row r="23">
          <cell r="E23">
            <v>37346</v>
          </cell>
          <cell r="F23">
            <v>0.80997210964701483</v>
          </cell>
          <cell r="G23">
            <v>0.19002789035298512</v>
          </cell>
          <cell r="H23">
            <v>1</v>
          </cell>
        </row>
        <row r="24">
          <cell r="E24">
            <v>37437</v>
          </cell>
          <cell r="F24">
            <v>0.83187500031120643</v>
          </cell>
          <cell r="G24">
            <v>0.16812499968879363</v>
          </cell>
          <cell r="H24">
            <v>1</v>
          </cell>
        </row>
        <row r="25">
          <cell r="E25">
            <v>37529</v>
          </cell>
          <cell r="F25">
            <v>0.85555782134121883</v>
          </cell>
          <cell r="G25">
            <v>0.14444217865878126</v>
          </cell>
          <cell r="H25">
            <v>1</v>
          </cell>
        </row>
        <row r="26">
          <cell r="E26">
            <v>37621</v>
          </cell>
          <cell r="F26">
            <v>0.76285994633146148</v>
          </cell>
          <cell r="G26">
            <v>0.23714005366853852</v>
          </cell>
          <cell r="H26">
            <v>1</v>
          </cell>
        </row>
        <row r="27">
          <cell r="E27">
            <v>37711</v>
          </cell>
          <cell r="F27">
            <v>0.75315101141604079</v>
          </cell>
          <cell r="G27">
            <v>0.24684898858395918</v>
          </cell>
          <cell r="H27">
            <v>1</v>
          </cell>
        </row>
        <row r="28">
          <cell r="E28">
            <v>37802</v>
          </cell>
          <cell r="F28">
            <v>0.70587848565920686</v>
          </cell>
          <cell r="G28">
            <v>0.29412151434079326</v>
          </cell>
          <cell r="H28">
            <v>1</v>
          </cell>
        </row>
        <row r="29">
          <cell r="E29">
            <v>37894</v>
          </cell>
          <cell r="F29">
            <v>0.67410073870256726</v>
          </cell>
          <cell r="G29">
            <v>0.3258992612974328</v>
          </cell>
          <cell r="H29">
            <v>1</v>
          </cell>
        </row>
        <row r="30">
          <cell r="E30">
            <v>37986</v>
          </cell>
          <cell r="F30">
            <v>0.66529186208886526</v>
          </cell>
          <cell r="G30">
            <v>0.33470813791113485</v>
          </cell>
          <cell r="H30">
            <v>1</v>
          </cell>
        </row>
        <row r="31">
          <cell r="E31">
            <v>38077</v>
          </cell>
          <cell r="F31">
            <v>0.65958317683186318</v>
          </cell>
          <cell r="G31">
            <v>0.34041682316813693</v>
          </cell>
          <cell r="H31">
            <v>1</v>
          </cell>
        </row>
        <row r="32">
          <cell r="E32">
            <v>38168</v>
          </cell>
          <cell r="F32">
            <v>0.65542178970848608</v>
          </cell>
          <cell r="G32">
            <v>0.34457821029151398</v>
          </cell>
          <cell r="H32">
            <v>1</v>
          </cell>
        </row>
        <row r="33">
          <cell r="E33">
            <v>38260</v>
          </cell>
          <cell r="F33">
            <v>0.65153089653960727</v>
          </cell>
          <cell r="G33">
            <v>0.34846910346039273</v>
          </cell>
          <cell r="H33">
            <v>1</v>
          </cell>
        </row>
        <row r="34">
          <cell r="E34">
            <v>38352</v>
          </cell>
          <cell r="F34">
            <v>0.64883566447009799</v>
          </cell>
          <cell r="G34">
            <v>0.35116433552990212</v>
          </cell>
          <cell r="H34">
            <v>1</v>
          </cell>
        </row>
        <row r="35">
          <cell r="E35">
            <v>38442</v>
          </cell>
          <cell r="F35">
            <v>0.64719289487109111</v>
          </cell>
          <cell r="G35">
            <v>0.35280710512890889</v>
          </cell>
          <cell r="H35">
            <v>1</v>
          </cell>
        </row>
        <row r="36">
          <cell r="E36">
            <v>38533</v>
          </cell>
          <cell r="F36">
            <v>0.64558668986102885</v>
          </cell>
          <cell r="G36">
            <v>0.35441331013897109</v>
          </cell>
          <cell r="H36">
            <v>1</v>
          </cell>
        </row>
        <row r="37">
          <cell r="E37">
            <v>38625</v>
          </cell>
          <cell r="F37">
            <v>0.64398442476843931</v>
          </cell>
          <cell r="G37">
            <v>0.35601557523156069</v>
          </cell>
          <cell r="H37">
            <v>1</v>
          </cell>
        </row>
        <row r="38">
          <cell r="E38">
            <v>38717</v>
          </cell>
          <cell r="F38">
            <v>0.64248673171617243</v>
          </cell>
          <cell r="G38">
            <v>0.35751326828382757</v>
          </cell>
          <cell r="H38">
            <v>1</v>
          </cell>
        </row>
        <row r="39">
          <cell r="E39">
            <v>38807</v>
          </cell>
          <cell r="F39">
            <v>0.64125267548115927</v>
          </cell>
          <cell r="G39">
            <v>0.35874732451884078</v>
          </cell>
          <cell r="H39">
            <v>1</v>
          </cell>
        </row>
        <row r="40">
          <cell r="E40">
            <v>38898</v>
          </cell>
          <cell r="F40">
            <v>0.64003981165418777</v>
          </cell>
          <cell r="G40">
            <v>0.35996018834581217</v>
          </cell>
          <cell r="H40">
            <v>1</v>
          </cell>
        </row>
        <row r="41">
          <cell r="E41">
            <v>38990</v>
          </cell>
          <cell r="F41">
            <v>0.63884759897794274</v>
          </cell>
          <cell r="G41">
            <v>0.36115240102205731</v>
          </cell>
          <cell r="H41">
            <v>1</v>
          </cell>
        </row>
        <row r="42">
          <cell r="E42">
            <v>39082</v>
          </cell>
          <cell r="F42">
            <v>0.63781340652628571</v>
          </cell>
          <cell r="G42">
            <v>0.36218659347371424</v>
          </cell>
          <cell r="H42">
            <v>1</v>
          </cell>
        </row>
        <row r="43">
          <cell r="E43">
            <v>39172</v>
          </cell>
          <cell r="F43">
            <v>0.63730948150385724</v>
          </cell>
          <cell r="G43">
            <v>0.3626905184961427</v>
          </cell>
          <cell r="H43">
            <v>1</v>
          </cell>
        </row>
        <row r="44">
          <cell r="E44">
            <v>39263</v>
          </cell>
          <cell r="F44">
            <v>0.6368092283340504</v>
          </cell>
          <cell r="G44">
            <v>0.36319077166594954</v>
          </cell>
          <cell r="H44">
            <v>1</v>
          </cell>
        </row>
        <row r="45">
          <cell r="E45">
            <v>39355</v>
          </cell>
          <cell r="F45">
            <v>0.63631260703008374</v>
          </cell>
          <cell r="G45">
            <v>0.36368739296991626</v>
          </cell>
          <cell r="H45">
            <v>1</v>
          </cell>
        </row>
        <row r="46">
          <cell r="E46">
            <v>39447</v>
          </cell>
          <cell r="F46">
            <v>0.63586614916904483</v>
          </cell>
          <cell r="G46">
            <v>0.36413385083095506</v>
          </cell>
          <cell r="H46">
            <v>1</v>
          </cell>
        </row>
      </sheetData>
      <sheetData sheetId="10">
        <row r="6">
          <cell r="A6">
            <v>35720</v>
          </cell>
          <cell r="B6">
            <v>-28272386</v>
          </cell>
          <cell r="C6">
            <v>0</v>
          </cell>
          <cell r="E6">
            <v>0</v>
          </cell>
          <cell r="F6">
            <v>0</v>
          </cell>
          <cell r="G6">
            <v>0</v>
          </cell>
        </row>
        <row r="7">
          <cell r="A7">
            <v>35795</v>
          </cell>
          <cell r="B7">
            <v>-3733246</v>
          </cell>
          <cell r="C7">
            <v>0</v>
          </cell>
          <cell r="E7">
            <v>0</v>
          </cell>
          <cell r="F7">
            <v>414059.56279212463</v>
          </cell>
          <cell r="G7">
            <v>0</v>
          </cell>
        </row>
        <row r="8">
          <cell r="A8">
            <v>35845</v>
          </cell>
          <cell r="B8">
            <v>-2250000</v>
          </cell>
          <cell r="C8">
            <v>0</v>
          </cell>
          <cell r="E8">
            <v>0</v>
          </cell>
          <cell r="F8">
            <v>0</v>
          </cell>
          <cell r="G8">
            <v>0</v>
          </cell>
        </row>
        <row r="9">
          <cell r="A9">
            <v>36039</v>
          </cell>
          <cell r="B9">
            <v>-250000</v>
          </cell>
          <cell r="C9">
            <v>0</v>
          </cell>
          <cell r="E9">
            <v>0</v>
          </cell>
          <cell r="F9">
            <v>0</v>
          </cell>
          <cell r="G9">
            <v>0</v>
          </cell>
        </row>
        <row r="10">
          <cell r="A10">
            <v>36069</v>
          </cell>
          <cell r="B10">
            <v>-1785035</v>
          </cell>
          <cell r="C10">
            <v>0</v>
          </cell>
          <cell r="E10">
            <v>0</v>
          </cell>
          <cell r="F10">
            <v>0</v>
          </cell>
          <cell r="G10">
            <v>0</v>
          </cell>
        </row>
        <row r="11">
          <cell r="A11">
            <v>36160</v>
          </cell>
          <cell r="B11">
            <v>-38865032</v>
          </cell>
          <cell r="C11">
            <v>0</v>
          </cell>
          <cell r="E11">
            <v>0</v>
          </cell>
          <cell r="F11">
            <v>2457574.1800000002</v>
          </cell>
          <cell r="G11">
            <v>0</v>
          </cell>
        </row>
        <row r="12">
          <cell r="A12">
            <v>36161</v>
          </cell>
          <cell r="B12">
            <v>-6341528</v>
          </cell>
          <cell r="C12">
            <v>0</v>
          </cell>
          <cell r="E12">
            <v>0</v>
          </cell>
          <cell r="F12">
            <v>0</v>
          </cell>
          <cell r="G12">
            <v>0</v>
          </cell>
        </row>
        <row r="13">
          <cell r="A13">
            <v>36250</v>
          </cell>
          <cell r="B13">
            <v>-3057098</v>
          </cell>
          <cell r="C13">
            <v>0</v>
          </cell>
          <cell r="E13">
            <v>0</v>
          </cell>
          <cell r="F13">
            <v>0</v>
          </cell>
          <cell r="G13">
            <v>0</v>
          </cell>
        </row>
        <row r="14">
          <cell r="A14">
            <v>36281</v>
          </cell>
          <cell r="B14">
            <v>-3024712</v>
          </cell>
          <cell r="C14">
            <v>0</v>
          </cell>
          <cell r="E14">
            <v>0</v>
          </cell>
          <cell r="F14">
            <v>0</v>
          </cell>
          <cell r="G14">
            <v>0</v>
          </cell>
        </row>
        <row r="15">
          <cell r="A15">
            <v>36295</v>
          </cell>
          <cell r="B15">
            <v>-250000</v>
          </cell>
          <cell r="C15">
            <v>0</v>
          </cell>
          <cell r="E15">
            <v>0</v>
          </cell>
          <cell r="F15">
            <v>0</v>
          </cell>
          <cell r="G15">
            <v>0</v>
          </cell>
        </row>
        <row r="16">
          <cell r="A16">
            <v>36333</v>
          </cell>
          <cell r="B16">
            <v>-550000</v>
          </cell>
          <cell r="C16">
            <v>0</v>
          </cell>
          <cell r="E16">
            <v>0</v>
          </cell>
          <cell r="F16">
            <v>0</v>
          </cell>
          <cell r="G16">
            <v>0</v>
          </cell>
        </row>
        <row r="17">
          <cell r="A17">
            <v>36341</v>
          </cell>
          <cell r="B17">
            <v>-294818</v>
          </cell>
          <cell r="C17">
            <v>0</v>
          </cell>
          <cell r="E17">
            <v>0</v>
          </cell>
          <cell r="F17">
            <v>0</v>
          </cell>
          <cell r="G17">
            <v>0</v>
          </cell>
        </row>
        <row r="18">
          <cell r="A18">
            <v>36361</v>
          </cell>
          <cell r="B18">
            <v>-2815000</v>
          </cell>
          <cell r="C18">
            <v>0</v>
          </cell>
          <cell r="E18">
            <v>0</v>
          </cell>
          <cell r="F18">
            <v>0</v>
          </cell>
          <cell r="G18">
            <v>0</v>
          </cell>
        </row>
        <row r="19">
          <cell r="A19">
            <v>36376</v>
          </cell>
          <cell r="B19">
            <v>-5224664</v>
          </cell>
          <cell r="C19">
            <v>0</v>
          </cell>
          <cell r="E19">
            <v>0</v>
          </cell>
          <cell r="F19">
            <v>0</v>
          </cell>
          <cell r="G19">
            <v>0</v>
          </cell>
        </row>
        <row r="20">
          <cell r="A20">
            <v>36397</v>
          </cell>
          <cell r="B20">
            <v>-3650000</v>
          </cell>
          <cell r="C20">
            <v>0</v>
          </cell>
          <cell r="E20">
            <v>0</v>
          </cell>
          <cell r="F20">
            <v>0</v>
          </cell>
          <cell r="G20">
            <v>0</v>
          </cell>
        </row>
        <row r="21">
          <cell r="A21">
            <v>36403</v>
          </cell>
          <cell r="B21">
            <v>-6409654</v>
          </cell>
          <cell r="C21">
            <v>0</v>
          </cell>
          <cell r="E21">
            <v>0</v>
          </cell>
          <cell r="F21">
            <v>0</v>
          </cell>
          <cell r="G21">
            <v>0</v>
          </cell>
        </row>
        <row r="22">
          <cell r="A22">
            <v>36404</v>
          </cell>
          <cell r="B22">
            <v>-500000</v>
          </cell>
          <cell r="C22">
            <v>0</v>
          </cell>
          <cell r="E22">
            <v>0</v>
          </cell>
          <cell r="F22">
            <v>0</v>
          </cell>
          <cell r="G22">
            <v>0</v>
          </cell>
        </row>
        <row r="23">
          <cell r="A23">
            <v>36433</v>
          </cell>
          <cell r="B23">
            <v>-58873</v>
          </cell>
          <cell r="C23">
            <v>0</v>
          </cell>
          <cell r="E23">
            <v>0</v>
          </cell>
          <cell r="F23">
            <v>0</v>
          </cell>
          <cell r="G23">
            <v>0</v>
          </cell>
        </row>
        <row r="24">
          <cell r="A24">
            <v>36494</v>
          </cell>
          <cell r="B24">
            <v>0</v>
          </cell>
          <cell r="C24">
            <v>0</v>
          </cell>
          <cell r="E24">
            <v>2268326</v>
          </cell>
          <cell r="F24">
            <v>0</v>
          </cell>
          <cell r="G24">
            <v>0</v>
          </cell>
        </row>
        <row r="25">
          <cell r="A25">
            <v>36525</v>
          </cell>
          <cell r="B25">
            <v>-24798237.16</v>
          </cell>
          <cell r="C25">
            <v>0</v>
          </cell>
          <cell r="D25">
            <v>0</v>
          </cell>
          <cell r="E25">
            <v>553185.5</v>
          </cell>
          <cell r="F25">
            <v>3993601.1550000003</v>
          </cell>
          <cell r="G25">
            <v>0</v>
          </cell>
        </row>
        <row r="26">
          <cell r="A26">
            <v>36556</v>
          </cell>
          <cell r="B26">
            <v>-500000</v>
          </cell>
          <cell r="C26">
            <v>0</v>
          </cell>
          <cell r="E26">
            <v>1100000</v>
          </cell>
          <cell r="F26">
            <v>0</v>
          </cell>
          <cell r="G26">
            <v>0</v>
          </cell>
        </row>
        <row r="27">
          <cell r="A27">
            <v>36616</v>
          </cell>
          <cell r="B27">
            <v>-1929668</v>
          </cell>
          <cell r="C27">
            <v>0</v>
          </cell>
          <cell r="D27">
            <v>0</v>
          </cell>
          <cell r="E27">
            <v>0</v>
          </cell>
          <cell r="F27">
            <v>603066.56999999995</v>
          </cell>
          <cell r="G27">
            <v>0</v>
          </cell>
        </row>
        <row r="28">
          <cell r="A28">
            <v>36646</v>
          </cell>
          <cell r="B28">
            <v>-9250000</v>
          </cell>
          <cell r="C28">
            <v>0</v>
          </cell>
          <cell r="E28">
            <v>0</v>
          </cell>
          <cell r="F28">
            <v>0</v>
          </cell>
          <cell r="G28">
            <v>0</v>
          </cell>
        </row>
        <row r="29">
          <cell r="A29">
            <v>36692</v>
          </cell>
          <cell r="B29">
            <v>-577870</v>
          </cell>
          <cell r="C29">
            <v>0</v>
          </cell>
          <cell r="E29">
            <v>0</v>
          </cell>
          <cell r="F29">
            <v>0</v>
          </cell>
          <cell r="G29">
            <v>0</v>
          </cell>
        </row>
        <row r="30">
          <cell r="A30">
            <v>36707</v>
          </cell>
          <cell r="B30">
            <v>-8214965</v>
          </cell>
          <cell r="C30">
            <v>0</v>
          </cell>
          <cell r="D30">
            <v>-33936.580000000075</v>
          </cell>
          <cell r="E30">
            <v>645000</v>
          </cell>
          <cell r="F30">
            <v>202404.57</v>
          </cell>
          <cell r="G30">
            <v>0</v>
          </cell>
        </row>
        <row r="31">
          <cell r="A31">
            <v>36713</v>
          </cell>
          <cell r="B31">
            <v>0</v>
          </cell>
          <cell r="C31">
            <v>0</v>
          </cell>
          <cell r="E31">
            <v>1980292</v>
          </cell>
          <cell r="F31">
            <v>0</v>
          </cell>
          <cell r="G31">
            <v>0</v>
          </cell>
        </row>
        <row r="32">
          <cell r="A32">
            <v>36770</v>
          </cell>
          <cell r="B32">
            <v>-545008</v>
          </cell>
          <cell r="C32">
            <v>0</v>
          </cell>
          <cell r="E32">
            <v>0</v>
          </cell>
          <cell r="F32">
            <v>0</v>
          </cell>
          <cell r="G32">
            <v>0</v>
          </cell>
        </row>
        <row r="33">
          <cell r="A33">
            <v>36774</v>
          </cell>
          <cell r="B33">
            <v>0</v>
          </cell>
          <cell r="C33">
            <v>0</v>
          </cell>
          <cell r="E33">
            <v>1791089</v>
          </cell>
          <cell r="F33">
            <v>0</v>
          </cell>
          <cell r="G33">
            <v>0</v>
          </cell>
        </row>
        <row r="34">
          <cell r="A34">
            <v>36799</v>
          </cell>
          <cell r="B34">
            <v>-8981161</v>
          </cell>
          <cell r="C34">
            <v>0</v>
          </cell>
          <cell r="D34">
            <v>-51752.650000000373</v>
          </cell>
          <cell r="E34">
            <v>2702646</v>
          </cell>
          <cell r="F34">
            <v>381878.07</v>
          </cell>
          <cell r="G34">
            <v>0</v>
          </cell>
        </row>
        <row r="35">
          <cell r="A35">
            <v>36823</v>
          </cell>
          <cell r="B35">
            <v>0</v>
          </cell>
          <cell r="C35">
            <v>0</v>
          </cell>
          <cell r="E35">
            <v>3504674</v>
          </cell>
          <cell r="F35">
            <v>0</v>
          </cell>
          <cell r="G35">
            <v>0</v>
          </cell>
        </row>
        <row r="36">
          <cell r="A36">
            <v>36890</v>
          </cell>
          <cell r="B36">
            <v>0</v>
          </cell>
          <cell r="C36">
            <v>0</v>
          </cell>
          <cell r="E36">
            <v>1790156</v>
          </cell>
          <cell r="F36">
            <v>0</v>
          </cell>
          <cell r="G36">
            <v>0</v>
          </cell>
        </row>
        <row r="37">
          <cell r="A37">
            <v>36891</v>
          </cell>
          <cell r="B37">
            <v>-1954968</v>
          </cell>
          <cell r="C37">
            <v>0</v>
          </cell>
          <cell r="D37">
            <v>-646199.34485056973</v>
          </cell>
          <cell r="E37">
            <v>8400777.5732560549</v>
          </cell>
          <cell r="F37">
            <v>9981429.6082729492</v>
          </cell>
          <cell r="G37">
            <v>0</v>
          </cell>
        </row>
        <row r="38">
          <cell r="A38">
            <v>36892</v>
          </cell>
          <cell r="B38">
            <v>0</v>
          </cell>
          <cell r="C38">
            <v>0</v>
          </cell>
          <cell r="D38" t="e">
            <v>#N/A</v>
          </cell>
          <cell r="E38">
            <v>3535668</v>
          </cell>
          <cell r="F38">
            <v>3760.3033472773386</v>
          </cell>
          <cell r="G38">
            <v>0</v>
          </cell>
        </row>
        <row r="39">
          <cell r="A39">
            <v>36922</v>
          </cell>
          <cell r="B39">
            <v>-2651201.3733730433</v>
          </cell>
          <cell r="C39">
            <v>0</v>
          </cell>
          <cell r="E39">
            <v>0</v>
          </cell>
          <cell r="F39">
            <v>0</v>
          </cell>
          <cell r="G39">
            <v>0</v>
          </cell>
        </row>
        <row r="40">
          <cell r="A40">
            <v>36923</v>
          </cell>
          <cell r="B40">
            <v>-1323285</v>
          </cell>
          <cell r="C40">
            <v>0</v>
          </cell>
          <cell r="E40">
            <v>0</v>
          </cell>
          <cell r="F40">
            <v>0</v>
          </cell>
          <cell r="G40">
            <v>0</v>
          </cell>
        </row>
        <row r="41">
          <cell r="A41">
            <v>36950</v>
          </cell>
          <cell r="B41">
            <v>-3490147.8260869565</v>
          </cell>
          <cell r="C41">
            <v>0</v>
          </cell>
          <cell r="E41">
            <v>0</v>
          </cell>
          <cell r="F41">
            <v>0</v>
          </cell>
          <cell r="G41">
            <v>0</v>
          </cell>
        </row>
        <row r="42">
          <cell r="A42">
            <v>36981</v>
          </cell>
          <cell r="B42">
            <v>-4994029.3049999997</v>
          </cell>
          <cell r="C42">
            <v>0</v>
          </cell>
          <cell r="D42">
            <v>-813445.70687310421</v>
          </cell>
          <cell r="E42">
            <v>39829937.431422025</v>
          </cell>
          <cell r="F42">
            <v>3221097.9716564589</v>
          </cell>
          <cell r="G42">
            <v>13017702.184903231</v>
          </cell>
        </row>
        <row r="43">
          <cell r="A43">
            <v>36982</v>
          </cell>
          <cell r="B43">
            <v>-1952584.8</v>
          </cell>
          <cell r="C43">
            <v>0</v>
          </cell>
          <cell r="E43">
            <v>4880008</v>
          </cell>
          <cell r="F43">
            <v>0</v>
          </cell>
          <cell r="G43">
            <v>0</v>
          </cell>
        </row>
        <row r="44">
          <cell r="A44">
            <v>37072</v>
          </cell>
          <cell r="B44">
            <v>-3113366</v>
          </cell>
          <cell r="C44">
            <v>0</v>
          </cell>
          <cell r="D44">
            <v>-724487.6687375732</v>
          </cell>
          <cell r="E44">
            <v>1522690.6315789483</v>
          </cell>
          <cell r="F44">
            <v>2620594.4803106515</v>
          </cell>
          <cell r="G44">
            <v>0</v>
          </cell>
        </row>
        <row r="45">
          <cell r="A45">
            <v>37164</v>
          </cell>
          <cell r="B45">
            <v>-2296503.2000000002</v>
          </cell>
          <cell r="C45">
            <v>0</v>
          </cell>
          <cell r="D45">
            <v>-877448.13399640145</v>
          </cell>
          <cell r="E45">
            <v>1949000</v>
          </cell>
          <cell r="F45">
            <v>2620594.4803106515</v>
          </cell>
          <cell r="G45">
            <v>0</v>
          </cell>
        </row>
        <row r="46">
          <cell r="A46">
            <v>37256</v>
          </cell>
          <cell r="B46">
            <v>-2815495</v>
          </cell>
          <cell r="C46">
            <v>0</v>
          </cell>
          <cell r="D46">
            <v>-1007918.0206919044</v>
          </cell>
          <cell r="E46">
            <v>6847413.3850868307</v>
          </cell>
          <cell r="F46">
            <v>3413094.4803106515</v>
          </cell>
          <cell r="G46">
            <v>12574123.901620768</v>
          </cell>
        </row>
        <row r="47">
          <cell r="A47">
            <v>37346</v>
          </cell>
          <cell r="B47">
            <v>0</v>
          </cell>
          <cell r="C47">
            <v>0</v>
          </cell>
          <cell r="D47">
            <v>-1102678.707357727</v>
          </cell>
          <cell r="E47">
            <v>15911183.249070421</v>
          </cell>
          <cell r="F47">
            <v>2636475.3482155823</v>
          </cell>
          <cell r="G47">
            <v>0</v>
          </cell>
        </row>
        <row r="48">
          <cell r="A48">
            <v>37437</v>
          </cell>
          <cell r="B48">
            <v>0</v>
          </cell>
          <cell r="C48">
            <v>0</v>
          </cell>
          <cell r="D48">
            <v>-1260327.6640821337</v>
          </cell>
          <cell r="E48">
            <v>0</v>
          </cell>
          <cell r="F48">
            <v>2636475.3482155828</v>
          </cell>
          <cell r="G48">
            <v>6784202.984544931</v>
          </cell>
        </row>
        <row r="49">
          <cell r="A49">
            <v>37529</v>
          </cell>
          <cell r="B49">
            <v>0</v>
          </cell>
          <cell r="C49">
            <v>0</v>
          </cell>
          <cell r="D49">
            <v>-1214030.5612678595</v>
          </cell>
          <cell r="E49">
            <v>0</v>
          </cell>
          <cell r="F49">
            <v>2511237.9810503926</v>
          </cell>
          <cell r="G49">
            <v>0</v>
          </cell>
        </row>
        <row r="50">
          <cell r="A50">
            <v>37621</v>
          </cell>
          <cell r="B50">
            <v>0</v>
          </cell>
          <cell r="C50">
            <v>0</v>
          </cell>
          <cell r="D50">
            <v>-1263040.8303644962</v>
          </cell>
          <cell r="E50">
            <v>2544361.0050000013</v>
          </cell>
          <cell r="F50">
            <v>2511237.9810503931</v>
          </cell>
          <cell r="G50">
            <v>36926310.26718232</v>
          </cell>
        </row>
        <row r="51">
          <cell r="A51">
            <v>37711</v>
          </cell>
          <cell r="B51">
            <v>0</v>
          </cell>
          <cell r="C51">
            <v>0</v>
          </cell>
          <cell r="D51">
            <v>-1043972.2845928338</v>
          </cell>
          <cell r="E51">
            <v>3453561.0409999988</v>
          </cell>
          <cell r="F51">
            <v>2835357.4230081383</v>
          </cell>
          <cell r="G51">
            <v>0</v>
          </cell>
        </row>
        <row r="52">
          <cell r="A52">
            <v>37802</v>
          </cell>
          <cell r="B52">
            <v>0</v>
          </cell>
          <cell r="C52">
            <v>0</v>
          </cell>
          <cell r="D52">
            <v>-1066480.2028748747</v>
          </cell>
          <cell r="E52">
            <v>0</v>
          </cell>
          <cell r="F52">
            <v>2835357.4230081378</v>
          </cell>
          <cell r="G52">
            <v>2760391.231603337</v>
          </cell>
        </row>
        <row r="53">
          <cell r="A53">
            <v>37894</v>
          </cell>
          <cell r="B53">
            <v>0</v>
          </cell>
          <cell r="C53">
            <v>0</v>
          </cell>
          <cell r="D53">
            <v>-1051261.6044210657</v>
          </cell>
          <cell r="E53">
            <v>0</v>
          </cell>
          <cell r="F53">
            <v>2780245.8556222338</v>
          </cell>
          <cell r="G53">
            <v>0</v>
          </cell>
        </row>
        <row r="54">
          <cell r="A54">
            <v>37986</v>
          </cell>
          <cell r="B54">
            <v>0</v>
          </cell>
          <cell r="C54">
            <v>0</v>
          </cell>
          <cell r="D54">
            <v>-1042549.1633052349</v>
          </cell>
          <cell r="E54">
            <v>0</v>
          </cell>
          <cell r="F54">
            <v>2780245.8556222338</v>
          </cell>
          <cell r="G54">
            <v>42809970.355019137</v>
          </cell>
        </row>
        <row r="55">
          <cell r="A55">
            <v>38077</v>
          </cell>
          <cell r="B55">
            <v>0</v>
          </cell>
          <cell r="C55">
            <v>0</v>
          </cell>
          <cell r="D55">
            <v>-478222.89056206704</v>
          </cell>
          <cell r="E55">
            <v>0</v>
          </cell>
          <cell r="F55">
            <v>1706801.7961427853</v>
          </cell>
          <cell r="G55">
            <v>0</v>
          </cell>
        </row>
        <row r="56">
          <cell r="A56">
            <v>38168</v>
          </cell>
          <cell r="B56">
            <v>0</v>
          </cell>
          <cell r="C56">
            <v>0</v>
          </cell>
          <cell r="D56">
            <v>-488992.04015030246</v>
          </cell>
          <cell r="E56">
            <v>0</v>
          </cell>
          <cell r="F56">
            <v>1706801.7961427853</v>
          </cell>
          <cell r="G56">
            <v>19821204.004525296</v>
          </cell>
        </row>
        <row r="57">
          <cell r="A57">
            <v>38260</v>
          </cell>
          <cell r="B57">
            <v>0</v>
          </cell>
          <cell r="C57">
            <v>0</v>
          </cell>
          <cell r="D57">
            <v>-174230.36851887382</v>
          </cell>
          <cell r="E57">
            <v>0</v>
          </cell>
          <cell r="F57">
            <v>1373388.7579590902</v>
          </cell>
          <cell r="G57">
            <v>0</v>
          </cell>
        </row>
        <row r="58">
          <cell r="A58">
            <v>38352</v>
          </cell>
          <cell r="B58">
            <v>0</v>
          </cell>
          <cell r="C58">
            <v>0</v>
          </cell>
          <cell r="D58">
            <v>-178180.02131197113</v>
          </cell>
          <cell r="E58">
            <v>0</v>
          </cell>
          <cell r="F58">
            <v>1373388.7579590902</v>
          </cell>
          <cell r="G58">
            <v>36202440.701375559</v>
          </cell>
        </row>
        <row r="59">
          <cell r="A59">
            <v>38442</v>
          </cell>
          <cell r="B59">
            <v>0</v>
          </cell>
          <cell r="C59">
            <v>0</v>
          </cell>
          <cell r="D59">
            <v>-14496</v>
          </cell>
          <cell r="E59">
            <v>0</v>
          </cell>
          <cell r="F59">
            <v>764456.8572203404</v>
          </cell>
          <cell r="G59">
            <v>0</v>
          </cell>
        </row>
        <row r="60">
          <cell r="A60">
            <v>38533</v>
          </cell>
          <cell r="B60">
            <v>0</v>
          </cell>
          <cell r="C60">
            <v>0</v>
          </cell>
          <cell r="D60">
            <v>-14824.620000000112</v>
          </cell>
          <cell r="E60">
            <v>0</v>
          </cell>
          <cell r="F60">
            <v>764456.8572203404</v>
          </cell>
          <cell r="G60">
            <v>0</v>
          </cell>
        </row>
        <row r="61">
          <cell r="A61">
            <v>38625</v>
          </cell>
          <cell r="B61">
            <v>0</v>
          </cell>
          <cell r="C61">
            <v>0</v>
          </cell>
          <cell r="D61">
            <v>0</v>
          </cell>
          <cell r="E61">
            <v>0</v>
          </cell>
          <cell r="F61">
            <v>764456.8572203404</v>
          </cell>
          <cell r="G61">
            <v>0</v>
          </cell>
        </row>
        <row r="62">
          <cell r="A62">
            <v>38717</v>
          </cell>
          <cell r="B62">
            <v>0</v>
          </cell>
          <cell r="C62">
            <v>0</v>
          </cell>
          <cell r="D62">
            <v>0</v>
          </cell>
          <cell r="E62">
            <v>0</v>
          </cell>
          <cell r="F62">
            <v>764456.85722034029</v>
          </cell>
          <cell r="G62">
            <v>6535226.5335927829</v>
          </cell>
        </row>
        <row r="63">
          <cell r="A63">
            <v>38807</v>
          </cell>
          <cell r="B63">
            <v>0</v>
          </cell>
          <cell r="C63">
            <v>0</v>
          </cell>
          <cell r="D63">
            <v>0</v>
          </cell>
          <cell r="E63">
            <v>0</v>
          </cell>
          <cell r="F63">
            <v>642072.32229132717</v>
          </cell>
          <cell r="G63">
            <v>0</v>
          </cell>
        </row>
        <row r="64">
          <cell r="A64">
            <v>38898</v>
          </cell>
          <cell r="B64">
            <v>0</v>
          </cell>
          <cell r="C64">
            <v>0</v>
          </cell>
          <cell r="D64">
            <v>0</v>
          </cell>
          <cell r="E64">
            <v>0</v>
          </cell>
          <cell r="F64">
            <v>642072.32229132717</v>
          </cell>
          <cell r="G64">
            <v>0</v>
          </cell>
        </row>
        <row r="65">
          <cell r="A65">
            <v>38990</v>
          </cell>
          <cell r="B65">
            <v>0</v>
          </cell>
          <cell r="C65">
            <v>0</v>
          </cell>
          <cell r="D65">
            <v>0</v>
          </cell>
          <cell r="E65">
            <v>0</v>
          </cell>
          <cell r="F65">
            <v>642072.32229132717</v>
          </cell>
          <cell r="G65">
            <v>0</v>
          </cell>
        </row>
        <row r="66">
          <cell r="A66">
            <v>39082</v>
          </cell>
          <cell r="B66">
            <v>0</v>
          </cell>
          <cell r="C66">
            <v>0</v>
          </cell>
          <cell r="D66">
            <v>0</v>
          </cell>
          <cell r="E66">
            <v>0</v>
          </cell>
          <cell r="F66">
            <v>642072.32229132717</v>
          </cell>
          <cell r="G66">
            <v>20282957.200486757</v>
          </cell>
        </row>
        <row r="67">
          <cell r="A67">
            <v>39172</v>
          </cell>
          <cell r="B67">
            <v>0</v>
          </cell>
          <cell r="C67">
            <v>0</v>
          </cell>
          <cell r="D67">
            <v>0</v>
          </cell>
          <cell r="E67">
            <v>0</v>
          </cell>
          <cell r="F67">
            <v>316363.48889622424</v>
          </cell>
          <cell r="G67">
            <v>0</v>
          </cell>
        </row>
        <row r="68">
          <cell r="A68">
            <v>39263</v>
          </cell>
          <cell r="B68">
            <v>0</v>
          </cell>
          <cell r="C68">
            <v>0</v>
          </cell>
          <cell r="D68">
            <v>0</v>
          </cell>
          <cell r="E68">
            <v>0</v>
          </cell>
          <cell r="F68">
            <v>316363.48889622424</v>
          </cell>
          <cell r="G68">
            <v>0</v>
          </cell>
        </row>
        <row r="69">
          <cell r="A69">
            <v>39355</v>
          </cell>
          <cell r="B69">
            <v>0</v>
          </cell>
          <cell r="C69">
            <v>0</v>
          </cell>
          <cell r="D69">
            <v>0</v>
          </cell>
          <cell r="E69">
            <v>0</v>
          </cell>
          <cell r="F69">
            <v>316363.48889622424</v>
          </cell>
          <cell r="G69">
            <v>0</v>
          </cell>
        </row>
        <row r="70">
          <cell r="A70">
            <v>39447</v>
          </cell>
          <cell r="B70">
            <v>0</v>
          </cell>
          <cell r="C70">
            <v>0</v>
          </cell>
          <cell r="D70">
            <v>0</v>
          </cell>
          <cell r="E70">
            <v>0</v>
          </cell>
          <cell r="F70">
            <v>316363.48889622424</v>
          </cell>
          <cell r="G70">
            <v>18247988.503103562</v>
          </cell>
        </row>
        <row r="71">
          <cell r="A71">
            <v>39538</v>
          </cell>
          <cell r="B71">
            <v>0</v>
          </cell>
          <cell r="C71">
            <v>0</v>
          </cell>
          <cell r="E71">
            <v>0</v>
          </cell>
          <cell r="F71">
            <v>0</v>
          </cell>
          <cell r="G71">
            <v>0</v>
          </cell>
        </row>
        <row r="72">
          <cell r="A72" t="str">
            <v>Grand Total</v>
          </cell>
          <cell r="B72">
            <v>-186720535.66446</v>
          </cell>
          <cell r="C72">
            <v>0</v>
          </cell>
          <cell r="D72" t="e">
            <v>#N/A</v>
          </cell>
          <cell r="E72">
            <v>105209968.81641427</v>
          </cell>
          <cell r="F72">
            <v>64491740.429628767</v>
          </cell>
          <cell r="G72">
            <v>215962517.86795765</v>
          </cell>
        </row>
      </sheetData>
      <sheetData sheetId="11"/>
      <sheetData sheetId="12"/>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 Flow"/>
      <sheetName val="Unlev."/>
      <sheetName val="Lev."/>
      <sheetName val="7361Argus"/>
      <sheetName val="15400Argus"/>
      <sheetName val="7361Exp. Table"/>
      <sheetName val="15400Exp. Table"/>
      <sheetName val="7361&amp;15400Calhoun_SC1"/>
      <sheetName val="Summary"/>
      <sheetName val="Bank of America "/>
      <sheetName val="Input"/>
      <sheetName val="C3- 8865 Pages 1-2"/>
    </sheetNames>
    <definedNames>
      <definedName name="Annual_interest_rate"/>
      <definedName name="Payments_per_year"/>
      <definedName name="Strt_Lag"/>
    </definedNames>
    <sheetDataSet>
      <sheetData sheetId="0">
        <row r="9">
          <cell r="D9">
            <v>337533</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AnalystNotes"/>
      <sheetName val="Bridge"/>
      <sheetName val="ActionPlan"/>
      <sheetName val="Indicators"/>
      <sheetName val="Input"/>
      <sheetName val="Balances"/>
      <sheetName val="Const"/>
      <sheetName val="Detail"/>
      <sheetName val="Sources"/>
      <sheetName val="Assumptions"/>
      <sheetName val="Detail (2)"/>
      <sheetName val="PPA O&amp;M"/>
      <sheetName val="Post PPA O&amp;M"/>
      <sheetName val="Post PPA O&amp;M Rev"/>
      <sheetName val="SRAC"/>
      <sheetName val="Curves"/>
      <sheetName val="Merchant Power"/>
      <sheetName val="Merchant Gas"/>
      <sheetName val="SoCA prices (rev)"/>
      <sheetName val="SoCA prices"/>
      <sheetName val="Post PPA Gas"/>
      <sheetName val="Post PPA Capacity"/>
      <sheetName val="Production"/>
      <sheetName val="Gen Base"/>
      <sheetName val="Gen FPL"/>
      <sheetName val="Rev SEGS III"/>
      <sheetName val="Rev SEGS IV"/>
      <sheetName val="Rev SEGS V"/>
      <sheetName val="Rev SEGS VI "/>
      <sheetName val="Rev SEGS VII"/>
      <sheetName val="SEGS III"/>
      <sheetName val="SEGS IV"/>
      <sheetName val="SEGS V"/>
      <sheetName val="SEGS VI"/>
      <sheetName val="SEGS VII"/>
      <sheetName val="Seinfeld Budget"/>
      <sheetName val="Control"/>
      <sheetName val="SEGS Sum"/>
      <sheetName val="Cash"/>
      <sheetName val="Bridge Update"/>
      <sheetName val="Output Ratios"/>
      <sheetName val="Financials"/>
      <sheetName val="ControlPanel"/>
      <sheetName val="FPLEIncome"/>
      <sheetName val="FPLEReturns"/>
      <sheetName val="FPLGroup"/>
      <sheetName val="FPLGroup_Amort"/>
      <sheetName val="FPL Group Financials"/>
      <sheetName val="Tax"/>
      <sheetName val="Accounting"/>
      <sheetName val="PartReturns"/>
      <sheetName val="Depr"/>
      <sheetName val="Debt"/>
      <sheetName val="Indices"/>
      <sheetName val="Own Interest"/>
      <sheetName val="Legend"/>
      <sheetName val="Trend"/>
      <sheetName val="NG Summary"/>
      <sheetName val="NG Long"/>
      <sheetName val="NG Short"/>
      <sheetName val="NG Long 8 - 9"/>
      <sheetName val="Recon"/>
      <sheetName val="Summary PTC Monetization"/>
      <sheetName val="Switch"/>
      <sheetName val="CorpInputs"/>
      <sheetName val="#REF"/>
      <sheetName val="POI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57">
          <cell r="M57">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Scenario"/>
      <sheetName val="Executive Graphs"/>
      <sheetName val="Executive Summary"/>
      <sheetName val="AnalystNotes"/>
      <sheetName val="ActionPlan"/>
      <sheetName val="Bridge"/>
      <sheetName val="Indicators"/>
      <sheetName val="Input"/>
      <sheetName val="O&amp;M Budget "/>
      <sheetName val="Capital"/>
      <sheetName val="Sources"/>
      <sheetName val="Detail"/>
      <sheetName val="Const"/>
      <sheetName val="Ramp"/>
      <sheetName val="Balances"/>
      <sheetName val="ControlPanel"/>
      <sheetName val="Financials"/>
      <sheetName val="FPL Group Financials"/>
      <sheetName val="FPLEIncome"/>
      <sheetName val="FPLEReturns"/>
      <sheetName val="FPLGroup"/>
      <sheetName val="Tax"/>
      <sheetName val="Depr"/>
      <sheetName val="Debt"/>
      <sheetName val="Indices"/>
      <sheetName val="PartReturns"/>
      <sheetName val="FPLGroup_Amort"/>
      <sheetName val="Accounting"/>
      <sheetName val="PPT Slides"/>
      <sheetName val="ROI CHART"/>
      <sheetName val="Trend"/>
      <sheetName val="Legend"/>
      <sheetName val="Recon"/>
      <sheetName val="Summary PTC Monet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LANGDON</v>
          </cell>
        </row>
        <row r="21">
          <cell r="D21">
            <v>25</v>
          </cell>
        </row>
        <row r="22">
          <cell r="D22">
            <v>48610</v>
          </cell>
        </row>
        <row r="31">
          <cell r="D31">
            <v>25</v>
          </cell>
        </row>
      </sheetData>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Input"/>
      <sheetName val="Asia Aug 1 2002 - 2004"/>
      <sheetName val="PC %"/>
      <sheetName val="ptable"/>
      <sheetName val="SOF %"/>
      <sheetName val="Allocation"/>
      <sheetName val="Parking and DS"/>
      <sheetName val="Draw (2)"/>
      <sheetName val="MTD 9 Line"/>
      <sheetName val="Stock_Price"/>
      <sheetName val="T"/>
      <sheetName val="novotel"/>
      <sheetName val="1997CIP"/>
      <sheetName val="SCH3(A)"/>
      <sheetName val="Charts"/>
      <sheetName val="Information Requirements"/>
      <sheetName val="A&amp;A"/>
      <sheetName val="Loan Data"/>
      <sheetName val="AVANCES"/>
      <sheetName val="Summary"/>
      <sheetName val="Repo"/>
      <sheetName val="VIACOM Earnings"/>
      <sheetName val="All Existing"/>
      <sheetName val="PAY &amp; BENS"/>
      <sheetName val="Assumptions"/>
    </sheetNames>
    <sheetDataSet>
      <sheetData sheetId="0">
        <row r="6">
          <cell r="E6">
            <v>1</v>
          </cell>
        </row>
      </sheetData>
      <sheetData sheetId="1" refreshError="1">
        <row r="6">
          <cell r="E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sheetName val="DBMortgage"/>
      <sheetName val="Ref"/>
      <sheetName val="Not Used"/>
      <sheetName val="Input"/>
      <sheetName val="MTD 9 Line"/>
      <sheetName val="1997CIP"/>
      <sheetName val="Top 50 Chains - Pricing 02 - 01"/>
      <sheetName val="Daily Balance Sheet 013101"/>
    </sheetNames>
    <sheetDataSet>
      <sheetData sheetId="0" refreshError="1"/>
      <sheetData sheetId="1" refreshError="1">
        <row r="8">
          <cell r="M8" t="str">
            <v>Product</v>
          </cell>
        </row>
        <row r="11">
          <cell r="H11" t="str">
            <v>Long</v>
          </cell>
          <cell r="I11" t="str">
            <v>Short</v>
          </cell>
        </row>
        <row r="14">
          <cell r="H14">
            <v>888.38841532999993</v>
          </cell>
          <cell r="I14">
            <v>-10.235546880000001</v>
          </cell>
          <cell r="M14" t="str">
            <v>COMMERCIAL ASSET SECURITIZATION</v>
          </cell>
        </row>
        <row r="15">
          <cell r="H15">
            <v>12.225</v>
          </cell>
          <cell r="I15">
            <v>0</v>
          </cell>
          <cell r="M15" t="str">
            <v>COMMERCIAL ASSET SECURITIZATION</v>
          </cell>
        </row>
        <row r="16">
          <cell r="H16">
            <v>192.53611478999997</v>
          </cell>
          <cell r="I16">
            <v>0</v>
          </cell>
          <cell r="M16" t="str">
            <v>COMMERCIAL ASSET SECURITIZATION</v>
          </cell>
        </row>
        <row r="17">
          <cell r="H17">
            <v>161.62805541999998</v>
          </cell>
          <cell r="I17">
            <v>0</v>
          </cell>
          <cell r="M17" t="str">
            <v>COMMERCIAL ASSET SECURITIZATION</v>
          </cell>
        </row>
        <row r="18">
          <cell r="H18">
            <v>0</v>
          </cell>
          <cell r="I18">
            <v>0</v>
          </cell>
          <cell r="M18" t="str">
            <v>COMMERCIAL ASSET SECURITIZATION</v>
          </cell>
        </row>
        <row r="19">
          <cell r="H19">
            <v>57.562948420000005</v>
          </cell>
          <cell r="I19">
            <v>0</v>
          </cell>
          <cell r="M19" t="str">
            <v>COMMERCIAL ASSET SECURITIZATION</v>
          </cell>
        </row>
        <row r="20">
          <cell r="H20">
            <v>0</v>
          </cell>
          <cell r="I20">
            <v>0</v>
          </cell>
          <cell r="M20" t="str">
            <v>COMMERCIAL ASSET SECURITIZATION</v>
          </cell>
        </row>
        <row r="21">
          <cell r="H21">
            <v>608.96535155999993</v>
          </cell>
          <cell r="I21">
            <v>-768.86796565999998</v>
          </cell>
          <cell r="M21" t="str">
            <v>COMMERCIAL ASSET SECURITIZATION - Treasury</v>
          </cell>
        </row>
        <row r="25">
          <cell r="H25">
            <v>1300.7943724599995</v>
          </cell>
          <cell r="I25">
            <v>-74.932102209999996</v>
          </cell>
          <cell r="M25" t="str">
            <v>COMMERCIAL ASSET SECURITIZATION - LOAN</v>
          </cell>
        </row>
        <row r="26">
          <cell r="H26">
            <v>13.39576619</v>
          </cell>
          <cell r="I26">
            <v>0</v>
          </cell>
          <cell r="M26" t="str">
            <v>COMMERCIAL ASSET SECURITIZATION - LOAN</v>
          </cell>
        </row>
        <row r="27">
          <cell r="H27">
            <v>1943.2137997800003</v>
          </cell>
          <cell r="I27">
            <v>0</v>
          </cell>
          <cell r="M27" t="str">
            <v>COMMERCIAL ASSET SECURITIZATION - LOAN</v>
          </cell>
        </row>
        <row r="28">
          <cell r="H28">
            <v>159.47220578</v>
          </cell>
          <cell r="I28">
            <v>0</v>
          </cell>
          <cell r="M28" t="str">
            <v>COMMERCIAL ASSET SECURITIZATION - LOAN</v>
          </cell>
        </row>
        <row r="29">
          <cell r="H29">
            <v>30.862873</v>
          </cell>
          <cell r="I29">
            <v>0</v>
          </cell>
          <cell r="M29" t="str">
            <v>COMMERCIAL ASSET SECURITIZATION - LOAN</v>
          </cell>
        </row>
        <row r="30">
          <cell r="H30">
            <v>432.09637500000002</v>
          </cell>
          <cell r="I30">
            <v>-286.97454843999998</v>
          </cell>
          <cell r="M30" t="str">
            <v>COMMERCIAL ASSET SECURITIZATION - Treasury</v>
          </cell>
        </row>
        <row r="33">
          <cell r="H33">
            <v>70.682612729999988</v>
          </cell>
          <cell r="I33">
            <v>0</v>
          </cell>
          <cell r="M33" t="str">
            <v>STRUCTURED CMO</v>
          </cell>
        </row>
        <row r="34">
          <cell r="H34">
            <v>0</v>
          </cell>
          <cell r="I34">
            <v>0</v>
          </cell>
          <cell r="M34" t="str">
            <v>STRUCTURED CMO</v>
          </cell>
        </row>
        <row r="35">
          <cell r="H35">
            <v>0</v>
          </cell>
          <cell r="I35">
            <v>0</v>
          </cell>
          <cell r="M35" t="str">
            <v>STRUCTURED CMO</v>
          </cell>
        </row>
        <row r="36">
          <cell r="H36">
            <v>0</v>
          </cell>
          <cell r="I36">
            <v>0</v>
          </cell>
          <cell r="M36" t="str">
            <v>STRUCTURED CMO</v>
          </cell>
        </row>
        <row r="37">
          <cell r="H37">
            <v>155.58503129999997</v>
          </cell>
          <cell r="I37">
            <v>0</v>
          </cell>
          <cell r="M37" t="str">
            <v>STRUCTURED CMO</v>
          </cell>
        </row>
        <row r="38">
          <cell r="H38">
            <v>0</v>
          </cell>
          <cell r="I38">
            <v>-152.66039805</v>
          </cell>
          <cell r="M38" t="str">
            <v>STRUCTURED CMO - Treasury</v>
          </cell>
        </row>
        <row r="41">
          <cell r="H41">
            <v>438.08490456000004</v>
          </cell>
          <cell r="I41">
            <v>-471.13257417000005</v>
          </cell>
          <cell r="M41" t="str">
            <v>MORTGAGE BACKED SECURITIES</v>
          </cell>
        </row>
        <row r="42">
          <cell r="H42">
            <v>9.4493905700000003</v>
          </cell>
          <cell r="I42">
            <v>0</v>
          </cell>
          <cell r="M42" t="str">
            <v>MORTGAGE BACKED SECURITIES</v>
          </cell>
        </row>
        <row r="43">
          <cell r="H43">
            <v>10.083203119999999</v>
          </cell>
          <cell r="I43">
            <v>-70.076562509999988</v>
          </cell>
          <cell r="M43" t="str">
            <v>MORTGAGE BACKED SECURITIES - Treasury</v>
          </cell>
        </row>
        <row r="46">
          <cell r="H46">
            <v>750.97478036999985</v>
          </cell>
          <cell r="I46">
            <v>-70.269521330000018</v>
          </cell>
          <cell r="M46" t="str">
            <v>ASSET BACKED SECURITIES</v>
          </cell>
        </row>
        <row r="47">
          <cell r="H47">
            <v>109.19695773000001</v>
          </cell>
          <cell r="I47">
            <v>0</v>
          </cell>
          <cell r="M47" t="str">
            <v>ASSET BACKED SECURITIES</v>
          </cell>
        </row>
        <row r="48">
          <cell r="H48">
            <v>0</v>
          </cell>
          <cell r="I48">
            <v>0</v>
          </cell>
          <cell r="M48" t="str">
            <v>ASSET BACKED SECURITIES</v>
          </cell>
        </row>
        <row r="49">
          <cell r="H49">
            <v>40.890433600000016</v>
          </cell>
          <cell r="I49">
            <v>-30.930250000000001</v>
          </cell>
          <cell r="M49" t="str">
            <v>ASSET BACKED SECURITIES</v>
          </cell>
        </row>
        <row r="50">
          <cell r="H50">
            <v>144.44627431000001</v>
          </cell>
          <cell r="I50">
            <v>0</v>
          </cell>
          <cell r="M50" t="str">
            <v>ASSET BACKED SECURITIES</v>
          </cell>
        </row>
        <row r="51">
          <cell r="H51">
            <v>1097.8542831900002</v>
          </cell>
          <cell r="I51">
            <v>0</v>
          </cell>
          <cell r="M51" t="str">
            <v>ASSET BACKED SECURITIES - LOAN</v>
          </cell>
        </row>
        <row r="52">
          <cell r="H52">
            <v>13.5646875</v>
          </cell>
          <cell r="I52">
            <v>0</v>
          </cell>
          <cell r="M52" t="str">
            <v>ASSET BACKED SECURITIES - Treasury</v>
          </cell>
        </row>
        <row r="55">
          <cell r="H55">
            <v>79.291248889999991</v>
          </cell>
          <cell r="I55">
            <v>0</v>
          </cell>
          <cell r="M55" t="str">
            <v>MUNICIPALS</v>
          </cell>
        </row>
        <row r="56">
          <cell r="H56">
            <v>0</v>
          </cell>
          <cell r="I56">
            <v>-45.592187510000002</v>
          </cell>
          <cell r="M56" t="str">
            <v>MUNICIPALS - Treasury</v>
          </cell>
        </row>
        <row r="59">
          <cell r="H59">
            <v>18.923873699999998</v>
          </cell>
          <cell r="I59">
            <v>0</v>
          </cell>
          <cell r="M59" t="str">
            <v>FRANCHISE ASSET SECURITIZATION</v>
          </cell>
        </row>
        <row r="60">
          <cell r="H60">
            <v>0</v>
          </cell>
          <cell r="I60">
            <v>0</v>
          </cell>
          <cell r="M60" t="str">
            <v>FRANCHISE ASSET SECURITIZATION</v>
          </cell>
        </row>
        <row r="61">
          <cell r="H61">
            <v>84.365665179999993</v>
          </cell>
          <cell r="I61">
            <v>0</v>
          </cell>
          <cell r="M61" t="str">
            <v>FRANCHISE ASSET SECURITIZATION - LOAN</v>
          </cell>
        </row>
        <row r="62">
          <cell r="H62">
            <v>20.053125000000001</v>
          </cell>
          <cell r="I62">
            <v>-90.150566400000002</v>
          </cell>
          <cell r="M62" t="str">
            <v>FRANCHISE ASSET SECURITIZATION - Treasury</v>
          </cell>
        </row>
        <row r="65">
          <cell r="H65">
            <v>188.76668227000002</v>
          </cell>
          <cell r="I65">
            <v>0</v>
          </cell>
          <cell r="M65" t="str">
            <v>CONDUITS</v>
          </cell>
        </row>
        <row r="66">
          <cell r="H66">
            <v>535.06623754999998</v>
          </cell>
          <cell r="I66">
            <v>0</v>
          </cell>
          <cell r="M66" t="str">
            <v>CONDUITS</v>
          </cell>
        </row>
        <row r="67">
          <cell r="H67">
            <v>41.775926829999996</v>
          </cell>
          <cell r="I67">
            <v>0</v>
          </cell>
          <cell r="M67" t="str">
            <v>CONDUITS</v>
          </cell>
        </row>
        <row r="68">
          <cell r="H68">
            <v>1844.1277986300001</v>
          </cell>
          <cell r="I68">
            <v>0</v>
          </cell>
          <cell r="M68" t="str">
            <v>CONDUITS</v>
          </cell>
        </row>
        <row r="69">
          <cell r="H69">
            <v>464.92460943000003</v>
          </cell>
          <cell r="I69">
            <v>0</v>
          </cell>
          <cell r="M69" t="str">
            <v>CONDUITS</v>
          </cell>
        </row>
        <row r="70">
          <cell r="H70">
            <v>100</v>
          </cell>
          <cell r="I70">
            <v>0</v>
          </cell>
          <cell r="M70" t="str">
            <v>CONDUITS</v>
          </cell>
        </row>
        <row r="71">
          <cell r="H71">
            <v>1.9768239599999999</v>
          </cell>
          <cell r="I71">
            <v>0</v>
          </cell>
          <cell r="M71" t="str">
            <v>CONDUITS</v>
          </cell>
        </row>
        <row r="72">
          <cell r="H72">
            <v>1328.1048329699997</v>
          </cell>
          <cell r="I72">
            <v>0</v>
          </cell>
          <cell r="M72" t="str">
            <v>CONDUITS</v>
          </cell>
        </row>
        <row r="73">
          <cell r="H73">
            <v>25.692984840000001</v>
          </cell>
          <cell r="I73">
            <v>0</v>
          </cell>
          <cell r="M73" t="str">
            <v>CONDUITS</v>
          </cell>
        </row>
        <row r="74">
          <cell r="H74">
            <v>774.31296659999987</v>
          </cell>
          <cell r="I74">
            <v>0</v>
          </cell>
          <cell r="M74" t="str">
            <v>CONDUITS</v>
          </cell>
        </row>
        <row r="76">
          <cell r="H76">
            <v>1100.5684023499998</v>
          </cell>
          <cell r="I76">
            <v>0</v>
          </cell>
        </row>
        <row r="77">
          <cell r="H77">
            <v>594.35412443000007</v>
          </cell>
          <cell r="I77">
            <v>0</v>
          </cell>
        </row>
        <row r="81">
          <cell r="I81">
            <v>-69.187169909999994</v>
          </cell>
        </row>
        <row r="82">
          <cell r="I82">
            <v>0</v>
          </cell>
        </row>
        <row r="83">
          <cell r="I83">
            <v>-171.50806878</v>
          </cell>
        </row>
        <row r="84">
          <cell r="I84">
            <v>-510.17568078999994</v>
          </cell>
        </row>
        <row r="85">
          <cell r="I85">
            <v>126.17375005</v>
          </cell>
        </row>
        <row r="90">
          <cell r="I90">
            <v>13147.739746749998</v>
          </cell>
        </row>
        <row r="91">
          <cell r="I91">
            <v>625.21699743000011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ste Here"/>
      <sheetName val="Master Map"/>
      <sheetName val="TRC"/>
      <sheetName val="K-1 vis"/>
      <sheetName val="TrialBalance"/>
      <sheetName val="AJE"/>
      <sheetName val="Balance"/>
      <sheetName val="Income"/>
      <sheetName val="FX ADJ"/>
      <sheetName val="Capital"/>
      <sheetName val="Fixed Assets"/>
      <sheetName val="BS"/>
      <sheetName val="IS"/>
      <sheetName val="8865 - page 2"/>
      <sheetName val="COGS"/>
      <sheetName val="8865 - page 4"/>
      <sheetName val="8865 - page 5"/>
      <sheetName val="8865 - Page 6"/>
      <sheetName val="Form 8825"/>
      <sheetName val="C3- 8865 Pages 1-2"/>
      <sheetName val="C3- 8865 Pages 3-4"/>
      <sheetName val="C3 - 8865 Pages 5-7"/>
      <sheetName val="C3 - 8825 Page1"/>
      <sheetName val="C3 - Schedule K-1"/>
      <sheetName val="STATEMENT A"/>
      <sheetName val="STATEMENT A-1"/>
      <sheetName val="STATEMENT A-2"/>
      <sheetName val="COA"/>
      <sheetName val="FUBAR"/>
      <sheetName val="Assumptions"/>
      <sheetName val="Page1"/>
      <sheetName val="Summary"/>
      <sheetName val="Actual 2005 workpapers for St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f1-1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les"/>
      <sheetName val="PS Summary"/>
      <sheetName val="PS Details"/>
      <sheetName val="Summary"/>
      <sheetName val="Listing"/>
    </sheetNames>
    <sheetDataSet>
      <sheetData sheetId="0"/>
      <sheetData sheetId="1"/>
      <sheetData sheetId="2">
        <row r="9">
          <cell r="B9" t="str">
            <v>Business Unit</v>
          </cell>
          <cell r="C9" t="str">
            <v>Chg Loc</v>
          </cell>
          <cell r="D9" t="str">
            <v>Loc Type</v>
          </cell>
          <cell r="E9" t="str">
            <v>Pay Loc</v>
          </cell>
          <cell r="F9" t="str">
            <v>Location Description</v>
          </cell>
          <cell r="G9" t="str">
            <v>RP</v>
          </cell>
          <cell r="H9" t="str">
            <v>Mgmt Level</v>
          </cell>
          <cell r="I9" t="str">
            <v>Job Code</v>
          </cell>
          <cell r="J9" t="str">
            <v>Job Title</v>
          </cell>
          <cell r="K9" t="str">
            <v># of Emp</v>
          </cell>
          <cell r="L9" t="str">
            <v>Hourly Rate</v>
          </cell>
          <cell r="M9" t="str">
            <v>Total Payroll</v>
          </cell>
          <cell r="N9" t="str">
            <v>Class</v>
          </cell>
          <cell r="O9" t="str">
            <v>A &amp; G</v>
          </cell>
          <cell r="P9" t="str">
            <v>Spv/Sup</v>
          </cell>
          <cell r="Q9" t="str">
            <v>Barg Unit Supp</v>
          </cell>
          <cell r="R9" t="str">
            <v>Line</v>
          </cell>
          <cell r="S9" t="str">
            <v>Fleet</v>
          </cell>
        </row>
        <row r="10">
          <cell r="B10" t="str">
            <v>Power Systems</v>
          </cell>
          <cell r="C10">
            <v>21</v>
          </cell>
          <cell r="D10" t="str">
            <v>A &amp; G</v>
          </cell>
          <cell r="E10">
            <v>21</v>
          </cell>
          <cell r="F10" t="str">
            <v>Power Systems Public Claims</v>
          </cell>
          <cell r="G10" t="str">
            <v>XM</v>
          </cell>
          <cell r="H10" t="str">
            <v>I</v>
          </cell>
          <cell r="I10" t="str">
            <v>01MAM</v>
          </cell>
          <cell r="J10" t="str">
            <v>CLAIMS SPECIALIST</v>
          </cell>
          <cell r="K10">
            <v>1</v>
          </cell>
          <cell r="L10">
            <v>22.01</v>
          </cell>
          <cell r="M10">
            <v>22.01</v>
          </cell>
          <cell r="N10" t="str">
            <v>A &amp; G</v>
          </cell>
          <cell r="O10">
            <v>22.01</v>
          </cell>
          <cell r="P10">
            <v>0</v>
          </cell>
          <cell r="Q10">
            <v>0</v>
          </cell>
          <cell r="R10">
            <v>0</v>
          </cell>
          <cell r="S10">
            <v>0</v>
          </cell>
        </row>
        <row r="11">
          <cell r="B11" t="str">
            <v>Power Systems</v>
          </cell>
          <cell r="C11">
            <v>21</v>
          </cell>
          <cell r="D11" t="str">
            <v>A &amp; G</v>
          </cell>
          <cell r="E11">
            <v>21</v>
          </cell>
          <cell r="F11" t="str">
            <v>Power Systems Public Claims</v>
          </cell>
          <cell r="G11" t="str">
            <v>XM</v>
          </cell>
          <cell r="H11" t="str">
            <v>I</v>
          </cell>
          <cell r="I11" t="str">
            <v>01MAM</v>
          </cell>
          <cell r="J11" t="str">
            <v>CLAIMS SPECIALIST</v>
          </cell>
          <cell r="K11">
            <v>1</v>
          </cell>
          <cell r="L11">
            <v>22.31</v>
          </cell>
          <cell r="M11">
            <v>22.31</v>
          </cell>
          <cell r="N11" t="str">
            <v>A &amp; G</v>
          </cell>
          <cell r="O11">
            <v>22.31</v>
          </cell>
          <cell r="P11">
            <v>0</v>
          </cell>
          <cell r="Q11">
            <v>0</v>
          </cell>
          <cell r="R11">
            <v>0</v>
          </cell>
          <cell r="S11">
            <v>0</v>
          </cell>
        </row>
        <row r="12">
          <cell r="B12" t="str">
            <v>Power Systems</v>
          </cell>
          <cell r="C12">
            <v>21</v>
          </cell>
          <cell r="D12" t="str">
            <v>A &amp; G</v>
          </cell>
          <cell r="E12">
            <v>21</v>
          </cell>
          <cell r="F12" t="str">
            <v>Power Systems Public Claims</v>
          </cell>
          <cell r="G12" t="str">
            <v>XM</v>
          </cell>
          <cell r="H12" t="str">
            <v>I</v>
          </cell>
          <cell r="I12" t="str">
            <v>01MAM</v>
          </cell>
          <cell r="J12" t="str">
            <v>CLAIMS SPECIALIST</v>
          </cell>
          <cell r="K12">
            <v>1</v>
          </cell>
          <cell r="L12">
            <v>22.76</v>
          </cell>
          <cell r="M12">
            <v>22.76</v>
          </cell>
          <cell r="N12" t="str">
            <v>A &amp; G</v>
          </cell>
          <cell r="O12">
            <v>22.76</v>
          </cell>
          <cell r="P12">
            <v>0</v>
          </cell>
          <cell r="Q12">
            <v>0</v>
          </cell>
          <cell r="R12">
            <v>0</v>
          </cell>
          <cell r="S12">
            <v>0</v>
          </cell>
        </row>
        <row r="13">
          <cell r="B13" t="str">
            <v>Power Systems</v>
          </cell>
          <cell r="C13">
            <v>21</v>
          </cell>
          <cell r="D13" t="str">
            <v>A &amp; G</v>
          </cell>
          <cell r="E13">
            <v>21</v>
          </cell>
          <cell r="F13" t="str">
            <v>Power Systems Public Claims</v>
          </cell>
          <cell r="G13" t="str">
            <v>XM</v>
          </cell>
          <cell r="H13" t="str">
            <v>I</v>
          </cell>
          <cell r="I13" t="str">
            <v>01MAP</v>
          </cell>
          <cell r="J13" t="str">
            <v>ASSOCIATE CLAIMS SPECIALIST</v>
          </cell>
          <cell r="K13">
            <v>1</v>
          </cell>
          <cell r="L13">
            <v>19.96</v>
          </cell>
          <cell r="M13">
            <v>19.96</v>
          </cell>
          <cell r="N13" t="str">
            <v>A &amp; G</v>
          </cell>
          <cell r="O13">
            <v>19.96</v>
          </cell>
          <cell r="P13">
            <v>0</v>
          </cell>
          <cell r="Q13">
            <v>0</v>
          </cell>
          <cell r="R13">
            <v>0</v>
          </cell>
          <cell r="S13">
            <v>0</v>
          </cell>
        </row>
        <row r="14">
          <cell r="B14" t="str">
            <v>Power Systems</v>
          </cell>
          <cell r="C14">
            <v>21</v>
          </cell>
          <cell r="D14" t="str">
            <v>A &amp; G</v>
          </cell>
          <cell r="E14">
            <v>21</v>
          </cell>
          <cell r="F14" t="str">
            <v>Power Systems Public Claims</v>
          </cell>
          <cell r="G14" t="str">
            <v>XM</v>
          </cell>
          <cell r="H14" t="str">
            <v>I</v>
          </cell>
          <cell r="I14" t="str">
            <v>01MAP</v>
          </cell>
          <cell r="J14" t="str">
            <v>ASSOCIATE CLAIMS SPECIALIST</v>
          </cell>
          <cell r="K14">
            <v>1</v>
          </cell>
          <cell r="L14">
            <v>20.81</v>
          </cell>
          <cell r="M14">
            <v>20.81</v>
          </cell>
          <cell r="N14" t="str">
            <v>A &amp; G</v>
          </cell>
          <cell r="O14">
            <v>20.81</v>
          </cell>
          <cell r="P14">
            <v>0</v>
          </cell>
          <cell r="Q14">
            <v>0</v>
          </cell>
          <cell r="R14">
            <v>0</v>
          </cell>
          <cell r="S14">
            <v>0</v>
          </cell>
        </row>
        <row r="15">
          <cell r="B15" t="str">
            <v>Power Systems</v>
          </cell>
          <cell r="C15">
            <v>21</v>
          </cell>
          <cell r="D15" t="str">
            <v>A &amp; G</v>
          </cell>
          <cell r="E15">
            <v>21</v>
          </cell>
          <cell r="F15" t="str">
            <v>Power Systems Public Claims</v>
          </cell>
          <cell r="G15" t="str">
            <v>XM</v>
          </cell>
          <cell r="H15" t="str">
            <v>I</v>
          </cell>
          <cell r="I15" t="str">
            <v>01MAP</v>
          </cell>
          <cell r="J15" t="str">
            <v>ASSOCIATE CLAIMS SPECIALIST</v>
          </cell>
          <cell r="K15">
            <v>1</v>
          </cell>
          <cell r="L15">
            <v>20.96</v>
          </cell>
          <cell r="M15">
            <v>20.96</v>
          </cell>
          <cell r="N15" t="str">
            <v>A &amp; G</v>
          </cell>
          <cell r="O15">
            <v>20.96</v>
          </cell>
          <cell r="P15">
            <v>0</v>
          </cell>
          <cell r="Q15">
            <v>0</v>
          </cell>
          <cell r="R15">
            <v>0</v>
          </cell>
          <cell r="S15">
            <v>0</v>
          </cell>
        </row>
        <row r="16">
          <cell r="B16" t="str">
            <v>Power Systems</v>
          </cell>
          <cell r="C16">
            <v>21</v>
          </cell>
          <cell r="D16" t="str">
            <v>A &amp; G</v>
          </cell>
          <cell r="E16">
            <v>21</v>
          </cell>
          <cell r="F16" t="str">
            <v>Power Systems Public Claims</v>
          </cell>
          <cell r="G16" t="str">
            <v>XM</v>
          </cell>
          <cell r="H16" t="str">
            <v>I</v>
          </cell>
          <cell r="I16" t="str">
            <v>01MAP</v>
          </cell>
          <cell r="J16" t="str">
            <v>ASSOCIATE CLAIMS SPECIALIST</v>
          </cell>
          <cell r="K16">
            <v>1</v>
          </cell>
          <cell r="L16">
            <v>21.08</v>
          </cell>
          <cell r="M16">
            <v>21.08</v>
          </cell>
          <cell r="N16" t="str">
            <v>A &amp; G</v>
          </cell>
          <cell r="O16">
            <v>21.08</v>
          </cell>
          <cell r="P16">
            <v>0</v>
          </cell>
          <cell r="Q16">
            <v>0</v>
          </cell>
          <cell r="R16">
            <v>0</v>
          </cell>
          <cell r="S16">
            <v>0</v>
          </cell>
        </row>
        <row r="17">
          <cell r="B17" t="str">
            <v>Power Systems</v>
          </cell>
          <cell r="C17">
            <v>21</v>
          </cell>
          <cell r="D17" t="str">
            <v>A &amp; G</v>
          </cell>
          <cell r="E17">
            <v>21</v>
          </cell>
          <cell r="F17" t="str">
            <v>Power Systems Public Claims</v>
          </cell>
          <cell r="G17" t="str">
            <v>XM</v>
          </cell>
          <cell r="H17" t="str">
            <v>I</v>
          </cell>
          <cell r="I17" t="str">
            <v>01MAP</v>
          </cell>
          <cell r="J17" t="str">
            <v>ASSOCIATE CLAIMS SPECIALIST</v>
          </cell>
          <cell r="K17">
            <v>1</v>
          </cell>
          <cell r="L17">
            <v>21.21</v>
          </cell>
          <cell r="M17">
            <v>21.21</v>
          </cell>
          <cell r="N17" t="str">
            <v>A &amp; G</v>
          </cell>
          <cell r="O17">
            <v>21.21</v>
          </cell>
          <cell r="P17">
            <v>0</v>
          </cell>
          <cell r="Q17">
            <v>0</v>
          </cell>
          <cell r="R17">
            <v>0</v>
          </cell>
          <cell r="S17">
            <v>0</v>
          </cell>
        </row>
        <row r="18">
          <cell r="B18" t="str">
            <v>Power Systems</v>
          </cell>
          <cell r="C18">
            <v>21</v>
          </cell>
          <cell r="D18" t="str">
            <v>A &amp; G</v>
          </cell>
          <cell r="E18">
            <v>21</v>
          </cell>
          <cell r="F18" t="str">
            <v>Power Systems Public Claims</v>
          </cell>
          <cell r="G18" t="str">
            <v>XM</v>
          </cell>
          <cell r="H18" t="str">
            <v>S</v>
          </cell>
          <cell r="I18" t="str">
            <v>01MQ5</v>
          </cell>
          <cell r="J18" t="str">
            <v>DISTRIBUTION SUPV III</v>
          </cell>
          <cell r="K18">
            <v>1</v>
          </cell>
          <cell r="L18">
            <v>26.63</v>
          </cell>
          <cell r="M18">
            <v>26.63</v>
          </cell>
          <cell r="N18" t="str">
            <v>A &amp; G</v>
          </cell>
          <cell r="O18">
            <v>26.63</v>
          </cell>
          <cell r="P18">
            <v>0</v>
          </cell>
          <cell r="Q18">
            <v>0</v>
          </cell>
          <cell r="R18">
            <v>0</v>
          </cell>
          <cell r="S18">
            <v>0</v>
          </cell>
        </row>
        <row r="19">
          <cell r="B19" t="str">
            <v>Power Systems</v>
          </cell>
          <cell r="C19">
            <v>21</v>
          </cell>
          <cell r="D19" t="str">
            <v>A &amp; G</v>
          </cell>
          <cell r="E19">
            <v>21</v>
          </cell>
          <cell r="F19" t="str">
            <v>Power Systems Public Claims</v>
          </cell>
          <cell r="G19" t="str">
            <v>NB</v>
          </cell>
          <cell r="H19" t="str">
            <v>I</v>
          </cell>
          <cell r="I19" t="str">
            <v>01X63</v>
          </cell>
          <cell r="J19" t="str">
            <v>ADMINISTRATIVE SPECIALIST I</v>
          </cell>
          <cell r="K19">
            <v>1</v>
          </cell>
          <cell r="L19">
            <v>17.63</v>
          </cell>
          <cell r="M19">
            <v>17.63</v>
          </cell>
          <cell r="N19" t="str">
            <v>A &amp; G</v>
          </cell>
          <cell r="O19">
            <v>17.63</v>
          </cell>
          <cell r="P19">
            <v>0</v>
          </cell>
          <cell r="Q19">
            <v>0</v>
          </cell>
          <cell r="R19">
            <v>0</v>
          </cell>
          <cell r="S19">
            <v>0</v>
          </cell>
        </row>
        <row r="20">
          <cell r="B20" t="str">
            <v>Power Systems</v>
          </cell>
          <cell r="C20">
            <v>21</v>
          </cell>
          <cell r="D20" t="str">
            <v>A &amp; G</v>
          </cell>
          <cell r="E20">
            <v>21</v>
          </cell>
          <cell r="F20" t="str">
            <v>Power Systems Public Claims</v>
          </cell>
          <cell r="G20" t="str">
            <v>NB</v>
          </cell>
          <cell r="H20" t="str">
            <v>I</v>
          </cell>
          <cell r="I20" t="str">
            <v>01X63</v>
          </cell>
          <cell r="J20" t="str">
            <v>ADMINISTRATIVE SPECIALIST I</v>
          </cell>
          <cell r="K20">
            <v>1</v>
          </cell>
          <cell r="L20">
            <v>19.38</v>
          </cell>
          <cell r="M20">
            <v>19.38</v>
          </cell>
          <cell r="N20" t="str">
            <v>A &amp; G</v>
          </cell>
          <cell r="O20">
            <v>19.38</v>
          </cell>
          <cell r="P20">
            <v>0</v>
          </cell>
          <cell r="Q20">
            <v>0</v>
          </cell>
          <cell r="R20">
            <v>0</v>
          </cell>
          <cell r="S20">
            <v>0</v>
          </cell>
        </row>
        <row r="21">
          <cell r="B21" t="str">
            <v>Power Systems</v>
          </cell>
          <cell r="C21">
            <v>27</v>
          </cell>
          <cell r="D21" t="str">
            <v>A &amp; G</v>
          </cell>
          <cell r="E21">
            <v>171</v>
          </cell>
          <cell r="F21" t="str">
            <v>Dsbn - Reliability Planning</v>
          </cell>
          <cell r="G21" t="str">
            <v>XM</v>
          </cell>
          <cell r="H21" t="str">
            <v>S</v>
          </cell>
          <cell r="I21" t="str">
            <v>01M05</v>
          </cell>
          <cell r="J21" t="str">
            <v>DISTRIBUTION SUPERVISOR I</v>
          </cell>
          <cell r="K21">
            <v>1</v>
          </cell>
          <cell r="L21">
            <v>38.130000000000003</v>
          </cell>
          <cell r="M21">
            <v>38.130000000000003</v>
          </cell>
          <cell r="N21" t="str">
            <v>A &amp; G</v>
          </cell>
          <cell r="O21">
            <v>38.130000000000003</v>
          </cell>
          <cell r="P21">
            <v>0</v>
          </cell>
          <cell r="Q21">
            <v>0</v>
          </cell>
          <cell r="R21">
            <v>0</v>
          </cell>
          <cell r="S21">
            <v>0</v>
          </cell>
        </row>
        <row r="22">
          <cell r="B22" t="str">
            <v>Power Systems</v>
          </cell>
          <cell r="C22">
            <v>27</v>
          </cell>
          <cell r="D22" t="str">
            <v>A &amp; G</v>
          </cell>
          <cell r="E22">
            <v>171</v>
          </cell>
          <cell r="F22" t="str">
            <v>Dsbn - Reliability Planning</v>
          </cell>
          <cell r="G22" t="str">
            <v>XM</v>
          </cell>
          <cell r="H22" t="str">
            <v>I</v>
          </cell>
          <cell r="I22" t="str">
            <v>01M14</v>
          </cell>
          <cell r="J22" t="str">
            <v>DISTRIBUTION ENG &amp; OPS SR ENGI</v>
          </cell>
          <cell r="K22">
            <v>1</v>
          </cell>
          <cell r="L22">
            <v>34.44</v>
          </cell>
          <cell r="M22">
            <v>34.44</v>
          </cell>
          <cell r="N22" t="str">
            <v>A &amp; G</v>
          </cell>
          <cell r="O22">
            <v>34.44</v>
          </cell>
          <cell r="P22">
            <v>0</v>
          </cell>
          <cell r="Q22">
            <v>0</v>
          </cell>
          <cell r="R22">
            <v>0</v>
          </cell>
          <cell r="S22">
            <v>0</v>
          </cell>
        </row>
        <row r="23">
          <cell r="B23" t="str">
            <v>Power Systems</v>
          </cell>
          <cell r="C23">
            <v>27</v>
          </cell>
          <cell r="D23" t="str">
            <v>A &amp; G</v>
          </cell>
          <cell r="E23">
            <v>171</v>
          </cell>
          <cell r="F23" t="str">
            <v>Dsbn - Reliability Planning</v>
          </cell>
          <cell r="G23" t="str">
            <v>XM</v>
          </cell>
          <cell r="H23" t="str">
            <v>I</v>
          </cell>
          <cell r="I23" t="str">
            <v>01M14</v>
          </cell>
          <cell r="J23" t="str">
            <v>DISTRIBUTION ENG &amp; OPS SR ENGI</v>
          </cell>
          <cell r="K23">
            <v>1</v>
          </cell>
          <cell r="L23">
            <v>35.39</v>
          </cell>
          <cell r="M23">
            <v>35.39</v>
          </cell>
          <cell r="N23" t="str">
            <v>A &amp; G</v>
          </cell>
          <cell r="O23">
            <v>35.39</v>
          </cell>
          <cell r="P23">
            <v>0</v>
          </cell>
          <cell r="Q23">
            <v>0</v>
          </cell>
          <cell r="R23">
            <v>0</v>
          </cell>
          <cell r="S23">
            <v>0</v>
          </cell>
        </row>
        <row r="24">
          <cell r="B24" t="str">
            <v>Power Systems</v>
          </cell>
          <cell r="C24">
            <v>27</v>
          </cell>
          <cell r="D24" t="str">
            <v>A &amp; G</v>
          </cell>
          <cell r="E24">
            <v>171</v>
          </cell>
          <cell r="F24" t="str">
            <v>Dsbn - Reliability Planning</v>
          </cell>
          <cell r="G24" t="str">
            <v>XM</v>
          </cell>
          <cell r="H24" t="str">
            <v>I</v>
          </cell>
          <cell r="I24" t="str">
            <v>01M14</v>
          </cell>
          <cell r="J24" t="str">
            <v>DISTRIBUTION ENG &amp; OPS SR ENGI</v>
          </cell>
          <cell r="K24">
            <v>1</v>
          </cell>
          <cell r="L24">
            <v>35.43</v>
          </cell>
          <cell r="M24">
            <v>35.43</v>
          </cell>
          <cell r="N24" t="str">
            <v>A &amp; G</v>
          </cell>
          <cell r="O24">
            <v>35.43</v>
          </cell>
          <cell r="P24">
            <v>0</v>
          </cell>
          <cell r="Q24">
            <v>0</v>
          </cell>
          <cell r="R24">
            <v>0</v>
          </cell>
          <cell r="S24">
            <v>0</v>
          </cell>
        </row>
        <row r="25">
          <cell r="B25" t="str">
            <v>Power Systems</v>
          </cell>
          <cell r="C25">
            <v>27</v>
          </cell>
          <cell r="D25" t="str">
            <v>A &amp; G</v>
          </cell>
          <cell r="E25">
            <v>171</v>
          </cell>
          <cell r="F25" t="str">
            <v>Dsbn - Reliability Planning</v>
          </cell>
          <cell r="G25" t="str">
            <v>XM</v>
          </cell>
          <cell r="H25" t="str">
            <v>I</v>
          </cell>
          <cell r="I25" t="str">
            <v>01M14</v>
          </cell>
          <cell r="J25" t="str">
            <v>DISTRIBUTION ENG &amp; OPS SR ENGI</v>
          </cell>
          <cell r="K25">
            <v>1</v>
          </cell>
          <cell r="L25">
            <v>35.56</v>
          </cell>
          <cell r="M25">
            <v>35.56</v>
          </cell>
          <cell r="N25" t="str">
            <v>A &amp; G</v>
          </cell>
          <cell r="O25">
            <v>35.56</v>
          </cell>
          <cell r="P25">
            <v>0</v>
          </cell>
          <cell r="Q25">
            <v>0</v>
          </cell>
          <cell r="R25">
            <v>0</v>
          </cell>
          <cell r="S25">
            <v>0</v>
          </cell>
        </row>
        <row r="26">
          <cell r="B26" t="str">
            <v>Power Systems</v>
          </cell>
          <cell r="C26">
            <v>27</v>
          </cell>
          <cell r="D26" t="str">
            <v>A &amp; G</v>
          </cell>
          <cell r="E26">
            <v>171</v>
          </cell>
          <cell r="F26" t="str">
            <v>Dsbn - Reliability Planning</v>
          </cell>
          <cell r="G26" t="str">
            <v>XM</v>
          </cell>
          <cell r="H26" t="str">
            <v>I</v>
          </cell>
          <cell r="I26" t="str">
            <v>01M14</v>
          </cell>
          <cell r="J26" t="str">
            <v>DISTRIBUTION ENG &amp; OPS SR ENGI</v>
          </cell>
          <cell r="K26">
            <v>1</v>
          </cell>
          <cell r="L26">
            <v>36.11</v>
          </cell>
          <cell r="M26">
            <v>36.11</v>
          </cell>
          <cell r="N26" t="str">
            <v>A &amp; G</v>
          </cell>
          <cell r="O26">
            <v>36.11</v>
          </cell>
          <cell r="P26">
            <v>0</v>
          </cell>
          <cell r="Q26">
            <v>0</v>
          </cell>
          <cell r="R26">
            <v>0</v>
          </cell>
          <cell r="S26">
            <v>0</v>
          </cell>
        </row>
        <row r="27">
          <cell r="B27" t="str">
            <v>Power Systems</v>
          </cell>
          <cell r="C27">
            <v>27</v>
          </cell>
          <cell r="D27" t="str">
            <v>A &amp; G</v>
          </cell>
          <cell r="E27">
            <v>171</v>
          </cell>
          <cell r="F27" t="str">
            <v>Dsbn - Reliability Planning</v>
          </cell>
          <cell r="G27" t="str">
            <v>XM</v>
          </cell>
          <cell r="H27" t="str">
            <v>I</v>
          </cell>
          <cell r="I27" t="str">
            <v>01M14</v>
          </cell>
          <cell r="J27" t="str">
            <v>DISTRIBUTION ENG &amp; OPS SR ENGI</v>
          </cell>
          <cell r="K27">
            <v>1</v>
          </cell>
          <cell r="L27">
            <v>36.15</v>
          </cell>
          <cell r="M27">
            <v>36.15</v>
          </cell>
          <cell r="N27" t="str">
            <v>A &amp; G</v>
          </cell>
          <cell r="O27">
            <v>36.15</v>
          </cell>
          <cell r="P27">
            <v>0</v>
          </cell>
          <cell r="Q27">
            <v>0</v>
          </cell>
          <cell r="R27">
            <v>0</v>
          </cell>
          <cell r="S27">
            <v>0</v>
          </cell>
        </row>
        <row r="28">
          <cell r="B28" t="str">
            <v>Power Systems</v>
          </cell>
          <cell r="C28">
            <v>27</v>
          </cell>
          <cell r="D28" t="str">
            <v>A &amp; G</v>
          </cell>
          <cell r="E28">
            <v>171</v>
          </cell>
          <cell r="F28" t="str">
            <v>Dsbn - Reliability Planning</v>
          </cell>
          <cell r="G28" t="str">
            <v>XM</v>
          </cell>
          <cell r="H28" t="str">
            <v>I</v>
          </cell>
          <cell r="I28" t="str">
            <v>01M14</v>
          </cell>
          <cell r="J28" t="str">
            <v>DISTRIBUTION ENG &amp; OPS SR ENGI</v>
          </cell>
          <cell r="K28">
            <v>1</v>
          </cell>
          <cell r="L28">
            <v>37.93</v>
          </cell>
          <cell r="M28">
            <v>37.93</v>
          </cell>
          <cell r="N28" t="str">
            <v>A &amp; G</v>
          </cell>
          <cell r="O28">
            <v>37.93</v>
          </cell>
          <cell r="P28">
            <v>0</v>
          </cell>
          <cell r="Q28">
            <v>0</v>
          </cell>
          <cell r="R28">
            <v>0</v>
          </cell>
          <cell r="S28">
            <v>0</v>
          </cell>
        </row>
        <row r="29">
          <cell r="B29" t="str">
            <v>Power Systems</v>
          </cell>
          <cell r="C29">
            <v>27</v>
          </cell>
          <cell r="D29" t="str">
            <v>A &amp; G</v>
          </cell>
          <cell r="E29">
            <v>171</v>
          </cell>
          <cell r="F29" t="str">
            <v>Dsbn - Reliability Planning</v>
          </cell>
          <cell r="G29" t="str">
            <v>XM</v>
          </cell>
          <cell r="H29" t="str">
            <v>I</v>
          </cell>
          <cell r="I29" t="str">
            <v>01M14</v>
          </cell>
          <cell r="J29" t="str">
            <v>DISTRIBUTION ENG &amp; OPS SR ENGI</v>
          </cell>
          <cell r="K29">
            <v>1</v>
          </cell>
          <cell r="L29">
            <v>43.25</v>
          </cell>
          <cell r="M29">
            <v>43.25</v>
          </cell>
          <cell r="N29" t="str">
            <v>A &amp; G</v>
          </cell>
          <cell r="O29">
            <v>43.25</v>
          </cell>
          <cell r="P29">
            <v>0</v>
          </cell>
          <cell r="Q29">
            <v>0</v>
          </cell>
          <cell r="R29">
            <v>0</v>
          </cell>
          <cell r="S29">
            <v>0</v>
          </cell>
        </row>
        <row r="30">
          <cell r="B30" t="str">
            <v>Power Systems</v>
          </cell>
          <cell r="C30">
            <v>27</v>
          </cell>
          <cell r="D30" t="str">
            <v>A &amp; G</v>
          </cell>
          <cell r="E30">
            <v>171</v>
          </cell>
          <cell r="F30" t="str">
            <v>Dsbn - Reliability Planning</v>
          </cell>
          <cell r="G30" t="str">
            <v>XM</v>
          </cell>
          <cell r="H30" t="str">
            <v>I</v>
          </cell>
          <cell r="I30" t="str">
            <v>01M24</v>
          </cell>
          <cell r="J30" t="str">
            <v>DIST ENGINEERING &amp; OPERATIONS</v>
          </cell>
          <cell r="K30">
            <v>1</v>
          </cell>
          <cell r="L30">
            <v>30.39</v>
          </cell>
          <cell r="M30">
            <v>30.39</v>
          </cell>
          <cell r="N30" t="str">
            <v>A &amp; G</v>
          </cell>
          <cell r="O30">
            <v>30.39</v>
          </cell>
          <cell r="P30">
            <v>0</v>
          </cell>
          <cell r="Q30">
            <v>0</v>
          </cell>
          <cell r="R30">
            <v>0</v>
          </cell>
          <cell r="S30">
            <v>0</v>
          </cell>
        </row>
        <row r="31">
          <cell r="B31" t="str">
            <v>Power Systems</v>
          </cell>
          <cell r="C31">
            <v>27</v>
          </cell>
          <cell r="D31" t="str">
            <v>A &amp; G</v>
          </cell>
          <cell r="E31">
            <v>171</v>
          </cell>
          <cell r="F31" t="str">
            <v>Dsbn - Reliability Planning</v>
          </cell>
          <cell r="G31" t="str">
            <v>XM</v>
          </cell>
          <cell r="H31" t="str">
            <v>I</v>
          </cell>
          <cell r="I31" t="str">
            <v>01M24</v>
          </cell>
          <cell r="J31" t="str">
            <v>DIST ENGINEERING &amp; OPERATIONS</v>
          </cell>
          <cell r="K31">
            <v>1</v>
          </cell>
          <cell r="L31">
            <v>31.45</v>
          </cell>
          <cell r="M31">
            <v>31.45</v>
          </cell>
          <cell r="N31" t="str">
            <v>A &amp; G</v>
          </cell>
          <cell r="O31">
            <v>31.45</v>
          </cell>
          <cell r="P31">
            <v>0</v>
          </cell>
          <cell r="Q31">
            <v>0</v>
          </cell>
          <cell r="R31">
            <v>0</v>
          </cell>
          <cell r="S31">
            <v>0</v>
          </cell>
        </row>
        <row r="32">
          <cell r="B32" t="str">
            <v>Power Systems</v>
          </cell>
          <cell r="C32">
            <v>27</v>
          </cell>
          <cell r="D32" t="str">
            <v>A &amp; G</v>
          </cell>
          <cell r="E32">
            <v>171</v>
          </cell>
          <cell r="F32" t="str">
            <v>Dsbn - Reliability Planning</v>
          </cell>
          <cell r="G32" t="str">
            <v>XM</v>
          </cell>
          <cell r="H32" t="str">
            <v>I</v>
          </cell>
          <cell r="I32" t="str">
            <v>01M24</v>
          </cell>
          <cell r="J32" t="str">
            <v>DIST ENGINEERING &amp; OPERATIONS</v>
          </cell>
          <cell r="K32">
            <v>1</v>
          </cell>
          <cell r="L32">
            <v>31.65</v>
          </cell>
          <cell r="M32">
            <v>31.65</v>
          </cell>
          <cell r="N32" t="str">
            <v>A &amp; G</v>
          </cell>
          <cell r="O32">
            <v>31.65</v>
          </cell>
          <cell r="P32">
            <v>0</v>
          </cell>
          <cell r="Q32">
            <v>0</v>
          </cell>
          <cell r="R32">
            <v>0</v>
          </cell>
          <cell r="S32">
            <v>0</v>
          </cell>
        </row>
        <row r="33">
          <cell r="B33" t="str">
            <v>Power Systems</v>
          </cell>
          <cell r="C33">
            <v>27</v>
          </cell>
          <cell r="D33" t="str">
            <v>A &amp; G</v>
          </cell>
          <cell r="E33">
            <v>171</v>
          </cell>
          <cell r="F33" t="str">
            <v>Dsbn - Reliability Planning</v>
          </cell>
          <cell r="G33" t="str">
            <v>XM</v>
          </cell>
          <cell r="H33" t="str">
            <v>I</v>
          </cell>
          <cell r="I33" t="str">
            <v>01M24</v>
          </cell>
          <cell r="J33" t="str">
            <v>DIST ENGINEERING &amp; OPERATIONS</v>
          </cell>
          <cell r="K33">
            <v>1</v>
          </cell>
          <cell r="L33">
            <v>32.06</v>
          </cell>
          <cell r="M33">
            <v>32.06</v>
          </cell>
          <cell r="N33" t="str">
            <v>A &amp; G</v>
          </cell>
          <cell r="O33">
            <v>32.06</v>
          </cell>
          <cell r="P33">
            <v>0</v>
          </cell>
          <cell r="Q33">
            <v>0</v>
          </cell>
          <cell r="R33">
            <v>0</v>
          </cell>
          <cell r="S33">
            <v>0</v>
          </cell>
        </row>
        <row r="34">
          <cell r="B34" t="str">
            <v>Power Systems</v>
          </cell>
          <cell r="C34">
            <v>27</v>
          </cell>
          <cell r="D34" t="str">
            <v>A &amp; G</v>
          </cell>
          <cell r="E34">
            <v>171</v>
          </cell>
          <cell r="F34" t="str">
            <v>Dsbn - Reliability Planning</v>
          </cell>
          <cell r="G34" t="str">
            <v>XM</v>
          </cell>
          <cell r="H34" t="str">
            <v>I</v>
          </cell>
          <cell r="I34" t="str">
            <v>01M24</v>
          </cell>
          <cell r="J34" t="str">
            <v>DIST ENGINEERING &amp; OPERATIONS</v>
          </cell>
          <cell r="K34">
            <v>1</v>
          </cell>
          <cell r="L34">
            <v>32.18</v>
          </cell>
          <cell r="M34">
            <v>32.18</v>
          </cell>
          <cell r="N34" t="str">
            <v>A &amp; G</v>
          </cell>
          <cell r="O34">
            <v>32.18</v>
          </cell>
          <cell r="P34">
            <v>0</v>
          </cell>
          <cell r="Q34">
            <v>0</v>
          </cell>
          <cell r="R34">
            <v>0</v>
          </cell>
          <cell r="S34">
            <v>0</v>
          </cell>
        </row>
        <row r="35">
          <cell r="B35" t="str">
            <v>Power Systems</v>
          </cell>
          <cell r="C35">
            <v>27</v>
          </cell>
          <cell r="D35" t="str">
            <v>A &amp; G</v>
          </cell>
          <cell r="E35">
            <v>171</v>
          </cell>
          <cell r="F35" t="str">
            <v>Dsbn - Reliability Planning</v>
          </cell>
          <cell r="G35" t="str">
            <v>XM</v>
          </cell>
          <cell r="H35" t="str">
            <v>S</v>
          </cell>
          <cell r="I35" t="str">
            <v>01M53</v>
          </cell>
          <cell r="J35" t="str">
            <v>DISTRIBUTION PLANNING &amp; RELIAB</v>
          </cell>
          <cell r="K35">
            <v>1</v>
          </cell>
          <cell r="L35">
            <v>42.81</v>
          </cell>
          <cell r="M35">
            <v>42.81</v>
          </cell>
          <cell r="N35" t="str">
            <v>A &amp; G</v>
          </cell>
          <cell r="O35">
            <v>42.81</v>
          </cell>
          <cell r="P35">
            <v>0</v>
          </cell>
          <cell r="Q35">
            <v>0</v>
          </cell>
          <cell r="R35">
            <v>0</v>
          </cell>
          <cell r="S35">
            <v>0</v>
          </cell>
        </row>
        <row r="36">
          <cell r="B36" t="str">
            <v>Power Systems</v>
          </cell>
          <cell r="C36">
            <v>27</v>
          </cell>
          <cell r="D36" t="str">
            <v>A &amp; G</v>
          </cell>
          <cell r="E36">
            <v>171</v>
          </cell>
          <cell r="F36" t="str">
            <v>Dsbn - Reliability Planning</v>
          </cell>
          <cell r="G36" t="str">
            <v>XM</v>
          </cell>
          <cell r="H36" t="str">
            <v>S</v>
          </cell>
          <cell r="I36" t="str">
            <v>01M53</v>
          </cell>
          <cell r="J36" t="str">
            <v>DISTRIBUTION PLANNING &amp; RELIAB</v>
          </cell>
          <cell r="K36">
            <v>1</v>
          </cell>
          <cell r="L36">
            <v>43.15</v>
          </cell>
          <cell r="M36">
            <v>43.15</v>
          </cell>
          <cell r="N36" t="str">
            <v>A &amp; G</v>
          </cell>
          <cell r="O36">
            <v>43.15</v>
          </cell>
          <cell r="P36">
            <v>0</v>
          </cell>
          <cell r="Q36">
            <v>0</v>
          </cell>
          <cell r="R36">
            <v>0</v>
          </cell>
          <cell r="S36">
            <v>0</v>
          </cell>
        </row>
        <row r="37">
          <cell r="B37" t="str">
            <v>Power Systems</v>
          </cell>
          <cell r="C37">
            <v>27</v>
          </cell>
          <cell r="D37" t="str">
            <v>A &amp; G</v>
          </cell>
          <cell r="E37">
            <v>171</v>
          </cell>
          <cell r="F37" t="str">
            <v>Dsbn - Reliability Planning</v>
          </cell>
          <cell r="G37" t="str">
            <v>XM</v>
          </cell>
          <cell r="H37" t="str">
            <v>I</v>
          </cell>
          <cell r="I37" t="str">
            <v>01M64</v>
          </cell>
          <cell r="J37" t="str">
            <v>DIST PLANNING &amp; RELIABILITY EN</v>
          </cell>
          <cell r="K37">
            <v>1</v>
          </cell>
          <cell r="L37">
            <v>24.03</v>
          </cell>
          <cell r="M37">
            <v>24.03</v>
          </cell>
          <cell r="N37" t="str">
            <v>A &amp; G</v>
          </cell>
          <cell r="O37">
            <v>24.03</v>
          </cell>
          <cell r="P37">
            <v>0</v>
          </cell>
          <cell r="Q37">
            <v>0</v>
          </cell>
          <cell r="R37">
            <v>0</v>
          </cell>
          <cell r="S37">
            <v>0</v>
          </cell>
        </row>
        <row r="38">
          <cell r="B38" t="str">
            <v>Power Systems</v>
          </cell>
          <cell r="C38">
            <v>27</v>
          </cell>
          <cell r="D38" t="str">
            <v>A &amp; G</v>
          </cell>
          <cell r="E38">
            <v>171</v>
          </cell>
          <cell r="F38" t="str">
            <v>Dsbn - Reliability Planning</v>
          </cell>
          <cell r="G38" t="str">
            <v>XM</v>
          </cell>
          <cell r="H38" t="str">
            <v>I</v>
          </cell>
          <cell r="I38" t="str">
            <v>01MA4</v>
          </cell>
          <cell r="J38" t="str">
            <v>SR DISTRIBUTION ANALYST</v>
          </cell>
          <cell r="K38">
            <v>1</v>
          </cell>
          <cell r="L38">
            <v>35.409999999999997</v>
          </cell>
          <cell r="M38">
            <v>35.409999999999997</v>
          </cell>
          <cell r="N38" t="str">
            <v>A &amp; G</v>
          </cell>
          <cell r="O38">
            <v>35.409999999999997</v>
          </cell>
          <cell r="P38">
            <v>0</v>
          </cell>
          <cell r="Q38">
            <v>0</v>
          </cell>
          <cell r="R38">
            <v>0</v>
          </cell>
          <cell r="S38">
            <v>0</v>
          </cell>
        </row>
        <row r="39">
          <cell r="B39" t="str">
            <v>Power Systems</v>
          </cell>
          <cell r="C39">
            <v>27</v>
          </cell>
          <cell r="D39" t="str">
            <v>A &amp; G</v>
          </cell>
          <cell r="E39">
            <v>171</v>
          </cell>
          <cell r="F39" t="str">
            <v>Dsbn - Reliability Planning</v>
          </cell>
          <cell r="G39" t="str">
            <v>XM</v>
          </cell>
          <cell r="H39" t="str">
            <v>I</v>
          </cell>
          <cell r="I39" t="str">
            <v>01MAA</v>
          </cell>
          <cell r="J39" t="str">
            <v>SR SYSTEM PROJECT MGR</v>
          </cell>
          <cell r="K39">
            <v>1</v>
          </cell>
          <cell r="L39">
            <v>29.09</v>
          </cell>
          <cell r="M39">
            <v>29.09</v>
          </cell>
          <cell r="N39" t="str">
            <v>A &amp; G</v>
          </cell>
          <cell r="O39">
            <v>29.09</v>
          </cell>
          <cell r="P39">
            <v>0</v>
          </cell>
          <cell r="Q39">
            <v>0</v>
          </cell>
          <cell r="R39">
            <v>0</v>
          </cell>
          <cell r="S39">
            <v>0</v>
          </cell>
        </row>
        <row r="40">
          <cell r="B40" t="str">
            <v>Power Systems</v>
          </cell>
          <cell r="C40">
            <v>27</v>
          </cell>
          <cell r="D40" t="str">
            <v>A &amp; G</v>
          </cell>
          <cell r="E40">
            <v>171</v>
          </cell>
          <cell r="F40" t="str">
            <v>Dsbn - Reliability Planning</v>
          </cell>
          <cell r="G40" t="str">
            <v>XM</v>
          </cell>
          <cell r="H40" t="str">
            <v>I</v>
          </cell>
          <cell r="I40" t="str">
            <v>01MAA</v>
          </cell>
          <cell r="J40" t="str">
            <v>SR SYSTEM PROJECT MGR</v>
          </cell>
          <cell r="K40">
            <v>1</v>
          </cell>
          <cell r="L40">
            <v>29.1</v>
          </cell>
          <cell r="M40">
            <v>29.1</v>
          </cell>
          <cell r="N40" t="str">
            <v>A &amp; G</v>
          </cell>
          <cell r="O40">
            <v>29.1</v>
          </cell>
          <cell r="P40">
            <v>0</v>
          </cell>
          <cell r="Q40">
            <v>0</v>
          </cell>
          <cell r="R40">
            <v>0</v>
          </cell>
          <cell r="S40">
            <v>0</v>
          </cell>
        </row>
        <row r="41">
          <cell r="B41" t="str">
            <v>Power Systems</v>
          </cell>
          <cell r="C41">
            <v>27</v>
          </cell>
          <cell r="D41" t="str">
            <v>A &amp; G</v>
          </cell>
          <cell r="E41">
            <v>171</v>
          </cell>
          <cell r="F41" t="str">
            <v>Dsbn - Reliability Planning</v>
          </cell>
          <cell r="G41" t="str">
            <v>XM</v>
          </cell>
          <cell r="H41" t="str">
            <v>S</v>
          </cell>
          <cell r="I41" t="str">
            <v>01MQ1</v>
          </cell>
          <cell r="J41" t="str">
            <v>OPERATIONS SUPPORT SUPV I</v>
          </cell>
          <cell r="K41">
            <v>1</v>
          </cell>
          <cell r="L41">
            <v>38.909999999999997</v>
          </cell>
          <cell r="M41">
            <v>38.909999999999997</v>
          </cell>
          <cell r="N41" t="str">
            <v>A &amp; G</v>
          </cell>
          <cell r="O41">
            <v>38.909999999999997</v>
          </cell>
          <cell r="P41">
            <v>0</v>
          </cell>
          <cell r="Q41">
            <v>0</v>
          </cell>
          <cell r="R41">
            <v>0</v>
          </cell>
          <cell r="S41">
            <v>0</v>
          </cell>
        </row>
        <row r="42">
          <cell r="B42" t="str">
            <v>Power Systems</v>
          </cell>
          <cell r="C42">
            <v>27</v>
          </cell>
          <cell r="D42" t="str">
            <v>A &amp; G</v>
          </cell>
          <cell r="E42">
            <v>171</v>
          </cell>
          <cell r="F42" t="str">
            <v>Dsbn - Reliability Planning</v>
          </cell>
          <cell r="G42" t="str">
            <v>XM</v>
          </cell>
          <cell r="H42" t="str">
            <v>S</v>
          </cell>
          <cell r="I42" t="str">
            <v>01MQ1</v>
          </cell>
          <cell r="J42" t="str">
            <v>OPERATIONS SUPPORT SUPV I</v>
          </cell>
          <cell r="K42">
            <v>1</v>
          </cell>
          <cell r="L42">
            <v>40.299999999999997</v>
          </cell>
          <cell r="M42">
            <v>40.299999999999997</v>
          </cell>
          <cell r="N42" t="str">
            <v>A &amp; G</v>
          </cell>
          <cell r="O42">
            <v>40.299999999999997</v>
          </cell>
          <cell r="P42">
            <v>0</v>
          </cell>
          <cell r="Q42">
            <v>0</v>
          </cell>
          <cell r="R42">
            <v>0</v>
          </cell>
          <cell r="S42">
            <v>0</v>
          </cell>
        </row>
        <row r="43">
          <cell r="B43" t="str">
            <v>Power Systems</v>
          </cell>
          <cell r="C43">
            <v>27</v>
          </cell>
          <cell r="D43" t="str">
            <v>A &amp; G</v>
          </cell>
          <cell r="E43">
            <v>171</v>
          </cell>
          <cell r="F43" t="str">
            <v>Dsbn - Reliability Planning</v>
          </cell>
          <cell r="G43" t="str">
            <v>NB</v>
          </cell>
          <cell r="H43" t="str">
            <v>I</v>
          </cell>
          <cell r="I43" t="str">
            <v>01X21</v>
          </cell>
          <cell r="J43" t="str">
            <v>INTERN STUDENT</v>
          </cell>
          <cell r="K43">
            <v>1</v>
          </cell>
          <cell r="L43">
            <v>13.68</v>
          </cell>
          <cell r="M43">
            <v>13.68</v>
          </cell>
          <cell r="N43" t="str">
            <v>A &amp; G</v>
          </cell>
          <cell r="O43">
            <v>13.68</v>
          </cell>
          <cell r="P43">
            <v>0</v>
          </cell>
          <cell r="Q43">
            <v>0</v>
          </cell>
          <cell r="R43">
            <v>0</v>
          </cell>
          <cell r="S43">
            <v>0</v>
          </cell>
        </row>
        <row r="44">
          <cell r="B44" t="str">
            <v>Power Systems</v>
          </cell>
          <cell r="C44">
            <v>27</v>
          </cell>
          <cell r="D44" t="str">
            <v>A &amp; G</v>
          </cell>
          <cell r="E44">
            <v>171</v>
          </cell>
          <cell r="F44" t="str">
            <v>Dsbn - Reliability Planning</v>
          </cell>
          <cell r="G44" t="str">
            <v>NB</v>
          </cell>
          <cell r="H44" t="str">
            <v>I</v>
          </cell>
          <cell r="I44" t="str">
            <v>01X21</v>
          </cell>
          <cell r="J44" t="str">
            <v>INTERN STUDENT</v>
          </cell>
          <cell r="K44">
            <v>1</v>
          </cell>
          <cell r="L44">
            <v>16</v>
          </cell>
          <cell r="M44">
            <v>16</v>
          </cell>
          <cell r="N44" t="str">
            <v>A &amp; G</v>
          </cell>
          <cell r="O44">
            <v>16</v>
          </cell>
          <cell r="P44">
            <v>0</v>
          </cell>
          <cell r="Q44">
            <v>0</v>
          </cell>
          <cell r="R44">
            <v>0</v>
          </cell>
          <cell r="S44">
            <v>0</v>
          </cell>
        </row>
        <row r="45">
          <cell r="B45" t="str">
            <v>Power Systems</v>
          </cell>
          <cell r="C45">
            <v>27</v>
          </cell>
          <cell r="D45" t="str">
            <v>A &amp; G</v>
          </cell>
          <cell r="E45">
            <v>171</v>
          </cell>
          <cell r="F45" t="str">
            <v>Dsbn - Reliability Planning</v>
          </cell>
          <cell r="G45" t="str">
            <v>NB</v>
          </cell>
          <cell r="H45" t="str">
            <v>I</v>
          </cell>
          <cell r="I45" t="str">
            <v>01X21</v>
          </cell>
          <cell r="J45" t="str">
            <v>INTERN STUDENT</v>
          </cell>
          <cell r="K45">
            <v>2</v>
          </cell>
          <cell r="L45">
            <v>16.68</v>
          </cell>
          <cell r="M45">
            <v>33.36</v>
          </cell>
          <cell r="N45" t="str">
            <v>A &amp; G</v>
          </cell>
          <cell r="O45">
            <v>33.36</v>
          </cell>
          <cell r="P45">
            <v>0</v>
          </cell>
          <cell r="Q45">
            <v>0</v>
          </cell>
          <cell r="R45">
            <v>0</v>
          </cell>
          <cell r="S45">
            <v>0</v>
          </cell>
        </row>
        <row r="46">
          <cell r="B46" t="str">
            <v>Power Systems</v>
          </cell>
          <cell r="C46">
            <v>27</v>
          </cell>
          <cell r="D46" t="str">
            <v>A &amp; G</v>
          </cell>
          <cell r="E46">
            <v>171</v>
          </cell>
          <cell r="F46" t="str">
            <v>Dsbn - Reliability Planning</v>
          </cell>
          <cell r="G46" t="str">
            <v>NB</v>
          </cell>
          <cell r="H46" t="str">
            <v>I</v>
          </cell>
          <cell r="I46" t="str">
            <v>01X63</v>
          </cell>
          <cell r="J46" t="str">
            <v>ADMINISTRATIVE SPECIALIST I</v>
          </cell>
          <cell r="K46">
            <v>1</v>
          </cell>
          <cell r="L46">
            <v>16.690000000000001</v>
          </cell>
          <cell r="M46">
            <v>16.690000000000001</v>
          </cell>
          <cell r="N46" t="str">
            <v>A &amp; G</v>
          </cell>
          <cell r="O46">
            <v>16.690000000000001</v>
          </cell>
          <cell r="P46">
            <v>0</v>
          </cell>
          <cell r="Q46">
            <v>0</v>
          </cell>
          <cell r="R46">
            <v>0</v>
          </cell>
          <cell r="S46">
            <v>0</v>
          </cell>
        </row>
        <row r="47">
          <cell r="B47" t="str">
            <v>Power Systems</v>
          </cell>
          <cell r="C47">
            <v>27</v>
          </cell>
          <cell r="D47" t="str">
            <v>A &amp; G</v>
          </cell>
          <cell r="E47">
            <v>171</v>
          </cell>
          <cell r="F47" t="str">
            <v>Dsbn - Reliability Planning</v>
          </cell>
          <cell r="G47" t="str">
            <v>XM</v>
          </cell>
          <cell r="H47" t="str">
            <v>P</v>
          </cell>
          <cell r="I47" t="str">
            <v>01YCC</v>
          </cell>
          <cell r="J47" t="str">
            <v>SR PROGRAM MGR</v>
          </cell>
          <cell r="K47">
            <v>1</v>
          </cell>
          <cell r="L47">
            <v>39.78</v>
          </cell>
          <cell r="M47">
            <v>39.78</v>
          </cell>
          <cell r="N47" t="str">
            <v>A &amp; G</v>
          </cell>
          <cell r="O47">
            <v>39.78</v>
          </cell>
          <cell r="P47">
            <v>0</v>
          </cell>
          <cell r="Q47">
            <v>0</v>
          </cell>
          <cell r="R47">
            <v>0</v>
          </cell>
          <cell r="S47">
            <v>0</v>
          </cell>
        </row>
        <row r="48">
          <cell r="B48" t="str">
            <v>Power Systems</v>
          </cell>
          <cell r="C48">
            <v>33</v>
          </cell>
          <cell r="D48" t="str">
            <v>A &amp; G</v>
          </cell>
          <cell r="E48">
            <v>133</v>
          </cell>
          <cell r="F48" t="str">
            <v>Power Systems Technology</v>
          </cell>
          <cell r="G48" t="str">
            <v>XM</v>
          </cell>
          <cell r="H48" t="str">
            <v>I</v>
          </cell>
          <cell r="I48" t="str">
            <v>01DE8</v>
          </cell>
          <cell r="J48" t="str">
            <v>ANALYST III</v>
          </cell>
          <cell r="K48">
            <v>1</v>
          </cell>
          <cell r="L48">
            <v>25.05</v>
          </cell>
          <cell r="M48">
            <v>25.05</v>
          </cell>
          <cell r="N48" t="str">
            <v>A &amp; G</v>
          </cell>
          <cell r="O48">
            <v>25.05</v>
          </cell>
          <cell r="P48">
            <v>0</v>
          </cell>
          <cell r="Q48">
            <v>0</v>
          </cell>
          <cell r="R48">
            <v>0</v>
          </cell>
          <cell r="S48">
            <v>0</v>
          </cell>
        </row>
        <row r="49">
          <cell r="B49" t="str">
            <v>Power Systems</v>
          </cell>
          <cell r="C49">
            <v>33</v>
          </cell>
          <cell r="D49" t="str">
            <v>A &amp; G</v>
          </cell>
          <cell r="E49">
            <v>133</v>
          </cell>
          <cell r="F49" t="str">
            <v>Power Systems Technology</v>
          </cell>
          <cell r="G49" t="str">
            <v>XM</v>
          </cell>
          <cell r="H49" t="str">
            <v>I</v>
          </cell>
          <cell r="I49" t="str">
            <v>01DE9</v>
          </cell>
          <cell r="J49" t="str">
            <v>ANALYST I</v>
          </cell>
          <cell r="K49">
            <v>1</v>
          </cell>
          <cell r="L49">
            <v>30.3</v>
          </cell>
          <cell r="M49">
            <v>30.3</v>
          </cell>
          <cell r="N49" t="str">
            <v>A &amp; G</v>
          </cell>
          <cell r="O49">
            <v>30.3</v>
          </cell>
          <cell r="P49">
            <v>0</v>
          </cell>
          <cell r="Q49">
            <v>0</v>
          </cell>
          <cell r="R49">
            <v>0</v>
          </cell>
          <cell r="S49">
            <v>0</v>
          </cell>
        </row>
        <row r="50">
          <cell r="B50" t="str">
            <v>Power Systems</v>
          </cell>
          <cell r="C50">
            <v>33</v>
          </cell>
          <cell r="D50" t="str">
            <v>A &amp; G</v>
          </cell>
          <cell r="E50">
            <v>133</v>
          </cell>
          <cell r="F50" t="str">
            <v>Power Systems Technology</v>
          </cell>
          <cell r="G50" t="str">
            <v>XM</v>
          </cell>
          <cell r="H50" t="str">
            <v>I</v>
          </cell>
          <cell r="I50" t="str">
            <v>01DE9</v>
          </cell>
          <cell r="J50" t="str">
            <v>ANALYST I</v>
          </cell>
          <cell r="K50">
            <v>1</v>
          </cell>
          <cell r="L50">
            <v>33.54</v>
          </cell>
          <cell r="M50">
            <v>33.54</v>
          </cell>
          <cell r="N50" t="str">
            <v>A &amp; G</v>
          </cell>
          <cell r="O50">
            <v>33.54</v>
          </cell>
          <cell r="P50">
            <v>0</v>
          </cell>
          <cell r="Q50">
            <v>0</v>
          </cell>
          <cell r="R50">
            <v>0</v>
          </cell>
          <cell r="S50">
            <v>0</v>
          </cell>
        </row>
        <row r="51">
          <cell r="B51" t="str">
            <v>Power Systems</v>
          </cell>
          <cell r="C51">
            <v>33</v>
          </cell>
          <cell r="D51" t="str">
            <v>A &amp; G</v>
          </cell>
          <cell r="E51">
            <v>133</v>
          </cell>
          <cell r="F51" t="str">
            <v>Power Systems Technology</v>
          </cell>
          <cell r="G51" t="str">
            <v>XM</v>
          </cell>
          <cell r="H51" t="str">
            <v>I</v>
          </cell>
          <cell r="I51" t="str">
            <v>01DF1</v>
          </cell>
          <cell r="J51" t="str">
            <v>SR ANALYST</v>
          </cell>
          <cell r="K51">
            <v>1</v>
          </cell>
          <cell r="L51">
            <v>35.090000000000003</v>
          </cell>
          <cell r="M51">
            <v>35.090000000000003</v>
          </cell>
          <cell r="N51" t="str">
            <v>A &amp; G</v>
          </cell>
          <cell r="O51">
            <v>35.090000000000003</v>
          </cell>
          <cell r="P51">
            <v>0</v>
          </cell>
          <cell r="Q51">
            <v>0</v>
          </cell>
          <cell r="R51">
            <v>0</v>
          </cell>
          <cell r="S51">
            <v>0</v>
          </cell>
        </row>
        <row r="52">
          <cell r="B52" t="str">
            <v>Power Systems</v>
          </cell>
          <cell r="C52">
            <v>33</v>
          </cell>
          <cell r="D52" t="str">
            <v>A &amp; G</v>
          </cell>
          <cell r="E52">
            <v>133</v>
          </cell>
          <cell r="F52" t="str">
            <v>Power Systems Technology</v>
          </cell>
          <cell r="G52" t="str">
            <v>XM</v>
          </cell>
          <cell r="H52" t="str">
            <v>I</v>
          </cell>
          <cell r="I52" t="str">
            <v>01DF1</v>
          </cell>
          <cell r="J52" t="str">
            <v>SR ANALYST</v>
          </cell>
          <cell r="K52">
            <v>1</v>
          </cell>
          <cell r="L52">
            <v>37.39</v>
          </cell>
          <cell r="M52">
            <v>37.39</v>
          </cell>
          <cell r="N52" t="str">
            <v>A &amp; G</v>
          </cell>
          <cell r="O52">
            <v>37.39</v>
          </cell>
          <cell r="P52">
            <v>0</v>
          </cell>
          <cell r="Q52">
            <v>0</v>
          </cell>
          <cell r="R52">
            <v>0</v>
          </cell>
          <cell r="S52">
            <v>0</v>
          </cell>
        </row>
        <row r="53">
          <cell r="B53" t="str">
            <v>Power Systems</v>
          </cell>
          <cell r="C53">
            <v>33</v>
          </cell>
          <cell r="D53" t="str">
            <v>A &amp; G</v>
          </cell>
          <cell r="E53">
            <v>133</v>
          </cell>
          <cell r="F53" t="str">
            <v>Power Systems Technology</v>
          </cell>
          <cell r="G53" t="str">
            <v>XM</v>
          </cell>
          <cell r="H53" t="str">
            <v>I</v>
          </cell>
          <cell r="I53" t="str">
            <v>01DF2</v>
          </cell>
          <cell r="J53" t="str">
            <v>ANALYST II</v>
          </cell>
          <cell r="K53">
            <v>1</v>
          </cell>
          <cell r="L53">
            <v>27.26</v>
          </cell>
          <cell r="M53">
            <v>27.26</v>
          </cell>
          <cell r="N53" t="str">
            <v>A &amp; G</v>
          </cell>
          <cell r="O53">
            <v>27.26</v>
          </cell>
          <cell r="P53">
            <v>0</v>
          </cell>
          <cell r="Q53">
            <v>0</v>
          </cell>
          <cell r="R53">
            <v>0</v>
          </cell>
          <cell r="S53">
            <v>0</v>
          </cell>
        </row>
        <row r="54">
          <cell r="B54" t="str">
            <v>Power Systems</v>
          </cell>
          <cell r="C54">
            <v>33</v>
          </cell>
          <cell r="D54" t="str">
            <v>A &amp; G</v>
          </cell>
          <cell r="E54">
            <v>133</v>
          </cell>
          <cell r="F54" t="str">
            <v>Power Systems Technology</v>
          </cell>
          <cell r="G54" t="str">
            <v>XM</v>
          </cell>
          <cell r="H54" t="str">
            <v>I</v>
          </cell>
          <cell r="I54" t="str">
            <v>01DF2</v>
          </cell>
          <cell r="J54" t="str">
            <v>ANALYST II</v>
          </cell>
          <cell r="K54">
            <v>1</v>
          </cell>
          <cell r="L54">
            <v>28.13</v>
          </cell>
          <cell r="M54">
            <v>28.13</v>
          </cell>
          <cell r="N54" t="str">
            <v>A &amp; G</v>
          </cell>
          <cell r="O54">
            <v>28.13</v>
          </cell>
          <cell r="P54">
            <v>0</v>
          </cell>
          <cell r="Q54">
            <v>0</v>
          </cell>
          <cell r="R54">
            <v>0</v>
          </cell>
          <cell r="S54">
            <v>0</v>
          </cell>
        </row>
        <row r="55">
          <cell r="B55" t="str">
            <v>Power Systems</v>
          </cell>
          <cell r="C55">
            <v>33</v>
          </cell>
          <cell r="D55" t="str">
            <v>A &amp; G</v>
          </cell>
          <cell r="E55">
            <v>133</v>
          </cell>
          <cell r="F55" t="str">
            <v>Power Systems Technology</v>
          </cell>
          <cell r="G55" t="str">
            <v>XM</v>
          </cell>
          <cell r="H55" t="str">
            <v>I</v>
          </cell>
          <cell r="I55" t="str">
            <v>01DF2</v>
          </cell>
          <cell r="J55" t="str">
            <v>ANALYST II</v>
          </cell>
          <cell r="K55">
            <v>1</v>
          </cell>
          <cell r="L55">
            <v>28.6</v>
          </cell>
          <cell r="M55">
            <v>28.6</v>
          </cell>
          <cell r="N55" t="str">
            <v>A &amp; G</v>
          </cell>
          <cell r="O55">
            <v>28.6</v>
          </cell>
          <cell r="P55">
            <v>0</v>
          </cell>
          <cell r="Q55">
            <v>0</v>
          </cell>
          <cell r="R55">
            <v>0</v>
          </cell>
          <cell r="S55">
            <v>0</v>
          </cell>
        </row>
        <row r="56">
          <cell r="B56" t="str">
            <v>Power Systems</v>
          </cell>
          <cell r="C56">
            <v>33</v>
          </cell>
          <cell r="D56" t="str">
            <v>A &amp; G</v>
          </cell>
          <cell r="E56">
            <v>133</v>
          </cell>
          <cell r="F56" t="str">
            <v>Power Systems Technology</v>
          </cell>
          <cell r="G56" t="str">
            <v>XM</v>
          </cell>
          <cell r="H56" t="str">
            <v>S</v>
          </cell>
          <cell r="I56" t="str">
            <v>01M05</v>
          </cell>
          <cell r="J56" t="str">
            <v>DISTRIBUTION SUPV I</v>
          </cell>
          <cell r="K56">
            <v>1</v>
          </cell>
          <cell r="L56">
            <v>38.51</v>
          </cell>
          <cell r="M56">
            <v>38.51</v>
          </cell>
          <cell r="N56" t="str">
            <v>A &amp; G</v>
          </cell>
          <cell r="O56">
            <v>38.51</v>
          </cell>
          <cell r="P56">
            <v>0</v>
          </cell>
          <cell r="Q56">
            <v>0</v>
          </cell>
          <cell r="R56">
            <v>0</v>
          </cell>
          <cell r="S56">
            <v>0</v>
          </cell>
        </row>
        <row r="57">
          <cell r="B57" t="str">
            <v>Power Systems</v>
          </cell>
          <cell r="C57">
            <v>33</v>
          </cell>
          <cell r="D57" t="str">
            <v>A &amp; G</v>
          </cell>
          <cell r="E57">
            <v>133</v>
          </cell>
          <cell r="F57" t="str">
            <v>Power Systems Technology</v>
          </cell>
          <cell r="G57" t="str">
            <v>XM</v>
          </cell>
          <cell r="H57" t="str">
            <v>S</v>
          </cell>
          <cell r="I57" t="str">
            <v>01M05</v>
          </cell>
          <cell r="J57" t="str">
            <v>DISTRIBUTION SUPV I</v>
          </cell>
          <cell r="K57">
            <v>1</v>
          </cell>
          <cell r="L57">
            <v>39.69</v>
          </cell>
          <cell r="M57">
            <v>39.69</v>
          </cell>
          <cell r="N57" t="str">
            <v>A &amp; G</v>
          </cell>
          <cell r="O57">
            <v>39.69</v>
          </cell>
          <cell r="P57">
            <v>0</v>
          </cell>
          <cell r="Q57">
            <v>0</v>
          </cell>
          <cell r="R57">
            <v>0</v>
          </cell>
          <cell r="S57">
            <v>0</v>
          </cell>
        </row>
        <row r="58">
          <cell r="B58" t="str">
            <v>Power Systems</v>
          </cell>
          <cell r="C58">
            <v>33</v>
          </cell>
          <cell r="D58" t="str">
            <v>A &amp; G</v>
          </cell>
          <cell r="E58">
            <v>133</v>
          </cell>
          <cell r="F58" t="str">
            <v>Power Systems Technology</v>
          </cell>
          <cell r="G58" t="str">
            <v>XM</v>
          </cell>
          <cell r="H58" t="str">
            <v>S</v>
          </cell>
          <cell r="I58" t="str">
            <v>01M05</v>
          </cell>
          <cell r="J58" t="str">
            <v>DISTRIBUTION SUPV I</v>
          </cell>
          <cell r="K58">
            <v>1</v>
          </cell>
          <cell r="L58">
            <v>40.5</v>
          </cell>
          <cell r="M58">
            <v>40.5</v>
          </cell>
          <cell r="N58" t="str">
            <v>A &amp; G</v>
          </cell>
          <cell r="O58">
            <v>40.5</v>
          </cell>
          <cell r="P58">
            <v>0</v>
          </cell>
          <cell r="Q58">
            <v>0</v>
          </cell>
          <cell r="R58">
            <v>0</v>
          </cell>
          <cell r="S58">
            <v>0</v>
          </cell>
        </row>
        <row r="59">
          <cell r="B59" t="str">
            <v>Power Systems</v>
          </cell>
          <cell r="C59">
            <v>33</v>
          </cell>
          <cell r="D59" t="str">
            <v>A &amp; G</v>
          </cell>
          <cell r="E59">
            <v>133</v>
          </cell>
          <cell r="F59" t="str">
            <v>Power Systems Technology</v>
          </cell>
          <cell r="G59" t="str">
            <v>XM</v>
          </cell>
          <cell r="H59" t="str">
            <v>I</v>
          </cell>
          <cell r="I59" t="str">
            <v>01M14</v>
          </cell>
          <cell r="J59" t="str">
            <v>DISTRIBUTION ENG &amp; OPS SR ENGI</v>
          </cell>
          <cell r="K59">
            <v>1</v>
          </cell>
          <cell r="L59">
            <v>36.19</v>
          </cell>
          <cell r="M59">
            <v>36.19</v>
          </cell>
          <cell r="N59" t="str">
            <v>A &amp; G</v>
          </cell>
          <cell r="O59">
            <v>36.19</v>
          </cell>
          <cell r="P59">
            <v>0</v>
          </cell>
          <cell r="Q59">
            <v>0</v>
          </cell>
          <cell r="R59">
            <v>0</v>
          </cell>
          <cell r="S59">
            <v>0</v>
          </cell>
        </row>
        <row r="60">
          <cell r="B60" t="str">
            <v>Power Systems</v>
          </cell>
          <cell r="C60">
            <v>33</v>
          </cell>
          <cell r="D60" t="str">
            <v>A &amp; G</v>
          </cell>
          <cell r="E60">
            <v>133</v>
          </cell>
          <cell r="F60" t="str">
            <v>Power Systems Technology</v>
          </cell>
          <cell r="G60" t="str">
            <v>XM</v>
          </cell>
          <cell r="H60" t="str">
            <v>S</v>
          </cell>
          <cell r="I60" t="str">
            <v>01M55</v>
          </cell>
          <cell r="J60" t="str">
            <v>DISTRIBUTION OPERATIONS AREA S</v>
          </cell>
          <cell r="K60">
            <v>1</v>
          </cell>
          <cell r="L60">
            <v>34.68</v>
          </cell>
          <cell r="M60">
            <v>34.68</v>
          </cell>
          <cell r="N60" t="str">
            <v>A &amp; G</v>
          </cell>
          <cell r="O60">
            <v>34.68</v>
          </cell>
          <cell r="P60">
            <v>0</v>
          </cell>
          <cell r="Q60">
            <v>0</v>
          </cell>
          <cell r="R60">
            <v>0</v>
          </cell>
          <cell r="S60">
            <v>0</v>
          </cell>
        </row>
        <row r="61">
          <cell r="B61" t="str">
            <v>Power Systems</v>
          </cell>
          <cell r="C61">
            <v>33</v>
          </cell>
          <cell r="D61" t="str">
            <v>A &amp; G</v>
          </cell>
          <cell r="E61">
            <v>133</v>
          </cell>
          <cell r="F61" t="str">
            <v>Power Systems Technology</v>
          </cell>
          <cell r="G61" t="str">
            <v>XM</v>
          </cell>
          <cell r="H61" t="str">
            <v>D</v>
          </cell>
          <cell r="I61" t="str">
            <v>01M89</v>
          </cell>
          <cell r="J61" t="str">
            <v>DIRECTOR POWER SYSTEMS TECHNOL</v>
          </cell>
          <cell r="K61">
            <v>1</v>
          </cell>
          <cell r="L61">
            <v>63.08</v>
          </cell>
          <cell r="M61">
            <v>63.08</v>
          </cell>
          <cell r="N61" t="str">
            <v>A &amp; G</v>
          </cell>
          <cell r="O61">
            <v>63.08</v>
          </cell>
          <cell r="P61">
            <v>0</v>
          </cell>
          <cell r="Q61">
            <v>0</v>
          </cell>
          <cell r="R61">
            <v>0</v>
          </cell>
          <cell r="S61">
            <v>0</v>
          </cell>
        </row>
        <row r="62">
          <cell r="B62" t="str">
            <v>Power Systems</v>
          </cell>
          <cell r="C62">
            <v>33</v>
          </cell>
          <cell r="D62" t="str">
            <v>A &amp; G</v>
          </cell>
          <cell r="E62">
            <v>133</v>
          </cell>
          <cell r="F62" t="str">
            <v>Power Systems Technology</v>
          </cell>
          <cell r="G62" t="str">
            <v>XM</v>
          </cell>
          <cell r="H62" t="str">
            <v>I</v>
          </cell>
          <cell r="I62" t="str">
            <v>01MA4</v>
          </cell>
          <cell r="J62" t="str">
            <v>SR DISTRIBUTION ANALYST</v>
          </cell>
          <cell r="K62">
            <v>1</v>
          </cell>
          <cell r="L62">
            <v>37.49</v>
          </cell>
          <cell r="M62">
            <v>37.49</v>
          </cell>
          <cell r="N62" t="str">
            <v>A &amp; G</v>
          </cell>
          <cell r="O62">
            <v>37.49</v>
          </cell>
          <cell r="P62">
            <v>0</v>
          </cell>
          <cell r="Q62">
            <v>0</v>
          </cell>
          <cell r="R62">
            <v>0</v>
          </cell>
          <cell r="S62">
            <v>0</v>
          </cell>
        </row>
        <row r="63">
          <cell r="B63" t="str">
            <v>Power Systems</v>
          </cell>
          <cell r="C63">
            <v>33</v>
          </cell>
          <cell r="D63" t="str">
            <v>A &amp; G</v>
          </cell>
          <cell r="E63">
            <v>133</v>
          </cell>
          <cell r="F63" t="str">
            <v>Power Systems Technology</v>
          </cell>
          <cell r="G63" t="str">
            <v>XM</v>
          </cell>
          <cell r="H63" t="str">
            <v>I</v>
          </cell>
          <cell r="I63" t="str">
            <v>01MB6</v>
          </cell>
          <cell r="J63" t="str">
            <v>SYSTEM PROJECT MGR</v>
          </cell>
          <cell r="K63">
            <v>1</v>
          </cell>
          <cell r="L63">
            <v>27.59</v>
          </cell>
          <cell r="M63">
            <v>27.59</v>
          </cell>
          <cell r="N63" t="str">
            <v>A &amp; G</v>
          </cell>
          <cell r="O63">
            <v>27.59</v>
          </cell>
          <cell r="P63">
            <v>0</v>
          </cell>
          <cell r="Q63">
            <v>0</v>
          </cell>
          <cell r="R63">
            <v>0</v>
          </cell>
          <cell r="S63">
            <v>0</v>
          </cell>
        </row>
        <row r="64">
          <cell r="B64" t="str">
            <v>Power Systems</v>
          </cell>
          <cell r="C64">
            <v>33</v>
          </cell>
          <cell r="D64" t="str">
            <v>A &amp; G</v>
          </cell>
          <cell r="E64">
            <v>133</v>
          </cell>
          <cell r="F64" t="str">
            <v>Power Systems Technology</v>
          </cell>
          <cell r="G64" t="str">
            <v>XM</v>
          </cell>
          <cell r="H64" t="str">
            <v>I</v>
          </cell>
          <cell r="I64" t="str">
            <v>01MB6</v>
          </cell>
          <cell r="J64" t="str">
            <v>SYSTEM PROJECT MGR</v>
          </cell>
          <cell r="K64">
            <v>1</v>
          </cell>
          <cell r="L64">
            <v>29.34</v>
          </cell>
          <cell r="M64">
            <v>29.34</v>
          </cell>
          <cell r="N64" t="str">
            <v>A &amp; G</v>
          </cell>
          <cell r="O64">
            <v>29.34</v>
          </cell>
          <cell r="P64">
            <v>0</v>
          </cell>
          <cell r="Q64">
            <v>0</v>
          </cell>
          <cell r="R64">
            <v>0</v>
          </cell>
          <cell r="S64">
            <v>0</v>
          </cell>
        </row>
        <row r="65">
          <cell r="B65" t="str">
            <v>Power Systems</v>
          </cell>
          <cell r="C65">
            <v>33</v>
          </cell>
          <cell r="D65" t="str">
            <v>A &amp; G</v>
          </cell>
          <cell r="E65">
            <v>133</v>
          </cell>
          <cell r="F65" t="str">
            <v>Power Systems Technology</v>
          </cell>
          <cell r="G65" t="str">
            <v>XM</v>
          </cell>
          <cell r="H65" t="str">
            <v>M</v>
          </cell>
          <cell r="I65" t="str">
            <v>01MF3</v>
          </cell>
          <cell r="J65" t="str">
            <v>DISTRIBUTION AREA MGR II</v>
          </cell>
          <cell r="K65">
            <v>1</v>
          </cell>
          <cell r="L65">
            <v>43.38</v>
          </cell>
          <cell r="M65">
            <v>43.38</v>
          </cell>
          <cell r="N65" t="str">
            <v>A &amp; G</v>
          </cell>
          <cell r="O65">
            <v>43.38</v>
          </cell>
          <cell r="P65">
            <v>0</v>
          </cell>
          <cell r="Q65">
            <v>0</v>
          </cell>
          <cell r="R65">
            <v>0</v>
          </cell>
          <cell r="S65">
            <v>0</v>
          </cell>
        </row>
        <row r="66">
          <cell r="B66" t="str">
            <v>Power Systems</v>
          </cell>
          <cell r="C66">
            <v>33</v>
          </cell>
          <cell r="D66" t="str">
            <v>A &amp; G</v>
          </cell>
          <cell r="E66">
            <v>133</v>
          </cell>
          <cell r="F66" t="str">
            <v>Power Systems Technology</v>
          </cell>
          <cell r="G66" t="str">
            <v>XM</v>
          </cell>
          <cell r="H66" t="str">
            <v>S</v>
          </cell>
          <cell r="I66" t="str">
            <v>01MP5</v>
          </cell>
          <cell r="J66" t="str">
            <v>DISTRIBUTION SUPV II</v>
          </cell>
          <cell r="K66">
            <v>1</v>
          </cell>
          <cell r="L66">
            <v>35.880000000000003</v>
          </cell>
          <cell r="M66">
            <v>35.880000000000003</v>
          </cell>
          <cell r="N66" t="str">
            <v>A &amp; G</v>
          </cell>
          <cell r="O66">
            <v>35.880000000000003</v>
          </cell>
          <cell r="P66">
            <v>0</v>
          </cell>
          <cell r="Q66">
            <v>0</v>
          </cell>
          <cell r="R66">
            <v>0</v>
          </cell>
          <cell r="S66">
            <v>0</v>
          </cell>
        </row>
        <row r="67">
          <cell r="B67" t="str">
            <v>Power Systems</v>
          </cell>
          <cell r="C67">
            <v>33</v>
          </cell>
          <cell r="D67" t="str">
            <v>A &amp; G</v>
          </cell>
          <cell r="E67">
            <v>133</v>
          </cell>
          <cell r="F67" t="str">
            <v>Power Systems Technology</v>
          </cell>
          <cell r="G67" t="str">
            <v>XM</v>
          </cell>
          <cell r="H67" t="str">
            <v>S</v>
          </cell>
          <cell r="I67" t="str">
            <v>01MP5</v>
          </cell>
          <cell r="J67" t="str">
            <v>DISTRIBUTION SUPV II</v>
          </cell>
          <cell r="K67">
            <v>2</v>
          </cell>
          <cell r="L67">
            <v>35.89</v>
          </cell>
          <cell r="M67">
            <v>71.78</v>
          </cell>
          <cell r="N67" t="str">
            <v>A &amp; G</v>
          </cell>
          <cell r="O67">
            <v>71.78</v>
          </cell>
          <cell r="P67">
            <v>0</v>
          </cell>
          <cell r="Q67">
            <v>0</v>
          </cell>
          <cell r="R67">
            <v>0</v>
          </cell>
          <cell r="S67">
            <v>0</v>
          </cell>
        </row>
        <row r="68">
          <cell r="B68" t="str">
            <v>Power Systems</v>
          </cell>
          <cell r="C68">
            <v>33</v>
          </cell>
          <cell r="D68" t="str">
            <v>A &amp; G</v>
          </cell>
          <cell r="E68">
            <v>133</v>
          </cell>
          <cell r="F68" t="str">
            <v>Power Systems Technology</v>
          </cell>
          <cell r="G68" t="str">
            <v>XM</v>
          </cell>
          <cell r="H68" t="str">
            <v>S</v>
          </cell>
          <cell r="I68" t="str">
            <v>01MQ1</v>
          </cell>
          <cell r="J68" t="str">
            <v>OPERATIONS SUPPORT SUPV I</v>
          </cell>
          <cell r="K68">
            <v>1</v>
          </cell>
          <cell r="L68">
            <v>40.31</v>
          </cell>
          <cell r="M68">
            <v>40.31</v>
          </cell>
          <cell r="N68" t="str">
            <v>A &amp; G</v>
          </cell>
          <cell r="O68">
            <v>40.31</v>
          </cell>
          <cell r="P68">
            <v>0</v>
          </cell>
          <cell r="Q68">
            <v>0</v>
          </cell>
          <cell r="R68">
            <v>0</v>
          </cell>
          <cell r="S68">
            <v>0</v>
          </cell>
        </row>
        <row r="69">
          <cell r="B69" t="str">
            <v>Power Systems</v>
          </cell>
          <cell r="C69">
            <v>33</v>
          </cell>
          <cell r="D69" t="str">
            <v>A &amp; G</v>
          </cell>
          <cell r="E69">
            <v>133</v>
          </cell>
          <cell r="F69" t="str">
            <v>Power Systems Technology</v>
          </cell>
          <cell r="G69" t="str">
            <v>XM</v>
          </cell>
          <cell r="H69" t="str">
            <v>I</v>
          </cell>
          <cell r="I69" t="str">
            <v>01MQ5</v>
          </cell>
          <cell r="J69" t="str">
            <v>DISTRIBUTION SUPV III</v>
          </cell>
          <cell r="K69">
            <v>1</v>
          </cell>
          <cell r="L69">
            <v>34.93</v>
          </cell>
          <cell r="M69">
            <v>34.93</v>
          </cell>
          <cell r="N69" t="str">
            <v>A &amp; G</v>
          </cell>
          <cell r="O69">
            <v>34.93</v>
          </cell>
          <cell r="P69">
            <v>0</v>
          </cell>
          <cell r="Q69">
            <v>0</v>
          </cell>
          <cell r="R69">
            <v>0</v>
          </cell>
          <cell r="S69">
            <v>0</v>
          </cell>
        </row>
        <row r="70">
          <cell r="B70" t="str">
            <v>Power Systems</v>
          </cell>
          <cell r="C70">
            <v>33</v>
          </cell>
          <cell r="D70" t="str">
            <v>A &amp; G</v>
          </cell>
          <cell r="E70">
            <v>133</v>
          </cell>
          <cell r="F70" t="str">
            <v>Power Systems Technology</v>
          </cell>
          <cell r="G70" t="str">
            <v>XM</v>
          </cell>
          <cell r="H70" t="str">
            <v>M</v>
          </cell>
          <cell r="I70" t="str">
            <v>01RB8</v>
          </cell>
          <cell r="J70" t="str">
            <v>PROJECT MGR S</v>
          </cell>
          <cell r="K70">
            <v>1</v>
          </cell>
          <cell r="L70">
            <v>43.69</v>
          </cell>
          <cell r="M70">
            <v>43.69</v>
          </cell>
          <cell r="N70" t="str">
            <v>A &amp; G</v>
          </cell>
          <cell r="O70">
            <v>43.69</v>
          </cell>
          <cell r="P70">
            <v>0</v>
          </cell>
          <cell r="Q70">
            <v>0</v>
          </cell>
          <cell r="R70">
            <v>0</v>
          </cell>
          <cell r="S70">
            <v>0</v>
          </cell>
        </row>
        <row r="71">
          <cell r="B71" t="str">
            <v>Power Systems</v>
          </cell>
          <cell r="C71">
            <v>33</v>
          </cell>
          <cell r="D71" t="str">
            <v>A &amp; G</v>
          </cell>
          <cell r="E71">
            <v>133</v>
          </cell>
          <cell r="F71" t="str">
            <v>Power Systems Technology</v>
          </cell>
          <cell r="G71" t="str">
            <v>XM</v>
          </cell>
          <cell r="H71" t="str">
            <v>M</v>
          </cell>
          <cell r="I71" t="str">
            <v>01RS1</v>
          </cell>
          <cell r="J71" t="str">
            <v>BUSINESS SYSTEMS MANAGER A</v>
          </cell>
          <cell r="K71">
            <v>1</v>
          </cell>
          <cell r="L71">
            <v>48.6</v>
          </cell>
          <cell r="M71">
            <v>48.6</v>
          </cell>
          <cell r="N71" t="str">
            <v>A &amp; G</v>
          </cell>
          <cell r="O71">
            <v>48.6</v>
          </cell>
          <cell r="P71">
            <v>0</v>
          </cell>
          <cell r="Q71">
            <v>0</v>
          </cell>
          <cell r="R71">
            <v>0</v>
          </cell>
          <cell r="S71">
            <v>0</v>
          </cell>
        </row>
        <row r="72">
          <cell r="B72" t="str">
            <v>Power Systems</v>
          </cell>
          <cell r="C72">
            <v>33</v>
          </cell>
          <cell r="D72" t="str">
            <v>A &amp; G</v>
          </cell>
          <cell r="E72">
            <v>133</v>
          </cell>
          <cell r="F72" t="str">
            <v>Power Systems Technology</v>
          </cell>
          <cell r="G72" t="str">
            <v>XM</v>
          </cell>
          <cell r="H72" t="str">
            <v>M</v>
          </cell>
          <cell r="I72" t="str">
            <v>01RS1</v>
          </cell>
          <cell r="J72" t="str">
            <v>BUSINESS SYSTEMS MGR A</v>
          </cell>
          <cell r="K72">
            <v>1</v>
          </cell>
          <cell r="L72">
            <v>48.28</v>
          </cell>
          <cell r="M72">
            <v>48.28</v>
          </cell>
          <cell r="N72" t="str">
            <v>A &amp; G</v>
          </cell>
          <cell r="O72">
            <v>48.28</v>
          </cell>
          <cell r="P72">
            <v>0</v>
          </cell>
          <cell r="Q72">
            <v>0</v>
          </cell>
          <cell r="R72">
            <v>0</v>
          </cell>
          <cell r="S72">
            <v>0</v>
          </cell>
        </row>
        <row r="73">
          <cell r="B73" t="str">
            <v>Power Systems</v>
          </cell>
          <cell r="C73">
            <v>33</v>
          </cell>
          <cell r="D73" t="str">
            <v>A &amp; G</v>
          </cell>
          <cell r="E73">
            <v>133</v>
          </cell>
          <cell r="F73" t="str">
            <v>Power Systems Technology</v>
          </cell>
          <cell r="G73" t="str">
            <v>NB</v>
          </cell>
          <cell r="H73" t="str">
            <v>I</v>
          </cell>
          <cell r="I73" t="str">
            <v>01X63</v>
          </cell>
          <cell r="J73" t="str">
            <v>ADMINISTRATIVE SPECIALIST I</v>
          </cell>
          <cell r="K73">
            <v>1</v>
          </cell>
          <cell r="L73">
            <v>17.25</v>
          </cell>
          <cell r="M73">
            <v>17.25</v>
          </cell>
          <cell r="N73" t="str">
            <v>A &amp; G</v>
          </cell>
          <cell r="O73">
            <v>17.25</v>
          </cell>
          <cell r="P73">
            <v>0</v>
          </cell>
          <cell r="Q73">
            <v>0</v>
          </cell>
          <cell r="R73">
            <v>0</v>
          </cell>
          <cell r="S73">
            <v>0</v>
          </cell>
        </row>
        <row r="74">
          <cell r="B74" t="str">
            <v>Power Systems</v>
          </cell>
          <cell r="C74">
            <v>35</v>
          </cell>
          <cell r="D74" t="str">
            <v>A &amp; G</v>
          </cell>
          <cell r="E74">
            <v>35</v>
          </cell>
          <cell r="F74" t="str">
            <v>Dsbn - Reliability Suppt Svcs</v>
          </cell>
          <cell r="G74" t="str">
            <v>XM</v>
          </cell>
          <cell r="H74" t="str">
            <v>P</v>
          </cell>
          <cell r="I74" t="str">
            <v>01DE5</v>
          </cell>
          <cell r="J74" t="str">
            <v>PRINCIPAL ENGINEER</v>
          </cell>
          <cell r="K74">
            <v>1</v>
          </cell>
          <cell r="L74">
            <v>41.66</v>
          </cell>
          <cell r="M74">
            <v>41.66</v>
          </cell>
          <cell r="N74" t="str">
            <v>A &amp; G</v>
          </cell>
          <cell r="O74">
            <v>41.66</v>
          </cell>
          <cell r="P74">
            <v>0</v>
          </cell>
          <cell r="Q74">
            <v>0</v>
          </cell>
          <cell r="R74">
            <v>0</v>
          </cell>
          <cell r="S74">
            <v>0</v>
          </cell>
        </row>
        <row r="75">
          <cell r="B75" t="str">
            <v>Power Systems</v>
          </cell>
          <cell r="C75">
            <v>35</v>
          </cell>
          <cell r="D75" t="str">
            <v>A &amp; G</v>
          </cell>
          <cell r="E75">
            <v>35</v>
          </cell>
          <cell r="F75" t="str">
            <v>Dsbn - Reliability Suppt Svcs</v>
          </cell>
          <cell r="G75" t="str">
            <v>XM</v>
          </cell>
          <cell r="H75" t="str">
            <v>I</v>
          </cell>
          <cell r="I75" t="str">
            <v>01DE8</v>
          </cell>
          <cell r="J75" t="str">
            <v>ANALYST III</v>
          </cell>
          <cell r="K75">
            <v>1</v>
          </cell>
          <cell r="L75">
            <v>24.71</v>
          </cell>
          <cell r="M75">
            <v>24.71</v>
          </cell>
          <cell r="N75" t="str">
            <v>A &amp; G</v>
          </cell>
          <cell r="O75">
            <v>24.71</v>
          </cell>
          <cell r="P75">
            <v>0</v>
          </cell>
          <cell r="Q75">
            <v>0</v>
          </cell>
          <cell r="R75">
            <v>0</v>
          </cell>
          <cell r="S75">
            <v>0</v>
          </cell>
        </row>
        <row r="76">
          <cell r="B76" t="str">
            <v>Power Systems</v>
          </cell>
          <cell r="C76">
            <v>35</v>
          </cell>
          <cell r="D76" t="str">
            <v>A &amp; G</v>
          </cell>
          <cell r="E76">
            <v>35</v>
          </cell>
          <cell r="F76" t="str">
            <v>Dsbn - Reliability Suppt Svcs</v>
          </cell>
          <cell r="G76" t="str">
            <v>XM</v>
          </cell>
          <cell r="H76" t="str">
            <v>I</v>
          </cell>
          <cell r="I76" t="str">
            <v>01DE8</v>
          </cell>
          <cell r="J76" t="str">
            <v>ANALYST III</v>
          </cell>
          <cell r="K76">
            <v>1</v>
          </cell>
          <cell r="L76">
            <v>24.73</v>
          </cell>
          <cell r="M76">
            <v>24.73</v>
          </cell>
          <cell r="N76" t="str">
            <v>A &amp; G</v>
          </cell>
          <cell r="O76">
            <v>24.73</v>
          </cell>
          <cell r="P76">
            <v>0</v>
          </cell>
          <cell r="Q76">
            <v>0</v>
          </cell>
          <cell r="R76">
            <v>0</v>
          </cell>
          <cell r="S76">
            <v>0</v>
          </cell>
        </row>
        <row r="77">
          <cell r="B77" t="str">
            <v>Power Systems</v>
          </cell>
          <cell r="C77">
            <v>35</v>
          </cell>
          <cell r="D77" t="str">
            <v>A &amp; G</v>
          </cell>
          <cell r="E77">
            <v>35</v>
          </cell>
          <cell r="F77" t="str">
            <v>Dsbn - Reliability Suppt Svcs</v>
          </cell>
          <cell r="G77" t="str">
            <v>XM</v>
          </cell>
          <cell r="H77" t="str">
            <v>I</v>
          </cell>
          <cell r="I77" t="str">
            <v>01DE8</v>
          </cell>
          <cell r="J77" t="str">
            <v>ANALYST III</v>
          </cell>
          <cell r="K77">
            <v>1</v>
          </cell>
          <cell r="L77">
            <v>26.31</v>
          </cell>
          <cell r="M77">
            <v>26.31</v>
          </cell>
          <cell r="N77" t="str">
            <v>A &amp; G</v>
          </cell>
          <cell r="O77">
            <v>26.31</v>
          </cell>
          <cell r="P77">
            <v>0</v>
          </cell>
          <cell r="Q77">
            <v>0</v>
          </cell>
          <cell r="R77">
            <v>0</v>
          </cell>
          <cell r="S77">
            <v>0</v>
          </cell>
        </row>
        <row r="78">
          <cell r="B78" t="str">
            <v>Power Systems</v>
          </cell>
          <cell r="C78">
            <v>35</v>
          </cell>
          <cell r="D78" t="str">
            <v>A &amp; G</v>
          </cell>
          <cell r="E78">
            <v>35</v>
          </cell>
          <cell r="F78" t="str">
            <v>Dsbn - Reliability Suppt Svcs</v>
          </cell>
          <cell r="G78" t="str">
            <v>XM</v>
          </cell>
          <cell r="H78" t="str">
            <v>I</v>
          </cell>
          <cell r="I78" t="str">
            <v>01DF2</v>
          </cell>
          <cell r="J78" t="str">
            <v>ANALYST II</v>
          </cell>
          <cell r="K78">
            <v>1</v>
          </cell>
          <cell r="L78">
            <v>28.23</v>
          </cell>
          <cell r="M78">
            <v>28.23</v>
          </cell>
          <cell r="N78" t="str">
            <v>A &amp; G</v>
          </cell>
          <cell r="O78">
            <v>28.23</v>
          </cell>
          <cell r="P78">
            <v>0</v>
          </cell>
          <cell r="Q78">
            <v>0</v>
          </cell>
          <cell r="R78">
            <v>0</v>
          </cell>
          <cell r="S78">
            <v>0</v>
          </cell>
        </row>
        <row r="79">
          <cell r="B79" t="str">
            <v>Power Systems</v>
          </cell>
          <cell r="C79">
            <v>35</v>
          </cell>
          <cell r="D79" t="str">
            <v>A &amp; G</v>
          </cell>
          <cell r="E79">
            <v>35</v>
          </cell>
          <cell r="F79" t="str">
            <v>Dsbn - Reliability Suppt Svcs</v>
          </cell>
          <cell r="G79" t="str">
            <v>XM</v>
          </cell>
          <cell r="H79" t="str">
            <v>S</v>
          </cell>
          <cell r="I79" t="str">
            <v>01M05</v>
          </cell>
          <cell r="J79" t="str">
            <v>DISTRIBUTION SUPV I</v>
          </cell>
          <cell r="K79">
            <v>1</v>
          </cell>
          <cell r="L79">
            <v>39.69</v>
          </cell>
          <cell r="M79">
            <v>39.69</v>
          </cell>
          <cell r="N79" t="str">
            <v>A &amp; G</v>
          </cell>
          <cell r="O79">
            <v>39.69</v>
          </cell>
          <cell r="P79">
            <v>0</v>
          </cell>
          <cell r="Q79">
            <v>0</v>
          </cell>
          <cell r="R79">
            <v>0</v>
          </cell>
          <cell r="S79">
            <v>0</v>
          </cell>
        </row>
        <row r="80">
          <cell r="B80" t="str">
            <v>Power Systems</v>
          </cell>
          <cell r="C80">
            <v>35</v>
          </cell>
          <cell r="D80" t="str">
            <v>A &amp; G</v>
          </cell>
          <cell r="E80">
            <v>35</v>
          </cell>
          <cell r="F80" t="str">
            <v>Dsbn - Reliability Suppt Svcs</v>
          </cell>
          <cell r="G80" t="str">
            <v>XM</v>
          </cell>
          <cell r="H80" t="str">
            <v>I</v>
          </cell>
          <cell r="I80" t="str">
            <v>01M14</v>
          </cell>
          <cell r="J80" t="str">
            <v>DISTRIBUTION ENG &amp; OPS SR ENGI</v>
          </cell>
          <cell r="K80">
            <v>1</v>
          </cell>
          <cell r="L80">
            <v>35.76</v>
          </cell>
          <cell r="M80">
            <v>35.76</v>
          </cell>
          <cell r="N80" t="str">
            <v>A &amp; G</v>
          </cell>
          <cell r="O80">
            <v>35.76</v>
          </cell>
          <cell r="P80">
            <v>0</v>
          </cell>
          <cell r="Q80">
            <v>0</v>
          </cell>
          <cell r="R80">
            <v>0</v>
          </cell>
          <cell r="S80">
            <v>0</v>
          </cell>
        </row>
        <row r="81">
          <cell r="B81" t="str">
            <v>Power Systems</v>
          </cell>
          <cell r="C81">
            <v>35</v>
          </cell>
          <cell r="D81" t="str">
            <v>A &amp; G</v>
          </cell>
          <cell r="E81">
            <v>35</v>
          </cell>
          <cell r="F81" t="str">
            <v>Dsbn - Reliability Suppt Svcs</v>
          </cell>
          <cell r="G81" t="str">
            <v>XM</v>
          </cell>
          <cell r="H81" t="str">
            <v>I</v>
          </cell>
          <cell r="I81" t="str">
            <v>01M14</v>
          </cell>
          <cell r="J81" t="str">
            <v>DISTRIBUTION ENG &amp; OPS SR ENGI</v>
          </cell>
          <cell r="K81">
            <v>1</v>
          </cell>
          <cell r="L81">
            <v>36.74</v>
          </cell>
          <cell r="M81">
            <v>36.74</v>
          </cell>
          <cell r="N81" t="str">
            <v>A &amp; G</v>
          </cell>
          <cell r="O81">
            <v>36.74</v>
          </cell>
          <cell r="P81">
            <v>0</v>
          </cell>
          <cell r="Q81">
            <v>0</v>
          </cell>
          <cell r="R81">
            <v>0</v>
          </cell>
          <cell r="S81">
            <v>0</v>
          </cell>
        </row>
        <row r="82">
          <cell r="B82" t="str">
            <v>Power Systems</v>
          </cell>
          <cell r="C82">
            <v>35</v>
          </cell>
          <cell r="D82" t="str">
            <v>A &amp; G</v>
          </cell>
          <cell r="E82">
            <v>35</v>
          </cell>
          <cell r="F82" t="str">
            <v>Dsbn - Reliability Suppt Svcs</v>
          </cell>
          <cell r="G82" t="str">
            <v>XM</v>
          </cell>
          <cell r="H82" t="str">
            <v>M</v>
          </cell>
          <cell r="I82" t="str">
            <v>01M4B</v>
          </cell>
          <cell r="J82" t="str">
            <v>RELIABILITY ENGINEERING MGR</v>
          </cell>
          <cell r="K82">
            <v>1</v>
          </cell>
          <cell r="L82">
            <v>46.66</v>
          </cell>
          <cell r="M82">
            <v>46.66</v>
          </cell>
          <cell r="N82" t="str">
            <v>A &amp; G</v>
          </cell>
          <cell r="O82">
            <v>46.66</v>
          </cell>
          <cell r="P82">
            <v>0</v>
          </cell>
          <cell r="Q82">
            <v>0</v>
          </cell>
          <cell r="R82">
            <v>0</v>
          </cell>
          <cell r="S82">
            <v>0</v>
          </cell>
        </row>
        <row r="83">
          <cell r="B83" t="str">
            <v>Power Systems</v>
          </cell>
          <cell r="C83">
            <v>35</v>
          </cell>
          <cell r="D83" t="str">
            <v>A &amp; G</v>
          </cell>
          <cell r="E83">
            <v>35</v>
          </cell>
          <cell r="F83" t="str">
            <v>Dsbn - Reliability Suppt Svcs</v>
          </cell>
          <cell r="G83" t="str">
            <v>XM</v>
          </cell>
          <cell r="H83" t="str">
            <v>S</v>
          </cell>
          <cell r="I83" t="str">
            <v>01M53</v>
          </cell>
          <cell r="J83" t="str">
            <v>DISTRIBUTION PLANNING &amp; RELIAB</v>
          </cell>
          <cell r="K83">
            <v>1</v>
          </cell>
          <cell r="L83">
            <v>44.05</v>
          </cell>
          <cell r="M83">
            <v>44.05</v>
          </cell>
          <cell r="N83" t="str">
            <v>A &amp; G</v>
          </cell>
          <cell r="O83">
            <v>44.05</v>
          </cell>
          <cell r="P83">
            <v>0</v>
          </cell>
          <cell r="Q83">
            <v>0</v>
          </cell>
          <cell r="R83">
            <v>0</v>
          </cell>
          <cell r="S83">
            <v>0</v>
          </cell>
        </row>
        <row r="84">
          <cell r="B84" t="str">
            <v>Power Systems</v>
          </cell>
          <cell r="C84">
            <v>35</v>
          </cell>
          <cell r="D84" t="str">
            <v>A &amp; G</v>
          </cell>
          <cell r="E84">
            <v>35</v>
          </cell>
          <cell r="F84" t="str">
            <v>Dsbn - Reliability Suppt Svcs</v>
          </cell>
          <cell r="G84" t="str">
            <v>XM</v>
          </cell>
          <cell r="H84" t="str">
            <v>M</v>
          </cell>
          <cell r="I84" t="str">
            <v>01M68</v>
          </cell>
          <cell r="J84" t="str">
            <v>POWER SYSTEMS RELIABILITY &amp; MA</v>
          </cell>
          <cell r="K84">
            <v>1</v>
          </cell>
          <cell r="L84">
            <v>57.71</v>
          </cell>
          <cell r="M84">
            <v>57.71</v>
          </cell>
          <cell r="N84" t="str">
            <v>A &amp; G</v>
          </cell>
          <cell r="O84">
            <v>57.71</v>
          </cell>
          <cell r="P84">
            <v>0</v>
          </cell>
          <cell r="Q84">
            <v>0</v>
          </cell>
          <cell r="R84">
            <v>0</v>
          </cell>
          <cell r="S84">
            <v>0</v>
          </cell>
        </row>
        <row r="85">
          <cell r="B85" t="str">
            <v>Power Systems</v>
          </cell>
          <cell r="C85">
            <v>35</v>
          </cell>
          <cell r="D85" t="str">
            <v>A &amp; G</v>
          </cell>
          <cell r="E85">
            <v>35</v>
          </cell>
          <cell r="F85" t="str">
            <v>Dsbn - Reliability Suppt Svcs</v>
          </cell>
          <cell r="G85" t="str">
            <v>XM</v>
          </cell>
          <cell r="H85" t="str">
            <v>I</v>
          </cell>
          <cell r="I85" t="str">
            <v>01M83</v>
          </cell>
          <cell r="J85" t="str">
            <v>RELIABILITY RESEARCH COORDINAT</v>
          </cell>
          <cell r="K85">
            <v>1</v>
          </cell>
          <cell r="L85">
            <v>40.54</v>
          </cell>
          <cell r="M85">
            <v>40.54</v>
          </cell>
          <cell r="N85" t="str">
            <v>A &amp; G</v>
          </cell>
          <cell r="O85">
            <v>40.54</v>
          </cell>
          <cell r="P85">
            <v>0</v>
          </cell>
          <cell r="Q85">
            <v>0</v>
          </cell>
          <cell r="R85">
            <v>0</v>
          </cell>
          <cell r="S85">
            <v>0</v>
          </cell>
        </row>
        <row r="86">
          <cell r="B86" t="str">
            <v>Power Systems</v>
          </cell>
          <cell r="C86">
            <v>35</v>
          </cell>
          <cell r="D86" t="str">
            <v>A &amp; G</v>
          </cell>
          <cell r="E86">
            <v>35</v>
          </cell>
          <cell r="F86" t="str">
            <v>Dsbn - Reliability Suppt Svcs</v>
          </cell>
          <cell r="G86" t="str">
            <v>XM</v>
          </cell>
          <cell r="H86" t="str">
            <v>D</v>
          </cell>
          <cell r="I86" t="str">
            <v>01MA2</v>
          </cell>
          <cell r="J86" t="str">
            <v>DIRECTOR OPERATIONS SUPPORT</v>
          </cell>
          <cell r="K86">
            <v>1</v>
          </cell>
          <cell r="L86">
            <v>74.39</v>
          </cell>
          <cell r="M86">
            <v>74.39</v>
          </cell>
          <cell r="N86" t="str">
            <v>A &amp; G</v>
          </cell>
          <cell r="O86">
            <v>74.39</v>
          </cell>
          <cell r="P86">
            <v>0</v>
          </cell>
          <cell r="Q86">
            <v>0</v>
          </cell>
          <cell r="R86">
            <v>0</v>
          </cell>
          <cell r="S86">
            <v>0</v>
          </cell>
        </row>
        <row r="87">
          <cell r="B87" t="str">
            <v>Power Systems</v>
          </cell>
          <cell r="C87">
            <v>35</v>
          </cell>
          <cell r="D87" t="str">
            <v>A &amp; G</v>
          </cell>
          <cell r="E87">
            <v>35</v>
          </cell>
          <cell r="F87" t="str">
            <v>Dsbn - Reliability Suppt Svcs</v>
          </cell>
          <cell r="G87" t="str">
            <v>XM</v>
          </cell>
          <cell r="H87" t="str">
            <v>I</v>
          </cell>
          <cell r="I87" t="str">
            <v>01MA4</v>
          </cell>
          <cell r="J87" t="str">
            <v>SR DISTRIBUTION ANALYST</v>
          </cell>
          <cell r="K87">
            <v>1</v>
          </cell>
          <cell r="L87">
            <v>33.33</v>
          </cell>
          <cell r="M87">
            <v>33.33</v>
          </cell>
          <cell r="N87" t="str">
            <v>A &amp; G</v>
          </cell>
          <cell r="O87">
            <v>33.33</v>
          </cell>
          <cell r="P87">
            <v>0</v>
          </cell>
          <cell r="Q87">
            <v>0</v>
          </cell>
          <cell r="R87">
            <v>0</v>
          </cell>
          <cell r="S87">
            <v>0</v>
          </cell>
        </row>
        <row r="88">
          <cell r="B88" t="str">
            <v>Power Systems</v>
          </cell>
          <cell r="C88">
            <v>35</v>
          </cell>
          <cell r="D88" t="str">
            <v>A &amp; G</v>
          </cell>
          <cell r="E88">
            <v>35</v>
          </cell>
          <cell r="F88" t="str">
            <v>Dsbn - Reliability Suppt Svcs</v>
          </cell>
          <cell r="G88" t="str">
            <v>XM</v>
          </cell>
          <cell r="H88" t="str">
            <v>I</v>
          </cell>
          <cell r="I88" t="str">
            <v>01MA4</v>
          </cell>
          <cell r="J88" t="str">
            <v>SR DISTRIBUTION ANALYST</v>
          </cell>
          <cell r="K88">
            <v>1</v>
          </cell>
          <cell r="L88">
            <v>40.6</v>
          </cell>
          <cell r="M88">
            <v>40.6</v>
          </cell>
          <cell r="N88" t="str">
            <v>A &amp; G</v>
          </cell>
          <cell r="O88">
            <v>40.6</v>
          </cell>
          <cell r="P88">
            <v>0</v>
          </cell>
          <cell r="Q88">
            <v>0</v>
          </cell>
          <cell r="R88">
            <v>0</v>
          </cell>
          <cell r="S88">
            <v>0</v>
          </cell>
        </row>
        <row r="89">
          <cell r="B89" t="str">
            <v>Power Systems</v>
          </cell>
          <cell r="C89">
            <v>35</v>
          </cell>
          <cell r="D89" t="str">
            <v>A &amp; G</v>
          </cell>
          <cell r="E89">
            <v>35</v>
          </cell>
          <cell r="F89" t="str">
            <v>Dsbn - Reliability Suppt Svcs</v>
          </cell>
          <cell r="G89" t="str">
            <v>XM</v>
          </cell>
          <cell r="H89" t="str">
            <v>I</v>
          </cell>
          <cell r="I89" t="str">
            <v>01MC4</v>
          </cell>
          <cell r="J89" t="str">
            <v>DISTRIBUTION ANALYST II</v>
          </cell>
          <cell r="K89">
            <v>1</v>
          </cell>
          <cell r="L89">
            <v>24.73</v>
          </cell>
          <cell r="M89">
            <v>24.73</v>
          </cell>
          <cell r="N89" t="str">
            <v>A &amp; G</v>
          </cell>
          <cell r="O89">
            <v>24.73</v>
          </cell>
          <cell r="P89">
            <v>0</v>
          </cell>
          <cell r="Q89">
            <v>0</v>
          </cell>
          <cell r="R89">
            <v>0</v>
          </cell>
          <cell r="S89">
            <v>0</v>
          </cell>
        </row>
        <row r="90">
          <cell r="B90" t="str">
            <v>Power Systems</v>
          </cell>
          <cell r="C90">
            <v>35</v>
          </cell>
          <cell r="D90" t="str">
            <v>A &amp; G</v>
          </cell>
          <cell r="E90">
            <v>35</v>
          </cell>
          <cell r="F90" t="str">
            <v>Dsbn - Reliability Suppt Svcs</v>
          </cell>
          <cell r="G90" t="str">
            <v>XM</v>
          </cell>
          <cell r="H90" t="str">
            <v>P</v>
          </cell>
          <cell r="I90" t="str">
            <v>01MFC</v>
          </cell>
          <cell r="J90" t="str">
            <v>DISTRIBUTION ENG &amp; OPERATIONS</v>
          </cell>
          <cell r="K90">
            <v>1</v>
          </cell>
          <cell r="L90">
            <v>47.11</v>
          </cell>
          <cell r="M90">
            <v>47.11</v>
          </cell>
          <cell r="N90" t="str">
            <v>A &amp; G</v>
          </cell>
          <cell r="O90">
            <v>47.11</v>
          </cell>
          <cell r="P90">
            <v>0</v>
          </cell>
          <cell r="Q90">
            <v>0</v>
          </cell>
          <cell r="R90">
            <v>0</v>
          </cell>
          <cell r="S90">
            <v>0</v>
          </cell>
        </row>
        <row r="91">
          <cell r="B91" t="str">
            <v>Power Systems</v>
          </cell>
          <cell r="C91">
            <v>35</v>
          </cell>
          <cell r="D91" t="str">
            <v>A &amp; G</v>
          </cell>
          <cell r="E91">
            <v>35</v>
          </cell>
          <cell r="F91" t="str">
            <v>Dsbn - Reliability Suppt Svcs</v>
          </cell>
          <cell r="G91" t="str">
            <v>XM</v>
          </cell>
          <cell r="H91" t="str">
            <v>P</v>
          </cell>
          <cell r="I91" t="str">
            <v>01MG6</v>
          </cell>
          <cell r="J91" t="str">
            <v>DISTRIBUTION ENG &amp; OPS PRIN EN</v>
          </cell>
          <cell r="K91">
            <v>1</v>
          </cell>
          <cell r="L91">
            <v>40.340000000000003</v>
          </cell>
          <cell r="M91">
            <v>40.340000000000003</v>
          </cell>
          <cell r="N91" t="str">
            <v>A &amp; G</v>
          </cell>
          <cell r="O91">
            <v>40.340000000000003</v>
          </cell>
          <cell r="P91">
            <v>0</v>
          </cell>
          <cell r="Q91">
            <v>0</v>
          </cell>
          <cell r="R91">
            <v>0</v>
          </cell>
          <cell r="S91">
            <v>0</v>
          </cell>
        </row>
        <row r="92">
          <cell r="B92" t="str">
            <v>Power Systems</v>
          </cell>
          <cell r="C92">
            <v>35</v>
          </cell>
          <cell r="D92" t="str">
            <v>A &amp; G</v>
          </cell>
          <cell r="E92">
            <v>35</v>
          </cell>
          <cell r="F92" t="str">
            <v>Dsbn - Reliability Suppt Svcs</v>
          </cell>
          <cell r="G92" t="str">
            <v>XM</v>
          </cell>
          <cell r="H92" t="str">
            <v>P</v>
          </cell>
          <cell r="I92" t="str">
            <v>01MG6</v>
          </cell>
          <cell r="J92" t="str">
            <v>DISTRIBUTION ENG &amp; OPS PRIN EN</v>
          </cell>
          <cell r="K92">
            <v>1</v>
          </cell>
          <cell r="L92">
            <v>40.5</v>
          </cell>
          <cell r="M92">
            <v>40.5</v>
          </cell>
          <cell r="N92" t="str">
            <v>A &amp; G</v>
          </cell>
          <cell r="O92">
            <v>40.5</v>
          </cell>
          <cell r="P92">
            <v>0</v>
          </cell>
          <cell r="Q92">
            <v>0</v>
          </cell>
          <cell r="R92">
            <v>0</v>
          </cell>
          <cell r="S92">
            <v>0</v>
          </cell>
        </row>
        <row r="93">
          <cell r="B93" t="str">
            <v>Power Systems</v>
          </cell>
          <cell r="C93">
            <v>35</v>
          </cell>
          <cell r="D93" t="str">
            <v>A &amp; G</v>
          </cell>
          <cell r="E93">
            <v>35</v>
          </cell>
          <cell r="F93" t="str">
            <v>Dsbn - Reliability Suppt Svcs</v>
          </cell>
          <cell r="G93" t="str">
            <v>XM</v>
          </cell>
          <cell r="H93" t="str">
            <v>P</v>
          </cell>
          <cell r="I93" t="str">
            <v>01MG6</v>
          </cell>
          <cell r="J93" t="str">
            <v>DISTRIBUTION ENG &amp; OPS PRIN EN</v>
          </cell>
          <cell r="K93">
            <v>1</v>
          </cell>
          <cell r="L93">
            <v>41.38</v>
          </cell>
          <cell r="M93">
            <v>41.38</v>
          </cell>
          <cell r="N93" t="str">
            <v>A &amp; G</v>
          </cell>
          <cell r="O93">
            <v>41.38</v>
          </cell>
          <cell r="P93">
            <v>0</v>
          </cell>
          <cell r="Q93">
            <v>0</v>
          </cell>
          <cell r="R93">
            <v>0</v>
          </cell>
          <cell r="S93">
            <v>0</v>
          </cell>
        </row>
        <row r="94">
          <cell r="B94" t="str">
            <v>Power Systems</v>
          </cell>
          <cell r="C94">
            <v>35</v>
          </cell>
          <cell r="D94" t="str">
            <v>A &amp; G</v>
          </cell>
          <cell r="E94">
            <v>35</v>
          </cell>
          <cell r="F94" t="str">
            <v>Dsbn - Reliability Suppt Svcs</v>
          </cell>
          <cell r="G94" t="str">
            <v>XM</v>
          </cell>
          <cell r="H94" t="str">
            <v>S</v>
          </cell>
          <cell r="I94" t="str">
            <v>01MQ1</v>
          </cell>
          <cell r="J94" t="str">
            <v>OPERATIONS SUPPORT SUPV I</v>
          </cell>
          <cell r="K94">
            <v>1</v>
          </cell>
          <cell r="L94">
            <v>40.74</v>
          </cell>
          <cell r="M94">
            <v>40.74</v>
          </cell>
          <cell r="N94" t="str">
            <v>A &amp; G</v>
          </cell>
          <cell r="O94">
            <v>40.74</v>
          </cell>
          <cell r="P94">
            <v>0</v>
          </cell>
          <cell r="Q94">
            <v>0</v>
          </cell>
          <cell r="R94">
            <v>0</v>
          </cell>
          <cell r="S94">
            <v>0</v>
          </cell>
        </row>
        <row r="95">
          <cell r="B95" t="str">
            <v>Power Systems</v>
          </cell>
          <cell r="C95">
            <v>35</v>
          </cell>
          <cell r="D95" t="str">
            <v>A &amp; G</v>
          </cell>
          <cell r="E95">
            <v>35</v>
          </cell>
          <cell r="F95" t="str">
            <v>Dsbn - Reliability Suppt Svcs</v>
          </cell>
          <cell r="G95" t="str">
            <v>NB</v>
          </cell>
          <cell r="H95" t="str">
            <v>I</v>
          </cell>
          <cell r="I95" t="str">
            <v>01X21</v>
          </cell>
          <cell r="J95" t="str">
            <v>INTERN STUDENT</v>
          </cell>
          <cell r="K95">
            <v>1</v>
          </cell>
          <cell r="L95">
            <v>16.68</v>
          </cell>
          <cell r="M95">
            <v>16.68</v>
          </cell>
          <cell r="N95" t="str">
            <v>A &amp; G</v>
          </cell>
          <cell r="O95">
            <v>16.68</v>
          </cell>
          <cell r="P95">
            <v>0</v>
          </cell>
          <cell r="Q95">
            <v>0</v>
          </cell>
          <cell r="R95">
            <v>0</v>
          </cell>
          <cell r="S95">
            <v>0</v>
          </cell>
        </row>
        <row r="96">
          <cell r="B96" t="str">
            <v>Power Systems</v>
          </cell>
          <cell r="C96">
            <v>35</v>
          </cell>
          <cell r="D96" t="str">
            <v>A &amp; G</v>
          </cell>
          <cell r="E96">
            <v>35</v>
          </cell>
          <cell r="F96" t="str">
            <v>Dsbn - Reliability Suppt Svcs</v>
          </cell>
          <cell r="G96" t="str">
            <v>NB</v>
          </cell>
          <cell r="H96" t="str">
            <v>I</v>
          </cell>
          <cell r="I96" t="str">
            <v>01X62</v>
          </cell>
          <cell r="J96" t="str">
            <v>ADMINISTRATIVE SPECIALIST II</v>
          </cell>
          <cell r="K96">
            <v>1</v>
          </cell>
          <cell r="L96">
            <v>13.16</v>
          </cell>
          <cell r="M96">
            <v>13.16</v>
          </cell>
          <cell r="N96" t="str">
            <v>A &amp; G</v>
          </cell>
          <cell r="O96">
            <v>13.16</v>
          </cell>
          <cell r="P96">
            <v>0</v>
          </cell>
          <cell r="Q96">
            <v>0</v>
          </cell>
          <cell r="R96">
            <v>0</v>
          </cell>
          <cell r="S96">
            <v>0</v>
          </cell>
        </row>
        <row r="97">
          <cell r="B97" t="str">
            <v>Power Systems</v>
          </cell>
          <cell r="C97">
            <v>35</v>
          </cell>
          <cell r="D97" t="str">
            <v>A &amp; G</v>
          </cell>
          <cell r="E97">
            <v>35</v>
          </cell>
          <cell r="F97" t="str">
            <v>Dsbn - Reliability Suppt Svcs</v>
          </cell>
          <cell r="G97" t="str">
            <v>NB</v>
          </cell>
          <cell r="H97" t="str">
            <v>I</v>
          </cell>
          <cell r="I97" t="str">
            <v>01X63</v>
          </cell>
          <cell r="J97" t="str">
            <v>ADMINISTRATIVE SPECIALIST I</v>
          </cell>
          <cell r="K97">
            <v>1</v>
          </cell>
          <cell r="L97">
            <v>16.59</v>
          </cell>
          <cell r="M97">
            <v>16.59</v>
          </cell>
          <cell r="N97" t="str">
            <v>A &amp; G</v>
          </cell>
          <cell r="O97">
            <v>16.59</v>
          </cell>
          <cell r="P97">
            <v>0</v>
          </cell>
          <cell r="Q97">
            <v>0</v>
          </cell>
          <cell r="R97">
            <v>0</v>
          </cell>
          <cell r="S97">
            <v>0</v>
          </cell>
        </row>
        <row r="98">
          <cell r="B98" t="str">
            <v>Power Systems</v>
          </cell>
          <cell r="C98">
            <v>35</v>
          </cell>
          <cell r="D98" t="str">
            <v>A &amp; G</v>
          </cell>
          <cell r="E98">
            <v>35</v>
          </cell>
          <cell r="F98" t="str">
            <v>Dsbn - Reliability Suppt Svcs</v>
          </cell>
          <cell r="G98" t="str">
            <v>NB</v>
          </cell>
          <cell r="H98" t="str">
            <v>I</v>
          </cell>
          <cell r="I98" t="str">
            <v>01X63</v>
          </cell>
          <cell r="J98" t="str">
            <v>ADMINISTRATIVE SPECIALIST I</v>
          </cell>
          <cell r="K98">
            <v>1</v>
          </cell>
          <cell r="L98">
            <v>16.95</v>
          </cell>
          <cell r="M98">
            <v>16.95</v>
          </cell>
          <cell r="N98" t="str">
            <v>A &amp; G</v>
          </cell>
          <cell r="O98">
            <v>16.95</v>
          </cell>
          <cell r="P98">
            <v>0</v>
          </cell>
          <cell r="Q98">
            <v>0</v>
          </cell>
          <cell r="R98">
            <v>0</v>
          </cell>
          <cell r="S98">
            <v>0</v>
          </cell>
        </row>
        <row r="99">
          <cell r="B99" t="str">
            <v>Power Systems</v>
          </cell>
          <cell r="C99">
            <v>35</v>
          </cell>
          <cell r="D99" t="str">
            <v>A &amp; G</v>
          </cell>
          <cell r="E99">
            <v>35</v>
          </cell>
          <cell r="F99" t="str">
            <v>Dsbn - Reliability Suppt Svcs</v>
          </cell>
          <cell r="G99" t="str">
            <v>NB</v>
          </cell>
          <cell r="H99" t="str">
            <v>I</v>
          </cell>
          <cell r="I99" t="str">
            <v>01X64</v>
          </cell>
          <cell r="J99" t="str">
            <v>ADMINISTRATIVE TECHNICIAN</v>
          </cell>
          <cell r="K99">
            <v>1</v>
          </cell>
          <cell r="L99">
            <v>19.73</v>
          </cell>
          <cell r="M99">
            <v>19.73</v>
          </cell>
          <cell r="N99" t="str">
            <v>A &amp; G</v>
          </cell>
          <cell r="O99">
            <v>19.73</v>
          </cell>
          <cell r="P99">
            <v>0</v>
          </cell>
          <cell r="Q99">
            <v>0</v>
          </cell>
          <cell r="R99">
            <v>0</v>
          </cell>
          <cell r="S99">
            <v>0</v>
          </cell>
        </row>
        <row r="100">
          <cell r="B100" t="str">
            <v>Power Systems</v>
          </cell>
          <cell r="C100">
            <v>471</v>
          </cell>
          <cell r="D100" t="str">
            <v>Not A &amp; G</v>
          </cell>
          <cell r="E100">
            <v>4711</v>
          </cell>
          <cell r="F100" t="str">
            <v>Dsbn - Boca Raton Operations</v>
          </cell>
          <cell r="G100" t="str">
            <v>BU</v>
          </cell>
          <cell r="H100" t="str">
            <v>I</v>
          </cell>
          <cell r="I100" t="str">
            <v>05140</v>
          </cell>
          <cell r="J100" t="str">
            <v>CABLE SPLICER</v>
          </cell>
          <cell r="K100">
            <v>1</v>
          </cell>
          <cell r="L100">
            <v>26.3</v>
          </cell>
          <cell r="M100">
            <v>26.3</v>
          </cell>
          <cell r="N100" t="str">
            <v>Line</v>
          </cell>
          <cell r="O100">
            <v>0</v>
          </cell>
          <cell r="P100">
            <v>0</v>
          </cell>
          <cell r="Q100">
            <v>0</v>
          </cell>
          <cell r="R100">
            <v>26.3</v>
          </cell>
          <cell r="S100">
            <v>0</v>
          </cell>
        </row>
        <row r="101">
          <cell r="B101" t="str">
            <v>Power Systems</v>
          </cell>
          <cell r="C101">
            <v>471</v>
          </cell>
          <cell r="D101" t="str">
            <v>Not A &amp; G</v>
          </cell>
          <cell r="E101">
            <v>4711</v>
          </cell>
          <cell r="F101" t="str">
            <v>Dsbn - Boca Raton Operations</v>
          </cell>
          <cell r="G101" t="str">
            <v>BU</v>
          </cell>
          <cell r="H101" t="str">
            <v>I</v>
          </cell>
          <cell r="I101" t="str">
            <v>05475</v>
          </cell>
          <cell r="J101" t="str">
            <v>LINE SPEC</v>
          </cell>
          <cell r="K101">
            <v>1</v>
          </cell>
          <cell r="L101">
            <v>26.04</v>
          </cell>
          <cell r="M101">
            <v>26.04</v>
          </cell>
          <cell r="N101" t="str">
            <v>Line</v>
          </cell>
          <cell r="O101">
            <v>0</v>
          </cell>
          <cell r="P101">
            <v>0</v>
          </cell>
          <cell r="Q101">
            <v>0</v>
          </cell>
          <cell r="R101">
            <v>26.04</v>
          </cell>
          <cell r="S101">
            <v>0</v>
          </cell>
        </row>
        <row r="102">
          <cell r="B102" t="str">
            <v>Power Systems</v>
          </cell>
          <cell r="C102">
            <v>471</v>
          </cell>
          <cell r="D102" t="str">
            <v>Not A &amp; G</v>
          </cell>
          <cell r="E102">
            <v>4711</v>
          </cell>
          <cell r="F102" t="str">
            <v>Dsbn - Boca Raton Operations</v>
          </cell>
          <cell r="G102" t="str">
            <v>BU</v>
          </cell>
          <cell r="H102" t="str">
            <v>I</v>
          </cell>
          <cell r="I102" t="str">
            <v>05937</v>
          </cell>
          <cell r="J102" t="str">
            <v>GROUND WORKER</v>
          </cell>
          <cell r="K102">
            <v>1</v>
          </cell>
          <cell r="L102">
            <v>18.32</v>
          </cell>
          <cell r="M102">
            <v>18.32</v>
          </cell>
          <cell r="N102" t="str">
            <v>Line</v>
          </cell>
          <cell r="O102">
            <v>0</v>
          </cell>
          <cell r="P102">
            <v>0</v>
          </cell>
          <cell r="Q102">
            <v>0</v>
          </cell>
          <cell r="R102">
            <v>18.32</v>
          </cell>
          <cell r="S102">
            <v>0</v>
          </cell>
        </row>
        <row r="103">
          <cell r="B103" t="str">
            <v>Power Systems</v>
          </cell>
          <cell r="C103">
            <v>471</v>
          </cell>
          <cell r="D103" t="str">
            <v>Not A &amp; G</v>
          </cell>
          <cell r="E103">
            <v>4711</v>
          </cell>
          <cell r="F103" t="str">
            <v>Dsbn - Boca Raton Operations</v>
          </cell>
          <cell r="G103" t="str">
            <v>BU</v>
          </cell>
          <cell r="H103" t="str">
            <v>I</v>
          </cell>
          <cell r="I103" t="str">
            <v>05944</v>
          </cell>
          <cell r="J103" t="str">
            <v>RESTORATION SPEC</v>
          </cell>
          <cell r="K103">
            <v>8</v>
          </cell>
          <cell r="L103">
            <v>26.3</v>
          </cell>
          <cell r="M103">
            <v>210.4</v>
          </cell>
          <cell r="N103" t="str">
            <v>Line</v>
          </cell>
          <cell r="O103">
            <v>0</v>
          </cell>
          <cell r="P103">
            <v>0</v>
          </cell>
          <cell r="Q103">
            <v>0</v>
          </cell>
          <cell r="R103">
            <v>210.4</v>
          </cell>
          <cell r="S103">
            <v>0</v>
          </cell>
        </row>
        <row r="104">
          <cell r="B104" t="str">
            <v>Power Systems</v>
          </cell>
          <cell r="C104">
            <v>471</v>
          </cell>
          <cell r="D104" t="str">
            <v>Not A &amp; G</v>
          </cell>
          <cell r="E104">
            <v>4711</v>
          </cell>
          <cell r="F104" t="str">
            <v>Dsbn - Boca Raton Operations</v>
          </cell>
          <cell r="G104" t="str">
            <v>BU</v>
          </cell>
          <cell r="H104" t="str">
            <v>I</v>
          </cell>
          <cell r="I104" t="str">
            <v>05984</v>
          </cell>
          <cell r="J104" t="str">
            <v>SR LINE SPEC OL</v>
          </cell>
          <cell r="K104">
            <v>2</v>
          </cell>
          <cell r="L104">
            <v>27.37</v>
          </cell>
          <cell r="M104">
            <v>54.74</v>
          </cell>
          <cell r="N104" t="str">
            <v>Line</v>
          </cell>
          <cell r="O104">
            <v>0</v>
          </cell>
          <cell r="P104">
            <v>0</v>
          </cell>
          <cell r="Q104">
            <v>0</v>
          </cell>
          <cell r="R104">
            <v>54.74</v>
          </cell>
          <cell r="S104">
            <v>0</v>
          </cell>
        </row>
        <row r="105">
          <cell r="B105" t="str">
            <v>Power Systems</v>
          </cell>
          <cell r="C105">
            <v>471</v>
          </cell>
          <cell r="D105" t="str">
            <v>Not A &amp; G</v>
          </cell>
          <cell r="E105">
            <v>4711</v>
          </cell>
          <cell r="F105" t="str">
            <v>Dsbn - Boca Raton Operations</v>
          </cell>
          <cell r="G105" t="str">
            <v>BU</v>
          </cell>
          <cell r="H105" t="str">
            <v>I</v>
          </cell>
          <cell r="I105" t="str">
            <v>05E05</v>
          </cell>
          <cell r="J105" t="str">
            <v>OPERATION CLERK A STENO EARLY</v>
          </cell>
          <cell r="K105">
            <v>1</v>
          </cell>
          <cell r="L105">
            <v>20.12</v>
          </cell>
          <cell r="M105">
            <v>20.12</v>
          </cell>
          <cell r="N105" t="str">
            <v>Barg Unit Supp</v>
          </cell>
          <cell r="O105">
            <v>0</v>
          </cell>
          <cell r="P105">
            <v>0</v>
          </cell>
          <cell r="Q105">
            <v>20.12</v>
          </cell>
          <cell r="R105">
            <v>0</v>
          </cell>
          <cell r="S105">
            <v>0</v>
          </cell>
        </row>
        <row r="106">
          <cell r="B106" t="str">
            <v>Power Systems</v>
          </cell>
          <cell r="C106">
            <v>50</v>
          </cell>
          <cell r="D106" t="str">
            <v>Not A &amp; G</v>
          </cell>
          <cell r="E106">
            <v>503</v>
          </cell>
          <cell r="F106" t="str">
            <v>Erc Glove &amp; Blanket Testing</v>
          </cell>
          <cell r="G106" t="str">
            <v>XM</v>
          </cell>
          <cell r="H106" t="str">
            <v>I</v>
          </cell>
          <cell r="I106" t="str">
            <v>01MC4</v>
          </cell>
          <cell r="J106" t="str">
            <v>DISTRIBUTION ANALYST II</v>
          </cell>
          <cell r="K106">
            <v>1</v>
          </cell>
          <cell r="L106">
            <v>24.03</v>
          </cell>
          <cell r="M106">
            <v>24.03</v>
          </cell>
          <cell r="N106" t="str">
            <v>Spv/Sup</v>
          </cell>
          <cell r="O106">
            <v>0</v>
          </cell>
          <cell r="P106">
            <v>24.03</v>
          </cell>
          <cell r="Q106">
            <v>0</v>
          </cell>
          <cell r="R106">
            <v>0</v>
          </cell>
          <cell r="S106">
            <v>0</v>
          </cell>
        </row>
        <row r="107">
          <cell r="B107" t="str">
            <v>Power Systems</v>
          </cell>
          <cell r="C107">
            <v>471</v>
          </cell>
          <cell r="D107" t="str">
            <v>Not A &amp; G</v>
          </cell>
          <cell r="E107">
            <v>4711</v>
          </cell>
          <cell r="F107" t="str">
            <v>Dsbn - Boca Raton Operations</v>
          </cell>
          <cell r="G107" t="str">
            <v>BU</v>
          </cell>
          <cell r="H107" t="str">
            <v>I</v>
          </cell>
          <cell r="I107" t="str">
            <v>05E37</v>
          </cell>
          <cell r="J107" t="str">
            <v>GROUND WORKER - EARLY</v>
          </cell>
          <cell r="K107">
            <v>6</v>
          </cell>
          <cell r="L107">
            <v>19.22</v>
          </cell>
          <cell r="M107">
            <v>115.32</v>
          </cell>
          <cell r="N107" t="str">
            <v>Line</v>
          </cell>
          <cell r="O107">
            <v>0</v>
          </cell>
          <cell r="P107">
            <v>0</v>
          </cell>
          <cell r="Q107">
            <v>0</v>
          </cell>
          <cell r="R107">
            <v>115.32</v>
          </cell>
          <cell r="S107">
            <v>0</v>
          </cell>
        </row>
        <row r="108">
          <cell r="B108" t="str">
            <v>Power Systems</v>
          </cell>
          <cell r="C108">
            <v>50</v>
          </cell>
          <cell r="D108" t="str">
            <v>Not A &amp; G</v>
          </cell>
          <cell r="E108">
            <v>503</v>
          </cell>
          <cell r="F108" t="str">
            <v>Erc Glove &amp; Blanket Testing</v>
          </cell>
          <cell r="G108" t="str">
            <v>NB</v>
          </cell>
          <cell r="H108" t="str">
            <v>I</v>
          </cell>
          <cell r="I108" t="str">
            <v>01XC6</v>
          </cell>
          <cell r="J108" t="str">
            <v>RUBBER PROTECTION EQUIPMENT SP</v>
          </cell>
          <cell r="K108">
            <v>1</v>
          </cell>
          <cell r="L108">
            <v>20.88</v>
          </cell>
          <cell r="M108">
            <v>20.88</v>
          </cell>
          <cell r="N108" t="str">
            <v>Spv/Sup</v>
          </cell>
          <cell r="O108">
            <v>0</v>
          </cell>
          <cell r="P108">
            <v>20.88</v>
          </cell>
          <cell r="Q108">
            <v>0</v>
          </cell>
          <cell r="R108">
            <v>0</v>
          </cell>
          <cell r="S108">
            <v>0</v>
          </cell>
        </row>
        <row r="109">
          <cell r="B109" t="str">
            <v>Power Systems</v>
          </cell>
          <cell r="C109">
            <v>471</v>
          </cell>
          <cell r="D109" t="str">
            <v>Not A &amp; G</v>
          </cell>
          <cell r="E109">
            <v>4711</v>
          </cell>
          <cell r="F109" t="str">
            <v>Dsbn - Boca Raton Operations</v>
          </cell>
          <cell r="G109" t="str">
            <v>BU</v>
          </cell>
          <cell r="H109" t="str">
            <v>I</v>
          </cell>
          <cell r="I109" t="str">
            <v>05E40</v>
          </cell>
          <cell r="J109" t="str">
            <v>CABLE SPLICER - EARLY</v>
          </cell>
          <cell r="K109">
            <v>4</v>
          </cell>
          <cell r="L109">
            <v>26.3</v>
          </cell>
          <cell r="M109">
            <v>105.2</v>
          </cell>
          <cell r="N109" t="str">
            <v>Line</v>
          </cell>
          <cell r="O109">
            <v>0</v>
          </cell>
          <cell r="P109">
            <v>0</v>
          </cell>
          <cell r="Q109">
            <v>0</v>
          </cell>
          <cell r="R109">
            <v>105.2</v>
          </cell>
          <cell r="S109">
            <v>0</v>
          </cell>
        </row>
        <row r="110">
          <cell r="B110" t="str">
            <v>Power Systems</v>
          </cell>
          <cell r="C110">
            <v>471</v>
          </cell>
          <cell r="D110" t="str">
            <v>Not A &amp; G</v>
          </cell>
          <cell r="E110">
            <v>4711</v>
          </cell>
          <cell r="F110" t="str">
            <v>Dsbn - Boca Raton Operations</v>
          </cell>
          <cell r="G110" t="str">
            <v>BU</v>
          </cell>
          <cell r="H110" t="str">
            <v>I</v>
          </cell>
          <cell r="I110" t="str">
            <v>05E58</v>
          </cell>
          <cell r="J110" t="str">
            <v>DISPATCHER CLERK EARLY</v>
          </cell>
          <cell r="K110">
            <v>1</v>
          </cell>
          <cell r="L110">
            <v>26.44</v>
          </cell>
          <cell r="M110">
            <v>26.44</v>
          </cell>
          <cell r="N110" t="str">
            <v>Barg Unit Supp</v>
          </cell>
          <cell r="O110">
            <v>0</v>
          </cell>
          <cell r="P110">
            <v>0</v>
          </cell>
          <cell r="Q110">
            <v>26.44</v>
          </cell>
          <cell r="R110">
            <v>0</v>
          </cell>
          <cell r="S110">
            <v>0</v>
          </cell>
        </row>
        <row r="111">
          <cell r="B111" t="str">
            <v>Power Systems</v>
          </cell>
          <cell r="C111">
            <v>471</v>
          </cell>
          <cell r="D111" t="str">
            <v>Not A &amp; G</v>
          </cell>
          <cell r="E111">
            <v>4711</v>
          </cell>
          <cell r="F111" t="str">
            <v>Dsbn - Boca Raton Operations</v>
          </cell>
          <cell r="G111" t="str">
            <v>BU</v>
          </cell>
          <cell r="H111" t="str">
            <v>I</v>
          </cell>
          <cell r="I111" t="str">
            <v>05E75</v>
          </cell>
          <cell r="J111" t="str">
            <v>LINE SPEC EARLY</v>
          </cell>
          <cell r="K111">
            <v>9</v>
          </cell>
          <cell r="L111">
            <v>26.04</v>
          </cell>
          <cell r="M111">
            <v>234.35999999999999</v>
          </cell>
          <cell r="N111" t="str">
            <v>Line</v>
          </cell>
          <cell r="O111">
            <v>0</v>
          </cell>
          <cell r="P111">
            <v>0</v>
          </cell>
          <cell r="Q111">
            <v>0</v>
          </cell>
          <cell r="R111">
            <v>234.35999999999999</v>
          </cell>
          <cell r="S111">
            <v>0</v>
          </cell>
        </row>
        <row r="112">
          <cell r="B112" t="str">
            <v>Power Systems</v>
          </cell>
          <cell r="C112">
            <v>471</v>
          </cell>
          <cell r="D112" t="str">
            <v>Not A &amp; G</v>
          </cell>
          <cell r="E112">
            <v>4711</v>
          </cell>
          <cell r="F112" t="str">
            <v>Dsbn - Boca Raton Operations</v>
          </cell>
          <cell r="G112" t="str">
            <v>BU</v>
          </cell>
          <cell r="H112" t="str">
            <v>I</v>
          </cell>
          <cell r="I112" t="str">
            <v>05E84</v>
          </cell>
          <cell r="J112" t="str">
            <v>SR LINE SPEC OL EARLY</v>
          </cell>
          <cell r="K112">
            <v>8</v>
          </cell>
          <cell r="L112">
            <v>27.37</v>
          </cell>
          <cell r="M112">
            <v>218.96</v>
          </cell>
          <cell r="N112" t="str">
            <v>Line</v>
          </cell>
          <cell r="O112">
            <v>0</v>
          </cell>
          <cell r="P112">
            <v>0</v>
          </cell>
          <cell r="Q112">
            <v>0</v>
          </cell>
          <cell r="R112">
            <v>218.96</v>
          </cell>
          <cell r="S112">
            <v>0</v>
          </cell>
        </row>
        <row r="113">
          <cell r="B113" t="str">
            <v>Power Systems</v>
          </cell>
          <cell r="C113">
            <v>472</v>
          </cell>
          <cell r="D113" t="str">
            <v>Not A &amp; G</v>
          </cell>
          <cell r="E113">
            <v>4719</v>
          </cell>
          <cell r="F113" t="str">
            <v>Dsbn - Boca Raton Supvs/Dsn</v>
          </cell>
          <cell r="G113" t="str">
            <v>XM</v>
          </cell>
          <cell r="H113" t="str">
            <v>S</v>
          </cell>
          <cell r="I113" t="str">
            <v>01M05</v>
          </cell>
          <cell r="J113" t="str">
            <v>DISTRIBUTION SUPV I</v>
          </cell>
          <cell r="K113">
            <v>1</v>
          </cell>
          <cell r="L113">
            <v>39.880000000000003</v>
          </cell>
          <cell r="M113">
            <v>39.880000000000003</v>
          </cell>
          <cell r="N113" t="str">
            <v>Spv/Sup</v>
          </cell>
          <cell r="O113">
            <v>0</v>
          </cell>
          <cell r="P113">
            <v>39.880000000000003</v>
          </cell>
          <cell r="Q113">
            <v>0</v>
          </cell>
          <cell r="R113">
            <v>0</v>
          </cell>
          <cell r="S113">
            <v>0</v>
          </cell>
        </row>
        <row r="114">
          <cell r="B114" t="str">
            <v>Power Systems</v>
          </cell>
          <cell r="C114">
            <v>472</v>
          </cell>
          <cell r="D114" t="str">
            <v>Not A &amp; G</v>
          </cell>
          <cell r="E114">
            <v>4719</v>
          </cell>
          <cell r="F114" t="str">
            <v>Dsbn - Boca Raton Supvs/Dsn</v>
          </cell>
          <cell r="G114" t="str">
            <v>XM</v>
          </cell>
          <cell r="H114" t="str">
            <v>I</v>
          </cell>
          <cell r="I114" t="str">
            <v>01MAA</v>
          </cell>
          <cell r="J114" t="str">
            <v>SR SYSTEM PROJECT MGR</v>
          </cell>
          <cell r="K114">
            <v>1</v>
          </cell>
          <cell r="L114">
            <v>32.9</v>
          </cell>
          <cell r="M114">
            <v>32.9</v>
          </cell>
          <cell r="N114" t="str">
            <v>Spv/Sup</v>
          </cell>
          <cell r="O114">
            <v>0</v>
          </cell>
          <cell r="P114">
            <v>32.9</v>
          </cell>
          <cell r="Q114">
            <v>0</v>
          </cell>
          <cell r="R114">
            <v>0</v>
          </cell>
          <cell r="S114">
            <v>0</v>
          </cell>
        </row>
        <row r="115">
          <cell r="B115" t="str">
            <v>Power Systems</v>
          </cell>
          <cell r="C115">
            <v>472</v>
          </cell>
          <cell r="D115" t="str">
            <v>Not A &amp; G</v>
          </cell>
          <cell r="E115">
            <v>4719</v>
          </cell>
          <cell r="F115" t="str">
            <v>Dsbn - Boca Raton Supvs/Dsn</v>
          </cell>
          <cell r="G115" t="str">
            <v>XM</v>
          </cell>
          <cell r="H115" t="str">
            <v>I</v>
          </cell>
          <cell r="I115" t="str">
            <v>01MAA</v>
          </cell>
          <cell r="J115" t="str">
            <v>SR SYSTEM PROJECT MGR</v>
          </cell>
          <cell r="K115">
            <v>1</v>
          </cell>
          <cell r="L115">
            <v>33.24</v>
          </cell>
          <cell r="M115">
            <v>33.24</v>
          </cell>
          <cell r="N115" t="str">
            <v>Spv/Sup</v>
          </cell>
          <cell r="O115">
            <v>0</v>
          </cell>
          <cell r="P115">
            <v>33.24</v>
          </cell>
          <cell r="Q115">
            <v>0</v>
          </cell>
          <cell r="R115">
            <v>0</v>
          </cell>
          <cell r="S115">
            <v>0</v>
          </cell>
        </row>
        <row r="116">
          <cell r="B116" t="str">
            <v>Power Systems</v>
          </cell>
          <cell r="C116">
            <v>472</v>
          </cell>
          <cell r="D116" t="str">
            <v>Not A &amp; G</v>
          </cell>
          <cell r="E116">
            <v>4719</v>
          </cell>
          <cell r="F116" t="str">
            <v>Dsbn - Boca Raton Supvs/Dsn</v>
          </cell>
          <cell r="G116" t="str">
            <v>XM</v>
          </cell>
          <cell r="H116" t="str">
            <v>I</v>
          </cell>
          <cell r="I116" t="str">
            <v>01MB6</v>
          </cell>
          <cell r="J116" t="str">
            <v>SYSTEM PROJECT MGR</v>
          </cell>
          <cell r="K116">
            <v>1</v>
          </cell>
          <cell r="L116">
            <v>26.65</v>
          </cell>
          <cell r="M116">
            <v>26.65</v>
          </cell>
          <cell r="N116" t="str">
            <v>Spv/Sup</v>
          </cell>
          <cell r="O116">
            <v>0</v>
          </cell>
          <cell r="P116">
            <v>26.65</v>
          </cell>
          <cell r="Q116">
            <v>0</v>
          </cell>
          <cell r="R116">
            <v>0</v>
          </cell>
          <cell r="S116">
            <v>0</v>
          </cell>
        </row>
        <row r="117">
          <cell r="B117" t="str">
            <v>Power Systems</v>
          </cell>
          <cell r="C117">
            <v>472</v>
          </cell>
          <cell r="D117" t="str">
            <v>Not A &amp; G</v>
          </cell>
          <cell r="E117">
            <v>4719</v>
          </cell>
          <cell r="F117" t="str">
            <v>Dsbn - Boca Raton Supvs/Dsn</v>
          </cell>
          <cell r="G117" t="str">
            <v>XM</v>
          </cell>
          <cell r="H117" t="str">
            <v>I</v>
          </cell>
          <cell r="I117" t="str">
            <v>01MB6</v>
          </cell>
          <cell r="J117" t="str">
            <v>SYSTEM PROJECT MGR</v>
          </cell>
          <cell r="K117">
            <v>1</v>
          </cell>
          <cell r="L117">
            <v>28.39</v>
          </cell>
          <cell r="M117">
            <v>28.39</v>
          </cell>
          <cell r="N117" t="str">
            <v>Spv/Sup</v>
          </cell>
          <cell r="O117">
            <v>0</v>
          </cell>
          <cell r="P117">
            <v>28.39</v>
          </cell>
          <cell r="Q117">
            <v>0</v>
          </cell>
          <cell r="R117">
            <v>0</v>
          </cell>
          <cell r="S117">
            <v>0</v>
          </cell>
        </row>
        <row r="118">
          <cell r="B118" t="str">
            <v>Power Systems</v>
          </cell>
          <cell r="C118">
            <v>472</v>
          </cell>
          <cell r="D118" t="str">
            <v>Not A &amp; G</v>
          </cell>
          <cell r="E118">
            <v>4719</v>
          </cell>
          <cell r="F118" t="str">
            <v>Dsbn - Boca Raton Supvs/Dsn</v>
          </cell>
          <cell r="G118" t="str">
            <v>XM</v>
          </cell>
          <cell r="H118" t="str">
            <v>I</v>
          </cell>
          <cell r="I118" t="str">
            <v>01MC6</v>
          </cell>
          <cell r="J118" t="str">
            <v>PROJECT DESIGNER I</v>
          </cell>
          <cell r="K118">
            <v>1</v>
          </cell>
          <cell r="L118">
            <v>24.8</v>
          </cell>
          <cell r="M118">
            <v>24.8</v>
          </cell>
          <cell r="N118" t="str">
            <v>Spv/Sup</v>
          </cell>
          <cell r="O118">
            <v>0</v>
          </cell>
          <cell r="P118">
            <v>24.8</v>
          </cell>
          <cell r="Q118">
            <v>0</v>
          </cell>
          <cell r="R118">
            <v>0</v>
          </cell>
          <cell r="S118">
            <v>0</v>
          </cell>
        </row>
        <row r="119">
          <cell r="B119" t="str">
            <v>Power Systems</v>
          </cell>
          <cell r="C119">
            <v>472</v>
          </cell>
          <cell r="D119" t="str">
            <v>Not A &amp; G</v>
          </cell>
          <cell r="E119">
            <v>4719</v>
          </cell>
          <cell r="F119" t="str">
            <v>Dsbn - Boca Raton Supvs/Dsn</v>
          </cell>
          <cell r="G119" t="str">
            <v>XM</v>
          </cell>
          <cell r="H119" t="str">
            <v>I</v>
          </cell>
          <cell r="I119" t="str">
            <v>01MD5</v>
          </cell>
          <cell r="J119" t="str">
            <v>CUSTOMER PROJECT MANAGER II</v>
          </cell>
          <cell r="K119">
            <v>1</v>
          </cell>
          <cell r="L119">
            <v>22.29</v>
          </cell>
          <cell r="M119">
            <v>22.29</v>
          </cell>
          <cell r="N119" t="str">
            <v>Spv/Sup</v>
          </cell>
          <cell r="O119">
            <v>0</v>
          </cell>
          <cell r="P119">
            <v>22.29</v>
          </cell>
          <cell r="Q119">
            <v>0</v>
          </cell>
          <cell r="R119">
            <v>0</v>
          </cell>
          <cell r="S119">
            <v>0</v>
          </cell>
        </row>
        <row r="120">
          <cell r="B120" t="str">
            <v>Power Systems</v>
          </cell>
          <cell r="C120">
            <v>472</v>
          </cell>
          <cell r="D120" t="str">
            <v>Not A &amp; G</v>
          </cell>
          <cell r="E120">
            <v>4719</v>
          </cell>
          <cell r="F120" t="str">
            <v>Dsbn - Boca Raton Supvs/Dsn</v>
          </cell>
          <cell r="G120" t="str">
            <v>XM</v>
          </cell>
          <cell r="H120" t="str">
            <v>I</v>
          </cell>
          <cell r="I120" t="str">
            <v>01MD5</v>
          </cell>
          <cell r="J120" t="str">
            <v>CUSTOMER PROJECT MANAGER II</v>
          </cell>
          <cell r="K120">
            <v>2</v>
          </cell>
          <cell r="L120">
            <v>23.33</v>
          </cell>
          <cell r="M120">
            <v>46.66</v>
          </cell>
          <cell r="N120" t="str">
            <v>Spv/Sup</v>
          </cell>
          <cell r="O120">
            <v>0</v>
          </cell>
          <cell r="P120">
            <v>46.66</v>
          </cell>
          <cell r="Q120">
            <v>0</v>
          </cell>
          <cell r="R120">
            <v>0</v>
          </cell>
          <cell r="S120">
            <v>0</v>
          </cell>
        </row>
        <row r="121">
          <cell r="B121" t="str">
            <v>Power Systems</v>
          </cell>
          <cell r="C121">
            <v>472</v>
          </cell>
          <cell r="D121" t="str">
            <v>Not A &amp; G</v>
          </cell>
          <cell r="E121">
            <v>4719</v>
          </cell>
          <cell r="F121" t="str">
            <v>Dsbn - Boca Raton Supvs/Dsn</v>
          </cell>
          <cell r="G121" t="str">
            <v>XM</v>
          </cell>
          <cell r="H121" t="str">
            <v>I</v>
          </cell>
          <cell r="I121" t="str">
            <v>01MD5</v>
          </cell>
          <cell r="J121" t="str">
            <v>CUSTOMER PROJECT MGR II</v>
          </cell>
          <cell r="K121">
            <v>1</v>
          </cell>
          <cell r="L121">
            <v>23.33</v>
          </cell>
          <cell r="M121">
            <v>23.33</v>
          </cell>
          <cell r="N121" t="str">
            <v>Spv/Sup</v>
          </cell>
          <cell r="O121">
            <v>0</v>
          </cell>
          <cell r="P121">
            <v>23.33</v>
          </cell>
          <cell r="Q121">
            <v>0</v>
          </cell>
          <cell r="R121">
            <v>0</v>
          </cell>
          <cell r="S121">
            <v>0</v>
          </cell>
        </row>
        <row r="122">
          <cell r="B122" t="str">
            <v>Power Systems</v>
          </cell>
          <cell r="C122">
            <v>472</v>
          </cell>
          <cell r="D122" t="str">
            <v>Not A &amp; G</v>
          </cell>
          <cell r="E122">
            <v>4719</v>
          </cell>
          <cell r="F122" t="str">
            <v>Dsbn - Boca Raton Supvs/Dsn</v>
          </cell>
          <cell r="G122" t="str">
            <v>XM</v>
          </cell>
          <cell r="H122" t="str">
            <v>I</v>
          </cell>
          <cell r="I122" t="str">
            <v>01MD6</v>
          </cell>
          <cell r="J122" t="str">
            <v>CUSTOMER PROJECT MANAGER I</v>
          </cell>
          <cell r="K122">
            <v>1</v>
          </cell>
          <cell r="L122">
            <v>24.25</v>
          </cell>
          <cell r="M122">
            <v>24.25</v>
          </cell>
          <cell r="N122" t="str">
            <v>Spv/Sup</v>
          </cell>
          <cell r="O122">
            <v>0</v>
          </cell>
          <cell r="P122">
            <v>24.25</v>
          </cell>
          <cell r="Q122">
            <v>0</v>
          </cell>
          <cell r="R122">
            <v>0</v>
          </cell>
          <cell r="S122">
            <v>0</v>
          </cell>
        </row>
        <row r="123">
          <cell r="B123" t="str">
            <v>Power Systems</v>
          </cell>
          <cell r="C123">
            <v>472</v>
          </cell>
          <cell r="D123" t="str">
            <v>Not A &amp; G</v>
          </cell>
          <cell r="E123">
            <v>4719</v>
          </cell>
          <cell r="F123" t="str">
            <v>Dsbn - Boca Raton Supvs/Dsn</v>
          </cell>
          <cell r="G123" t="str">
            <v>XM</v>
          </cell>
          <cell r="H123" t="str">
            <v>I</v>
          </cell>
          <cell r="I123" t="str">
            <v>01MD6</v>
          </cell>
          <cell r="J123" t="str">
            <v>CUSTOMER PROJECT MANAGER I</v>
          </cell>
          <cell r="K123">
            <v>1</v>
          </cell>
          <cell r="L123">
            <v>25.79</v>
          </cell>
          <cell r="M123">
            <v>25.79</v>
          </cell>
          <cell r="N123" t="str">
            <v>Spv/Sup</v>
          </cell>
          <cell r="O123">
            <v>0</v>
          </cell>
          <cell r="P123">
            <v>25.79</v>
          </cell>
          <cell r="Q123">
            <v>0</v>
          </cell>
          <cell r="R123">
            <v>0</v>
          </cell>
          <cell r="S123">
            <v>0</v>
          </cell>
        </row>
        <row r="124">
          <cell r="B124" t="str">
            <v>Power Systems</v>
          </cell>
          <cell r="C124">
            <v>58</v>
          </cell>
          <cell r="D124" t="str">
            <v>A &amp; G</v>
          </cell>
          <cell r="E124">
            <v>118</v>
          </cell>
          <cell r="F124" t="str">
            <v>Distrib Performance</v>
          </cell>
          <cell r="G124" t="str">
            <v>XM</v>
          </cell>
          <cell r="H124" t="str">
            <v>I</v>
          </cell>
          <cell r="I124" t="str">
            <v>01DE9</v>
          </cell>
          <cell r="J124" t="str">
            <v>ANALYST I</v>
          </cell>
          <cell r="K124">
            <v>1</v>
          </cell>
          <cell r="L124">
            <v>32.39</v>
          </cell>
          <cell r="M124">
            <v>32.39</v>
          </cell>
          <cell r="N124" t="str">
            <v>A &amp; G</v>
          </cell>
          <cell r="O124">
            <v>32.39</v>
          </cell>
          <cell r="P124">
            <v>0</v>
          </cell>
          <cell r="Q124">
            <v>0</v>
          </cell>
          <cell r="R124">
            <v>0</v>
          </cell>
          <cell r="S124">
            <v>0</v>
          </cell>
        </row>
        <row r="125">
          <cell r="B125" t="str">
            <v>Power Systems</v>
          </cell>
          <cell r="C125">
            <v>58</v>
          </cell>
          <cell r="D125" t="str">
            <v>A &amp; G</v>
          </cell>
          <cell r="E125">
            <v>118</v>
          </cell>
          <cell r="F125" t="str">
            <v>Distrib Performance</v>
          </cell>
          <cell r="G125" t="str">
            <v>XM</v>
          </cell>
          <cell r="H125" t="str">
            <v>I</v>
          </cell>
          <cell r="I125" t="str">
            <v>01DF2</v>
          </cell>
          <cell r="J125" t="str">
            <v>ANALYST II</v>
          </cell>
          <cell r="K125">
            <v>1</v>
          </cell>
          <cell r="L125">
            <v>26.9</v>
          </cell>
          <cell r="M125">
            <v>26.9</v>
          </cell>
          <cell r="N125" t="str">
            <v>A &amp; G</v>
          </cell>
          <cell r="O125">
            <v>26.9</v>
          </cell>
          <cell r="P125">
            <v>0</v>
          </cell>
          <cell r="Q125">
            <v>0</v>
          </cell>
          <cell r="R125">
            <v>0</v>
          </cell>
          <cell r="S125">
            <v>0</v>
          </cell>
        </row>
        <row r="126">
          <cell r="B126" t="str">
            <v>Power Systems</v>
          </cell>
          <cell r="C126">
            <v>58</v>
          </cell>
          <cell r="D126" t="str">
            <v>A &amp; G</v>
          </cell>
          <cell r="E126">
            <v>118</v>
          </cell>
          <cell r="F126" t="str">
            <v>Distrib Performance</v>
          </cell>
          <cell r="G126" t="str">
            <v>XM</v>
          </cell>
          <cell r="H126" t="str">
            <v>S</v>
          </cell>
          <cell r="I126" t="str">
            <v>01M05</v>
          </cell>
          <cell r="J126" t="str">
            <v>DISTRIBUTION SUPV I</v>
          </cell>
          <cell r="K126">
            <v>1</v>
          </cell>
          <cell r="L126">
            <v>40.380000000000003</v>
          </cell>
          <cell r="M126">
            <v>40.380000000000003</v>
          </cell>
          <cell r="N126" t="str">
            <v>A &amp; G</v>
          </cell>
          <cell r="O126">
            <v>40.380000000000003</v>
          </cell>
          <cell r="P126">
            <v>0</v>
          </cell>
          <cell r="Q126">
            <v>0</v>
          </cell>
          <cell r="R126">
            <v>0</v>
          </cell>
          <cell r="S126">
            <v>0</v>
          </cell>
        </row>
        <row r="127">
          <cell r="B127" t="str">
            <v>Power Systems</v>
          </cell>
          <cell r="C127">
            <v>58</v>
          </cell>
          <cell r="D127" t="str">
            <v>A &amp; G</v>
          </cell>
          <cell r="E127">
            <v>118</v>
          </cell>
          <cell r="F127" t="str">
            <v>Distrib Performance</v>
          </cell>
          <cell r="G127" t="str">
            <v>XM</v>
          </cell>
          <cell r="H127" t="str">
            <v>I</v>
          </cell>
          <cell r="I127" t="str">
            <v>01MA4</v>
          </cell>
          <cell r="J127" t="str">
            <v>SR DISTRIBUTION ANALYST</v>
          </cell>
          <cell r="K127">
            <v>1</v>
          </cell>
          <cell r="L127">
            <v>32.200000000000003</v>
          </cell>
          <cell r="M127">
            <v>32.200000000000003</v>
          </cell>
          <cell r="N127" t="str">
            <v>A &amp; G</v>
          </cell>
          <cell r="O127">
            <v>32.200000000000003</v>
          </cell>
          <cell r="P127">
            <v>0</v>
          </cell>
          <cell r="Q127">
            <v>0</v>
          </cell>
          <cell r="R127">
            <v>0</v>
          </cell>
          <cell r="S127">
            <v>0</v>
          </cell>
        </row>
        <row r="128">
          <cell r="B128" t="str">
            <v>Power Systems</v>
          </cell>
          <cell r="C128">
            <v>58</v>
          </cell>
          <cell r="D128" t="str">
            <v>A &amp; G</v>
          </cell>
          <cell r="E128">
            <v>118</v>
          </cell>
          <cell r="F128" t="str">
            <v>Distrib Performance</v>
          </cell>
          <cell r="G128" t="str">
            <v>XM</v>
          </cell>
          <cell r="H128" t="str">
            <v>I</v>
          </cell>
          <cell r="I128" t="str">
            <v>01MA4</v>
          </cell>
          <cell r="J128" t="str">
            <v>SR DISTRIBUTION ANALYST</v>
          </cell>
          <cell r="K128">
            <v>1</v>
          </cell>
          <cell r="L128">
            <v>32.5</v>
          </cell>
          <cell r="M128">
            <v>32.5</v>
          </cell>
          <cell r="N128" t="str">
            <v>A &amp; G</v>
          </cell>
          <cell r="O128">
            <v>32.5</v>
          </cell>
          <cell r="P128">
            <v>0</v>
          </cell>
          <cell r="Q128">
            <v>0</v>
          </cell>
          <cell r="R128">
            <v>0</v>
          </cell>
          <cell r="S128">
            <v>0</v>
          </cell>
        </row>
        <row r="129">
          <cell r="B129" t="str">
            <v>Power Systems</v>
          </cell>
          <cell r="C129">
            <v>58</v>
          </cell>
          <cell r="D129" t="str">
            <v>A &amp; G</v>
          </cell>
          <cell r="E129">
            <v>118</v>
          </cell>
          <cell r="F129" t="str">
            <v>Distrib Performance</v>
          </cell>
          <cell r="G129" t="str">
            <v>XM</v>
          </cell>
          <cell r="H129" t="str">
            <v>I</v>
          </cell>
          <cell r="I129" t="str">
            <v>01MA4</v>
          </cell>
          <cell r="J129" t="str">
            <v>SR DISTRIBUTION ANALYST</v>
          </cell>
          <cell r="K129">
            <v>1</v>
          </cell>
          <cell r="L129">
            <v>34.21</v>
          </cell>
          <cell r="M129">
            <v>34.21</v>
          </cell>
          <cell r="N129" t="str">
            <v>A &amp; G</v>
          </cell>
          <cell r="O129">
            <v>34.21</v>
          </cell>
          <cell r="P129">
            <v>0</v>
          </cell>
          <cell r="Q129">
            <v>0</v>
          </cell>
          <cell r="R129">
            <v>0</v>
          </cell>
          <cell r="S129">
            <v>0</v>
          </cell>
        </row>
        <row r="130">
          <cell r="B130" t="str">
            <v>Power Systems</v>
          </cell>
          <cell r="C130">
            <v>58</v>
          </cell>
          <cell r="D130" t="str">
            <v>A &amp; G</v>
          </cell>
          <cell r="E130">
            <v>118</v>
          </cell>
          <cell r="F130" t="str">
            <v>Distrib Performance</v>
          </cell>
          <cell r="G130" t="str">
            <v>XM</v>
          </cell>
          <cell r="H130" t="str">
            <v>I</v>
          </cell>
          <cell r="I130" t="str">
            <v>01MA4</v>
          </cell>
          <cell r="J130" t="str">
            <v>SR DISTRIBUTION ANALYST</v>
          </cell>
          <cell r="K130">
            <v>1</v>
          </cell>
          <cell r="L130">
            <v>35.53</v>
          </cell>
          <cell r="M130">
            <v>35.53</v>
          </cell>
          <cell r="N130" t="str">
            <v>A &amp; G</v>
          </cell>
          <cell r="O130">
            <v>35.53</v>
          </cell>
          <cell r="P130">
            <v>0</v>
          </cell>
          <cell r="Q130">
            <v>0</v>
          </cell>
          <cell r="R130">
            <v>0</v>
          </cell>
          <cell r="S130">
            <v>0</v>
          </cell>
        </row>
        <row r="131">
          <cell r="B131" t="str">
            <v>Power Systems</v>
          </cell>
          <cell r="C131">
            <v>58</v>
          </cell>
          <cell r="D131" t="str">
            <v>A &amp; G</v>
          </cell>
          <cell r="E131">
            <v>118</v>
          </cell>
          <cell r="F131" t="str">
            <v>Distrib Performance</v>
          </cell>
          <cell r="G131" t="str">
            <v>XM</v>
          </cell>
          <cell r="H131" t="str">
            <v>I</v>
          </cell>
          <cell r="I131" t="str">
            <v>01MA4</v>
          </cell>
          <cell r="J131" t="str">
            <v>SR DISTRIBUTION ANALYST</v>
          </cell>
          <cell r="K131">
            <v>1</v>
          </cell>
          <cell r="L131">
            <v>36.479999999999997</v>
          </cell>
          <cell r="M131">
            <v>36.479999999999997</v>
          </cell>
          <cell r="N131" t="str">
            <v>A &amp; G</v>
          </cell>
          <cell r="O131">
            <v>36.479999999999997</v>
          </cell>
          <cell r="P131">
            <v>0</v>
          </cell>
          <cell r="Q131">
            <v>0</v>
          </cell>
          <cell r="R131">
            <v>0</v>
          </cell>
          <cell r="S131">
            <v>0</v>
          </cell>
        </row>
        <row r="132">
          <cell r="B132" t="str">
            <v>Power Systems</v>
          </cell>
          <cell r="C132">
            <v>58</v>
          </cell>
          <cell r="D132" t="str">
            <v>A &amp; G</v>
          </cell>
          <cell r="E132">
            <v>118</v>
          </cell>
          <cell r="F132" t="str">
            <v>Distrib Performance</v>
          </cell>
          <cell r="G132" t="str">
            <v>XM</v>
          </cell>
          <cell r="H132" t="str">
            <v>I</v>
          </cell>
          <cell r="I132" t="str">
            <v>01MB4</v>
          </cell>
          <cell r="J132" t="str">
            <v>DISTRIBUTION ANALYST I</v>
          </cell>
          <cell r="K132">
            <v>1</v>
          </cell>
          <cell r="L132">
            <v>28.65</v>
          </cell>
          <cell r="M132">
            <v>28.65</v>
          </cell>
          <cell r="N132" t="str">
            <v>A &amp; G</v>
          </cell>
          <cell r="O132">
            <v>28.65</v>
          </cell>
          <cell r="P132">
            <v>0</v>
          </cell>
          <cell r="Q132">
            <v>0</v>
          </cell>
          <cell r="R132">
            <v>0</v>
          </cell>
          <cell r="S132">
            <v>0</v>
          </cell>
        </row>
        <row r="133">
          <cell r="B133" t="str">
            <v>Power Systems</v>
          </cell>
          <cell r="C133">
            <v>58</v>
          </cell>
          <cell r="D133" t="str">
            <v>A &amp; G</v>
          </cell>
          <cell r="E133">
            <v>118</v>
          </cell>
          <cell r="F133" t="str">
            <v>Distrib Performance</v>
          </cell>
          <cell r="G133" t="str">
            <v>XM</v>
          </cell>
          <cell r="H133" t="str">
            <v>I</v>
          </cell>
          <cell r="I133" t="str">
            <v>01MB4</v>
          </cell>
          <cell r="J133" t="str">
            <v>DISTRIBUTION ANALYST I</v>
          </cell>
          <cell r="K133">
            <v>1</v>
          </cell>
          <cell r="L133">
            <v>29.79</v>
          </cell>
          <cell r="M133">
            <v>29.79</v>
          </cell>
          <cell r="N133" t="str">
            <v>A &amp; G</v>
          </cell>
          <cell r="O133">
            <v>29.79</v>
          </cell>
          <cell r="P133">
            <v>0</v>
          </cell>
          <cell r="Q133">
            <v>0</v>
          </cell>
          <cell r="R133">
            <v>0</v>
          </cell>
          <cell r="S133">
            <v>0</v>
          </cell>
        </row>
        <row r="134">
          <cell r="B134" t="str">
            <v>Power Systems</v>
          </cell>
          <cell r="C134">
            <v>58</v>
          </cell>
          <cell r="D134" t="str">
            <v>A &amp; G</v>
          </cell>
          <cell r="E134">
            <v>118</v>
          </cell>
          <cell r="F134" t="str">
            <v>Distrib Performance</v>
          </cell>
          <cell r="G134" t="str">
            <v>XM</v>
          </cell>
          <cell r="H134" t="str">
            <v>I</v>
          </cell>
          <cell r="I134" t="str">
            <v>01MB4</v>
          </cell>
          <cell r="J134" t="str">
            <v>DISTRIBUTION ANALYST I</v>
          </cell>
          <cell r="K134">
            <v>1</v>
          </cell>
          <cell r="L134">
            <v>30.36</v>
          </cell>
          <cell r="M134">
            <v>30.36</v>
          </cell>
          <cell r="N134" t="str">
            <v>A &amp; G</v>
          </cell>
          <cell r="O134">
            <v>30.36</v>
          </cell>
          <cell r="P134">
            <v>0</v>
          </cell>
          <cell r="Q134">
            <v>0</v>
          </cell>
          <cell r="R134">
            <v>0</v>
          </cell>
          <cell r="S134">
            <v>0</v>
          </cell>
        </row>
        <row r="135">
          <cell r="B135" t="str">
            <v>Power Systems</v>
          </cell>
          <cell r="C135">
            <v>58</v>
          </cell>
          <cell r="D135" t="str">
            <v>A &amp; G</v>
          </cell>
          <cell r="E135">
            <v>118</v>
          </cell>
          <cell r="F135" t="str">
            <v>Distrib Performance</v>
          </cell>
          <cell r="G135" t="str">
            <v>XM</v>
          </cell>
          <cell r="H135" t="str">
            <v>I</v>
          </cell>
          <cell r="I135" t="str">
            <v>01MB4</v>
          </cell>
          <cell r="J135" t="str">
            <v>DISTRIBUTION ANALYST I</v>
          </cell>
          <cell r="K135">
            <v>1</v>
          </cell>
          <cell r="L135">
            <v>30.68</v>
          </cell>
          <cell r="M135">
            <v>30.68</v>
          </cell>
          <cell r="N135" t="str">
            <v>A &amp; G</v>
          </cell>
          <cell r="O135">
            <v>30.68</v>
          </cell>
          <cell r="P135">
            <v>0</v>
          </cell>
          <cell r="Q135">
            <v>0</v>
          </cell>
          <cell r="R135">
            <v>0</v>
          </cell>
          <cell r="S135">
            <v>0</v>
          </cell>
        </row>
        <row r="136">
          <cell r="B136" t="str">
            <v>Power Systems</v>
          </cell>
          <cell r="C136">
            <v>58</v>
          </cell>
          <cell r="D136" t="str">
            <v>A &amp; G</v>
          </cell>
          <cell r="E136">
            <v>118</v>
          </cell>
          <cell r="F136" t="str">
            <v>Distrib Performance</v>
          </cell>
          <cell r="G136" t="str">
            <v>XM</v>
          </cell>
          <cell r="H136" t="str">
            <v>I</v>
          </cell>
          <cell r="I136" t="str">
            <v>01MB4</v>
          </cell>
          <cell r="J136" t="str">
            <v>DISTRIBUTION ANALYST I</v>
          </cell>
          <cell r="K136">
            <v>1</v>
          </cell>
          <cell r="L136">
            <v>31.25</v>
          </cell>
          <cell r="M136">
            <v>31.25</v>
          </cell>
          <cell r="N136" t="str">
            <v>A &amp; G</v>
          </cell>
          <cell r="O136">
            <v>31.25</v>
          </cell>
          <cell r="P136">
            <v>0</v>
          </cell>
          <cell r="Q136">
            <v>0</v>
          </cell>
          <cell r="R136">
            <v>0</v>
          </cell>
          <cell r="S136">
            <v>0</v>
          </cell>
        </row>
        <row r="137">
          <cell r="B137" t="str">
            <v>Power Systems</v>
          </cell>
          <cell r="C137">
            <v>58</v>
          </cell>
          <cell r="D137" t="str">
            <v>A &amp; G</v>
          </cell>
          <cell r="E137">
            <v>118</v>
          </cell>
          <cell r="F137" t="str">
            <v>Distrib Performance</v>
          </cell>
          <cell r="G137" t="str">
            <v>XM</v>
          </cell>
          <cell r="H137" t="str">
            <v>D</v>
          </cell>
          <cell r="I137" t="str">
            <v>01MB8</v>
          </cell>
          <cell r="J137" t="str">
            <v>DIRECTOR BUDGETS &amp; PERFORMANCE</v>
          </cell>
          <cell r="K137">
            <v>1</v>
          </cell>
          <cell r="L137">
            <v>67.44</v>
          </cell>
          <cell r="M137">
            <v>67.44</v>
          </cell>
          <cell r="N137" t="str">
            <v>A &amp; G</v>
          </cell>
          <cell r="O137">
            <v>67.44</v>
          </cell>
          <cell r="P137">
            <v>0</v>
          </cell>
          <cell r="Q137">
            <v>0</v>
          </cell>
          <cell r="R137">
            <v>0</v>
          </cell>
          <cell r="S137">
            <v>0</v>
          </cell>
        </row>
        <row r="138">
          <cell r="B138" t="str">
            <v>Power Systems</v>
          </cell>
          <cell r="C138">
            <v>58</v>
          </cell>
          <cell r="D138" t="str">
            <v>A &amp; G</v>
          </cell>
          <cell r="E138">
            <v>118</v>
          </cell>
          <cell r="F138" t="str">
            <v>Distrib Performance</v>
          </cell>
          <cell r="G138" t="str">
            <v>XM</v>
          </cell>
          <cell r="H138" t="str">
            <v>S</v>
          </cell>
          <cell r="I138" t="str">
            <v>01MQ1</v>
          </cell>
          <cell r="J138" t="str">
            <v>OPERATIONS SUPPORT SUPV I</v>
          </cell>
          <cell r="K138">
            <v>1</v>
          </cell>
          <cell r="L138">
            <v>39.25</v>
          </cell>
          <cell r="M138">
            <v>39.25</v>
          </cell>
          <cell r="N138" t="str">
            <v>A &amp; G</v>
          </cell>
          <cell r="O138">
            <v>39.25</v>
          </cell>
          <cell r="P138">
            <v>0</v>
          </cell>
          <cell r="Q138">
            <v>0</v>
          </cell>
          <cell r="R138">
            <v>0</v>
          </cell>
          <cell r="S138">
            <v>0</v>
          </cell>
        </row>
        <row r="139">
          <cell r="B139" t="str">
            <v>Power Systems</v>
          </cell>
          <cell r="C139">
            <v>58</v>
          </cell>
          <cell r="D139" t="str">
            <v>A &amp; G</v>
          </cell>
          <cell r="E139">
            <v>118</v>
          </cell>
          <cell r="F139" t="str">
            <v>Distrib Performance</v>
          </cell>
          <cell r="G139" t="str">
            <v>XM</v>
          </cell>
          <cell r="H139" t="str">
            <v>S</v>
          </cell>
          <cell r="I139" t="str">
            <v>01MQ1</v>
          </cell>
          <cell r="J139" t="str">
            <v>OPERATIONS SUPPORT SUPV I</v>
          </cell>
          <cell r="K139">
            <v>2</v>
          </cell>
          <cell r="L139">
            <v>40.5</v>
          </cell>
          <cell r="M139">
            <v>81</v>
          </cell>
          <cell r="N139" t="str">
            <v>A &amp; G</v>
          </cell>
          <cell r="O139">
            <v>81</v>
          </cell>
          <cell r="P139">
            <v>0</v>
          </cell>
          <cell r="Q139">
            <v>0</v>
          </cell>
          <cell r="R139">
            <v>0</v>
          </cell>
          <cell r="S139">
            <v>0</v>
          </cell>
        </row>
        <row r="140">
          <cell r="B140" t="str">
            <v>Power Systems</v>
          </cell>
          <cell r="C140">
            <v>58</v>
          </cell>
          <cell r="D140" t="str">
            <v>A &amp; G</v>
          </cell>
          <cell r="E140">
            <v>118</v>
          </cell>
          <cell r="F140" t="str">
            <v>Distrib Performance</v>
          </cell>
          <cell r="G140" t="str">
            <v>XM</v>
          </cell>
          <cell r="H140" t="str">
            <v>M</v>
          </cell>
          <cell r="I140" t="str">
            <v>01MTP</v>
          </cell>
          <cell r="J140" t="str">
            <v>MGR COST &amp; PERFORMANCE</v>
          </cell>
          <cell r="K140">
            <v>1</v>
          </cell>
          <cell r="L140">
            <v>46.84</v>
          </cell>
          <cell r="M140">
            <v>46.84</v>
          </cell>
          <cell r="N140" t="str">
            <v>A &amp; G</v>
          </cell>
          <cell r="O140">
            <v>46.84</v>
          </cell>
          <cell r="P140">
            <v>0</v>
          </cell>
          <cell r="Q140">
            <v>0</v>
          </cell>
          <cell r="R140">
            <v>0</v>
          </cell>
          <cell r="S140">
            <v>0</v>
          </cell>
        </row>
        <row r="141">
          <cell r="B141" t="str">
            <v>Power Systems</v>
          </cell>
          <cell r="C141">
            <v>58</v>
          </cell>
          <cell r="D141" t="str">
            <v>A &amp; G</v>
          </cell>
          <cell r="E141">
            <v>118</v>
          </cell>
          <cell r="F141" t="str">
            <v>Distrib Performance</v>
          </cell>
          <cell r="G141" t="str">
            <v>XM</v>
          </cell>
          <cell r="H141" t="str">
            <v>I</v>
          </cell>
          <cell r="I141" t="str">
            <v>01TF6</v>
          </cell>
          <cell r="J141" t="str">
            <v>POWER DELIVERY ADMINISTRATOR I</v>
          </cell>
          <cell r="K141">
            <v>1</v>
          </cell>
          <cell r="L141">
            <v>22.75</v>
          </cell>
          <cell r="M141">
            <v>22.75</v>
          </cell>
          <cell r="N141" t="str">
            <v>A &amp; G</v>
          </cell>
          <cell r="O141">
            <v>22.75</v>
          </cell>
          <cell r="P141">
            <v>0</v>
          </cell>
          <cell r="Q141">
            <v>0</v>
          </cell>
          <cell r="R141">
            <v>0</v>
          </cell>
          <cell r="S141">
            <v>0</v>
          </cell>
        </row>
        <row r="142">
          <cell r="B142" t="str">
            <v>Power Systems</v>
          </cell>
          <cell r="C142">
            <v>58</v>
          </cell>
          <cell r="D142" t="str">
            <v>A &amp; G</v>
          </cell>
          <cell r="E142">
            <v>118</v>
          </cell>
          <cell r="F142" t="str">
            <v>Distrib Performance</v>
          </cell>
          <cell r="G142" t="str">
            <v>NB</v>
          </cell>
          <cell r="H142" t="str">
            <v>I</v>
          </cell>
          <cell r="I142" t="str">
            <v>01X63</v>
          </cell>
          <cell r="J142" t="str">
            <v>ADMINISTRATIVE SPECIALIST I</v>
          </cell>
          <cell r="K142">
            <v>1</v>
          </cell>
          <cell r="L142">
            <v>13.79</v>
          </cell>
          <cell r="M142">
            <v>13.79</v>
          </cell>
          <cell r="N142" t="str">
            <v>A &amp; G</v>
          </cell>
          <cell r="O142">
            <v>13.79</v>
          </cell>
          <cell r="P142">
            <v>0</v>
          </cell>
          <cell r="Q142">
            <v>0</v>
          </cell>
          <cell r="R142">
            <v>0</v>
          </cell>
          <cell r="S142">
            <v>0</v>
          </cell>
        </row>
        <row r="143">
          <cell r="B143" t="str">
            <v>Power Systems</v>
          </cell>
          <cell r="C143">
            <v>58</v>
          </cell>
          <cell r="D143" t="str">
            <v>A &amp; G</v>
          </cell>
          <cell r="E143">
            <v>118</v>
          </cell>
          <cell r="F143" t="str">
            <v>Distrib Performance</v>
          </cell>
          <cell r="G143" t="str">
            <v>NB</v>
          </cell>
          <cell r="H143" t="str">
            <v>I</v>
          </cell>
          <cell r="I143" t="str">
            <v>01X64</v>
          </cell>
          <cell r="J143" t="str">
            <v>ADMINISTRATIVE TECHNICIAN</v>
          </cell>
          <cell r="K143">
            <v>1</v>
          </cell>
          <cell r="L143">
            <v>19.239999999999998</v>
          </cell>
          <cell r="M143">
            <v>19.239999999999998</v>
          </cell>
          <cell r="N143" t="str">
            <v>A &amp; G</v>
          </cell>
          <cell r="O143">
            <v>19.239999999999998</v>
          </cell>
          <cell r="P143">
            <v>0</v>
          </cell>
          <cell r="Q143">
            <v>0</v>
          </cell>
          <cell r="R143">
            <v>0</v>
          </cell>
          <cell r="S143">
            <v>0</v>
          </cell>
        </row>
        <row r="144">
          <cell r="B144" t="str">
            <v>Power Systems</v>
          </cell>
          <cell r="C144">
            <v>59</v>
          </cell>
          <cell r="D144" t="str">
            <v>A &amp; G</v>
          </cell>
          <cell r="E144">
            <v>312</v>
          </cell>
          <cell r="F144" t="str">
            <v>Dsbn Sup Svc/Contract Adm</v>
          </cell>
          <cell r="G144" t="str">
            <v>XM</v>
          </cell>
          <cell r="H144" t="str">
            <v>I</v>
          </cell>
          <cell r="I144" t="str">
            <v>01MC4</v>
          </cell>
          <cell r="J144" t="str">
            <v>DISTRIBUTION ANALYST II</v>
          </cell>
          <cell r="K144">
            <v>1</v>
          </cell>
          <cell r="L144">
            <v>23.13</v>
          </cell>
          <cell r="M144">
            <v>23.13</v>
          </cell>
          <cell r="N144" t="str">
            <v>A &amp; G</v>
          </cell>
          <cell r="O144">
            <v>23.13</v>
          </cell>
          <cell r="P144">
            <v>0</v>
          </cell>
          <cell r="Q144">
            <v>0</v>
          </cell>
          <cell r="R144">
            <v>0</v>
          </cell>
          <cell r="S144">
            <v>0</v>
          </cell>
        </row>
        <row r="145">
          <cell r="B145" t="str">
            <v>Power Systems</v>
          </cell>
          <cell r="C145">
            <v>59</v>
          </cell>
          <cell r="D145" t="str">
            <v>A &amp; G</v>
          </cell>
          <cell r="E145">
            <v>312</v>
          </cell>
          <cell r="F145" t="str">
            <v>Dsbn Sup Svc/Contract Adm</v>
          </cell>
          <cell r="G145" t="str">
            <v>XM</v>
          </cell>
          <cell r="H145" t="str">
            <v>I</v>
          </cell>
          <cell r="I145" t="str">
            <v>01MC4</v>
          </cell>
          <cell r="J145" t="str">
            <v>DISTRIBUTION ANALYST II</v>
          </cell>
          <cell r="K145">
            <v>1</v>
          </cell>
          <cell r="L145">
            <v>25.85</v>
          </cell>
          <cell r="M145">
            <v>25.85</v>
          </cell>
          <cell r="N145" t="str">
            <v>A &amp; G</v>
          </cell>
          <cell r="O145">
            <v>25.85</v>
          </cell>
          <cell r="P145">
            <v>0</v>
          </cell>
          <cell r="Q145">
            <v>0</v>
          </cell>
          <cell r="R145">
            <v>0</v>
          </cell>
          <cell r="S145">
            <v>0</v>
          </cell>
        </row>
        <row r="146">
          <cell r="B146" t="str">
            <v>Power Systems</v>
          </cell>
          <cell r="C146">
            <v>59</v>
          </cell>
          <cell r="D146" t="str">
            <v>A &amp; G</v>
          </cell>
          <cell r="E146">
            <v>312</v>
          </cell>
          <cell r="F146" t="str">
            <v>Dsbn Sup Svc/Contract Adm</v>
          </cell>
          <cell r="G146" t="str">
            <v>XM</v>
          </cell>
          <cell r="H146" t="str">
            <v>S</v>
          </cell>
          <cell r="I146" t="str">
            <v>01MJ5</v>
          </cell>
          <cell r="J146" t="str">
            <v>DISTRIBUTION CONTR PROCESS COO</v>
          </cell>
          <cell r="K146">
            <v>1</v>
          </cell>
          <cell r="L146">
            <v>36.43</v>
          </cell>
          <cell r="M146">
            <v>36.43</v>
          </cell>
          <cell r="N146" t="str">
            <v>A &amp; G</v>
          </cell>
          <cell r="O146">
            <v>36.43</v>
          </cell>
          <cell r="P146">
            <v>0</v>
          </cell>
          <cell r="Q146">
            <v>0</v>
          </cell>
          <cell r="R146">
            <v>0</v>
          </cell>
          <cell r="S146">
            <v>0</v>
          </cell>
        </row>
        <row r="147">
          <cell r="B147" t="str">
            <v>Power Systems</v>
          </cell>
          <cell r="C147">
            <v>59</v>
          </cell>
          <cell r="D147" t="str">
            <v>A &amp; G</v>
          </cell>
          <cell r="E147">
            <v>312</v>
          </cell>
          <cell r="F147" t="str">
            <v>Dsbn Sup Svc/Contract Adm</v>
          </cell>
          <cell r="G147" t="str">
            <v>XM</v>
          </cell>
          <cell r="H147" t="str">
            <v>S</v>
          </cell>
          <cell r="I147" t="str">
            <v>01MJ5</v>
          </cell>
          <cell r="J147" t="str">
            <v>DISTRIBUTION CONTR PROCESS COO</v>
          </cell>
          <cell r="K147">
            <v>2</v>
          </cell>
          <cell r="L147">
            <v>36.44</v>
          </cell>
          <cell r="M147">
            <v>72.88</v>
          </cell>
          <cell r="N147" t="str">
            <v>A &amp; G</v>
          </cell>
          <cell r="O147">
            <v>72.88</v>
          </cell>
          <cell r="P147">
            <v>0</v>
          </cell>
          <cell r="Q147">
            <v>0</v>
          </cell>
          <cell r="R147">
            <v>0</v>
          </cell>
          <cell r="S147">
            <v>0</v>
          </cell>
        </row>
        <row r="148">
          <cell r="B148" t="str">
            <v>Power Systems</v>
          </cell>
          <cell r="C148">
            <v>59</v>
          </cell>
          <cell r="D148" t="str">
            <v>A &amp; G</v>
          </cell>
          <cell r="E148">
            <v>312</v>
          </cell>
          <cell r="F148" t="str">
            <v>Dsbn Sup Svc/Contract Adm</v>
          </cell>
          <cell r="G148" t="str">
            <v>XM</v>
          </cell>
          <cell r="H148" t="str">
            <v>S</v>
          </cell>
          <cell r="I148" t="str">
            <v>01MJ5</v>
          </cell>
          <cell r="J148" t="str">
            <v>DISTRIBUTION CONTR PROCESS COO</v>
          </cell>
          <cell r="K148">
            <v>1</v>
          </cell>
          <cell r="L148">
            <v>36.46</v>
          </cell>
          <cell r="M148">
            <v>36.46</v>
          </cell>
          <cell r="N148" t="str">
            <v>A &amp; G</v>
          </cell>
          <cell r="O148">
            <v>36.46</v>
          </cell>
          <cell r="P148">
            <v>0</v>
          </cell>
          <cell r="Q148">
            <v>0</v>
          </cell>
          <cell r="R148">
            <v>0</v>
          </cell>
          <cell r="S148">
            <v>0</v>
          </cell>
        </row>
        <row r="149">
          <cell r="B149" t="str">
            <v>Power Systems</v>
          </cell>
          <cell r="C149">
            <v>59</v>
          </cell>
          <cell r="D149" t="str">
            <v>A &amp; G</v>
          </cell>
          <cell r="E149">
            <v>312</v>
          </cell>
          <cell r="F149" t="str">
            <v>Dsbn Sup Svc/Contract Adm</v>
          </cell>
          <cell r="G149" t="str">
            <v>XM</v>
          </cell>
          <cell r="H149" t="str">
            <v>M</v>
          </cell>
          <cell r="I149" t="str">
            <v>01MK6</v>
          </cell>
          <cell r="J149" t="str">
            <v>DISTRIBUTION OPERATIONS MGR I</v>
          </cell>
          <cell r="K149">
            <v>1</v>
          </cell>
          <cell r="L149">
            <v>47.55</v>
          </cell>
          <cell r="M149">
            <v>47.55</v>
          </cell>
          <cell r="N149" t="str">
            <v>A &amp; G</v>
          </cell>
          <cell r="O149">
            <v>47.55</v>
          </cell>
          <cell r="P149">
            <v>0</v>
          </cell>
          <cell r="Q149">
            <v>0</v>
          </cell>
          <cell r="R149">
            <v>0</v>
          </cell>
          <cell r="S149">
            <v>0</v>
          </cell>
        </row>
        <row r="150">
          <cell r="B150" t="str">
            <v>Power Systems</v>
          </cell>
          <cell r="C150">
            <v>59</v>
          </cell>
          <cell r="D150" t="str">
            <v>A &amp; G</v>
          </cell>
          <cell r="E150">
            <v>312</v>
          </cell>
          <cell r="F150" t="str">
            <v>Dsbn Sup Svc/Contract Adm</v>
          </cell>
          <cell r="G150" t="str">
            <v>XM</v>
          </cell>
          <cell r="H150" t="str">
            <v>I</v>
          </cell>
          <cell r="I150" t="str">
            <v>01ML3</v>
          </cell>
          <cell r="J150" t="str">
            <v>DISTRIBUTION SYSTEM ANALYST II</v>
          </cell>
          <cell r="K150">
            <v>1</v>
          </cell>
          <cell r="L150">
            <v>22.98</v>
          </cell>
          <cell r="M150">
            <v>22.98</v>
          </cell>
          <cell r="N150" t="str">
            <v>A &amp; G</v>
          </cell>
          <cell r="O150">
            <v>22.98</v>
          </cell>
          <cell r="P150">
            <v>0</v>
          </cell>
          <cell r="Q150">
            <v>0</v>
          </cell>
          <cell r="R150">
            <v>0</v>
          </cell>
          <cell r="S150">
            <v>0</v>
          </cell>
        </row>
        <row r="151">
          <cell r="B151" t="str">
            <v>Power Systems</v>
          </cell>
          <cell r="C151">
            <v>59</v>
          </cell>
          <cell r="D151" t="str">
            <v>A &amp; G</v>
          </cell>
          <cell r="E151">
            <v>312</v>
          </cell>
          <cell r="F151" t="str">
            <v>Dsbn Sup Svc/Contract Adm</v>
          </cell>
          <cell r="G151" t="str">
            <v>XM</v>
          </cell>
          <cell r="H151" t="str">
            <v>S</v>
          </cell>
          <cell r="I151" t="str">
            <v>01MQ1</v>
          </cell>
          <cell r="J151" t="str">
            <v>OPERATIONS SUPPORT SUPV I</v>
          </cell>
          <cell r="K151">
            <v>1</v>
          </cell>
          <cell r="L151">
            <v>41.08</v>
          </cell>
          <cell r="M151">
            <v>41.08</v>
          </cell>
          <cell r="N151" t="str">
            <v>A &amp; G</v>
          </cell>
          <cell r="O151">
            <v>41.08</v>
          </cell>
          <cell r="P151">
            <v>0</v>
          </cell>
          <cell r="Q151">
            <v>0</v>
          </cell>
          <cell r="R151">
            <v>0</v>
          </cell>
          <cell r="S151">
            <v>0</v>
          </cell>
        </row>
        <row r="152">
          <cell r="B152" t="str">
            <v>Power Systems</v>
          </cell>
          <cell r="C152">
            <v>59</v>
          </cell>
          <cell r="D152" t="str">
            <v>A &amp; G</v>
          </cell>
          <cell r="E152">
            <v>312</v>
          </cell>
          <cell r="F152" t="str">
            <v>Dsbn Sup Svc/Contract Adm</v>
          </cell>
          <cell r="G152" t="str">
            <v>NB</v>
          </cell>
          <cell r="H152" t="str">
            <v>I</v>
          </cell>
          <cell r="I152" t="str">
            <v>01X62</v>
          </cell>
          <cell r="J152" t="str">
            <v>ADMINISTRATIVE SPECIALIST II</v>
          </cell>
          <cell r="K152">
            <v>1</v>
          </cell>
          <cell r="L152">
            <v>13.4</v>
          </cell>
          <cell r="M152">
            <v>13.4</v>
          </cell>
          <cell r="N152" t="str">
            <v>A &amp; G</v>
          </cell>
          <cell r="O152">
            <v>13.4</v>
          </cell>
          <cell r="P152">
            <v>0</v>
          </cell>
          <cell r="Q152">
            <v>0</v>
          </cell>
          <cell r="R152">
            <v>0</v>
          </cell>
          <cell r="S152">
            <v>0</v>
          </cell>
        </row>
        <row r="153">
          <cell r="B153" t="str">
            <v>Power Systems</v>
          </cell>
          <cell r="C153">
            <v>59</v>
          </cell>
          <cell r="D153" t="str">
            <v>A &amp; G</v>
          </cell>
          <cell r="E153">
            <v>312</v>
          </cell>
          <cell r="F153" t="str">
            <v>Dsbn Sup Svc/Contract Adm</v>
          </cell>
          <cell r="G153" t="str">
            <v>NB</v>
          </cell>
          <cell r="H153" t="str">
            <v>I</v>
          </cell>
          <cell r="I153" t="str">
            <v>01X62</v>
          </cell>
          <cell r="J153" t="str">
            <v>ADMINISTRATIVE SPECIALIST II</v>
          </cell>
          <cell r="K153">
            <v>1</v>
          </cell>
          <cell r="L153">
            <v>14.19</v>
          </cell>
          <cell r="M153">
            <v>14.19</v>
          </cell>
          <cell r="N153" t="str">
            <v>A &amp; G</v>
          </cell>
          <cell r="O153">
            <v>14.19</v>
          </cell>
          <cell r="P153">
            <v>0</v>
          </cell>
          <cell r="Q153">
            <v>0</v>
          </cell>
          <cell r="R153">
            <v>0</v>
          </cell>
          <cell r="S153">
            <v>0</v>
          </cell>
        </row>
        <row r="154">
          <cell r="B154" t="str">
            <v>Power Systems</v>
          </cell>
          <cell r="C154">
            <v>59</v>
          </cell>
          <cell r="D154" t="str">
            <v>A &amp; G</v>
          </cell>
          <cell r="E154">
            <v>312</v>
          </cell>
          <cell r="F154" t="str">
            <v>Dsbn Sup Svc/Contract Adm</v>
          </cell>
          <cell r="G154" t="str">
            <v>NB</v>
          </cell>
          <cell r="H154" t="str">
            <v>I</v>
          </cell>
          <cell r="I154" t="str">
            <v>01X63</v>
          </cell>
          <cell r="J154" t="str">
            <v>ADMINISTRATIVE SPECIALIST I</v>
          </cell>
          <cell r="K154">
            <v>1</v>
          </cell>
          <cell r="L154">
            <v>14.34</v>
          </cell>
          <cell r="M154">
            <v>14.34</v>
          </cell>
          <cell r="N154" t="str">
            <v>A &amp; G</v>
          </cell>
          <cell r="O154">
            <v>14.34</v>
          </cell>
          <cell r="P154">
            <v>0</v>
          </cell>
          <cell r="Q154">
            <v>0</v>
          </cell>
          <cell r="R154">
            <v>0</v>
          </cell>
          <cell r="S154">
            <v>0</v>
          </cell>
        </row>
        <row r="155">
          <cell r="B155" t="str">
            <v>Power Systems</v>
          </cell>
          <cell r="C155">
            <v>472</v>
          </cell>
          <cell r="D155" t="str">
            <v>Not A &amp; G</v>
          </cell>
          <cell r="E155">
            <v>4719</v>
          </cell>
          <cell r="F155" t="str">
            <v>Dsbn - Boca Raton Supvs/Dsn</v>
          </cell>
          <cell r="G155" t="str">
            <v>XM</v>
          </cell>
          <cell r="H155" t="str">
            <v>I</v>
          </cell>
          <cell r="I155" t="str">
            <v>01MD6</v>
          </cell>
          <cell r="J155" t="str">
            <v>CUSTOMER PROJECT MGR I</v>
          </cell>
          <cell r="K155">
            <v>1</v>
          </cell>
          <cell r="L155">
            <v>24.78</v>
          </cell>
          <cell r="M155">
            <v>24.78</v>
          </cell>
          <cell r="N155" t="str">
            <v>Spv/Sup</v>
          </cell>
          <cell r="O155">
            <v>0</v>
          </cell>
          <cell r="P155">
            <v>24.78</v>
          </cell>
          <cell r="Q155">
            <v>0</v>
          </cell>
          <cell r="R155">
            <v>0</v>
          </cell>
          <cell r="S155">
            <v>0</v>
          </cell>
        </row>
        <row r="156">
          <cell r="B156" t="str">
            <v>Power Systems</v>
          </cell>
          <cell r="C156">
            <v>472</v>
          </cell>
          <cell r="D156" t="str">
            <v>Not A &amp; G</v>
          </cell>
          <cell r="E156">
            <v>4719</v>
          </cell>
          <cell r="F156" t="str">
            <v>Dsbn - Boca Raton Supvs/Dsn</v>
          </cell>
          <cell r="G156" t="str">
            <v>XM</v>
          </cell>
          <cell r="H156" t="str">
            <v>I</v>
          </cell>
          <cell r="I156" t="str">
            <v>01MD6</v>
          </cell>
          <cell r="J156" t="str">
            <v>CUSTOMER PROJECT MGR I</v>
          </cell>
          <cell r="K156">
            <v>1</v>
          </cell>
          <cell r="L156">
            <v>25.14</v>
          </cell>
          <cell r="M156">
            <v>25.14</v>
          </cell>
          <cell r="N156" t="str">
            <v>Spv/Sup</v>
          </cell>
          <cell r="O156">
            <v>0</v>
          </cell>
          <cell r="P156">
            <v>25.14</v>
          </cell>
          <cell r="Q156">
            <v>0</v>
          </cell>
          <cell r="R156">
            <v>0</v>
          </cell>
          <cell r="S156">
            <v>0</v>
          </cell>
        </row>
        <row r="157">
          <cell r="B157" t="str">
            <v>Power Systems</v>
          </cell>
          <cell r="C157">
            <v>472</v>
          </cell>
          <cell r="D157" t="str">
            <v>Not A &amp; G</v>
          </cell>
          <cell r="E157">
            <v>4719</v>
          </cell>
          <cell r="F157" t="str">
            <v>Dsbn - Boca Raton Supvs/Dsn</v>
          </cell>
          <cell r="G157" t="str">
            <v>XM</v>
          </cell>
          <cell r="H157" t="str">
            <v>I</v>
          </cell>
          <cell r="I157" t="str">
            <v>01MD7</v>
          </cell>
          <cell r="J157" t="str">
            <v>CUSTOMER PROJECT MGR</v>
          </cell>
          <cell r="K157">
            <v>1</v>
          </cell>
          <cell r="L157">
            <v>27.13</v>
          </cell>
          <cell r="M157">
            <v>27.13</v>
          </cell>
          <cell r="N157" t="str">
            <v>Spv/Sup</v>
          </cell>
          <cell r="O157">
            <v>0</v>
          </cell>
          <cell r="P157">
            <v>27.13</v>
          </cell>
          <cell r="Q157">
            <v>0</v>
          </cell>
          <cell r="R157">
            <v>0</v>
          </cell>
          <cell r="S157">
            <v>0</v>
          </cell>
        </row>
        <row r="158">
          <cell r="B158" t="str">
            <v>Power Systems</v>
          </cell>
          <cell r="C158">
            <v>472</v>
          </cell>
          <cell r="D158" t="str">
            <v>Not A &amp; G</v>
          </cell>
          <cell r="E158">
            <v>4719</v>
          </cell>
          <cell r="F158" t="str">
            <v>Dsbn - Boca Raton Supvs/Dsn</v>
          </cell>
          <cell r="G158" t="str">
            <v>XM</v>
          </cell>
          <cell r="H158" t="str">
            <v>I</v>
          </cell>
          <cell r="I158" t="str">
            <v>01MD7</v>
          </cell>
          <cell r="J158" t="str">
            <v>CUSTOMER PROJECT MGR</v>
          </cell>
          <cell r="K158">
            <v>1</v>
          </cell>
          <cell r="L158">
            <v>28.66</v>
          </cell>
          <cell r="M158">
            <v>28.66</v>
          </cell>
          <cell r="N158" t="str">
            <v>Spv/Sup</v>
          </cell>
          <cell r="O158">
            <v>0</v>
          </cell>
          <cell r="P158">
            <v>28.66</v>
          </cell>
          <cell r="Q158">
            <v>0</v>
          </cell>
          <cell r="R158">
            <v>0</v>
          </cell>
          <cell r="S158">
            <v>0</v>
          </cell>
        </row>
        <row r="159">
          <cell r="B159" t="str">
            <v>Power Systems</v>
          </cell>
          <cell r="C159">
            <v>472</v>
          </cell>
          <cell r="D159" t="str">
            <v>Not A &amp; G</v>
          </cell>
          <cell r="E159">
            <v>4719</v>
          </cell>
          <cell r="F159" t="str">
            <v>Dsbn - Boca Raton Supvs/Dsn</v>
          </cell>
          <cell r="G159" t="str">
            <v>XM</v>
          </cell>
          <cell r="H159" t="str">
            <v>I</v>
          </cell>
          <cell r="I159" t="str">
            <v>01MD7</v>
          </cell>
          <cell r="J159" t="str">
            <v>CUSTOMER PROJECT MGR</v>
          </cell>
          <cell r="K159">
            <v>1</v>
          </cell>
          <cell r="L159">
            <v>28.95</v>
          </cell>
          <cell r="M159">
            <v>28.95</v>
          </cell>
          <cell r="N159" t="str">
            <v>Spv/Sup</v>
          </cell>
          <cell r="O159">
            <v>0</v>
          </cell>
          <cell r="P159">
            <v>28.95</v>
          </cell>
          <cell r="Q159">
            <v>0</v>
          </cell>
          <cell r="R159">
            <v>0</v>
          </cell>
          <cell r="S159">
            <v>0</v>
          </cell>
        </row>
        <row r="160">
          <cell r="B160" t="str">
            <v>Power Systems</v>
          </cell>
          <cell r="C160">
            <v>472</v>
          </cell>
          <cell r="D160" t="str">
            <v>Not A &amp; G</v>
          </cell>
          <cell r="E160">
            <v>4719</v>
          </cell>
          <cell r="F160" t="str">
            <v>Dsbn - Boca Raton Supvs/Dsn</v>
          </cell>
          <cell r="G160" t="str">
            <v>XM</v>
          </cell>
          <cell r="H160" t="str">
            <v>I</v>
          </cell>
          <cell r="I160" t="str">
            <v>01MD7</v>
          </cell>
          <cell r="J160" t="str">
            <v>CUSTOMER PROJECT MGR</v>
          </cell>
          <cell r="K160">
            <v>1</v>
          </cell>
          <cell r="L160">
            <v>29.38</v>
          </cell>
          <cell r="M160">
            <v>29.38</v>
          </cell>
          <cell r="N160" t="str">
            <v>Spv/Sup</v>
          </cell>
          <cell r="O160">
            <v>0</v>
          </cell>
          <cell r="P160">
            <v>29.38</v>
          </cell>
          <cell r="Q160">
            <v>0</v>
          </cell>
          <cell r="R160">
            <v>0</v>
          </cell>
          <cell r="S160">
            <v>0</v>
          </cell>
        </row>
        <row r="161">
          <cell r="B161" t="str">
            <v>Power Systems</v>
          </cell>
          <cell r="C161">
            <v>61</v>
          </cell>
          <cell r="D161" t="str">
            <v>A &amp; G</v>
          </cell>
          <cell r="E161">
            <v>6061</v>
          </cell>
          <cell r="F161" t="str">
            <v>Transmission Operatn</v>
          </cell>
          <cell r="G161" t="str">
            <v>XM</v>
          </cell>
          <cell r="H161" t="str">
            <v>P</v>
          </cell>
          <cell r="I161" t="str">
            <v>01DE5</v>
          </cell>
          <cell r="J161" t="str">
            <v>PRINCIPAL ENGINEER</v>
          </cell>
          <cell r="K161">
            <v>1</v>
          </cell>
          <cell r="L161">
            <v>40.5</v>
          </cell>
          <cell r="M161">
            <v>40.5</v>
          </cell>
          <cell r="N161" t="str">
            <v>A &amp; G</v>
          </cell>
          <cell r="O161">
            <v>40.5</v>
          </cell>
          <cell r="P161">
            <v>0</v>
          </cell>
          <cell r="Q161">
            <v>0</v>
          </cell>
          <cell r="R161">
            <v>0</v>
          </cell>
          <cell r="S161">
            <v>0</v>
          </cell>
        </row>
        <row r="162">
          <cell r="B162" t="str">
            <v>Power Systems</v>
          </cell>
          <cell r="C162">
            <v>61</v>
          </cell>
          <cell r="D162" t="str">
            <v>A &amp; G</v>
          </cell>
          <cell r="E162">
            <v>6061</v>
          </cell>
          <cell r="F162" t="str">
            <v>Transmission Operatn</v>
          </cell>
          <cell r="G162" t="str">
            <v>XM</v>
          </cell>
          <cell r="H162" t="str">
            <v>P</v>
          </cell>
          <cell r="I162" t="str">
            <v>01DE5</v>
          </cell>
          <cell r="J162" t="str">
            <v>PRINCIPAL ENGINEER</v>
          </cell>
          <cell r="K162">
            <v>1</v>
          </cell>
          <cell r="L162">
            <v>43.11</v>
          </cell>
          <cell r="M162">
            <v>43.11</v>
          </cell>
          <cell r="N162" t="str">
            <v>A &amp; G</v>
          </cell>
          <cell r="O162">
            <v>43.11</v>
          </cell>
          <cell r="P162">
            <v>0</v>
          </cell>
          <cell r="Q162">
            <v>0</v>
          </cell>
          <cell r="R162">
            <v>0</v>
          </cell>
          <cell r="S162">
            <v>0</v>
          </cell>
        </row>
        <row r="163">
          <cell r="B163" t="str">
            <v>Power Systems</v>
          </cell>
          <cell r="C163">
            <v>61</v>
          </cell>
          <cell r="D163" t="str">
            <v>A &amp; G</v>
          </cell>
          <cell r="E163">
            <v>6061</v>
          </cell>
          <cell r="F163" t="str">
            <v>Transmission Operatn</v>
          </cell>
          <cell r="G163" t="str">
            <v>XM</v>
          </cell>
          <cell r="H163" t="str">
            <v>I</v>
          </cell>
          <cell r="I163" t="str">
            <v>01M12</v>
          </cell>
          <cell r="J163" t="str">
            <v>SR UTILITY ARBORIST</v>
          </cell>
          <cell r="K163">
            <v>1</v>
          </cell>
          <cell r="L163">
            <v>26.85</v>
          </cell>
          <cell r="M163">
            <v>26.85</v>
          </cell>
          <cell r="N163" t="str">
            <v>A &amp; G</v>
          </cell>
          <cell r="O163">
            <v>26.85</v>
          </cell>
          <cell r="P163">
            <v>0</v>
          </cell>
          <cell r="Q163">
            <v>0</v>
          </cell>
          <cell r="R163">
            <v>0</v>
          </cell>
          <cell r="S163">
            <v>0</v>
          </cell>
        </row>
        <row r="164">
          <cell r="B164" t="str">
            <v>Power Systems</v>
          </cell>
          <cell r="C164">
            <v>61</v>
          </cell>
          <cell r="D164" t="str">
            <v>A &amp; G</v>
          </cell>
          <cell r="E164">
            <v>6061</v>
          </cell>
          <cell r="F164" t="str">
            <v>Transmission Operatn</v>
          </cell>
          <cell r="G164" t="str">
            <v>XM</v>
          </cell>
          <cell r="H164" t="str">
            <v>I</v>
          </cell>
          <cell r="I164" t="str">
            <v>01M12</v>
          </cell>
          <cell r="J164" t="str">
            <v>SR UTILITY ARBORIST</v>
          </cell>
          <cell r="K164">
            <v>1</v>
          </cell>
          <cell r="L164">
            <v>27.75</v>
          </cell>
          <cell r="M164">
            <v>27.75</v>
          </cell>
          <cell r="N164" t="str">
            <v>A &amp; G</v>
          </cell>
          <cell r="O164">
            <v>27.75</v>
          </cell>
          <cell r="P164">
            <v>0</v>
          </cell>
          <cell r="Q164">
            <v>0</v>
          </cell>
          <cell r="R164">
            <v>0</v>
          </cell>
          <cell r="S164">
            <v>0</v>
          </cell>
        </row>
        <row r="165">
          <cell r="B165" t="str">
            <v>Power Systems</v>
          </cell>
          <cell r="C165">
            <v>61</v>
          </cell>
          <cell r="D165" t="str">
            <v>A &amp; G</v>
          </cell>
          <cell r="E165">
            <v>6061</v>
          </cell>
          <cell r="F165" t="str">
            <v>Transmission Operatn</v>
          </cell>
          <cell r="G165" t="str">
            <v>XM</v>
          </cell>
          <cell r="H165" t="str">
            <v>I</v>
          </cell>
          <cell r="I165" t="str">
            <v>01M12</v>
          </cell>
          <cell r="J165" t="str">
            <v>SR UTILITY ARBORIST</v>
          </cell>
          <cell r="K165">
            <v>1</v>
          </cell>
          <cell r="L165">
            <v>28.38</v>
          </cell>
          <cell r="M165">
            <v>28.38</v>
          </cell>
          <cell r="N165" t="str">
            <v>A &amp; G</v>
          </cell>
          <cell r="O165">
            <v>28.38</v>
          </cell>
          <cell r="P165">
            <v>0</v>
          </cell>
          <cell r="Q165">
            <v>0</v>
          </cell>
          <cell r="R165">
            <v>0</v>
          </cell>
          <cell r="S165">
            <v>0</v>
          </cell>
        </row>
        <row r="166">
          <cell r="B166" t="str">
            <v>Power Systems</v>
          </cell>
          <cell r="C166">
            <v>61</v>
          </cell>
          <cell r="D166" t="str">
            <v>A &amp; G</v>
          </cell>
          <cell r="E166">
            <v>6061</v>
          </cell>
          <cell r="F166" t="str">
            <v>Transmission Operatn</v>
          </cell>
          <cell r="G166" t="str">
            <v>XM</v>
          </cell>
          <cell r="H166" t="str">
            <v>S</v>
          </cell>
          <cell r="I166" t="str">
            <v>01T42</v>
          </cell>
          <cell r="J166" t="str">
            <v>PGD OPERATIONS LEADER II</v>
          </cell>
          <cell r="K166">
            <v>1</v>
          </cell>
          <cell r="L166">
            <v>36.24</v>
          </cell>
          <cell r="M166">
            <v>36.24</v>
          </cell>
          <cell r="N166" t="str">
            <v>A &amp; G</v>
          </cell>
          <cell r="O166">
            <v>36.24</v>
          </cell>
          <cell r="P166">
            <v>0</v>
          </cell>
          <cell r="Q166">
            <v>0</v>
          </cell>
          <cell r="R166">
            <v>0</v>
          </cell>
          <cell r="S166">
            <v>0</v>
          </cell>
        </row>
        <row r="167">
          <cell r="B167" t="str">
            <v>Power Systems</v>
          </cell>
          <cell r="C167">
            <v>61</v>
          </cell>
          <cell r="D167" t="str">
            <v>A &amp; G</v>
          </cell>
          <cell r="E167">
            <v>6061</v>
          </cell>
          <cell r="F167" t="str">
            <v>Transmission Operatn</v>
          </cell>
          <cell r="G167" t="str">
            <v>XM</v>
          </cell>
          <cell r="H167" t="str">
            <v>S</v>
          </cell>
          <cell r="I167" t="str">
            <v>01T5Q</v>
          </cell>
          <cell r="J167" t="str">
            <v>SUPV TRANSMISSION VEGETATION M</v>
          </cell>
          <cell r="K167">
            <v>1</v>
          </cell>
          <cell r="L167">
            <v>36.5</v>
          </cell>
          <cell r="M167">
            <v>36.5</v>
          </cell>
          <cell r="N167" t="str">
            <v>A &amp; G</v>
          </cell>
          <cell r="O167">
            <v>36.5</v>
          </cell>
          <cell r="P167">
            <v>0</v>
          </cell>
          <cell r="Q167">
            <v>0</v>
          </cell>
          <cell r="R167">
            <v>0</v>
          </cell>
          <cell r="S167">
            <v>0</v>
          </cell>
        </row>
        <row r="168">
          <cell r="B168" t="str">
            <v>Power Systems</v>
          </cell>
          <cell r="C168">
            <v>61</v>
          </cell>
          <cell r="D168" t="str">
            <v>A &amp; G</v>
          </cell>
          <cell r="E168">
            <v>6061</v>
          </cell>
          <cell r="F168" t="str">
            <v>Transmission Operatn</v>
          </cell>
          <cell r="G168" t="str">
            <v>XM</v>
          </cell>
          <cell r="H168" t="str">
            <v>I</v>
          </cell>
          <cell r="I168" t="str">
            <v>01TC4</v>
          </cell>
          <cell r="J168" t="str">
            <v>PRINCIPAL ENGINEER RELIABILITY</v>
          </cell>
          <cell r="K168">
            <v>1</v>
          </cell>
          <cell r="L168">
            <v>40.5</v>
          </cell>
          <cell r="M168">
            <v>40.5</v>
          </cell>
          <cell r="N168" t="str">
            <v>A &amp; G</v>
          </cell>
          <cell r="O168">
            <v>40.5</v>
          </cell>
          <cell r="P168">
            <v>0</v>
          </cell>
          <cell r="Q168">
            <v>0</v>
          </cell>
          <cell r="R168">
            <v>0</v>
          </cell>
          <cell r="S168">
            <v>0</v>
          </cell>
        </row>
        <row r="169">
          <cell r="B169" t="str">
            <v>Power Systems</v>
          </cell>
          <cell r="C169">
            <v>61</v>
          </cell>
          <cell r="D169" t="str">
            <v>A &amp; G</v>
          </cell>
          <cell r="E169">
            <v>6061</v>
          </cell>
          <cell r="F169" t="str">
            <v>Transmission Operatn</v>
          </cell>
          <cell r="G169" t="str">
            <v>XM</v>
          </cell>
          <cell r="H169" t="str">
            <v>I</v>
          </cell>
          <cell r="I169" t="str">
            <v>01TD6</v>
          </cell>
          <cell r="J169" t="str">
            <v>POWER DELIVERY ADMINISTRATOR I</v>
          </cell>
          <cell r="K169">
            <v>1</v>
          </cell>
          <cell r="L169">
            <v>21.59</v>
          </cell>
          <cell r="M169">
            <v>21.59</v>
          </cell>
          <cell r="N169" t="str">
            <v>A &amp; G</v>
          </cell>
          <cell r="O169">
            <v>21.59</v>
          </cell>
          <cell r="P169">
            <v>0</v>
          </cell>
          <cell r="Q169">
            <v>0</v>
          </cell>
          <cell r="R169">
            <v>0</v>
          </cell>
          <cell r="S169">
            <v>0</v>
          </cell>
        </row>
        <row r="170">
          <cell r="B170" t="str">
            <v>Power Systems</v>
          </cell>
          <cell r="C170">
            <v>61</v>
          </cell>
          <cell r="D170" t="str">
            <v>A &amp; G</v>
          </cell>
          <cell r="E170">
            <v>6061</v>
          </cell>
          <cell r="F170" t="str">
            <v>Transmission Operatn</v>
          </cell>
          <cell r="G170" t="str">
            <v>XM</v>
          </cell>
          <cell r="H170" t="str">
            <v>I</v>
          </cell>
          <cell r="I170" t="str">
            <v>01TJ5</v>
          </cell>
          <cell r="J170" t="str">
            <v>SR ENGINEER POWER DELIVERY</v>
          </cell>
          <cell r="K170">
            <v>1</v>
          </cell>
          <cell r="L170">
            <v>36</v>
          </cell>
          <cell r="M170">
            <v>36</v>
          </cell>
          <cell r="N170" t="str">
            <v>A &amp; G</v>
          </cell>
          <cell r="O170">
            <v>36</v>
          </cell>
          <cell r="P170">
            <v>0</v>
          </cell>
          <cell r="Q170">
            <v>0</v>
          </cell>
          <cell r="R170">
            <v>0</v>
          </cell>
          <cell r="S170">
            <v>0</v>
          </cell>
        </row>
        <row r="171">
          <cell r="B171" t="str">
            <v>Power Systems</v>
          </cell>
          <cell r="C171">
            <v>61</v>
          </cell>
          <cell r="D171" t="str">
            <v>A &amp; G</v>
          </cell>
          <cell r="E171">
            <v>6061</v>
          </cell>
          <cell r="F171" t="str">
            <v>Transmission Operatn</v>
          </cell>
          <cell r="G171" t="str">
            <v>XM</v>
          </cell>
          <cell r="H171" t="str">
            <v>I</v>
          </cell>
          <cell r="I171" t="str">
            <v>01TJ5</v>
          </cell>
          <cell r="J171" t="str">
            <v>SR ENGINEER POWER DELIVERY</v>
          </cell>
          <cell r="K171">
            <v>1</v>
          </cell>
          <cell r="L171">
            <v>36.229999999999997</v>
          </cell>
          <cell r="M171">
            <v>36.229999999999997</v>
          </cell>
          <cell r="N171" t="str">
            <v>A &amp; G</v>
          </cell>
          <cell r="O171">
            <v>36.229999999999997</v>
          </cell>
          <cell r="P171">
            <v>0</v>
          </cell>
          <cell r="Q171">
            <v>0</v>
          </cell>
          <cell r="R171">
            <v>0</v>
          </cell>
          <cell r="S171">
            <v>0</v>
          </cell>
        </row>
        <row r="172">
          <cell r="B172" t="str">
            <v>Power Systems</v>
          </cell>
          <cell r="C172">
            <v>61</v>
          </cell>
          <cell r="D172" t="str">
            <v>A &amp; G</v>
          </cell>
          <cell r="E172">
            <v>6061</v>
          </cell>
          <cell r="F172" t="str">
            <v>Transmission Operatn</v>
          </cell>
          <cell r="G172" t="str">
            <v>NB</v>
          </cell>
          <cell r="H172" t="str">
            <v>I</v>
          </cell>
          <cell r="I172" t="str">
            <v>01X64</v>
          </cell>
          <cell r="J172" t="str">
            <v>ADMINISTRATIVE TECHNICIAN</v>
          </cell>
          <cell r="K172">
            <v>1</v>
          </cell>
          <cell r="L172">
            <v>19.13</v>
          </cell>
          <cell r="M172">
            <v>19.13</v>
          </cell>
          <cell r="N172" t="str">
            <v>A &amp; G</v>
          </cell>
          <cell r="O172">
            <v>19.13</v>
          </cell>
          <cell r="P172">
            <v>0</v>
          </cell>
          <cell r="Q172">
            <v>0</v>
          </cell>
          <cell r="R172">
            <v>0</v>
          </cell>
          <cell r="S172">
            <v>0</v>
          </cell>
        </row>
        <row r="173">
          <cell r="B173" t="str">
            <v>Power Systems</v>
          </cell>
          <cell r="C173">
            <v>72</v>
          </cell>
          <cell r="D173" t="str">
            <v>A &amp; G</v>
          </cell>
          <cell r="E173">
            <v>72</v>
          </cell>
          <cell r="F173" t="str">
            <v>Train &amp; Methods Ctr</v>
          </cell>
          <cell r="G173" t="str">
            <v>XM</v>
          </cell>
          <cell r="H173" t="str">
            <v>S</v>
          </cell>
          <cell r="I173" t="str">
            <v>01M05</v>
          </cell>
          <cell r="J173" t="str">
            <v>DISTRIBUTION SUPV I</v>
          </cell>
          <cell r="K173">
            <v>1</v>
          </cell>
          <cell r="L173">
            <v>41.73</v>
          </cell>
          <cell r="M173">
            <v>41.73</v>
          </cell>
          <cell r="N173" t="str">
            <v>A &amp; G</v>
          </cell>
          <cell r="O173">
            <v>41.73</v>
          </cell>
          <cell r="P173">
            <v>0</v>
          </cell>
          <cell r="Q173">
            <v>0</v>
          </cell>
          <cell r="R173">
            <v>0</v>
          </cell>
          <cell r="S173">
            <v>0</v>
          </cell>
        </row>
        <row r="174">
          <cell r="B174" t="str">
            <v>Power Systems</v>
          </cell>
          <cell r="C174">
            <v>72</v>
          </cell>
          <cell r="D174" t="str">
            <v>A &amp; G</v>
          </cell>
          <cell r="E174">
            <v>72</v>
          </cell>
          <cell r="F174" t="str">
            <v>Train &amp; Methods Ctr</v>
          </cell>
          <cell r="G174" t="str">
            <v>XM</v>
          </cell>
          <cell r="H174" t="str">
            <v>I</v>
          </cell>
          <cell r="I174" t="str">
            <v>01M74</v>
          </cell>
          <cell r="J174" t="str">
            <v>SR DISTRIBUTION TRAINING SPECI</v>
          </cell>
          <cell r="K174">
            <v>1</v>
          </cell>
          <cell r="L174">
            <v>34.549999999999997</v>
          </cell>
          <cell r="M174">
            <v>34.549999999999997</v>
          </cell>
          <cell r="N174" t="str">
            <v>A &amp; G</v>
          </cell>
          <cell r="O174">
            <v>34.549999999999997</v>
          </cell>
          <cell r="P174">
            <v>0</v>
          </cell>
          <cell r="Q174">
            <v>0</v>
          </cell>
          <cell r="R174">
            <v>0</v>
          </cell>
          <cell r="S174">
            <v>0</v>
          </cell>
        </row>
        <row r="175">
          <cell r="B175" t="str">
            <v>Power Systems</v>
          </cell>
          <cell r="C175">
            <v>72</v>
          </cell>
          <cell r="D175" t="str">
            <v>A &amp; G</v>
          </cell>
          <cell r="E175">
            <v>72</v>
          </cell>
          <cell r="F175" t="str">
            <v>Train &amp; Methods Ctr</v>
          </cell>
          <cell r="G175" t="str">
            <v>XM</v>
          </cell>
          <cell r="H175" t="str">
            <v>I</v>
          </cell>
          <cell r="I175" t="str">
            <v>01M74</v>
          </cell>
          <cell r="J175" t="str">
            <v>SR DISTRIBUTION TRAINING SPECI</v>
          </cell>
          <cell r="K175">
            <v>1</v>
          </cell>
          <cell r="L175">
            <v>35.5</v>
          </cell>
          <cell r="M175">
            <v>35.5</v>
          </cell>
          <cell r="N175" t="str">
            <v>A &amp; G</v>
          </cell>
          <cell r="O175">
            <v>35.5</v>
          </cell>
          <cell r="P175">
            <v>0</v>
          </cell>
          <cell r="Q175">
            <v>0</v>
          </cell>
          <cell r="R175">
            <v>0</v>
          </cell>
          <cell r="S175">
            <v>0</v>
          </cell>
        </row>
        <row r="176">
          <cell r="B176" t="str">
            <v>Power Systems</v>
          </cell>
          <cell r="C176">
            <v>72</v>
          </cell>
          <cell r="D176" t="str">
            <v>A &amp; G</v>
          </cell>
          <cell r="E176">
            <v>72</v>
          </cell>
          <cell r="F176" t="str">
            <v>Train &amp; Methods Ctr</v>
          </cell>
          <cell r="G176" t="str">
            <v>XM</v>
          </cell>
          <cell r="H176" t="str">
            <v>I</v>
          </cell>
          <cell r="I176" t="str">
            <v>01M74</v>
          </cell>
          <cell r="J176" t="str">
            <v>SR DISTRIBUTION TRAINING SPECI</v>
          </cell>
          <cell r="K176">
            <v>1</v>
          </cell>
          <cell r="L176">
            <v>35.94</v>
          </cell>
          <cell r="M176">
            <v>35.94</v>
          </cell>
          <cell r="N176" t="str">
            <v>A &amp; G</v>
          </cell>
          <cell r="O176">
            <v>35.94</v>
          </cell>
          <cell r="P176">
            <v>0</v>
          </cell>
          <cell r="Q176">
            <v>0</v>
          </cell>
          <cell r="R176">
            <v>0</v>
          </cell>
          <cell r="S176">
            <v>0</v>
          </cell>
        </row>
        <row r="177">
          <cell r="B177" t="str">
            <v>Power Systems</v>
          </cell>
          <cell r="C177">
            <v>72</v>
          </cell>
          <cell r="D177" t="str">
            <v>A &amp; G</v>
          </cell>
          <cell r="E177">
            <v>72</v>
          </cell>
          <cell r="F177" t="str">
            <v>Train &amp; Methods Ctr</v>
          </cell>
          <cell r="G177" t="str">
            <v>XM</v>
          </cell>
          <cell r="H177" t="str">
            <v>I</v>
          </cell>
          <cell r="I177" t="str">
            <v>01M74</v>
          </cell>
          <cell r="J177" t="str">
            <v>SR DISTRIBUTION TRAINING SPECI</v>
          </cell>
          <cell r="K177">
            <v>1</v>
          </cell>
          <cell r="L177">
            <v>36.54</v>
          </cell>
          <cell r="M177">
            <v>36.54</v>
          </cell>
          <cell r="N177" t="str">
            <v>A &amp; G</v>
          </cell>
          <cell r="O177">
            <v>36.54</v>
          </cell>
          <cell r="P177">
            <v>0</v>
          </cell>
          <cell r="Q177">
            <v>0</v>
          </cell>
          <cell r="R177">
            <v>0</v>
          </cell>
          <cell r="S177">
            <v>0</v>
          </cell>
        </row>
        <row r="178">
          <cell r="B178" t="str">
            <v>Power Systems</v>
          </cell>
          <cell r="C178">
            <v>72</v>
          </cell>
          <cell r="D178" t="str">
            <v>A &amp; G</v>
          </cell>
          <cell r="E178">
            <v>72</v>
          </cell>
          <cell r="F178" t="str">
            <v>Train &amp; Methods Ctr</v>
          </cell>
          <cell r="G178" t="str">
            <v>XM</v>
          </cell>
          <cell r="H178" t="str">
            <v>I</v>
          </cell>
          <cell r="I178" t="str">
            <v>01M74</v>
          </cell>
          <cell r="J178" t="str">
            <v>SR DISTRIBUTION TRAINING SPECI</v>
          </cell>
          <cell r="K178">
            <v>1</v>
          </cell>
          <cell r="L178">
            <v>36.549999999999997</v>
          </cell>
          <cell r="M178">
            <v>36.549999999999997</v>
          </cell>
          <cell r="N178" t="str">
            <v>A &amp; G</v>
          </cell>
          <cell r="O178">
            <v>36.549999999999997</v>
          </cell>
          <cell r="P178">
            <v>0</v>
          </cell>
          <cell r="Q178">
            <v>0</v>
          </cell>
          <cell r="R178">
            <v>0</v>
          </cell>
          <cell r="S178">
            <v>0</v>
          </cell>
        </row>
        <row r="179">
          <cell r="B179" t="str">
            <v>Power Systems</v>
          </cell>
          <cell r="C179">
            <v>72</v>
          </cell>
          <cell r="D179" t="str">
            <v>A &amp; G</v>
          </cell>
          <cell r="E179">
            <v>72</v>
          </cell>
          <cell r="F179" t="str">
            <v>Train &amp; Methods Ctr</v>
          </cell>
          <cell r="G179" t="str">
            <v>XM</v>
          </cell>
          <cell r="H179" t="str">
            <v>I</v>
          </cell>
          <cell r="I179" t="str">
            <v>01M74</v>
          </cell>
          <cell r="J179" t="str">
            <v>SR DISTRIBUTION TRAINING SPECI</v>
          </cell>
          <cell r="K179">
            <v>1</v>
          </cell>
          <cell r="L179">
            <v>37.01</v>
          </cell>
          <cell r="M179">
            <v>37.01</v>
          </cell>
          <cell r="N179" t="str">
            <v>A &amp; G</v>
          </cell>
          <cell r="O179">
            <v>37.01</v>
          </cell>
          <cell r="P179">
            <v>0</v>
          </cell>
          <cell r="Q179">
            <v>0</v>
          </cell>
          <cell r="R179">
            <v>0</v>
          </cell>
          <cell r="S179">
            <v>0</v>
          </cell>
        </row>
        <row r="180">
          <cell r="B180" t="str">
            <v>Power Systems</v>
          </cell>
          <cell r="C180">
            <v>72</v>
          </cell>
          <cell r="D180" t="str">
            <v>A &amp; G</v>
          </cell>
          <cell r="E180">
            <v>72</v>
          </cell>
          <cell r="F180" t="str">
            <v>Train &amp; Methods Ctr</v>
          </cell>
          <cell r="G180" t="str">
            <v>XM</v>
          </cell>
          <cell r="H180" t="str">
            <v>I</v>
          </cell>
          <cell r="I180" t="str">
            <v>01M74</v>
          </cell>
          <cell r="J180" t="str">
            <v>SR DISTRIBUTION TRAINING SPECI</v>
          </cell>
          <cell r="K180">
            <v>1</v>
          </cell>
          <cell r="L180">
            <v>37.31</v>
          </cell>
          <cell r="M180">
            <v>37.31</v>
          </cell>
          <cell r="N180" t="str">
            <v>A &amp; G</v>
          </cell>
          <cell r="O180">
            <v>37.31</v>
          </cell>
          <cell r="P180">
            <v>0</v>
          </cell>
          <cell r="Q180">
            <v>0</v>
          </cell>
          <cell r="R180">
            <v>0</v>
          </cell>
          <cell r="S180">
            <v>0</v>
          </cell>
        </row>
        <row r="181">
          <cell r="B181" t="str">
            <v>Power Systems</v>
          </cell>
          <cell r="C181">
            <v>72</v>
          </cell>
          <cell r="D181" t="str">
            <v>A &amp; G</v>
          </cell>
          <cell r="E181">
            <v>72</v>
          </cell>
          <cell r="F181" t="str">
            <v>Train &amp; Methods Ctr</v>
          </cell>
          <cell r="G181" t="str">
            <v>XM</v>
          </cell>
          <cell r="H181" t="str">
            <v>I</v>
          </cell>
          <cell r="I181" t="str">
            <v>01M74</v>
          </cell>
          <cell r="J181" t="str">
            <v>SR DISTRIBUTION TRAINING SPECI</v>
          </cell>
          <cell r="K181">
            <v>1</v>
          </cell>
          <cell r="L181">
            <v>41.19</v>
          </cell>
          <cell r="M181">
            <v>41.19</v>
          </cell>
          <cell r="N181" t="str">
            <v>A &amp; G</v>
          </cell>
          <cell r="O181">
            <v>41.19</v>
          </cell>
          <cell r="P181">
            <v>0</v>
          </cell>
          <cell r="Q181">
            <v>0</v>
          </cell>
          <cell r="R181">
            <v>0</v>
          </cell>
          <cell r="S181">
            <v>0</v>
          </cell>
        </row>
        <row r="182">
          <cell r="B182" t="str">
            <v>Power Systems</v>
          </cell>
          <cell r="C182">
            <v>72</v>
          </cell>
          <cell r="D182" t="str">
            <v>A &amp; G</v>
          </cell>
          <cell r="E182">
            <v>72</v>
          </cell>
          <cell r="F182" t="str">
            <v>Train &amp; Methods Ctr</v>
          </cell>
          <cell r="G182" t="str">
            <v>XM</v>
          </cell>
          <cell r="H182" t="str">
            <v>I</v>
          </cell>
          <cell r="I182" t="str">
            <v>01M84</v>
          </cell>
          <cell r="J182" t="str">
            <v>DISTRIBUTION TRAINING SPECIALI</v>
          </cell>
          <cell r="K182">
            <v>1</v>
          </cell>
          <cell r="L182">
            <v>35</v>
          </cell>
          <cell r="M182">
            <v>35</v>
          </cell>
          <cell r="N182" t="str">
            <v>A &amp; G</v>
          </cell>
          <cell r="O182">
            <v>35</v>
          </cell>
          <cell r="P182">
            <v>0</v>
          </cell>
          <cell r="Q182">
            <v>0</v>
          </cell>
          <cell r="R182">
            <v>0</v>
          </cell>
          <cell r="S182">
            <v>0</v>
          </cell>
        </row>
        <row r="183">
          <cell r="B183" t="str">
            <v>Power Systems</v>
          </cell>
          <cell r="C183">
            <v>72</v>
          </cell>
          <cell r="D183" t="str">
            <v>A &amp; G</v>
          </cell>
          <cell r="E183">
            <v>72</v>
          </cell>
          <cell r="F183" t="str">
            <v>Train &amp; Methods Ctr</v>
          </cell>
          <cell r="G183" t="str">
            <v>XM</v>
          </cell>
          <cell r="H183" t="str">
            <v>M</v>
          </cell>
          <cell r="I183" t="str">
            <v>01MH9</v>
          </cell>
          <cell r="J183" t="str">
            <v>DISTRIBUTION TRAINING &amp; METHOD</v>
          </cell>
          <cell r="K183">
            <v>1</v>
          </cell>
          <cell r="L183">
            <v>44.01</v>
          </cell>
          <cell r="M183">
            <v>44.01</v>
          </cell>
          <cell r="N183" t="str">
            <v>A &amp; G</v>
          </cell>
          <cell r="O183">
            <v>44.01</v>
          </cell>
          <cell r="P183">
            <v>0</v>
          </cell>
          <cell r="Q183">
            <v>0</v>
          </cell>
          <cell r="R183">
            <v>0</v>
          </cell>
          <cell r="S183">
            <v>0</v>
          </cell>
        </row>
        <row r="184">
          <cell r="B184" t="str">
            <v>Power Systems</v>
          </cell>
          <cell r="C184">
            <v>72</v>
          </cell>
          <cell r="D184" t="str">
            <v>A &amp; G</v>
          </cell>
          <cell r="E184">
            <v>72</v>
          </cell>
          <cell r="F184" t="str">
            <v>Train &amp; Methods Ctr</v>
          </cell>
          <cell r="G184" t="str">
            <v>XM</v>
          </cell>
          <cell r="H184" t="str">
            <v>S</v>
          </cell>
          <cell r="I184" t="str">
            <v>01TAJ</v>
          </cell>
          <cell r="J184" t="str">
            <v>POWER SYSTEMS SWITCHING COORDI</v>
          </cell>
          <cell r="K184">
            <v>1</v>
          </cell>
          <cell r="L184">
            <v>40.51</v>
          </cell>
          <cell r="M184">
            <v>40.51</v>
          </cell>
          <cell r="N184" t="str">
            <v>A &amp; G</v>
          </cell>
          <cell r="O184">
            <v>40.51</v>
          </cell>
          <cell r="P184">
            <v>0</v>
          </cell>
          <cell r="Q184">
            <v>0</v>
          </cell>
          <cell r="R184">
            <v>0</v>
          </cell>
          <cell r="S184">
            <v>0</v>
          </cell>
        </row>
        <row r="185">
          <cell r="B185" t="str">
            <v>Power Systems</v>
          </cell>
          <cell r="C185">
            <v>72</v>
          </cell>
          <cell r="D185" t="str">
            <v>A &amp; G</v>
          </cell>
          <cell r="E185">
            <v>72</v>
          </cell>
          <cell r="F185" t="str">
            <v>Train &amp; Methods Ctr</v>
          </cell>
          <cell r="G185" t="str">
            <v>NB</v>
          </cell>
          <cell r="H185" t="str">
            <v>I</v>
          </cell>
          <cell r="I185" t="str">
            <v>01X63</v>
          </cell>
          <cell r="J185" t="str">
            <v>ADMINISTRATIVE SPECIALIST I</v>
          </cell>
          <cell r="K185">
            <v>1</v>
          </cell>
          <cell r="L185">
            <v>17.010000000000002</v>
          </cell>
          <cell r="M185">
            <v>17.010000000000002</v>
          </cell>
          <cell r="N185" t="str">
            <v>A &amp; G</v>
          </cell>
          <cell r="O185">
            <v>17.010000000000002</v>
          </cell>
          <cell r="P185">
            <v>0</v>
          </cell>
          <cell r="Q185">
            <v>0</v>
          </cell>
          <cell r="R185">
            <v>0</v>
          </cell>
          <cell r="S185">
            <v>0</v>
          </cell>
        </row>
        <row r="186">
          <cell r="B186" t="str">
            <v>Power Systems</v>
          </cell>
          <cell r="C186">
            <v>72</v>
          </cell>
          <cell r="D186" t="str">
            <v>A &amp; G</v>
          </cell>
          <cell r="E186">
            <v>72</v>
          </cell>
          <cell r="F186" t="str">
            <v>Train &amp; Methods Ctr</v>
          </cell>
          <cell r="G186" t="str">
            <v>BU</v>
          </cell>
          <cell r="H186" t="str">
            <v>I</v>
          </cell>
          <cell r="I186" t="str">
            <v>05469</v>
          </cell>
          <cell r="J186" t="str">
            <v>DSBN INSTRUCTOR</v>
          </cell>
          <cell r="K186">
            <v>8</v>
          </cell>
          <cell r="L186">
            <v>27.71</v>
          </cell>
          <cell r="M186">
            <v>221.68</v>
          </cell>
          <cell r="N186" t="str">
            <v>A &amp; G</v>
          </cell>
          <cell r="O186">
            <v>221.68</v>
          </cell>
          <cell r="P186">
            <v>0</v>
          </cell>
          <cell r="Q186">
            <v>0</v>
          </cell>
          <cell r="R186">
            <v>0</v>
          </cell>
          <cell r="S186">
            <v>0</v>
          </cell>
        </row>
        <row r="187">
          <cell r="B187" t="str">
            <v>Power Systems</v>
          </cell>
          <cell r="C187">
            <v>72</v>
          </cell>
          <cell r="D187" t="str">
            <v>A &amp; G</v>
          </cell>
          <cell r="E187">
            <v>72</v>
          </cell>
          <cell r="F187" t="str">
            <v>Train &amp; Methods Ctr</v>
          </cell>
          <cell r="G187" t="str">
            <v>BU</v>
          </cell>
          <cell r="H187" t="str">
            <v>I</v>
          </cell>
          <cell r="I187" t="str">
            <v>05605</v>
          </cell>
          <cell r="J187" t="str">
            <v>OPERATION CLERK A STENO</v>
          </cell>
          <cell r="K187">
            <v>1</v>
          </cell>
          <cell r="L187">
            <v>20.12</v>
          </cell>
          <cell r="M187">
            <v>20.12</v>
          </cell>
          <cell r="N187" t="str">
            <v>A &amp; G</v>
          </cell>
          <cell r="O187">
            <v>20.12</v>
          </cell>
          <cell r="P187">
            <v>0</v>
          </cell>
          <cell r="Q187">
            <v>0</v>
          </cell>
          <cell r="R187">
            <v>0</v>
          </cell>
          <cell r="S187">
            <v>0</v>
          </cell>
        </row>
        <row r="188">
          <cell r="B188" t="str">
            <v>Power Systems</v>
          </cell>
          <cell r="C188">
            <v>72</v>
          </cell>
          <cell r="D188" t="str">
            <v>A &amp; G</v>
          </cell>
          <cell r="E188">
            <v>1072</v>
          </cell>
          <cell r="F188" t="str">
            <v>Trainees</v>
          </cell>
          <cell r="G188" t="str">
            <v>BU</v>
          </cell>
          <cell r="H188" t="str">
            <v>I</v>
          </cell>
          <cell r="I188" t="str">
            <v>05E44</v>
          </cell>
          <cell r="J188" t="str">
            <v>APPR LINE SPEC - EARLY</v>
          </cell>
          <cell r="K188">
            <v>1</v>
          </cell>
          <cell r="L188">
            <v>19.47</v>
          </cell>
          <cell r="M188">
            <v>19.47</v>
          </cell>
          <cell r="N188" t="str">
            <v>A &amp; G</v>
          </cell>
          <cell r="O188">
            <v>19.47</v>
          </cell>
          <cell r="P188">
            <v>0</v>
          </cell>
          <cell r="Q188">
            <v>0</v>
          </cell>
          <cell r="R188">
            <v>0</v>
          </cell>
          <cell r="S188">
            <v>0</v>
          </cell>
        </row>
        <row r="189">
          <cell r="B189" t="str">
            <v>Power Systems</v>
          </cell>
          <cell r="C189">
            <v>72</v>
          </cell>
          <cell r="D189" t="str">
            <v>A &amp; G</v>
          </cell>
          <cell r="E189">
            <v>1072</v>
          </cell>
          <cell r="F189" t="str">
            <v>Trainees</v>
          </cell>
          <cell r="G189" t="str">
            <v>BU</v>
          </cell>
          <cell r="H189" t="str">
            <v>I</v>
          </cell>
          <cell r="I189" t="str">
            <v>05E44</v>
          </cell>
          <cell r="J189" t="str">
            <v>APPR LINE SPEC - EARLY</v>
          </cell>
          <cell r="K189">
            <v>10</v>
          </cell>
          <cell r="L189">
            <v>19.77</v>
          </cell>
          <cell r="M189">
            <v>197.7</v>
          </cell>
          <cell r="N189" t="str">
            <v>A &amp; G</v>
          </cell>
          <cell r="O189">
            <v>197.7</v>
          </cell>
          <cell r="P189">
            <v>0</v>
          </cell>
          <cell r="Q189">
            <v>0</v>
          </cell>
          <cell r="R189">
            <v>0</v>
          </cell>
          <cell r="S189">
            <v>0</v>
          </cell>
        </row>
        <row r="190">
          <cell r="B190" t="str">
            <v>Power Systems</v>
          </cell>
          <cell r="C190">
            <v>72</v>
          </cell>
          <cell r="D190" t="str">
            <v>A &amp; G</v>
          </cell>
          <cell r="E190">
            <v>1072</v>
          </cell>
          <cell r="F190" t="str">
            <v>Trainees</v>
          </cell>
          <cell r="G190" t="str">
            <v>BU</v>
          </cell>
          <cell r="H190" t="str">
            <v>I</v>
          </cell>
          <cell r="I190" t="str">
            <v>05E44</v>
          </cell>
          <cell r="J190" t="str">
            <v>APPR LINE SPEC - EARLY</v>
          </cell>
          <cell r="K190">
            <v>11</v>
          </cell>
          <cell r="L190">
            <v>19.920000000000002</v>
          </cell>
          <cell r="M190">
            <v>219.12</v>
          </cell>
          <cell r="N190" t="str">
            <v>A &amp; G</v>
          </cell>
          <cell r="O190">
            <v>219.12</v>
          </cell>
          <cell r="P190">
            <v>0</v>
          </cell>
          <cell r="Q190">
            <v>0</v>
          </cell>
          <cell r="R190">
            <v>0</v>
          </cell>
          <cell r="S190">
            <v>0</v>
          </cell>
        </row>
        <row r="191">
          <cell r="B191" t="str">
            <v>Power Systems</v>
          </cell>
          <cell r="C191">
            <v>72</v>
          </cell>
          <cell r="D191" t="str">
            <v>A &amp; G</v>
          </cell>
          <cell r="E191">
            <v>1072</v>
          </cell>
          <cell r="F191" t="str">
            <v>Trainees</v>
          </cell>
          <cell r="G191" t="str">
            <v>BU</v>
          </cell>
          <cell r="H191" t="str">
            <v>I</v>
          </cell>
          <cell r="I191" t="str">
            <v>05E44</v>
          </cell>
          <cell r="J191" t="str">
            <v>APPR LINE SPEC - EARLY</v>
          </cell>
          <cell r="K191">
            <v>16</v>
          </cell>
          <cell r="L191">
            <v>20.07</v>
          </cell>
          <cell r="M191">
            <v>321.12</v>
          </cell>
          <cell r="N191" t="str">
            <v>A &amp; G</v>
          </cell>
          <cell r="O191">
            <v>321.12</v>
          </cell>
          <cell r="P191">
            <v>0</v>
          </cell>
          <cell r="Q191">
            <v>0</v>
          </cell>
          <cell r="R191">
            <v>0</v>
          </cell>
          <cell r="S191">
            <v>0</v>
          </cell>
        </row>
        <row r="192">
          <cell r="B192" t="str">
            <v>Power Systems</v>
          </cell>
          <cell r="C192">
            <v>72</v>
          </cell>
          <cell r="D192" t="str">
            <v>A &amp; G</v>
          </cell>
          <cell r="E192">
            <v>1072</v>
          </cell>
          <cell r="F192" t="str">
            <v>Trainees</v>
          </cell>
          <cell r="G192" t="str">
            <v>BU</v>
          </cell>
          <cell r="H192" t="str">
            <v>I</v>
          </cell>
          <cell r="I192" t="str">
            <v>05E44</v>
          </cell>
          <cell r="J192" t="str">
            <v>APPR LINE SPEC - EARLY</v>
          </cell>
          <cell r="K192">
            <v>6</v>
          </cell>
          <cell r="L192">
            <v>20.22</v>
          </cell>
          <cell r="M192">
            <v>121.32</v>
          </cell>
          <cell r="N192" t="str">
            <v>A &amp; G</v>
          </cell>
          <cell r="O192">
            <v>121.32</v>
          </cell>
          <cell r="P192">
            <v>0</v>
          </cell>
          <cell r="Q192">
            <v>0</v>
          </cell>
          <cell r="R192">
            <v>0</v>
          </cell>
          <cell r="S192">
            <v>0</v>
          </cell>
        </row>
        <row r="193">
          <cell r="B193" t="str">
            <v>Power Systems</v>
          </cell>
          <cell r="C193">
            <v>72</v>
          </cell>
          <cell r="D193" t="str">
            <v>A &amp; G</v>
          </cell>
          <cell r="E193">
            <v>1072</v>
          </cell>
          <cell r="F193" t="str">
            <v>Trainees</v>
          </cell>
          <cell r="G193" t="str">
            <v>BU</v>
          </cell>
          <cell r="H193" t="str">
            <v>I</v>
          </cell>
          <cell r="I193" t="str">
            <v>05E44</v>
          </cell>
          <cell r="J193" t="str">
            <v>APPR LINE SPEC - EARLY</v>
          </cell>
          <cell r="K193">
            <v>10</v>
          </cell>
          <cell r="L193">
            <v>20.37</v>
          </cell>
          <cell r="M193">
            <v>203.70000000000002</v>
          </cell>
          <cell r="N193" t="str">
            <v>A &amp; G</v>
          </cell>
          <cell r="O193">
            <v>203.70000000000002</v>
          </cell>
          <cell r="P193">
            <v>0</v>
          </cell>
          <cell r="Q193">
            <v>0</v>
          </cell>
          <cell r="R193">
            <v>0</v>
          </cell>
          <cell r="S193">
            <v>0</v>
          </cell>
        </row>
        <row r="194">
          <cell r="B194" t="str">
            <v>Power Systems</v>
          </cell>
          <cell r="C194">
            <v>72</v>
          </cell>
          <cell r="D194" t="str">
            <v>A &amp; G</v>
          </cell>
          <cell r="E194">
            <v>1072</v>
          </cell>
          <cell r="F194" t="str">
            <v>Trainees</v>
          </cell>
          <cell r="G194" t="str">
            <v>BU</v>
          </cell>
          <cell r="H194" t="str">
            <v>I</v>
          </cell>
          <cell r="I194" t="str">
            <v>05E45</v>
          </cell>
          <cell r="J194" t="str">
            <v>APPR LINE SPEC - CERT EARLY</v>
          </cell>
          <cell r="K194">
            <v>3</v>
          </cell>
          <cell r="L194">
            <v>21.22</v>
          </cell>
          <cell r="M194">
            <v>63.66</v>
          </cell>
          <cell r="N194" t="str">
            <v>A &amp; G</v>
          </cell>
          <cell r="O194">
            <v>63.66</v>
          </cell>
          <cell r="P194">
            <v>0</v>
          </cell>
          <cell r="Q194">
            <v>0</v>
          </cell>
          <cell r="R194">
            <v>0</v>
          </cell>
          <cell r="S194">
            <v>0</v>
          </cell>
        </row>
        <row r="195">
          <cell r="B195" t="str">
            <v>Power Systems</v>
          </cell>
          <cell r="C195">
            <v>72</v>
          </cell>
          <cell r="D195" t="str">
            <v>A &amp; G</v>
          </cell>
          <cell r="E195">
            <v>1072</v>
          </cell>
          <cell r="F195" t="str">
            <v>Trainees</v>
          </cell>
          <cell r="G195" t="str">
            <v>BU</v>
          </cell>
          <cell r="H195" t="str">
            <v>I</v>
          </cell>
          <cell r="I195" t="str">
            <v>05E45</v>
          </cell>
          <cell r="J195" t="str">
            <v>APPR LINE SPEC - CERT EARLY</v>
          </cell>
          <cell r="K195">
            <v>3</v>
          </cell>
          <cell r="L195">
            <v>21.37</v>
          </cell>
          <cell r="M195">
            <v>64.11</v>
          </cell>
          <cell r="N195" t="str">
            <v>A &amp; G</v>
          </cell>
          <cell r="O195">
            <v>64.11</v>
          </cell>
          <cell r="P195">
            <v>0</v>
          </cell>
          <cell r="Q195">
            <v>0</v>
          </cell>
          <cell r="R195">
            <v>0</v>
          </cell>
          <cell r="S195">
            <v>0</v>
          </cell>
        </row>
        <row r="196">
          <cell r="B196" t="str">
            <v>Power Systems</v>
          </cell>
          <cell r="C196">
            <v>72</v>
          </cell>
          <cell r="D196" t="str">
            <v>A &amp; G</v>
          </cell>
          <cell r="E196">
            <v>1072</v>
          </cell>
          <cell r="F196" t="str">
            <v>Trainees</v>
          </cell>
          <cell r="G196" t="str">
            <v>BU</v>
          </cell>
          <cell r="H196" t="str">
            <v>I</v>
          </cell>
          <cell r="I196" t="str">
            <v>05E45</v>
          </cell>
          <cell r="J196" t="str">
            <v>APPR LINE SPEC - CERT EARLY</v>
          </cell>
          <cell r="K196">
            <v>1</v>
          </cell>
          <cell r="L196">
            <v>21.72</v>
          </cell>
          <cell r="M196">
            <v>21.72</v>
          </cell>
          <cell r="N196" t="str">
            <v>A &amp; G</v>
          </cell>
          <cell r="O196">
            <v>21.72</v>
          </cell>
          <cell r="P196">
            <v>0</v>
          </cell>
          <cell r="Q196">
            <v>0</v>
          </cell>
          <cell r="R196">
            <v>0</v>
          </cell>
          <cell r="S196">
            <v>0</v>
          </cell>
        </row>
        <row r="197">
          <cell r="B197" t="str">
            <v>Power Systems</v>
          </cell>
          <cell r="C197">
            <v>77</v>
          </cell>
          <cell r="D197" t="str">
            <v>Not A &amp; G</v>
          </cell>
          <cell r="E197">
            <v>177</v>
          </cell>
          <cell r="F197" t="str">
            <v>Fleet Services Support</v>
          </cell>
          <cell r="G197" t="str">
            <v>XM</v>
          </cell>
          <cell r="H197" t="str">
            <v>I</v>
          </cell>
          <cell r="I197" t="str">
            <v>01DE7</v>
          </cell>
          <cell r="J197" t="str">
            <v>ASSOCIATE ANALYST</v>
          </cell>
          <cell r="K197">
            <v>1</v>
          </cell>
          <cell r="L197">
            <v>18.68</v>
          </cell>
          <cell r="M197">
            <v>18.68</v>
          </cell>
          <cell r="N197" t="str">
            <v>Fleet</v>
          </cell>
          <cell r="O197">
            <v>0</v>
          </cell>
          <cell r="P197">
            <v>0</v>
          </cell>
          <cell r="Q197">
            <v>0</v>
          </cell>
          <cell r="R197">
            <v>0</v>
          </cell>
          <cell r="S197">
            <v>18.68</v>
          </cell>
        </row>
        <row r="198">
          <cell r="B198" t="str">
            <v>Power Systems</v>
          </cell>
          <cell r="C198">
            <v>77</v>
          </cell>
          <cell r="D198" t="str">
            <v>Not A &amp; G</v>
          </cell>
          <cell r="E198">
            <v>177</v>
          </cell>
          <cell r="F198" t="str">
            <v>Fleet Services Support</v>
          </cell>
          <cell r="G198" t="str">
            <v>XM</v>
          </cell>
          <cell r="H198" t="str">
            <v>I</v>
          </cell>
          <cell r="I198" t="str">
            <v>01DE8</v>
          </cell>
          <cell r="J198" t="str">
            <v>ANALYST III</v>
          </cell>
          <cell r="K198">
            <v>1</v>
          </cell>
          <cell r="L198">
            <v>24.04</v>
          </cell>
          <cell r="M198">
            <v>24.04</v>
          </cell>
          <cell r="N198" t="str">
            <v>Fleet</v>
          </cell>
          <cell r="O198">
            <v>0</v>
          </cell>
          <cell r="P198">
            <v>0</v>
          </cell>
          <cell r="Q198">
            <v>0</v>
          </cell>
          <cell r="R198">
            <v>0</v>
          </cell>
          <cell r="S198">
            <v>24.04</v>
          </cell>
        </row>
        <row r="199">
          <cell r="B199" t="str">
            <v>Power Systems</v>
          </cell>
          <cell r="C199">
            <v>77</v>
          </cell>
          <cell r="D199" t="str">
            <v>Not A &amp; G</v>
          </cell>
          <cell r="E199">
            <v>177</v>
          </cell>
          <cell r="F199" t="str">
            <v>Fleet Services Support</v>
          </cell>
          <cell r="G199" t="str">
            <v>XM</v>
          </cell>
          <cell r="H199" t="str">
            <v>I</v>
          </cell>
          <cell r="I199" t="str">
            <v>01DE9</v>
          </cell>
          <cell r="J199" t="str">
            <v>ANALYST I</v>
          </cell>
          <cell r="K199">
            <v>1</v>
          </cell>
          <cell r="L199">
            <v>29.23</v>
          </cell>
          <cell r="M199">
            <v>29.23</v>
          </cell>
          <cell r="N199" t="str">
            <v>Fleet</v>
          </cell>
          <cell r="O199">
            <v>0</v>
          </cell>
          <cell r="P199">
            <v>0</v>
          </cell>
          <cell r="Q199">
            <v>0</v>
          </cell>
          <cell r="R199">
            <v>0</v>
          </cell>
          <cell r="S199">
            <v>29.23</v>
          </cell>
        </row>
        <row r="200">
          <cell r="B200" t="str">
            <v>Power Systems</v>
          </cell>
          <cell r="C200">
            <v>77</v>
          </cell>
          <cell r="D200" t="str">
            <v>Not A &amp; G</v>
          </cell>
          <cell r="E200">
            <v>177</v>
          </cell>
          <cell r="F200" t="str">
            <v>Fleet Services Support</v>
          </cell>
          <cell r="G200" t="str">
            <v>XM</v>
          </cell>
          <cell r="H200" t="str">
            <v>I</v>
          </cell>
          <cell r="I200" t="str">
            <v>01DE9</v>
          </cell>
          <cell r="J200" t="str">
            <v>ANALYST I</v>
          </cell>
          <cell r="K200">
            <v>1</v>
          </cell>
          <cell r="L200">
            <v>30.25</v>
          </cell>
          <cell r="M200">
            <v>30.25</v>
          </cell>
          <cell r="N200" t="str">
            <v>Fleet</v>
          </cell>
          <cell r="O200">
            <v>0</v>
          </cell>
          <cell r="P200">
            <v>0</v>
          </cell>
          <cell r="Q200">
            <v>0</v>
          </cell>
          <cell r="R200">
            <v>0</v>
          </cell>
          <cell r="S200">
            <v>30.25</v>
          </cell>
        </row>
        <row r="201">
          <cell r="B201" t="str">
            <v>Power Systems</v>
          </cell>
          <cell r="C201">
            <v>77</v>
          </cell>
          <cell r="D201" t="str">
            <v>Not A &amp; G</v>
          </cell>
          <cell r="E201">
            <v>177</v>
          </cell>
          <cell r="F201" t="str">
            <v>Fleet Services Support</v>
          </cell>
          <cell r="G201" t="str">
            <v>XM</v>
          </cell>
          <cell r="H201" t="str">
            <v>I</v>
          </cell>
          <cell r="I201" t="str">
            <v>01E6Q</v>
          </cell>
          <cell r="J201" t="str">
            <v>FLEET MAINTENANCE SPECIALIST I</v>
          </cell>
          <cell r="K201">
            <v>1</v>
          </cell>
          <cell r="L201">
            <v>24.41</v>
          </cell>
          <cell r="M201">
            <v>24.41</v>
          </cell>
          <cell r="N201" t="str">
            <v>Fleet</v>
          </cell>
          <cell r="O201">
            <v>0</v>
          </cell>
          <cell r="P201">
            <v>0</v>
          </cell>
          <cell r="Q201">
            <v>0</v>
          </cell>
          <cell r="R201">
            <v>0</v>
          </cell>
          <cell r="S201">
            <v>24.41</v>
          </cell>
        </row>
        <row r="202">
          <cell r="B202" t="str">
            <v>Power Systems</v>
          </cell>
          <cell r="C202">
            <v>77</v>
          </cell>
          <cell r="D202" t="str">
            <v>Not A &amp; G</v>
          </cell>
          <cell r="E202">
            <v>177</v>
          </cell>
          <cell r="F202" t="str">
            <v>Fleet Services Support</v>
          </cell>
          <cell r="G202" t="str">
            <v>XM</v>
          </cell>
          <cell r="H202" t="str">
            <v>D</v>
          </cell>
          <cell r="I202" t="str">
            <v>01EB2</v>
          </cell>
          <cell r="J202" t="str">
            <v>DIRECTOR FLEET SERVICES</v>
          </cell>
          <cell r="K202">
            <v>1</v>
          </cell>
          <cell r="L202">
            <v>58.95</v>
          </cell>
          <cell r="M202">
            <v>58.95</v>
          </cell>
          <cell r="N202" t="str">
            <v>Fleet</v>
          </cell>
          <cell r="O202">
            <v>0</v>
          </cell>
          <cell r="P202">
            <v>0</v>
          </cell>
          <cell r="Q202">
            <v>0</v>
          </cell>
          <cell r="R202">
            <v>0</v>
          </cell>
          <cell r="S202">
            <v>58.95</v>
          </cell>
        </row>
        <row r="203">
          <cell r="B203" t="str">
            <v>Power Systems</v>
          </cell>
          <cell r="C203">
            <v>77</v>
          </cell>
          <cell r="D203" t="str">
            <v>Not A &amp; G</v>
          </cell>
          <cell r="E203">
            <v>177</v>
          </cell>
          <cell r="F203" t="str">
            <v>Fleet Services Support</v>
          </cell>
          <cell r="G203" t="str">
            <v>XM</v>
          </cell>
          <cell r="H203" t="str">
            <v>S</v>
          </cell>
          <cell r="I203" t="str">
            <v>01EN3</v>
          </cell>
          <cell r="J203" t="str">
            <v>SUPV FLEET SUPPORT SERVICES</v>
          </cell>
          <cell r="K203">
            <v>2</v>
          </cell>
          <cell r="L203">
            <v>34.479999999999997</v>
          </cell>
          <cell r="M203">
            <v>68.959999999999994</v>
          </cell>
          <cell r="N203" t="str">
            <v>Fleet</v>
          </cell>
          <cell r="O203">
            <v>0</v>
          </cell>
          <cell r="P203">
            <v>0</v>
          </cell>
          <cell r="Q203">
            <v>0</v>
          </cell>
          <cell r="R203">
            <v>0</v>
          </cell>
          <cell r="S203">
            <v>68.959999999999994</v>
          </cell>
        </row>
        <row r="204">
          <cell r="B204" t="str">
            <v>Power Systems</v>
          </cell>
          <cell r="C204">
            <v>77</v>
          </cell>
          <cell r="D204" t="str">
            <v>Not A &amp; G</v>
          </cell>
          <cell r="E204">
            <v>177</v>
          </cell>
          <cell r="F204" t="str">
            <v>Fleet Services Support</v>
          </cell>
          <cell r="G204" t="str">
            <v>XM</v>
          </cell>
          <cell r="H204" t="str">
            <v>I</v>
          </cell>
          <cell r="I204" t="str">
            <v>01MB4</v>
          </cell>
          <cell r="J204" t="str">
            <v>DISTRIBUTION ANALYST I</v>
          </cell>
          <cell r="K204">
            <v>1</v>
          </cell>
          <cell r="L204">
            <v>29.13</v>
          </cell>
          <cell r="M204">
            <v>29.13</v>
          </cell>
          <cell r="N204" t="str">
            <v>Fleet</v>
          </cell>
          <cell r="O204">
            <v>0</v>
          </cell>
          <cell r="P204">
            <v>0</v>
          </cell>
          <cell r="Q204">
            <v>0</v>
          </cell>
          <cell r="R204">
            <v>0</v>
          </cell>
          <cell r="S204">
            <v>29.13</v>
          </cell>
        </row>
        <row r="205">
          <cell r="B205" t="str">
            <v>Power Systems</v>
          </cell>
          <cell r="C205">
            <v>77</v>
          </cell>
          <cell r="D205" t="str">
            <v>Not A &amp; G</v>
          </cell>
          <cell r="E205">
            <v>177</v>
          </cell>
          <cell r="F205" t="str">
            <v>Fleet Services Support</v>
          </cell>
          <cell r="G205" t="str">
            <v>XM</v>
          </cell>
          <cell r="H205" t="str">
            <v>I</v>
          </cell>
          <cell r="I205" t="str">
            <v>01MB4</v>
          </cell>
          <cell r="J205" t="str">
            <v>DISTRIBUTION ANALYST I</v>
          </cell>
          <cell r="K205">
            <v>1</v>
          </cell>
          <cell r="L205">
            <v>32.86</v>
          </cell>
          <cell r="M205">
            <v>32.86</v>
          </cell>
          <cell r="N205" t="str">
            <v>Fleet</v>
          </cell>
          <cell r="O205">
            <v>0</v>
          </cell>
          <cell r="P205">
            <v>0</v>
          </cell>
          <cell r="Q205">
            <v>0</v>
          </cell>
          <cell r="R205">
            <v>0</v>
          </cell>
          <cell r="S205">
            <v>32.86</v>
          </cell>
        </row>
        <row r="206">
          <cell r="B206" t="str">
            <v>Power Systems</v>
          </cell>
          <cell r="C206">
            <v>77</v>
          </cell>
          <cell r="D206" t="str">
            <v>Not A &amp; G</v>
          </cell>
          <cell r="E206">
            <v>177</v>
          </cell>
          <cell r="F206" t="str">
            <v>Fleet Services Support</v>
          </cell>
          <cell r="G206" t="str">
            <v>XM</v>
          </cell>
          <cell r="H206" t="str">
            <v>I</v>
          </cell>
          <cell r="I206" t="str">
            <v>01ME4</v>
          </cell>
          <cell r="J206" t="str">
            <v>ASSOCIATE DISTRIBUTION ANALYST</v>
          </cell>
          <cell r="K206">
            <v>1</v>
          </cell>
          <cell r="L206">
            <v>19.45</v>
          </cell>
          <cell r="M206">
            <v>19.45</v>
          </cell>
          <cell r="N206" t="str">
            <v>Fleet</v>
          </cell>
          <cell r="O206">
            <v>0</v>
          </cell>
          <cell r="P206">
            <v>0</v>
          </cell>
          <cell r="Q206">
            <v>0</v>
          </cell>
          <cell r="R206">
            <v>0</v>
          </cell>
          <cell r="S206">
            <v>19.45</v>
          </cell>
        </row>
        <row r="207">
          <cell r="B207" t="str">
            <v>Power Systems</v>
          </cell>
          <cell r="C207">
            <v>77</v>
          </cell>
          <cell r="D207" t="str">
            <v>Not A &amp; G</v>
          </cell>
          <cell r="E207">
            <v>177</v>
          </cell>
          <cell r="F207" t="str">
            <v>Fleet Services Support</v>
          </cell>
          <cell r="G207" t="str">
            <v>XM</v>
          </cell>
          <cell r="H207" t="str">
            <v>I</v>
          </cell>
          <cell r="I207" t="str">
            <v>01MG4</v>
          </cell>
          <cell r="J207" t="str">
            <v>DISTRIBUTION SYSTEM SR ANALYST</v>
          </cell>
          <cell r="K207">
            <v>1</v>
          </cell>
          <cell r="L207">
            <v>31.38</v>
          </cell>
          <cell r="M207">
            <v>31.38</v>
          </cell>
          <cell r="N207" t="str">
            <v>Fleet</v>
          </cell>
          <cell r="O207">
            <v>0</v>
          </cell>
          <cell r="P207">
            <v>0</v>
          </cell>
          <cell r="Q207">
            <v>0</v>
          </cell>
          <cell r="R207">
            <v>0</v>
          </cell>
          <cell r="S207">
            <v>31.38</v>
          </cell>
        </row>
        <row r="208">
          <cell r="B208" t="str">
            <v>Power Systems</v>
          </cell>
          <cell r="C208">
            <v>77</v>
          </cell>
          <cell r="D208" t="str">
            <v>Not A &amp; G</v>
          </cell>
          <cell r="E208">
            <v>177</v>
          </cell>
          <cell r="F208" t="str">
            <v>Fleet Services Support</v>
          </cell>
          <cell r="G208" t="str">
            <v>NB</v>
          </cell>
          <cell r="H208" t="str">
            <v>I</v>
          </cell>
          <cell r="I208" t="str">
            <v>01X63</v>
          </cell>
          <cell r="J208" t="str">
            <v>ADMINISTRATIVE SPECIALIST I</v>
          </cell>
          <cell r="K208">
            <v>1</v>
          </cell>
          <cell r="L208">
            <v>16.21</v>
          </cell>
          <cell r="M208">
            <v>16.21</v>
          </cell>
          <cell r="N208" t="str">
            <v>Fleet</v>
          </cell>
          <cell r="O208">
            <v>0</v>
          </cell>
          <cell r="P208">
            <v>0</v>
          </cell>
          <cell r="Q208">
            <v>0</v>
          </cell>
          <cell r="R208">
            <v>0</v>
          </cell>
          <cell r="S208">
            <v>16.21</v>
          </cell>
        </row>
        <row r="209">
          <cell r="B209" t="str">
            <v>Power Systems</v>
          </cell>
          <cell r="C209">
            <v>77</v>
          </cell>
          <cell r="D209" t="str">
            <v>Not A &amp; G</v>
          </cell>
          <cell r="E209">
            <v>177</v>
          </cell>
          <cell r="F209" t="str">
            <v>Fleet Services Support</v>
          </cell>
          <cell r="G209" t="str">
            <v>NB</v>
          </cell>
          <cell r="H209" t="str">
            <v>I</v>
          </cell>
          <cell r="I209" t="str">
            <v>01X64</v>
          </cell>
          <cell r="J209" t="str">
            <v>ADMINISTRATIVE TECHNICIAN</v>
          </cell>
          <cell r="K209">
            <v>1</v>
          </cell>
          <cell r="L209">
            <v>18.329999999999998</v>
          </cell>
          <cell r="M209">
            <v>18.329999999999998</v>
          </cell>
          <cell r="N209" t="str">
            <v>Fleet</v>
          </cell>
          <cell r="O209">
            <v>0</v>
          </cell>
          <cell r="P209">
            <v>0</v>
          </cell>
          <cell r="Q209">
            <v>0</v>
          </cell>
          <cell r="R209">
            <v>0</v>
          </cell>
          <cell r="S209">
            <v>18.329999999999998</v>
          </cell>
        </row>
        <row r="210">
          <cell r="B210" t="str">
            <v>Power Systems</v>
          </cell>
          <cell r="C210">
            <v>77</v>
          </cell>
          <cell r="D210" t="str">
            <v>Not A &amp; G</v>
          </cell>
          <cell r="E210">
            <v>177</v>
          </cell>
          <cell r="F210" t="str">
            <v>Fleet Services Support</v>
          </cell>
          <cell r="G210" t="str">
            <v>XM</v>
          </cell>
          <cell r="H210" t="str">
            <v>S</v>
          </cell>
          <cell r="I210" t="str">
            <v>01YNJ</v>
          </cell>
          <cell r="J210" t="str">
            <v>ACCOUNTING SUPV BUSINESS UNIT</v>
          </cell>
          <cell r="K210">
            <v>1</v>
          </cell>
          <cell r="L210">
            <v>41.99</v>
          </cell>
          <cell r="M210">
            <v>41.99</v>
          </cell>
          <cell r="N210" t="str">
            <v>Fleet</v>
          </cell>
          <cell r="O210">
            <v>0</v>
          </cell>
          <cell r="P210">
            <v>0</v>
          </cell>
          <cell r="Q210">
            <v>0</v>
          </cell>
          <cell r="R210">
            <v>0</v>
          </cell>
          <cell r="S210">
            <v>41.99</v>
          </cell>
        </row>
        <row r="211">
          <cell r="B211" t="str">
            <v>Power Systems</v>
          </cell>
          <cell r="C211">
            <v>82</v>
          </cell>
          <cell r="D211" t="str">
            <v>A &amp; G</v>
          </cell>
          <cell r="E211">
            <v>6823</v>
          </cell>
          <cell r="F211" t="str">
            <v>Dsbn Environmntal</v>
          </cell>
          <cell r="G211" t="str">
            <v>XM</v>
          </cell>
          <cell r="H211" t="str">
            <v>S</v>
          </cell>
          <cell r="I211" t="str">
            <v>01M05</v>
          </cell>
          <cell r="J211" t="str">
            <v>DISTRIBUTION SUPV I</v>
          </cell>
          <cell r="K211">
            <v>1</v>
          </cell>
          <cell r="L211">
            <v>40.909999999999997</v>
          </cell>
          <cell r="M211">
            <v>40.909999999999997</v>
          </cell>
          <cell r="N211" t="str">
            <v>A &amp; G</v>
          </cell>
          <cell r="O211">
            <v>40.909999999999997</v>
          </cell>
          <cell r="P211">
            <v>0</v>
          </cell>
          <cell r="Q211">
            <v>0</v>
          </cell>
          <cell r="R211">
            <v>0</v>
          </cell>
          <cell r="S211">
            <v>0</v>
          </cell>
        </row>
        <row r="212">
          <cell r="B212" t="str">
            <v>Power Systems</v>
          </cell>
          <cell r="C212">
            <v>82</v>
          </cell>
          <cell r="D212" t="str">
            <v>A &amp; G</v>
          </cell>
          <cell r="E212">
            <v>6823</v>
          </cell>
          <cell r="F212" t="str">
            <v>Dsbn Environmntal</v>
          </cell>
          <cell r="G212" t="str">
            <v>XM</v>
          </cell>
          <cell r="H212" t="str">
            <v>I</v>
          </cell>
          <cell r="I212" t="str">
            <v>01MA4</v>
          </cell>
          <cell r="J212" t="str">
            <v>SR DISTRIBUTION ANALYST</v>
          </cell>
          <cell r="K212">
            <v>1</v>
          </cell>
          <cell r="L212">
            <v>36.880000000000003</v>
          </cell>
          <cell r="M212">
            <v>36.880000000000003</v>
          </cell>
          <cell r="N212" t="str">
            <v>A &amp; G</v>
          </cell>
          <cell r="O212">
            <v>36.880000000000003</v>
          </cell>
          <cell r="P212">
            <v>0</v>
          </cell>
          <cell r="Q212">
            <v>0</v>
          </cell>
          <cell r="R212">
            <v>0</v>
          </cell>
          <cell r="S212">
            <v>0</v>
          </cell>
        </row>
        <row r="213">
          <cell r="B213" t="str">
            <v>Power Systems</v>
          </cell>
          <cell r="C213">
            <v>82</v>
          </cell>
          <cell r="D213" t="str">
            <v>A &amp; G</v>
          </cell>
          <cell r="E213">
            <v>6823</v>
          </cell>
          <cell r="F213" t="str">
            <v>Dsbn Environmntal</v>
          </cell>
          <cell r="G213" t="str">
            <v>XM</v>
          </cell>
          <cell r="H213" t="str">
            <v>M</v>
          </cell>
          <cell r="I213" t="str">
            <v>01MFA</v>
          </cell>
          <cell r="J213" t="str">
            <v>MGR DISTRIBUTION ENVIRONMENTAL</v>
          </cell>
          <cell r="K213">
            <v>1</v>
          </cell>
          <cell r="L213">
            <v>49.58</v>
          </cell>
          <cell r="M213">
            <v>49.58</v>
          </cell>
          <cell r="N213" t="str">
            <v>A &amp; G</v>
          </cell>
          <cell r="O213">
            <v>49.58</v>
          </cell>
          <cell r="P213">
            <v>0</v>
          </cell>
          <cell r="Q213">
            <v>0</v>
          </cell>
          <cell r="R213">
            <v>0</v>
          </cell>
          <cell r="S213">
            <v>0</v>
          </cell>
        </row>
        <row r="214">
          <cell r="B214" t="str">
            <v>Power Systems</v>
          </cell>
          <cell r="C214">
            <v>82</v>
          </cell>
          <cell r="D214" t="str">
            <v>A &amp; G</v>
          </cell>
          <cell r="E214">
            <v>6823</v>
          </cell>
          <cell r="F214" t="str">
            <v>Dsbn Environmntal</v>
          </cell>
          <cell r="G214" t="str">
            <v>XM</v>
          </cell>
          <cell r="H214" t="str">
            <v>I</v>
          </cell>
          <cell r="I214" t="str">
            <v>01MG7</v>
          </cell>
          <cell r="J214" t="str">
            <v>DISTRIBUTION ENVIRONMENTAL COO</v>
          </cell>
          <cell r="K214">
            <v>1</v>
          </cell>
          <cell r="L214">
            <v>30.4</v>
          </cell>
          <cell r="M214">
            <v>30.4</v>
          </cell>
          <cell r="N214" t="str">
            <v>A &amp; G</v>
          </cell>
          <cell r="O214">
            <v>30.4</v>
          </cell>
          <cell r="P214">
            <v>0</v>
          </cell>
          <cell r="Q214">
            <v>0</v>
          </cell>
          <cell r="R214">
            <v>0</v>
          </cell>
          <cell r="S214">
            <v>0</v>
          </cell>
        </row>
        <row r="215">
          <cell r="B215" t="str">
            <v>Power Systems</v>
          </cell>
          <cell r="C215">
            <v>82</v>
          </cell>
          <cell r="D215" t="str">
            <v>A &amp; G</v>
          </cell>
          <cell r="E215">
            <v>6823</v>
          </cell>
          <cell r="F215" t="str">
            <v>Dsbn Environmntal</v>
          </cell>
          <cell r="G215" t="str">
            <v>XM</v>
          </cell>
          <cell r="H215" t="str">
            <v>I</v>
          </cell>
          <cell r="I215" t="str">
            <v>01MG7</v>
          </cell>
          <cell r="J215" t="str">
            <v>DISTRIBUTION ENVIRONMENTAL COO</v>
          </cell>
          <cell r="K215">
            <v>1</v>
          </cell>
          <cell r="L215">
            <v>33.56</v>
          </cell>
          <cell r="M215">
            <v>33.56</v>
          </cell>
          <cell r="N215" t="str">
            <v>A &amp; G</v>
          </cell>
          <cell r="O215">
            <v>33.56</v>
          </cell>
          <cell r="P215">
            <v>0</v>
          </cell>
          <cell r="Q215">
            <v>0</v>
          </cell>
          <cell r="R215">
            <v>0</v>
          </cell>
          <cell r="S215">
            <v>0</v>
          </cell>
        </row>
        <row r="216">
          <cell r="B216" t="str">
            <v>Power Systems</v>
          </cell>
          <cell r="C216">
            <v>82</v>
          </cell>
          <cell r="D216" t="str">
            <v>A &amp; G</v>
          </cell>
          <cell r="E216">
            <v>6823</v>
          </cell>
          <cell r="F216" t="str">
            <v>Dsbn Environmntal</v>
          </cell>
          <cell r="G216" t="str">
            <v>XM</v>
          </cell>
          <cell r="H216" t="str">
            <v>P</v>
          </cell>
          <cell r="I216" t="str">
            <v>01MU5</v>
          </cell>
          <cell r="J216" t="str">
            <v>DISTRIBUTION AREA ENVIRONMENTA</v>
          </cell>
          <cell r="K216">
            <v>2</v>
          </cell>
          <cell r="L216">
            <v>34.6</v>
          </cell>
          <cell r="M216">
            <v>69.2</v>
          </cell>
          <cell r="N216" t="str">
            <v>A &amp; G</v>
          </cell>
          <cell r="O216">
            <v>69.2</v>
          </cell>
          <cell r="P216">
            <v>0</v>
          </cell>
          <cell r="Q216">
            <v>0</v>
          </cell>
          <cell r="R216">
            <v>0</v>
          </cell>
          <cell r="S216">
            <v>0</v>
          </cell>
        </row>
        <row r="217">
          <cell r="B217" t="str">
            <v>Power Systems</v>
          </cell>
          <cell r="C217">
            <v>82</v>
          </cell>
          <cell r="D217" t="str">
            <v>A &amp; G</v>
          </cell>
          <cell r="E217">
            <v>6823</v>
          </cell>
          <cell r="F217" t="str">
            <v>Dsbn Environmntal</v>
          </cell>
          <cell r="G217" t="str">
            <v>XM</v>
          </cell>
          <cell r="H217" t="str">
            <v>P</v>
          </cell>
          <cell r="I217" t="str">
            <v>01MU5</v>
          </cell>
          <cell r="J217" t="str">
            <v>DISTRIBUTION AREA ENVIRONMENTA</v>
          </cell>
          <cell r="K217">
            <v>1</v>
          </cell>
          <cell r="L217">
            <v>35.25</v>
          </cell>
          <cell r="M217">
            <v>35.25</v>
          </cell>
          <cell r="N217" t="str">
            <v>A &amp; G</v>
          </cell>
          <cell r="O217">
            <v>35.25</v>
          </cell>
          <cell r="P217">
            <v>0</v>
          </cell>
          <cell r="Q217">
            <v>0</v>
          </cell>
          <cell r="R217">
            <v>0</v>
          </cell>
          <cell r="S217">
            <v>0</v>
          </cell>
        </row>
        <row r="218">
          <cell r="B218" t="str">
            <v>Power Systems</v>
          </cell>
          <cell r="C218">
            <v>82</v>
          </cell>
          <cell r="D218" t="str">
            <v>A &amp; G</v>
          </cell>
          <cell r="E218">
            <v>6823</v>
          </cell>
          <cell r="F218" t="str">
            <v>Dsbn Environmntal</v>
          </cell>
          <cell r="G218" t="str">
            <v>XM</v>
          </cell>
          <cell r="H218" t="str">
            <v>P</v>
          </cell>
          <cell r="I218" t="str">
            <v>01MU5</v>
          </cell>
          <cell r="J218" t="str">
            <v>DISTRIBUTION AREA ENVIRONMENTA</v>
          </cell>
          <cell r="K218">
            <v>1</v>
          </cell>
          <cell r="L218">
            <v>36.74</v>
          </cell>
          <cell r="M218">
            <v>36.74</v>
          </cell>
          <cell r="N218" t="str">
            <v>A &amp; G</v>
          </cell>
          <cell r="O218">
            <v>36.74</v>
          </cell>
          <cell r="P218">
            <v>0</v>
          </cell>
          <cell r="Q218">
            <v>0</v>
          </cell>
          <cell r="R218">
            <v>0</v>
          </cell>
          <cell r="S218">
            <v>0</v>
          </cell>
        </row>
        <row r="219">
          <cell r="B219" t="str">
            <v>Power Systems</v>
          </cell>
          <cell r="C219">
            <v>82</v>
          </cell>
          <cell r="D219" t="str">
            <v>A &amp; G</v>
          </cell>
          <cell r="E219">
            <v>6823</v>
          </cell>
          <cell r="F219" t="str">
            <v>Dsbn Environmntal</v>
          </cell>
          <cell r="G219" t="str">
            <v>XM</v>
          </cell>
          <cell r="H219" t="str">
            <v>P</v>
          </cell>
          <cell r="I219" t="str">
            <v>01MU5</v>
          </cell>
          <cell r="J219" t="str">
            <v>DISTRIBUTION AREA ENVIRONMENTA</v>
          </cell>
          <cell r="K219">
            <v>3</v>
          </cell>
          <cell r="L219">
            <v>36.86</v>
          </cell>
          <cell r="M219">
            <v>110.58</v>
          </cell>
          <cell r="N219" t="str">
            <v>A &amp; G</v>
          </cell>
          <cell r="O219">
            <v>110.58</v>
          </cell>
          <cell r="P219">
            <v>0</v>
          </cell>
          <cell r="Q219">
            <v>0</v>
          </cell>
          <cell r="R219">
            <v>0</v>
          </cell>
          <cell r="S219">
            <v>0</v>
          </cell>
        </row>
        <row r="220">
          <cell r="B220" t="str">
            <v>Power Systems</v>
          </cell>
          <cell r="C220">
            <v>82</v>
          </cell>
          <cell r="D220" t="str">
            <v>A &amp; G</v>
          </cell>
          <cell r="E220">
            <v>6823</v>
          </cell>
          <cell r="F220" t="str">
            <v>Dsbn Environmntal</v>
          </cell>
          <cell r="G220" t="str">
            <v>XM</v>
          </cell>
          <cell r="H220" t="str">
            <v>P</v>
          </cell>
          <cell r="I220" t="str">
            <v>01MU5</v>
          </cell>
          <cell r="J220" t="str">
            <v>DISTRIBUTION AREA ENVIRONMENTA</v>
          </cell>
          <cell r="K220">
            <v>1</v>
          </cell>
          <cell r="L220">
            <v>36.880000000000003</v>
          </cell>
          <cell r="M220">
            <v>36.880000000000003</v>
          </cell>
          <cell r="N220" t="str">
            <v>A &amp; G</v>
          </cell>
          <cell r="O220">
            <v>36.880000000000003</v>
          </cell>
          <cell r="P220">
            <v>0</v>
          </cell>
          <cell r="Q220">
            <v>0</v>
          </cell>
          <cell r="R220">
            <v>0</v>
          </cell>
          <cell r="S220">
            <v>0</v>
          </cell>
        </row>
        <row r="221">
          <cell r="B221" t="str">
            <v>Power Systems</v>
          </cell>
          <cell r="C221">
            <v>82</v>
          </cell>
          <cell r="D221" t="str">
            <v>A &amp; G</v>
          </cell>
          <cell r="E221">
            <v>6823</v>
          </cell>
          <cell r="F221" t="str">
            <v>Dsbn Environmntal</v>
          </cell>
          <cell r="G221" t="str">
            <v>XM</v>
          </cell>
          <cell r="H221" t="str">
            <v>I</v>
          </cell>
          <cell r="I221" t="str">
            <v>01PC4</v>
          </cell>
          <cell r="J221" t="str">
            <v>SR ENVIRONMENTAL SPECIALIST</v>
          </cell>
          <cell r="K221">
            <v>1</v>
          </cell>
          <cell r="L221">
            <v>37.96</v>
          </cell>
          <cell r="M221">
            <v>37.96</v>
          </cell>
          <cell r="N221" t="str">
            <v>A &amp; G</v>
          </cell>
          <cell r="O221">
            <v>37.96</v>
          </cell>
          <cell r="P221">
            <v>0</v>
          </cell>
          <cell r="Q221">
            <v>0</v>
          </cell>
          <cell r="R221">
            <v>0</v>
          </cell>
          <cell r="S221">
            <v>0</v>
          </cell>
        </row>
        <row r="222">
          <cell r="B222" t="str">
            <v>Power Systems</v>
          </cell>
          <cell r="C222">
            <v>82</v>
          </cell>
          <cell r="D222" t="str">
            <v>A &amp; G</v>
          </cell>
          <cell r="E222">
            <v>6823</v>
          </cell>
          <cell r="F222" t="str">
            <v>Dsbn Environmntal</v>
          </cell>
          <cell r="G222" t="str">
            <v>XM</v>
          </cell>
          <cell r="H222" t="str">
            <v>P</v>
          </cell>
          <cell r="I222" t="str">
            <v>01PE4</v>
          </cell>
          <cell r="J222" t="str">
            <v>PRINCIPAL SPECIALIST ENVIRONME</v>
          </cell>
          <cell r="K222">
            <v>1</v>
          </cell>
          <cell r="L222">
            <v>40.4</v>
          </cell>
          <cell r="M222">
            <v>40.4</v>
          </cell>
          <cell r="N222" t="str">
            <v>A &amp; G</v>
          </cell>
          <cell r="O222">
            <v>40.4</v>
          </cell>
          <cell r="P222">
            <v>0</v>
          </cell>
          <cell r="Q222">
            <v>0</v>
          </cell>
          <cell r="R222">
            <v>0</v>
          </cell>
          <cell r="S222">
            <v>0</v>
          </cell>
        </row>
        <row r="223">
          <cell r="B223" t="str">
            <v>Power Systems</v>
          </cell>
          <cell r="C223">
            <v>82</v>
          </cell>
          <cell r="D223" t="str">
            <v>A &amp; G</v>
          </cell>
          <cell r="E223">
            <v>6823</v>
          </cell>
          <cell r="F223" t="str">
            <v>Dsbn Environmntal</v>
          </cell>
          <cell r="G223" t="str">
            <v>XM</v>
          </cell>
          <cell r="H223" t="str">
            <v>P</v>
          </cell>
          <cell r="I223" t="str">
            <v>01PE4</v>
          </cell>
          <cell r="J223" t="str">
            <v>PRINCIPAL SPECIALIST ENVIRONME</v>
          </cell>
          <cell r="K223">
            <v>1</v>
          </cell>
          <cell r="L223">
            <v>40.909999999999997</v>
          </cell>
          <cell r="M223">
            <v>40.909999999999997</v>
          </cell>
          <cell r="N223" t="str">
            <v>A &amp; G</v>
          </cell>
          <cell r="O223">
            <v>40.909999999999997</v>
          </cell>
          <cell r="P223">
            <v>0</v>
          </cell>
          <cell r="Q223">
            <v>0</v>
          </cell>
          <cell r="R223">
            <v>0</v>
          </cell>
          <cell r="S223">
            <v>0</v>
          </cell>
        </row>
        <row r="224">
          <cell r="B224" t="str">
            <v>Power Systems</v>
          </cell>
          <cell r="C224">
            <v>82</v>
          </cell>
          <cell r="D224" t="str">
            <v>A &amp; G</v>
          </cell>
          <cell r="E224">
            <v>6823</v>
          </cell>
          <cell r="F224" t="str">
            <v>Dsbn Environmntal</v>
          </cell>
          <cell r="G224" t="str">
            <v>XM</v>
          </cell>
          <cell r="H224" t="str">
            <v>I</v>
          </cell>
          <cell r="I224" t="str">
            <v>01PG4</v>
          </cell>
          <cell r="J224" t="str">
            <v>ENVIRONMENTAL SPECIALIST II</v>
          </cell>
          <cell r="K224">
            <v>1</v>
          </cell>
          <cell r="L224">
            <v>23.88</v>
          </cell>
          <cell r="M224">
            <v>23.88</v>
          </cell>
          <cell r="N224" t="str">
            <v>A &amp; G</v>
          </cell>
          <cell r="O224">
            <v>23.88</v>
          </cell>
          <cell r="P224">
            <v>0</v>
          </cell>
          <cell r="Q224">
            <v>0</v>
          </cell>
          <cell r="R224">
            <v>0</v>
          </cell>
          <cell r="S224">
            <v>0</v>
          </cell>
        </row>
        <row r="225">
          <cell r="B225" t="str">
            <v>Power Systems</v>
          </cell>
          <cell r="C225">
            <v>82</v>
          </cell>
          <cell r="D225" t="str">
            <v>A &amp; G</v>
          </cell>
          <cell r="E225">
            <v>6823</v>
          </cell>
          <cell r="F225" t="str">
            <v>Dsbn Environmntal</v>
          </cell>
          <cell r="G225" t="str">
            <v>NB</v>
          </cell>
          <cell r="H225" t="str">
            <v>I</v>
          </cell>
          <cell r="I225" t="str">
            <v>01XB9</v>
          </cell>
          <cell r="J225" t="str">
            <v>INVENTORY SERVICES SPECIALIST</v>
          </cell>
          <cell r="K225">
            <v>1</v>
          </cell>
          <cell r="L225">
            <v>17.61</v>
          </cell>
          <cell r="M225">
            <v>17.61</v>
          </cell>
          <cell r="N225" t="str">
            <v>A &amp; G</v>
          </cell>
          <cell r="O225">
            <v>17.61</v>
          </cell>
          <cell r="P225">
            <v>0</v>
          </cell>
          <cell r="Q225">
            <v>0</v>
          </cell>
          <cell r="R225">
            <v>0</v>
          </cell>
          <cell r="S225">
            <v>0</v>
          </cell>
        </row>
        <row r="226">
          <cell r="B226" t="str">
            <v>Power Systems</v>
          </cell>
          <cell r="C226">
            <v>96</v>
          </cell>
          <cell r="D226" t="str">
            <v>A &amp; G</v>
          </cell>
          <cell r="E226">
            <v>394</v>
          </cell>
          <cell r="F226" t="str">
            <v>Dsbn Sup Svc/Dsbn Engneer</v>
          </cell>
          <cell r="G226" t="str">
            <v>XM</v>
          </cell>
          <cell r="H226" t="str">
            <v>P</v>
          </cell>
          <cell r="I226" t="str">
            <v>01DE5</v>
          </cell>
          <cell r="J226" t="str">
            <v>PRINCIPAL ENGINEER</v>
          </cell>
          <cell r="K226">
            <v>1</v>
          </cell>
          <cell r="L226">
            <v>39.840000000000003</v>
          </cell>
          <cell r="M226">
            <v>39.840000000000003</v>
          </cell>
          <cell r="N226" t="str">
            <v>A &amp; G</v>
          </cell>
          <cell r="O226">
            <v>39.840000000000003</v>
          </cell>
          <cell r="P226">
            <v>0</v>
          </cell>
          <cell r="Q226">
            <v>0</v>
          </cell>
          <cell r="R226">
            <v>0</v>
          </cell>
          <cell r="S226">
            <v>0</v>
          </cell>
        </row>
        <row r="227">
          <cell r="B227" t="str">
            <v>Power Systems</v>
          </cell>
          <cell r="C227">
            <v>96</v>
          </cell>
          <cell r="D227" t="str">
            <v>A &amp; G</v>
          </cell>
          <cell r="E227">
            <v>394</v>
          </cell>
          <cell r="F227" t="str">
            <v>Dsbn Sup Svc/Dsbn Engneer</v>
          </cell>
          <cell r="G227" t="str">
            <v>XM</v>
          </cell>
          <cell r="H227" t="str">
            <v>P</v>
          </cell>
          <cell r="I227" t="str">
            <v>01DE5</v>
          </cell>
          <cell r="J227" t="str">
            <v>PRINCIPAL ENGINEER</v>
          </cell>
          <cell r="K227">
            <v>1</v>
          </cell>
          <cell r="L227">
            <v>40.39</v>
          </cell>
          <cell r="M227">
            <v>40.39</v>
          </cell>
          <cell r="N227" t="str">
            <v>A &amp; G</v>
          </cell>
          <cell r="O227">
            <v>40.39</v>
          </cell>
          <cell r="P227">
            <v>0</v>
          </cell>
          <cell r="Q227">
            <v>0</v>
          </cell>
          <cell r="R227">
            <v>0</v>
          </cell>
          <cell r="S227">
            <v>0</v>
          </cell>
        </row>
        <row r="228">
          <cell r="B228" t="str">
            <v>Power Systems</v>
          </cell>
          <cell r="C228">
            <v>96</v>
          </cell>
          <cell r="D228" t="str">
            <v>A &amp; G</v>
          </cell>
          <cell r="E228">
            <v>394</v>
          </cell>
          <cell r="F228" t="str">
            <v>Dsbn Sup Svc/Dsbn Engneer</v>
          </cell>
          <cell r="G228" t="str">
            <v>XM</v>
          </cell>
          <cell r="H228" t="str">
            <v>P</v>
          </cell>
          <cell r="I228" t="str">
            <v>01DE5</v>
          </cell>
          <cell r="J228" t="str">
            <v>PRINCIPAL ENGINEER</v>
          </cell>
          <cell r="K228">
            <v>1</v>
          </cell>
          <cell r="L228">
            <v>40.5</v>
          </cell>
          <cell r="M228">
            <v>40.5</v>
          </cell>
          <cell r="N228" t="str">
            <v>A &amp; G</v>
          </cell>
          <cell r="O228">
            <v>40.5</v>
          </cell>
          <cell r="P228">
            <v>0</v>
          </cell>
          <cell r="Q228">
            <v>0</v>
          </cell>
          <cell r="R228">
            <v>0</v>
          </cell>
          <cell r="S228">
            <v>0</v>
          </cell>
        </row>
        <row r="229">
          <cell r="B229" t="str">
            <v>Power Systems</v>
          </cell>
          <cell r="C229">
            <v>96</v>
          </cell>
          <cell r="D229" t="str">
            <v>A &amp; G</v>
          </cell>
          <cell r="E229">
            <v>394</v>
          </cell>
          <cell r="F229" t="str">
            <v>Dsbn Sup Svc/Dsbn Engneer</v>
          </cell>
          <cell r="G229" t="str">
            <v>XM</v>
          </cell>
          <cell r="H229" t="str">
            <v>P</v>
          </cell>
          <cell r="I229" t="str">
            <v>01DE5</v>
          </cell>
          <cell r="J229" t="str">
            <v>PRINCIPAL ENGINEER</v>
          </cell>
          <cell r="K229">
            <v>1</v>
          </cell>
          <cell r="L229">
            <v>40.53</v>
          </cell>
          <cell r="M229">
            <v>40.53</v>
          </cell>
          <cell r="N229" t="str">
            <v>A &amp; G</v>
          </cell>
          <cell r="O229">
            <v>40.53</v>
          </cell>
          <cell r="P229">
            <v>0</v>
          </cell>
          <cell r="Q229">
            <v>0</v>
          </cell>
          <cell r="R229">
            <v>0</v>
          </cell>
          <cell r="S229">
            <v>0</v>
          </cell>
        </row>
        <row r="230">
          <cell r="B230" t="str">
            <v>Power Systems</v>
          </cell>
          <cell r="C230">
            <v>96</v>
          </cell>
          <cell r="D230" t="str">
            <v>A &amp; G</v>
          </cell>
          <cell r="E230">
            <v>394</v>
          </cell>
          <cell r="F230" t="str">
            <v>Dsbn Sup Svc/Dsbn Engneer</v>
          </cell>
          <cell r="G230" t="str">
            <v>XM</v>
          </cell>
          <cell r="H230" t="str">
            <v>I</v>
          </cell>
          <cell r="I230" t="str">
            <v>01M14</v>
          </cell>
          <cell r="J230" t="str">
            <v>DISTRIBUTION ENG &amp; OPS SR ENGI</v>
          </cell>
          <cell r="K230">
            <v>1</v>
          </cell>
          <cell r="L230">
            <v>36.630000000000003</v>
          </cell>
          <cell r="M230">
            <v>36.630000000000003</v>
          </cell>
          <cell r="N230" t="str">
            <v>A &amp; G</v>
          </cell>
          <cell r="O230">
            <v>36.630000000000003</v>
          </cell>
          <cell r="P230">
            <v>0</v>
          </cell>
          <cell r="Q230">
            <v>0</v>
          </cell>
          <cell r="R230">
            <v>0</v>
          </cell>
          <cell r="S230">
            <v>0</v>
          </cell>
        </row>
        <row r="231">
          <cell r="B231" t="str">
            <v>Power Systems</v>
          </cell>
          <cell r="C231">
            <v>96</v>
          </cell>
          <cell r="D231" t="str">
            <v>A &amp; G</v>
          </cell>
          <cell r="E231">
            <v>394</v>
          </cell>
          <cell r="F231" t="str">
            <v>Dsbn Sup Svc/Dsbn Engneer</v>
          </cell>
          <cell r="G231" t="str">
            <v>XM</v>
          </cell>
          <cell r="H231" t="str">
            <v>I</v>
          </cell>
          <cell r="I231" t="str">
            <v>01M24</v>
          </cell>
          <cell r="J231" t="str">
            <v>DIST ENGINEERING &amp; OPERATIONS</v>
          </cell>
          <cell r="K231">
            <v>1</v>
          </cell>
          <cell r="L231">
            <v>30.18</v>
          </cell>
          <cell r="M231">
            <v>30.18</v>
          </cell>
          <cell r="N231" t="str">
            <v>A &amp; G</v>
          </cell>
          <cell r="O231">
            <v>30.18</v>
          </cell>
          <cell r="P231">
            <v>0</v>
          </cell>
          <cell r="Q231">
            <v>0</v>
          </cell>
          <cell r="R231">
            <v>0</v>
          </cell>
          <cell r="S231">
            <v>0</v>
          </cell>
        </row>
        <row r="232">
          <cell r="B232" t="str">
            <v>Power Systems</v>
          </cell>
          <cell r="C232">
            <v>96</v>
          </cell>
          <cell r="D232" t="str">
            <v>A &amp; G</v>
          </cell>
          <cell r="E232">
            <v>394</v>
          </cell>
          <cell r="F232" t="str">
            <v>Dsbn Sup Svc/Dsbn Engneer</v>
          </cell>
          <cell r="G232" t="str">
            <v>XM</v>
          </cell>
          <cell r="H232" t="str">
            <v>I</v>
          </cell>
          <cell r="I232" t="str">
            <v>01M24</v>
          </cell>
          <cell r="J232" t="str">
            <v>DIST ENGINEERING &amp; OPERATIONS</v>
          </cell>
          <cell r="K232">
            <v>1</v>
          </cell>
          <cell r="L232">
            <v>30.78</v>
          </cell>
          <cell r="M232">
            <v>30.78</v>
          </cell>
          <cell r="N232" t="str">
            <v>A &amp; G</v>
          </cell>
          <cell r="O232">
            <v>30.78</v>
          </cell>
          <cell r="P232">
            <v>0</v>
          </cell>
          <cell r="Q232">
            <v>0</v>
          </cell>
          <cell r="R232">
            <v>0</v>
          </cell>
          <cell r="S232">
            <v>0</v>
          </cell>
        </row>
        <row r="233">
          <cell r="B233" t="str">
            <v>Power Systems</v>
          </cell>
          <cell r="C233">
            <v>96</v>
          </cell>
          <cell r="D233" t="str">
            <v>A &amp; G</v>
          </cell>
          <cell r="E233">
            <v>394</v>
          </cell>
          <cell r="F233" t="str">
            <v>Dsbn Sup Svc/Dsbn Engneer</v>
          </cell>
          <cell r="G233" t="str">
            <v>XM</v>
          </cell>
          <cell r="H233" t="str">
            <v>S</v>
          </cell>
          <cell r="I233" t="str">
            <v>01MK3</v>
          </cell>
          <cell r="J233" t="str">
            <v>OVERHEAD PRODUCTION &amp; SUPPORT</v>
          </cell>
          <cell r="K233">
            <v>1</v>
          </cell>
          <cell r="L233">
            <v>46.4</v>
          </cell>
          <cell r="M233">
            <v>46.4</v>
          </cell>
          <cell r="N233" t="str">
            <v>A &amp; G</v>
          </cell>
          <cell r="O233">
            <v>46.4</v>
          </cell>
          <cell r="P233">
            <v>0</v>
          </cell>
          <cell r="Q233">
            <v>0</v>
          </cell>
          <cell r="R233">
            <v>0</v>
          </cell>
          <cell r="S233">
            <v>0</v>
          </cell>
        </row>
        <row r="234">
          <cell r="B234" t="str">
            <v>Power Systems</v>
          </cell>
          <cell r="C234">
            <v>96</v>
          </cell>
          <cell r="D234" t="str">
            <v>A &amp; G</v>
          </cell>
          <cell r="E234">
            <v>394</v>
          </cell>
          <cell r="F234" t="str">
            <v>Dsbn Sup Svc/Dsbn Engneer</v>
          </cell>
          <cell r="G234" t="str">
            <v>NB</v>
          </cell>
          <cell r="H234" t="str">
            <v>I</v>
          </cell>
          <cell r="I234" t="str">
            <v>01X63</v>
          </cell>
          <cell r="J234" t="str">
            <v>ADMINISTRATIVE SPECIALIST I</v>
          </cell>
          <cell r="K234">
            <v>1</v>
          </cell>
          <cell r="L234">
            <v>16.3</v>
          </cell>
          <cell r="M234">
            <v>16.3</v>
          </cell>
          <cell r="N234" t="str">
            <v>A &amp; G</v>
          </cell>
          <cell r="O234">
            <v>16.3</v>
          </cell>
          <cell r="P234">
            <v>0</v>
          </cell>
          <cell r="Q234">
            <v>0</v>
          </cell>
          <cell r="R234">
            <v>0</v>
          </cell>
          <cell r="S234">
            <v>0</v>
          </cell>
        </row>
        <row r="235">
          <cell r="B235" t="str">
            <v>Power Systems</v>
          </cell>
          <cell r="C235">
            <v>105</v>
          </cell>
          <cell r="D235" t="str">
            <v>A &amp; G</v>
          </cell>
          <cell r="E235">
            <v>1050</v>
          </cell>
          <cell r="F235" t="str">
            <v>Dsbn Development &amp; Methods</v>
          </cell>
          <cell r="G235" t="str">
            <v>XM</v>
          </cell>
          <cell r="H235" t="str">
            <v>I</v>
          </cell>
          <cell r="I235" t="str">
            <v>01M74</v>
          </cell>
          <cell r="J235" t="str">
            <v>SR DISTRIBUTION TRAINING SPECI</v>
          </cell>
          <cell r="K235">
            <v>1</v>
          </cell>
          <cell r="L235">
            <v>35.96</v>
          </cell>
          <cell r="M235">
            <v>35.96</v>
          </cell>
          <cell r="N235" t="str">
            <v>A &amp; G</v>
          </cell>
          <cell r="O235">
            <v>35.96</v>
          </cell>
          <cell r="P235">
            <v>0</v>
          </cell>
          <cell r="Q235">
            <v>0</v>
          </cell>
          <cell r="R235">
            <v>0</v>
          </cell>
          <cell r="S235">
            <v>0</v>
          </cell>
        </row>
        <row r="236">
          <cell r="B236" t="str">
            <v>Power Systems</v>
          </cell>
          <cell r="C236">
            <v>105</v>
          </cell>
          <cell r="D236" t="str">
            <v>A &amp; G</v>
          </cell>
          <cell r="E236">
            <v>1050</v>
          </cell>
          <cell r="F236" t="str">
            <v>Dsbn Development &amp; Methods</v>
          </cell>
          <cell r="G236" t="str">
            <v>XM</v>
          </cell>
          <cell r="H236" t="str">
            <v>I</v>
          </cell>
          <cell r="I236" t="str">
            <v>01M74</v>
          </cell>
          <cell r="J236" t="str">
            <v>SR DISTRIBUTION TRAINING SPECI</v>
          </cell>
          <cell r="K236">
            <v>1</v>
          </cell>
          <cell r="L236">
            <v>36.36</v>
          </cell>
          <cell r="M236">
            <v>36.36</v>
          </cell>
          <cell r="N236" t="str">
            <v>A &amp; G</v>
          </cell>
          <cell r="O236">
            <v>36.36</v>
          </cell>
          <cell r="P236">
            <v>0</v>
          </cell>
          <cell r="Q236">
            <v>0</v>
          </cell>
          <cell r="R236">
            <v>0</v>
          </cell>
          <cell r="S236">
            <v>0</v>
          </cell>
        </row>
        <row r="237">
          <cell r="B237" t="str">
            <v>Power Systems</v>
          </cell>
          <cell r="C237">
            <v>105</v>
          </cell>
          <cell r="D237" t="str">
            <v>A &amp; G</v>
          </cell>
          <cell r="E237">
            <v>1050</v>
          </cell>
          <cell r="F237" t="str">
            <v>Dsbn Development &amp; Methods</v>
          </cell>
          <cell r="G237" t="str">
            <v>XM</v>
          </cell>
          <cell r="H237" t="str">
            <v>I</v>
          </cell>
          <cell r="I237" t="str">
            <v>01M83</v>
          </cell>
          <cell r="J237" t="str">
            <v>RELIABILITY RESEARCH COORDINAT</v>
          </cell>
          <cell r="K237">
            <v>1</v>
          </cell>
          <cell r="L237">
            <v>41.3</v>
          </cell>
          <cell r="M237">
            <v>41.3</v>
          </cell>
          <cell r="N237" t="str">
            <v>A &amp; G</v>
          </cell>
          <cell r="O237">
            <v>41.3</v>
          </cell>
          <cell r="P237">
            <v>0</v>
          </cell>
          <cell r="Q237">
            <v>0</v>
          </cell>
          <cell r="R237">
            <v>0</v>
          </cell>
          <cell r="S237">
            <v>0</v>
          </cell>
        </row>
        <row r="238">
          <cell r="B238" t="str">
            <v>Power Systems</v>
          </cell>
          <cell r="C238">
            <v>105</v>
          </cell>
          <cell r="D238" t="str">
            <v>A &amp; G</v>
          </cell>
          <cell r="E238">
            <v>1050</v>
          </cell>
          <cell r="F238" t="str">
            <v>Dsbn Development &amp; Methods</v>
          </cell>
          <cell r="G238" t="str">
            <v>XM</v>
          </cell>
          <cell r="H238" t="str">
            <v>I</v>
          </cell>
          <cell r="I238" t="str">
            <v>01M84</v>
          </cell>
          <cell r="J238" t="str">
            <v>DISTRIBUTION TRAINING SPECIALI</v>
          </cell>
          <cell r="K238">
            <v>1</v>
          </cell>
          <cell r="L238">
            <v>33.51</v>
          </cell>
          <cell r="M238">
            <v>33.51</v>
          </cell>
          <cell r="N238" t="str">
            <v>A &amp; G</v>
          </cell>
          <cell r="O238">
            <v>33.51</v>
          </cell>
          <cell r="P238">
            <v>0</v>
          </cell>
          <cell r="Q238">
            <v>0</v>
          </cell>
          <cell r="R238">
            <v>0</v>
          </cell>
          <cell r="S238">
            <v>0</v>
          </cell>
        </row>
        <row r="239">
          <cell r="B239" t="str">
            <v>Power Systems</v>
          </cell>
          <cell r="C239">
            <v>105</v>
          </cell>
          <cell r="D239" t="str">
            <v>A &amp; G</v>
          </cell>
          <cell r="E239">
            <v>1050</v>
          </cell>
          <cell r="F239" t="str">
            <v>Dsbn Development &amp; Methods</v>
          </cell>
          <cell r="G239" t="str">
            <v>XM</v>
          </cell>
          <cell r="H239" t="str">
            <v>S</v>
          </cell>
          <cell r="I239" t="str">
            <v>01MB6</v>
          </cell>
          <cell r="J239" t="str">
            <v>SYSTEM PROJECT MANAGER</v>
          </cell>
          <cell r="K239">
            <v>1</v>
          </cell>
          <cell r="L239">
            <v>26.63</v>
          </cell>
          <cell r="M239">
            <v>26.63</v>
          </cell>
          <cell r="N239" t="str">
            <v>A &amp; G</v>
          </cell>
          <cell r="O239">
            <v>26.63</v>
          </cell>
          <cell r="P239">
            <v>0</v>
          </cell>
          <cell r="Q239">
            <v>0</v>
          </cell>
          <cell r="R239">
            <v>0</v>
          </cell>
          <cell r="S239">
            <v>0</v>
          </cell>
        </row>
        <row r="240">
          <cell r="B240" t="str">
            <v>Power Systems</v>
          </cell>
          <cell r="C240">
            <v>105</v>
          </cell>
          <cell r="D240" t="str">
            <v>A &amp; G</v>
          </cell>
          <cell r="E240">
            <v>1050</v>
          </cell>
          <cell r="F240" t="str">
            <v>Dsbn Development &amp; Methods</v>
          </cell>
          <cell r="G240" t="str">
            <v>XM</v>
          </cell>
          <cell r="H240" t="str">
            <v>I</v>
          </cell>
          <cell r="I240" t="str">
            <v>01MC4</v>
          </cell>
          <cell r="J240" t="str">
            <v>DISTRIBUTION ANALYST II</v>
          </cell>
          <cell r="K240">
            <v>1</v>
          </cell>
          <cell r="L240">
            <v>24.45</v>
          </cell>
          <cell r="M240">
            <v>24.45</v>
          </cell>
          <cell r="N240" t="str">
            <v>A &amp; G</v>
          </cell>
          <cell r="O240">
            <v>24.45</v>
          </cell>
          <cell r="P240">
            <v>0</v>
          </cell>
          <cell r="Q240">
            <v>0</v>
          </cell>
          <cell r="R240">
            <v>0</v>
          </cell>
          <cell r="S240">
            <v>0</v>
          </cell>
        </row>
        <row r="241">
          <cell r="B241" t="str">
            <v>Power Systems</v>
          </cell>
          <cell r="C241">
            <v>105</v>
          </cell>
          <cell r="D241" t="str">
            <v>A &amp; G</v>
          </cell>
          <cell r="E241">
            <v>1050</v>
          </cell>
          <cell r="F241" t="str">
            <v>Dsbn Development &amp; Methods</v>
          </cell>
          <cell r="G241" t="str">
            <v>XM</v>
          </cell>
          <cell r="H241" t="str">
            <v>I</v>
          </cell>
          <cell r="I241" t="str">
            <v>01MC6</v>
          </cell>
          <cell r="J241" t="str">
            <v>PROJECT DESIGNER I</v>
          </cell>
          <cell r="K241">
            <v>1</v>
          </cell>
          <cell r="L241">
            <v>23.31</v>
          </cell>
          <cell r="M241">
            <v>23.31</v>
          </cell>
          <cell r="N241" t="str">
            <v>A &amp; G</v>
          </cell>
          <cell r="O241">
            <v>23.31</v>
          </cell>
          <cell r="P241">
            <v>0</v>
          </cell>
          <cell r="Q241">
            <v>0</v>
          </cell>
          <cell r="R241">
            <v>0</v>
          </cell>
          <cell r="S241">
            <v>0</v>
          </cell>
        </row>
        <row r="242">
          <cell r="B242" t="str">
            <v>Power Systems</v>
          </cell>
          <cell r="C242">
            <v>105</v>
          </cell>
          <cell r="D242" t="str">
            <v>A &amp; G</v>
          </cell>
          <cell r="E242">
            <v>1050</v>
          </cell>
          <cell r="F242" t="str">
            <v>Dsbn Development &amp; Methods</v>
          </cell>
          <cell r="G242" t="str">
            <v>XM</v>
          </cell>
          <cell r="H242" t="str">
            <v>I</v>
          </cell>
          <cell r="I242" t="str">
            <v>01MC6</v>
          </cell>
          <cell r="J242" t="str">
            <v>PROJECT DESIGNER I</v>
          </cell>
          <cell r="K242">
            <v>1</v>
          </cell>
          <cell r="L242">
            <v>25</v>
          </cell>
          <cell r="M242">
            <v>25</v>
          </cell>
          <cell r="N242" t="str">
            <v>A &amp; G</v>
          </cell>
          <cell r="O242">
            <v>25</v>
          </cell>
          <cell r="P242">
            <v>0</v>
          </cell>
          <cell r="Q242">
            <v>0</v>
          </cell>
          <cell r="R242">
            <v>0</v>
          </cell>
          <cell r="S242">
            <v>0</v>
          </cell>
        </row>
        <row r="243">
          <cell r="B243" t="str">
            <v>Power Systems</v>
          </cell>
          <cell r="C243">
            <v>105</v>
          </cell>
          <cell r="D243" t="str">
            <v>A &amp; G</v>
          </cell>
          <cell r="E243">
            <v>1050</v>
          </cell>
          <cell r="F243" t="str">
            <v>Dsbn Development &amp; Methods</v>
          </cell>
          <cell r="G243" t="str">
            <v>XM</v>
          </cell>
          <cell r="H243" t="str">
            <v>I</v>
          </cell>
          <cell r="I243" t="str">
            <v>01MC8</v>
          </cell>
          <cell r="J243" t="str">
            <v>INSTRUCTIONAL DESIGNER</v>
          </cell>
          <cell r="K243">
            <v>1</v>
          </cell>
          <cell r="L243">
            <v>33.78</v>
          </cell>
          <cell r="M243">
            <v>33.78</v>
          </cell>
          <cell r="N243" t="str">
            <v>A &amp; G</v>
          </cell>
          <cell r="O243">
            <v>33.78</v>
          </cell>
          <cell r="P243">
            <v>0</v>
          </cell>
          <cell r="Q243">
            <v>0</v>
          </cell>
          <cell r="R243">
            <v>0</v>
          </cell>
          <cell r="S243">
            <v>0</v>
          </cell>
        </row>
        <row r="244">
          <cell r="B244" t="str">
            <v>Power Systems</v>
          </cell>
          <cell r="C244">
            <v>105</v>
          </cell>
          <cell r="D244" t="str">
            <v>A &amp; G</v>
          </cell>
          <cell r="E244">
            <v>1050</v>
          </cell>
          <cell r="F244" t="str">
            <v>Dsbn Development &amp; Methods</v>
          </cell>
          <cell r="G244" t="str">
            <v>XM</v>
          </cell>
          <cell r="H244" t="str">
            <v>I</v>
          </cell>
          <cell r="I244" t="str">
            <v>01ME6</v>
          </cell>
          <cell r="J244" t="str">
            <v>PROJECT DESIGNER II</v>
          </cell>
          <cell r="K244">
            <v>5</v>
          </cell>
          <cell r="L244">
            <v>23.31</v>
          </cell>
          <cell r="M244">
            <v>116.55</v>
          </cell>
          <cell r="N244" t="str">
            <v>A &amp; G</v>
          </cell>
          <cell r="O244">
            <v>116.55</v>
          </cell>
          <cell r="P244">
            <v>0</v>
          </cell>
          <cell r="Q244">
            <v>0</v>
          </cell>
          <cell r="R244">
            <v>0</v>
          </cell>
          <cell r="S244">
            <v>0</v>
          </cell>
        </row>
        <row r="245">
          <cell r="B245" t="str">
            <v>Power Systems</v>
          </cell>
          <cell r="C245">
            <v>105</v>
          </cell>
          <cell r="D245" t="str">
            <v>A &amp; G</v>
          </cell>
          <cell r="E245">
            <v>1050</v>
          </cell>
          <cell r="F245" t="str">
            <v>Dsbn Development &amp; Methods</v>
          </cell>
          <cell r="G245" t="str">
            <v>XM</v>
          </cell>
          <cell r="H245" t="str">
            <v>I</v>
          </cell>
          <cell r="I245" t="str">
            <v>01MH7</v>
          </cell>
          <cell r="J245" t="str">
            <v>DISTRIBUTION SYSTEM ANALYST I</v>
          </cell>
          <cell r="K245">
            <v>1</v>
          </cell>
          <cell r="L245">
            <v>28.44</v>
          </cell>
          <cell r="M245">
            <v>28.44</v>
          </cell>
          <cell r="N245" t="str">
            <v>A &amp; G</v>
          </cell>
          <cell r="O245">
            <v>28.44</v>
          </cell>
          <cell r="P245">
            <v>0</v>
          </cell>
          <cell r="Q245">
            <v>0</v>
          </cell>
          <cell r="R245">
            <v>0</v>
          </cell>
          <cell r="S245">
            <v>0</v>
          </cell>
        </row>
        <row r="246">
          <cell r="B246" t="str">
            <v>Power Systems</v>
          </cell>
          <cell r="C246">
            <v>105</v>
          </cell>
          <cell r="D246" t="str">
            <v>A &amp; G</v>
          </cell>
          <cell r="E246">
            <v>1050</v>
          </cell>
          <cell r="F246" t="str">
            <v>Dsbn Development &amp; Methods</v>
          </cell>
          <cell r="G246" t="str">
            <v>XM</v>
          </cell>
          <cell r="H246" t="str">
            <v>M</v>
          </cell>
          <cell r="I246" t="str">
            <v>01MH9</v>
          </cell>
          <cell r="J246" t="str">
            <v>DISTRIBUTION TRAINING &amp; METHOD</v>
          </cell>
          <cell r="K246">
            <v>1</v>
          </cell>
          <cell r="L246">
            <v>44.24</v>
          </cell>
          <cell r="M246">
            <v>44.24</v>
          </cell>
          <cell r="N246" t="str">
            <v>A &amp; G</v>
          </cell>
          <cell r="O246">
            <v>44.24</v>
          </cell>
          <cell r="P246">
            <v>0</v>
          </cell>
          <cell r="Q246">
            <v>0</v>
          </cell>
          <cell r="R246">
            <v>0</v>
          </cell>
          <cell r="S246">
            <v>0</v>
          </cell>
        </row>
        <row r="247">
          <cell r="B247" t="str">
            <v>Power Systems</v>
          </cell>
          <cell r="C247">
            <v>105</v>
          </cell>
          <cell r="D247" t="str">
            <v>A &amp; G</v>
          </cell>
          <cell r="E247">
            <v>1050</v>
          </cell>
          <cell r="F247" t="str">
            <v>Dsbn Development &amp; Methods</v>
          </cell>
          <cell r="G247" t="str">
            <v>XM</v>
          </cell>
          <cell r="H247" t="str">
            <v>S</v>
          </cell>
          <cell r="I247" t="str">
            <v>01MQ5</v>
          </cell>
          <cell r="J247" t="str">
            <v>DISTRIBUTION SUPERVISOR III</v>
          </cell>
          <cell r="K247">
            <v>3</v>
          </cell>
          <cell r="L247">
            <v>32</v>
          </cell>
          <cell r="M247">
            <v>96</v>
          </cell>
          <cell r="N247" t="str">
            <v>A &amp; G</v>
          </cell>
          <cell r="O247">
            <v>96</v>
          </cell>
          <cell r="P247">
            <v>0</v>
          </cell>
          <cell r="Q247">
            <v>0</v>
          </cell>
          <cell r="R247">
            <v>0</v>
          </cell>
          <cell r="S247">
            <v>0</v>
          </cell>
        </row>
        <row r="248">
          <cell r="B248" t="str">
            <v>Power Systems</v>
          </cell>
          <cell r="C248">
            <v>105</v>
          </cell>
          <cell r="D248" t="str">
            <v>A &amp; G</v>
          </cell>
          <cell r="E248">
            <v>1050</v>
          </cell>
          <cell r="F248" t="str">
            <v>Dsbn Development &amp; Methods</v>
          </cell>
          <cell r="G248" t="str">
            <v>XM</v>
          </cell>
          <cell r="H248" t="str">
            <v>S</v>
          </cell>
          <cell r="I248" t="str">
            <v>01MQ5</v>
          </cell>
          <cell r="J248" t="str">
            <v>DISTRIBUTION SUPERVISOR III</v>
          </cell>
          <cell r="K248">
            <v>1</v>
          </cell>
          <cell r="L248">
            <v>32.39</v>
          </cell>
          <cell r="M248">
            <v>32.39</v>
          </cell>
          <cell r="N248" t="str">
            <v>A &amp; G</v>
          </cell>
          <cell r="O248">
            <v>32.39</v>
          </cell>
          <cell r="P248">
            <v>0</v>
          </cell>
          <cell r="Q248">
            <v>0</v>
          </cell>
          <cell r="R248">
            <v>0</v>
          </cell>
          <cell r="S248">
            <v>0</v>
          </cell>
        </row>
        <row r="249">
          <cell r="B249" t="str">
            <v>Power Systems</v>
          </cell>
          <cell r="C249">
            <v>105</v>
          </cell>
          <cell r="D249" t="str">
            <v>A &amp; G</v>
          </cell>
          <cell r="E249">
            <v>1050</v>
          </cell>
          <cell r="F249" t="str">
            <v>Dsbn Development &amp; Methods</v>
          </cell>
          <cell r="G249" t="str">
            <v>XM</v>
          </cell>
          <cell r="H249" t="str">
            <v>S</v>
          </cell>
          <cell r="I249" t="str">
            <v>01MQ5</v>
          </cell>
          <cell r="J249" t="str">
            <v>DISTRIBUTION SUPERVISOR III</v>
          </cell>
          <cell r="K249">
            <v>1</v>
          </cell>
          <cell r="L249">
            <v>32.4</v>
          </cell>
          <cell r="M249">
            <v>32.4</v>
          </cell>
          <cell r="N249" t="str">
            <v>A &amp; G</v>
          </cell>
          <cell r="O249">
            <v>32.4</v>
          </cell>
          <cell r="P249">
            <v>0</v>
          </cell>
          <cell r="Q249">
            <v>0</v>
          </cell>
          <cell r="R249">
            <v>0</v>
          </cell>
          <cell r="S249">
            <v>0</v>
          </cell>
        </row>
        <row r="250">
          <cell r="B250" t="str">
            <v>Power Systems</v>
          </cell>
          <cell r="C250">
            <v>105</v>
          </cell>
          <cell r="D250" t="str">
            <v>A &amp; G</v>
          </cell>
          <cell r="E250">
            <v>1050</v>
          </cell>
          <cell r="F250" t="str">
            <v>Dsbn Development &amp; Methods</v>
          </cell>
          <cell r="G250" t="str">
            <v>XM</v>
          </cell>
          <cell r="H250" t="str">
            <v>S</v>
          </cell>
          <cell r="I250" t="str">
            <v>01MQ5</v>
          </cell>
          <cell r="J250" t="str">
            <v>DISTRIBUTION SUPV III</v>
          </cell>
          <cell r="K250">
            <v>1</v>
          </cell>
          <cell r="L250">
            <v>32</v>
          </cell>
          <cell r="M250">
            <v>32</v>
          </cell>
          <cell r="N250" t="str">
            <v>A &amp; G</v>
          </cell>
          <cell r="O250">
            <v>32</v>
          </cell>
          <cell r="P250">
            <v>0</v>
          </cell>
          <cell r="Q250">
            <v>0</v>
          </cell>
          <cell r="R250">
            <v>0</v>
          </cell>
          <cell r="S250">
            <v>0</v>
          </cell>
        </row>
        <row r="251">
          <cell r="B251" t="str">
            <v>Power Systems</v>
          </cell>
          <cell r="C251">
            <v>105</v>
          </cell>
          <cell r="D251" t="str">
            <v>A &amp; G</v>
          </cell>
          <cell r="E251">
            <v>1050</v>
          </cell>
          <cell r="F251" t="str">
            <v>Dsbn Development &amp; Methods</v>
          </cell>
          <cell r="G251" t="str">
            <v>XM</v>
          </cell>
          <cell r="H251" t="str">
            <v>P</v>
          </cell>
          <cell r="I251" t="str">
            <v>01MY4</v>
          </cell>
          <cell r="J251" t="str">
            <v>DISTRIBUTION OPERATIONS SPECIA</v>
          </cell>
          <cell r="K251">
            <v>1</v>
          </cell>
          <cell r="L251">
            <v>36.54</v>
          </cell>
          <cell r="M251">
            <v>36.54</v>
          </cell>
          <cell r="N251" t="str">
            <v>A &amp; G</v>
          </cell>
          <cell r="O251">
            <v>36.54</v>
          </cell>
          <cell r="P251">
            <v>0</v>
          </cell>
          <cell r="Q251">
            <v>0</v>
          </cell>
          <cell r="R251">
            <v>0</v>
          </cell>
          <cell r="S251">
            <v>0</v>
          </cell>
        </row>
        <row r="252">
          <cell r="B252" t="str">
            <v>Power Systems</v>
          </cell>
          <cell r="C252">
            <v>105</v>
          </cell>
          <cell r="D252" t="str">
            <v>A &amp; G</v>
          </cell>
          <cell r="E252">
            <v>1050</v>
          </cell>
          <cell r="F252" t="str">
            <v>Dsbn Development &amp; Methods</v>
          </cell>
          <cell r="G252" t="str">
            <v>XM</v>
          </cell>
          <cell r="H252" t="str">
            <v>P</v>
          </cell>
          <cell r="I252" t="str">
            <v>01MY4</v>
          </cell>
          <cell r="J252" t="str">
            <v>DISTRIBUTION OPERATIONS SPECIA</v>
          </cell>
          <cell r="K252">
            <v>1</v>
          </cell>
          <cell r="L252">
            <v>36.659999999999997</v>
          </cell>
          <cell r="M252">
            <v>36.659999999999997</v>
          </cell>
          <cell r="N252" t="str">
            <v>A &amp; G</v>
          </cell>
          <cell r="O252">
            <v>36.659999999999997</v>
          </cell>
          <cell r="P252">
            <v>0</v>
          </cell>
          <cell r="Q252">
            <v>0</v>
          </cell>
          <cell r="R252">
            <v>0</v>
          </cell>
          <cell r="S252">
            <v>0</v>
          </cell>
        </row>
        <row r="253">
          <cell r="B253" t="str">
            <v>Power Systems</v>
          </cell>
          <cell r="C253">
            <v>105</v>
          </cell>
          <cell r="D253" t="str">
            <v>A &amp; G</v>
          </cell>
          <cell r="E253">
            <v>1050</v>
          </cell>
          <cell r="F253" t="str">
            <v>Dsbn Development &amp; Methods</v>
          </cell>
          <cell r="G253" t="str">
            <v>XM</v>
          </cell>
          <cell r="H253" t="str">
            <v>P</v>
          </cell>
          <cell r="I253" t="str">
            <v>01MY4</v>
          </cell>
          <cell r="J253" t="str">
            <v>DISTRIBUTION OPERATIONS SPECIA</v>
          </cell>
          <cell r="K253">
            <v>1</v>
          </cell>
          <cell r="L253">
            <v>36.840000000000003</v>
          </cell>
          <cell r="M253">
            <v>36.840000000000003</v>
          </cell>
          <cell r="N253" t="str">
            <v>A &amp; G</v>
          </cell>
          <cell r="O253">
            <v>36.840000000000003</v>
          </cell>
          <cell r="P253">
            <v>0</v>
          </cell>
          <cell r="Q253">
            <v>0</v>
          </cell>
          <cell r="R253">
            <v>0</v>
          </cell>
          <cell r="S253">
            <v>0</v>
          </cell>
        </row>
        <row r="254">
          <cell r="B254" t="str">
            <v>Power Systems</v>
          </cell>
          <cell r="C254">
            <v>105</v>
          </cell>
          <cell r="D254" t="str">
            <v>A &amp; G</v>
          </cell>
          <cell r="E254">
            <v>1050</v>
          </cell>
          <cell r="F254" t="str">
            <v>Dsbn Development &amp; Methods</v>
          </cell>
          <cell r="G254" t="str">
            <v>XM</v>
          </cell>
          <cell r="H254" t="str">
            <v>P</v>
          </cell>
          <cell r="I254" t="str">
            <v>01WVC</v>
          </cell>
          <cell r="J254" t="str">
            <v>STATISTICAL SPECIALIST</v>
          </cell>
          <cell r="K254">
            <v>1</v>
          </cell>
          <cell r="L254">
            <v>43.89</v>
          </cell>
          <cell r="M254">
            <v>43.89</v>
          </cell>
          <cell r="N254" t="str">
            <v>A &amp; G</v>
          </cell>
          <cell r="O254">
            <v>43.89</v>
          </cell>
          <cell r="P254">
            <v>0</v>
          </cell>
          <cell r="Q254">
            <v>0</v>
          </cell>
          <cell r="R254">
            <v>0</v>
          </cell>
          <cell r="S254">
            <v>0</v>
          </cell>
        </row>
        <row r="255">
          <cell r="B255" t="str">
            <v>Power Systems</v>
          </cell>
          <cell r="C255">
            <v>105</v>
          </cell>
          <cell r="D255" t="str">
            <v>A &amp; G</v>
          </cell>
          <cell r="E255">
            <v>1050</v>
          </cell>
          <cell r="F255" t="str">
            <v>Dsbn Development &amp; Methods</v>
          </cell>
          <cell r="G255" t="str">
            <v>NB</v>
          </cell>
          <cell r="H255" t="str">
            <v>I</v>
          </cell>
          <cell r="I255" t="str">
            <v>01X63</v>
          </cell>
          <cell r="J255" t="str">
            <v>ADMINISTRATIVE SPECIALIST I</v>
          </cell>
          <cell r="K255">
            <v>1</v>
          </cell>
          <cell r="L255">
            <v>16.71</v>
          </cell>
          <cell r="M255">
            <v>16.71</v>
          </cell>
          <cell r="N255" t="str">
            <v>A &amp; G</v>
          </cell>
          <cell r="O255">
            <v>16.71</v>
          </cell>
          <cell r="P255">
            <v>0</v>
          </cell>
          <cell r="Q255">
            <v>0</v>
          </cell>
          <cell r="R255">
            <v>0</v>
          </cell>
          <cell r="S255">
            <v>0</v>
          </cell>
        </row>
        <row r="256">
          <cell r="B256" t="str">
            <v>Power Systems</v>
          </cell>
          <cell r="C256">
            <v>105</v>
          </cell>
          <cell r="D256" t="str">
            <v>A &amp; G</v>
          </cell>
          <cell r="E256">
            <v>1050</v>
          </cell>
          <cell r="F256" t="str">
            <v>Dsbn Development &amp; Methods</v>
          </cell>
          <cell r="G256" t="str">
            <v>BU</v>
          </cell>
          <cell r="H256" t="str">
            <v>I</v>
          </cell>
          <cell r="I256" t="str">
            <v>05469</v>
          </cell>
          <cell r="J256" t="str">
            <v>DSBN INSTRUCTOR</v>
          </cell>
          <cell r="K256">
            <v>1</v>
          </cell>
          <cell r="L256">
            <v>27.71</v>
          </cell>
          <cell r="M256">
            <v>27.71</v>
          </cell>
          <cell r="N256" t="str">
            <v>A &amp; G</v>
          </cell>
          <cell r="O256">
            <v>27.71</v>
          </cell>
          <cell r="P256">
            <v>0</v>
          </cell>
          <cell r="Q256">
            <v>0</v>
          </cell>
          <cell r="R256">
            <v>0</v>
          </cell>
          <cell r="S256">
            <v>0</v>
          </cell>
        </row>
        <row r="257">
          <cell r="B257" t="str">
            <v>Power Systems</v>
          </cell>
          <cell r="C257">
            <v>472</v>
          </cell>
          <cell r="D257" t="str">
            <v>Not A &amp; G</v>
          </cell>
          <cell r="E257">
            <v>4719</v>
          </cell>
          <cell r="F257" t="str">
            <v>Dsbn - Boca Raton Supvs/Dsn</v>
          </cell>
          <cell r="G257" t="str">
            <v>XM</v>
          </cell>
          <cell r="H257" t="str">
            <v>M</v>
          </cell>
          <cell r="I257" t="str">
            <v>01ME3</v>
          </cell>
          <cell r="J257" t="str">
            <v>DISTRIBUTION AREA MGR I</v>
          </cell>
          <cell r="K257">
            <v>1</v>
          </cell>
          <cell r="L257">
            <v>50.14</v>
          </cell>
          <cell r="M257">
            <v>50.14</v>
          </cell>
          <cell r="N257" t="str">
            <v>Spv/Sup</v>
          </cell>
          <cell r="O257">
            <v>0</v>
          </cell>
          <cell r="P257">
            <v>50.14</v>
          </cell>
          <cell r="Q257">
            <v>0</v>
          </cell>
          <cell r="R257">
            <v>0</v>
          </cell>
          <cell r="S257">
            <v>0</v>
          </cell>
        </row>
        <row r="258">
          <cell r="B258" t="str">
            <v>Power Systems</v>
          </cell>
          <cell r="C258">
            <v>472</v>
          </cell>
          <cell r="D258" t="str">
            <v>Not A &amp; G</v>
          </cell>
          <cell r="E258">
            <v>4719</v>
          </cell>
          <cell r="F258" t="str">
            <v>Dsbn - Boca Raton Supvs/Dsn</v>
          </cell>
          <cell r="G258" t="str">
            <v>XM</v>
          </cell>
          <cell r="H258" t="str">
            <v>I</v>
          </cell>
          <cell r="I258" t="str">
            <v>01MF6</v>
          </cell>
          <cell r="J258" t="str">
            <v>ASSOCIATE PROJECT DESIGNER</v>
          </cell>
          <cell r="K258">
            <v>1</v>
          </cell>
          <cell r="L258">
            <v>17</v>
          </cell>
          <cell r="M258">
            <v>17</v>
          </cell>
          <cell r="N258" t="str">
            <v>Spv/Sup</v>
          </cell>
          <cell r="O258">
            <v>0</v>
          </cell>
          <cell r="P258">
            <v>17</v>
          </cell>
          <cell r="Q258">
            <v>0</v>
          </cell>
          <cell r="R258">
            <v>0</v>
          </cell>
          <cell r="S258">
            <v>0</v>
          </cell>
        </row>
        <row r="259">
          <cell r="B259" t="str">
            <v>Power Systems</v>
          </cell>
          <cell r="C259">
            <v>472</v>
          </cell>
          <cell r="D259" t="str">
            <v>Not A &amp; G</v>
          </cell>
          <cell r="E259">
            <v>4719</v>
          </cell>
          <cell r="F259" t="str">
            <v>Dsbn - Boca Raton Supvs/Dsn</v>
          </cell>
          <cell r="G259" t="str">
            <v>XM</v>
          </cell>
          <cell r="H259" t="str">
            <v>I</v>
          </cell>
          <cell r="I259" t="str">
            <v>01MF6</v>
          </cell>
          <cell r="J259" t="str">
            <v>ASSOCIATE PROJECT DESIGNER</v>
          </cell>
          <cell r="K259">
            <v>1</v>
          </cell>
          <cell r="L259">
            <v>20.3</v>
          </cell>
          <cell r="M259">
            <v>20.3</v>
          </cell>
          <cell r="N259" t="str">
            <v>Spv/Sup</v>
          </cell>
          <cell r="O259">
            <v>0</v>
          </cell>
          <cell r="P259">
            <v>20.3</v>
          </cell>
          <cell r="Q259">
            <v>0</v>
          </cell>
          <cell r="R259">
            <v>0</v>
          </cell>
          <cell r="S259">
            <v>0</v>
          </cell>
        </row>
        <row r="260">
          <cell r="B260" t="str">
            <v>Power Systems</v>
          </cell>
          <cell r="C260">
            <v>472</v>
          </cell>
          <cell r="D260" t="str">
            <v>Not A &amp; G</v>
          </cell>
          <cell r="E260">
            <v>4719</v>
          </cell>
          <cell r="F260" t="str">
            <v>Dsbn - Boca Raton Supvs/Dsn</v>
          </cell>
          <cell r="G260" t="str">
            <v>XM</v>
          </cell>
          <cell r="H260" t="str">
            <v>I</v>
          </cell>
          <cell r="I260" t="str">
            <v>01MF6</v>
          </cell>
          <cell r="J260" t="str">
            <v>ASSOCIATE PROJECT DESIGNER</v>
          </cell>
          <cell r="K260">
            <v>1</v>
          </cell>
          <cell r="L260">
            <v>20.94</v>
          </cell>
          <cell r="M260">
            <v>20.94</v>
          </cell>
          <cell r="N260" t="str">
            <v>Spv/Sup</v>
          </cell>
          <cell r="O260">
            <v>0</v>
          </cell>
          <cell r="P260">
            <v>20.94</v>
          </cell>
          <cell r="Q260">
            <v>0</v>
          </cell>
          <cell r="R260">
            <v>0</v>
          </cell>
          <cell r="S260">
            <v>0</v>
          </cell>
        </row>
        <row r="261">
          <cell r="B261" t="str">
            <v>Power Systems</v>
          </cell>
          <cell r="C261">
            <v>472</v>
          </cell>
          <cell r="D261" t="str">
            <v>Not A &amp; G</v>
          </cell>
          <cell r="E261">
            <v>4719</v>
          </cell>
          <cell r="F261" t="str">
            <v>Dsbn - Boca Raton Supvs/Dsn</v>
          </cell>
          <cell r="G261" t="str">
            <v>XM</v>
          </cell>
          <cell r="H261" t="str">
            <v>S</v>
          </cell>
          <cell r="I261" t="str">
            <v>01MK5</v>
          </cell>
          <cell r="J261" t="str">
            <v>SR CONTR CONSTRUCTION REPRESEN</v>
          </cell>
          <cell r="K261">
            <v>1</v>
          </cell>
          <cell r="L261">
            <v>30.74</v>
          </cell>
          <cell r="M261">
            <v>30.74</v>
          </cell>
          <cell r="N261" t="str">
            <v>Spv/Sup</v>
          </cell>
          <cell r="O261">
            <v>0</v>
          </cell>
          <cell r="P261">
            <v>30.74</v>
          </cell>
          <cell r="Q261">
            <v>0</v>
          </cell>
          <cell r="R261">
            <v>0</v>
          </cell>
          <cell r="S261">
            <v>0</v>
          </cell>
        </row>
        <row r="262">
          <cell r="B262" t="str">
            <v>Power Systems</v>
          </cell>
          <cell r="C262">
            <v>472</v>
          </cell>
          <cell r="D262" t="str">
            <v>Not A &amp; G</v>
          </cell>
          <cell r="E262">
            <v>4719</v>
          </cell>
          <cell r="F262" t="str">
            <v>Dsbn - Boca Raton Supvs/Dsn</v>
          </cell>
          <cell r="G262" t="str">
            <v>XM</v>
          </cell>
          <cell r="H262" t="str">
            <v>I</v>
          </cell>
          <cell r="I262" t="str">
            <v>01ML5</v>
          </cell>
          <cell r="J262" t="str">
            <v>CONTRACTOR CONSTRUCTION REP</v>
          </cell>
          <cell r="K262">
            <v>1</v>
          </cell>
          <cell r="L262">
            <v>25.8</v>
          </cell>
          <cell r="M262">
            <v>25.8</v>
          </cell>
          <cell r="N262" t="str">
            <v>Spv/Sup</v>
          </cell>
          <cell r="O262">
            <v>0</v>
          </cell>
          <cell r="P262">
            <v>25.8</v>
          </cell>
          <cell r="Q262">
            <v>0</v>
          </cell>
          <cell r="R262">
            <v>0</v>
          </cell>
          <cell r="S262">
            <v>0</v>
          </cell>
        </row>
        <row r="263">
          <cell r="B263" t="str">
            <v>Power Systems</v>
          </cell>
          <cell r="C263">
            <v>472</v>
          </cell>
          <cell r="D263" t="str">
            <v>Not A &amp; G</v>
          </cell>
          <cell r="E263">
            <v>4719</v>
          </cell>
          <cell r="F263" t="str">
            <v>Dsbn - Boca Raton Supvs/Dsn</v>
          </cell>
          <cell r="G263" t="str">
            <v>XM</v>
          </cell>
          <cell r="H263" t="str">
            <v>S</v>
          </cell>
          <cell r="I263" t="str">
            <v>01ML5</v>
          </cell>
          <cell r="J263" t="str">
            <v>CONTRACTOR CONSTRUCTION REP</v>
          </cell>
          <cell r="K263">
            <v>1</v>
          </cell>
          <cell r="L263">
            <v>29.54</v>
          </cell>
          <cell r="M263">
            <v>29.54</v>
          </cell>
          <cell r="N263" t="str">
            <v>Spv/Sup</v>
          </cell>
          <cell r="O263">
            <v>0</v>
          </cell>
          <cell r="P263">
            <v>29.54</v>
          </cell>
          <cell r="Q263">
            <v>0</v>
          </cell>
          <cell r="R263">
            <v>0</v>
          </cell>
          <cell r="S263">
            <v>0</v>
          </cell>
        </row>
        <row r="264">
          <cell r="B264" t="str">
            <v>Power Systems</v>
          </cell>
          <cell r="C264">
            <v>472</v>
          </cell>
          <cell r="D264" t="str">
            <v>Not A &amp; G</v>
          </cell>
          <cell r="E264">
            <v>4719</v>
          </cell>
          <cell r="F264" t="str">
            <v>Dsbn - Boca Raton Supvs/Dsn</v>
          </cell>
          <cell r="G264" t="str">
            <v>XM</v>
          </cell>
          <cell r="H264" t="str">
            <v>S</v>
          </cell>
          <cell r="I264" t="str">
            <v>01MP5</v>
          </cell>
          <cell r="J264" t="str">
            <v>DISTRIBUTION SUPV II</v>
          </cell>
          <cell r="K264">
            <v>1</v>
          </cell>
          <cell r="L264">
            <v>35.18</v>
          </cell>
          <cell r="M264">
            <v>35.18</v>
          </cell>
          <cell r="N264" t="str">
            <v>Spv/Sup</v>
          </cell>
          <cell r="O264">
            <v>0</v>
          </cell>
          <cell r="P264">
            <v>35.18</v>
          </cell>
          <cell r="Q264">
            <v>0</v>
          </cell>
          <cell r="R264">
            <v>0</v>
          </cell>
          <cell r="S264">
            <v>0</v>
          </cell>
        </row>
        <row r="265">
          <cell r="B265" t="str">
            <v>Power Systems</v>
          </cell>
          <cell r="C265">
            <v>472</v>
          </cell>
          <cell r="D265" t="str">
            <v>Not A &amp; G</v>
          </cell>
          <cell r="E265">
            <v>4719</v>
          </cell>
          <cell r="F265" t="str">
            <v>Dsbn - Boca Raton Supvs/Dsn</v>
          </cell>
          <cell r="G265" t="str">
            <v>XM</v>
          </cell>
          <cell r="H265" t="str">
            <v>S</v>
          </cell>
          <cell r="I265" t="str">
            <v>01MP5</v>
          </cell>
          <cell r="J265" t="str">
            <v>DISTRIBUTION SUPV II</v>
          </cell>
          <cell r="K265">
            <v>1</v>
          </cell>
          <cell r="L265">
            <v>35.56</v>
          </cell>
          <cell r="M265">
            <v>35.56</v>
          </cell>
          <cell r="N265" t="str">
            <v>Spv/Sup</v>
          </cell>
          <cell r="O265">
            <v>0</v>
          </cell>
          <cell r="P265">
            <v>35.56</v>
          </cell>
          <cell r="Q265">
            <v>0</v>
          </cell>
          <cell r="R265">
            <v>0</v>
          </cell>
          <cell r="S265">
            <v>0</v>
          </cell>
        </row>
        <row r="266">
          <cell r="B266" t="str">
            <v>Power Systems</v>
          </cell>
          <cell r="C266">
            <v>472</v>
          </cell>
          <cell r="D266" t="str">
            <v>Not A &amp; G</v>
          </cell>
          <cell r="E266">
            <v>4719</v>
          </cell>
          <cell r="F266" t="str">
            <v>Dsbn - Boca Raton Supvs/Dsn</v>
          </cell>
          <cell r="G266" t="str">
            <v>XM</v>
          </cell>
          <cell r="H266" t="str">
            <v>S</v>
          </cell>
          <cell r="I266" t="str">
            <v>01MP5</v>
          </cell>
          <cell r="J266" t="str">
            <v>DISTRIBUTION SUPV II</v>
          </cell>
          <cell r="K266">
            <v>1</v>
          </cell>
          <cell r="L266">
            <v>36.24</v>
          </cell>
          <cell r="M266">
            <v>36.24</v>
          </cell>
          <cell r="N266" t="str">
            <v>Spv/Sup</v>
          </cell>
          <cell r="O266">
            <v>0</v>
          </cell>
          <cell r="P266">
            <v>36.24</v>
          </cell>
          <cell r="Q266">
            <v>0</v>
          </cell>
          <cell r="R266">
            <v>0</v>
          </cell>
          <cell r="S266">
            <v>0</v>
          </cell>
        </row>
        <row r="267">
          <cell r="B267" t="str">
            <v>Power Systems</v>
          </cell>
          <cell r="C267">
            <v>472</v>
          </cell>
          <cell r="D267" t="str">
            <v>Not A &amp; G</v>
          </cell>
          <cell r="E267">
            <v>4719</v>
          </cell>
          <cell r="F267" t="str">
            <v>Dsbn - Boca Raton Supvs/Dsn</v>
          </cell>
          <cell r="G267" t="str">
            <v>XM</v>
          </cell>
          <cell r="H267" t="str">
            <v>S</v>
          </cell>
          <cell r="I267" t="str">
            <v>01MP5</v>
          </cell>
          <cell r="J267" t="str">
            <v>DISTRIBUTION SUPV II</v>
          </cell>
          <cell r="K267">
            <v>1</v>
          </cell>
          <cell r="L267">
            <v>36.35</v>
          </cell>
          <cell r="M267">
            <v>36.35</v>
          </cell>
          <cell r="N267" t="str">
            <v>Spv/Sup</v>
          </cell>
          <cell r="O267">
            <v>0</v>
          </cell>
          <cell r="P267">
            <v>36.35</v>
          </cell>
          <cell r="Q267">
            <v>0</v>
          </cell>
          <cell r="R267">
            <v>0</v>
          </cell>
          <cell r="S267">
            <v>0</v>
          </cell>
        </row>
        <row r="268">
          <cell r="B268" t="str">
            <v>Power Systems</v>
          </cell>
          <cell r="C268">
            <v>472</v>
          </cell>
          <cell r="D268" t="str">
            <v>Not A &amp; G</v>
          </cell>
          <cell r="E268">
            <v>4719</v>
          </cell>
          <cell r="F268" t="str">
            <v>Dsbn - Boca Raton Supvs/Dsn</v>
          </cell>
          <cell r="G268" t="str">
            <v>XM</v>
          </cell>
          <cell r="H268" t="str">
            <v>S</v>
          </cell>
          <cell r="I268" t="str">
            <v>01MP5</v>
          </cell>
          <cell r="J268" t="str">
            <v>DISTRIBUTION SUPV II</v>
          </cell>
          <cell r="K268">
            <v>1</v>
          </cell>
          <cell r="L268">
            <v>36.4</v>
          </cell>
          <cell r="M268">
            <v>36.4</v>
          </cell>
          <cell r="N268" t="str">
            <v>Spv/Sup</v>
          </cell>
          <cell r="O268">
            <v>0</v>
          </cell>
          <cell r="P268">
            <v>36.4</v>
          </cell>
          <cell r="Q268">
            <v>0</v>
          </cell>
          <cell r="R268">
            <v>0</v>
          </cell>
          <cell r="S268">
            <v>0</v>
          </cell>
        </row>
        <row r="269">
          <cell r="B269" t="str">
            <v>Power Systems</v>
          </cell>
          <cell r="C269">
            <v>472</v>
          </cell>
          <cell r="D269" t="str">
            <v>Not A &amp; G</v>
          </cell>
          <cell r="E269">
            <v>4719</v>
          </cell>
          <cell r="F269" t="str">
            <v>Dsbn - Boca Raton Supvs/Dsn</v>
          </cell>
          <cell r="G269" t="str">
            <v>XM</v>
          </cell>
          <cell r="H269" t="str">
            <v>S</v>
          </cell>
          <cell r="I269" t="str">
            <v>01MQ5</v>
          </cell>
          <cell r="J269" t="str">
            <v>DISTRIBUTION SUPV III</v>
          </cell>
          <cell r="K269">
            <v>1</v>
          </cell>
          <cell r="L269">
            <v>28.76</v>
          </cell>
          <cell r="M269">
            <v>28.76</v>
          </cell>
          <cell r="N269" t="str">
            <v>Spv/Sup</v>
          </cell>
          <cell r="O269">
            <v>0</v>
          </cell>
          <cell r="P269">
            <v>28.76</v>
          </cell>
          <cell r="Q269">
            <v>0</v>
          </cell>
          <cell r="R269">
            <v>0</v>
          </cell>
          <cell r="S269">
            <v>0</v>
          </cell>
        </row>
        <row r="270">
          <cell r="B270" t="str">
            <v>Power Systems</v>
          </cell>
          <cell r="C270">
            <v>472</v>
          </cell>
          <cell r="D270" t="str">
            <v>Not A &amp; G</v>
          </cell>
          <cell r="E270">
            <v>4719</v>
          </cell>
          <cell r="F270" t="str">
            <v>Dsbn - Boca Raton Supvs/Dsn</v>
          </cell>
          <cell r="G270" t="str">
            <v>XM</v>
          </cell>
          <cell r="H270" t="str">
            <v>S</v>
          </cell>
          <cell r="I270" t="str">
            <v>01MQ5</v>
          </cell>
          <cell r="J270" t="str">
            <v>DISTRIBUTION SUPV III</v>
          </cell>
          <cell r="K270">
            <v>1</v>
          </cell>
          <cell r="L270">
            <v>30.69</v>
          </cell>
          <cell r="M270">
            <v>30.69</v>
          </cell>
          <cell r="N270" t="str">
            <v>Spv/Sup</v>
          </cell>
          <cell r="O270">
            <v>0</v>
          </cell>
          <cell r="P270">
            <v>30.69</v>
          </cell>
          <cell r="Q270">
            <v>0</v>
          </cell>
          <cell r="R270">
            <v>0</v>
          </cell>
          <cell r="S270">
            <v>0</v>
          </cell>
        </row>
        <row r="271">
          <cell r="B271" t="str">
            <v>Power Systems</v>
          </cell>
          <cell r="C271">
            <v>122</v>
          </cell>
          <cell r="D271" t="str">
            <v>A &amp; G</v>
          </cell>
          <cell r="E271">
            <v>1220</v>
          </cell>
          <cell r="F271" t="str">
            <v>Dsbn Restoration Support</v>
          </cell>
          <cell r="G271" t="str">
            <v>XM</v>
          </cell>
          <cell r="H271" t="str">
            <v>S</v>
          </cell>
          <cell r="I271" t="str">
            <v>01M05</v>
          </cell>
          <cell r="J271" t="str">
            <v>DISTRIBUTION SUPV I</v>
          </cell>
          <cell r="K271">
            <v>1</v>
          </cell>
          <cell r="L271">
            <v>40.24</v>
          </cell>
          <cell r="M271">
            <v>40.24</v>
          </cell>
          <cell r="N271" t="str">
            <v>A &amp; G</v>
          </cell>
          <cell r="O271">
            <v>40.24</v>
          </cell>
          <cell r="P271">
            <v>0</v>
          </cell>
          <cell r="Q271">
            <v>0</v>
          </cell>
          <cell r="R271">
            <v>0</v>
          </cell>
          <cell r="S271">
            <v>0</v>
          </cell>
        </row>
        <row r="272">
          <cell r="B272" t="str">
            <v>Power Systems</v>
          </cell>
          <cell r="C272">
            <v>122</v>
          </cell>
          <cell r="D272" t="str">
            <v>A &amp; G</v>
          </cell>
          <cell r="E272">
            <v>1220</v>
          </cell>
          <cell r="F272" t="str">
            <v>Dsbn Restoration Support</v>
          </cell>
          <cell r="G272" t="str">
            <v>XM</v>
          </cell>
          <cell r="H272" t="str">
            <v>M</v>
          </cell>
          <cell r="I272" t="str">
            <v>01M23</v>
          </cell>
          <cell r="J272" t="str">
            <v>DISTRIBUTION OPERATIONS MGR II</v>
          </cell>
          <cell r="K272">
            <v>1</v>
          </cell>
          <cell r="L272">
            <v>43.33</v>
          </cell>
          <cell r="M272">
            <v>43.33</v>
          </cell>
          <cell r="N272" t="str">
            <v>A &amp; G</v>
          </cell>
          <cell r="O272">
            <v>43.33</v>
          </cell>
          <cell r="P272">
            <v>0</v>
          </cell>
          <cell r="Q272">
            <v>0</v>
          </cell>
          <cell r="R272">
            <v>0</v>
          </cell>
          <cell r="S272">
            <v>0</v>
          </cell>
        </row>
        <row r="273">
          <cell r="B273" t="str">
            <v>Power Systems</v>
          </cell>
          <cell r="C273">
            <v>122</v>
          </cell>
          <cell r="D273" t="str">
            <v>A &amp; G</v>
          </cell>
          <cell r="E273">
            <v>1220</v>
          </cell>
          <cell r="F273" t="str">
            <v>Dsbn Restoration Support</v>
          </cell>
          <cell r="G273" t="str">
            <v>XM</v>
          </cell>
          <cell r="H273" t="str">
            <v>S</v>
          </cell>
          <cell r="I273" t="str">
            <v>01MQ1</v>
          </cell>
          <cell r="J273" t="str">
            <v>OPERATIONS SUPPORT SUPV I</v>
          </cell>
          <cell r="K273">
            <v>1</v>
          </cell>
          <cell r="L273">
            <v>39.729999999999997</v>
          </cell>
          <cell r="M273">
            <v>39.729999999999997</v>
          </cell>
          <cell r="N273" t="str">
            <v>A &amp; G</v>
          </cell>
          <cell r="O273">
            <v>39.729999999999997</v>
          </cell>
          <cell r="P273">
            <v>0</v>
          </cell>
          <cell r="Q273">
            <v>0</v>
          </cell>
          <cell r="R273">
            <v>0</v>
          </cell>
          <cell r="S273">
            <v>0</v>
          </cell>
        </row>
        <row r="274">
          <cell r="B274" t="str">
            <v>Power Systems</v>
          </cell>
          <cell r="C274">
            <v>122</v>
          </cell>
          <cell r="D274" t="str">
            <v>A &amp; G</v>
          </cell>
          <cell r="E274">
            <v>1220</v>
          </cell>
          <cell r="F274" t="str">
            <v>Dsbn Restoration Support</v>
          </cell>
          <cell r="G274" t="str">
            <v>XM</v>
          </cell>
          <cell r="H274" t="str">
            <v>S</v>
          </cell>
          <cell r="I274" t="str">
            <v>01MQ1</v>
          </cell>
          <cell r="J274" t="str">
            <v>OPERATIONS SUPPORT SUPV I</v>
          </cell>
          <cell r="K274">
            <v>1</v>
          </cell>
          <cell r="L274">
            <v>39.93</v>
          </cell>
          <cell r="M274">
            <v>39.93</v>
          </cell>
          <cell r="N274" t="str">
            <v>A &amp; G</v>
          </cell>
          <cell r="O274">
            <v>39.93</v>
          </cell>
          <cell r="P274">
            <v>0</v>
          </cell>
          <cell r="Q274">
            <v>0</v>
          </cell>
          <cell r="R274">
            <v>0</v>
          </cell>
          <cell r="S274">
            <v>0</v>
          </cell>
        </row>
        <row r="275">
          <cell r="B275" t="str">
            <v>Power Systems</v>
          </cell>
          <cell r="C275">
            <v>122</v>
          </cell>
          <cell r="D275" t="str">
            <v>A &amp; G</v>
          </cell>
          <cell r="E275">
            <v>1220</v>
          </cell>
          <cell r="F275" t="str">
            <v>Dsbn Restoration Support</v>
          </cell>
          <cell r="G275" t="str">
            <v>XM</v>
          </cell>
          <cell r="H275" t="str">
            <v>S</v>
          </cell>
          <cell r="I275" t="str">
            <v>01MQ1</v>
          </cell>
          <cell r="J275" t="str">
            <v>OPERATIONS SUPPORT SUPV I</v>
          </cell>
          <cell r="K275">
            <v>1</v>
          </cell>
          <cell r="L275">
            <v>41.63</v>
          </cell>
          <cell r="M275">
            <v>41.63</v>
          </cell>
          <cell r="N275" t="str">
            <v>A &amp; G</v>
          </cell>
          <cell r="O275">
            <v>41.63</v>
          </cell>
          <cell r="P275">
            <v>0</v>
          </cell>
          <cell r="Q275">
            <v>0</v>
          </cell>
          <cell r="R275">
            <v>0</v>
          </cell>
          <cell r="S275">
            <v>0</v>
          </cell>
        </row>
        <row r="276">
          <cell r="B276" t="str">
            <v>Power Systems</v>
          </cell>
          <cell r="C276">
            <v>122</v>
          </cell>
          <cell r="D276" t="str">
            <v>A &amp; G</v>
          </cell>
          <cell r="E276">
            <v>1220</v>
          </cell>
          <cell r="F276" t="str">
            <v>Dsbn Restoration Support</v>
          </cell>
          <cell r="G276" t="str">
            <v>XM</v>
          </cell>
          <cell r="H276" t="str">
            <v>S</v>
          </cell>
          <cell r="I276" t="str">
            <v>01MQ2</v>
          </cell>
          <cell r="J276" t="str">
            <v>OPERATIONS SUPPORT SUPV II</v>
          </cell>
          <cell r="K276">
            <v>1</v>
          </cell>
          <cell r="L276">
            <v>33.44</v>
          </cell>
          <cell r="M276">
            <v>33.44</v>
          </cell>
          <cell r="N276" t="str">
            <v>A &amp; G</v>
          </cell>
          <cell r="O276">
            <v>33.44</v>
          </cell>
          <cell r="P276">
            <v>0</v>
          </cell>
          <cell r="Q276">
            <v>0</v>
          </cell>
          <cell r="R276">
            <v>0</v>
          </cell>
          <cell r="S276">
            <v>0</v>
          </cell>
        </row>
        <row r="277">
          <cell r="B277" t="str">
            <v>Power Systems</v>
          </cell>
          <cell r="C277">
            <v>122</v>
          </cell>
          <cell r="D277" t="str">
            <v>A &amp; G</v>
          </cell>
          <cell r="E277">
            <v>1220</v>
          </cell>
          <cell r="F277" t="str">
            <v>Dsbn Restoration Support</v>
          </cell>
          <cell r="G277" t="str">
            <v>XM</v>
          </cell>
          <cell r="H277" t="str">
            <v>I</v>
          </cell>
          <cell r="I277" t="str">
            <v>01RCL</v>
          </cell>
          <cell r="J277" t="str">
            <v>ARCHITECT</v>
          </cell>
          <cell r="K277">
            <v>1</v>
          </cell>
          <cell r="L277">
            <v>44.69</v>
          </cell>
          <cell r="M277">
            <v>44.69</v>
          </cell>
          <cell r="N277" t="str">
            <v>A &amp; G</v>
          </cell>
          <cell r="O277">
            <v>44.69</v>
          </cell>
          <cell r="P277">
            <v>0</v>
          </cell>
          <cell r="Q277">
            <v>0</v>
          </cell>
          <cell r="R277">
            <v>0</v>
          </cell>
          <cell r="S277">
            <v>0</v>
          </cell>
        </row>
        <row r="278">
          <cell r="B278" t="str">
            <v>Power Systems</v>
          </cell>
          <cell r="C278">
            <v>129</v>
          </cell>
          <cell r="D278" t="str">
            <v>Not A &amp; G</v>
          </cell>
          <cell r="E278">
            <v>1259</v>
          </cell>
          <cell r="F278" t="str">
            <v>St Johns Subst - Supv</v>
          </cell>
          <cell r="G278" t="str">
            <v>XM</v>
          </cell>
          <cell r="H278" t="str">
            <v>P</v>
          </cell>
          <cell r="I278" t="str">
            <v>01DE5</v>
          </cell>
          <cell r="J278" t="str">
            <v>PRINCIPAL ENGINEER</v>
          </cell>
          <cell r="K278">
            <v>1</v>
          </cell>
          <cell r="L278">
            <v>39.5</v>
          </cell>
          <cell r="M278">
            <v>39.5</v>
          </cell>
          <cell r="N278" t="str">
            <v>Spv/Sup</v>
          </cell>
          <cell r="O278">
            <v>0</v>
          </cell>
          <cell r="P278">
            <v>39.5</v>
          </cell>
          <cell r="Q278">
            <v>0</v>
          </cell>
          <cell r="R278">
            <v>0</v>
          </cell>
          <cell r="S278">
            <v>0</v>
          </cell>
        </row>
        <row r="279">
          <cell r="B279" t="str">
            <v>Power Systems</v>
          </cell>
          <cell r="C279">
            <v>129</v>
          </cell>
          <cell r="D279" t="str">
            <v>Not A &amp; G</v>
          </cell>
          <cell r="E279">
            <v>1251</v>
          </cell>
          <cell r="F279" t="str">
            <v>St Johns Subst - Crew</v>
          </cell>
          <cell r="G279" t="str">
            <v>BU</v>
          </cell>
          <cell r="H279" t="str">
            <v>I</v>
          </cell>
          <cell r="I279" t="str">
            <v>05330</v>
          </cell>
          <cell r="J279" t="str">
            <v>ELEC SUBST</v>
          </cell>
          <cell r="K279">
            <v>3</v>
          </cell>
          <cell r="L279">
            <v>26.04</v>
          </cell>
          <cell r="M279">
            <v>78.12</v>
          </cell>
          <cell r="N279" t="str">
            <v>Line</v>
          </cell>
          <cell r="O279">
            <v>0</v>
          </cell>
          <cell r="P279">
            <v>0</v>
          </cell>
          <cell r="Q279">
            <v>0</v>
          </cell>
          <cell r="R279">
            <v>78.12</v>
          </cell>
          <cell r="S279">
            <v>0</v>
          </cell>
        </row>
        <row r="280">
          <cell r="B280" t="str">
            <v>Power Systems</v>
          </cell>
          <cell r="C280">
            <v>129</v>
          </cell>
          <cell r="D280" t="str">
            <v>Not A &amp; G</v>
          </cell>
          <cell r="E280">
            <v>1253</v>
          </cell>
          <cell r="F280" t="str">
            <v>St Johns Subst - Bi/Wkly</v>
          </cell>
          <cell r="G280" t="str">
            <v>BU</v>
          </cell>
          <cell r="H280" t="str">
            <v>I</v>
          </cell>
          <cell r="I280" t="str">
            <v>05605</v>
          </cell>
          <cell r="J280" t="str">
            <v>OPERATION CLERK A STENO</v>
          </cell>
          <cell r="K280">
            <v>1</v>
          </cell>
          <cell r="L280">
            <v>20.12</v>
          </cell>
          <cell r="M280">
            <v>20.12</v>
          </cell>
          <cell r="N280" t="str">
            <v>Barg Unit Supp</v>
          </cell>
          <cell r="O280">
            <v>0</v>
          </cell>
          <cell r="P280">
            <v>0</v>
          </cell>
          <cell r="Q280">
            <v>20.12</v>
          </cell>
          <cell r="R280">
            <v>0</v>
          </cell>
          <cell r="S280">
            <v>0</v>
          </cell>
        </row>
        <row r="281">
          <cell r="B281" t="str">
            <v>Power Systems</v>
          </cell>
          <cell r="C281">
            <v>129</v>
          </cell>
          <cell r="D281" t="str">
            <v>Not A &amp; G</v>
          </cell>
          <cell r="E281">
            <v>1253</v>
          </cell>
          <cell r="F281" t="str">
            <v>St Johns Subst - Bi/Wkly</v>
          </cell>
          <cell r="G281" t="str">
            <v>BU</v>
          </cell>
          <cell r="H281" t="str">
            <v>I</v>
          </cell>
          <cell r="I281" t="str">
            <v>05854</v>
          </cell>
          <cell r="J281" t="str">
            <v>CHIEF SUBST ELECT</v>
          </cell>
          <cell r="K281">
            <v>1</v>
          </cell>
          <cell r="L281">
            <v>27.71</v>
          </cell>
          <cell r="M281">
            <v>27.71</v>
          </cell>
          <cell r="N281" t="str">
            <v>Line</v>
          </cell>
          <cell r="O281">
            <v>0</v>
          </cell>
          <cell r="P281">
            <v>0</v>
          </cell>
          <cell r="Q281">
            <v>0</v>
          </cell>
          <cell r="R281">
            <v>27.71</v>
          </cell>
          <cell r="S281">
            <v>0</v>
          </cell>
        </row>
        <row r="282">
          <cell r="B282" t="str">
            <v>Power Systems</v>
          </cell>
          <cell r="C282">
            <v>129</v>
          </cell>
          <cell r="D282" t="str">
            <v>Not A &amp; G</v>
          </cell>
          <cell r="E282">
            <v>1251</v>
          </cell>
          <cell r="F282" t="str">
            <v>St Johns Subst - Crew</v>
          </cell>
          <cell r="G282" t="str">
            <v>BU</v>
          </cell>
          <cell r="H282" t="str">
            <v>I</v>
          </cell>
          <cell r="I282" t="str">
            <v>06189</v>
          </cell>
          <cell r="J282" t="str">
            <v>LEAD ELECT</v>
          </cell>
          <cell r="K282">
            <v>2</v>
          </cell>
          <cell r="L282">
            <v>26.66</v>
          </cell>
          <cell r="M282">
            <v>53.32</v>
          </cell>
          <cell r="N282" t="str">
            <v>Line</v>
          </cell>
          <cell r="O282">
            <v>0</v>
          </cell>
          <cell r="P282">
            <v>0</v>
          </cell>
          <cell r="Q282">
            <v>0</v>
          </cell>
          <cell r="R282">
            <v>53.32</v>
          </cell>
          <cell r="S282">
            <v>0</v>
          </cell>
        </row>
        <row r="283">
          <cell r="B283" t="str">
            <v>Power Systems</v>
          </cell>
          <cell r="C283">
            <v>472</v>
          </cell>
          <cell r="D283" t="str">
            <v>Not A &amp; G</v>
          </cell>
          <cell r="E283">
            <v>4719</v>
          </cell>
          <cell r="F283" t="str">
            <v>Dsbn - Boca Raton Supvs/Dsn</v>
          </cell>
          <cell r="G283" t="str">
            <v>NB</v>
          </cell>
          <cell r="H283" t="str">
            <v>I</v>
          </cell>
          <cell r="I283" t="str">
            <v>01X63</v>
          </cell>
          <cell r="J283" t="str">
            <v>ADMINISTRATIVE SPECIALIST I</v>
          </cell>
          <cell r="K283">
            <v>1</v>
          </cell>
          <cell r="L283">
            <v>16.059999999999999</v>
          </cell>
          <cell r="M283">
            <v>16.059999999999999</v>
          </cell>
          <cell r="N283" t="str">
            <v>Spv/Sup</v>
          </cell>
          <cell r="O283">
            <v>0</v>
          </cell>
          <cell r="P283">
            <v>16.059999999999999</v>
          </cell>
          <cell r="Q283">
            <v>0</v>
          </cell>
          <cell r="R283">
            <v>0</v>
          </cell>
          <cell r="S283">
            <v>0</v>
          </cell>
        </row>
        <row r="284">
          <cell r="B284" t="str">
            <v>Power Systems</v>
          </cell>
          <cell r="C284">
            <v>472</v>
          </cell>
          <cell r="D284" t="str">
            <v>Not A &amp; G</v>
          </cell>
          <cell r="E284">
            <v>4719</v>
          </cell>
          <cell r="F284" t="str">
            <v>Dsbn - Boca Raton Supvs/Dsn</v>
          </cell>
          <cell r="G284" t="str">
            <v>NB</v>
          </cell>
          <cell r="H284" t="str">
            <v>I</v>
          </cell>
          <cell r="I284" t="str">
            <v>01X63</v>
          </cell>
          <cell r="J284" t="str">
            <v>ADMINISTRATIVE SPECIALIST I</v>
          </cell>
          <cell r="K284">
            <v>1</v>
          </cell>
          <cell r="L284">
            <v>16.55</v>
          </cell>
          <cell r="M284">
            <v>16.55</v>
          </cell>
          <cell r="N284" t="str">
            <v>Spv/Sup</v>
          </cell>
          <cell r="O284">
            <v>0</v>
          </cell>
          <cell r="P284">
            <v>16.55</v>
          </cell>
          <cell r="Q284">
            <v>0</v>
          </cell>
          <cell r="R284">
            <v>0</v>
          </cell>
          <cell r="S284">
            <v>0</v>
          </cell>
        </row>
        <row r="285">
          <cell r="B285" t="str">
            <v>Power Systems</v>
          </cell>
          <cell r="C285">
            <v>472</v>
          </cell>
          <cell r="D285" t="str">
            <v>Not A &amp; G</v>
          </cell>
          <cell r="E285">
            <v>4719</v>
          </cell>
          <cell r="F285" t="str">
            <v>Dsbn - Boca Raton Supvs/Dsn</v>
          </cell>
          <cell r="G285" t="str">
            <v>NB</v>
          </cell>
          <cell r="H285" t="str">
            <v>I</v>
          </cell>
          <cell r="I285" t="str">
            <v>01X63</v>
          </cell>
          <cell r="J285" t="str">
            <v>ADMINISTRATIVE SPECIALIST I</v>
          </cell>
          <cell r="K285">
            <v>1</v>
          </cell>
          <cell r="L285">
            <v>16.63</v>
          </cell>
          <cell r="M285">
            <v>16.63</v>
          </cell>
          <cell r="N285" t="str">
            <v>Spv/Sup</v>
          </cell>
          <cell r="O285">
            <v>0</v>
          </cell>
          <cell r="P285">
            <v>16.63</v>
          </cell>
          <cell r="Q285">
            <v>0</v>
          </cell>
          <cell r="R285">
            <v>0</v>
          </cell>
          <cell r="S285">
            <v>0</v>
          </cell>
        </row>
        <row r="286">
          <cell r="B286" t="str">
            <v>Power Systems</v>
          </cell>
          <cell r="C286">
            <v>472</v>
          </cell>
          <cell r="D286" t="str">
            <v>Not A &amp; G</v>
          </cell>
          <cell r="E286">
            <v>4719</v>
          </cell>
          <cell r="F286" t="str">
            <v>Dsbn - Boca Raton Supvs/Dsn</v>
          </cell>
          <cell r="G286" t="str">
            <v>NB</v>
          </cell>
          <cell r="H286" t="str">
            <v>I</v>
          </cell>
          <cell r="I286" t="str">
            <v>01X64</v>
          </cell>
          <cell r="J286" t="str">
            <v>ADMINISTRATIVE TECHNICIAN</v>
          </cell>
          <cell r="K286">
            <v>1</v>
          </cell>
          <cell r="L286">
            <v>18.13</v>
          </cell>
          <cell r="M286">
            <v>18.13</v>
          </cell>
          <cell r="N286" t="str">
            <v>Spv/Sup</v>
          </cell>
          <cell r="O286">
            <v>0</v>
          </cell>
          <cell r="P286">
            <v>18.13</v>
          </cell>
          <cell r="Q286">
            <v>0</v>
          </cell>
          <cell r="R286">
            <v>0</v>
          </cell>
          <cell r="S286">
            <v>0</v>
          </cell>
        </row>
        <row r="287">
          <cell r="B287" t="str">
            <v>Power Systems</v>
          </cell>
          <cell r="C287">
            <v>472</v>
          </cell>
          <cell r="D287" t="str">
            <v>Not A &amp; G</v>
          </cell>
          <cell r="E287">
            <v>4719</v>
          </cell>
          <cell r="F287" t="str">
            <v>Dsbn - Boca Raton Supvs/Dsn</v>
          </cell>
          <cell r="G287" t="str">
            <v>BU</v>
          </cell>
          <cell r="H287" t="str">
            <v>I</v>
          </cell>
          <cell r="I287" t="str">
            <v>05475</v>
          </cell>
          <cell r="J287" t="str">
            <v>LINE SPECIALIST</v>
          </cell>
          <cell r="K287">
            <v>1</v>
          </cell>
          <cell r="L287">
            <v>26.04</v>
          </cell>
          <cell r="M287">
            <v>26.04</v>
          </cell>
          <cell r="N287" t="str">
            <v>Line</v>
          </cell>
          <cell r="O287">
            <v>0</v>
          </cell>
          <cell r="P287">
            <v>0</v>
          </cell>
          <cell r="Q287">
            <v>0</v>
          </cell>
          <cell r="R287">
            <v>26.04</v>
          </cell>
          <cell r="S287">
            <v>0</v>
          </cell>
        </row>
        <row r="288">
          <cell r="B288" t="str">
            <v>Power Systems</v>
          </cell>
          <cell r="C288">
            <v>472</v>
          </cell>
          <cell r="D288" t="str">
            <v>Not A &amp; G</v>
          </cell>
          <cell r="E288">
            <v>4719</v>
          </cell>
          <cell r="F288" t="str">
            <v>Dsbn - Boca Raton Supvs/Dsn</v>
          </cell>
          <cell r="G288" t="str">
            <v>BU</v>
          </cell>
          <cell r="H288" t="str">
            <v>I</v>
          </cell>
          <cell r="I288" t="str">
            <v>05E37</v>
          </cell>
          <cell r="J288" t="str">
            <v>GROUND WORKER EARLY</v>
          </cell>
          <cell r="K288">
            <v>1</v>
          </cell>
          <cell r="L288">
            <v>19.22</v>
          </cell>
          <cell r="M288">
            <v>19.22</v>
          </cell>
          <cell r="N288" t="str">
            <v>Line</v>
          </cell>
          <cell r="O288">
            <v>0</v>
          </cell>
          <cell r="P288">
            <v>0</v>
          </cell>
          <cell r="Q288">
            <v>0</v>
          </cell>
          <cell r="R288">
            <v>19.22</v>
          </cell>
          <cell r="S288">
            <v>0</v>
          </cell>
        </row>
        <row r="289">
          <cell r="B289" t="str">
            <v>Power Systems</v>
          </cell>
          <cell r="C289">
            <v>472</v>
          </cell>
          <cell r="D289" t="str">
            <v>Not A &amp; G</v>
          </cell>
          <cell r="E289">
            <v>4719</v>
          </cell>
          <cell r="F289" t="str">
            <v>Dsbn - Boca Raton Supvs/Dsn</v>
          </cell>
          <cell r="G289" t="str">
            <v>BU</v>
          </cell>
          <cell r="H289" t="str">
            <v>I</v>
          </cell>
          <cell r="I289" t="str">
            <v>05E44</v>
          </cell>
          <cell r="J289" t="str">
            <v>APPR LINE SPEC - EARLY</v>
          </cell>
          <cell r="K289">
            <v>1</v>
          </cell>
          <cell r="L289">
            <v>19.47</v>
          </cell>
          <cell r="M289">
            <v>19.47</v>
          </cell>
          <cell r="N289" t="str">
            <v>Line</v>
          </cell>
          <cell r="O289">
            <v>0</v>
          </cell>
          <cell r="P289">
            <v>0</v>
          </cell>
          <cell r="Q289">
            <v>0</v>
          </cell>
          <cell r="R289">
            <v>19.47</v>
          </cell>
          <cell r="S289">
            <v>0</v>
          </cell>
        </row>
        <row r="290">
          <cell r="B290" t="str">
            <v>Power Systems</v>
          </cell>
          <cell r="C290">
            <v>472</v>
          </cell>
          <cell r="D290" t="str">
            <v>Not A &amp; G</v>
          </cell>
          <cell r="E290">
            <v>4719</v>
          </cell>
          <cell r="F290" t="str">
            <v>Dsbn - Boca Raton Supvs/Dsn</v>
          </cell>
          <cell r="G290" t="str">
            <v>BU</v>
          </cell>
          <cell r="H290" t="str">
            <v>I</v>
          </cell>
          <cell r="I290" t="str">
            <v>05E44</v>
          </cell>
          <cell r="J290" t="str">
            <v>APPR LINE SPEC - EARLY</v>
          </cell>
          <cell r="K290">
            <v>3</v>
          </cell>
          <cell r="L290">
            <v>19.62</v>
          </cell>
          <cell r="M290">
            <v>58.86</v>
          </cell>
          <cell r="N290" t="str">
            <v>Line</v>
          </cell>
          <cell r="O290">
            <v>0</v>
          </cell>
          <cell r="P290">
            <v>0</v>
          </cell>
          <cell r="Q290">
            <v>0</v>
          </cell>
          <cell r="R290">
            <v>58.86</v>
          </cell>
          <cell r="S290">
            <v>0</v>
          </cell>
        </row>
        <row r="291">
          <cell r="B291" t="str">
            <v>Power Systems</v>
          </cell>
          <cell r="C291">
            <v>139</v>
          </cell>
          <cell r="D291" t="str">
            <v>Not A &amp; G</v>
          </cell>
          <cell r="E291">
            <v>1150</v>
          </cell>
          <cell r="F291" t="str">
            <v>Daytona Subst - Supv</v>
          </cell>
          <cell r="G291" t="str">
            <v>XM</v>
          </cell>
          <cell r="H291" t="str">
            <v>S</v>
          </cell>
          <cell r="I291" t="str">
            <v>01T42</v>
          </cell>
          <cell r="J291" t="str">
            <v>PGD OPERATIONS LEADER II</v>
          </cell>
          <cell r="K291">
            <v>1</v>
          </cell>
          <cell r="L291">
            <v>42.45</v>
          </cell>
          <cell r="M291">
            <v>42.45</v>
          </cell>
          <cell r="N291" t="str">
            <v>Spv/Sup</v>
          </cell>
          <cell r="O291">
            <v>0</v>
          </cell>
          <cell r="P291">
            <v>42.45</v>
          </cell>
          <cell r="Q291">
            <v>0</v>
          </cell>
          <cell r="R291">
            <v>0</v>
          </cell>
          <cell r="S291">
            <v>0</v>
          </cell>
        </row>
        <row r="292">
          <cell r="B292" t="str">
            <v>Power Systems</v>
          </cell>
          <cell r="C292">
            <v>139</v>
          </cell>
          <cell r="D292" t="str">
            <v>Not A &amp; G</v>
          </cell>
          <cell r="E292">
            <v>1150</v>
          </cell>
          <cell r="F292" t="str">
            <v>Daytona Subst - Supv</v>
          </cell>
          <cell r="G292" t="str">
            <v>XM</v>
          </cell>
          <cell r="H292" t="str">
            <v>M</v>
          </cell>
          <cell r="I292" t="str">
            <v>01T87</v>
          </cell>
          <cell r="J292" t="str">
            <v>POWER DELIVERY AREA MGR II</v>
          </cell>
          <cell r="K292">
            <v>1</v>
          </cell>
          <cell r="L292">
            <v>52.03</v>
          </cell>
          <cell r="M292">
            <v>52.03</v>
          </cell>
          <cell r="N292" t="str">
            <v>Spv/Sup</v>
          </cell>
          <cell r="O292">
            <v>0</v>
          </cell>
          <cell r="P292">
            <v>52.03</v>
          </cell>
          <cell r="Q292">
            <v>0</v>
          </cell>
          <cell r="R292">
            <v>0</v>
          </cell>
          <cell r="S292">
            <v>0</v>
          </cell>
        </row>
        <row r="293">
          <cell r="B293" t="str">
            <v>Power Systems</v>
          </cell>
          <cell r="C293">
            <v>139</v>
          </cell>
          <cell r="D293" t="str">
            <v>Not A &amp; G</v>
          </cell>
          <cell r="E293">
            <v>1151</v>
          </cell>
          <cell r="F293" t="str">
            <v>Daytona Subst - Crew</v>
          </cell>
          <cell r="G293" t="str">
            <v>BU</v>
          </cell>
          <cell r="H293" t="str">
            <v>I</v>
          </cell>
          <cell r="I293" t="str">
            <v>05330</v>
          </cell>
          <cell r="J293" t="str">
            <v>ELEC SUBST</v>
          </cell>
          <cell r="K293">
            <v>4</v>
          </cell>
          <cell r="L293">
            <v>26.04</v>
          </cell>
          <cell r="M293">
            <v>104.16</v>
          </cell>
          <cell r="N293" t="str">
            <v>Line</v>
          </cell>
          <cell r="O293">
            <v>0</v>
          </cell>
          <cell r="P293">
            <v>0</v>
          </cell>
          <cell r="Q293">
            <v>0</v>
          </cell>
          <cell r="R293">
            <v>104.16</v>
          </cell>
          <cell r="S293">
            <v>0</v>
          </cell>
        </row>
        <row r="294">
          <cell r="B294" t="str">
            <v>Power Systems</v>
          </cell>
          <cell r="C294">
            <v>139</v>
          </cell>
          <cell r="D294" t="str">
            <v>Not A &amp; G</v>
          </cell>
          <cell r="E294">
            <v>2351</v>
          </cell>
          <cell r="F294" t="str">
            <v>Sanford Subst - Crew</v>
          </cell>
          <cell r="G294" t="str">
            <v>BU</v>
          </cell>
          <cell r="H294" t="str">
            <v>I</v>
          </cell>
          <cell r="I294" t="str">
            <v>05330</v>
          </cell>
          <cell r="J294" t="str">
            <v>ELEC SUBST</v>
          </cell>
          <cell r="K294">
            <v>1</v>
          </cell>
          <cell r="L294">
            <v>26.04</v>
          </cell>
          <cell r="M294">
            <v>26.04</v>
          </cell>
          <cell r="N294" t="str">
            <v>Line</v>
          </cell>
          <cell r="O294">
            <v>0</v>
          </cell>
          <cell r="P294">
            <v>0</v>
          </cell>
          <cell r="Q294">
            <v>0</v>
          </cell>
          <cell r="R294">
            <v>26.04</v>
          </cell>
          <cell r="S294">
            <v>0</v>
          </cell>
        </row>
        <row r="295">
          <cell r="B295" t="str">
            <v>Power Systems</v>
          </cell>
          <cell r="C295">
            <v>139</v>
          </cell>
          <cell r="D295" t="str">
            <v>Not A &amp; G</v>
          </cell>
          <cell r="E295">
            <v>1153</v>
          </cell>
          <cell r="F295" t="str">
            <v>Daytona Subst - Crew</v>
          </cell>
          <cell r="G295" t="str">
            <v>BU</v>
          </cell>
          <cell r="H295" t="str">
            <v>I</v>
          </cell>
          <cell r="I295" t="str">
            <v>05854</v>
          </cell>
          <cell r="J295" t="str">
            <v>CHIEF SUBST ELECT</v>
          </cell>
          <cell r="K295">
            <v>1</v>
          </cell>
          <cell r="L295">
            <v>27.71</v>
          </cell>
          <cell r="M295">
            <v>27.71</v>
          </cell>
          <cell r="N295" t="str">
            <v>Line</v>
          </cell>
          <cell r="O295">
            <v>0</v>
          </cell>
          <cell r="P295">
            <v>0</v>
          </cell>
          <cell r="Q295">
            <v>0</v>
          </cell>
          <cell r="R295">
            <v>27.71</v>
          </cell>
          <cell r="S295">
            <v>0</v>
          </cell>
        </row>
        <row r="296">
          <cell r="B296" t="str">
            <v>Power Systems</v>
          </cell>
          <cell r="C296">
            <v>139</v>
          </cell>
          <cell r="D296" t="str">
            <v>Not A &amp; G</v>
          </cell>
          <cell r="E296">
            <v>1151</v>
          </cell>
          <cell r="F296" t="str">
            <v>Daytona Subst - Crew</v>
          </cell>
          <cell r="G296" t="str">
            <v>BU</v>
          </cell>
          <cell r="H296" t="str">
            <v>I</v>
          </cell>
          <cell r="I296" t="str">
            <v>06189</v>
          </cell>
          <cell r="J296" t="str">
            <v>LEAD ELECT</v>
          </cell>
          <cell r="K296">
            <v>3</v>
          </cell>
          <cell r="L296">
            <v>26.66</v>
          </cell>
          <cell r="M296">
            <v>79.98</v>
          </cell>
          <cell r="N296" t="str">
            <v>Line</v>
          </cell>
          <cell r="O296">
            <v>0</v>
          </cell>
          <cell r="P296">
            <v>0</v>
          </cell>
          <cell r="Q296">
            <v>0</v>
          </cell>
          <cell r="R296">
            <v>79.98</v>
          </cell>
          <cell r="S296">
            <v>0</v>
          </cell>
        </row>
        <row r="297">
          <cell r="B297" t="str">
            <v>Power Systems</v>
          </cell>
          <cell r="C297">
            <v>150</v>
          </cell>
          <cell r="D297" t="str">
            <v>A &amp; G</v>
          </cell>
          <cell r="E297">
            <v>1500</v>
          </cell>
          <cell r="F297" t="str">
            <v>Dsbn New Business</v>
          </cell>
          <cell r="G297" t="str">
            <v>XM</v>
          </cell>
          <cell r="H297" t="str">
            <v>M</v>
          </cell>
          <cell r="I297" t="str">
            <v>01K89</v>
          </cell>
          <cell r="J297" t="str">
            <v>MGR BUSINESS DEVELOPMENT &amp; PLA</v>
          </cell>
          <cell r="K297">
            <v>1</v>
          </cell>
          <cell r="L297">
            <v>53.6</v>
          </cell>
          <cell r="M297">
            <v>53.6</v>
          </cell>
          <cell r="N297" t="str">
            <v>A &amp; G</v>
          </cell>
          <cell r="O297">
            <v>53.6</v>
          </cell>
          <cell r="P297">
            <v>0</v>
          </cell>
          <cell r="Q297">
            <v>0</v>
          </cell>
          <cell r="R297">
            <v>0</v>
          </cell>
          <cell r="S297">
            <v>0</v>
          </cell>
        </row>
        <row r="298">
          <cell r="B298" t="str">
            <v>Power Systems</v>
          </cell>
          <cell r="C298">
            <v>150</v>
          </cell>
          <cell r="D298" t="str">
            <v>A &amp; G</v>
          </cell>
          <cell r="E298">
            <v>1500</v>
          </cell>
          <cell r="F298" t="str">
            <v>Dsbn New Business</v>
          </cell>
          <cell r="G298" t="str">
            <v>XM</v>
          </cell>
          <cell r="H298" t="str">
            <v>P</v>
          </cell>
          <cell r="I298" t="str">
            <v>01MFB</v>
          </cell>
          <cell r="J298" t="str">
            <v>DISTRIBUTION ENG &amp; OPS PRIN SP</v>
          </cell>
          <cell r="K298">
            <v>2</v>
          </cell>
          <cell r="L298">
            <v>38.46</v>
          </cell>
          <cell r="M298">
            <v>76.92</v>
          </cell>
          <cell r="N298" t="str">
            <v>A &amp; G</v>
          </cell>
          <cell r="O298">
            <v>76.92</v>
          </cell>
          <cell r="P298">
            <v>0</v>
          </cell>
          <cell r="Q298">
            <v>0</v>
          </cell>
          <cell r="R298">
            <v>0</v>
          </cell>
          <cell r="S298">
            <v>0</v>
          </cell>
        </row>
        <row r="299">
          <cell r="B299" t="str">
            <v>Power Systems</v>
          </cell>
          <cell r="C299">
            <v>151</v>
          </cell>
          <cell r="D299" t="str">
            <v>Not A &amp; G</v>
          </cell>
          <cell r="E299">
            <v>1511</v>
          </cell>
          <cell r="F299" t="str">
            <v>Granada Transm Crew</v>
          </cell>
          <cell r="G299" t="str">
            <v>BU</v>
          </cell>
          <cell r="H299" t="str">
            <v>I</v>
          </cell>
          <cell r="I299" t="str">
            <v>05475</v>
          </cell>
          <cell r="J299" t="str">
            <v>LINE SPEC</v>
          </cell>
          <cell r="K299">
            <v>8</v>
          </cell>
          <cell r="L299">
            <v>26.04</v>
          </cell>
          <cell r="M299">
            <v>208.32</v>
          </cell>
          <cell r="N299" t="str">
            <v>Line</v>
          </cell>
          <cell r="O299">
            <v>0</v>
          </cell>
          <cell r="P299">
            <v>0</v>
          </cell>
          <cell r="Q299">
            <v>0</v>
          </cell>
          <cell r="R299">
            <v>208.32</v>
          </cell>
          <cell r="S299">
            <v>0</v>
          </cell>
        </row>
        <row r="300">
          <cell r="B300" t="str">
            <v>Power Systems</v>
          </cell>
          <cell r="C300">
            <v>151</v>
          </cell>
          <cell r="D300" t="str">
            <v>Not A &amp; G</v>
          </cell>
          <cell r="E300">
            <v>1511</v>
          </cell>
          <cell r="F300" t="str">
            <v>Granada Transm Crew</v>
          </cell>
          <cell r="G300" t="str">
            <v>BU</v>
          </cell>
          <cell r="H300" t="str">
            <v>I</v>
          </cell>
          <cell r="I300" t="str">
            <v>05475</v>
          </cell>
          <cell r="J300" t="str">
            <v>LINE SPECIALIST</v>
          </cell>
          <cell r="K300">
            <v>1</v>
          </cell>
          <cell r="L300">
            <v>26.04</v>
          </cell>
          <cell r="M300">
            <v>26.04</v>
          </cell>
          <cell r="N300" t="str">
            <v>Line</v>
          </cell>
          <cell r="O300">
            <v>0</v>
          </cell>
          <cell r="P300">
            <v>0</v>
          </cell>
          <cell r="Q300">
            <v>0</v>
          </cell>
          <cell r="R300">
            <v>26.04</v>
          </cell>
          <cell r="S300">
            <v>0</v>
          </cell>
        </row>
        <row r="301">
          <cell r="B301" t="str">
            <v>Power Systems</v>
          </cell>
          <cell r="C301">
            <v>151</v>
          </cell>
          <cell r="D301" t="str">
            <v>Not A &amp; G</v>
          </cell>
          <cell r="E301">
            <v>1511</v>
          </cell>
          <cell r="F301" t="str">
            <v>Granada Transm Crew</v>
          </cell>
          <cell r="G301" t="str">
            <v>BU</v>
          </cell>
          <cell r="H301" t="str">
            <v>I</v>
          </cell>
          <cell r="I301" t="str">
            <v>05477</v>
          </cell>
          <cell r="J301" t="str">
            <v>CHIEF LINE SPEC</v>
          </cell>
          <cell r="K301">
            <v>1</v>
          </cell>
          <cell r="L301">
            <v>27.71</v>
          </cell>
          <cell r="M301">
            <v>27.71</v>
          </cell>
          <cell r="N301" t="str">
            <v>Line</v>
          </cell>
          <cell r="O301">
            <v>0</v>
          </cell>
          <cell r="P301">
            <v>0</v>
          </cell>
          <cell r="Q301">
            <v>0</v>
          </cell>
          <cell r="R301">
            <v>27.71</v>
          </cell>
          <cell r="S301">
            <v>0</v>
          </cell>
        </row>
        <row r="302">
          <cell r="B302" t="str">
            <v>Power Systems</v>
          </cell>
          <cell r="C302">
            <v>151</v>
          </cell>
          <cell r="D302" t="str">
            <v>Not A &amp; G</v>
          </cell>
          <cell r="E302">
            <v>1512</v>
          </cell>
          <cell r="F302" t="str">
            <v>Granada Transm Biwkl</v>
          </cell>
          <cell r="G302" t="str">
            <v>BU</v>
          </cell>
          <cell r="H302" t="str">
            <v>I</v>
          </cell>
          <cell r="I302" t="str">
            <v>05605</v>
          </cell>
          <cell r="J302" t="str">
            <v>OPERATION CLERK A STENO</v>
          </cell>
          <cell r="K302">
            <v>1</v>
          </cell>
          <cell r="L302">
            <v>20.12</v>
          </cell>
          <cell r="M302">
            <v>20.12</v>
          </cell>
          <cell r="N302" t="str">
            <v>Barg Unit Supp</v>
          </cell>
          <cell r="O302">
            <v>0</v>
          </cell>
          <cell r="P302">
            <v>0</v>
          </cell>
          <cell r="Q302">
            <v>20.12</v>
          </cell>
          <cell r="R302">
            <v>0</v>
          </cell>
          <cell r="S302">
            <v>0</v>
          </cell>
        </row>
        <row r="303">
          <cell r="B303" t="str">
            <v>Power Systems</v>
          </cell>
          <cell r="C303">
            <v>159</v>
          </cell>
          <cell r="D303" t="str">
            <v>Not A &amp; G</v>
          </cell>
          <cell r="E303">
            <v>1593</v>
          </cell>
          <cell r="F303" t="str">
            <v>Duval Subst - Bi/Wkly</v>
          </cell>
          <cell r="G303" t="str">
            <v>BU</v>
          </cell>
          <cell r="H303" t="str">
            <v>I</v>
          </cell>
          <cell r="I303" t="str">
            <v>05259</v>
          </cell>
          <cell r="J303" t="str">
            <v>DISPATCHER CLERK TYPING</v>
          </cell>
          <cell r="K303">
            <v>1</v>
          </cell>
          <cell r="L303">
            <v>20.25</v>
          </cell>
          <cell r="M303">
            <v>20.25</v>
          </cell>
          <cell r="N303" t="str">
            <v>Barg Unit Supp</v>
          </cell>
          <cell r="O303">
            <v>0</v>
          </cell>
          <cell r="P303">
            <v>0</v>
          </cell>
          <cell r="Q303">
            <v>20.25</v>
          </cell>
          <cell r="R303">
            <v>0</v>
          </cell>
          <cell r="S303">
            <v>0</v>
          </cell>
        </row>
        <row r="304">
          <cell r="B304" t="str">
            <v>Power Systems</v>
          </cell>
          <cell r="C304">
            <v>159</v>
          </cell>
          <cell r="D304" t="str">
            <v>Not A &amp; G</v>
          </cell>
          <cell r="E304">
            <v>1591</v>
          </cell>
          <cell r="F304" t="str">
            <v>Duval Subst - Crew</v>
          </cell>
          <cell r="G304" t="str">
            <v>BU</v>
          </cell>
          <cell r="H304" t="str">
            <v>I</v>
          </cell>
          <cell r="I304" t="str">
            <v>05330</v>
          </cell>
          <cell r="J304" t="str">
            <v>ELEC SUBST</v>
          </cell>
          <cell r="K304">
            <v>3</v>
          </cell>
          <cell r="L304">
            <v>26.04</v>
          </cell>
          <cell r="M304">
            <v>78.12</v>
          </cell>
          <cell r="N304" t="str">
            <v>Line</v>
          </cell>
          <cell r="O304">
            <v>0</v>
          </cell>
          <cell r="P304">
            <v>0</v>
          </cell>
          <cell r="Q304">
            <v>0</v>
          </cell>
          <cell r="R304">
            <v>78.12</v>
          </cell>
          <cell r="S304">
            <v>0</v>
          </cell>
        </row>
        <row r="305">
          <cell r="B305" t="str">
            <v>Power Systems</v>
          </cell>
          <cell r="C305">
            <v>159</v>
          </cell>
          <cell r="D305" t="str">
            <v>Not A &amp; G</v>
          </cell>
          <cell r="E305">
            <v>1593</v>
          </cell>
          <cell r="F305" t="str">
            <v>Duval Subst - Bi/Wkly</v>
          </cell>
          <cell r="G305" t="str">
            <v>BU</v>
          </cell>
          <cell r="H305" t="str">
            <v>I</v>
          </cell>
          <cell r="I305" t="str">
            <v>05854</v>
          </cell>
          <cell r="J305" t="str">
            <v>CHIEF SUBST ELECT</v>
          </cell>
          <cell r="K305">
            <v>1</v>
          </cell>
          <cell r="L305">
            <v>27.71</v>
          </cell>
          <cell r="M305">
            <v>27.71</v>
          </cell>
          <cell r="N305" t="str">
            <v>Line</v>
          </cell>
          <cell r="O305">
            <v>0</v>
          </cell>
          <cell r="P305">
            <v>0</v>
          </cell>
          <cell r="Q305">
            <v>0</v>
          </cell>
          <cell r="R305">
            <v>27.71</v>
          </cell>
          <cell r="S305">
            <v>0</v>
          </cell>
        </row>
        <row r="306">
          <cell r="B306" t="str">
            <v>Power Systems</v>
          </cell>
          <cell r="C306">
            <v>159</v>
          </cell>
          <cell r="D306" t="str">
            <v>Not A &amp; G</v>
          </cell>
          <cell r="E306">
            <v>1591</v>
          </cell>
          <cell r="F306" t="str">
            <v>Duval Subst - Crew</v>
          </cell>
          <cell r="G306" t="str">
            <v>BU</v>
          </cell>
          <cell r="H306" t="str">
            <v>I</v>
          </cell>
          <cell r="I306" t="str">
            <v>06189</v>
          </cell>
          <cell r="J306" t="str">
            <v>LEAD ELECT</v>
          </cell>
          <cell r="K306">
            <v>2</v>
          </cell>
          <cell r="L306">
            <v>26.66</v>
          </cell>
          <cell r="M306">
            <v>53.32</v>
          </cell>
          <cell r="N306" t="str">
            <v>Line</v>
          </cell>
          <cell r="O306">
            <v>0</v>
          </cell>
          <cell r="P306">
            <v>0</v>
          </cell>
          <cell r="Q306">
            <v>0</v>
          </cell>
          <cell r="R306">
            <v>53.32</v>
          </cell>
          <cell r="S306">
            <v>0</v>
          </cell>
        </row>
        <row r="307">
          <cell r="B307" t="str">
            <v>Power Systems</v>
          </cell>
          <cell r="C307">
            <v>472</v>
          </cell>
          <cell r="D307" t="str">
            <v>Not A &amp; G</v>
          </cell>
          <cell r="E307">
            <v>4719</v>
          </cell>
          <cell r="F307" t="str">
            <v>Dsbn - Boca Raton Supvs/Dsn</v>
          </cell>
          <cell r="G307" t="str">
            <v>BU</v>
          </cell>
          <cell r="H307" t="str">
            <v>I</v>
          </cell>
          <cell r="I307" t="str">
            <v>05E84</v>
          </cell>
          <cell r="J307" t="str">
            <v>SR LINE SPECIALIST OL EARLY</v>
          </cell>
          <cell r="K307">
            <v>1</v>
          </cell>
          <cell r="L307">
            <v>27.37</v>
          </cell>
          <cell r="M307">
            <v>27.37</v>
          </cell>
          <cell r="N307" t="str">
            <v>Line</v>
          </cell>
          <cell r="O307">
            <v>0</v>
          </cell>
          <cell r="P307">
            <v>0</v>
          </cell>
          <cell r="Q307">
            <v>0</v>
          </cell>
          <cell r="R307">
            <v>27.37</v>
          </cell>
          <cell r="S307">
            <v>0</v>
          </cell>
        </row>
        <row r="308">
          <cell r="B308" t="str">
            <v>Power Systems</v>
          </cell>
          <cell r="C308">
            <v>472</v>
          </cell>
          <cell r="D308" t="str">
            <v>Not A &amp; G</v>
          </cell>
          <cell r="E308">
            <v>4719</v>
          </cell>
          <cell r="F308" t="str">
            <v>Dsbn - Boca Raton Supvs/Dsn</v>
          </cell>
          <cell r="G308" t="str">
            <v>BU</v>
          </cell>
          <cell r="H308" t="str">
            <v>I</v>
          </cell>
          <cell r="I308" t="str">
            <v>05L75</v>
          </cell>
          <cell r="J308" t="str">
            <v>LINE SPECIALIST LATE</v>
          </cell>
          <cell r="K308">
            <v>1</v>
          </cell>
          <cell r="L308">
            <v>26.04</v>
          </cell>
          <cell r="M308">
            <v>26.04</v>
          </cell>
          <cell r="N308" t="str">
            <v>Line</v>
          </cell>
          <cell r="O308">
            <v>0</v>
          </cell>
          <cell r="P308">
            <v>0</v>
          </cell>
          <cell r="Q308">
            <v>0</v>
          </cell>
          <cell r="R308">
            <v>26.04</v>
          </cell>
          <cell r="S308">
            <v>0</v>
          </cell>
        </row>
        <row r="309">
          <cell r="B309" t="str">
            <v>Power Systems</v>
          </cell>
          <cell r="C309">
            <v>416</v>
          </cell>
          <cell r="D309" t="str">
            <v>Not A &amp; G</v>
          </cell>
          <cell r="E309">
            <v>4161</v>
          </cell>
          <cell r="F309" t="str">
            <v>Dsbn - Boynton Operations</v>
          </cell>
          <cell r="G309" t="str">
            <v>BU</v>
          </cell>
          <cell r="H309" t="str">
            <v>I</v>
          </cell>
          <cell r="I309" t="str">
            <v>05140</v>
          </cell>
          <cell r="J309" t="str">
            <v>CABLE SPLICER</v>
          </cell>
          <cell r="K309">
            <v>1</v>
          </cell>
          <cell r="L309">
            <v>26.3</v>
          </cell>
          <cell r="M309">
            <v>26.3</v>
          </cell>
          <cell r="N309" t="str">
            <v>Line</v>
          </cell>
          <cell r="O309">
            <v>0</v>
          </cell>
          <cell r="P309">
            <v>0</v>
          </cell>
          <cell r="Q309">
            <v>0</v>
          </cell>
          <cell r="R309">
            <v>26.3</v>
          </cell>
          <cell r="S309">
            <v>0</v>
          </cell>
        </row>
        <row r="310">
          <cell r="B310" t="str">
            <v>Power Systems</v>
          </cell>
          <cell r="C310">
            <v>416</v>
          </cell>
          <cell r="D310" t="str">
            <v>Not A &amp; G</v>
          </cell>
          <cell r="E310">
            <v>4161</v>
          </cell>
          <cell r="F310" t="str">
            <v>Dsbn - Boynton Operations</v>
          </cell>
          <cell r="G310" t="str">
            <v>BU</v>
          </cell>
          <cell r="H310" t="str">
            <v>I</v>
          </cell>
          <cell r="I310" t="str">
            <v>05475</v>
          </cell>
          <cell r="J310" t="str">
            <v>LINE SPEC</v>
          </cell>
          <cell r="K310">
            <v>2</v>
          </cell>
          <cell r="L310">
            <v>26.04</v>
          </cell>
          <cell r="M310">
            <v>52.08</v>
          </cell>
          <cell r="N310" t="str">
            <v>Line</v>
          </cell>
          <cell r="O310">
            <v>0</v>
          </cell>
          <cell r="P310">
            <v>0</v>
          </cell>
          <cell r="Q310">
            <v>0</v>
          </cell>
          <cell r="R310">
            <v>52.08</v>
          </cell>
          <cell r="S310">
            <v>0</v>
          </cell>
        </row>
        <row r="311">
          <cell r="B311" t="str">
            <v>Power Systems</v>
          </cell>
          <cell r="C311">
            <v>416</v>
          </cell>
          <cell r="D311" t="str">
            <v>Not A &amp; G</v>
          </cell>
          <cell r="E311">
            <v>4161</v>
          </cell>
          <cell r="F311" t="str">
            <v>Dsbn - Boynton Operations</v>
          </cell>
          <cell r="G311" t="str">
            <v>BU</v>
          </cell>
          <cell r="H311" t="str">
            <v>I</v>
          </cell>
          <cell r="I311" t="str">
            <v>05937</v>
          </cell>
          <cell r="J311" t="str">
            <v>GROUND WORKER</v>
          </cell>
          <cell r="K311">
            <v>1</v>
          </cell>
          <cell r="L311">
            <v>19.22</v>
          </cell>
          <cell r="M311">
            <v>19.22</v>
          </cell>
          <cell r="N311" t="str">
            <v>Line</v>
          </cell>
          <cell r="O311">
            <v>0</v>
          </cell>
          <cell r="P311">
            <v>0</v>
          </cell>
          <cell r="Q311">
            <v>0</v>
          </cell>
          <cell r="R311">
            <v>19.22</v>
          </cell>
          <cell r="S311">
            <v>0</v>
          </cell>
        </row>
        <row r="312">
          <cell r="B312" t="str">
            <v>Power Systems</v>
          </cell>
          <cell r="C312">
            <v>416</v>
          </cell>
          <cell r="D312" t="str">
            <v>Not A &amp; G</v>
          </cell>
          <cell r="E312">
            <v>4161</v>
          </cell>
          <cell r="F312" t="str">
            <v>Dsbn - Boynton Operations</v>
          </cell>
          <cell r="G312" t="str">
            <v>BU</v>
          </cell>
          <cell r="H312" t="str">
            <v>I</v>
          </cell>
          <cell r="I312" t="str">
            <v>05944</v>
          </cell>
          <cell r="J312" t="str">
            <v>RESTORATION SPEC</v>
          </cell>
          <cell r="K312">
            <v>8</v>
          </cell>
          <cell r="L312">
            <v>26.3</v>
          </cell>
          <cell r="M312">
            <v>210.4</v>
          </cell>
          <cell r="N312" t="str">
            <v>Line</v>
          </cell>
          <cell r="O312">
            <v>0</v>
          </cell>
          <cell r="P312">
            <v>0</v>
          </cell>
          <cell r="Q312">
            <v>0</v>
          </cell>
          <cell r="R312">
            <v>210.4</v>
          </cell>
          <cell r="S312">
            <v>0</v>
          </cell>
        </row>
        <row r="313">
          <cell r="B313" t="str">
            <v>Power Systems</v>
          </cell>
          <cell r="C313">
            <v>416</v>
          </cell>
          <cell r="D313" t="str">
            <v>Not A &amp; G</v>
          </cell>
          <cell r="E313">
            <v>4161</v>
          </cell>
          <cell r="F313" t="str">
            <v>Dsbn - Boynton Operations</v>
          </cell>
          <cell r="G313" t="str">
            <v>BU</v>
          </cell>
          <cell r="H313" t="str">
            <v>I</v>
          </cell>
          <cell r="I313" t="str">
            <v>05984</v>
          </cell>
          <cell r="J313" t="str">
            <v>SR LINE SPEC OL</v>
          </cell>
          <cell r="K313">
            <v>1</v>
          </cell>
          <cell r="L313">
            <v>27.37</v>
          </cell>
          <cell r="M313">
            <v>27.37</v>
          </cell>
          <cell r="N313" t="str">
            <v>Line</v>
          </cell>
          <cell r="O313">
            <v>0</v>
          </cell>
          <cell r="P313">
            <v>0</v>
          </cell>
          <cell r="Q313">
            <v>0</v>
          </cell>
          <cell r="R313">
            <v>27.37</v>
          </cell>
          <cell r="S313">
            <v>0</v>
          </cell>
        </row>
        <row r="314">
          <cell r="B314" t="str">
            <v>Power Systems</v>
          </cell>
          <cell r="C314">
            <v>416</v>
          </cell>
          <cell r="D314" t="str">
            <v>Not A &amp; G</v>
          </cell>
          <cell r="E314">
            <v>4161</v>
          </cell>
          <cell r="F314" t="str">
            <v>Dsbn - Boynton Operations</v>
          </cell>
          <cell r="G314" t="str">
            <v>BU</v>
          </cell>
          <cell r="H314" t="str">
            <v>I</v>
          </cell>
          <cell r="I314" t="str">
            <v>05E37</v>
          </cell>
          <cell r="J314" t="str">
            <v>GROUND WORKER - EARLY</v>
          </cell>
          <cell r="K314">
            <v>3</v>
          </cell>
          <cell r="L314">
            <v>19.22</v>
          </cell>
          <cell r="M314">
            <v>57.66</v>
          </cell>
          <cell r="N314" t="str">
            <v>Line</v>
          </cell>
          <cell r="O314">
            <v>0</v>
          </cell>
          <cell r="P314">
            <v>0</v>
          </cell>
          <cell r="Q314">
            <v>0</v>
          </cell>
          <cell r="R314">
            <v>57.66</v>
          </cell>
          <cell r="S314">
            <v>0</v>
          </cell>
        </row>
        <row r="315">
          <cell r="B315" t="str">
            <v>Power Systems</v>
          </cell>
          <cell r="C315">
            <v>416</v>
          </cell>
          <cell r="D315" t="str">
            <v>Not A &amp; G</v>
          </cell>
          <cell r="E315">
            <v>4161</v>
          </cell>
          <cell r="F315" t="str">
            <v>Dsbn - Boynton Operations</v>
          </cell>
          <cell r="G315" t="str">
            <v>BU</v>
          </cell>
          <cell r="H315" t="str">
            <v>I</v>
          </cell>
          <cell r="I315" t="str">
            <v>05E40</v>
          </cell>
          <cell r="J315" t="str">
            <v>CABLE SPLICER - EARLY</v>
          </cell>
          <cell r="K315">
            <v>3</v>
          </cell>
          <cell r="L315">
            <v>26.3</v>
          </cell>
          <cell r="M315">
            <v>78.900000000000006</v>
          </cell>
          <cell r="N315" t="str">
            <v>Line</v>
          </cell>
          <cell r="O315">
            <v>0</v>
          </cell>
          <cell r="P315">
            <v>0</v>
          </cell>
          <cell r="Q315">
            <v>0</v>
          </cell>
          <cell r="R315">
            <v>78.900000000000006</v>
          </cell>
          <cell r="S315">
            <v>0</v>
          </cell>
        </row>
        <row r="316">
          <cell r="B316" t="str">
            <v>Power Systems</v>
          </cell>
          <cell r="C316">
            <v>416</v>
          </cell>
          <cell r="D316" t="str">
            <v>Not A &amp; G</v>
          </cell>
          <cell r="E316">
            <v>4161</v>
          </cell>
          <cell r="F316" t="str">
            <v>Dsbn - Boynton Operations</v>
          </cell>
          <cell r="G316" t="str">
            <v>BU</v>
          </cell>
          <cell r="H316" t="str">
            <v>I</v>
          </cell>
          <cell r="I316" t="str">
            <v>05E58</v>
          </cell>
          <cell r="J316" t="str">
            <v>DISPATCHER CLERK EARLY</v>
          </cell>
          <cell r="K316">
            <v>1</v>
          </cell>
          <cell r="L316">
            <v>20.25</v>
          </cell>
          <cell r="M316">
            <v>20.25</v>
          </cell>
          <cell r="N316" t="str">
            <v>Barg Unit Supp</v>
          </cell>
          <cell r="O316">
            <v>0</v>
          </cell>
          <cell r="P316">
            <v>0</v>
          </cell>
          <cell r="Q316">
            <v>20.25</v>
          </cell>
          <cell r="R316">
            <v>0</v>
          </cell>
          <cell r="S316">
            <v>0</v>
          </cell>
        </row>
        <row r="317">
          <cell r="B317" t="str">
            <v>Power Systems</v>
          </cell>
          <cell r="C317">
            <v>416</v>
          </cell>
          <cell r="D317" t="str">
            <v>Not A &amp; G</v>
          </cell>
          <cell r="E317">
            <v>4161</v>
          </cell>
          <cell r="F317" t="str">
            <v>Dsbn - Boynton Operations</v>
          </cell>
          <cell r="G317" t="str">
            <v>BU</v>
          </cell>
          <cell r="H317" t="str">
            <v>I</v>
          </cell>
          <cell r="I317" t="str">
            <v>05E75</v>
          </cell>
          <cell r="J317" t="str">
            <v>LINE SPEC EARLY</v>
          </cell>
          <cell r="K317">
            <v>20</v>
          </cell>
          <cell r="L317">
            <v>26.04</v>
          </cell>
          <cell r="M317">
            <v>520.79999999999995</v>
          </cell>
          <cell r="N317" t="str">
            <v>Line</v>
          </cell>
          <cell r="O317">
            <v>0</v>
          </cell>
          <cell r="P317">
            <v>0</v>
          </cell>
          <cell r="Q317">
            <v>0</v>
          </cell>
          <cell r="R317">
            <v>520.79999999999995</v>
          </cell>
          <cell r="S317">
            <v>0</v>
          </cell>
        </row>
        <row r="318">
          <cell r="B318" t="str">
            <v>Power Systems</v>
          </cell>
          <cell r="C318">
            <v>416</v>
          </cell>
          <cell r="D318" t="str">
            <v>Not A &amp; G</v>
          </cell>
          <cell r="E318">
            <v>4161</v>
          </cell>
          <cell r="F318" t="str">
            <v>Dsbn - Boynton Operations</v>
          </cell>
          <cell r="G318" t="str">
            <v>BU</v>
          </cell>
          <cell r="H318" t="str">
            <v>I</v>
          </cell>
          <cell r="I318" t="str">
            <v>05E84</v>
          </cell>
          <cell r="J318" t="str">
            <v>SR LINE SPEC OL EARLY</v>
          </cell>
          <cell r="K318">
            <v>12</v>
          </cell>
          <cell r="L318">
            <v>27.37</v>
          </cell>
          <cell r="M318">
            <v>328.44</v>
          </cell>
          <cell r="N318" t="str">
            <v>Line</v>
          </cell>
          <cell r="O318">
            <v>0</v>
          </cell>
          <cell r="P318">
            <v>0</v>
          </cell>
          <cell r="Q318">
            <v>0</v>
          </cell>
          <cell r="R318">
            <v>328.44</v>
          </cell>
          <cell r="S318">
            <v>0</v>
          </cell>
        </row>
        <row r="319">
          <cell r="B319" t="str">
            <v>Power Systems</v>
          </cell>
          <cell r="C319">
            <v>416</v>
          </cell>
          <cell r="D319" t="str">
            <v>Not A &amp; G</v>
          </cell>
          <cell r="E319">
            <v>4161</v>
          </cell>
          <cell r="F319" t="str">
            <v>Dsbn - Boynton Operations</v>
          </cell>
          <cell r="G319" t="str">
            <v>BU</v>
          </cell>
          <cell r="H319" t="str">
            <v>I</v>
          </cell>
          <cell r="I319" t="str">
            <v>05E85</v>
          </cell>
          <cell r="J319" t="str">
            <v>OPERATION CLERK A EARLY</v>
          </cell>
          <cell r="K319">
            <v>2</v>
          </cell>
          <cell r="L319">
            <v>19.96</v>
          </cell>
          <cell r="M319">
            <v>39.92</v>
          </cell>
          <cell r="N319" t="str">
            <v>Barg Unit Supp</v>
          </cell>
          <cell r="O319">
            <v>0</v>
          </cell>
          <cell r="P319">
            <v>0</v>
          </cell>
          <cell r="Q319">
            <v>39.92</v>
          </cell>
          <cell r="R319">
            <v>0</v>
          </cell>
          <cell r="S319">
            <v>0</v>
          </cell>
        </row>
        <row r="320">
          <cell r="B320" t="str">
            <v>Power Systems</v>
          </cell>
          <cell r="C320">
            <v>416</v>
          </cell>
          <cell r="D320" t="str">
            <v>Not A &amp; G</v>
          </cell>
          <cell r="E320">
            <v>4161</v>
          </cell>
          <cell r="F320" t="str">
            <v>Dsbn - Boynton Operations</v>
          </cell>
          <cell r="G320" t="str">
            <v>BU</v>
          </cell>
          <cell r="H320" t="str">
            <v>I</v>
          </cell>
          <cell r="I320" t="str">
            <v>05L84</v>
          </cell>
          <cell r="J320" t="str">
            <v>SR LINE SPEC OL LATE</v>
          </cell>
          <cell r="K320">
            <v>1</v>
          </cell>
          <cell r="L320">
            <v>27.37</v>
          </cell>
          <cell r="M320">
            <v>27.37</v>
          </cell>
          <cell r="N320" t="str">
            <v>Line</v>
          </cell>
          <cell r="O320">
            <v>0</v>
          </cell>
          <cell r="P320">
            <v>0</v>
          </cell>
          <cell r="Q320">
            <v>0</v>
          </cell>
          <cell r="R320">
            <v>27.37</v>
          </cell>
          <cell r="S320">
            <v>0</v>
          </cell>
        </row>
        <row r="321">
          <cell r="B321" t="str">
            <v>Power Systems</v>
          </cell>
          <cell r="C321">
            <v>216</v>
          </cell>
          <cell r="D321" t="str">
            <v>Not A &amp; G</v>
          </cell>
          <cell r="E321">
            <v>2161</v>
          </cell>
          <cell r="F321" t="str">
            <v>Dsbn - Brevard Operations</v>
          </cell>
          <cell r="G321" t="str">
            <v>BU</v>
          </cell>
          <cell r="H321" t="str">
            <v>I</v>
          </cell>
          <cell r="I321" t="str">
            <v>05475</v>
          </cell>
          <cell r="J321" t="str">
            <v>LINE SPEC</v>
          </cell>
          <cell r="K321">
            <v>1</v>
          </cell>
          <cell r="L321">
            <v>26.04</v>
          </cell>
          <cell r="M321">
            <v>26.04</v>
          </cell>
          <cell r="N321" t="str">
            <v>Line</v>
          </cell>
          <cell r="O321">
            <v>0</v>
          </cell>
          <cell r="P321">
            <v>0</v>
          </cell>
          <cell r="Q321">
            <v>0</v>
          </cell>
          <cell r="R321">
            <v>26.04</v>
          </cell>
          <cell r="S321">
            <v>0</v>
          </cell>
        </row>
        <row r="322">
          <cell r="B322" t="str">
            <v>Power Systems</v>
          </cell>
          <cell r="C322">
            <v>216</v>
          </cell>
          <cell r="D322" t="str">
            <v>Not A &amp; G</v>
          </cell>
          <cell r="E322">
            <v>2211</v>
          </cell>
          <cell r="F322" t="str">
            <v>Dsbn - Brevard Operations</v>
          </cell>
          <cell r="G322" t="str">
            <v>BU</v>
          </cell>
          <cell r="H322" t="str">
            <v>I</v>
          </cell>
          <cell r="I322" t="str">
            <v>05475</v>
          </cell>
          <cell r="J322" t="str">
            <v>LINE SPEC</v>
          </cell>
          <cell r="K322">
            <v>2</v>
          </cell>
          <cell r="L322">
            <v>26.04</v>
          </cell>
          <cell r="M322">
            <v>52.08</v>
          </cell>
          <cell r="N322" t="str">
            <v>Line</v>
          </cell>
          <cell r="O322">
            <v>0</v>
          </cell>
          <cell r="P322">
            <v>0</v>
          </cell>
          <cell r="Q322">
            <v>0</v>
          </cell>
          <cell r="R322">
            <v>52.08</v>
          </cell>
          <cell r="S322">
            <v>0</v>
          </cell>
        </row>
        <row r="323">
          <cell r="B323" t="str">
            <v>Power Systems</v>
          </cell>
          <cell r="C323">
            <v>216</v>
          </cell>
          <cell r="D323" t="str">
            <v>Not A &amp; G</v>
          </cell>
          <cell r="E323">
            <v>2161</v>
          </cell>
          <cell r="F323" t="str">
            <v>Dsbn - Brevard Operations</v>
          </cell>
          <cell r="G323" t="str">
            <v>BU</v>
          </cell>
          <cell r="H323" t="str">
            <v>I</v>
          </cell>
          <cell r="I323" t="str">
            <v>05944</v>
          </cell>
          <cell r="J323" t="str">
            <v>RESTORATION SPEC</v>
          </cell>
          <cell r="K323">
            <v>6</v>
          </cell>
          <cell r="L323">
            <v>26.3</v>
          </cell>
          <cell r="M323">
            <v>157.80000000000001</v>
          </cell>
          <cell r="N323" t="str">
            <v>Line</v>
          </cell>
          <cell r="O323">
            <v>0</v>
          </cell>
          <cell r="P323">
            <v>0</v>
          </cell>
          <cell r="Q323">
            <v>0</v>
          </cell>
          <cell r="R323">
            <v>157.80000000000001</v>
          </cell>
          <cell r="S323">
            <v>0</v>
          </cell>
        </row>
        <row r="324">
          <cell r="B324" t="str">
            <v>Power Systems</v>
          </cell>
          <cell r="C324">
            <v>216</v>
          </cell>
          <cell r="D324" t="str">
            <v>Not A &amp; G</v>
          </cell>
          <cell r="E324">
            <v>2211</v>
          </cell>
          <cell r="F324" t="str">
            <v>Dsbn - Brevard Operations</v>
          </cell>
          <cell r="G324" t="str">
            <v>BU</v>
          </cell>
          <cell r="H324" t="str">
            <v>I</v>
          </cell>
          <cell r="I324" t="str">
            <v>05944</v>
          </cell>
          <cell r="J324" t="str">
            <v>RESTORATION SPEC</v>
          </cell>
          <cell r="K324">
            <v>8</v>
          </cell>
          <cell r="L324">
            <v>26.3</v>
          </cell>
          <cell r="M324">
            <v>210.4</v>
          </cell>
          <cell r="N324" t="str">
            <v>Line</v>
          </cell>
          <cell r="O324">
            <v>0</v>
          </cell>
          <cell r="P324">
            <v>0</v>
          </cell>
          <cell r="Q324">
            <v>0</v>
          </cell>
          <cell r="R324">
            <v>210.4</v>
          </cell>
          <cell r="S324">
            <v>0</v>
          </cell>
        </row>
        <row r="325">
          <cell r="B325" t="str">
            <v>Power Systems</v>
          </cell>
          <cell r="C325">
            <v>216</v>
          </cell>
          <cell r="D325" t="str">
            <v>Not A &amp; G</v>
          </cell>
          <cell r="E325">
            <v>2411</v>
          </cell>
          <cell r="F325" t="str">
            <v>Dsbn - Brevard Operations</v>
          </cell>
          <cell r="G325" t="str">
            <v>BU</v>
          </cell>
          <cell r="H325" t="str">
            <v>I</v>
          </cell>
          <cell r="I325" t="str">
            <v>05944</v>
          </cell>
          <cell r="J325" t="str">
            <v>RESTORATION SPEC</v>
          </cell>
          <cell r="K325">
            <v>4</v>
          </cell>
          <cell r="L325">
            <v>26.3</v>
          </cell>
          <cell r="M325">
            <v>105.2</v>
          </cell>
          <cell r="N325" t="str">
            <v>Line</v>
          </cell>
          <cell r="O325">
            <v>0</v>
          </cell>
          <cell r="P325">
            <v>0</v>
          </cell>
          <cell r="Q325">
            <v>0</v>
          </cell>
          <cell r="R325">
            <v>105.2</v>
          </cell>
          <cell r="S325">
            <v>0</v>
          </cell>
        </row>
        <row r="326">
          <cell r="B326" t="str">
            <v>Power Systems</v>
          </cell>
          <cell r="C326">
            <v>216</v>
          </cell>
          <cell r="D326" t="str">
            <v>Not A &amp; G</v>
          </cell>
          <cell r="E326">
            <v>2161</v>
          </cell>
          <cell r="F326" t="str">
            <v>Dsbn - Brevard Operations</v>
          </cell>
          <cell r="G326" t="str">
            <v>BU</v>
          </cell>
          <cell r="H326" t="str">
            <v>I</v>
          </cell>
          <cell r="I326" t="str">
            <v>05944</v>
          </cell>
          <cell r="J326" t="str">
            <v>RESTORATION SPECIALIST</v>
          </cell>
          <cell r="K326">
            <v>1</v>
          </cell>
          <cell r="L326">
            <v>26.3</v>
          </cell>
          <cell r="M326">
            <v>26.3</v>
          </cell>
          <cell r="N326" t="str">
            <v>Line</v>
          </cell>
          <cell r="O326">
            <v>0</v>
          </cell>
          <cell r="P326">
            <v>0</v>
          </cell>
          <cell r="Q326">
            <v>0</v>
          </cell>
          <cell r="R326">
            <v>26.3</v>
          </cell>
          <cell r="S326">
            <v>0</v>
          </cell>
        </row>
        <row r="327">
          <cell r="B327" t="str">
            <v>Power Systems</v>
          </cell>
          <cell r="C327">
            <v>216</v>
          </cell>
          <cell r="D327" t="str">
            <v>Not A &amp; G</v>
          </cell>
          <cell r="E327">
            <v>2161</v>
          </cell>
          <cell r="F327" t="str">
            <v>Dsbn - Brevard Operations</v>
          </cell>
          <cell r="G327" t="str">
            <v>BU</v>
          </cell>
          <cell r="H327" t="str">
            <v>I</v>
          </cell>
          <cell r="I327" t="str">
            <v>05984</v>
          </cell>
          <cell r="J327" t="str">
            <v>SR LINE SPEC OL</v>
          </cell>
          <cell r="K327">
            <v>2</v>
          </cell>
          <cell r="L327">
            <v>27.37</v>
          </cell>
          <cell r="M327">
            <v>54.74</v>
          </cell>
          <cell r="N327" t="str">
            <v>Line</v>
          </cell>
          <cell r="O327">
            <v>0</v>
          </cell>
          <cell r="P327">
            <v>0</v>
          </cell>
          <cell r="Q327">
            <v>0</v>
          </cell>
          <cell r="R327">
            <v>54.74</v>
          </cell>
          <cell r="S327">
            <v>0</v>
          </cell>
        </row>
        <row r="328">
          <cell r="B328" t="str">
            <v>Power Systems</v>
          </cell>
          <cell r="C328">
            <v>216</v>
          </cell>
          <cell r="D328" t="str">
            <v>Not A &amp; G</v>
          </cell>
          <cell r="E328">
            <v>2211</v>
          </cell>
          <cell r="F328" t="str">
            <v>Dsbn - Brevard Operations</v>
          </cell>
          <cell r="G328" t="str">
            <v>BU</v>
          </cell>
          <cell r="H328" t="str">
            <v>I</v>
          </cell>
          <cell r="I328" t="str">
            <v>05984</v>
          </cell>
          <cell r="J328" t="str">
            <v>SR LINE SPEC OL</v>
          </cell>
          <cell r="K328">
            <v>2</v>
          </cell>
          <cell r="L328">
            <v>27.37</v>
          </cell>
          <cell r="M328">
            <v>54.74</v>
          </cell>
          <cell r="N328" t="str">
            <v>Line</v>
          </cell>
          <cell r="O328">
            <v>0</v>
          </cell>
          <cell r="P328">
            <v>0</v>
          </cell>
          <cell r="Q328">
            <v>0</v>
          </cell>
          <cell r="R328">
            <v>54.74</v>
          </cell>
          <cell r="S328">
            <v>0</v>
          </cell>
        </row>
        <row r="329">
          <cell r="B329" t="str">
            <v>Power Systems</v>
          </cell>
          <cell r="C329">
            <v>216</v>
          </cell>
          <cell r="D329" t="str">
            <v>Not A &amp; G</v>
          </cell>
          <cell r="E329">
            <v>2161</v>
          </cell>
          <cell r="F329" t="str">
            <v>Dsbn - Brevard Operations</v>
          </cell>
          <cell r="G329" t="str">
            <v>BU</v>
          </cell>
          <cell r="H329" t="str">
            <v>I</v>
          </cell>
          <cell r="I329" t="str">
            <v>05E05</v>
          </cell>
          <cell r="J329" t="str">
            <v>OPERATION CLERK A STENO EARLY</v>
          </cell>
          <cell r="K329">
            <v>1</v>
          </cell>
          <cell r="L329">
            <v>20.12</v>
          </cell>
          <cell r="M329">
            <v>20.12</v>
          </cell>
          <cell r="N329" t="str">
            <v>Barg Unit Supp</v>
          </cell>
          <cell r="O329">
            <v>0</v>
          </cell>
          <cell r="P329">
            <v>0</v>
          </cell>
          <cell r="Q329">
            <v>20.12</v>
          </cell>
          <cell r="R329">
            <v>0</v>
          </cell>
          <cell r="S329">
            <v>0</v>
          </cell>
        </row>
        <row r="330">
          <cell r="B330" t="str">
            <v>Power Systems</v>
          </cell>
          <cell r="C330">
            <v>216</v>
          </cell>
          <cell r="D330" t="str">
            <v>Not A &amp; G</v>
          </cell>
          <cell r="E330">
            <v>2211</v>
          </cell>
          <cell r="F330" t="str">
            <v>Dsbn - Brevard Operations</v>
          </cell>
          <cell r="G330" t="str">
            <v>BU</v>
          </cell>
          <cell r="H330" t="str">
            <v>I</v>
          </cell>
          <cell r="I330" t="str">
            <v>05E05</v>
          </cell>
          <cell r="J330" t="str">
            <v>OPERATION CLERK A STENO EARLY</v>
          </cell>
          <cell r="K330">
            <v>2</v>
          </cell>
          <cell r="L330">
            <v>20.12</v>
          </cell>
          <cell r="M330">
            <v>40.24</v>
          </cell>
          <cell r="N330" t="str">
            <v>Barg Unit Supp</v>
          </cell>
          <cell r="O330">
            <v>0</v>
          </cell>
          <cell r="P330">
            <v>0</v>
          </cell>
          <cell r="Q330">
            <v>40.24</v>
          </cell>
          <cell r="R330">
            <v>0</v>
          </cell>
          <cell r="S330">
            <v>0</v>
          </cell>
        </row>
        <row r="331">
          <cell r="B331" t="str">
            <v>Power Systems</v>
          </cell>
          <cell r="C331">
            <v>216</v>
          </cell>
          <cell r="D331" t="str">
            <v>Not A &amp; G</v>
          </cell>
          <cell r="E331">
            <v>2161</v>
          </cell>
          <cell r="F331" t="str">
            <v>Dsbn - Brevard Operations</v>
          </cell>
          <cell r="G331" t="str">
            <v>BU</v>
          </cell>
          <cell r="H331" t="str">
            <v>I</v>
          </cell>
          <cell r="I331" t="str">
            <v>05E37</v>
          </cell>
          <cell r="J331" t="str">
            <v>GROUND WORKER - EARLY</v>
          </cell>
          <cell r="K331">
            <v>2</v>
          </cell>
          <cell r="L331">
            <v>19.22</v>
          </cell>
          <cell r="M331">
            <v>38.44</v>
          </cell>
          <cell r="N331" t="str">
            <v>Line</v>
          </cell>
          <cell r="O331">
            <v>0</v>
          </cell>
          <cell r="P331">
            <v>0</v>
          </cell>
          <cell r="Q331">
            <v>0</v>
          </cell>
          <cell r="R331">
            <v>38.44</v>
          </cell>
          <cell r="S331">
            <v>0</v>
          </cell>
        </row>
        <row r="332">
          <cell r="B332" t="str">
            <v>Power Systems</v>
          </cell>
          <cell r="C332">
            <v>216</v>
          </cell>
          <cell r="D332" t="str">
            <v>Not A &amp; G</v>
          </cell>
          <cell r="E332">
            <v>2211</v>
          </cell>
          <cell r="F332" t="str">
            <v>Dsbn - Brevard Operations</v>
          </cell>
          <cell r="G332" t="str">
            <v>BU</v>
          </cell>
          <cell r="H332" t="str">
            <v>I</v>
          </cell>
          <cell r="I332" t="str">
            <v>05E37</v>
          </cell>
          <cell r="J332" t="str">
            <v>GROUND WORKER - EARLY</v>
          </cell>
          <cell r="K332">
            <v>4</v>
          </cell>
          <cell r="L332">
            <v>19.22</v>
          </cell>
          <cell r="M332">
            <v>76.88</v>
          </cell>
          <cell r="N332" t="str">
            <v>Line</v>
          </cell>
          <cell r="O332">
            <v>0</v>
          </cell>
          <cell r="P332">
            <v>0</v>
          </cell>
          <cell r="Q332">
            <v>0</v>
          </cell>
          <cell r="R332">
            <v>76.88</v>
          </cell>
          <cell r="S332">
            <v>0</v>
          </cell>
        </row>
        <row r="333">
          <cell r="B333" t="str">
            <v>Power Systems</v>
          </cell>
          <cell r="C333">
            <v>216</v>
          </cell>
          <cell r="D333" t="str">
            <v>Not A &amp; G</v>
          </cell>
          <cell r="E333">
            <v>2411</v>
          </cell>
          <cell r="F333" t="str">
            <v>Dsbn - Brevard Operations</v>
          </cell>
          <cell r="G333" t="str">
            <v>BU</v>
          </cell>
          <cell r="H333" t="str">
            <v>I</v>
          </cell>
          <cell r="I333" t="str">
            <v>05E37</v>
          </cell>
          <cell r="J333" t="str">
            <v>GROUND WORKER - EARLY</v>
          </cell>
          <cell r="K333">
            <v>2</v>
          </cell>
          <cell r="L333">
            <v>19.22</v>
          </cell>
          <cell r="M333">
            <v>38.44</v>
          </cell>
          <cell r="N333" t="str">
            <v>Line</v>
          </cell>
          <cell r="O333">
            <v>0</v>
          </cell>
          <cell r="P333">
            <v>0</v>
          </cell>
          <cell r="Q333">
            <v>0</v>
          </cell>
          <cell r="R333">
            <v>38.44</v>
          </cell>
          <cell r="S333">
            <v>0</v>
          </cell>
        </row>
        <row r="334">
          <cell r="B334" t="str">
            <v>Power Systems</v>
          </cell>
          <cell r="C334">
            <v>216</v>
          </cell>
          <cell r="D334" t="str">
            <v>Not A &amp; G</v>
          </cell>
          <cell r="E334">
            <v>2161</v>
          </cell>
          <cell r="F334" t="str">
            <v>Dsbn - Brevard Operations</v>
          </cell>
          <cell r="G334" t="str">
            <v>BU</v>
          </cell>
          <cell r="H334" t="str">
            <v>I</v>
          </cell>
          <cell r="I334" t="str">
            <v>05E40</v>
          </cell>
          <cell r="J334" t="str">
            <v>CABLE SPLICER - EARLY</v>
          </cell>
          <cell r="K334">
            <v>2</v>
          </cell>
          <cell r="L334">
            <v>26.3</v>
          </cell>
          <cell r="M334">
            <v>52.6</v>
          </cell>
          <cell r="N334" t="str">
            <v>Line</v>
          </cell>
          <cell r="O334">
            <v>0</v>
          </cell>
          <cell r="P334">
            <v>0</v>
          </cell>
          <cell r="Q334">
            <v>0</v>
          </cell>
          <cell r="R334">
            <v>52.6</v>
          </cell>
          <cell r="S334">
            <v>0</v>
          </cell>
        </row>
        <row r="335">
          <cell r="B335" t="str">
            <v>Power Systems</v>
          </cell>
          <cell r="C335">
            <v>216</v>
          </cell>
          <cell r="D335" t="str">
            <v>Not A &amp; G</v>
          </cell>
          <cell r="E335">
            <v>2211</v>
          </cell>
          <cell r="F335" t="str">
            <v>Dsbn - Brevard Operations</v>
          </cell>
          <cell r="G335" t="str">
            <v>BU</v>
          </cell>
          <cell r="H335" t="str">
            <v>I</v>
          </cell>
          <cell r="I335" t="str">
            <v>05E40</v>
          </cell>
          <cell r="J335" t="str">
            <v>CABLE SPLICER - EARLY</v>
          </cell>
          <cell r="K335">
            <v>1</v>
          </cell>
          <cell r="L335">
            <v>26.3</v>
          </cell>
          <cell r="M335">
            <v>26.3</v>
          </cell>
          <cell r="N335" t="str">
            <v>Line</v>
          </cell>
          <cell r="O335">
            <v>0</v>
          </cell>
          <cell r="P335">
            <v>0</v>
          </cell>
          <cell r="Q335">
            <v>0</v>
          </cell>
          <cell r="R335">
            <v>26.3</v>
          </cell>
          <cell r="S335">
            <v>0</v>
          </cell>
        </row>
        <row r="336">
          <cell r="B336" t="str">
            <v>Power Systems</v>
          </cell>
          <cell r="C336">
            <v>216</v>
          </cell>
          <cell r="D336" t="str">
            <v>Not A &amp; G</v>
          </cell>
          <cell r="E336">
            <v>2211</v>
          </cell>
          <cell r="F336" t="str">
            <v>Dsbn - Brevard Operations</v>
          </cell>
          <cell r="G336" t="str">
            <v>BU</v>
          </cell>
          <cell r="H336" t="str">
            <v>I</v>
          </cell>
          <cell r="I336" t="str">
            <v>05E58</v>
          </cell>
          <cell r="J336" t="str">
            <v>DISPATCHER CLERK EARLY</v>
          </cell>
          <cell r="K336">
            <v>1</v>
          </cell>
          <cell r="L336">
            <v>20.25</v>
          </cell>
          <cell r="M336">
            <v>20.25</v>
          </cell>
          <cell r="N336" t="str">
            <v>Barg Unit Supp</v>
          </cell>
          <cell r="O336">
            <v>0</v>
          </cell>
          <cell r="P336">
            <v>0</v>
          </cell>
          <cell r="Q336">
            <v>20.25</v>
          </cell>
          <cell r="R336">
            <v>0</v>
          </cell>
          <cell r="S336">
            <v>0</v>
          </cell>
        </row>
        <row r="337">
          <cell r="B337" t="str">
            <v>Power Systems</v>
          </cell>
          <cell r="C337">
            <v>216</v>
          </cell>
          <cell r="D337" t="str">
            <v>Not A &amp; G</v>
          </cell>
          <cell r="E337">
            <v>2161</v>
          </cell>
          <cell r="F337" t="str">
            <v>Dsbn - Brevard Operations</v>
          </cell>
          <cell r="G337" t="str">
            <v>BU</v>
          </cell>
          <cell r="H337" t="str">
            <v>I</v>
          </cell>
          <cell r="I337" t="str">
            <v>05E75</v>
          </cell>
          <cell r="J337" t="str">
            <v>LINE SPEC EARLY</v>
          </cell>
          <cell r="K337">
            <v>7</v>
          </cell>
          <cell r="L337">
            <v>26.04</v>
          </cell>
          <cell r="M337">
            <v>182.28</v>
          </cell>
          <cell r="N337" t="str">
            <v>Line</v>
          </cell>
          <cell r="O337">
            <v>0</v>
          </cell>
          <cell r="P337">
            <v>0</v>
          </cell>
          <cell r="Q337">
            <v>0</v>
          </cell>
          <cell r="R337">
            <v>182.28</v>
          </cell>
          <cell r="S337">
            <v>0</v>
          </cell>
        </row>
        <row r="338">
          <cell r="B338" t="str">
            <v>Power Systems</v>
          </cell>
          <cell r="C338">
            <v>216</v>
          </cell>
          <cell r="D338" t="str">
            <v>Not A &amp; G</v>
          </cell>
          <cell r="E338">
            <v>2211</v>
          </cell>
          <cell r="F338" t="str">
            <v>Dsbn - Brevard Operations</v>
          </cell>
          <cell r="G338" t="str">
            <v>BU</v>
          </cell>
          <cell r="H338" t="str">
            <v>I</v>
          </cell>
          <cell r="I338" t="str">
            <v>05E75</v>
          </cell>
          <cell r="J338" t="str">
            <v>LINE SPEC EARLY</v>
          </cell>
          <cell r="K338">
            <v>14</v>
          </cell>
          <cell r="L338">
            <v>26.04</v>
          </cell>
          <cell r="M338">
            <v>364.56</v>
          </cell>
          <cell r="N338" t="str">
            <v>Line</v>
          </cell>
          <cell r="O338">
            <v>0</v>
          </cell>
          <cell r="P338">
            <v>0</v>
          </cell>
          <cell r="Q338">
            <v>0</v>
          </cell>
          <cell r="R338">
            <v>364.56</v>
          </cell>
          <cell r="S338">
            <v>0</v>
          </cell>
        </row>
        <row r="339">
          <cell r="B339" t="str">
            <v>Power Systems</v>
          </cell>
          <cell r="C339">
            <v>216</v>
          </cell>
          <cell r="D339" t="str">
            <v>Not A &amp; G</v>
          </cell>
          <cell r="E339">
            <v>2411</v>
          </cell>
          <cell r="F339" t="str">
            <v>Dsbn - Brevard Operations</v>
          </cell>
          <cell r="G339" t="str">
            <v>BU</v>
          </cell>
          <cell r="H339" t="str">
            <v>I</v>
          </cell>
          <cell r="I339" t="str">
            <v>05E75</v>
          </cell>
          <cell r="J339" t="str">
            <v>LINE SPEC EARLY</v>
          </cell>
          <cell r="K339">
            <v>4</v>
          </cell>
          <cell r="L339">
            <v>26.04</v>
          </cell>
          <cell r="M339">
            <v>104.16</v>
          </cell>
          <cell r="N339" t="str">
            <v>Line</v>
          </cell>
          <cell r="O339">
            <v>0</v>
          </cell>
          <cell r="P339">
            <v>0</v>
          </cell>
          <cell r="Q339">
            <v>0</v>
          </cell>
          <cell r="R339">
            <v>104.16</v>
          </cell>
          <cell r="S339">
            <v>0</v>
          </cell>
        </row>
        <row r="340">
          <cell r="B340" t="str">
            <v>Power Systems</v>
          </cell>
          <cell r="C340">
            <v>216</v>
          </cell>
          <cell r="D340" t="str">
            <v>Not A &amp; G</v>
          </cell>
          <cell r="E340">
            <v>2161</v>
          </cell>
          <cell r="F340" t="str">
            <v>Dsbn - Brevard Operations</v>
          </cell>
          <cell r="G340" t="str">
            <v>BU</v>
          </cell>
          <cell r="H340" t="str">
            <v>I</v>
          </cell>
          <cell r="I340" t="str">
            <v>05E84</v>
          </cell>
          <cell r="J340" t="str">
            <v>SR LINE SPEC OL EARLY</v>
          </cell>
          <cell r="K340">
            <v>2</v>
          </cell>
          <cell r="L340">
            <v>27.37</v>
          </cell>
          <cell r="M340">
            <v>54.74</v>
          </cell>
          <cell r="N340" t="str">
            <v>Line</v>
          </cell>
          <cell r="O340">
            <v>0</v>
          </cell>
          <cell r="P340">
            <v>0</v>
          </cell>
          <cell r="Q340">
            <v>0</v>
          </cell>
          <cell r="R340">
            <v>54.74</v>
          </cell>
          <cell r="S340">
            <v>0</v>
          </cell>
        </row>
        <row r="341">
          <cell r="B341" t="str">
            <v>Power Systems</v>
          </cell>
          <cell r="C341">
            <v>216</v>
          </cell>
          <cell r="D341" t="str">
            <v>Not A &amp; G</v>
          </cell>
          <cell r="E341">
            <v>2211</v>
          </cell>
          <cell r="F341" t="str">
            <v>Dsbn - Brevard Operations</v>
          </cell>
          <cell r="G341" t="str">
            <v>BU</v>
          </cell>
          <cell r="H341" t="str">
            <v>I</v>
          </cell>
          <cell r="I341" t="str">
            <v>05E84</v>
          </cell>
          <cell r="J341" t="str">
            <v>SR LINE SPEC OL EARLY</v>
          </cell>
          <cell r="K341">
            <v>8</v>
          </cell>
          <cell r="L341">
            <v>27.37</v>
          </cell>
          <cell r="M341">
            <v>218.96</v>
          </cell>
          <cell r="N341" t="str">
            <v>Line</v>
          </cell>
          <cell r="O341">
            <v>0</v>
          </cell>
          <cell r="P341">
            <v>0</v>
          </cell>
          <cell r="Q341">
            <v>0</v>
          </cell>
          <cell r="R341">
            <v>218.96</v>
          </cell>
          <cell r="S341">
            <v>0</v>
          </cell>
        </row>
        <row r="342">
          <cell r="B342" t="str">
            <v>Power Systems</v>
          </cell>
          <cell r="C342">
            <v>216</v>
          </cell>
          <cell r="D342" t="str">
            <v>Not A &amp; G</v>
          </cell>
          <cell r="E342">
            <v>2411</v>
          </cell>
          <cell r="F342" t="str">
            <v>Dsbn - Brevard Operations</v>
          </cell>
          <cell r="G342" t="str">
            <v>BU</v>
          </cell>
          <cell r="H342" t="str">
            <v>I</v>
          </cell>
          <cell r="I342" t="str">
            <v>05E84</v>
          </cell>
          <cell r="J342" t="str">
            <v>SR LINE SPEC OL EARLY</v>
          </cell>
          <cell r="K342">
            <v>2</v>
          </cell>
          <cell r="L342">
            <v>27.37</v>
          </cell>
          <cell r="M342">
            <v>54.74</v>
          </cell>
          <cell r="N342" t="str">
            <v>Line</v>
          </cell>
          <cell r="O342">
            <v>0</v>
          </cell>
          <cell r="P342">
            <v>0</v>
          </cell>
          <cell r="Q342">
            <v>0</v>
          </cell>
          <cell r="R342">
            <v>54.74</v>
          </cell>
          <cell r="S342">
            <v>0</v>
          </cell>
        </row>
        <row r="343">
          <cell r="B343" t="str">
            <v>Power Systems</v>
          </cell>
          <cell r="C343">
            <v>579</v>
          </cell>
          <cell r="D343" t="str">
            <v>Not A &amp; G</v>
          </cell>
          <cell r="E343">
            <v>5519</v>
          </cell>
          <cell r="F343" t="str">
            <v>Dsbn - Central Supv/Dsgnrs</v>
          </cell>
          <cell r="G343" t="str">
            <v>XM</v>
          </cell>
          <cell r="H343" t="str">
            <v>S</v>
          </cell>
          <cell r="I343" t="str">
            <v>01M05</v>
          </cell>
          <cell r="J343" t="str">
            <v>DISTRIBUTION SUPV I</v>
          </cell>
          <cell r="K343">
            <v>1</v>
          </cell>
          <cell r="L343">
            <v>37.24</v>
          </cell>
          <cell r="M343">
            <v>37.24</v>
          </cell>
          <cell r="N343" t="str">
            <v>Spv/Sup</v>
          </cell>
          <cell r="O343">
            <v>0</v>
          </cell>
          <cell r="P343">
            <v>37.24</v>
          </cell>
          <cell r="Q343">
            <v>0</v>
          </cell>
          <cell r="R343">
            <v>0</v>
          </cell>
          <cell r="S343">
            <v>0</v>
          </cell>
        </row>
        <row r="344">
          <cell r="B344" t="str">
            <v>Power Systems</v>
          </cell>
          <cell r="C344">
            <v>579</v>
          </cell>
          <cell r="D344" t="str">
            <v>Not A &amp; G</v>
          </cell>
          <cell r="E344">
            <v>5519</v>
          </cell>
          <cell r="F344" t="str">
            <v>Dsbn - Central Supv/Dsgnrs</v>
          </cell>
          <cell r="G344" t="str">
            <v>XM</v>
          </cell>
          <cell r="H344" t="str">
            <v>S</v>
          </cell>
          <cell r="I344" t="str">
            <v>01M05</v>
          </cell>
          <cell r="J344" t="str">
            <v>DISTRIBUTION SUPV I</v>
          </cell>
          <cell r="K344">
            <v>1</v>
          </cell>
          <cell r="L344">
            <v>38.729999999999997</v>
          </cell>
          <cell r="M344">
            <v>38.729999999999997</v>
          </cell>
          <cell r="N344" t="str">
            <v>Spv/Sup</v>
          </cell>
          <cell r="O344">
            <v>0</v>
          </cell>
          <cell r="P344">
            <v>38.729999999999997</v>
          </cell>
          <cell r="Q344">
            <v>0</v>
          </cell>
          <cell r="R344">
            <v>0</v>
          </cell>
          <cell r="S344">
            <v>0</v>
          </cell>
        </row>
        <row r="345">
          <cell r="B345" t="str">
            <v>Power Systems</v>
          </cell>
          <cell r="C345">
            <v>579</v>
          </cell>
          <cell r="D345" t="str">
            <v>Not A &amp; G</v>
          </cell>
          <cell r="E345">
            <v>5519</v>
          </cell>
          <cell r="F345" t="str">
            <v>Dsbn - Central Supv/Dsgnrs</v>
          </cell>
          <cell r="G345" t="str">
            <v>XM</v>
          </cell>
          <cell r="H345" t="str">
            <v>I</v>
          </cell>
          <cell r="I345" t="str">
            <v>01MB6</v>
          </cell>
          <cell r="J345" t="str">
            <v>SYSTEM PROJECT MGR</v>
          </cell>
          <cell r="K345">
            <v>1</v>
          </cell>
          <cell r="L345">
            <v>28.54</v>
          </cell>
          <cell r="M345">
            <v>28.54</v>
          </cell>
          <cell r="N345" t="str">
            <v>Spv/Sup</v>
          </cell>
          <cell r="O345">
            <v>0</v>
          </cell>
          <cell r="P345">
            <v>28.54</v>
          </cell>
          <cell r="Q345">
            <v>0</v>
          </cell>
          <cell r="R345">
            <v>0</v>
          </cell>
          <cell r="S345">
            <v>0</v>
          </cell>
        </row>
        <row r="346">
          <cell r="B346" t="str">
            <v>Power Systems</v>
          </cell>
          <cell r="C346">
            <v>579</v>
          </cell>
          <cell r="D346" t="str">
            <v>Not A &amp; G</v>
          </cell>
          <cell r="E346">
            <v>5519</v>
          </cell>
          <cell r="F346" t="str">
            <v>Dsbn - Central Supv/Dsgnrs</v>
          </cell>
          <cell r="G346" t="str">
            <v>XM</v>
          </cell>
          <cell r="H346" t="str">
            <v>I</v>
          </cell>
          <cell r="I346" t="str">
            <v>01MB6</v>
          </cell>
          <cell r="J346" t="str">
            <v>SYSTEM PROJECT MGR</v>
          </cell>
          <cell r="K346">
            <v>1</v>
          </cell>
          <cell r="L346">
            <v>29.76</v>
          </cell>
          <cell r="M346">
            <v>29.76</v>
          </cell>
          <cell r="N346" t="str">
            <v>Spv/Sup</v>
          </cell>
          <cell r="O346">
            <v>0</v>
          </cell>
          <cell r="P346">
            <v>29.76</v>
          </cell>
          <cell r="Q346">
            <v>0</v>
          </cell>
          <cell r="R346">
            <v>0</v>
          </cell>
          <cell r="S346">
            <v>0</v>
          </cell>
        </row>
        <row r="347">
          <cell r="B347" t="str">
            <v>Power Systems</v>
          </cell>
          <cell r="C347">
            <v>579</v>
          </cell>
          <cell r="D347" t="str">
            <v>Not A &amp; G</v>
          </cell>
          <cell r="E347">
            <v>5519</v>
          </cell>
          <cell r="F347" t="str">
            <v>Dsbn - Central Supv/Dsgnrs</v>
          </cell>
          <cell r="G347" t="str">
            <v>XM</v>
          </cell>
          <cell r="H347" t="str">
            <v>I</v>
          </cell>
          <cell r="I347" t="str">
            <v>01MC6</v>
          </cell>
          <cell r="J347" t="str">
            <v>PROJECT DESIGNER I</v>
          </cell>
          <cell r="K347">
            <v>1</v>
          </cell>
          <cell r="L347">
            <v>25.89</v>
          </cell>
          <cell r="M347">
            <v>25.89</v>
          </cell>
          <cell r="N347" t="str">
            <v>Spv/Sup</v>
          </cell>
          <cell r="O347">
            <v>0</v>
          </cell>
          <cell r="P347">
            <v>25.89</v>
          </cell>
          <cell r="Q347">
            <v>0</v>
          </cell>
          <cell r="R347">
            <v>0</v>
          </cell>
          <cell r="S347">
            <v>0</v>
          </cell>
        </row>
        <row r="348">
          <cell r="B348" t="str">
            <v>Power Systems</v>
          </cell>
          <cell r="C348">
            <v>579</v>
          </cell>
          <cell r="D348" t="str">
            <v>Not A &amp; G</v>
          </cell>
          <cell r="E348">
            <v>5519</v>
          </cell>
          <cell r="F348" t="str">
            <v>Dsbn - Central Supv/Dsgnrs</v>
          </cell>
          <cell r="G348" t="str">
            <v>XM</v>
          </cell>
          <cell r="H348" t="str">
            <v>I</v>
          </cell>
          <cell r="I348" t="str">
            <v>01MD5</v>
          </cell>
          <cell r="J348" t="str">
            <v>CUSTOMER PROJECT MGR II</v>
          </cell>
          <cell r="K348">
            <v>1</v>
          </cell>
          <cell r="L348">
            <v>20.6</v>
          </cell>
          <cell r="M348">
            <v>20.6</v>
          </cell>
          <cell r="N348" t="str">
            <v>Spv/Sup</v>
          </cell>
          <cell r="O348">
            <v>0</v>
          </cell>
          <cell r="P348">
            <v>20.6</v>
          </cell>
          <cell r="Q348">
            <v>0</v>
          </cell>
          <cell r="R348">
            <v>0</v>
          </cell>
          <cell r="S348">
            <v>0</v>
          </cell>
        </row>
        <row r="349">
          <cell r="B349" t="str">
            <v>Power Systems</v>
          </cell>
          <cell r="C349">
            <v>579</v>
          </cell>
          <cell r="D349" t="str">
            <v>Not A &amp; G</v>
          </cell>
          <cell r="E349">
            <v>5519</v>
          </cell>
          <cell r="F349" t="str">
            <v>Dsbn - Central Supv/Dsgnrs</v>
          </cell>
          <cell r="G349" t="str">
            <v>XM</v>
          </cell>
          <cell r="H349" t="str">
            <v>I</v>
          </cell>
          <cell r="I349" t="str">
            <v>01MD5</v>
          </cell>
          <cell r="J349" t="str">
            <v>CUSTOMER PROJECT MGR II</v>
          </cell>
          <cell r="K349">
            <v>1</v>
          </cell>
          <cell r="L349">
            <v>22.69</v>
          </cell>
          <cell r="M349">
            <v>22.69</v>
          </cell>
          <cell r="N349" t="str">
            <v>Spv/Sup</v>
          </cell>
          <cell r="O349">
            <v>0</v>
          </cell>
          <cell r="P349">
            <v>22.69</v>
          </cell>
          <cell r="Q349">
            <v>0</v>
          </cell>
          <cell r="R349">
            <v>0</v>
          </cell>
          <cell r="S349">
            <v>0</v>
          </cell>
        </row>
        <row r="350">
          <cell r="B350" t="str">
            <v>Power Systems</v>
          </cell>
          <cell r="C350">
            <v>175</v>
          </cell>
          <cell r="D350" t="str">
            <v>A &amp; G</v>
          </cell>
          <cell r="E350">
            <v>1750</v>
          </cell>
          <cell r="F350" t="str">
            <v>Dsbn Construction Processes</v>
          </cell>
          <cell r="G350" t="str">
            <v>XM</v>
          </cell>
          <cell r="H350" t="str">
            <v>S</v>
          </cell>
          <cell r="I350" t="str">
            <v>01M05</v>
          </cell>
          <cell r="J350" t="str">
            <v>DISTRIBUTION SUPV I</v>
          </cell>
          <cell r="K350">
            <v>1</v>
          </cell>
          <cell r="L350">
            <v>41.71</v>
          </cell>
          <cell r="M350">
            <v>41.71</v>
          </cell>
          <cell r="N350" t="str">
            <v>A &amp; G</v>
          </cell>
          <cell r="O350">
            <v>41.71</v>
          </cell>
          <cell r="P350">
            <v>0</v>
          </cell>
          <cell r="Q350">
            <v>0</v>
          </cell>
          <cell r="R350">
            <v>0</v>
          </cell>
          <cell r="S350">
            <v>0</v>
          </cell>
        </row>
        <row r="351">
          <cell r="B351" t="str">
            <v>Power Systems</v>
          </cell>
          <cell r="C351">
            <v>175</v>
          </cell>
          <cell r="D351" t="str">
            <v>A &amp; G</v>
          </cell>
          <cell r="E351">
            <v>1750</v>
          </cell>
          <cell r="F351" t="str">
            <v>Dsbn Construction Processes</v>
          </cell>
          <cell r="G351" t="str">
            <v>XM</v>
          </cell>
          <cell r="H351" t="str">
            <v>I</v>
          </cell>
          <cell r="I351" t="str">
            <v>01MA4</v>
          </cell>
          <cell r="J351" t="str">
            <v>SR DISTRIBUTION ANALYST</v>
          </cell>
          <cell r="K351">
            <v>1</v>
          </cell>
          <cell r="L351">
            <v>34.200000000000003</v>
          </cell>
          <cell r="M351">
            <v>34.200000000000003</v>
          </cell>
          <cell r="N351" t="str">
            <v>A &amp; G</v>
          </cell>
          <cell r="O351">
            <v>34.200000000000003</v>
          </cell>
          <cell r="P351">
            <v>0</v>
          </cell>
          <cell r="Q351">
            <v>0</v>
          </cell>
          <cell r="R351">
            <v>0</v>
          </cell>
          <cell r="S351">
            <v>0</v>
          </cell>
        </row>
        <row r="352">
          <cell r="B352" t="str">
            <v>Power Systems</v>
          </cell>
          <cell r="C352">
            <v>175</v>
          </cell>
          <cell r="D352" t="str">
            <v>A &amp; G</v>
          </cell>
          <cell r="E352">
            <v>1750</v>
          </cell>
          <cell r="F352" t="str">
            <v>Dsbn Construction Processes</v>
          </cell>
          <cell r="G352" t="str">
            <v>XM</v>
          </cell>
          <cell r="H352" t="str">
            <v>I</v>
          </cell>
          <cell r="I352" t="str">
            <v>01MA4</v>
          </cell>
          <cell r="J352" t="str">
            <v>SR DISTRIBUTION ANALYST</v>
          </cell>
          <cell r="K352">
            <v>1</v>
          </cell>
          <cell r="L352">
            <v>36.1</v>
          </cell>
          <cell r="M352">
            <v>36.1</v>
          </cell>
          <cell r="N352" t="str">
            <v>A &amp; G</v>
          </cell>
          <cell r="O352">
            <v>36.1</v>
          </cell>
          <cell r="P352">
            <v>0</v>
          </cell>
          <cell r="Q352">
            <v>0</v>
          </cell>
          <cell r="R352">
            <v>0</v>
          </cell>
          <cell r="S352">
            <v>0</v>
          </cell>
        </row>
        <row r="353">
          <cell r="B353" t="str">
            <v>Power Systems</v>
          </cell>
          <cell r="C353">
            <v>175</v>
          </cell>
          <cell r="D353" t="str">
            <v>A &amp; G</v>
          </cell>
          <cell r="E353">
            <v>1750</v>
          </cell>
          <cell r="F353" t="str">
            <v>Dsbn Construction Processes</v>
          </cell>
          <cell r="G353" t="str">
            <v>XM</v>
          </cell>
          <cell r="H353" t="str">
            <v>I</v>
          </cell>
          <cell r="I353" t="str">
            <v>01MC4</v>
          </cell>
          <cell r="J353" t="str">
            <v>DISTRIBUTION ANALYST II</v>
          </cell>
          <cell r="K353">
            <v>1</v>
          </cell>
          <cell r="L353">
            <v>23.89</v>
          </cell>
          <cell r="M353">
            <v>23.89</v>
          </cell>
          <cell r="N353" t="str">
            <v>A &amp; G</v>
          </cell>
          <cell r="O353">
            <v>23.89</v>
          </cell>
          <cell r="P353">
            <v>0</v>
          </cell>
          <cell r="Q353">
            <v>0</v>
          </cell>
          <cell r="R353">
            <v>0</v>
          </cell>
          <cell r="S353">
            <v>0</v>
          </cell>
        </row>
        <row r="354">
          <cell r="B354" t="str">
            <v>Power Systems</v>
          </cell>
          <cell r="C354">
            <v>175</v>
          </cell>
          <cell r="D354" t="str">
            <v>A &amp; G</v>
          </cell>
          <cell r="E354">
            <v>1750</v>
          </cell>
          <cell r="F354" t="str">
            <v>Dsbn Construction Processes</v>
          </cell>
          <cell r="G354" t="str">
            <v>XM</v>
          </cell>
          <cell r="H354" t="str">
            <v>M</v>
          </cell>
          <cell r="I354" t="str">
            <v>01MV6</v>
          </cell>
          <cell r="J354" t="str">
            <v>MGR DIST BUSINESS IMPROVEMENT</v>
          </cell>
          <cell r="K354">
            <v>1</v>
          </cell>
          <cell r="L354">
            <v>50.56</v>
          </cell>
          <cell r="M354">
            <v>50.56</v>
          </cell>
          <cell r="N354" t="str">
            <v>A &amp; G</v>
          </cell>
          <cell r="O354">
            <v>50.56</v>
          </cell>
          <cell r="P354">
            <v>0</v>
          </cell>
          <cell r="Q354">
            <v>0</v>
          </cell>
          <cell r="R354">
            <v>0</v>
          </cell>
          <cell r="S354">
            <v>0</v>
          </cell>
        </row>
        <row r="355">
          <cell r="B355" t="str">
            <v>Power Systems</v>
          </cell>
          <cell r="C355">
            <v>175</v>
          </cell>
          <cell r="D355" t="str">
            <v>A &amp; G</v>
          </cell>
          <cell r="E355">
            <v>1750</v>
          </cell>
          <cell r="F355" t="str">
            <v>Dsbn Construction Processes</v>
          </cell>
          <cell r="G355" t="str">
            <v>NB</v>
          </cell>
          <cell r="H355" t="str">
            <v>I</v>
          </cell>
          <cell r="I355" t="str">
            <v>01X62</v>
          </cell>
          <cell r="J355" t="str">
            <v>ADMINISTRATIVE SPECIALIST II</v>
          </cell>
          <cell r="K355">
            <v>1</v>
          </cell>
          <cell r="L355">
            <v>14.55</v>
          </cell>
          <cell r="M355">
            <v>14.55</v>
          </cell>
          <cell r="N355" t="str">
            <v>A &amp; G</v>
          </cell>
          <cell r="O355">
            <v>14.55</v>
          </cell>
          <cell r="P355">
            <v>0</v>
          </cell>
          <cell r="Q355">
            <v>0</v>
          </cell>
          <cell r="R355">
            <v>0</v>
          </cell>
          <cell r="S355">
            <v>0</v>
          </cell>
        </row>
        <row r="356">
          <cell r="B356" t="str">
            <v>Power Systems</v>
          </cell>
          <cell r="C356">
            <v>579</v>
          </cell>
          <cell r="D356" t="str">
            <v>Not A &amp; G</v>
          </cell>
          <cell r="E356">
            <v>5519</v>
          </cell>
          <cell r="F356" t="str">
            <v>Dsbn - Central Supv/Dsgnrs</v>
          </cell>
          <cell r="G356" t="str">
            <v>XM</v>
          </cell>
          <cell r="H356" t="str">
            <v>I</v>
          </cell>
          <cell r="I356" t="str">
            <v>01MD5</v>
          </cell>
          <cell r="J356" t="str">
            <v>CUSTOMER PROJECT MGR II</v>
          </cell>
          <cell r="K356">
            <v>1</v>
          </cell>
          <cell r="L356">
            <v>23.33</v>
          </cell>
          <cell r="M356">
            <v>23.33</v>
          </cell>
          <cell r="N356" t="str">
            <v>Spv/Sup</v>
          </cell>
          <cell r="O356">
            <v>0</v>
          </cell>
          <cell r="P356">
            <v>23.33</v>
          </cell>
          <cell r="Q356">
            <v>0</v>
          </cell>
          <cell r="R356">
            <v>0</v>
          </cell>
          <cell r="S356">
            <v>0</v>
          </cell>
        </row>
        <row r="357">
          <cell r="B357" t="str">
            <v>Power Systems</v>
          </cell>
          <cell r="C357">
            <v>579</v>
          </cell>
          <cell r="D357" t="str">
            <v>Not A &amp; G</v>
          </cell>
          <cell r="E357">
            <v>5519</v>
          </cell>
          <cell r="F357" t="str">
            <v>Dsbn - Central Supv/Dsgnrs</v>
          </cell>
          <cell r="G357" t="str">
            <v>XM</v>
          </cell>
          <cell r="H357" t="str">
            <v>I</v>
          </cell>
          <cell r="I357" t="str">
            <v>01MD6</v>
          </cell>
          <cell r="J357" t="str">
            <v>CUSTOMER PROJECT MGR I</v>
          </cell>
          <cell r="K357">
            <v>1</v>
          </cell>
          <cell r="L357">
            <v>24.04</v>
          </cell>
          <cell r="M357">
            <v>24.04</v>
          </cell>
          <cell r="N357" t="str">
            <v>Spv/Sup</v>
          </cell>
          <cell r="O357">
            <v>0</v>
          </cell>
          <cell r="P357">
            <v>24.04</v>
          </cell>
          <cell r="Q357">
            <v>0</v>
          </cell>
          <cell r="R357">
            <v>0</v>
          </cell>
          <cell r="S357">
            <v>0</v>
          </cell>
        </row>
        <row r="358">
          <cell r="B358" t="str">
            <v>Power Systems</v>
          </cell>
          <cell r="C358">
            <v>579</v>
          </cell>
          <cell r="D358" t="str">
            <v>Not A &amp; G</v>
          </cell>
          <cell r="E358">
            <v>5519</v>
          </cell>
          <cell r="F358" t="str">
            <v>Dsbn - Central Supv/Dsgnrs</v>
          </cell>
          <cell r="G358" t="str">
            <v>XM</v>
          </cell>
          <cell r="H358" t="str">
            <v>I</v>
          </cell>
          <cell r="I358" t="str">
            <v>01MD6</v>
          </cell>
          <cell r="J358" t="str">
            <v>CUSTOMER PROJECT MGR I</v>
          </cell>
          <cell r="K358">
            <v>2</v>
          </cell>
          <cell r="L358">
            <v>24.5</v>
          </cell>
          <cell r="M358">
            <v>49</v>
          </cell>
          <cell r="N358" t="str">
            <v>Spv/Sup</v>
          </cell>
          <cell r="O358">
            <v>0</v>
          </cell>
          <cell r="P358">
            <v>49</v>
          </cell>
          <cell r="Q358">
            <v>0</v>
          </cell>
          <cell r="R358">
            <v>0</v>
          </cell>
          <cell r="S358">
            <v>0</v>
          </cell>
        </row>
        <row r="359">
          <cell r="B359" t="str">
            <v>Power Systems</v>
          </cell>
          <cell r="C359">
            <v>579</v>
          </cell>
          <cell r="D359" t="str">
            <v>Not A &amp; G</v>
          </cell>
          <cell r="E359">
            <v>5519</v>
          </cell>
          <cell r="F359" t="str">
            <v>Dsbn - Central Supv/Dsgnrs</v>
          </cell>
          <cell r="G359" t="str">
            <v>XM</v>
          </cell>
          <cell r="H359" t="str">
            <v>I</v>
          </cell>
          <cell r="I359" t="str">
            <v>01MD6</v>
          </cell>
          <cell r="J359" t="str">
            <v>CUSTOMER PROJECT MGR I</v>
          </cell>
          <cell r="K359">
            <v>1</v>
          </cell>
          <cell r="L359">
            <v>25</v>
          </cell>
          <cell r="M359">
            <v>25</v>
          </cell>
          <cell r="N359" t="str">
            <v>Spv/Sup</v>
          </cell>
          <cell r="O359">
            <v>0</v>
          </cell>
          <cell r="P359">
            <v>25</v>
          </cell>
          <cell r="Q359">
            <v>0</v>
          </cell>
          <cell r="R359">
            <v>0</v>
          </cell>
          <cell r="S359">
            <v>0</v>
          </cell>
        </row>
        <row r="360">
          <cell r="B360" t="str">
            <v>Power Systems</v>
          </cell>
          <cell r="C360">
            <v>579</v>
          </cell>
          <cell r="D360" t="str">
            <v>Not A &amp; G</v>
          </cell>
          <cell r="E360">
            <v>5519</v>
          </cell>
          <cell r="F360" t="str">
            <v>Dsbn - Central Supv/Dsgnrs</v>
          </cell>
          <cell r="G360" t="str">
            <v>XM</v>
          </cell>
          <cell r="H360" t="str">
            <v>I</v>
          </cell>
          <cell r="I360" t="str">
            <v>01MD6</v>
          </cell>
          <cell r="J360" t="str">
            <v>CUSTOMER PROJECT MGR I</v>
          </cell>
          <cell r="K360">
            <v>1</v>
          </cell>
          <cell r="L360">
            <v>26.39</v>
          </cell>
          <cell r="M360">
            <v>26.39</v>
          </cell>
          <cell r="N360" t="str">
            <v>Spv/Sup</v>
          </cell>
          <cell r="O360">
            <v>0</v>
          </cell>
          <cell r="P360">
            <v>26.39</v>
          </cell>
          <cell r="Q360">
            <v>0</v>
          </cell>
          <cell r="R360">
            <v>0</v>
          </cell>
          <cell r="S360">
            <v>0</v>
          </cell>
        </row>
        <row r="361">
          <cell r="B361" t="str">
            <v>Power Systems</v>
          </cell>
          <cell r="C361">
            <v>579</v>
          </cell>
          <cell r="D361" t="str">
            <v>Not A &amp; G</v>
          </cell>
          <cell r="E361">
            <v>5519</v>
          </cell>
          <cell r="F361" t="str">
            <v>Dsbn - Central Supv/Dsgnrs</v>
          </cell>
          <cell r="G361" t="str">
            <v>XM</v>
          </cell>
          <cell r="H361" t="str">
            <v>I</v>
          </cell>
          <cell r="I361" t="str">
            <v>01MD7</v>
          </cell>
          <cell r="J361" t="str">
            <v>CUSTOMER PROJECT MGR</v>
          </cell>
          <cell r="K361">
            <v>1</v>
          </cell>
          <cell r="L361">
            <v>29.75</v>
          </cell>
          <cell r="M361">
            <v>29.75</v>
          </cell>
          <cell r="N361" t="str">
            <v>Spv/Sup</v>
          </cell>
          <cell r="O361">
            <v>0</v>
          </cell>
          <cell r="P361">
            <v>29.75</v>
          </cell>
          <cell r="Q361">
            <v>0</v>
          </cell>
          <cell r="R361">
            <v>0</v>
          </cell>
          <cell r="S361">
            <v>0</v>
          </cell>
        </row>
        <row r="362">
          <cell r="B362" t="str">
            <v>Power Systems</v>
          </cell>
          <cell r="C362">
            <v>579</v>
          </cell>
          <cell r="D362" t="str">
            <v>Not A &amp; G</v>
          </cell>
          <cell r="E362">
            <v>5519</v>
          </cell>
          <cell r="F362" t="str">
            <v>Dsbn - Central Supv/Dsgnrs</v>
          </cell>
          <cell r="G362" t="str">
            <v>XM</v>
          </cell>
          <cell r="H362" t="str">
            <v>M</v>
          </cell>
          <cell r="I362" t="str">
            <v>01MF3</v>
          </cell>
          <cell r="J362" t="str">
            <v>DISTRIBUTION AREA MGR II</v>
          </cell>
          <cell r="K362">
            <v>1</v>
          </cell>
          <cell r="L362">
            <v>46.93</v>
          </cell>
          <cell r="M362">
            <v>46.93</v>
          </cell>
          <cell r="N362" t="str">
            <v>Spv/Sup</v>
          </cell>
          <cell r="O362">
            <v>0</v>
          </cell>
          <cell r="P362">
            <v>46.93</v>
          </cell>
          <cell r="Q362">
            <v>0</v>
          </cell>
          <cell r="R362">
            <v>0</v>
          </cell>
          <cell r="S362">
            <v>0</v>
          </cell>
        </row>
        <row r="363">
          <cell r="B363" t="str">
            <v>Power Systems</v>
          </cell>
          <cell r="C363">
            <v>579</v>
          </cell>
          <cell r="D363" t="str">
            <v>Not A &amp; G</v>
          </cell>
          <cell r="E363">
            <v>5519</v>
          </cell>
          <cell r="F363" t="str">
            <v>Dsbn - Central Supv/Dsgnrs</v>
          </cell>
          <cell r="G363" t="str">
            <v>XM</v>
          </cell>
          <cell r="H363" t="str">
            <v>S</v>
          </cell>
          <cell r="I363" t="str">
            <v>01MP5</v>
          </cell>
          <cell r="J363" t="str">
            <v>DISTRIBUTION SUPV II</v>
          </cell>
          <cell r="K363">
            <v>1</v>
          </cell>
          <cell r="L363">
            <v>34.409999999999997</v>
          </cell>
          <cell r="M363">
            <v>34.409999999999997</v>
          </cell>
          <cell r="N363" t="str">
            <v>Spv/Sup</v>
          </cell>
          <cell r="O363">
            <v>0</v>
          </cell>
          <cell r="P363">
            <v>34.409999999999997</v>
          </cell>
          <cell r="Q363">
            <v>0</v>
          </cell>
          <cell r="R363">
            <v>0</v>
          </cell>
          <cell r="S363">
            <v>0</v>
          </cell>
        </row>
        <row r="364">
          <cell r="B364" t="str">
            <v>Power Systems</v>
          </cell>
          <cell r="C364">
            <v>579</v>
          </cell>
          <cell r="D364" t="str">
            <v>Not A &amp; G</v>
          </cell>
          <cell r="E364">
            <v>5519</v>
          </cell>
          <cell r="F364" t="str">
            <v>Dsbn - Central Supv/Dsgnrs</v>
          </cell>
          <cell r="G364" t="str">
            <v>XM</v>
          </cell>
          <cell r="H364" t="str">
            <v>S</v>
          </cell>
          <cell r="I364" t="str">
            <v>01MP5</v>
          </cell>
          <cell r="J364" t="str">
            <v>DISTRIBUTION SUPV II</v>
          </cell>
          <cell r="K364">
            <v>1</v>
          </cell>
          <cell r="L364">
            <v>34.93</v>
          </cell>
          <cell r="M364">
            <v>34.93</v>
          </cell>
          <cell r="N364" t="str">
            <v>Spv/Sup</v>
          </cell>
          <cell r="O364">
            <v>0</v>
          </cell>
          <cell r="P364">
            <v>34.93</v>
          </cell>
          <cell r="Q364">
            <v>0</v>
          </cell>
          <cell r="R364">
            <v>0</v>
          </cell>
          <cell r="S364">
            <v>0</v>
          </cell>
        </row>
        <row r="365">
          <cell r="B365" t="str">
            <v>Power Systems</v>
          </cell>
          <cell r="C365">
            <v>579</v>
          </cell>
          <cell r="D365" t="str">
            <v>Not A &amp; G</v>
          </cell>
          <cell r="E365">
            <v>5519</v>
          </cell>
          <cell r="F365" t="str">
            <v>Dsbn - Central Supv/Dsgnrs</v>
          </cell>
          <cell r="G365" t="str">
            <v>XM</v>
          </cell>
          <cell r="H365" t="str">
            <v>S</v>
          </cell>
          <cell r="I365" t="str">
            <v>01MP5</v>
          </cell>
          <cell r="J365" t="str">
            <v>DISTRIBUTION SUPV II</v>
          </cell>
          <cell r="K365">
            <v>1</v>
          </cell>
          <cell r="L365">
            <v>35.950000000000003</v>
          </cell>
          <cell r="M365">
            <v>35.950000000000003</v>
          </cell>
          <cell r="N365" t="str">
            <v>Spv/Sup</v>
          </cell>
          <cell r="O365">
            <v>0</v>
          </cell>
          <cell r="P365">
            <v>35.950000000000003</v>
          </cell>
          <cell r="Q365">
            <v>0</v>
          </cell>
          <cell r="R365">
            <v>0</v>
          </cell>
          <cell r="S365">
            <v>0</v>
          </cell>
        </row>
        <row r="366">
          <cell r="B366" t="str">
            <v>Power Systems</v>
          </cell>
          <cell r="C366">
            <v>579</v>
          </cell>
          <cell r="D366" t="str">
            <v>Not A &amp; G</v>
          </cell>
          <cell r="E366">
            <v>5519</v>
          </cell>
          <cell r="F366" t="str">
            <v>Dsbn - Central Supv/Dsgnrs</v>
          </cell>
          <cell r="G366" t="str">
            <v>XM</v>
          </cell>
          <cell r="H366" t="str">
            <v>S</v>
          </cell>
          <cell r="I366" t="str">
            <v>01MP5</v>
          </cell>
          <cell r="J366" t="str">
            <v>DISTRIBUTION SUPV II</v>
          </cell>
          <cell r="K366">
            <v>1</v>
          </cell>
          <cell r="L366">
            <v>36.14</v>
          </cell>
          <cell r="M366">
            <v>36.14</v>
          </cell>
          <cell r="N366" t="str">
            <v>Spv/Sup</v>
          </cell>
          <cell r="O366">
            <v>0</v>
          </cell>
          <cell r="P366">
            <v>36.14</v>
          </cell>
          <cell r="Q366">
            <v>0</v>
          </cell>
          <cell r="R366">
            <v>0</v>
          </cell>
          <cell r="S366">
            <v>0</v>
          </cell>
        </row>
        <row r="367">
          <cell r="B367" t="str">
            <v>Power Systems</v>
          </cell>
          <cell r="C367">
            <v>579</v>
          </cell>
          <cell r="D367" t="str">
            <v>Not A &amp; G</v>
          </cell>
          <cell r="E367">
            <v>5519</v>
          </cell>
          <cell r="F367" t="str">
            <v>Dsbn - Central Supv/Dsgnrs</v>
          </cell>
          <cell r="G367" t="str">
            <v>XM</v>
          </cell>
          <cell r="H367" t="str">
            <v>S</v>
          </cell>
          <cell r="I367" t="str">
            <v>01MP5</v>
          </cell>
          <cell r="J367" t="str">
            <v>DISTRIBUTION SUPV II</v>
          </cell>
          <cell r="K367">
            <v>1</v>
          </cell>
          <cell r="L367">
            <v>36.43</v>
          </cell>
          <cell r="M367">
            <v>36.43</v>
          </cell>
          <cell r="N367" t="str">
            <v>Spv/Sup</v>
          </cell>
          <cell r="O367">
            <v>0</v>
          </cell>
          <cell r="P367">
            <v>36.43</v>
          </cell>
          <cell r="Q367">
            <v>0</v>
          </cell>
          <cell r="R367">
            <v>0</v>
          </cell>
          <cell r="S367">
            <v>0</v>
          </cell>
        </row>
        <row r="368">
          <cell r="B368" t="str">
            <v>Power Systems</v>
          </cell>
          <cell r="C368">
            <v>191</v>
          </cell>
          <cell r="D368" t="str">
            <v>Not A &amp; G</v>
          </cell>
          <cell r="E368">
            <v>1916</v>
          </cell>
          <cell r="F368" t="str">
            <v>Ne Area Hq Transm</v>
          </cell>
          <cell r="G368" t="str">
            <v>XM</v>
          </cell>
          <cell r="H368" t="str">
            <v>S</v>
          </cell>
          <cell r="I368" t="str">
            <v>01T43</v>
          </cell>
          <cell r="J368" t="str">
            <v>PGD OPERATIONS LEADER III</v>
          </cell>
          <cell r="K368">
            <v>1</v>
          </cell>
          <cell r="L368">
            <v>33.979999999999997</v>
          </cell>
          <cell r="M368">
            <v>33.979999999999997</v>
          </cell>
          <cell r="N368" t="str">
            <v>Spv/Sup</v>
          </cell>
          <cell r="O368">
            <v>0</v>
          </cell>
          <cell r="P368">
            <v>33.979999999999997</v>
          </cell>
          <cell r="Q368">
            <v>0</v>
          </cell>
          <cell r="R368">
            <v>0</v>
          </cell>
          <cell r="S368">
            <v>0</v>
          </cell>
        </row>
        <row r="369">
          <cell r="B369" t="str">
            <v>Power Systems</v>
          </cell>
          <cell r="C369">
            <v>191</v>
          </cell>
          <cell r="D369" t="str">
            <v>Not A &amp; G</v>
          </cell>
          <cell r="E369">
            <v>1916</v>
          </cell>
          <cell r="F369" t="str">
            <v>Ne Area Hq Transm</v>
          </cell>
          <cell r="G369" t="str">
            <v>XM</v>
          </cell>
          <cell r="H369" t="str">
            <v>S</v>
          </cell>
          <cell r="I369" t="str">
            <v>01T43</v>
          </cell>
          <cell r="J369" t="str">
            <v>PGD OPERATIONS LEADER III</v>
          </cell>
          <cell r="K369">
            <v>1</v>
          </cell>
          <cell r="L369">
            <v>37.090000000000003</v>
          </cell>
          <cell r="M369">
            <v>37.090000000000003</v>
          </cell>
          <cell r="N369" t="str">
            <v>Spv/Sup</v>
          </cell>
          <cell r="O369">
            <v>0</v>
          </cell>
          <cell r="P369">
            <v>37.090000000000003</v>
          </cell>
          <cell r="Q369">
            <v>0</v>
          </cell>
          <cell r="R369">
            <v>0</v>
          </cell>
          <cell r="S369">
            <v>0</v>
          </cell>
        </row>
        <row r="370">
          <cell r="B370" t="str">
            <v>Power Systems</v>
          </cell>
          <cell r="C370">
            <v>191</v>
          </cell>
          <cell r="D370" t="str">
            <v>Not A &amp; G</v>
          </cell>
          <cell r="E370">
            <v>1916</v>
          </cell>
          <cell r="F370" t="str">
            <v>Ne Area Hq Transm</v>
          </cell>
          <cell r="G370" t="str">
            <v>XM</v>
          </cell>
          <cell r="H370" t="str">
            <v>M</v>
          </cell>
          <cell r="I370" t="str">
            <v>01T85</v>
          </cell>
          <cell r="J370" t="str">
            <v>POWER DELIVERY AREA MGR III</v>
          </cell>
          <cell r="K370">
            <v>1</v>
          </cell>
          <cell r="L370">
            <v>46.61</v>
          </cell>
          <cell r="M370">
            <v>46.61</v>
          </cell>
          <cell r="N370" t="str">
            <v>Spv/Sup</v>
          </cell>
          <cell r="O370">
            <v>0</v>
          </cell>
          <cell r="P370">
            <v>46.61</v>
          </cell>
          <cell r="Q370">
            <v>0</v>
          </cell>
          <cell r="R370">
            <v>0</v>
          </cell>
          <cell r="S370">
            <v>0</v>
          </cell>
        </row>
        <row r="371">
          <cell r="B371" t="str">
            <v>Power Systems</v>
          </cell>
          <cell r="C371">
            <v>191</v>
          </cell>
          <cell r="D371" t="str">
            <v>Not A &amp; G</v>
          </cell>
          <cell r="E371">
            <v>1916</v>
          </cell>
          <cell r="F371" t="str">
            <v>Ne Area Hq Transm</v>
          </cell>
          <cell r="G371" t="str">
            <v>NB</v>
          </cell>
          <cell r="H371" t="str">
            <v>I</v>
          </cell>
          <cell r="I371" t="str">
            <v>01X63</v>
          </cell>
          <cell r="J371" t="str">
            <v>ADMINISTRATIVE SPECIALIST I</v>
          </cell>
          <cell r="K371">
            <v>1</v>
          </cell>
          <cell r="L371">
            <v>16.149999999999999</v>
          </cell>
          <cell r="M371">
            <v>16.149999999999999</v>
          </cell>
          <cell r="N371" t="str">
            <v>Spv/Sup</v>
          </cell>
          <cell r="O371">
            <v>0</v>
          </cell>
          <cell r="P371">
            <v>16.149999999999999</v>
          </cell>
          <cell r="Q371">
            <v>0</v>
          </cell>
          <cell r="R371">
            <v>0</v>
          </cell>
          <cell r="S371">
            <v>0</v>
          </cell>
        </row>
        <row r="372">
          <cell r="B372" t="str">
            <v>Power Systems</v>
          </cell>
          <cell r="C372">
            <v>579</v>
          </cell>
          <cell r="D372" t="str">
            <v>Not A &amp; G</v>
          </cell>
          <cell r="E372">
            <v>5519</v>
          </cell>
          <cell r="F372" t="str">
            <v>Dsbn - Central Supv/Dsgnrs</v>
          </cell>
          <cell r="G372" t="str">
            <v>XM</v>
          </cell>
          <cell r="H372" t="str">
            <v>S</v>
          </cell>
          <cell r="I372" t="str">
            <v>01MP5</v>
          </cell>
          <cell r="J372" t="str">
            <v>DISTRIBUTION SUPV II</v>
          </cell>
          <cell r="K372">
            <v>1</v>
          </cell>
          <cell r="L372">
            <v>36.86</v>
          </cell>
          <cell r="M372">
            <v>36.86</v>
          </cell>
          <cell r="N372" t="str">
            <v>Spv/Sup</v>
          </cell>
          <cell r="O372">
            <v>0</v>
          </cell>
          <cell r="P372">
            <v>36.86</v>
          </cell>
          <cell r="Q372">
            <v>0</v>
          </cell>
          <cell r="R372">
            <v>0</v>
          </cell>
          <cell r="S372">
            <v>0</v>
          </cell>
        </row>
        <row r="373">
          <cell r="B373" t="str">
            <v>Power Systems</v>
          </cell>
          <cell r="C373">
            <v>579</v>
          </cell>
          <cell r="D373" t="str">
            <v>Not A &amp; G</v>
          </cell>
          <cell r="E373">
            <v>5519</v>
          </cell>
          <cell r="F373" t="str">
            <v>Dsbn - Central Supv/Dsgnrs</v>
          </cell>
          <cell r="G373" t="str">
            <v>NB</v>
          </cell>
          <cell r="H373" t="str">
            <v>I</v>
          </cell>
          <cell r="I373" t="str">
            <v>01X63</v>
          </cell>
          <cell r="J373" t="str">
            <v>ADMINISTRATIVE SPECIALIST I</v>
          </cell>
          <cell r="K373">
            <v>1</v>
          </cell>
          <cell r="L373">
            <v>16.84</v>
          </cell>
          <cell r="M373">
            <v>16.84</v>
          </cell>
          <cell r="N373" t="str">
            <v>Spv/Sup</v>
          </cell>
          <cell r="O373">
            <v>0</v>
          </cell>
          <cell r="P373">
            <v>16.84</v>
          </cell>
          <cell r="Q373">
            <v>0</v>
          </cell>
          <cell r="R373">
            <v>0</v>
          </cell>
          <cell r="S373">
            <v>0</v>
          </cell>
        </row>
        <row r="374">
          <cell r="B374" t="str">
            <v>Power Systems</v>
          </cell>
          <cell r="C374">
            <v>579</v>
          </cell>
          <cell r="D374" t="str">
            <v>Not A &amp; G</v>
          </cell>
          <cell r="E374">
            <v>5519</v>
          </cell>
          <cell r="F374" t="str">
            <v>Dsbn - Central Supv/Dsgnrs</v>
          </cell>
          <cell r="G374" t="str">
            <v>NB</v>
          </cell>
          <cell r="H374" t="str">
            <v>I</v>
          </cell>
          <cell r="I374" t="str">
            <v>01X63</v>
          </cell>
          <cell r="J374" t="str">
            <v>ADMINISTRATIVE SPECIALIST I</v>
          </cell>
          <cell r="K374">
            <v>1</v>
          </cell>
          <cell r="L374">
            <v>17.309999999999999</v>
          </cell>
          <cell r="M374">
            <v>17.309999999999999</v>
          </cell>
          <cell r="N374" t="str">
            <v>Spv/Sup</v>
          </cell>
          <cell r="O374">
            <v>0</v>
          </cell>
          <cell r="P374">
            <v>17.309999999999999</v>
          </cell>
          <cell r="Q374">
            <v>0</v>
          </cell>
          <cell r="R374">
            <v>0</v>
          </cell>
          <cell r="S374">
            <v>0</v>
          </cell>
        </row>
        <row r="375">
          <cell r="B375" t="str">
            <v>Power Systems</v>
          </cell>
          <cell r="C375">
            <v>579</v>
          </cell>
          <cell r="D375" t="str">
            <v>Not A &amp; G</v>
          </cell>
          <cell r="E375">
            <v>5519</v>
          </cell>
          <cell r="F375" t="str">
            <v>Dsbn - Central Supv/Dsgnrs</v>
          </cell>
          <cell r="G375" t="str">
            <v>NB</v>
          </cell>
          <cell r="H375" t="str">
            <v>I</v>
          </cell>
          <cell r="I375" t="str">
            <v>01XE4</v>
          </cell>
          <cell r="J375" t="str">
            <v>DISTRIBUTION ENGINEERING TECHN</v>
          </cell>
          <cell r="K375">
            <v>1</v>
          </cell>
          <cell r="L375">
            <v>18.149999999999999</v>
          </cell>
          <cell r="M375">
            <v>18.149999999999999</v>
          </cell>
          <cell r="N375" t="str">
            <v>Spv/Sup</v>
          </cell>
          <cell r="O375">
            <v>0</v>
          </cell>
          <cell r="P375">
            <v>18.149999999999999</v>
          </cell>
          <cell r="Q375">
            <v>0</v>
          </cell>
          <cell r="R375">
            <v>0</v>
          </cell>
          <cell r="S375">
            <v>0</v>
          </cell>
        </row>
        <row r="376">
          <cell r="B376" t="str">
            <v>Power Systems</v>
          </cell>
          <cell r="C376">
            <v>566</v>
          </cell>
          <cell r="D376" t="str">
            <v>Not A &amp; G</v>
          </cell>
          <cell r="E376">
            <v>5661</v>
          </cell>
          <cell r="F376" t="str">
            <v>Dsbn - Clark Operations</v>
          </cell>
          <cell r="G376" t="str">
            <v>BU</v>
          </cell>
          <cell r="H376" t="str">
            <v>I</v>
          </cell>
          <cell r="I376" t="str">
            <v>05475</v>
          </cell>
          <cell r="J376" t="str">
            <v>LINE SPEC</v>
          </cell>
          <cell r="K376">
            <v>4</v>
          </cell>
          <cell r="L376">
            <v>26.04</v>
          </cell>
          <cell r="M376">
            <v>104.16</v>
          </cell>
          <cell r="N376" t="str">
            <v>Line</v>
          </cell>
          <cell r="O376">
            <v>0</v>
          </cell>
          <cell r="P376">
            <v>0</v>
          </cell>
          <cell r="Q376">
            <v>0</v>
          </cell>
          <cell r="R376">
            <v>104.16</v>
          </cell>
          <cell r="S376">
            <v>0</v>
          </cell>
        </row>
        <row r="377">
          <cell r="B377" t="str">
            <v>Power Systems</v>
          </cell>
          <cell r="C377">
            <v>566</v>
          </cell>
          <cell r="D377" t="str">
            <v>Not A &amp; G</v>
          </cell>
          <cell r="E377">
            <v>5661</v>
          </cell>
          <cell r="F377" t="str">
            <v>Dsbn - Clark Operations</v>
          </cell>
          <cell r="G377" t="str">
            <v>BU</v>
          </cell>
          <cell r="H377" t="str">
            <v>I</v>
          </cell>
          <cell r="I377" t="str">
            <v>05944</v>
          </cell>
          <cell r="J377" t="str">
            <v>RESTORATION SPEC</v>
          </cell>
          <cell r="K377">
            <v>9</v>
          </cell>
          <cell r="L377">
            <v>26.3</v>
          </cell>
          <cell r="M377">
            <v>236.70000000000002</v>
          </cell>
          <cell r="N377" t="str">
            <v>Line</v>
          </cell>
          <cell r="O377">
            <v>0</v>
          </cell>
          <cell r="P377">
            <v>0</v>
          </cell>
          <cell r="Q377">
            <v>0</v>
          </cell>
          <cell r="R377">
            <v>236.70000000000002</v>
          </cell>
          <cell r="S377">
            <v>0</v>
          </cell>
        </row>
        <row r="378">
          <cell r="B378" t="str">
            <v>Power Systems</v>
          </cell>
          <cell r="C378">
            <v>566</v>
          </cell>
          <cell r="D378" t="str">
            <v>Not A &amp; G</v>
          </cell>
          <cell r="E378">
            <v>5661</v>
          </cell>
          <cell r="F378" t="str">
            <v>Dsbn - Clark Operations</v>
          </cell>
          <cell r="G378" t="str">
            <v>BU</v>
          </cell>
          <cell r="H378" t="str">
            <v>I</v>
          </cell>
          <cell r="I378" t="str">
            <v>05984</v>
          </cell>
          <cell r="J378" t="str">
            <v>SR LINE SPEC OL</v>
          </cell>
          <cell r="K378">
            <v>2</v>
          </cell>
          <cell r="L378">
            <v>27.37</v>
          </cell>
          <cell r="M378">
            <v>54.74</v>
          </cell>
          <cell r="N378" t="str">
            <v>Line</v>
          </cell>
          <cell r="O378">
            <v>0</v>
          </cell>
          <cell r="P378">
            <v>0</v>
          </cell>
          <cell r="Q378">
            <v>0</v>
          </cell>
          <cell r="R378">
            <v>54.74</v>
          </cell>
          <cell r="S378">
            <v>0</v>
          </cell>
        </row>
        <row r="379">
          <cell r="B379" t="str">
            <v>Power Systems</v>
          </cell>
          <cell r="C379">
            <v>566</v>
          </cell>
          <cell r="D379" t="str">
            <v>Not A &amp; G</v>
          </cell>
          <cell r="E379">
            <v>5661</v>
          </cell>
          <cell r="F379" t="str">
            <v>Dsbn - Clark Operations</v>
          </cell>
          <cell r="G379" t="str">
            <v>BU</v>
          </cell>
          <cell r="H379" t="str">
            <v>I</v>
          </cell>
          <cell r="I379" t="str">
            <v>05E37</v>
          </cell>
          <cell r="J379" t="str">
            <v>GROUND WORKER - EARLY</v>
          </cell>
          <cell r="K379">
            <v>11</v>
          </cell>
          <cell r="L379">
            <v>19.22</v>
          </cell>
          <cell r="M379">
            <v>211.42</v>
          </cell>
          <cell r="N379" t="str">
            <v>Line</v>
          </cell>
          <cell r="O379">
            <v>0</v>
          </cell>
          <cell r="P379">
            <v>0</v>
          </cell>
          <cell r="Q379">
            <v>0</v>
          </cell>
          <cell r="R379">
            <v>211.42</v>
          </cell>
          <cell r="S379">
            <v>0</v>
          </cell>
        </row>
        <row r="380">
          <cell r="B380" t="str">
            <v>Power Systems</v>
          </cell>
          <cell r="C380">
            <v>566</v>
          </cell>
          <cell r="D380" t="str">
            <v>Not A &amp; G</v>
          </cell>
          <cell r="E380">
            <v>5661</v>
          </cell>
          <cell r="F380" t="str">
            <v>Dsbn - Clark Operations</v>
          </cell>
          <cell r="G380" t="str">
            <v>BU</v>
          </cell>
          <cell r="H380" t="str">
            <v>I</v>
          </cell>
          <cell r="I380" t="str">
            <v>05E40</v>
          </cell>
          <cell r="J380" t="str">
            <v>CABLE SPLICER - EARLY</v>
          </cell>
          <cell r="K380">
            <v>5</v>
          </cell>
          <cell r="L380">
            <v>26.3</v>
          </cell>
          <cell r="M380">
            <v>131.5</v>
          </cell>
          <cell r="N380" t="str">
            <v>Line</v>
          </cell>
          <cell r="O380">
            <v>0</v>
          </cell>
          <cell r="P380">
            <v>0</v>
          </cell>
          <cell r="Q380">
            <v>0</v>
          </cell>
          <cell r="R380">
            <v>131.5</v>
          </cell>
          <cell r="S380">
            <v>0</v>
          </cell>
        </row>
        <row r="381">
          <cell r="B381" t="str">
            <v>Power Systems</v>
          </cell>
          <cell r="C381">
            <v>566</v>
          </cell>
          <cell r="D381" t="str">
            <v>Not A &amp; G</v>
          </cell>
          <cell r="E381">
            <v>5661</v>
          </cell>
          <cell r="F381" t="str">
            <v>Dsbn - Clark Operations</v>
          </cell>
          <cell r="G381" t="str">
            <v>BU</v>
          </cell>
          <cell r="H381" t="str">
            <v>I</v>
          </cell>
          <cell r="I381" t="str">
            <v>05E53</v>
          </cell>
          <cell r="J381" t="str">
            <v>TRUCK ATTENDANT EARLY</v>
          </cell>
          <cell r="K381">
            <v>1</v>
          </cell>
          <cell r="L381">
            <v>18.170000000000002</v>
          </cell>
          <cell r="M381">
            <v>18.170000000000002</v>
          </cell>
          <cell r="N381" t="str">
            <v>Barg Unit Supp</v>
          </cell>
          <cell r="O381">
            <v>0</v>
          </cell>
          <cell r="P381">
            <v>0</v>
          </cell>
          <cell r="Q381">
            <v>18.170000000000002</v>
          </cell>
          <cell r="R381">
            <v>0</v>
          </cell>
          <cell r="S381">
            <v>0</v>
          </cell>
        </row>
        <row r="382">
          <cell r="B382" t="str">
            <v>Power Systems</v>
          </cell>
          <cell r="C382">
            <v>196</v>
          </cell>
          <cell r="D382" t="str">
            <v>Not A &amp; G</v>
          </cell>
          <cell r="E382">
            <v>1960</v>
          </cell>
          <cell r="F382" t="str">
            <v>Northeast Region Fleet Servics</v>
          </cell>
          <cell r="G382" t="str">
            <v>XM</v>
          </cell>
          <cell r="H382" t="str">
            <v>S</v>
          </cell>
          <cell r="I382" t="str">
            <v>01E6G</v>
          </cell>
          <cell r="J382" t="str">
            <v>FLEET SERVICES AREA SUPV</v>
          </cell>
          <cell r="K382">
            <v>1</v>
          </cell>
          <cell r="L382">
            <v>28.44</v>
          </cell>
          <cell r="M382">
            <v>28.44</v>
          </cell>
          <cell r="N382" t="str">
            <v>Fleet</v>
          </cell>
          <cell r="O382">
            <v>0</v>
          </cell>
          <cell r="P382">
            <v>0</v>
          </cell>
          <cell r="Q382">
            <v>0</v>
          </cell>
          <cell r="R382">
            <v>0</v>
          </cell>
          <cell r="S382">
            <v>28.44</v>
          </cell>
        </row>
        <row r="383">
          <cell r="B383" t="str">
            <v>Power Systems</v>
          </cell>
          <cell r="C383">
            <v>196</v>
          </cell>
          <cell r="D383" t="str">
            <v>Not A &amp; G</v>
          </cell>
          <cell r="E383">
            <v>1960</v>
          </cell>
          <cell r="F383" t="str">
            <v>Northeast Region Fleet Servics</v>
          </cell>
          <cell r="G383" t="str">
            <v>XM</v>
          </cell>
          <cell r="H383" t="str">
            <v>S</v>
          </cell>
          <cell r="I383" t="str">
            <v>01E6G</v>
          </cell>
          <cell r="J383" t="str">
            <v>FLEET SERVICES AREA SUPV</v>
          </cell>
          <cell r="K383">
            <v>1</v>
          </cell>
          <cell r="L383">
            <v>29.34</v>
          </cell>
          <cell r="M383">
            <v>29.34</v>
          </cell>
          <cell r="N383" t="str">
            <v>Fleet</v>
          </cell>
          <cell r="O383">
            <v>0</v>
          </cell>
          <cell r="P383">
            <v>0</v>
          </cell>
          <cell r="Q383">
            <v>0</v>
          </cell>
          <cell r="R383">
            <v>0</v>
          </cell>
          <cell r="S383">
            <v>29.34</v>
          </cell>
        </row>
        <row r="384">
          <cell r="B384" t="str">
            <v>Power Systems</v>
          </cell>
          <cell r="C384">
            <v>196</v>
          </cell>
          <cell r="D384" t="str">
            <v>Not A &amp; G</v>
          </cell>
          <cell r="E384">
            <v>1960</v>
          </cell>
          <cell r="F384" t="str">
            <v>Northeast Region Fleet Servics</v>
          </cell>
          <cell r="G384" t="str">
            <v>XM</v>
          </cell>
          <cell r="H384" t="str">
            <v>S</v>
          </cell>
          <cell r="I384" t="str">
            <v>01E6G</v>
          </cell>
          <cell r="J384" t="str">
            <v>FLEET SERVICES AREA SUPV</v>
          </cell>
          <cell r="K384">
            <v>1</v>
          </cell>
          <cell r="L384">
            <v>29.68</v>
          </cell>
          <cell r="M384">
            <v>29.68</v>
          </cell>
          <cell r="N384" t="str">
            <v>Fleet</v>
          </cell>
          <cell r="O384">
            <v>0</v>
          </cell>
          <cell r="P384">
            <v>0</v>
          </cell>
          <cell r="Q384">
            <v>0</v>
          </cell>
          <cell r="R384">
            <v>0</v>
          </cell>
          <cell r="S384">
            <v>29.68</v>
          </cell>
        </row>
        <row r="385">
          <cell r="B385" t="str">
            <v>Power Systems</v>
          </cell>
          <cell r="C385">
            <v>196</v>
          </cell>
          <cell r="D385" t="str">
            <v>Not A &amp; G</v>
          </cell>
          <cell r="E385">
            <v>1960</v>
          </cell>
          <cell r="F385" t="str">
            <v>Northeast Region Fleet Servics</v>
          </cell>
          <cell r="G385" t="str">
            <v>XM</v>
          </cell>
          <cell r="H385" t="str">
            <v>S</v>
          </cell>
          <cell r="I385" t="str">
            <v>01E6G</v>
          </cell>
          <cell r="J385" t="str">
            <v>FLEET SERVICES AREA SUPV</v>
          </cell>
          <cell r="K385">
            <v>1</v>
          </cell>
          <cell r="L385">
            <v>31.2</v>
          </cell>
          <cell r="M385">
            <v>31.2</v>
          </cell>
          <cell r="N385" t="str">
            <v>Fleet</v>
          </cell>
          <cell r="O385">
            <v>0</v>
          </cell>
          <cell r="P385">
            <v>0</v>
          </cell>
          <cell r="Q385">
            <v>0</v>
          </cell>
          <cell r="R385">
            <v>0</v>
          </cell>
          <cell r="S385">
            <v>31.2</v>
          </cell>
        </row>
        <row r="386">
          <cell r="B386" t="str">
            <v>Power Systems</v>
          </cell>
          <cell r="C386">
            <v>196</v>
          </cell>
          <cell r="D386" t="str">
            <v>Not A &amp; G</v>
          </cell>
          <cell r="E386">
            <v>1960</v>
          </cell>
          <cell r="F386" t="str">
            <v>Northeast Region Fleet Servics</v>
          </cell>
          <cell r="G386" t="str">
            <v>XM</v>
          </cell>
          <cell r="H386" t="str">
            <v>S</v>
          </cell>
          <cell r="I386" t="str">
            <v>01E6G</v>
          </cell>
          <cell r="J386" t="str">
            <v>FLEET SERVICES AREA SUPV</v>
          </cell>
          <cell r="K386">
            <v>1</v>
          </cell>
          <cell r="L386">
            <v>33.049999999999997</v>
          </cell>
          <cell r="M386">
            <v>33.049999999999997</v>
          </cell>
          <cell r="N386" t="str">
            <v>Fleet</v>
          </cell>
          <cell r="O386">
            <v>0</v>
          </cell>
          <cell r="P386">
            <v>0</v>
          </cell>
          <cell r="Q386">
            <v>0</v>
          </cell>
          <cell r="R386">
            <v>0</v>
          </cell>
          <cell r="S386">
            <v>33.049999999999997</v>
          </cell>
        </row>
        <row r="387">
          <cell r="B387" t="str">
            <v>Power Systems</v>
          </cell>
          <cell r="C387">
            <v>196</v>
          </cell>
          <cell r="D387" t="str">
            <v>Not A &amp; G</v>
          </cell>
          <cell r="E387">
            <v>1960</v>
          </cell>
          <cell r="F387" t="str">
            <v>Northeast Region Fleet Servics</v>
          </cell>
          <cell r="G387" t="str">
            <v>XM</v>
          </cell>
          <cell r="H387" t="str">
            <v>S</v>
          </cell>
          <cell r="I387" t="str">
            <v>01E6G</v>
          </cell>
          <cell r="J387" t="str">
            <v>FLEET SERVICES AREA SUPV</v>
          </cell>
          <cell r="K387">
            <v>1</v>
          </cell>
          <cell r="L387">
            <v>35.03</v>
          </cell>
          <cell r="M387">
            <v>35.03</v>
          </cell>
          <cell r="N387" t="str">
            <v>Fleet</v>
          </cell>
          <cell r="O387">
            <v>0</v>
          </cell>
          <cell r="P387">
            <v>0</v>
          </cell>
          <cell r="Q387">
            <v>0</v>
          </cell>
          <cell r="R387">
            <v>0</v>
          </cell>
          <cell r="S387">
            <v>35.03</v>
          </cell>
        </row>
        <row r="388">
          <cell r="B388" t="str">
            <v>Power Systems</v>
          </cell>
          <cell r="C388">
            <v>196</v>
          </cell>
          <cell r="D388" t="str">
            <v>Not A &amp; G</v>
          </cell>
          <cell r="E388">
            <v>1960</v>
          </cell>
          <cell r="F388" t="str">
            <v>Northeast Region Fleet Servics</v>
          </cell>
          <cell r="G388" t="str">
            <v>XM</v>
          </cell>
          <cell r="H388" t="str">
            <v>I</v>
          </cell>
          <cell r="I388" t="str">
            <v>01E6Q</v>
          </cell>
          <cell r="J388" t="str">
            <v>FLEET MAINTENANCE SPECIALIST I</v>
          </cell>
          <cell r="K388">
            <v>1</v>
          </cell>
          <cell r="L388">
            <v>22.53</v>
          </cell>
          <cell r="M388">
            <v>22.53</v>
          </cell>
          <cell r="N388" t="str">
            <v>Fleet</v>
          </cell>
          <cell r="O388">
            <v>0</v>
          </cell>
          <cell r="P388">
            <v>0</v>
          </cell>
          <cell r="Q388">
            <v>0</v>
          </cell>
          <cell r="R388">
            <v>0</v>
          </cell>
          <cell r="S388">
            <v>22.53</v>
          </cell>
        </row>
        <row r="389">
          <cell r="B389" t="str">
            <v>Power Systems</v>
          </cell>
          <cell r="C389">
            <v>196</v>
          </cell>
          <cell r="D389" t="str">
            <v>Not A &amp; G</v>
          </cell>
          <cell r="E389">
            <v>1960</v>
          </cell>
          <cell r="F389" t="str">
            <v>Northeast Region Fleet Servics</v>
          </cell>
          <cell r="G389" t="str">
            <v>XM</v>
          </cell>
          <cell r="H389" t="str">
            <v>M</v>
          </cell>
          <cell r="I389" t="str">
            <v>01EK3</v>
          </cell>
          <cell r="J389" t="str">
            <v>FLEET SERVICES REGIONAL MGR</v>
          </cell>
          <cell r="K389">
            <v>1</v>
          </cell>
          <cell r="L389">
            <v>44.59</v>
          </cell>
          <cell r="M389">
            <v>44.59</v>
          </cell>
          <cell r="N389" t="str">
            <v>Fleet</v>
          </cell>
          <cell r="O389">
            <v>0</v>
          </cell>
          <cell r="P389">
            <v>0</v>
          </cell>
          <cell r="Q389">
            <v>0</v>
          </cell>
          <cell r="R389">
            <v>0</v>
          </cell>
          <cell r="S389">
            <v>44.59</v>
          </cell>
        </row>
        <row r="390">
          <cell r="B390" t="str">
            <v>Power Systems</v>
          </cell>
          <cell r="C390">
            <v>196</v>
          </cell>
          <cell r="D390" t="str">
            <v>Not A &amp; G</v>
          </cell>
          <cell r="E390">
            <v>1960</v>
          </cell>
          <cell r="F390" t="str">
            <v>Northeast Region Fleet Servics</v>
          </cell>
          <cell r="G390" t="str">
            <v>XM</v>
          </cell>
          <cell r="H390" t="str">
            <v>I</v>
          </cell>
          <cell r="I390" t="str">
            <v>01ME4</v>
          </cell>
          <cell r="J390" t="str">
            <v>ASSOCIATE DISTRIBUTION ANALYST</v>
          </cell>
          <cell r="K390">
            <v>1</v>
          </cell>
          <cell r="L390">
            <v>21.11</v>
          </cell>
          <cell r="M390">
            <v>21.11</v>
          </cell>
          <cell r="N390" t="str">
            <v>Fleet</v>
          </cell>
          <cell r="O390">
            <v>0</v>
          </cell>
          <cell r="P390">
            <v>0</v>
          </cell>
          <cell r="Q390">
            <v>0</v>
          </cell>
          <cell r="R390">
            <v>0</v>
          </cell>
          <cell r="S390">
            <v>21.11</v>
          </cell>
        </row>
        <row r="391">
          <cell r="B391" t="str">
            <v>Power Systems</v>
          </cell>
          <cell r="C391">
            <v>196</v>
          </cell>
          <cell r="D391" t="str">
            <v>Not A &amp; G</v>
          </cell>
          <cell r="E391">
            <v>1960</v>
          </cell>
          <cell r="F391" t="str">
            <v>Northeast Region Fleet Servics</v>
          </cell>
          <cell r="G391" t="str">
            <v>NB</v>
          </cell>
          <cell r="H391" t="str">
            <v>I</v>
          </cell>
          <cell r="I391" t="str">
            <v>01QH6</v>
          </cell>
          <cell r="J391" t="str">
            <v>ASSOCIATE AUTOMOTIVE TECHNICIA</v>
          </cell>
          <cell r="K391">
            <v>1</v>
          </cell>
          <cell r="L391">
            <v>13.38</v>
          </cell>
          <cell r="M391">
            <v>13.38</v>
          </cell>
          <cell r="N391" t="str">
            <v>Fleet</v>
          </cell>
          <cell r="O391">
            <v>0</v>
          </cell>
          <cell r="P391">
            <v>0</v>
          </cell>
          <cell r="Q391">
            <v>0</v>
          </cell>
          <cell r="R391">
            <v>0</v>
          </cell>
          <cell r="S391">
            <v>13.38</v>
          </cell>
        </row>
        <row r="392">
          <cell r="B392" t="str">
            <v>Power Systems</v>
          </cell>
          <cell r="C392">
            <v>196</v>
          </cell>
          <cell r="D392" t="str">
            <v>Not A &amp; G</v>
          </cell>
          <cell r="E392">
            <v>1960</v>
          </cell>
          <cell r="F392" t="str">
            <v>Northeast Region Fleet Servics</v>
          </cell>
          <cell r="G392" t="str">
            <v>NB</v>
          </cell>
          <cell r="H392" t="str">
            <v>I</v>
          </cell>
          <cell r="I392" t="str">
            <v>01QH6</v>
          </cell>
          <cell r="J392" t="str">
            <v>ASSOCIATE AUTOMOTIVE TECHNICIA</v>
          </cell>
          <cell r="K392">
            <v>1</v>
          </cell>
          <cell r="L392">
            <v>17.5</v>
          </cell>
          <cell r="M392">
            <v>17.5</v>
          </cell>
          <cell r="N392" t="str">
            <v>Fleet</v>
          </cell>
          <cell r="O392">
            <v>0</v>
          </cell>
          <cell r="P392">
            <v>0</v>
          </cell>
          <cell r="Q392">
            <v>0</v>
          </cell>
          <cell r="R392">
            <v>0</v>
          </cell>
          <cell r="S392">
            <v>17.5</v>
          </cell>
        </row>
        <row r="393">
          <cell r="B393" t="str">
            <v>Power Systems</v>
          </cell>
          <cell r="C393">
            <v>196</v>
          </cell>
          <cell r="D393" t="str">
            <v>Not A &amp; G</v>
          </cell>
          <cell r="E393">
            <v>1960</v>
          </cell>
          <cell r="F393" t="str">
            <v>Northeast Region Fleet Servics</v>
          </cell>
          <cell r="G393" t="str">
            <v>NB</v>
          </cell>
          <cell r="H393" t="str">
            <v>I</v>
          </cell>
          <cell r="I393" t="str">
            <v>01QH7</v>
          </cell>
          <cell r="J393" t="str">
            <v>AUTOMOTIVE TECHNICIAN</v>
          </cell>
          <cell r="K393">
            <v>1</v>
          </cell>
          <cell r="L393">
            <v>17.309999999999999</v>
          </cell>
          <cell r="M393">
            <v>17.309999999999999</v>
          </cell>
          <cell r="N393" t="str">
            <v>Fleet</v>
          </cell>
          <cell r="O393">
            <v>0</v>
          </cell>
          <cell r="P393">
            <v>0</v>
          </cell>
          <cell r="Q393">
            <v>0</v>
          </cell>
          <cell r="R393">
            <v>0</v>
          </cell>
          <cell r="S393">
            <v>17.309999999999999</v>
          </cell>
        </row>
        <row r="394">
          <cell r="B394" t="str">
            <v>Power Systems</v>
          </cell>
          <cell r="C394">
            <v>196</v>
          </cell>
          <cell r="D394" t="str">
            <v>Not A &amp; G</v>
          </cell>
          <cell r="E394">
            <v>1960</v>
          </cell>
          <cell r="F394" t="str">
            <v>Northeast Region Fleet Servics</v>
          </cell>
          <cell r="G394" t="str">
            <v>NB</v>
          </cell>
          <cell r="H394" t="str">
            <v>I</v>
          </cell>
          <cell r="I394" t="str">
            <v>01QH7</v>
          </cell>
          <cell r="J394" t="str">
            <v>AUTOMOTIVE TECHNICIAN</v>
          </cell>
          <cell r="K394">
            <v>1</v>
          </cell>
          <cell r="L394">
            <v>17.48</v>
          </cell>
          <cell r="M394">
            <v>17.48</v>
          </cell>
          <cell r="N394" t="str">
            <v>Fleet</v>
          </cell>
          <cell r="O394">
            <v>0</v>
          </cell>
          <cell r="P394">
            <v>0</v>
          </cell>
          <cell r="Q394">
            <v>0</v>
          </cell>
          <cell r="R394">
            <v>0</v>
          </cell>
          <cell r="S394">
            <v>17.48</v>
          </cell>
        </row>
        <row r="395">
          <cell r="B395" t="str">
            <v>Power Systems</v>
          </cell>
          <cell r="C395">
            <v>196</v>
          </cell>
          <cell r="D395" t="str">
            <v>Not A &amp; G</v>
          </cell>
          <cell r="E395">
            <v>1960</v>
          </cell>
          <cell r="F395" t="str">
            <v>Northeast Region Fleet Servics</v>
          </cell>
          <cell r="G395" t="str">
            <v>NB</v>
          </cell>
          <cell r="H395" t="str">
            <v>I</v>
          </cell>
          <cell r="I395" t="str">
            <v>01QH7</v>
          </cell>
          <cell r="J395" t="str">
            <v>AUTOMOTIVE TECHNICIAN</v>
          </cell>
          <cell r="K395">
            <v>1</v>
          </cell>
          <cell r="L395">
            <v>17.579999999999998</v>
          </cell>
          <cell r="M395">
            <v>17.579999999999998</v>
          </cell>
          <cell r="N395" t="str">
            <v>Fleet</v>
          </cell>
          <cell r="O395">
            <v>0</v>
          </cell>
          <cell r="P395">
            <v>0</v>
          </cell>
          <cell r="Q395">
            <v>0</v>
          </cell>
          <cell r="R395">
            <v>0</v>
          </cell>
          <cell r="S395">
            <v>17.579999999999998</v>
          </cell>
        </row>
        <row r="396">
          <cell r="B396" t="str">
            <v>Power Systems</v>
          </cell>
          <cell r="C396">
            <v>196</v>
          </cell>
          <cell r="D396" t="str">
            <v>Not A &amp; G</v>
          </cell>
          <cell r="E396">
            <v>1960</v>
          </cell>
          <cell r="F396" t="str">
            <v>Northeast Region Fleet Servics</v>
          </cell>
          <cell r="G396" t="str">
            <v>NB</v>
          </cell>
          <cell r="H396" t="str">
            <v>I</v>
          </cell>
          <cell r="I396" t="str">
            <v>01QH7</v>
          </cell>
          <cell r="J396" t="str">
            <v>AUTOMOTIVE TECHNICIAN</v>
          </cell>
          <cell r="K396">
            <v>1</v>
          </cell>
          <cell r="L396">
            <v>17.71</v>
          </cell>
          <cell r="M396">
            <v>17.71</v>
          </cell>
          <cell r="N396" t="str">
            <v>Fleet</v>
          </cell>
          <cell r="O396">
            <v>0</v>
          </cell>
          <cell r="P396">
            <v>0</v>
          </cell>
          <cell r="Q396">
            <v>0</v>
          </cell>
          <cell r="R396">
            <v>0</v>
          </cell>
          <cell r="S396">
            <v>17.71</v>
          </cell>
        </row>
        <row r="397">
          <cell r="B397" t="str">
            <v>Power Systems</v>
          </cell>
          <cell r="C397">
            <v>196</v>
          </cell>
          <cell r="D397" t="str">
            <v>Not A &amp; G</v>
          </cell>
          <cell r="E397">
            <v>1960</v>
          </cell>
          <cell r="F397" t="str">
            <v>Northeast Region Fleet Servics</v>
          </cell>
          <cell r="G397" t="str">
            <v>NB</v>
          </cell>
          <cell r="H397" t="str">
            <v>I</v>
          </cell>
          <cell r="I397" t="str">
            <v>01QH7</v>
          </cell>
          <cell r="J397" t="str">
            <v>AUTOMOTIVE TECHNICIAN</v>
          </cell>
          <cell r="K397">
            <v>1</v>
          </cell>
          <cell r="L397">
            <v>18.329999999999998</v>
          </cell>
          <cell r="M397">
            <v>18.329999999999998</v>
          </cell>
          <cell r="N397" t="str">
            <v>Fleet</v>
          </cell>
          <cell r="O397">
            <v>0</v>
          </cell>
          <cell r="P397">
            <v>0</v>
          </cell>
          <cell r="Q397">
            <v>0</v>
          </cell>
          <cell r="R397">
            <v>0</v>
          </cell>
          <cell r="S397">
            <v>18.329999999999998</v>
          </cell>
        </row>
        <row r="398">
          <cell r="B398" t="str">
            <v>Power Systems</v>
          </cell>
          <cell r="C398">
            <v>196</v>
          </cell>
          <cell r="D398" t="str">
            <v>Not A &amp; G</v>
          </cell>
          <cell r="E398">
            <v>1960</v>
          </cell>
          <cell r="F398" t="str">
            <v>Northeast Region Fleet Servics</v>
          </cell>
          <cell r="G398" t="str">
            <v>NB</v>
          </cell>
          <cell r="H398" t="str">
            <v>I</v>
          </cell>
          <cell r="I398" t="str">
            <v>01QH7</v>
          </cell>
          <cell r="J398" t="str">
            <v>AUTOMOTIVE TECHNICIAN</v>
          </cell>
          <cell r="K398">
            <v>1</v>
          </cell>
          <cell r="L398">
            <v>18.41</v>
          </cell>
          <cell r="M398">
            <v>18.41</v>
          </cell>
          <cell r="N398" t="str">
            <v>Fleet</v>
          </cell>
          <cell r="O398">
            <v>0</v>
          </cell>
          <cell r="P398">
            <v>0</v>
          </cell>
          <cell r="Q398">
            <v>0</v>
          </cell>
          <cell r="R398">
            <v>0</v>
          </cell>
          <cell r="S398">
            <v>18.41</v>
          </cell>
        </row>
        <row r="399">
          <cell r="B399" t="str">
            <v>Power Systems</v>
          </cell>
          <cell r="C399">
            <v>196</v>
          </cell>
          <cell r="D399" t="str">
            <v>Not A &amp; G</v>
          </cell>
          <cell r="E399">
            <v>1960</v>
          </cell>
          <cell r="F399" t="str">
            <v>Northeast Region Fleet Servics</v>
          </cell>
          <cell r="G399" t="str">
            <v>NB</v>
          </cell>
          <cell r="H399" t="str">
            <v>I</v>
          </cell>
          <cell r="I399" t="str">
            <v>01QH7</v>
          </cell>
          <cell r="J399" t="str">
            <v>AUTOMOTIVE TECHNICIAN</v>
          </cell>
          <cell r="K399">
            <v>2</v>
          </cell>
          <cell r="L399">
            <v>18.53</v>
          </cell>
          <cell r="M399">
            <v>37.06</v>
          </cell>
          <cell r="N399" t="str">
            <v>Fleet</v>
          </cell>
          <cell r="O399">
            <v>0</v>
          </cell>
          <cell r="P399">
            <v>0</v>
          </cell>
          <cell r="Q399">
            <v>0</v>
          </cell>
          <cell r="R399">
            <v>0</v>
          </cell>
          <cell r="S399">
            <v>37.06</v>
          </cell>
        </row>
        <row r="400">
          <cell r="B400" t="str">
            <v>Power Systems</v>
          </cell>
          <cell r="C400">
            <v>196</v>
          </cell>
          <cell r="D400" t="str">
            <v>Not A &amp; G</v>
          </cell>
          <cell r="E400">
            <v>1960</v>
          </cell>
          <cell r="F400" t="str">
            <v>Northeast Region Fleet Servics</v>
          </cell>
          <cell r="G400" t="str">
            <v>NB</v>
          </cell>
          <cell r="H400" t="str">
            <v>I</v>
          </cell>
          <cell r="I400" t="str">
            <v>01QH7</v>
          </cell>
          <cell r="J400" t="str">
            <v>AUTOMOTIVE TECHNICIAN</v>
          </cell>
          <cell r="K400">
            <v>1</v>
          </cell>
          <cell r="L400">
            <v>18.96</v>
          </cell>
          <cell r="M400">
            <v>18.96</v>
          </cell>
          <cell r="N400" t="str">
            <v>Fleet</v>
          </cell>
          <cell r="O400">
            <v>0</v>
          </cell>
          <cell r="P400">
            <v>0</v>
          </cell>
          <cell r="Q400">
            <v>0</v>
          </cell>
          <cell r="R400">
            <v>0</v>
          </cell>
          <cell r="S400">
            <v>18.96</v>
          </cell>
        </row>
        <row r="401">
          <cell r="B401" t="str">
            <v>Power Systems</v>
          </cell>
          <cell r="C401">
            <v>196</v>
          </cell>
          <cell r="D401" t="str">
            <v>Not A &amp; G</v>
          </cell>
          <cell r="E401">
            <v>1960</v>
          </cell>
          <cell r="F401" t="str">
            <v>Northeast Region Fleet Servics</v>
          </cell>
          <cell r="G401" t="str">
            <v>NB</v>
          </cell>
          <cell r="H401" t="str">
            <v>I</v>
          </cell>
          <cell r="I401" t="str">
            <v>01QH7</v>
          </cell>
          <cell r="J401" t="str">
            <v>AUTOMOTIVE TECHNICIAN</v>
          </cell>
          <cell r="K401">
            <v>1</v>
          </cell>
          <cell r="L401">
            <v>19.149999999999999</v>
          </cell>
          <cell r="M401">
            <v>19.149999999999999</v>
          </cell>
          <cell r="N401" t="str">
            <v>Fleet</v>
          </cell>
          <cell r="O401">
            <v>0</v>
          </cell>
          <cell r="P401">
            <v>0</v>
          </cell>
          <cell r="Q401">
            <v>0</v>
          </cell>
          <cell r="R401">
            <v>0</v>
          </cell>
          <cell r="S401">
            <v>19.149999999999999</v>
          </cell>
        </row>
        <row r="402">
          <cell r="B402" t="str">
            <v>Power Systems</v>
          </cell>
          <cell r="C402">
            <v>196</v>
          </cell>
          <cell r="D402" t="str">
            <v>Not A &amp; G</v>
          </cell>
          <cell r="E402">
            <v>1960</v>
          </cell>
          <cell r="F402" t="str">
            <v>Northeast Region Fleet Servics</v>
          </cell>
          <cell r="G402" t="str">
            <v>NB</v>
          </cell>
          <cell r="H402" t="str">
            <v>I</v>
          </cell>
          <cell r="I402" t="str">
            <v>01QH7</v>
          </cell>
          <cell r="J402" t="str">
            <v>AUTOMOTIVE TECHNICIAN</v>
          </cell>
          <cell r="K402">
            <v>1</v>
          </cell>
          <cell r="L402">
            <v>20.88</v>
          </cell>
          <cell r="M402">
            <v>20.88</v>
          </cell>
          <cell r="N402" t="str">
            <v>Fleet</v>
          </cell>
          <cell r="O402">
            <v>0</v>
          </cell>
          <cell r="P402">
            <v>0</v>
          </cell>
          <cell r="Q402">
            <v>0</v>
          </cell>
          <cell r="R402">
            <v>0</v>
          </cell>
          <cell r="S402">
            <v>20.88</v>
          </cell>
        </row>
        <row r="403">
          <cell r="B403" t="str">
            <v>Power Systems</v>
          </cell>
          <cell r="C403">
            <v>196</v>
          </cell>
          <cell r="D403" t="str">
            <v>Not A &amp; G</v>
          </cell>
          <cell r="E403">
            <v>1960</v>
          </cell>
          <cell r="F403" t="str">
            <v>Northeast Region Fleet Servics</v>
          </cell>
          <cell r="G403" t="str">
            <v>NB</v>
          </cell>
          <cell r="H403" t="str">
            <v>I</v>
          </cell>
          <cell r="I403" t="str">
            <v>01QH8</v>
          </cell>
          <cell r="J403" t="str">
            <v>SR AUTOMOTIVE TECHNICIAN</v>
          </cell>
          <cell r="K403">
            <v>1</v>
          </cell>
          <cell r="L403">
            <v>19.809999999999999</v>
          </cell>
          <cell r="M403">
            <v>19.809999999999999</v>
          </cell>
          <cell r="N403" t="str">
            <v>Fleet</v>
          </cell>
          <cell r="O403">
            <v>0</v>
          </cell>
          <cell r="P403">
            <v>0</v>
          </cell>
          <cell r="Q403">
            <v>0</v>
          </cell>
          <cell r="R403">
            <v>0</v>
          </cell>
          <cell r="S403">
            <v>19.809999999999999</v>
          </cell>
        </row>
        <row r="404">
          <cell r="B404" t="str">
            <v>Power Systems</v>
          </cell>
          <cell r="C404">
            <v>196</v>
          </cell>
          <cell r="D404" t="str">
            <v>Not A &amp; G</v>
          </cell>
          <cell r="E404">
            <v>1960</v>
          </cell>
          <cell r="F404" t="str">
            <v>Northeast Region Fleet Servics</v>
          </cell>
          <cell r="G404" t="str">
            <v>NB</v>
          </cell>
          <cell r="H404" t="str">
            <v>I</v>
          </cell>
          <cell r="I404" t="str">
            <v>01QH8</v>
          </cell>
          <cell r="J404" t="str">
            <v>SR AUTOMOTIVE TECHNICIAN</v>
          </cell>
          <cell r="K404">
            <v>1</v>
          </cell>
          <cell r="L404">
            <v>19.89</v>
          </cell>
          <cell r="M404">
            <v>19.89</v>
          </cell>
          <cell r="N404" t="str">
            <v>Fleet</v>
          </cell>
          <cell r="O404">
            <v>0</v>
          </cell>
          <cell r="P404">
            <v>0</v>
          </cell>
          <cell r="Q404">
            <v>0</v>
          </cell>
          <cell r="R404">
            <v>0</v>
          </cell>
          <cell r="S404">
            <v>19.89</v>
          </cell>
        </row>
        <row r="405">
          <cell r="B405" t="str">
            <v>Power Systems</v>
          </cell>
          <cell r="C405">
            <v>196</v>
          </cell>
          <cell r="D405" t="str">
            <v>Not A &amp; G</v>
          </cell>
          <cell r="E405">
            <v>1960</v>
          </cell>
          <cell r="F405" t="str">
            <v>Northeast Region Fleet Servics</v>
          </cell>
          <cell r="G405" t="str">
            <v>NB</v>
          </cell>
          <cell r="H405" t="str">
            <v>I</v>
          </cell>
          <cell r="I405" t="str">
            <v>01QH8</v>
          </cell>
          <cell r="J405" t="str">
            <v>SR AUTOMOTIVE TECHNICIAN</v>
          </cell>
          <cell r="K405">
            <v>1</v>
          </cell>
          <cell r="L405">
            <v>19.96</v>
          </cell>
          <cell r="M405">
            <v>19.96</v>
          </cell>
          <cell r="N405" t="str">
            <v>Fleet</v>
          </cell>
          <cell r="O405">
            <v>0</v>
          </cell>
          <cell r="P405">
            <v>0</v>
          </cell>
          <cell r="Q405">
            <v>0</v>
          </cell>
          <cell r="R405">
            <v>0</v>
          </cell>
          <cell r="S405">
            <v>19.96</v>
          </cell>
        </row>
        <row r="406">
          <cell r="B406" t="str">
            <v>Power Systems</v>
          </cell>
          <cell r="C406">
            <v>196</v>
          </cell>
          <cell r="D406" t="str">
            <v>Not A &amp; G</v>
          </cell>
          <cell r="E406">
            <v>1960</v>
          </cell>
          <cell r="F406" t="str">
            <v>Northeast Region Fleet Servics</v>
          </cell>
          <cell r="G406" t="str">
            <v>NB</v>
          </cell>
          <cell r="H406" t="str">
            <v>I</v>
          </cell>
          <cell r="I406" t="str">
            <v>01QH8</v>
          </cell>
          <cell r="J406" t="str">
            <v>SR AUTOMOTIVE TECHNICIAN</v>
          </cell>
          <cell r="K406">
            <v>1</v>
          </cell>
          <cell r="L406">
            <v>20.149999999999999</v>
          </cell>
          <cell r="M406">
            <v>20.149999999999999</v>
          </cell>
          <cell r="N406" t="str">
            <v>Fleet</v>
          </cell>
          <cell r="O406">
            <v>0</v>
          </cell>
          <cell r="P406">
            <v>0</v>
          </cell>
          <cell r="Q406">
            <v>0</v>
          </cell>
          <cell r="R406">
            <v>0</v>
          </cell>
          <cell r="S406">
            <v>20.149999999999999</v>
          </cell>
        </row>
        <row r="407">
          <cell r="B407" t="str">
            <v>Power Systems</v>
          </cell>
          <cell r="C407">
            <v>196</v>
          </cell>
          <cell r="D407" t="str">
            <v>Not A &amp; G</v>
          </cell>
          <cell r="E407">
            <v>1960</v>
          </cell>
          <cell r="F407" t="str">
            <v>Northeast Region Fleet Servics</v>
          </cell>
          <cell r="G407" t="str">
            <v>NB</v>
          </cell>
          <cell r="H407" t="str">
            <v>I</v>
          </cell>
          <cell r="I407" t="str">
            <v>01QH8</v>
          </cell>
          <cell r="J407" t="str">
            <v>SR AUTOMOTIVE TECHNICIAN</v>
          </cell>
          <cell r="K407">
            <v>1</v>
          </cell>
          <cell r="L407">
            <v>20.18</v>
          </cell>
          <cell r="M407">
            <v>20.18</v>
          </cell>
          <cell r="N407" t="str">
            <v>Fleet</v>
          </cell>
          <cell r="O407">
            <v>0</v>
          </cell>
          <cell r="P407">
            <v>0</v>
          </cell>
          <cell r="Q407">
            <v>0</v>
          </cell>
          <cell r="R407">
            <v>0</v>
          </cell>
          <cell r="S407">
            <v>20.18</v>
          </cell>
        </row>
        <row r="408">
          <cell r="B408" t="str">
            <v>Power Systems</v>
          </cell>
          <cell r="C408">
            <v>196</v>
          </cell>
          <cell r="D408" t="str">
            <v>Not A &amp; G</v>
          </cell>
          <cell r="E408">
            <v>1960</v>
          </cell>
          <cell r="F408" t="str">
            <v>Northeast Region Fleet Servics</v>
          </cell>
          <cell r="G408" t="str">
            <v>NB</v>
          </cell>
          <cell r="H408" t="str">
            <v>I</v>
          </cell>
          <cell r="I408" t="str">
            <v>01QH8</v>
          </cell>
          <cell r="J408" t="str">
            <v>SR AUTOMOTIVE TECHNICIAN</v>
          </cell>
          <cell r="K408">
            <v>1</v>
          </cell>
          <cell r="L408">
            <v>20.350000000000001</v>
          </cell>
          <cell r="M408">
            <v>20.350000000000001</v>
          </cell>
          <cell r="N408" t="str">
            <v>Fleet</v>
          </cell>
          <cell r="O408">
            <v>0</v>
          </cell>
          <cell r="P408">
            <v>0</v>
          </cell>
          <cell r="Q408">
            <v>0</v>
          </cell>
          <cell r="R408">
            <v>0</v>
          </cell>
          <cell r="S408">
            <v>20.350000000000001</v>
          </cell>
        </row>
        <row r="409">
          <cell r="B409" t="str">
            <v>Power Systems</v>
          </cell>
          <cell r="C409">
            <v>196</v>
          </cell>
          <cell r="D409" t="str">
            <v>Not A &amp; G</v>
          </cell>
          <cell r="E409">
            <v>1960</v>
          </cell>
          <cell r="F409" t="str">
            <v>Northeast Region Fleet Servics</v>
          </cell>
          <cell r="G409" t="str">
            <v>NB</v>
          </cell>
          <cell r="H409" t="str">
            <v>I</v>
          </cell>
          <cell r="I409" t="str">
            <v>01QH8</v>
          </cell>
          <cell r="J409" t="str">
            <v>SR AUTOMOTIVE TECHNICIAN</v>
          </cell>
          <cell r="K409">
            <v>1</v>
          </cell>
          <cell r="L409">
            <v>20.64</v>
          </cell>
          <cell r="M409">
            <v>20.64</v>
          </cell>
          <cell r="N409" t="str">
            <v>Fleet</v>
          </cell>
          <cell r="O409">
            <v>0</v>
          </cell>
          <cell r="P409">
            <v>0</v>
          </cell>
          <cell r="Q409">
            <v>0</v>
          </cell>
          <cell r="R409">
            <v>0</v>
          </cell>
          <cell r="S409">
            <v>20.64</v>
          </cell>
        </row>
        <row r="410">
          <cell r="B410" t="str">
            <v>Power Systems</v>
          </cell>
          <cell r="C410">
            <v>196</v>
          </cell>
          <cell r="D410" t="str">
            <v>Not A &amp; G</v>
          </cell>
          <cell r="E410">
            <v>1960</v>
          </cell>
          <cell r="F410" t="str">
            <v>Northeast Region Fleet Servics</v>
          </cell>
          <cell r="G410" t="str">
            <v>NB</v>
          </cell>
          <cell r="H410" t="str">
            <v>I</v>
          </cell>
          <cell r="I410" t="str">
            <v>01QH8</v>
          </cell>
          <cell r="J410" t="str">
            <v>SR AUTOMOTIVE TECHNICIAN</v>
          </cell>
          <cell r="K410">
            <v>1</v>
          </cell>
          <cell r="L410">
            <v>20.68</v>
          </cell>
          <cell r="M410">
            <v>20.68</v>
          </cell>
          <cell r="N410" t="str">
            <v>Fleet</v>
          </cell>
          <cell r="O410">
            <v>0</v>
          </cell>
          <cell r="P410">
            <v>0</v>
          </cell>
          <cell r="Q410">
            <v>0</v>
          </cell>
          <cell r="R410">
            <v>0</v>
          </cell>
          <cell r="S410">
            <v>20.68</v>
          </cell>
        </row>
        <row r="411">
          <cell r="B411" t="str">
            <v>Power Systems</v>
          </cell>
          <cell r="C411">
            <v>196</v>
          </cell>
          <cell r="D411" t="str">
            <v>Not A &amp; G</v>
          </cell>
          <cell r="E411">
            <v>1960</v>
          </cell>
          <cell r="F411" t="str">
            <v>Northeast Region Fleet Servics</v>
          </cell>
          <cell r="G411" t="str">
            <v>NB</v>
          </cell>
          <cell r="H411" t="str">
            <v>I</v>
          </cell>
          <cell r="I411" t="str">
            <v>01QH8</v>
          </cell>
          <cell r="J411" t="str">
            <v>SR AUTOMOTIVE TECHNICIAN</v>
          </cell>
          <cell r="K411">
            <v>1</v>
          </cell>
          <cell r="L411">
            <v>20.9</v>
          </cell>
          <cell r="M411">
            <v>20.9</v>
          </cell>
          <cell r="N411" t="str">
            <v>Fleet</v>
          </cell>
          <cell r="O411">
            <v>0</v>
          </cell>
          <cell r="P411">
            <v>0</v>
          </cell>
          <cell r="Q411">
            <v>0</v>
          </cell>
          <cell r="R411">
            <v>0</v>
          </cell>
          <cell r="S411">
            <v>20.9</v>
          </cell>
        </row>
        <row r="412">
          <cell r="B412" t="str">
            <v>Power Systems</v>
          </cell>
          <cell r="C412">
            <v>196</v>
          </cell>
          <cell r="D412" t="str">
            <v>Not A &amp; G</v>
          </cell>
          <cell r="E412">
            <v>1960</v>
          </cell>
          <cell r="F412" t="str">
            <v>Northeast Region Fleet Servics</v>
          </cell>
          <cell r="G412" t="str">
            <v>NB</v>
          </cell>
          <cell r="H412" t="str">
            <v>I</v>
          </cell>
          <cell r="I412" t="str">
            <v>01QH8</v>
          </cell>
          <cell r="J412" t="str">
            <v>SR AUTOMOTIVE TECHNICIAN</v>
          </cell>
          <cell r="K412">
            <v>1</v>
          </cell>
          <cell r="L412">
            <v>21.05</v>
          </cell>
          <cell r="M412">
            <v>21.05</v>
          </cell>
          <cell r="N412" t="str">
            <v>Fleet</v>
          </cell>
          <cell r="O412">
            <v>0</v>
          </cell>
          <cell r="P412">
            <v>0</v>
          </cell>
          <cell r="Q412">
            <v>0</v>
          </cell>
          <cell r="R412">
            <v>0</v>
          </cell>
          <cell r="S412">
            <v>21.05</v>
          </cell>
        </row>
        <row r="413">
          <cell r="B413" t="str">
            <v>Power Systems</v>
          </cell>
          <cell r="C413">
            <v>196</v>
          </cell>
          <cell r="D413" t="str">
            <v>Not A &amp; G</v>
          </cell>
          <cell r="E413">
            <v>1960</v>
          </cell>
          <cell r="F413" t="str">
            <v>Northeast Region Fleet Servics</v>
          </cell>
          <cell r="G413" t="str">
            <v>NB</v>
          </cell>
          <cell r="H413" t="str">
            <v>I</v>
          </cell>
          <cell r="I413" t="str">
            <v>01QH8</v>
          </cell>
          <cell r="J413" t="str">
            <v>SR AUTOMOTIVE TECHNICIAN</v>
          </cell>
          <cell r="K413">
            <v>2</v>
          </cell>
          <cell r="L413">
            <v>21.3</v>
          </cell>
          <cell r="M413">
            <v>42.6</v>
          </cell>
          <cell r="N413" t="str">
            <v>Fleet</v>
          </cell>
          <cell r="O413">
            <v>0</v>
          </cell>
          <cell r="P413">
            <v>0</v>
          </cell>
          <cell r="Q413">
            <v>0</v>
          </cell>
          <cell r="R413">
            <v>0</v>
          </cell>
          <cell r="S413">
            <v>42.6</v>
          </cell>
        </row>
        <row r="414">
          <cell r="B414" t="str">
            <v>Power Systems</v>
          </cell>
          <cell r="C414">
            <v>196</v>
          </cell>
          <cell r="D414" t="str">
            <v>Not A &amp; G</v>
          </cell>
          <cell r="E414">
            <v>1960</v>
          </cell>
          <cell r="F414" t="str">
            <v>Northeast Region Fleet Servics</v>
          </cell>
          <cell r="G414" t="str">
            <v>NB</v>
          </cell>
          <cell r="H414" t="str">
            <v>I</v>
          </cell>
          <cell r="I414" t="str">
            <v>01QH8</v>
          </cell>
          <cell r="J414" t="str">
            <v>SR AUTOMOTIVE TECHNICIAN</v>
          </cell>
          <cell r="K414">
            <v>1</v>
          </cell>
          <cell r="L414">
            <v>21.5</v>
          </cell>
          <cell r="M414">
            <v>21.5</v>
          </cell>
          <cell r="N414" t="str">
            <v>Fleet</v>
          </cell>
          <cell r="O414">
            <v>0</v>
          </cell>
          <cell r="P414">
            <v>0</v>
          </cell>
          <cell r="Q414">
            <v>0</v>
          </cell>
          <cell r="R414">
            <v>0</v>
          </cell>
          <cell r="S414">
            <v>21.5</v>
          </cell>
        </row>
        <row r="415">
          <cell r="B415" t="str">
            <v>Power Systems</v>
          </cell>
          <cell r="C415">
            <v>196</v>
          </cell>
          <cell r="D415" t="str">
            <v>Not A &amp; G</v>
          </cell>
          <cell r="E415">
            <v>1960</v>
          </cell>
          <cell r="F415" t="str">
            <v>Northeast Region Fleet Servics</v>
          </cell>
          <cell r="G415" t="str">
            <v>NB</v>
          </cell>
          <cell r="H415" t="str">
            <v>I</v>
          </cell>
          <cell r="I415" t="str">
            <v>01QH8</v>
          </cell>
          <cell r="J415" t="str">
            <v>SR AUTOMOTIVE TECHNICIAN</v>
          </cell>
          <cell r="K415">
            <v>1</v>
          </cell>
          <cell r="L415">
            <v>21.54</v>
          </cell>
          <cell r="M415">
            <v>21.54</v>
          </cell>
          <cell r="N415" t="str">
            <v>Fleet</v>
          </cell>
          <cell r="O415">
            <v>0</v>
          </cell>
          <cell r="P415">
            <v>0</v>
          </cell>
          <cell r="Q415">
            <v>0</v>
          </cell>
          <cell r="R415">
            <v>0</v>
          </cell>
          <cell r="S415">
            <v>21.54</v>
          </cell>
        </row>
        <row r="416">
          <cell r="B416" t="str">
            <v>Power Systems</v>
          </cell>
          <cell r="C416">
            <v>196</v>
          </cell>
          <cell r="D416" t="str">
            <v>Not A &amp; G</v>
          </cell>
          <cell r="E416">
            <v>1960</v>
          </cell>
          <cell r="F416" t="str">
            <v>Northeast Region Fleet Servics</v>
          </cell>
          <cell r="G416" t="str">
            <v>NB</v>
          </cell>
          <cell r="H416" t="str">
            <v>I</v>
          </cell>
          <cell r="I416" t="str">
            <v>01QH9</v>
          </cell>
          <cell r="J416" t="str">
            <v>LEAD AUTOMOTIVE TECHNICIAN</v>
          </cell>
          <cell r="K416">
            <v>1</v>
          </cell>
          <cell r="L416">
            <v>20.21</v>
          </cell>
          <cell r="M416">
            <v>20.21</v>
          </cell>
          <cell r="N416" t="str">
            <v>Fleet</v>
          </cell>
          <cell r="O416">
            <v>0</v>
          </cell>
          <cell r="P416">
            <v>0</v>
          </cell>
          <cell r="Q416">
            <v>0</v>
          </cell>
          <cell r="R416">
            <v>0</v>
          </cell>
          <cell r="S416">
            <v>20.21</v>
          </cell>
        </row>
        <row r="417">
          <cell r="B417" t="str">
            <v>Power Systems</v>
          </cell>
          <cell r="C417">
            <v>196</v>
          </cell>
          <cell r="D417" t="str">
            <v>Not A &amp; G</v>
          </cell>
          <cell r="E417">
            <v>1960</v>
          </cell>
          <cell r="F417" t="str">
            <v>Northeast Region Fleet Servics</v>
          </cell>
          <cell r="G417" t="str">
            <v>NB</v>
          </cell>
          <cell r="H417" t="str">
            <v>I</v>
          </cell>
          <cell r="I417" t="str">
            <v>01QH9</v>
          </cell>
          <cell r="J417" t="str">
            <v>LEAD AUTOMOTIVE TECHNICIAN</v>
          </cell>
          <cell r="K417">
            <v>1</v>
          </cell>
          <cell r="L417">
            <v>21.49</v>
          </cell>
          <cell r="M417">
            <v>21.49</v>
          </cell>
          <cell r="N417" t="str">
            <v>Fleet</v>
          </cell>
          <cell r="O417">
            <v>0</v>
          </cell>
          <cell r="P417">
            <v>0</v>
          </cell>
          <cell r="Q417">
            <v>0</v>
          </cell>
          <cell r="R417">
            <v>0</v>
          </cell>
          <cell r="S417">
            <v>21.49</v>
          </cell>
        </row>
        <row r="418">
          <cell r="B418" t="str">
            <v>Power Systems</v>
          </cell>
          <cell r="C418">
            <v>196</v>
          </cell>
          <cell r="D418" t="str">
            <v>Not A &amp; G</v>
          </cell>
          <cell r="E418">
            <v>1960</v>
          </cell>
          <cell r="F418" t="str">
            <v>Northeast Region Fleet Servics</v>
          </cell>
          <cell r="G418" t="str">
            <v>NB</v>
          </cell>
          <cell r="H418" t="str">
            <v>I</v>
          </cell>
          <cell r="I418" t="str">
            <v>01QH9</v>
          </cell>
          <cell r="J418" t="str">
            <v>LEAD AUTOMOTIVE TECHNICIAN</v>
          </cell>
          <cell r="K418">
            <v>1</v>
          </cell>
          <cell r="L418">
            <v>21.59</v>
          </cell>
          <cell r="M418">
            <v>21.59</v>
          </cell>
          <cell r="N418" t="str">
            <v>Fleet</v>
          </cell>
          <cell r="O418">
            <v>0</v>
          </cell>
          <cell r="P418">
            <v>0</v>
          </cell>
          <cell r="Q418">
            <v>0</v>
          </cell>
          <cell r="R418">
            <v>0</v>
          </cell>
          <cell r="S418">
            <v>21.59</v>
          </cell>
        </row>
        <row r="419">
          <cell r="B419" t="str">
            <v>Power Systems</v>
          </cell>
          <cell r="C419">
            <v>196</v>
          </cell>
          <cell r="D419" t="str">
            <v>Not A &amp; G</v>
          </cell>
          <cell r="E419">
            <v>1960</v>
          </cell>
          <cell r="F419" t="str">
            <v>Northeast Region Fleet Servics</v>
          </cell>
          <cell r="G419" t="str">
            <v>NB</v>
          </cell>
          <cell r="H419" t="str">
            <v>I</v>
          </cell>
          <cell r="I419" t="str">
            <v>01QH9</v>
          </cell>
          <cell r="J419" t="str">
            <v>LEAD AUTOMOTIVE TECHNICIAN</v>
          </cell>
          <cell r="K419">
            <v>1</v>
          </cell>
          <cell r="L419">
            <v>21.68</v>
          </cell>
          <cell r="M419">
            <v>21.68</v>
          </cell>
          <cell r="N419" t="str">
            <v>Fleet</v>
          </cell>
          <cell r="O419">
            <v>0</v>
          </cell>
          <cell r="P419">
            <v>0</v>
          </cell>
          <cell r="Q419">
            <v>0</v>
          </cell>
          <cell r="R419">
            <v>0</v>
          </cell>
          <cell r="S419">
            <v>21.68</v>
          </cell>
        </row>
        <row r="420">
          <cell r="B420" t="str">
            <v>Power Systems</v>
          </cell>
          <cell r="C420">
            <v>196</v>
          </cell>
          <cell r="D420" t="str">
            <v>Not A &amp; G</v>
          </cell>
          <cell r="E420">
            <v>1960</v>
          </cell>
          <cell r="F420" t="str">
            <v>Northeast Region Fleet Servics</v>
          </cell>
          <cell r="G420" t="str">
            <v>NB</v>
          </cell>
          <cell r="H420" t="str">
            <v>I</v>
          </cell>
          <cell r="I420" t="str">
            <v>01QH9</v>
          </cell>
          <cell r="J420" t="str">
            <v>LEAD AUTOMOTIVE TECHNICIAN</v>
          </cell>
          <cell r="K420">
            <v>1</v>
          </cell>
          <cell r="L420">
            <v>22.45</v>
          </cell>
          <cell r="M420">
            <v>22.45</v>
          </cell>
          <cell r="N420" t="str">
            <v>Fleet</v>
          </cell>
          <cell r="O420">
            <v>0</v>
          </cell>
          <cell r="P420">
            <v>0</v>
          </cell>
          <cell r="Q420">
            <v>0</v>
          </cell>
          <cell r="R420">
            <v>0</v>
          </cell>
          <cell r="S420">
            <v>22.45</v>
          </cell>
        </row>
        <row r="421">
          <cell r="B421" t="str">
            <v>Power Systems</v>
          </cell>
          <cell r="C421">
            <v>196</v>
          </cell>
          <cell r="D421" t="str">
            <v>Not A &amp; G</v>
          </cell>
          <cell r="E421">
            <v>1960</v>
          </cell>
          <cell r="F421" t="str">
            <v>Northeast Region Fleet Servics</v>
          </cell>
          <cell r="G421" t="str">
            <v>NB</v>
          </cell>
          <cell r="H421" t="str">
            <v>I</v>
          </cell>
          <cell r="I421" t="str">
            <v>01QH9</v>
          </cell>
          <cell r="J421" t="str">
            <v>LEAD AUTOMOTIVE TECHNICIAN</v>
          </cell>
          <cell r="K421">
            <v>1</v>
          </cell>
          <cell r="L421">
            <v>22.46</v>
          </cell>
          <cell r="M421">
            <v>22.46</v>
          </cell>
          <cell r="N421" t="str">
            <v>Fleet</v>
          </cell>
          <cell r="O421">
            <v>0</v>
          </cell>
          <cell r="P421">
            <v>0</v>
          </cell>
          <cell r="Q421">
            <v>0</v>
          </cell>
          <cell r="R421">
            <v>0</v>
          </cell>
          <cell r="S421">
            <v>22.46</v>
          </cell>
        </row>
        <row r="422">
          <cell r="B422" t="str">
            <v>Power Systems</v>
          </cell>
          <cell r="C422">
            <v>196</v>
          </cell>
          <cell r="D422" t="str">
            <v>Not A &amp; G</v>
          </cell>
          <cell r="E422">
            <v>1960</v>
          </cell>
          <cell r="F422" t="str">
            <v>Northeast Region Fleet Servics</v>
          </cell>
          <cell r="G422" t="str">
            <v>NB</v>
          </cell>
          <cell r="H422" t="str">
            <v>I</v>
          </cell>
          <cell r="I422" t="str">
            <v>01QH9</v>
          </cell>
          <cell r="J422" t="str">
            <v>LEAD AUTOMOTIVE TECHNICIAN</v>
          </cell>
          <cell r="K422">
            <v>1</v>
          </cell>
          <cell r="L422">
            <v>23.14</v>
          </cell>
          <cell r="M422">
            <v>23.14</v>
          </cell>
          <cell r="N422" t="str">
            <v>Fleet</v>
          </cell>
          <cell r="O422">
            <v>0</v>
          </cell>
          <cell r="P422">
            <v>0</v>
          </cell>
          <cell r="Q422">
            <v>0</v>
          </cell>
          <cell r="R422">
            <v>0</v>
          </cell>
          <cell r="S422">
            <v>23.14</v>
          </cell>
        </row>
        <row r="423">
          <cell r="B423" t="str">
            <v>Power Systems</v>
          </cell>
          <cell r="C423">
            <v>196</v>
          </cell>
          <cell r="D423" t="str">
            <v>Not A &amp; G</v>
          </cell>
          <cell r="E423">
            <v>1960</v>
          </cell>
          <cell r="F423" t="str">
            <v>Northeast Region Fleet Servics</v>
          </cell>
          <cell r="G423" t="str">
            <v>NB</v>
          </cell>
          <cell r="H423" t="str">
            <v>I</v>
          </cell>
          <cell r="I423" t="str">
            <v>01QH9</v>
          </cell>
          <cell r="J423" t="str">
            <v>LEAD AUTOMOTIVE TECHNICIAN</v>
          </cell>
          <cell r="K423">
            <v>1</v>
          </cell>
          <cell r="L423">
            <v>23.19</v>
          </cell>
          <cell r="M423">
            <v>23.19</v>
          </cell>
          <cell r="N423" t="str">
            <v>Fleet</v>
          </cell>
          <cell r="O423">
            <v>0</v>
          </cell>
          <cell r="P423">
            <v>0</v>
          </cell>
          <cell r="Q423">
            <v>0</v>
          </cell>
          <cell r="R423">
            <v>0</v>
          </cell>
          <cell r="S423">
            <v>23.19</v>
          </cell>
        </row>
        <row r="424">
          <cell r="B424" t="str">
            <v>Power Systems</v>
          </cell>
          <cell r="C424">
            <v>196</v>
          </cell>
          <cell r="D424" t="str">
            <v>Not A &amp; G</v>
          </cell>
          <cell r="E424">
            <v>1960</v>
          </cell>
          <cell r="F424" t="str">
            <v>Northeast Region Fleet Servics</v>
          </cell>
          <cell r="G424" t="str">
            <v>NB</v>
          </cell>
          <cell r="H424" t="str">
            <v>I</v>
          </cell>
          <cell r="I424" t="str">
            <v>01QH9</v>
          </cell>
          <cell r="J424" t="str">
            <v>LEAD AUTOMOTIVE TECHNICIAN</v>
          </cell>
          <cell r="K424">
            <v>1</v>
          </cell>
          <cell r="L424">
            <v>23.46</v>
          </cell>
          <cell r="M424">
            <v>23.46</v>
          </cell>
          <cell r="N424" t="str">
            <v>Fleet</v>
          </cell>
          <cell r="O424">
            <v>0</v>
          </cell>
          <cell r="P424">
            <v>0</v>
          </cell>
          <cell r="Q424">
            <v>0</v>
          </cell>
          <cell r="R424">
            <v>0</v>
          </cell>
          <cell r="S424">
            <v>23.46</v>
          </cell>
        </row>
        <row r="425">
          <cell r="B425" t="str">
            <v>Power Systems</v>
          </cell>
          <cell r="C425">
            <v>196</v>
          </cell>
          <cell r="D425" t="str">
            <v>Not A &amp; G</v>
          </cell>
          <cell r="E425">
            <v>1960</v>
          </cell>
          <cell r="F425" t="str">
            <v>Northeast Region Fleet Servics</v>
          </cell>
          <cell r="G425" t="str">
            <v>NB</v>
          </cell>
          <cell r="H425" t="str">
            <v>I</v>
          </cell>
          <cell r="I425" t="str">
            <v>01QH9</v>
          </cell>
          <cell r="J425" t="str">
            <v>LEAD AUTOMOTIVE TECHNICIAN</v>
          </cell>
          <cell r="K425">
            <v>1</v>
          </cell>
          <cell r="L425">
            <v>23.78</v>
          </cell>
          <cell r="M425">
            <v>23.78</v>
          </cell>
          <cell r="N425" t="str">
            <v>Fleet</v>
          </cell>
          <cell r="O425">
            <v>0</v>
          </cell>
          <cell r="P425">
            <v>0</v>
          </cell>
          <cell r="Q425">
            <v>0</v>
          </cell>
          <cell r="R425">
            <v>0</v>
          </cell>
          <cell r="S425">
            <v>23.78</v>
          </cell>
        </row>
        <row r="426">
          <cell r="B426" t="str">
            <v>Power Systems</v>
          </cell>
          <cell r="C426">
            <v>196</v>
          </cell>
          <cell r="D426" t="str">
            <v>Not A &amp; G</v>
          </cell>
          <cell r="E426">
            <v>1960</v>
          </cell>
          <cell r="F426" t="str">
            <v>Northeast Region Fleet Servics</v>
          </cell>
          <cell r="G426" t="str">
            <v>NB</v>
          </cell>
          <cell r="H426" t="str">
            <v>I</v>
          </cell>
          <cell r="I426" t="str">
            <v>01QH9</v>
          </cell>
          <cell r="J426" t="str">
            <v>LEAD AUTOMOTIVE TECHNICIAN</v>
          </cell>
          <cell r="K426">
            <v>1</v>
          </cell>
          <cell r="L426">
            <v>25.49</v>
          </cell>
          <cell r="M426">
            <v>25.49</v>
          </cell>
          <cell r="N426" t="str">
            <v>Fleet</v>
          </cell>
          <cell r="O426">
            <v>0</v>
          </cell>
          <cell r="P426">
            <v>0</v>
          </cell>
          <cell r="Q426">
            <v>0</v>
          </cell>
          <cell r="R426">
            <v>0</v>
          </cell>
          <cell r="S426">
            <v>25.49</v>
          </cell>
        </row>
        <row r="427">
          <cell r="B427" t="str">
            <v>Power Systems</v>
          </cell>
          <cell r="C427">
            <v>196</v>
          </cell>
          <cell r="D427" t="str">
            <v>Not A &amp; G</v>
          </cell>
          <cell r="E427">
            <v>1960</v>
          </cell>
          <cell r="F427" t="str">
            <v>Northeast Region Fleet Servics</v>
          </cell>
          <cell r="G427" t="str">
            <v>XM</v>
          </cell>
          <cell r="H427" t="str">
            <v>S</v>
          </cell>
          <cell r="I427" t="str">
            <v>01T67</v>
          </cell>
          <cell r="J427" t="str">
            <v>FLEET SERVICE RESOURCE SUPERVI</v>
          </cell>
          <cell r="K427">
            <v>1</v>
          </cell>
          <cell r="L427">
            <v>33.64</v>
          </cell>
          <cell r="M427">
            <v>33.64</v>
          </cell>
          <cell r="N427" t="str">
            <v>Fleet</v>
          </cell>
          <cell r="O427">
            <v>0</v>
          </cell>
          <cell r="P427">
            <v>0</v>
          </cell>
          <cell r="Q427">
            <v>0</v>
          </cell>
          <cell r="R427">
            <v>0</v>
          </cell>
          <cell r="S427">
            <v>33.64</v>
          </cell>
        </row>
        <row r="428">
          <cell r="B428" t="str">
            <v>Power Systems</v>
          </cell>
          <cell r="C428">
            <v>196</v>
          </cell>
          <cell r="D428" t="str">
            <v>Not A &amp; G</v>
          </cell>
          <cell r="E428">
            <v>1960</v>
          </cell>
          <cell r="F428" t="str">
            <v>Northeast Region Fleet Servics</v>
          </cell>
          <cell r="G428" t="str">
            <v>NB</v>
          </cell>
          <cell r="H428" t="str">
            <v>I</v>
          </cell>
          <cell r="I428" t="str">
            <v>01X63</v>
          </cell>
          <cell r="J428" t="str">
            <v>ADMINISTRATIVE SPECIALIST I</v>
          </cell>
          <cell r="K428">
            <v>1</v>
          </cell>
          <cell r="L428">
            <v>14.46</v>
          </cell>
          <cell r="M428">
            <v>14.46</v>
          </cell>
          <cell r="N428" t="str">
            <v>Fleet</v>
          </cell>
          <cell r="O428">
            <v>0</v>
          </cell>
          <cell r="P428">
            <v>0</v>
          </cell>
          <cell r="Q428">
            <v>0</v>
          </cell>
          <cell r="R428">
            <v>0</v>
          </cell>
          <cell r="S428">
            <v>14.46</v>
          </cell>
        </row>
        <row r="429">
          <cell r="B429" t="str">
            <v>Power Systems</v>
          </cell>
          <cell r="C429">
            <v>196</v>
          </cell>
          <cell r="D429" t="str">
            <v>Not A &amp; G</v>
          </cell>
          <cell r="E429">
            <v>1960</v>
          </cell>
          <cell r="F429" t="str">
            <v>Northeast Region Fleet Servics</v>
          </cell>
          <cell r="G429" t="str">
            <v>NB</v>
          </cell>
          <cell r="H429" t="str">
            <v>I</v>
          </cell>
          <cell r="I429" t="str">
            <v>01X63</v>
          </cell>
          <cell r="J429" t="str">
            <v>ADMINISTRATIVE SPECIALIST I</v>
          </cell>
          <cell r="K429">
            <v>1</v>
          </cell>
          <cell r="L429">
            <v>15.33</v>
          </cell>
          <cell r="M429">
            <v>15.33</v>
          </cell>
          <cell r="N429" t="str">
            <v>Fleet</v>
          </cell>
          <cell r="O429">
            <v>0</v>
          </cell>
          <cell r="P429">
            <v>0</v>
          </cell>
          <cell r="Q429">
            <v>0</v>
          </cell>
          <cell r="R429">
            <v>0</v>
          </cell>
          <cell r="S429">
            <v>15.33</v>
          </cell>
        </row>
        <row r="430">
          <cell r="B430" t="str">
            <v>Power Systems</v>
          </cell>
          <cell r="C430">
            <v>198</v>
          </cell>
          <cell r="D430" t="str">
            <v>Not A &amp; G</v>
          </cell>
          <cell r="E430">
            <v>1989</v>
          </cell>
          <cell r="F430" t="str">
            <v>Supervisory</v>
          </cell>
          <cell r="G430" t="str">
            <v>XM</v>
          </cell>
          <cell r="H430" t="str">
            <v>S</v>
          </cell>
          <cell r="I430" t="str">
            <v>01M05</v>
          </cell>
          <cell r="J430" t="str">
            <v>DISTRIBUTION SUPV I</v>
          </cell>
          <cell r="K430">
            <v>1</v>
          </cell>
          <cell r="L430">
            <v>39.71</v>
          </cell>
          <cell r="M430">
            <v>39.71</v>
          </cell>
          <cell r="N430" t="str">
            <v>Spv/Sup</v>
          </cell>
          <cell r="O430">
            <v>0</v>
          </cell>
          <cell r="P430">
            <v>39.71</v>
          </cell>
          <cell r="Q430">
            <v>0</v>
          </cell>
          <cell r="R430">
            <v>0</v>
          </cell>
          <cell r="S430">
            <v>0</v>
          </cell>
        </row>
        <row r="431">
          <cell r="B431" t="str">
            <v>Power Systems</v>
          </cell>
          <cell r="C431">
            <v>198</v>
          </cell>
          <cell r="D431" t="str">
            <v>Not A &amp; G</v>
          </cell>
          <cell r="E431">
            <v>1989</v>
          </cell>
          <cell r="F431" t="str">
            <v>Supervisory</v>
          </cell>
          <cell r="G431" t="str">
            <v>XM</v>
          </cell>
          <cell r="H431" t="str">
            <v>S</v>
          </cell>
          <cell r="I431" t="str">
            <v>01M05</v>
          </cell>
          <cell r="J431" t="str">
            <v>DISTRIBUTION SUPV I</v>
          </cell>
          <cell r="K431">
            <v>1</v>
          </cell>
          <cell r="L431">
            <v>40.56</v>
          </cell>
          <cell r="M431">
            <v>40.56</v>
          </cell>
          <cell r="N431" t="str">
            <v>Spv/Sup</v>
          </cell>
          <cell r="O431">
            <v>0</v>
          </cell>
          <cell r="P431">
            <v>40.56</v>
          </cell>
          <cell r="Q431">
            <v>0</v>
          </cell>
          <cell r="R431">
            <v>0</v>
          </cell>
          <cell r="S431">
            <v>0</v>
          </cell>
        </row>
        <row r="432">
          <cell r="B432" t="str">
            <v>Power Systems</v>
          </cell>
          <cell r="C432">
            <v>198</v>
          </cell>
          <cell r="D432" t="str">
            <v>Not A &amp; G</v>
          </cell>
          <cell r="E432">
            <v>1989</v>
          </cell>
          <cell r="F432" t="str">
            <v>Supervisory</v>
          </cell>
          <cell r="G432" t="str">
            <v>XM</v>
          </cell>
          <cell r="H432" t="str">
            <v>S</v>
          </cell>
          <cell r="I432" t="str">
            <v>01M05</v>
          </cell>
          <cell r="J432" t="str">
            <v>DISTRIBUTION SUPV I</v>
          </cell>
          <cell r="K432">
            <v>1</v>
          </cell>
          <cell r="L432">
            <v>40.68</v>
          </cell>
          <cell r="M432">
            <v>40.68</v>
          </cell>
          <cell r="N432" t="str">
            <v>Spv/Sup</v>
          </cell>
          <cell r="O432">
            <v>0</v>
          </cell>
          <cell r="P432">
            <v>40.68</v>
          </cell>
          <cell r="Q432">
            <v>0</v>
          </cell>
          <cell r="R432">
            <v>0</v>
          </cell>
          <cell r="S432">
            <v>0</v>
          </cell>
        </row>
        <row r="433">
          <cell r="B433" t="str">
            <v>Power Systems</v>
          </cell>
          <cell r="C433">
            <v>198</v>
          </cell>
          <cell r="D433" t="str">
            <v>Not A &amp; G</v>
          </cell>
          <cell r="E433">
            <v>1989</v>
          </cell>
          <cell r="F433" t="str">
            <v>Supervisory</v>
          </cell>
          <cell r="G433" t="str">
            <v>XM</v>
          </cell>
          <cell r="H433" t="str">
            <v>M</v>
          </cell>
          <cell r="I433" t="str">
            <v>01M23</v>
          </cell>
          <cell r="J433" t="str">
            <v>DISTRIBUTION OPERATIONS MGR II</v>
          </cell>
          <cell r="K433">
            <v>1</v>
          </cell>
          <cell r="L433">
            <v>42.5</v>
          </cell>
          <cell r="M433">
            <v>42.5</v>
          </cell>
          <cell r="N433" t="str">
            <v>Spv/Sup</v>
          </cell>
          <cell r="O433">
            <v>0</v>
          </cell>
          <cell r="P433">
            <v>42.5</v>
          </cell>
          <cell r="Q433">
            <v>0</v>
          </cell>
          <cell r="R433">
            <v>0</v>
          </cell>
          <cell r="S433">
            <v>0</v>
          </cell>
        </row>
        <row r="434">
          <cell r="B434" t="str">
            <v>Power Systems</v>
          </cell>
          <cell r="C434">
            <v>198</v>
          </cell>
          <cell r="D434" t="str">
            <v>Not A &amp; G</v>
          </cell>
          <cell r="E434">
            <v>1989</v>
          </cell>
          <cell r="F434" t="str">
            <v>Supervisory</v>
          </cell>
          <cell r="G434" t="str">
            <v>XM</v>
          </cell>
          <cell r="H434" t="str">
            <v>I</v>
          </cell>
          <cell r="I434" t="str">
            <v>01MB4</v>
          </cell>
          <cell r="J434" t="str">
            <v>DISTRIBUTION ANALYST I</v>
          </cell>
          <cell r="K434">
            <v>1</v>
          </cell>
          <cell r="L434">
            <v>32</v>
          </cell>
          <cell r="M434">
            <v>32</v>
          </cell>
          <cell r="N434" t="str">
            <v>Spv/Sup</v>
          </cell>
          <cell r="O434">
            <v>0</v>
          </cell>
          <cell r="P434">
            <v>32</v>
          </cell>
          <cell r="Q434">
            <v>0</v>
          </cell>
          <cell r="R434">
            <v>0</v>
          </cell>
          <cell r="S434">
            <v>0</v>
          </cell>
        </row>
        <row r="435">
          <cell r="B435" t="str">
            <v>Power Systems</v>
          </cell>
          <cell r="C435">
            <v>198</v>
          </cell>
          <cell r="D435" t="str">
            <v>Not A &amp; G</v>
          </cell>
          <cell r="E435">
            <v>1989</v>
          </cell>
          <cell r="F435" t="str">
            <v>Supervisory</v>
          </cell>
          <cell r="G435" t="str">
            <v>XM</v>
          </cell>
          <cell r="H435" t="str">
            <v>I</v>
          </cell>
          <cell r="I435" t="str">
            <v>01MD7</v>
          </cell>
          <cell r="J435" t="str">
            <v>CUSTOMER PROJECT MANAGER</v>
          </cell>
          <cell r="K435">
            <v>1</v>
          </cell>
          <cell r="L435">
            <v>26.7</v>
          </cell>
          <cell r="M435">
            <v>26.7</v>
          </cell>
          <cell r="N435" t="str">
            <v>Spv/Sup</v>
          </cell>
          <cell r="O435">
            <v>0</v>
          </cell>
          <cell r="P435">
            <v>26.7</v>
          </cell>
          <cell r="Q435">
            <v>0</v>
          </cell>
          <cell r="R435">
            <v>0</v>
          </cell>
          <cell r="S435">
            <v>0</v>
          </cell>
        </row>
        <row r="436">
          <cell r="B436" t="str">
            <v>Power Systems</v>
          </cell>
          <cell r="C436">
            <v>198</v>
          </cell>
          <cell r="D436" t="str">
            <v>Not A &amp; G</v>
          </cell>
          <cell r="E436">
            <v>1989</v>
          </cell>
          <cell r="F436" t="str">
            <v>Supervisory</v>
          </cell>
          <cell r="G436" t="str">
            <v>XM</v>
          </cell>
          <cell r="H436" t="str">
            <v>S</v>
          </cell>
          <cell r="I436" t="str">
            <v>01MQ5</v>
          </cell>
          <cell r="J436" t="str">
            <v>DISTRIBUTION SUPV III</v>
          </cell>
          <cell r="K436">
            <v>1</v>
          </cell>
          <cell r="L436">
            <v>33.06</v>
          </cell>
          <cell r="M436">
            <v>33.06</v>
          </cell>
          <cell r="N436" t="str">
            <v>Spv/Sup</v>
          </cell>
          <cell r="O436">
            <v>0</v>
          </cell>
          <cell r="P436">
            <v>33.06</v>
          </cell>
          <cell r="Q436">
            <v>0</v>
          </cell>
          <cell r="R436">
            <v>0</v>
          </cell>
          <cell r="S436">
            <v>0</v>
          </cell>
        </row>
        <row r="437">
          <cell r="B437" t="str">
            <v>Power Systems</v>
          </cell>
          <cell r="C437">
            <v>198</v>
          </cell>
          <cell r="D437" t="str">
            <v>Not A &amp; G</v>
          </cell>
          <cell r="E437">
            <v>1980</v>
          </cell>
          <cell r="F437" t="str">
            <v>Daytona Dispatch</v>
          </cell>
          <cell r="G437" t="str">
            <v>BU</v>
          </cell>
          <cell r="H437" t="str">
            <v>I</v>
          </cell>
          <cell r="I437" t="str">
            <v>05264</v>
          </cell>
          <cell r="J437" t="str">
            <v>DSBN DISPATCHER</v>
          </cell>
          <cell r="K437">
            <v>10</v>
          </cell>
          <cell r="L437">
            <v>27.71</v>
          </cell>
          <cell r="M437">
            <v>277.10000000000002</v>
          </cell>
          <cell r="N437" t="str">
            <v>Barg Unit Supp</v>
          </cell>
          <cell r="O437">
            <v>0</v>
          </cell>
          <cell r="P437">
            <v>0</v>
          </cell>
          <cell r="Q437">
            <v>277.10000000000002</v>
          </cell>
          <cell r="R437">
            <v>0</v>
          </cell>
          <cell r="S437">
            <v>0</v>
          </cell>
        </row>
        <row r="438">
          <cell r="B438" t="str">
            <v>Power Systems</v>
          </cell>
          <cell r="C438">
            <v>198</v>
          </cell>
          <cell r="D438" t="str">
            <v>Not A &amp; G</v>
          </cell>
          <cell r="E438">
            <v>1980</v>
          </cell>
          <cell r="F438" t="str">
            <v>Daytona Dispatch</v>
          </cell>
          <cell r="G438" t="str">
            <v>BU</v>
          </cell>
          <cell r="H438" t="str">
            <v>I</v>
          </cell>
          <cell r="I438" t="str">
            <v>05605</v>
          </cell>
          <cell r="J438" t="str">
            <v>OPERATION CLERK A STENO</v>
          </cell>
          <cell r="K438">
            <v>1</v>
          </cell>
          <cell r="L438">
            <v>20.12</v>
          </cell>
          <cell r="M438">
            <v>20.12</v>
          </cell>
          <cell r="N438" t="str">
            <v>Barg Unit Supp</v>
          </cell>
          <cell r="O438">
            <v>0</v>
          </cell>
          <cell r="P438">
            <v>0</v>
          </cell>
          <cell r="Q438">
            <v>20.12</v>
          </cell>
          <cell r="R438">
            <v>0</v>
          </cell>
          <cell r="S438">
            <v>0</v>
          </cell>
        </row>
        <row r="439">
          <cell r="B439" t="str">
            <v>Power Systems</v>
          </cell>
          <cell r="C439">
            <v>198</v>
          </cell>
          <cell r="D439" t="str">
            <v>Not A &amp; G</v>
          </cell>
          <cell r="E439">
            <v>1983</v>
          </cell>
          <cell r="F439" t="str">
            <v>Load &amp; Voltage</v>
          </cell>
          <cell r="G439" t="str">
            <v>BU</v>
          </cell>
          <cell r="H439" t="str">
            <v>I</v>
          </cell>
          <cell r="I439" t="str">
            <v>05807</v>
          </cell>
          <cell r="J439" t="str">
            <v>SERVICE SPEC A</v>
          </cell>
          <cell r="K439">
            <v>1</v>
          </cell>
          <cell r="L439">
            <v>25.83</v>
          </cell>
          <cell r="M439">
            <v>25.83</v>
          </cell>
          <cell r="N439" t="str">
            <v>Line</v>
          </cell>
          <cell r="O439">
            <v>0</v>
          </cell>
          <cell r="P439">
            <v>0</v>
          </cell>
          <cell r="Q439">
            <v>0</v>
          </cell>
          <cell r="R439">
            <v>25.83</v>
          </cell>
          <cell r="S439">
            <v>0</v>
          </cell>
        </row>
        <row r="440">
          <cell r="B440" t="str">
            <v>Power Systems</v>
          </cell>
          <cell r="C440">
            <v>198</v>
          </cell>
          <cell r="D440" t="str">
            <v>Not A &amp; G</v>
          </cell>
          <cell r="E440">
            <v>1983</v>
          </cell>
          <cell r="F440" t="str">
            <v>Load &amp; Voltage</v>
          </cell>
          <cell r="G440" t="str">
            <v>BU</v>
          </cell>
          <cell r="H440" t="str">
            <v>I</v>
          </cell>
          <cell r="I440" t="str">
            <v>05E75</v>
          </cell>
          <cell r="J440" t="str">
            <v>LINE SPEC EARLY</v>
          </cell>
          <cell r="K440">
            <v>6</v>
          </cell>
          <cell r="L440">
            <v>26.04</v>
          </cell>
          <cell r="M440">
            <v>156.24</v>
          </cell>
          <cell r="N440" t="str">
            <v>Line</v>
          </cell>
          <cell r="O440">
            <v>0</v>
          </cell>
          <cell r="P440">
            <v>0</v>
          </cell>
          <cell r="Q440">
            <v>0</v>
          </cell>
          <cell r="R440">
            <v>156.24</v>
          </cell>
          <cell r="S440">
            <v>0</v>
          </cell>
        </row>
        <row r="441">
          <cell r="B441" t="str">
            <v>Power Systems</v>
          </cell>
          <cell r="C441">
            <v>208</v>
          </cell>
          <cell r="D441" t="str">
            <v>Not A &amp; G</v>
          </cell>
          <cell r="E441">
            <v>2089</v>
          </cell>
          <cell r="F441" t="str">
            <v>Cocoa Transm Supv</v>
          </cell>
          <cell r="G441" t="str">
            <v>XM</v>
          </cell>
          <cell r="H441" t="str">
            <v>S</v>
          </cell>
          <cell r="I441" t="str">
            <v>01T43</v>
          </cell>
          <cell r="J441" t="str">
            <v>PGD OPERATIONS LEADER III</v>
          </cell>
          <cell r="K441">
            <v>1</v>
          </cell>
          <cell r="L441">
            <v>38</v>
          </cell>
          <cell r="M441">
            <v>38</v>
          </cell>
          <cell r="N441" t="str">
            <v>Spv/Sup</v>
          </cell>
          <cell r="O441">
            <v>0</v>
          </cell>
          <cell r="P441">
            <v>38</v>
          </cell>
          <cell r="Q441">
            <v>0</v>
          </cell>
          <cell r="R441">
            <v>0</v>
          </cell>
          <cell r="S441">
            <v>0</v>
          </cell>
        </row>
        <row r="442">
          <cell r="B442" t="str">
            <v>Power Systems</v>
          </cell>
          <cell r="C442">
            <v>208</v>
          </cell>
          <cell r="D442" t="str">
            <v>Not A &amp; G</v>
          </cell>
          <cell r="E442">
            <v>2081</v>
          </cell>
          <cell r="F442" t="str">
            <v>Cocoa Transm Crew</v>
          </cell>
          <cell r="G442" t="str">
            <v>BU</v>
          </cell>
          <cell r="H442" t="str">
            <v>I</v>
          </cell>
          <cell r="I442" t="str">
            <v>06477</v>
          </cell>
          <cell r="J442" t="str">
            <v>CHIEF LINE SPEC - TRANS</v>
          </cell>
          <cell r="K442">
            <v>1</v>
          </cell>
          <cell r="L442">
            <v>27.71</v>
          </cell>
          <cell r="M442">
            <v>27.71</v>
          </cell>
          <cell r="N442" t="str">
            <v>Line</v>
          </cell>
          <cell r="O442">
            <v>0</v>
          </cell>
          <cell r="P442">
            <v>0</v>
          </cell>
          <cell r="Q442">
            <v>0</v>
          </cell>
          <cell r="R442">
            <v>27.71</v>
          </cell>
          <cell r="S442">
            <v>0</v>
          </cell>
        </row>
        <row r="443">
          <cell r="B443" t="str">
            <v>Power Systems</v>
          </cell>
          <cell r="C443">
            <v>208</v>
          </cell>
          <cell r="D443" t="str">
            <v>Not A &amp; G</v>
          </cell>
          <cell r="E443">
            <v>2081</v>
          </cell>
          <cell r="F443" t="str">
            <v>Cocoa Transm Crew</v>
          </cell>
          <cell r="G443" t="str">
            <v>BU</v>
          </cell>
          <cell r="H443" t="str">
            <v>I</v>
          </cell>
          <cell r="I443" t="str">
            <v>06480</v>
          </cell>
          <cell r="J443" t="str">
            <v>LINE SPEC - HIGH VOLT</v>
          </cell>
          <cell r="K443">
            <v>8</v>
          </cell>
          <cell r="L443">
            <v>26.04</v>
          </cell>
          <cell r="M443">
            <v>208.32</v>
          </cell>
          <cell r="N443" t="str">
            <v>Line</v>
          </cell>
          <cell r="O443">
            <v>0</v>
          </cell>
          <cell r="P443">
            <v>0</v>
          </cell>
          <cell r="Q443">
            <v>0</v>
          </cell>
          <cell r="R443">
            <v>208.32</v>
          </cell>
          <cell r="S443">
            <v>0</v>
          </cell>
        </row>
        <row r="444">
          <cell r="B444" t="str">
            <v>Power Systems</v>
          </cell>
          <cell r="C444">
            <v>208</v>
          </cell>
          <cell r="D444" t="str">
            <v>Not A &amp; G</v>
          </cell>
          <cell r="E444">
            <v>2081</v>
          </cell>
          <cell r="F444" t="str">
            <v>Cocoa Transm Crew</v>
          </cell>
          <cell r="G444" t="str">
            <v>BU</v>
          </cell>
          <cell r="H444" t="str">
            <v>I</v>
          </cell>
          <cell r="I444" t="str">
            <v>06984</v>
          </cell>
          <cell r="J444" t="str">
            <v>SR LINE SPEC - HI VOLT</v>
          </cell>
          <cell r="K444">
            <v>1</v>
          </cell>
          <cell r="L444">
            <v>27.37</v>
          </cell>
          <cell r="M444">
            <v>27.37</v>
          </cell>
          <cell r="N444" t="str">
            <v>Line</v>
          </cell>
          <cell r="O444">
            <v>0</v>
          </cell>
          <cell r="P444">
            <v>0</v>
          </cell>
          <cell r="Q444">
            <v>0</v>
          </cell>
          <cell r="R444">
            <v>27.37</v>
          </cell>
          <cell r="S444">
            <v>0</v>
          </cell>
        </row>
        <row r="445">
          <cell r="B445" t="str">
            <v>Power Systems</v>
          </cell>
          <cell r="C445">
            <v>211</v>
          </cell>
          <cell r="D445" t="str">
            <v>Not A &amp; G</v>
          </cell>
          <cell r="E445">
            <v>2151</v>
          </cell>
          <cell r="F445" t="str">
            <v>Cocoa Sub Subst Crew</v>
          </cell>
          <cell r="G445" t="str">
            <v>BU</v>
          </cell>
          <cell r="H445" t="str">
            <v>I</v>
          </cell>
          <cell r="I445" t="str">
            <v>05330</v>
          </cell>
          <cell r="J445" t="str">
            <v>ELEC SUBST</v>
          </cell>
          <cell r="K445">
            <v>7</v>
          </cell>
          <cell r="L445">
            <v>26.04</v>
          </cell>
          <cell r="M445">
            <v>182.28</v>
          </cell>
          <cell r="N445" t="str">
            <v>Line</v>
          </cell>
          <cell r="O445">
            <v>0</v>
          </cell>
          <cell r="P445">
            <v>0</v>
          </cell>
          <cell r="Q445">
            <v>0</v>
          </cell>
          <cell r="R445">
            <v>182.28</v>
          </cell>
          <cell r="S445">
            <v>0</v>
          </cell>
        </row>
        <row r="446">
          <cell r="B446" t="str">
            <v>Power Systems</v>
          </cell>
          <cell r="C446">
            <v>211</v>
          </cell>
          <cell r="D446" t="str">
            <v>Not A &amp; G</v>
          </cell>
          <cell r="E446">
            <v>2120</v>
          </cell>
          <cell r="F446" t="str">
            <v>Cocoa Sub Subst Bwkl</v>
          </cell>
          <cell r="G446" t="str">
            <v>BU</v>
          </cell>
          <cell r="H446" t="str">
            <v>I</v>
          </cell>
          <cell r="I446" t="str">
            <v>05605</v>
          </cell>
          <cell r="J446" t="str">
            <v>OPERATION CLERK A STENO</v>
          </cell>
          <cell r="K446">
            <v>1</v>
          </cell>
          <cell r="L446">
            <v>20.12</v>
          </cell>
          <cell r="M446">
            <v>20.12</v>
          </cell>
          <cell r="N446" t="str">
            <v>Barg Unit Supp</v>
          </cell>
          <cell r="O446">
            <v>0</v>
          </cell>
          <cell r="P446">
            <v>0</v>
          </cell>
          <cell r="Q446">
            <v>20.12</v>
          </cell>
          <cell r="R446">
            <v>0</v>
          </cell>
          <cell r="S446">
            <v>0</v>
          </cell>
        </row>
        <row r="447">
          <cell r="B447" t="str">
            <v>Power Systems</v>
          </cell>
          <cell r="C447">
            <v>211</v>
          </cell>
          <cell r="D447" t="str">
            <v>Not A &amp; G</v>
          </cell>
          <cell r="E447">
            <v>2120</v>
          </cell>
          <cell r="F447" t="str">
            <v>Cocoa Sub Subst Bwkl</v>
          </cell>
          <cell r="G447" t="str">
            <v>BU</v>
          </cell>
          <cell r="H447" t="str">
            <v>I</v>
          </cell>
          <cell r="I447" t="str">
            <v>05854</v>
          </cell>
          <cell r="J447" t="str">
            <v>CHIEF SUBST ELECT</v>
          </cell>
          <cell r="K447">
            <v>2</v>
          </cell>
          <cell r="L447">
            <v>27.71</v>
          </cell>
          <cell r="M447">
            <v>55.42</v>
          </cell>
          <cell r="N447" t="str">
            <v>Line</v>
          </cell>
          <cell r="O447">
            <v>0</v>
          </cell>
          <cell r="P447">
            <v>0</v>
          </cell>
          <cell r="Q447">
            <v>0</v>
          </cell>
          <cell r="R447">
            <v>55.42</v>
          </cell>
          <cell r="S447">
            <v>0</v>
          </cell>
        </row>
        <row r="448">
          <cell r="B448" t="str">
            <v>Power Systems</v>
          </cell>
          <cell r="C448">
            <v>211</v>
          </cell>
          <cell r="D448" t="str">
            <v>Not A &amp; G</v>
          </cell>
          <cell r="E448">
            <v>2151</v>
          </cell>
          <cell r="F448" t="str">
            <v>Cocoa Sub Subst Crew</v>
          </cell>
          <cell r="G448" t="str">
            <v>BU</v>
          </cell>
          <cell r="H448" t="str">
            <v>I</v>
          </cell>
          <cell r="I448" t="str">
            <v>06189</v>
          </cell>
          <cell r="J448" t="str">
            <v>LEAD ELECT</v>
          </cell>
          <cell r="K448">
            <v>6</v>
          </cell>
          <cell r="L448">
            <v>26.66</v>
          </cell>
          <cell r="M448">
            <v>159.96</v>
          </cell>
          <cell r="N448" t="str">
            <v>Line</v>
          </cell>
          <cell r="O448">
            <v>0</v>
          </cell>
          <cell r="P448">
            <v>0</v>
          </cell>
          <cell r="Q448">
            <v>0</v>
          </cell>
          <cell r="R448">
            <v>159.96</v>
          </cell>
          <cell r="S448">
            <v>0</v>
          </cell>
        </row>
        <row r="449">
          <cell r="B449" t="str">
            <v>Power Systems</v>
          </cell>
          <cell r="C449">
            <v>566</v>
          </cell>
          <cell r="D449" t="str">
            <v>Not A &amp; G</v>
          </cell>
          <cell r="E449">
            <v>5661</v>
          </cell>
          <cell r="F449" t="str">
            <v>Dsbn - Clark Operations</v>
          </cell>
          <cell r="G449" t="str">
            <v>BU</v>
          </cell>
          <cell r="H449" t="str">
            <v>I</v>
          </cell>
          <cell r="I449" t="str">
            <v>05E58</v>
          </cell>
          <cell r="J449" t="str">
            <v>DISPATCHER CLERK EARLY</v>
          </cell>
          <cell r="K449">
            <v>1</v>
          </cell>
          <cell r="L449">
            <v>20.25</v>
          </cell>
          <cell r="M449">
            <v>20.25</v>
          </cell>
          <cell r="N449" t="str">
            <v>Barg Unit Supp</v>
          </cell>
          <cell r="O449">
            <v>0</v>
          </cell>
          <cell r="P449">
            <v>0</v>
          </cell>
          <cell r="Q449">
            <v>20.25</v>
          </cell>
          <cell r="R449">
            <v>0</v>
          </cell>
          <cell r="S449">
            <v>0</v>
          </cell>
        </row>
        <row r="450">
          <cell r="B450" t="str">
            <v>Power Systems</v>
          </cell>
          <cell r="C450">
            <v>566</v>
          </cell>
          <cell r="D450" t="str">
            <v>Not A &amp; G</v>
          </cell>
          <cell r="E450">
            <v>5661</v>
          </cell>
          <cell r="F450" t="str">
            <v>Dsbn - Clark Operations</v>
          </cell>
          <cell r="G450" t="str">
            <v>BU</v>
          </cell>
          <cell r="H450" t="str">
            <v>I</v>
          </cell>
          <cell r="I450" t="str">
            <v>05E75</v>
          </cell>
          <cell r="J450" t="str">
            <v>LINE SPEC EARLY</v>
          </cell>
          <cell r="K450">
            <v>14</v>
          </cell>
          <cell r="L450">
            <v>26.04</v>
          </cell>
          <cell r="M450">
            <v>364.56</v>
          </cell>
          <cell r="N450" t="str">
            <v>Line</v>
          </cell>
          <cell r="O450">
            <v>0</v>
          </cell>
          <cell r="P450">
            <v>0</v>
          </cell>
          <cell r="Q450">
            <v>0</v>
          </cell>
          <cell r="R450">
            <v>364.56</v>
          </cell>
          <cell r="S450">
            <v>0</v>
          </cell>
        </row>
        <row r="451">
          <cell r="B451" t="str">
            <v>Power Systems</v>
          </cell>
          <cell r="C451">
            <v>566</v>
          </cell>
          <cell r="D451" t="str">
            <v>Not A &amp; G</v>
          </cell>
          <cell r="E451">
            <v>5661</v>
          </cell>
          <cell r="F451" t="str">
            <v>Dsbn - Clark Operations</v>
          </cell>
          <cell r="G451" t="str">
            <v>BU</v>
          </cell>
          <cell r="H451" t="str">
            <v>I</v>
          </cell>
          <cell r="I451" t="str">
            <v>05E84</v>
          </cell>
          <cell r="J451" t="str">
            <v>SR LINE SPEC OL EARLY</v>
          </cell>
          <cell r="K451">
            <v>14</v>
          </cell>
          <cell r="L451">
            <v>27.37</v>
          </cell>
          <cell r="M451">
            <v>383.18</v>
          </cell>
          <cell r="N451" t="str">
            <v>Line</v>
          </cell>
          <cell r="O451">
            <v>0</v>
          </cell>
          <cell r="P451">
            <v>0</v>
          </cell>
          <cell r="Q451">
            <v>0</v>
          </cell>
          <cell r="R451">
            <v>383.18</v>
          </cell>
          <cell r="S451">
            <v>0</v>
          </cell>
        </row>
        <row r="452">
          <cell r="B452" t="str">
            <v>Power Systems</v>
          </cell>
          <cell r="C452">
            <v>566</v>
          </cell>
          <cell r="D452" t="str">
            <v>Not A &amp; G</v>
          </cell>
          <cell r="E452">
            <v>5661</v>
          </cell>
          <cell r="F452" t="str">
            <v>Dsbn - Clark Operations</v>
          </cell>
          <cell r="G452" t="str">
            <v>BU</v>
          </cell>
          <cell r="H452" t="str">
            <v>I</v>
          </cell>
          <cell r="I452" t="str">
            <v>05E85</v>
          </cell>
          <cell r="J452" t="str">
            <v>OPERATION CLERK A EARLY</v>
          </cell>
          <cell r="K452">
            <v>2</v>
          </cell>
          <cell r="L452">
            <v>18.16</v>
          </cell>
          <cell r="M452">
            <v>36.32</v>
          </cell>
          <cell r="N452" t="str">
            <v>Barg Unit Supp</v>
          </cell>
          <cell r="O452">
            <v>0</v>
          </cell>
          <cell r="P452">
            <v>0</v>
          </cell>
          <cell r="Q452">
            <v>36.32</v>
          </cell>
          <cell r="R452">
            <v>0</v>
          </cell>
          <cell r="S452">
            <v>0</v>
          </cell>
        </row>
        <row r="453">
          <cell r="B453" t="str">
            <v>Power Systems</v>
          </cell>
          <cell r="C453">
            <v>566</v>
          </cell>
          <cell r="D453" t="str">
            <v>Not A &amp; G</v>
          </cell>
          <cell r="E453">
            <v>5661</v>
          </cell>
          <cell r="F453" t="str">
            <v>Dsbn - Clark Operations</v>
          </cell>
          <cell r="G453" t="str">
            <v>BU</v>
          </cell>
          <cell r="H453" t="str">
            <v>I</v>
          </cell>
          <cell r="I453" t="str">
            <v>05L75</v>
          </cell>
          <cell r="J453" t="str">
            <v>LINE SPEC LATE</v>
          </cell>
          <cell r="K453">
            <v>1</v>
          </cell>
          <cell r="L453">
            <v>26.04</v>
          </cell>
          <cell r="M453">
            <v>26.04</v>
          </cell>
          <cell r="N453" t="str">
            <v>Line</v>
          </cell>
          <cell r="O453">
            <v>0</v>
          </cell>
          <cell r="P453">
            <v>0</v>
          </cell>
          <cell r="Q453">
            <v>0</v>
          </cell>
          <cell r="R453">
            <v>26.04</v>
          </cell>
          <cell r="S453">
            <v>0</v>
          </cell>
        </row>
        <row r="454">
          <cell r="B454" t="str">
            <v>Power Systems</v>
          </cell>
          <cell r="C454">
            <v>566</v>
          </cell>
          <cell r="D454" t="str">
            <v>Not A &amp; G</v>
          </cell>
          <cell r="E454">
            <v>5661</v>
          </cell>
          <cell r="F454" t="str">
            <v>Dsbn - Clark Operations</v>
          </cell>
          <cell r="G454" t="str">
            <v>BU</v>
          </cell>
          <cell r="H454" t="str">
            <v>I</v>
          </cell>
          <cell r="I454" t="str">
            <v>05L84</v>
          </cell>
          <cell r="J454" t="str">
            <v>SR LINE SPEC OL LATE</v>
          </cell>
          <cell r="K454">
            <v>1</v>
          </cell>
          <cell r="L454">
            <v>27.37</v>
          </cell>
          <cell r="M454">
            <v>27.37</v>
          </cell>
          <cell r="N454" t="str">
            <v>Line</v>
          </cell>
          <cell r="O454">
            <v>0</v>
          </cell>
          <cell r="P454">
            <v>0</v>
          </cell>
          <cell r="Q454">
            <v>0</v>
          </cell>
          <cell r="R454">
            <v>27.37</v>
          </cell>
          <cell r="S454">
            <v>0</v>
          </cell>
        </row>
        <row r="455">
          <cell r="B455" t="str">
            <v>Power Systems</v>
          </cell>
          <cell r="C455">
            <v>165</v>
          </cell>
          <cell r="D455" t="str">
            <v>Not A &amp; G</v>
          </cell>
          <cell r="E455">
            <v>1119</v>
          </cell>
          <cell r="F455" t="str">
            <v>Dsbn - Cntrl Fl Supv/Dsgn</v>
          </cell>
          <cell r="G455" t="str">
            <v>XM</v>
          </cell>
          <cell r="H455" t="str">
            <v>S</v>
          </cell>
          <cell r="I455" t="str">
            <v>01M05</v>
          </cell>
          <cell r="J455" t="str">
            <v>DISTRIBUTION SUPV I</v>
          </cell>
          <cell r="K455">
            <v>1</v>
          </cell>
          <cell r="L455">
            <v>41.35</v>
          </cell>
          <cell r="M455">
            <v>41.35</v>
          </cell>
          <cell r="N455" t="str">
            <v>Spv/Sup</v>
          </cell>
          <cell r="O455">
            <v>0</v>
          </cell>
          <cell r="P455">
            <v>41.35</v>
          </cell>
          <cell r="Q455">
            <v>0</v>
          </cell>
          <cell r="R455">
            <v>0</v>
          </cell>
          <cell r="S455">
            <v>0</v>
          </cell>
        </row>
        <row r="456">
          <cell r="B456" t="str">
            <v>Power Systems</v>
          </cell>
          <cell r="C456">
            <v>165</v>
          </cell>
          <cell r="D456" t="str">
            <v>Not A &amp; G</v>
          </cell>
          <cell r="E456">
            <v>1119</v>
          </cell>
          <cell r="F456" t="str">
            <v>Dsbn - Cntrl Fl Supv/Dsgn</v>
          </cell>
          <cell r="G456" t="str">
            <v>XM</v>
          </cell>
          <cell r="H456" t="str">
            <v>I</v>
          </cell>
          <cell r="I456" t="str">
            <v>01MAA</v>
          </cell>
          <cell r="J456" t="str">
            <v>SR SYSTEM PROJECT MGR</v>
          </cell>
          <cell r="K456">
            <v>1</v>
          </cell>
          <cell r="L456">
            <v>32.61</v>
          </cell>
          <cell r="M456">
            <v>32.61</v>
          </cell>
          <cell r="N456" t="str">
            <v>Spv/Sup</v>
          </cell>
          <cell r="O456">
            <v>0</v>
          </cell>
          <cell r="P456">
            <v>32.61</v>
          </cell>
          <cell r="Q456">
            <v>0</v>
          </cell>
          <cell r="R456">
            <v>0</v>
          </cell>
          <cell r="S456">
            <v>0</v>
          </cell>
        </row>
        <row r="457">
          <cell r="B457" t="str">
            <v>Power Systems</v>
          </cell>
          <cell r="C457">
            <v>165</v>
          </cell>
          <cell r="D457" t="str">
            <v>Not A &amp; G</v>
          </cell>
          <cell r="E457">
            <v>1119</v>
          </cell>
          <cell r="F457" t="str">
            <v>Dsbn - Cntrl Fl Supv/Dsgn</v>
          </cell>
          <cell r="G457" t="str">
            <v>XM</v>
          </cell>
          <cell r="H457" t="str">
            <v>I</v>
          </cell>
          <cell r="I457" t="str">
            <v>01MAA</v>
          </cell>
          <cell r="J457" t="str">
            <v>SR SYSTEM PROJECT MGR</v>
          </cell>
          <cell r="K457">
            <v>1</v>
          </cell>
          <cell r="L457">
            <v>32.86</v>
          </cell>
          <cell r="M457">
            <v>32.86</v>
          </cell>
          <cell r="N457" t="str">
            <v>Spv/Sup</v>
          </cell>
          <cell r="O457">
            <v>0</v>
          </cell>
          <cell r="P457">
            <v>32.86</v>
          </cell>
          <cell r="Q457">
            <v>0</v>
          </cell>
          <cell r="R457">
            <v>0</v>
          </cell>
          <cell r="S457">
            <v>0</v>
          </cell>
        </row>
        <row r="458">
          <cell r="B458" t="str">
            <v>Power Systems</v>
          </cell>
          <cell r="C458">
            <v>165</v>
          </cell>
          <cell r="D458" t="str">
            <v>Not A &amp; G</v>
          </cell>
          <cell r="E458">
            <v>1119</v>
          </cell>
          <cell r="F458" t="str">
            <v>Dsbn - Cntrl Fl Supv/Dsgn</v>
          </cell>
          <cell r="G458" t="str">
            <v>XM</v>
          </cell>
          <cell r="H458" t="str">
            <v>I</v>
          </cell>
          <cell r="I458" t="str">
            <v>01MAA</v>
          </cell>
          <cell r="J458" t="str">
            <v>SR SYSTEM PROJECT MGR</v>
          </cell>
          <cell r="K458">
            <v>1</v>
          </cell>
          <cell r="L458">
            <v>33.25</v>
          </cell>
          <cell r="M458">
            <v>33.25</v>
          </cell>
          <cell r="N458" t="str">
            <v>Spv/Sup</v>
          </cell>
          <cell r="O458">
            <v>0</v>
          </cell>
          <cell r="P458">
            <v>33.25</v>
          </cell>
          <cell r="Q458">
            <v>0</v>
          </cell>
          <cell r="R458">
            <v>0</v>
          </cell>
          <cell r="S458">
            <v>0</v>
          </cell>
        </row>
        <row r="459">
          <cell r="B459" t="str">
            <v>Power Systems</v>
          </cell>
          <cell r="C459">
            <v>165</v>
          </cell>
          <cell r="D459" t="str">
            <v>Not A &amp; G</v>
          </cell>
          <cell r="E459">
            <v>1119</v>
          </cell>
          <cell r="F459" t="str">
            <v>Dsbn - Cntrl Fl Supv/Dsgn</v>
          </cell>
          <cell r="G459" t="str">
            <v>XM</v>
          </cell>
          <cell r="H459" t="str">
            <v>I</v>
          </cell>
          <cell r="I459" t="str">
            <v>01MB6</v>
          </cell>
          <cell r="J459" t="str">
            <v>SYSTEM PROJECT MGR</v>
          </cell>
          <cell r="K459">
            <v>1</v>
          </cell>
          <cell r="L459">
            <v>29.35</v>
          </cell>
          <cell r="M459">
            <v>29.35</v>
          </cell>
          <cell r="N459" t="str">
            <v>Spv/Sup</v>
          </cell>
          <cell r="O459">
            <v>0</v>
          </cell>
          <cell r="P459">
            <v>29.35</v>
          </cell>
          <cell r="Q459">
            <v>0</v>
          </cell>
          <cell r="R459">
            <v>0</v>
          </cell>
          <cell r="S459">
            <v>0</v>
          </cell>
        </row>
        <row r="460">
          <cell r="B460" t="str">
            <v>Power Systems</v>
          </cell>
          <cell r="C460">
            <v>165</v>
          </cell>
          <cell r="D460" t="str">
            <v>Not A &amp; G</v>
          </cell>
          <cell r="E460">
            <v>1119</v>
          </cell>
          <cell r="F460" t="str">
            <v>Dsbn - Cntrl Fl Supv/Dsgn</v>
          </cell>
          <cell r="G460" t="str">
            <v>XM</v>
          </cell>
          <cell r="H460" t="str">
            <v>I</v>
          </cell>
          <cell r="I460" t="str">
            <v>01MD6</v>
          </cell>
          <cell r="J460" t="str">
            <v>CUSTOMER PROJECT MGR I</v>
          </cell>
          <cell r="K460">
            <v>1</v>
          </cell>
          <cell r="L460">
            <v>24.51</v>
          </cell>
          <cell r="M460">
            <v>24.51</v>
          </cell>
          <cell r="N460" t="str">
            <v>Spv/Sup</v>
          </cell>
          <cell r="O460">
            <v>0</v>
          </cell>
          <cell r="P460">
            <v>24.51</v>
          </cell>
          <cell r="Q460">
            <v>0</v>
          </cell>
          <cell r="R460">
            <v>0</v>
          </cell>
          <cell r="S460">
            <v>0</v>
          </cell>
        </row>
        <row r="461">
          <cell r="B461" t="str">
            <v>Power Systems</v>
          </cell>
          <cell r="C461">
            <v>165</v>
          </cell>
          <cell r="D461" t="str">
            <v>Not A &amp; G</v>
          </cell>
          <cell r="E461">
            <v>1119</v>
          </cell>
          <cell r="F461" t="str">
            <v>Dsbn - Cntrl Fl Supv/Dsgn</v>
          </cell>
          <cell r="G461" t="str">
            <v>XM</v>
          </cell>
          <cell r="H461" t="str">
            <v>I</v>
          </cell>
          <cell r="I461" t="str">
            <v>01MD6</v>
          </cell>
          <cell r="J461" t="str">
            <v>CUSTOMER PROJECT MGR I</v>
          </cell>
          <cell r="K461">
            <v>1</v>
          </cell>
          <cell r="L461">
            <v>24.64</v>
          </cell>
          <cell r="M461">
            <v>24.64</v>
          </cell>
          <cell r="N461" t="str">
            <v>Spv/Sup</v>
          </cell>
          <cell r="O461">
            <v>0</v>
          </cell>
          <cell r="P461">
            <v>24.64</v>
          </cell>
          <cell r="Q461">
            <v>0</v>
          </cell>
          <cell r="R461">
            <v>0</v>
          </cell>
          <cell r="S461">
            <v>0</v>
          </cell>
        </row>
        <row r="462">
          <cell r="B462" t="str">
            <v>Power Systems</v>
          </cell>
          <cell r="C462">
            <v>165</v>
          </cell>
          <cell r="D462" t="str">
            <v>Not A &amp; G</v>
          </cell>
          <cell r="E462">
            <v>1119</v>
          </cell>
          <cell r="F462" t="str">
            <v>Dsbn - Cntrl Fl Supv/Dsgn</v>
          </cell>
          <cell r="G462" t="str">
            <v>XM</v>
          </cell>
          <cell r="H462" t="str">
            <v>I</v>
          </cell>
          <cell r="I462" t="str">
            <v>01MD6</v>
          </cell>
          <cell r="J462" t="str">
            <v>CUSTOMER PROJECT MGR I</v>
          </cell>
          <cell r="K462">
            <v>1</v>
          </cell>
          <cell r="L462">
            <v>25.31</v>
          </cell>
          <cell r="M462">
            <v>25.31</v>
          </cell>
          <cell r="N462" t="str">
            <v>Spv/Sup</v>
          </cell>
          <cell r="O462">
            <v>0</v>
          </cell>
          <cell r="P462">
            <v>25.31</v>
          </cell>
          <cell r="Q462">
            <v>0</v>
          </cell>
          <cell r="R462">
            <v>0</v>
          </cell>
          <cell r="S462">
            <v>0</v>
          </cell>
        </row>
        <row r="463">
          <cell r="B463" t="str">
            <v>Power Systems</v>
          </cell>
          <cell r="C463">
            <v>165</v>
          </cell>
          <cell r="D463" t="str">
            <v>Not A &amp; G</v>
          </cell>
          <cell r="E463">
            <v>1119</v>
          </cell>
          <cell r="F463" t="str">
            <v>Dsbn - Cntrl Fl Supv/Dsgn</v>
          </cell>
          <cell r="G463" t="str">
            <v>XM</v>
          </cell>
          <cell r="H463" t="str">
            <v>I</v>
          </cell>
          <cell r="I463" t="str">
            <v>01MD7</v>
          </cell>
          <cell r="J463" t="str">
            <v>CUSTOMER PROJECT MGR</v>
          </cell>
          <cell r="K463">
            <v>1</v>
          </cell>
          <cell r="L463">
            <v>27.91</v>
          </cell>
          <cell r="M463">
            <v>27.91</v>
          </cell>
          <cell r="N463" t="str">
            <v>Spv/Sup</v>
          </cell>
          <cell r="O463">
            <v>0</v>
          </cell>
          <cell r="P463">
            <v>27.91</v>
          </cell>
          <cell r="Q463">
            <v>0</v>
          </cell>
          <cell r="R463">
            <v>0</v>
          </cell>
          <cell r="S463">
            <v>0</v>
          </cell>
        </row>
        <row r="464">
          <cell r="B464" t="str">
            <v>Power Systems</v>
          </cell>
          <cell r="C464">
            <v>165</v>
          </cell>
          <cell r="D464" t="str">
            <v>Not A &amp; G</v>
          </cell>
          <cell r="E464">
            <v>1119</v>
          </cell>
          <cell r="F464" t="str">
            <v>Dsbn - Cntrl Fl Supv/Dsgn</v>
          </cell>
          <cell r="G464" t="str">
            <v>XM</v>
          </cell>
          <cell r="H464" t="str">
            <v>I</v>
          </cell>
          <cell r="I464" t="str">
            <v>01MD7</v>
          </cell>
          <cell r="J464" t="str">
            <v>CUSTOMER PROJECT MGR</v>
          </cell>
          <cell r="K464">
            <v>1</v>
          </cell>
          <cell r="L464">
            <v>28.64</v>
          </cell>
          <cell r="M464">
            <v>28.64</v>
          </cell>
          <cell r="N464" t="str">
            <v>Spv/Sup</v>
          </cell>
          <cell r="O464">
            <v>0</v>
          </cell>
          <cell r="P464">
            <v>28.64</v>
          </cell>
          <cell r="Q464">
            <v>0</v>
          </cell>
          <cell r="R464">
            <v>0</v>
          </cell>
          <cell r="S464">
            <v>0</v>
          </cell>
        </row>
        <row r="465">
          <cell r="B465" t="str">
            <v>Power Systems</v>
          </cell>
          <cell r="C465">
            <v>165</v>
          </cell>
          <cell r="D465" t="str">
            <v>Not A &amp; G</v>
          </cell>
          <cell r="E465">
            <v>1119</v>
          </cell>
          <cell r="F465" t="str">
            <v>Dsbn - Cntrl Fl Supv/Dsgn</v>
          </cell>
          <cell r="G465" t="str">
            <v>XM</v>
          </cell>
          <cell r="H465" t="str">
            <v>M</v>
          </cell>
          <cell r="I465" t="str">
            <v>01ME3</v>
          </cell>
          <cell r="J465" t="str">
            <v>DISTRIBUTION AREA MGR I</v>
          </cell>
          <cell r="K465">
            <v>1</v>
          </cell>
          <cell r="L465">
            <v>50.5</v>
          </cell>
          <cell r="M465">
            <v>50.5</v>
          </cell>
          <cell r="N465" t="str">
            <v>Spv/Sup</v>
          </cell>
          <cell r="O465">
            <v>0</v>
          </cell>
          <cell r="P465">
            <v>50.5</v>
          </cell>
          <cell r="Q465">
            <v>0</v>
          </cell>
          <cell r="R465">
            <v>0</v>
          </cell>
          <cell r="S465">
            <v>0</v>
          </cell>
        </row>
        <row r="466">
          <cell r="B466" t="str">
            <v>Power Systems</v>
          </cell>
          <cell r="C466">
            <v>165</v>
          </cell>
          <cell r="D466" t="str">
            <v>Not A &amp; G</v>
          </cell>
          <cell r="E466">
            <v>1119</v>
          </cell>
          <cell r="F466" t="str">
            <v>Dsbn - Cntrl Fl Supv/Dsgn</v>
          </cell>
          <cell r="G466" t="str">
            <v>XM</v>
          </cell>
          <cell r="H466" t="str">
            <v>I</v>
          </cell>
          <cell r="I466" t="str">
            <v>01ME6</v>
          </cell>
          <cell r="J466" t="str">
            <v>PROJECT DESIGNER II</v>
          </cell>
          <cell r="K466">
            <v>1</v>
          </cell>
          <cell r="L466">
            <v>22.71</v>
          </cell>
          <cell r="M466">
            <v>22.71</v>
          </cell>
          <cell r="N466" t="str">
            <v>Spv/Sup</v>
          </cell>
          <cell r="O466">
            <v>0</v>
          </cell>
          <cell r="P466">
            <v>22.71</v>
          </cell>
          <cell r="Q466">
            <v>0</v>
          </cell>
          <cell r="R466">
            <v>0</v>
          </cell>
          <cell r="S466">
            <v>0</v>
          </cell>
        </row>
        <row r="467">
          <cell r="B467" t="str">
            <v>Power Systems</v>
          </cell>
          <cell r="C467">
            <v>165</v>
          </cell>
          <cell r="D467" t="str">
            <v>Not A &amp; G</v>
          </cell>
          <cell r="E467">
            <v>1119</v>
          </cell>
          <cell r="F467" t="str">
            <v>Dsbn - Cntrl Fl Supv/Dsgn</v>
          </cell>
          <cell r="G467" t="str">
            <v>XM</v>
          </cell>
          <cell r="H467" t="str">
            <v>I</v>
          </cell>
          <cell r="I467" t="str">
            <v>01ME6</v>
          </cell>
          <cell r="J467" t="str">
            <v>PROJECT DESIGNER II</v>
          </cell>
          <cell r="K467">
            <v>1</v>
          </cell>
          <cell r="L467">
            <v>22.84</v>
          </cell>
          <cell r="M467">
            <v>22.84</v>
          </cell>
          <cell r="N467" t="str">
            <v>Spv/Sup</v>
          </cell>
          <cell r="O467">
            <v>0</v>
          </cell>
          <cell r="P467">
            <v>22.84</v>
          </cell>
          <cell r="Q467">
            <v>0</v>
          </cell>
          <cell r="R467">
            <v>0</v>
          </cell>
          <cell r="S467">
            <v>0</v>
          </cell>
        </row>
        <row r="468">
          <cell r="B468" t="str">
            <v>Power Systems</v>
          </cell>
          <cell r="C468">
            <v>165</v>
          </cell>
          <cell r="D468" t="str">
            <v>Not A &amp; G</v>
          </cell>
          <cell r="E468">
            <v>1119</v>
          </cell>
          <cell r="F468" t="str">
            <v>Dsbn - Cntrl Fl Supv/Dsgn</v>
          </cell>
          <cell r="G468" t="str">
            <v>XM</v>
          </cell>
          <cell r="H468" t="str">
            <v>I</v>
          </cell>
          <cell r="I468" t="str">
            <v>01ME6</v>
          </cell>
          <cell r="J468" t="str">
            <v>PROJECT DESIGNER II</v>
          </cell>
          <cell r="K468">
            <v>2</v>
          </cell>
          <cell r="L468">
            <v>23.28</v>
          </cell>
          <cell r="M468">
            <v>46.56</v>
          </cell>
          <cell r="N468" t="str">
            <v>Spv/Sup</v>
          </cell>
          <cell r="O468">
            <v>0</v>
          </cell>
          <cell r="P468">
            <v>46.56</v>
          </cell>
          <cell r="Q468">
            <v>0</v>
          </cell>
          <cell r="R468">
            <v>0</v>
          </cell>
          <cell r="S468">
            <v>0</v>
          </cell>
        </row>
        <row r="469">
          <cell r="B469" t="str">
            <v>Power Systems</v>
          </cell>
          <cell r="C469">
            <v>165</v>
          </cell>
          <cell r="D469" t="str">
            <v>Not A &amp; G</v>
          </cell>
          <cell r="E469">
            <v>1119</v>
          </cell>
          <cell r="F469" t="str">
            <v>Dsbn - Cntrl Fl Supv/Dsgn</v>
          </cell>
          <cell r="G469" t="str">
            <v>XM</v>
          </cell>
          <cell r="H469" t="str">
            <v>I</v>
          </cell>
          <cell r="I469" t="str">
            <v>01ME6</v>
          </cell>
          <cell r="J469" t="str">
            <v>PROJECT DESIGNER II</v>
          </cell>
          <cell r="K469">
            <v>2</v>
          </cell>
          <cell r="L469">
            <v>23.33</v>
          </cell>
          <cell r="M469">
            <v>46.66</v>
          </cell>
          <cell r="N469" t="str">
            <v>Spv/Sup</v>
          </cell>
          <cell r="O469">
            <v>0</v>
          </cell>
          <cell r="P469">
            <v>46.66</v>
          </cell>
          <cell r="Q469">
            <v>0</v>
          </cell>
          <cell r="R469">
            <v>0</v>
          </cell>
          <cell r="S469">
            <v>0</v>
          </cell>
        </row>
        <row r="470">
          <cell r="B470" t="str">
            <v>Power Systems</v>
          </cell>
          <cell r="C470">
            <v>165</v>
          </cell>
          <cell r="D470" t="str">
            <v>Not A &amp; G</v>
          </cell>
          <cell r="E470">
            <v>1119</v>
          </cell>
          <cell r="F470" t="str">
            <v>Dsbn - Cntrl Fl Supv/Dsgn</v>
          </cell>
          <cell r="G470" t="str">
            <v>XM</v>
          </cell>
          <cell r="H470" t="str">
            <v>S</v>
          </cell>
          <cell r="I470" t="str">
            <v>01MK5</v>
          </cell>
          <cell r="J470" t="str">
            <v>SR CONTR CONSTRUCTION REPRESEN</v>
          </cell>
          <cell r="K470">
            <v>1</v>
          </cell>
          <cell r="L470">
            <v>33.229999999999997</v>
          </cell>
          <cell r="M470">
            <v>33.229999999999997</v>
          </cell>
          <cell r="N470" t="str">
            <v>Spv/Sup</v>
          </cell>
          <cell r="O470">
            <v>0</v>
          </cell>
          <cell r="P470">
            <v>33.229999999999997</v>
          </cell>
          <cell r="Q470">
            <v>0</v>
          </cell>
          <cell r="R470">
            <v>0</v>
          </cell>
          <cell r="S470">
            <v>0</v>
          </cell>
        </row>
        <row r="471">
          <cell r="B471" t="str">
            <v>Power Systems</v>
          </cell>
          <cell r="C471">
            <v>218</v>
          </cell>
          <cell r="D471" t="str">
            <v>Not A &amp; G</v>
          </cell>
          <cell r="E471">
            <v>2181</v>
          </cell>
          <cell r="F471" t="str">
            <v>Vegetation Management - North</v>
          </cell>
          <cell r="G471" t="str">
            <v>XM</v>
          </cell>
          <cell r="H471" t="str">
            <v>I</v>
          </cell>
          <cell r="I471" t="str">
            <v>01M11</v>
          </cell>
          <cell r="J471" t="str">
            <v>SR UTILITY ARBORIST</v>
          </cell>
          <cell r="K471">
            <v>1</v>
          </cell>
          <cell r="L471">
            <v>26.8</v>
          </cell>
          <cell r="M471">
            <v>26.8</v>
          </cell>
          <cell r="N471" t="str">
            <v>Spv/Sup</v>
          </cell>
          <cell r="O471">
            <v>0</v>
          </cell>
          <cell r="P471">
            <v>26.8</v>
          </cell>
          <cell r="Q471">
            <v>0</v>
          </cell>
          <cell r="R471">
            <v>0</v>
          </cell>
          <cell r="S471">
            <v>0</v>
          </cell>
        </row>
        <row r="472">
          <cell r="B472" t="str">
            <v>Power Systems</v>
          </cell>
          <cell r="C472">
            <v>218</v>
          </cell>
          <cell r="D472" t="str">
            <v>Not A &amp; G</v>
          </cell>
          <cell r="E472">
            <v>2181</v>
          </cell>
          <cell r="F472" t="str">
            <v>Vegetation Management - North</v>
          </cell>
          <cell r="G472" t="str">
            <v>XM</v>
          </cell>
          <cell r="H472" t="str">
            <v>I</v>
          </cell>
          <cell r="I472" t="str">
            <v>01M12</v>
          </cell>
          <cell r="J472" t="str">
            <v>SR UTILITY ARBORIST</v>
          </cell>
          <cell r="K472">
            <v>1</v>
          </cell>
          <cell r="L472">
            <v>25.94</v>
          </cell>
          <cell r="M472">
            <v>25.94</v>
          </cell>
          <cell r="N472" t="str">
            <v>Spv/Sup</v>
          </cell>
          <cell r="O472">
            <v>0</v>
          </cell>
          <cell r="P472">
            <v>25.94</v>
          </cell>
          <cell r="Q472">
            <v>0</v>
          </cell>
          <cell r="R472">
            <v>0</v>
          </cell>
          <cell r="S472">
            <v>0</v>
          </cell>
        </row>
        <row r="473">
          <cell r="B473" t="str">
            <v>Power Systems</v>
          </cell>
          <cell r="C473">
            <v>218</v>
          </cell>
          <cell r="D473" t="str">
            <v>Not A &amp; G</v>
          </cell>
          <cell r="E473">
            <v>2181</v>
          </cell>
          <cell r="F473" t="str">
            <v>Vegetation Management - North</v>
          </cell>
          <cell r="G473" t="str">
            <v>XM</v>
          </cell>
          <cell r="H473" t="str">
            <v>I</v>
          </cell>
          <cell r="I473" t="str">
            <v>01M12</v>
          </cell>
          <cell r="J473" t="str">
            <v>SR UTILITY ARBORIST</v>
          </cell>
          <cell r="K473">
            <v>1</v>
          </cell>
          <cell r="L473">
            <v>27.08</v>
          </cell>
          <cell r="M473">
            <v>27.08</v>
          </cell>
          <cell r="N473" t="str">
            <v>Spv/Sup</v>
          </cell>
          <cell r="O473">
            <v>0</v>
          </cell>
          <cell r="P473">
            <v>27.08</v>
          </cell>
          <cell r="Q473">
            <v>0</v>
          </cell>
          <cell r="R473">
            <v>0</v>
          </cell>
          <cell r="S473">
            <v>0</v>
          </cell>
        </row>
        <row r="474">
          <cell r="B474" t="str">
            <v>Power Systems</v>
          </cell>
          <cell r="C474">
            <v>218</v>
          </cell>
          <cell r="D474" t="str">
            <v>Not A &amp; G</v>
          </cell>
          <cell r="E474">
            <v>2181</v>
          </cell>
          <cell r="F474" t="str">
            <v>Vegetation Management - North</v>
          </cell>
          <cell r="G474" t="str">
            <v>XM</v>
          </cell>
          <cell r="H474" t="str">
            <v>S</v>
          </cell>
          <cell r="I474" t="str">
            <v>01M15</v>
          </cell>
          <cell r="J474" t="str">
            <v>DISTRIBUTION VEGETATION MGMT S</v>
          </cell>
          <cell r="K474">
            <v>1</v>
          </cell>
          <cell r="L474">
            <v>35.64</v>
          </cell>
          <cell r="M474">
            <v>35.64</v>
          </cell>
          <cell r="N474" t="str">
            <v>Spv/Sup</v>
          </cell>
          <cell r="O474">
            <v>0</v>
          </cell>
          <cell r="P474">
            <v>35.64</v>
          </cell>
          <cell r="Q474">
            <v>0</v>
          </cell>
          <cell r="R474">
            <v>0</v>
          </cell>
          <cell r="S474">
            <v>0</v>
          </cell>
        </row>
        <row r="475">
          <cell r="B475" t="str">
            <v>Power Systems</v>
          </cell>
          <cell r="C475">
            <v>218</v>
          </cell>
          <cell r="D475" t="str">
            <v>Not A &amp; G</v>
          </cell>
          <cell r="E475">
            <v>2181</v>
          </cell>
          <cell r="F475" t="str">
            <v>Vegetation Management - North</v>
          </cell>
          <cell r="G475" t="str">
            <v>NB</v>
          </cell>
          <cell r="H475" t="str">
            <v>I</v>
          </cell>
          <cell r="I475" t="str">
            <v>01X63</v>
          </cell>
          <cell r="J475" t="str">
            <v>ADMINISTRATIVE SPECIALIST I</v>
          </cell>
          <cell r="K475">
            <v>1</v>
          </cell>
          <cell r="L475">
            <v>16.329999999999998</v>
          </cell>
          <cell r="M475">
            <v>16.329999999999998</v>
          </cell>
          <cell r="N475" t="str">
            <v>Spv/Sup</v>
          </cell>
          <cell r="O475">
            <v>0</v>
          </cell>
          <cell r="P475">
            <v>16.329999999999998</v>
          </cell>
          <cell r="Q475">
            <v>0</v>
          </cell>
          <cell r="R475">
            <v>0</v>
          </cell>
          <cell r="S475">
            <v>0</v>
          </cell>
        </row>
        <row r="476">
          <cell r="B476" t="str">
            <v>Power Systems</v>
          </cell>
          <cell r="C476">
            <v>225</v>
          </cell>
          <cell r="D476" t="str">
            <v>A &amp; G</v>
          </cell>
          <cell r="E476">
            <v>2250</v>
          </cell>
          <cell r="F476" t="str">
            <v>Ps Customer Service</v>
          </cell>
          <cell r="G476" t="str">
            <v>XM</v>
          </cell>
          <cell r="H476" t="str">
            <v>I</v>
          </cell>
          <cell r="I476" t="str">
            <v>01DE7</v>
          </cell>
          <cell r="J476" t="str">
            <v>ASSOCIATE ANALYST</v>
          </cell>
          <cell r="K476">
            <v>1</v>
          </cell>
          <cell r="L476">
            <v>19.46</v>
          </cell>
          <cell r="M476">
            <v>19.46</v>
          </cell>
          <cell r="N476" t="str">
            <v>A &amp; G</v>
          </cell>
          <cell r="O476">
            <v>19.46</v>
          </cell>
          <cell r="P476">
            <v>0</v>
          </cell>
          <cell r="Q476">
            <v>0</v>
          </cell>
          <cell r="R476">
            <v>0</v>
          </cell>
          <cell r="S476">
            <v>0</v>
          </cell>
        </row>
        <row r="477">
          <cell r="B477" t="str">
            <v>Power Systems</v>
          </cell>
          <cell r="C477">
            <v>225</v>
          </cell>
          <cell r="D477" t="str">
            <v>A &amp; G</v>
          </cell>
          <cell r="E477">
            <v>2250</v>
          </cell>
          <cell r="F477" t="str">
            <v>Ps Customer Service</v>
          </cell>
          <cell r="G477" t="str">
            <v>XM</v>
          </cell>
          <cell r="H477" t="str">
            <v>I</v>
          </cell>
          <cell r="I477" t="str">
            <v>01DF2</v>
          </cell>
          <cell r="J477" t="str">
            <v>ANALYST II</v>
          </cell>
          <cell r="K477">
            <v>1</v>
          </cell>
          <cell r="L477">
            <v>26.56</v>
          </cell>
          <cell r="M477">
            <v>26.56</v>
          </cell>
          <cell r="N477" t="str">
            <v>A &amp; G</v>
          </cell>
          <cell r="O477">
            <v>26.56</v>
          </cell>
          <cell r="P477">
            <v>0</v>
          </cell>
          <cell r="Q477">
            <v>0</v>
          </cell>
          <cell r="R477">
            <v>0</v>
          </cell>
          <cell r="S477">
            <v>0</v>
          </cell>
        </row>
        <row r="478">
          <cell r="B478" t="str">
            <v>Power Systems</v>
          </cell>
          <cell r="C478">
            <v>225</v>
          </cell>
          <cell r="D478" t="str">
            <v>A &amp; G</v>
          </cell>
          <cell r="E478">
            <v>2250</v>
          </cell>
          <cell r="F478" t="str">
            <v>Ps Customer Service</v>
          </cell>
          <cell r="G478" t="str">
            <v>XM</v>
          </cell>
          <cell r="H478" t="str">
            <v>I</v>
          </cell>
          <cell r="I478" t="str">
            <v>01DF2</v>
          </cell>
          <cell r="J478" t="str">
            <v>ANALYST II</v>
          </cell>
          <cell r="K478">
            <v>1</v>
          </cell>
          <cell r="L478">
            <v>29.56</v>
          </cell>
          <cell r="M478">
            <v>29.56</v>
          </cell>
          <cell r="N478" t="str">
            <v>A &amp; G</v>
          </cell>
          <cell r="O478">
            <v>29.56</v>
          </cell>
          <cell r="P478">
            <v>0</v>
          </cell>
          <cell r="Q478">
            <v>0</v>
          </cell>
          <cell r="R478">
            <v>0</v>
          </cell>
          <cell r="S478">
            <v>0</v>
          </cell>
        </row>
        <row r="479">
          <cell r="B479" t="str">
            <v>Power Systems</v>
          </cell>
          <cell r="C479">
            <v>225</v>
          </cell>
          <cell r="D479" t="str">
            <v>A &amp; G</v>
          </cell>
          <cell r="E479">
            <v>2250</v>
          </cell>
          <cell r="F479" t="str">
            <v>Ps Customer Service</v>
          </cell>
          <cell r="G479" t="str">
            <v>XM</v>
          </cell>
          <cell r="H479" t="str">
            <v>I</v>
          </cell>
          <cell r="I479" t="str">
            <v>01MB4</v>
          </cell>
          <cell r="J479" t="str">
            <v>DISTRIBUTION ANALYST I</v>
          </cell>
          <cell r="K479">
            <v>1</v>
          </cell>
          <cell r="L479">
            <v>28.4</v>
          </cell>
          <cell r="M479">
            <v>28.4</v>
          </cell>
          <cell r="N479" t="str">
            <v>A &amp; G</v>
          </cell>
          <cell r="O479">
            <v>28.4</v>
          </cell>
          <cell r="P479">
            <v>0</v>
          </cell>
          <cell r="Q479">
            <v>0</v>
          </cell>
          <cell r="R479">
            <v>0</v>
          </cell>
          <cell r="S479">
            <v>0</v>
          </cell>
        </row>
        <row r="480">
          <cell r="B480" t="str">
            <v>Power Systems</v>
          </cell>
          <cell r="C480">
            <v>225</v>
          </cell>
          <cell r="D480" t="str">
            <v>A &amp; G</v>
          </cell>
          <cell r="E480">
            <v>2250</v>
          </cell>
          <cell r="F480" t="str">
            <v>Ps Customer Service</v>
          </cell>
          <cell r="G480" t="str">
            <v>XM</v>
          </cell>
          <cell r="H480" t="str">
            <v>I</v>
          </cell>
          <cell r="I480" t="str">
            <v>01MC4</v>
          </cell>
          <cell r="J480" t="str">
            <v>DISTRIBUTION ANALYST II</v>
          </cell>
          <cell r="K480">
            <v>1</v>
          </cell>
          <cell r="L480">
            <v>24.16</v>
          </cell>
          <cell r="M480">
            <v>24.16</v>
          </cell>
          <cell r="N480" t="str">
            <v>A &amp; G</v>
          </cell>
          <cell r="O480">
            <v>24.16</v>
          </cell>
          <cell r="P480">
            <v>0</v>
          </cell>
          <cell r="Q480">
            <v>0</v>
          </cell>
          <cell r="R480">
            <v>0</v>
          </cell>
          <cell r="S480">
            <v>0</v>
          </cell>
        </row>
        <row r="481">
          <cell r="B481" t="str">
            <v>Power Systems</v>
          </cell>
          <cell r="C481">
            <v>225</v>
          </cell>
          <cell r="D481" t="str">
            <v>A &amp; G</v>
          </cell>
          <cell r="E481">
            <v>2250</v>
          </cell>
          <cell r="F481" t="str">
            <v>Ps Customer Service</v>
          </cell>
          <cell r="G481" t="str">
            <v>XM</v>
          </cell>
          <cell r="H481" t="str">
            <v>S</v>
          </cell>
          <cell r="I481" t="str">
            <v>01MQ1</v>
          </cell>
          <cell r="J481" t="str">
            <v>OPERATIONS SUPPORT SUPV I</v>
          </cell>
          <cell r="K481">
            <v>1</v>
          </cell>
          <cell r="L481">
            <v>39.78</v>
          </cell>
          <cell r="M481">
            <v>39.78</v>
          </cell>
          <cell r="N481" t="str">
            <v>A &amp; G</v>
          </cell>
          <cell r="O481">
            <v>39.78</v>
          </cell>
          <cell r="P481">
            <v>0</v>
          </cell>
          <cell r="Q481">
            <v>0</v>
          </cell>
          <cell r="R481">
            <v>0</v>
          </cell>
          <cell r="S481">
            <v>0</v>
          </cell>
        </row>
        <row r="482">
          <cell r="B482" t="str">
            <v>Power Systems</v>
          </cell>
          <cell r="C482">
            <v>225</v>
          </cell>
          <cell r="D482" t="str">
            <v>A &amp; G</v>
          </cell>
          <cell r="E482">
            <v>2250</v>
          </cell>
          <cell r="F482" t="str">
            <v>Ps Customer Service</v>
          </cell>
          <cell r="G482" t="str">
            <v>XM</v>
          </cell>
          <cell r="H482" t="str">
            <v>S</v>
          </cell>
          <cell r="I482" t="str">
            <v>01MQ1</v>
          </cell>
          <cell r="J482" t="str">
            <v>OPERATIONS SUPPORT SUPV I</v>
          </cell>
          <cell r="K482">
            <v>1</v>
          </cell>
          <cell r="L482">
            <v>40.450000000000003</v>
          </cell>
          <cell r="M482">
            <v>40.450000000000003</v>
          </cell>
          <cell r="N482" t="str">
            <v>A &amp; G</v>
          </cell>
          <cell r="O482">
            <v>40.450000000000003</v>
          </cell>
          <cell r="P482">
            <v>0</v>
          </cell>
          <cell r="Q482">
            <v>0</v>
          </cell>
          <cell r="R482">
            <v>0</v>
          </cell>
          <cell r="S482">
            <v>0</v>
          </cell>
        </row>
        <row r="483">
          <cell r="B483" t="str">
            <v>Power Systems</v>
          </cell>
          <cell r="C483">
            <v>225</v>
          </cell>
          <cell r="D483" t="str">
            <v>A &amp; G</v>
          </cell>
          <cell r="E483">
            <v>2250</v>
          </cell>
          <cell r="F483" t="str">
            <v>Ps Customer Service</v>
          </cell>
          <cell r="G483" t="str">
            <v>NB</v>
          </cell>
          <cell r="H483" t="str">
            <v>I</v>
          </cell>
          <cell r="I483" t="str">
            <v>01X63</v>
          </cell>
          <cell r="J483" t="str">
            <v>ADMINISTRATIVE SPECIALIST I</v>
          </cell>
          <cell r="K483">
            <v>1</v>
          </cell>
          <cell r="L483">
            <v>15.86</v>
          </cell>
          <cell r="M483">
            <v>15.86</v>
          </cell>
          <cell r="N483" t="str">
            <v>A &amp; G</v>
          </cell>
          <cell r="O483">
            <v>15.86</v>
          </cell>
          <cell r="P483">
            <v>0</v>
          </cell>
          <cell r="Q483">
            <v>0</v>
          </cell>
          <cell r="R483">
            <v>0</v>
          </cell>
          <cell r="S483">
            <v>0</v>
          </cell>
        </row>
        <row r="484">
          <cell r="B484" t="str">
            <v>Power Systems</v>
          </cell>
          <cell r="C484">
            <v>165</v>
          </cell>
          <cell r="D484" t="str">
            <v>Not A &amp; G</v>
          </cell>
          <cell r="E484">
            <v>1119</v>
          </cell>
          <cell r="F484" t="str">
            <v>Dsbn - Cntrl Fl Supv/Dsgn</v>
          </cell>
          <cell r="G484" t="str">
            <v>XM</v>
          </cell>
          <cell r="H484" t="str">
            <v>S</v>
          </cell>
          <cell r="I484" t="str">
            <v>01MK5</v>
          </cell>
          <cell r="J484" t="str">
            <v>SR CONTR CONSTRUCTION REPRESEN</v>
          </cell>
          <cell r="K484">
            <v>1</v>
          </cell>
          <cell r="L484">
            <v>33.86</v>
          </cell>
          <cell r="M484">
            <v>33.86</v>
          </cell>
          <cell r="N484" t="str">
            <v>Spv/Sup</v>
          </cell>
          <cell r="O484">
            <v>0</v>
          </cell>
          <cell r="P484">
            <v>33.86</v>
          </cell>
          <cell r="Q484">
            <v>0</v>
          </cell>
          <cell r="R484">
            <v>0</v>
          </cell>
          <cell r="S484">
            <v>0</v>
          </cell>
        </row>
        <row r="485">
          <cell r="B485" t="str">
            <v>Power Systems</v>
          </cell>
          <cell r="C485">
            <v>165</v>
          </cell>
          <cell r="D485" t="str">
            <v>Not A &amp; G</v>
          </cell>
          <cell r="E485">
            <v>1119</v>
          </cell>
          <cell r="F485" t="str">
            <v>Dsbn - Cntrl Fl Supv/Dsgn</v>
          </cell>
          <cell r="G485" t="str">
            <v>XM</v>
          </cell>
          <cell r="H485" t="str">
            <v>S</v>
          </cell>
          <cell r="I485" t="str">
            <v>01MK5</v>
          </cell>
          <cell r="J485" t="str">
            <v>SR CONTR CONSTRUCTION REPRESEN</v>
          </cell>
          <cell r="K485">
            <v>1</v>
          </cell>
          <cell r="L485">
            <v>36.15</v>
          </cell>
          <cell r="M485">
            <v>36.15</v>
          </cell>
          <cell r="N485" t="str">
            <v>Spv/Sup</v>
          </cell>
          <cell r="O485">
            <v>0</v>
          </cell>
          <cell r="P485">
            <v>36.15</v>
          </cell>
          <cell r="Q485">
            <v>0</v>
          </cell>
          <cell r="R485">
            <v>0</v>
          </cell>
          <cell r="S485">
            <v>0</v>
          </cell>
        </row>
        <row r="486">
          <cell r="B486" t="str">
            <v>Power Systems</v>
          </cell>
          <cell r="C486">
            <v>165</v>
          </cell>
          <cell r="D486" t="str">
            <v>Not A &amp; G</v>
          </cell>
          <cell r="E486">
            <v>1119</v>
          </cell>
          <cell r="F486" t="str">
            <v>Dsbn - Cntrl Fl Supv/Dsgn</v>
          </cell>
          <cell r="G486" t="str">
            <v>XM</v>
          </cell>
          <cell r="H486" t="str">
            <v>S</v>
          </cell>
          <cell r="I486" t="str">
            <v>01MP5</v>
          </cell>
          <cell r="J486" t="str">
            <v>DISTRIBUTION SUPV II</v>
          </cell>
          <cell r="K486">
            <v>1</v>
          </cell>
          <cell r="L486">
            <v>36.049999999999997</v>
          </cell>
          <cell r="M486">
            <v>36.049999999999997</v>
          </cell>
          <cell r="N486" t="str">
            <v>Spv/Sup</v>
          </cell>
          <cell r="O486">
            <v>0</v>
          </cell>
          <cell r="P486">
            <v>36.049999999999997</v>
          </cell>
          <cell r="Q486">
            <v>0</v>
          </cell>
          <cell r="R486">
            <v>0</v>
          </cell>
          <cell r="S486">
            <v>0</v>
          </cell>
        </row>
        <row r="487">
          <cell r="B487" t="str">
            <v>Power Systems</v>
          </cell>
          <cell r="C487">
            <v>165</v>
          </cell>
          <cell r="D487" t="str">
            <v>Not A &amp; G</v>
          </cell>
          <cell r="E487">
            <v>1119</v>
          </cell>
          <cell r="F487" t="str">
            <v>Dsbn - Cntrl Fl Supv/Dsgn</v>
          </cell>
          <cell r="G487" t="str">
            <v>XM</v>
          </cell>
          <cell r="H487" t="str">
            <v>S</v>
          </cell>
          <cell r="I487" t="str">
            <v>01MP5</v>
          </cell>
          <cell r="J487" t="str">
            <v>DISTRIBUTION SUPV II</v>
          </cell>
          <cell r="K487">
            <v>1</v>
          </cell>
          <cell r="L487">
            <v>36.43</v>
          </cell>
          <cell r="M487">
            <v>36.43</v>
          </cell>
          <cell r="N487" t="str">
            <v>Spv/Sup</v>
          </cell>
          <cell r="O487">
            <v>0</v>
          </cell>
          <cell r="P487">
            <v>36.43</v>
          </cell>
          <cell r="Q487">
            <v>0</v>
          </cell>
          <cell r="R487">
            <v>0</v>
          </cell>
          <cell r="S487">
            <v>0</v>
          </cell>
        </row>
        <row r="488">
          <cell r="B488" t="str">
            <v>Power Systems</v>
          </cell>
          <cell r="C488">
            <v>165</v>
          </cell>
          <cell r="D488" t="str">
            <v>Not A &amp; G</v>
          </cell>
          <cell r="E488">
            <v>1119</v>
          </cell>
          <cell r="F488" t="str">
            <v>Dsbn - Cntrl Fl Supv/Dsgn</v>
          </cell>
          <cell r="G488" t="str">
            <v>XM</v>
          </cell>
          <cell r="H488" t="str">
            <v>S</v>
          </cell>
          <cell r="I488" t="str">
            <v>01MP5</v>
          </cell>
          <cell r="J488" t="str">
            <v>DISTRIBUTION SUPV II</v>
          </cell>
          <cell r="K488">
            <v>1</v>
          </cell>
          <cell r="L488">
            <v>36.75</v>
          </cell>
          <cell r="M488">
            <v>36.75</v>
          </cell>
          <cell r="N488" t="str">
            <v>Spv/Sup</v>
          </cell>
          <cell r="O488">
            <v>0</v>
          </cell>
          <cell r="P488">
            <v>36.75</v>
          </cell>
          <cell r="Q488">
            <v>0</v>
          </cell>
          <cell r="R488">
            <v>0</v>
          </cell>
          <cell r="S488">
            <v>0</v>
          </cell>
        </row>
        <row r="489">
          <cell r="B489" t="str">
            <v>Power Systems</v>
          </cell>
          <cell r="C489">
            <v>165</v>
          </cell>
          <cell r="D489" t="str">
            <v>Not A &amp; G</v>
          </cell>
          <cell r="E489">
            <v>1119</v>
          </cell>
          <cell r="F489" t="str">
            <v>Dsbn - Cntrl Fl Supv/Dsgn</v>
          </cell>
          <cell r="G489" t="str">
            <v>XM</v>
          </cell>
          <cell r="H489" t="str">
            <v>S</v>
          </cell>
          <cell r="I489" t="str">
            <v>01MP5</v>
          </cell>
          <cell r="J489" t="str">
            <v>DISTRIBUTION SUPV II</v>
          </cell>
          <cell r="K489">
            <v>1</v>
          </cell>
          <cell r="L489">
            <v>36.86</v>
          </cell>
          <cell r="M489">
            <v>36.86</v>
          </cell>
          <cell r="N489" t="str">
            <v>Spv/Sup</v>
          </cell>
          <cell r="O489">
            <v>0</v>
          </cell>
          <cell r="P489">
            <v>36.86</v>
          </cell>
          <cell r="Q489">
            <v>0</v>
          </cell>
          <cell r="R489">
            <v>0</v>
          </cell>
          <cell r="S489">
            <v>0</v>
          </cell>
        </row>
        <row r="490">
          <cell r="B490" t="str">
            <v>Power Systems</v>
          </cell>
          <cell r="C490">
            <v>165</v>
          </cell>
          <cell r="D490" t="str">
            <v>Not A &amp; G</v>
          </cell>
          <cell r="E490">
            <v>1119</v>
          </cell>
          <cell r="F490" t="str">
            <v>Dsbn - Cntrl Fl Supv/Dsgn</v>
          </cell>
          <cell r="G490" t="str">
            <v>XM</v>
          </cell>
          <cell r="H490" t="str">
            <v>S</v>
          </cell>
          <cell r="I490" t="str">
            <v>01MP5</v>
          </cell>
          <cell r="J490" t="str">
            <v>DISTRIBUTION SUPV II</v>
          </cell>
          <cell r="K490">
            <v>1</v>
          </cell>
          <cell r="L490">
            <v>37.049999999999997</v>
          </cell>
          <cell r="M490">
            <v>37.049999999999997</v>
          </cell>
          <cell r="N490" t="str">
            <v>Spv/Sup</v>
          </cell>
          <cell r="O490">
            <v>0</v>
          </cell>
          <cell r="P490">
            <v>37.049999999999997</v>
          </cell>
          <cell r="Q490">
            <v>0</v>
          </cell>
          <cell r="R490">
            <v>0</v>
          </cell>
          <cell r="S490">
            <v>0</v>
          </cell>
        </row>
        <row r="491">
          <cell r="B491" t="str">
            <v>Power Systems</v>
          </cell>
          <cell r="C491">
            <v>241</v>
          </cell>
          <cell r="D491" t="str">
            <v>Not A &amp; G</v>
          </cell>
          <cell r="E491">
            <v>2419</v>
          </cell>
          <cell r="F491" t="str">
            <v>Brevard Supvs &amp; Designers</v>
          </cell>
          <cell r="G491" t="str">
            <v>XM</v>
          </cell>
          <cell r="H491" t="str">
            <v>S</v>
          </cell>
          <cell r="I491" t="str">
            <v>01M05</v>
          </cell>
          <cell r="J491" t="str">
            <v>DISTRIBUTION SUPV I</v>
          </cell>
          <cell r="K491">
            <v>1</v>
          </cell>
          <cell r="L491">
            <v>39.630000000000003</v>
          </cell>
          <cell r="M491">
            <v>39.630000000000003</v>
          </cell>
          <cell r="N491" t="str">
            <v>Spv/Sup</v>
          </cell>
          <cell r="O491">
            <v>0</v>
          </cell>
          <cell r="P491">
            <v>39.630000000000003</v>
          </cell>
          <cell r="Q491">
            <v>0</v>
          </cell>
          <cell r="R491">
            <v>0</v>
          </cell>
          <cell r="S491">
            <v>0</v>
          </cell>
        </row>
        <row r="492">
          <cell r="B492" t="str">
            <v>Power Systems</v>
          </cell>
          <cell r="C492">
            <v>241</v>
          </cell>
          <cell r="D492" t="str">
            <v>Not A &amp; G</v>
          </cell>
          <cell r="E492">
            <v>2419</v>
          </cell>
          <cell r="F492" t="str">
            <v>Brevard Supvs &amp; Designers</v>
          </cell>
          <cell r="G492" t="str">
            <v>XM</v>
          </cell>
          <cell r="H492" t="str">
            <v>S</v>
          </cell>
          <cell r="I492" t="str">
            <v>01M05</v>
          </cell>
          <cell r="J492" t="str">
            <v>DISTRIBUTION SUPV I</v>
          </cell>
          <cell r="K492">
            <v>1</v>
          </cell>
          <cell r="L492">
            <v>40.46</v>
          </cell>
          <cell r="M492">
            <v>40.46</v>
          </cell>
          <cell r="N492" t="str">
            <v>Spv/Sup</v>
          </cell>
          <cell r="O492">
            <v>0</v>
          </cell>
          <cell r="P492">
            <v>40.46</v>
          </cell>
          <cell r="Q492">
            <v>0</v>
          </cell>
          <cell r="R492">
            <v>0</v>
          </cell>
          <cell r="S492">
            <v>0</v>
          </cell>
        </row>
        <row r="493">
          <cell r="B493" t="str">
            <v>Power Systems</v>
          </cell>
          <cell r="C493">
            <v>241</v>
          </cell>
          <cell r="D493" t="str">
            <v>Not A &amp; G</v>
          </cell>
          <cell r="E493">
            <v>2419</v>
          </cell>
          <cell r="F493" t="str">
            <v>Brevard Supvs &amp; Designers</v>
          </cell>
          <cell r="G493" t="str">
            <v>XM</v>
          </cell>
          <cell r="H493" t="str">
            <v>I</v>
          </cell>
          <cell r="I493" t="str">
            <v>01MAA</v>
          </cell>
          <cell r="J493" t="str">
            <v>SR SYSTEM PROJECT MGR</v>
          </cell>
          <cell r="K493">
            <v>1</v>
          </cell>
          <cell r="L493">
            <v>29.36</v>
          </cell>
          <cell r="M493">
            <v>29.36</v>
          </cell>
          <cell r="N493" t="str">
            <v>Spv/Sup</v>
          </cell>
          <cell r="O493">
            <v>0</v>
          </cell>
          <cell r="P493">
            <v>29.36</v>
          </cell>
          <cell r="Q493">
            <v>0</v>
          </cell>
          <cell r="R493">
            <v>0</v>
          </cell>
          <cell r="S493">
            <v>0</v>
          </cell>
        </row>
        <row r="494">
          <cell r="B494" t="str">
            <v>Power Systems</v>
          </cell>
          <cell r="C494">
            <v>241</v>
          </cell>
          <cell r="D494" t="str">
            <v>Not A &amp; G</v>
          </cell>
          <cell r="E494">
            <v>2419</v>
          </cell>
          <cell r="F494" t="str">
            <v>Brevard Supvs &amp; Designers</v>
          </cell>
          <cell r="G494" t="str">
            <v>XM</v>
          </cell>
          <cell r="H494" t="str">
            <v>I</v>
          </cell>
          <cell r="I494" t="str">
            <v>01MB6</v>
          </cell>
          <cell r="J494" t="str">
            <v>SYSTEM PROJECT MGR</v>
          </cell>
          <cell r="K494">
            <v>1</v>
          </cell>
          <cell r="L494">
            <v>27.4</v>
          </cell>
          <cell r="M494">
            <v>27.4</v>
          </cell>
          <cell r="N494" t="str">
            <v>Spv/Sup</v>
          </cell>
          <cell r="O494">
            <v>0</v>
          </cell>
          <cell r="P494">
            <v>27.4</v>
          </cell>
          <cell r="Q494">
            <v>0</v>
          </cell>
          <cell r="R494">
            <v>0</v>
          </cell>
          <cell r="S494">
            <v>0</v>
          </cell>
        </row>
        <row r="495">
          <cell r="B495" t="str">
            <v>Power Systems</v>
          </cell>
          <cell r="C495">
            <v>241</v>
          </cell>
          <cell r="D495" t="str">
            <v>Not A &amp; G</v>
          </cell>
          <cell r="E495">
            <v>2419</v>
          </cell>
          <cell r="F495" t="str">
            <v>Brevard Supvs &amp; Designers</v>
          </cell>
          <cell r="G495" t="str">
            <v>XM</v>
          </cell>
          <cell r="H495" t="str">
            <v>I</v>
          </cell>
          <cell r="I495" t="str">
            <v>01MB6</v>
          </cell>
          <cell r="J495" t="str">
            <v>SYSTEM PROJECT MGR</v>
          </cell>
          <cell r="K495">
            <v>1</v>
          </cell>
          <cell r="L495">
            <v>27.93</v>
          </cell>
          <cell r="M495">
            <v>27.93</v>
          </cell>
          <cell r="N495" t="str">
            <v>Spv/Sup</v>
          </cell>
          <cell r="O495">
            <v>0</v>
          </cell>
          <cell r="P495">
            <v>27.93</v>
          </cell>
          <cell r="Q495">
            <v>0</v>
          </cell>
          <cell r="R495">
            <v>0</v>
          </cell>
          <cell r="S495">
            <v>0</v>
          </cell>
        </row>
        <row r="496">
          <cell r="B496" t="str">
            <v>Power Systems</v>
          </cell>
          <cell r="C496">
            <v>241</v>
          </cell>
          <cell r="D496" t="str">
            <v>Not A &amp; G</v>
          </cell>
          <cell r="E496">
            <v>2419</v>
          </cell>
          <cell r="F496" t="str">
            <v>Brevard Supvs &amp; Designers</v>
          </cell>
          <cell r="G496" t="str">
            <v>XM</v>
          </cell>
          <cell r="H496" t="str">
            <v>I</v>
          </cell>
          <cell r="I496" t="str">
            <v>01MB6</v>
          </cell>
          <cell r="J496" t="str">
            <v>SYSTEM PROJECT MGR</v>
          </cell>
          <cell r="K496">
            <v>1</v>
          </cell>
          <cell r="L496">
            <v>28.01</v>
          </cell>
          <cell r="M496">
            <v>28.01</v>
          </cell>
          <cell r="N496" t="str">
            <v>Spv/Sup</v>
          </cell>
          <cell r="O496">
            <v>0</v>
          </cell>
          <cell r="P496">
            <v>28.01</v>
          </cell>
          <cell r="Q496">
            <v>0</v>
          </cell>
          <cell r="R496">
            <v>0</v>
          </cell>
          <cell r="S496">
            <v>0</v>
          </cell>
        </row>
        <row r="497">
          <cell r="B497" t="str">
            <v>Power Systems</v>
          </cell>
          <cell r="C497">
            <v>241</v>
          </cell>
          <cell r="D497" t="str">
            <v>Not A &amp; G</v>
          </cell>
          <cell r="E497">
            <v>2419</v>
          </cell>
          <cell r="F497" t="str">
            <v>Brevard Supvs &amp; Designers</v>
          </cell>
          <cell r="G497" t="str">
            <v>XM</v>
          </cell>
          <cell r="H497" t="str">
            <v>I</v>
          </cell>
          <cell r="I497" t="str">
            <v>01MB6</v>
          </cell>
          <cell r="J497" t="str">
            <v>SYSTEM PROJECT MGR</v>
          </cell>
          <cell r="K497">
            <v>1</v>
          </cell>
          <cell r="L497">
            <v>28.35</v>
          </cell>
          <cell r="M497">
            <v>28.35</v>
          </cell>
          <cell r="N497" t="str">
            <v>Spv/Sup</v>
          </cell>
          <cell r="O497">
            <v>0</v>
          </cell>
          <cell r="P497">
            <v>28.35</v>
          </cell>
          <cell r="Q497">
            <v>0</v>
          </cell>
          <cell r="R497">
            <v>0</v>
          </cell>
          <cell r="S497">
            <v>0</v>
          </cell>
        </row>
        <row r="498">
          <cell r="B498" t="str">
            <v>Power Systems</v>
          </cell>
          <cell r="C498">
            <v>241</v>
          </cell>
          <cell r="D498" t="str">
            <v>Not A &amp; G</v>
          </cell>
          <cell r="E498">
            <v>2419</v>
          </cell>
          <cell r="F498" t="str">
            <v>Brevard Supvs &amp; Designers</v>
          </cell>
          <cell r="G498" t="str">
            <v>XM</v>
          </cell>
          <cell r="H498" t="str">
            <v>I</v>
          </cell>
          <cell r="I498" t="str">
            <v>01MB6</v>
          </cell>
          <cell r="J498" t="str">
            <v>SYSTEM PROJECT MGR</v>
          </cell>
          <cell r="K498">
            <v>1</v>
          </cell>
          <cell r="L498">
            <v>28.86</v>
          </cell>
          <cell r="M498">
            <v>28.86</v>
          </cell>
          <cell r="N498" t="str">
            <v>Spv/Sup</v>
          </cell>
          <cell r="O498">
            <v>0</v>
          </cell>
          <cell r="P498">
            <v>28.86</v>
          </cell>
          <cell r="Q498">
            <v>0</v>
          </cell>
          <cell r="R498">
            <v>0</v>
          </cell>
          <cell r="S498">
            <v>0</v>
          </cell>
        </row>
        <row r="499">
          <cell r="B499" t="str">
            <v>Power Systems</v>
          </cell>
          <cell r="C499">
            <v>241</v>
          </cell>
          <cell r="D499" t="str">
            <v>Not A &amp; G</v>
          </cell>
          <cell r="E499">
            <v>2419</v>
          </cell>
          <cell r="F499" t="str">
            <v>Brevard Supvs &amp; Designers</v>
          </cell>
          <cell r="G499" t="str">
            <v>XM</v>
          </cell>
          <cell r="H499" t="str">
            <v>I</v>
          </cell>
          <cell r="I499" t="str">
            <v>01MC6</v>
          </cell>
          <cell r="J499" t="str">
            <v>PROJECT DESIGNER I</v>
          </cell>
          <cell r="K499">
            <v>1</v>
          </cell>
          <cell r="L499">
            <v>24.05</v>
          </cell>
          <cell r="M499">
            <v>24.05</v>
          </cell>
          <cell r="N499" t="str">
            <v>Spv/Sup</v>
          </cell>
          <cell r="O499">
            <v>0</v>
          </cell>
          <cell r="P499">
            <v>24.05</v>
          </cell>
          <cell r="Q499">
            <v>0</v>
          </cell>
          <cell r="R499">
            <v>0</v>
          </cell>
          <cell r="S499">
            <v>0</v>
          </cell>
        </row>
        <row r="500">
          <cell r="B500" t="str">
            <v>Power Systems</v>
          </cell>
          <cell r="C500">
            <v>241</v>
          </cell>
          <cell r="D500" t="str">
            <v>Not A &amp; G</v>
          </cell>
          <cell r="E500">
            <v>2419</v>
          </cell>
          <cell r="F500" t="str">
            <v>Brevard Supvs &amp; Designers</v>
          </cell>
          <cell r="G500" t="str">
            <v>XM</v>
          </cell>
          <cell r="H500" t="str">
            <v>I</v>
          </cell>
          <cell r="I500" t="str">
            <v>01MD5</v>
          </cell>
          <cell r="J500" t="str">
            <v>CUSTOMER PROJECT MGR II</v>
          </cell>
          <cell r="K500">
            <v>1</v>
          </cell>
          <cell r="L500">
            <v>19.46</v>
          </cell>
          <cell r="M500">
            <v>19.46</v>
          </cell>
          <cell r="N500" t="str">
            <v>Spv/Sup</v>
          </cell>
          <cell r="O500">
            <v>0</v>
          </cell>
          <cell r="P500">
            <v>19.46</v>
          </cell>
          <cell r="Q500">
            <v>0</v>
          </cell>
          <cell r="R500">
            <v>0</v>
          </cell>
          <cell r="S500">
            <v>0</v>
          </cell>
        </row>
        <row r="501">
          <cell r="B501" t="str">
            <v>Power Systems</v>
          </cell>
          <cell r="C501">
            <v>241</v>
          </cell>
          <cell r="D501" t="str">
            <v>Not A &amp; G</v>
          </cell>
          <cell r="E501">
            <v>2419</v>
          </cell>
          <cell r="F501" t="str">
            <v>Brevard Supvs &amp; Designers</v>
          </cell>
          <cell r="G501" t="str">
            <v>XM</v>
          </cell>
          <cell r="H501" t="str">
            <v>I</v>
          </cell>
          <cell r="I501" t="str">
            <v>01MD5</v>
          </cell>
          <cell r="J501" t="str">
            <v>CUSTOMER PROJECT MGR II</v>
          </cell>
          <cell r="K501">
            <v>1</v>
          </cell>
          <cell r="L501">
            <v>20.309999999999999</v>
          </cell>
          <cell r="M501">
            <v>20.309999999999999</v>
          </cell>
          <cell r="N501" t="str">
            <v>Spv/Sup</v>
          </cell>
          <cell r="O501">
            <v>0</v>
          </cell>
          <cell r="P501">
            <v>20.309999999999999</v>
          </cell>
          <cell r="Q501">
            <v>0</v>
          </cell>
          <cell r="R501">
            <v>0</v>
          </cell>
          <cell r="S501">
            <v>0</v>
          </cell>
        </row>
        <row r="502">
          <cell r="B502" t="str">
            <v>Power Systems</v>
          </cell>
          <cell r="C502">
            <v>241</v>
          </cell>
          <cell r="D502" t="str">
            <v>Not A &amp; G</v>
          </cell>
          <cell r="E502">
            <v>2419</v>
          </cell>
          <cell r="F502" t="str">
            <v>Brevard Supvs &amp; Designers</v>
          </cell>
          <cell r="G502" t="str">
            <v>XM</v>
          </cell>
          <cell r="H502" t="str">
            <v>I</v>
          </cell>
          <cell r="I502" t="str">
            <v>01MD6</v>
          </cell>
          <cell r="J502" t="str">
            <v>CUSTOMER PROJECT MGR I</v>
          </cell>
          <cell r="K502">
            <v>1</v>
          </cell>
          <cell r="L502">
            <v>24.73</v>
          </cell>
          <cell r="M502">
            <v>24.73</v>
          </cell>
          <cell r="N502" t="str">
            <v>Spv/Sup</v>
          </cell>
          <cell r="O502">
            <v>0</v>
          </cell>
          <cell r="P502">
            <v>24.73</v>
          </cell>
          <cell r="Q502">
            <v>0</v>
          </cell>
          <cell r="R502">
            <v>0</v>
          </cell>
          <cell r="S502">
            <v>0</v>
          </cell>
        </row>
        <row r="503">
          <cell r="B503" t="str">
            <v>Power Systems</v>
          </cell>
          <cell r="C503">
            <v>241</v>
          </cell>
          <cell r="D503" t="str">
            <v>Not A &amp; G</v>
          </cell>
          <cell r="E503">
            <v>2419</v>
          </cell>
          <cell r="F503" t="str">
            <v>Brevard Supvs &amp; Designers</v>
          </cell>
          <cell r="G503" t="str">
            <v>XM</v>
          </cell>
          <cell r="H503" t="str">
            <v>I</v>
          </cell>
          <cell r="I503" t="str">
            <v>01MD6</v>
          </cell>
          <cell r="J503" t="str">
            <v>CUSTOMER PROJECT MGR I</v>
          </cell>
          <cell r="K503">
            <v>2</v>
          </cell>
          <cell r="L503">
            <v>24.91</v>
          </cell>
          <cell r="M503">
            <v>49.82</v>
          </cell>
          <cell r="N503" t="str">
            <v>Spv/Sup</v>
          </cell>
          <cell r="O503">
            <v>0</v>
          </cell>
          <cell r="P503">
            <v>49.82</v>
          </cell>
          <cell r="Q503">
            <v>0</v>
          </cell>
          <cell r="R503">
            <v>0</v>
          </cell>
          <cell r="S503">
            <v>0</v>
          </cell>
        </row>
        <row r="504">
          <cell r="B504" t="str">
            <v>Power Systems</v>
          </cell>
          <cell r="C504">
            <v>241</v>
          </cell>
          <cell r="D504" t="str">
            <v>Not A &amp; G</v>
          </cell>
          <cell r="E504">
            <v>2419</v>
          </cell>
          <cell r="F504" t="str">
            <v>Brevard Supvs &amp; Designers</v>
          </cell>
          <cell r="G504" t="str">
            <v>XM</v>
          </cell>
          <cell r="H504" t="str">
            <v>I</v>
          </cell>
          <cell r="I504" t="str">
            <v>01MD6</v>
          </cell>
          <cell r="J504" t="str">
            <v>CUSTOMER PROJECT MGR I</v>
          </cell>
          <cell r="K504">
            <v>1</v>
          </cell>
          <cell r="L504">
            <v>25.35</v>
          </cell>
          <cell r="M504">
            <v>25.35</v>
          </cell>
          <cell r="N504" t="str">
            <v>Spv/Sup</v>
          </cell>
          <cell r="O504">
            <v>0</v>
          </cell>
          <cell r="P504">
            <v>25.35</v>
          </cell>
          <cell r="Q504">
            <v>0</v>
          </cell>
          <cell r="R504">
            <v>0</v>
          </cell>
          <cell r="S504">
            <v>0</v>
          </cell>
        </row>
        <row r="505">
          <cell r="B505" t="str">
            <v>Power Systems</v>
          </cell>
          <cell r="C505">
            <v>241</v>
          </cell>
          <cell r="D505" t="str">
            <v>Not A &amp; G</v>
          </cell>
          <cell r="E505">
            <v>2419</v>
          </cell>
          <cell r="F505" t="str">
            <v>Brevard Supvs &amp; Designers</v>
          </cell>
          <cell r="G505" t="str">
            <v>XM</v>
          </cell>
          <cell r="H505" t="str">
            <v>I</v>
          </cell>
          <cell r="I505" t="str">
            <v>01MD7</v>
          </cell>
          <cell r="J505" t="str">
            <v>CUSTOMER PROJECT MGR</v>
          </cell>
          <cell r="K505">
            <v>1</v>
          </cell>
          <cell r="L505">
            <v>28.13</v>
          </cell>
          <cell r="M505">
            <v>28.13</v>
          </cell>
          <cell r="N505" t="str">
            <v>Spv/Sup</v>
          </cell>
          <cell r="O505">
            <v>0</v>
          </cell>
          <cell r="P505">
            <v>28.13</v>
          </cell>
          <cell r="Q505">
            <v>0</v>
          </cell>
          <cell r="R505">
            <v>0</v>
          </cell>
          <cell r="S505">
            <v>0</v>
          </cell>
        </row>
        <row r="506">
          <cell r="B506" t="str">
            <v>Power Systems</v>
          </cell>
          <cell r="C506">
            <v>241</v>
          </cell>
          <cell r="D506" t="str">
            <v>Not A &amp; G</v>
          </cell>
          <cell r="E506">
            <v>2419</v>
          </cell>
          <cell r="F506" t="str">
            <v>Brevard Supvs &amp; Designers</v>
          </cell>
          <cell r="G506" t="str">
            <v>XM</v>
          </cell>
          <cell r="H506" t="str">
            <v>M</v>
          </cell>
          <cell r="I506" t="str">
            <v>01ME3</v>
          </cell>
          <cell r="J506" t="str">
            <v>DISTRIBUTION AREA MGR I</v>
          </cell>
          <cell r="K506">
            <v>1</v>
          </cell>
          <cell r="L506">
            <v>48.18</v>
          </cell>
          <cell r="M506">
            <v>48.18</v>
          </cell>
          <cell r="N506" t="str">
            <v>Spv/Sup</v>
          </cell>
          <cell r="O506">
            <v>0</v>
          </cell>
          <cell r="P506">
            <v>48.18</v>
          </cell>
          <cell r="Q506">
            <v>0</v>
          </cell>
          <cell r="R506">
            <v>0</v>
          </cell>
          <cell r="S506">
            <v>0</v>
          </cell>
        </row>
        <row r="507">
          <cell r="B507" t="str">
            <v>Power Systems</v>
          </cell>
          <cell r="C507">
            <v>241</v>
          </cell>
          <cell r="D507" t="str">
            <v>Not A &amp; G</v>
          </cell>
          <cell r="E507">
            <v>2419</v>
          </cell>
          <cell r="F507" t="str">
            <v>Brevard Supvs &amp; Designers</v>
          </cell>
          <cell r="G507" t="str">
            <v>XM</v>
          </cell>
          <cell r="H507" t="str">
            <v>I</v>
          </cell>
          <cell r="I507" t="str">
            <v>01ME6</v>
          </cell>
          <cell r="J507" t="str">
            <v>PROJECT DESIGNER II</v>
          </cell>
          <cell r="K507">
            <v>1</v>
          </cell>
          <cell r="L507">
            <v>22.11</v>
          </cell>
          <cell r="M507">
            <v>22.11</v>
          </cell>
          <cell r="N507" t="str">
            <v>Spv/Sup</v>
          </cell>
          <cell r="O507">
            <v>0</v>
          </cell>
          <cell r="P507">
            <v>22.11</v>
          </cell>
          <cell r="Q507">
            <v>0</v>
          </cell>
          <cell r="R507">
            <v>0</v>
          </cell>
          <cell r="S507">
            <v>0</v>
          </cell>
        </row>
        <row r="508">
          <cell r="B508" t="str">
            <v>Power Systems</v>
          </cell>
          <cell r="C508">
            <v>241</v>
          </cell>
          <cell r="D508" t="str">
            <v>Not A &amp; G</v>
          </cell>
          <cell r="E508">
            <v>2419</v>
          </cell>
          <cell r="F508" t="str">
            <v>Brevard Supvs &amp; Designers</v>
          </cell>
          <cell r="G508" t="str">
            <v>XM</v>
          </cell>
          <cell r="H508" t="str">
            <v>I</v>
          </cell>
          <cell r="I508" t="str">
            <v>01ME6</v>
          </cell>
          <cell r="J508" t="str">
            <v>PROJECT DESIGNER II</v>
          </cell>
          <cell r="K508">
            <v>1</v>
          </cell>
          <cell r="L508">
            <v>23.28</v>
          </cell>
          <cell r="M508">
            <v>23.28</v>
          </cell>
          <cell r="N508" t="str">
            <v>Spv/Sup</v>
          </cell>
          <cell r="O508">
            <v>0</v>
          </cell>
          <cell r="P508">
            <v>23.28</v>
          </cell>
          <cell r="Q508">
            <v>0</v>
          </cell>
          <cell r="R508">
            <v>0</v>
          </cell>
          <cell r="S508">
            <v>0</v>
          </cell>
        </row>
        <row r="509">
          <cell r="B509" t="str">
            <v>Power Systems</v>
          </cell>
          <cell r="C509">
            <v>241</v>
          </cell>
          <cell r="D509" t="str">
            <v>Not A &amp; G</v>
          </cell>
          <cell r="E509">
            <v>2419</v>
          </cell>
          <cell r="F509" t="str">
            <v>Brevard Supvs &amp; Designers</v>
          </cell>
          <cell r="G509" t="str">
            <v>XM</v>
          </cell>
          <cell r="H509" t="str">
            <v>I</v>
          </cell>
          <cell r="I509" t="str">
            <v>01MF6</v>
          </cell>
          <cell r="J509" t="str">
            <v>ASSOCIATE PROJECT DESIGNER</v>
          </cell>
          <cell r="K509">
            <v>1</v>
          </cell>
          <cell r="L509">
            <v>17.260000000000002</v>
          </cell>
          <cell r="M509">
            <v>17.260000000000002</v>
          </cell>
          <cell r="N509" t="str">
            <v>Spv/Sup</v>
          </cell>
          <cell r="O509">
            <v>0</v>
          </cell>
          <cell r="P509">
            <v>17.260000000000002</v>
          </cell>
          <cell r="Q509">
            <v>0</v>
          </cell>
          <cell r="R509">
            <v>0</v>
          </cell>
          <cell r="S509">
            <v>0</v>
          </cell>
        </row>
        <row r="510">
          <cell r="B510" t="str">
            <v>Power Systems</v>
          </cell>
          <cell r="C510">
            <v>241</v>
          </cell>
          <cell r="D510" t="str">
            <v>Not A &amp; G</v>
          </cell>
          <cell r="E510">
            <v>2419</v>
          </cell>
          <cell r="F510" t="str">
            <v>Brevard Supvs &amp; Designers</v>
          </cell>
          <cell r="G510" t="str">
            <v>XM</v>
          </cell>
          <cell r="H510" t="str">
            <v>I</v>
          </cell>
          <cell r="I510" t="str">
            <v>01MF6</v>
          </cell>
          <cell r="J510" t="str">
            <v>ASSOCIATE PROJECT DESIGNER</v>
          </cell>
          <cell r="K510">
            <v>1</v>
          </cell>
          <cell r="L510">
            <v>20.93</v>
          </cell>
          <cell r="M510">
            <v>20.93</v>
          </cell>
          <cell r="N510" t="str">
            <v>Spv/Sup</v>
          </cell>
          <cell r="O510">
            <v>0</v>
          </cell>
          <cell r="P510">
            <v>20.93</v>
          </cell>
          <cell r="Q510">
            <v>0</v>
          </cell>
          <cell r="R510">
            <v>0</v>
          </cell>
          <cell r="S510">
            <v>0</v>
          </cell>
        </row>
        <row r="511">
          <cell r="B511" t="str">
            <v>Power Systems</v>
          </cell>
          <cell r="C511">
            <v>241</v>
          </cell>
          <cell r="D511" t="str">
            <v>Not A &amp; G</v>
          </cell>
          <cell r="E511">
            <v>2419</v>
          </cell>
          <cell r="F511" t="str">
            <v>Brevard Supvs &amp; Designers</v>
          </cell>
          <cell r="G511" t="str">
            <v>XM</v>
          </cell>
          <cell r="H511" t="str">
            <v>S</v>
          </cell>
          <cell r="I511" t="str">
            <v>01MK5</v>
          </cell>
          <cell r="J511" t="str">
            <v>SR CONTR CONSTRUCTION REPRESEN</v>
          </cell>
          <cell r="K511">
            <v>1</v>
          </cell>
          <cell r="L511">
            <v>28.25</v>
          </cell>
          <cell r="M511">
            <v>28.25</v>
          </cell>
          <cell r="N511" t="str">
            <v>Spv/Sup</v>
          </cell>
          <cell r="O511">
            <v>0</v>
          </cell>
          <cell r="P511">
            <v>28.25</v>
          </cell>
          <cell r="Q511">
            <v>0</v>
          </cell>
          <cell r="R511">
            <v>0</v>
          </cell>
          <cell r="S511">
            <v>0</v>
          </cell>
        </row>
        <row r="512">
          <cell r="B512" t="str">
            <v>Power Systems</v>
          </cell>
          <cell r="C512">
            <v>241</v>
          </cell>
          <cell r="D512" t="str">
            <v>Not A &amp; G</v>
          </cell>
          <cell r="E512">
            <v>2419</v>
          </cell>
          <cell r="F512" t="str">
            <v>Brevard Supvs &amp; Designers</v>
          </cell>
          <cell r="G512" t="str">
            <v>XM</v>
          </cell>
          <cell r="H512" t="str">
            <v>S</v>
          </cell>
          <cell r="I512" t="str">
            <v>01MK5</v>
          </cell>
          <cell r="J512" t="str">
            <v>SR CONTR CONSTRUCTION REPRESEN</v>
          </cell>
          <cell r="K512">
            <v>1</v>
          </cell>
          <cell r="L512">
            <v>31</v>
          </cell>
          <cell r="M512">
            <v>31</v>
          </cell>
          <cell r="N512" t="str">
            <v>Spv/Sup</v>
          </cell>
          <cell r="O512">
            <v>0</v>
          </cell>
          <cell r="P512">
            <v>31</v>
          </cell>
          <cell r="Q512">
            <v>0</v>
          </cell>
          <cell r="R512">
            <v>0</v>
          </cell>
          <cell r="S512">
            <v>0</v>
          </cell>
        </row>
        <row r="513">
          <cell r="B513" t="str">
            <v>Power Systems</v>
          </cell>
          <cell r="C513">
            <v>241</v>
          </cell>
          <cell r="D513" t="str">
            <v>Not A &amp; G</v>
          </cell>
          <cell r="E513">
            <v>2419</v>
          </cell>
          <cell r="F513" t="str">
            <v>Brevard Supvs &amp; Designers</v>
          </cell>
          <cell r="G513" t="str">
            <v>XM</v>
          </cell>
          <cell r="H513" t="str">
            <v>S</v>
          </cell>
          <cell r="I513" t="str">
            <v>01MP5</v>
          </cell>
          <cell r="J513" t="str">
            <v>DISTRIBUTION SUPV II</v>
          </cell>
          <cell r="K513">
            <v>1</v>
          </cell>
          <cell r="L513">
            <v>34.51</v>
          </cell>
          <cell r="M513">
            <v>34.51</v>
          </cell>
          <cell r="N513" t="str">
            <v>Spv/Sup</v>
          </cell>
          <cell r="O513">
            <v>0</v>
          </cell>
          <cell r="P513">
            <v>34.51</v>
          </cell>
          <cell r="Q513">
            <v>0</v>
          </cell>
          <cell r="R513">
            <v>0</v>
          </cell>
          <cell r="S513">
            <v>0</v>
          </cell>
        </row>
        <row r="514">
          <cell r="B514" t="str">
            <v>Power Systems</v>
          </cell>
          <cell r="C514">
            <v>241</v>
          </cell>
          <cell r="D514" t="str">
            <v>Not A &amp; G</v>
          </cell>
          <cell r="E514">
            <v>2419</v>
          </cell>
          <cell r="F514" t="str">
            <v>Brevard Supvs &amp; Designers</v>
          </cell>
          <cell r="G514" t="str">
            <v>XM</v>
          </cell>
          <cell r="H514" t="str">
            <v>S</v>
          </cell>
          <cell r="I514" t="str">
            <v>01MP5</v>
          </cell>
          <cell r="J514" t="str">
            <v>DISTRIBUTION SUPV II</v>
          </cell>
          <cell r="K514">
            <v>1</v>
          </cell>
          <cell r="L514">
            <v>34.74</v>
          </cell>
          <cell r="M514">
            <v>34.74</v>
          </cell>
          <cell r="N514" t="str">
            <v>Spv/Sup</v>
          </cell>
          <cell r="O514">
            <v>0</v>
          </cell>
          <cell r="P514">
            <v>34.74</v>
          </cell>
          <cell r="Q514">
            <v>0</v>
          </cell>
          <cell r="R514">
            <v>0</v>
          </cell>
          <cell r="S514">
            <v>0</v>
          </cell>
        </row>
        <row r="515">
          <cell r="B515" t="str">
            <v>Power Systems</v>
          </cell>
          <cell r="C515">
            <v>241</v>
          </cell>
          <cell r="D515" t="str">
            <v>Not A &amp; G</v>
          </cell>
          <cell r="E515">
            <v>2419</v>
          </cell>
          <cell r="F515" t="str">
            <v>Brevard Supvs &amp; Designers</v>
          </cell>
          <cell r="G515" t="str">
            <v>XM</v>
          </cell>
          <cell r="H515" t="str">
            <v>S</v>
          </cell>
          <cell r="I515" t="str">
            <v>01MP5</v>
          </cell>
          <cell r="J515" t="str">
            <v>DISTRIBUTION SUPV II</v>
          </cell>
          <cell r="K515">
            <v>1</v>
          </cell>
          <cell r="L515">
            <v>34.81</v>
          </cell>
          <cell r="M515">
            <v>34.81</v>
          </cell>
          <cell r="N515" t="str">
            <v>Spv/Sup</v>
          </cell>
          <cell r="O515">
            <v>0</v>
          </cell>
          <cell r="P515">
            <v>34.81</v>
          </cell>
          <cell r="Q515">
            <v>0</v>
          </cell>
          <cell r="R515">
            <v>0</v>
          </cell>
          <cell r="S515">
            <v>0</v>
          </cell>
        </row>
        <row r="516">
          <cell r="B516" t="str">
            <v>Power Systems</v>
          </cell>
          <cell r="C516">
            <v>241</v>
          </cell>
          <cell r="D516" t="str">
            <v>Not A &amp; G</v>
          </cell>
          <cell r="E516">
            <v>2419</v>
          </cell>
          <cell r="F516" t="str">
            <v>Brevard Supvs &amp; Designers</v>
          </cell>
          <cell r="G516" t="str">
            <v>XM</v>
          </cell>
          <cell r="H516" t="str">
            <v>S</v>
          </cell>
          <cell r="I516" t="str">
            <v>01MP5</v>
          </cell>
          <cell r="J516" t="str">
            <v>DISTRIBUTION SUPV II</v>
          </cell>
          <cell r="K516">
            <v>1</v>
          </cell>
          <cell r="L516">
            <v>35.380000000000003</v>
          </cell>
          <cell r="M516">
            <v>35.380000000000003</v>
          </cell>
          <cell r="N516" t="str">
            <v>Spv/Sup</v>
          </cell>
          <cell r="O516">
            <v>0</v>
          </cell>
          <cell r="P516">
            <v>35.380000000000003</v>
          </cell>
          <cell r="Q516">
            <v>0</v>
          </cell>
          <cell r="R516">
            <v>0</v>
          </cell>
          <cell r="S516">
            <v>0</v>
          </cell>
        </row>
        <row r="517">
          <cell r="B517" t="str">
            <v>Power Systems</v>
          </cell>
          <cell r="C517">
            <v>241</v>
          </cell>
          <cell r="D517" t="str">
            <v>Not A &amp; G</v>
          </cell>
          <cell r="E517">
            <v>2419</v>
          </cell>
          <cell r="F517" t="str">
            <v>Brevard Supvs &amp; Designers</v>
          </cell>
          <cell r="G517" t="str">
            <v>XM</v>
          </cell>
          <cell r="H517" t="str">
            <v>S</v>
          </cell>
          <cell r="I517" t="str">
            <v>01MP5</v>
          </cell>
          <cell r="J517" t="str">
            <v>DISTRIBUTION SUPV II</v>
          </cell>
          <cell r="K517">
            <v>1</v>
          </cell>
          <cell r="L517">
            <v>36</v>
          </cell>
          <cell r="M517">
            <v>36</v>
          </cell>
          <cell r="N517" t="str">
            <v>Spv/Sup</v>
          </cell>
          <cell r="O517">
            <v>0</v>
          </cell>
          <cell r="P517">
            <v>36</v>
          </cell>
          <cell r="Q517">
            <v>0</v>
          </cell>
          <cell r="R517">
            <v>0</v>
          </cell>
          <cell r="S517">
            <v>0</v>
          </cell>
        </row>
        <row r="518">
          <cell r="B518" t="str">
            <v>Power Systems</v>
          </cell>
          <cell r="C518">
            <v>241</v>
          </cell>
          <cell r="D518" t="str">
            <v>Not A &amp; G</v>
          </cell>
          <cell r="E518">
            <v>2419</v>
          </cell>
          <cell r="F518" t="str">
            <v>Brevard Supvs &amp; Designers</v>
          </cell>
          <cell r="G518" t="str">
            <v>XM</v>
          </cell>
          <cell r="H518" t="str">
            <v>S</v>
          </cell>
          <cell r="I518" t="str">
            <v>01MP5</v>
          </cell>
          <cell r="J518" t="str">
            <v>DISTRIBUTION SUPV II</v>
          </cell>
          <cell r="K518">
            <v>1</v>
          </cell>
          <cell r="L518">
            <v>36.18</v>
          </cell>
          <cell r="M518">
            <v>36.18</v>
          </cell>
          <cell r="N518" t="str">
            <v>Spv/Sup</v>
          </cell>
          <cell r="O518">
            <v>0</v>
          </cell>
          <cell r="P518">
            <v>36.18</v>
          </cell>
          <cell r="Q518">
            <v>0</v>
          </cell>
          <cell r="R518">
            <v>0</v>
          </cell>
          <cell r="S518">
            <v>0</v>
          </cell>
        </row>
        <row r="519">
          <cell r="B519" t="str">
            <v>Power Systems</v>
          </cell>
          <cell r="C519">
            <v>241</v>
          </cell>
          <cell r="D519" t="str">
            <v>Not A &amp; G</v>
          </cell>
          <cell r="E519">
            <v>2419</v>
          </cell>
          <cell r="F519" t="str">
            <v>Brevard Supvs &amp; Designers</v>
          </cell>
          <cell r="G519" t="str">
            <v>XM</v>
          </cell>
          <cell r="H519" t="str">
            <v>S</v>
          </cell>
          <cell r="I519" t="str">
            <v>01MP5</v>
          </cell>
          <cell r="J519" t="str">
            <v>DISTRIBUTION SUPV II</v>
          </cell>
          <cell r="K519">
            <v>1</v>
          </cell>
          <cell r="L519">
            <v>36.26</v>
          </cell>
          <cell r="M519">
            <v>36.26</v>
          </cell>
          <cell r="N519" t="str">
            <v>Spv/Sup</v>
          </cell>
          <cell r="O519">
            <v>0</v>
          </cell>
          <cell r="P519">
            <v>36.26</v>
          </cell>
          <cell r="Q519">
            <v>0</v>
          </cell>
          <cell r="R519">
            <v>0</v>
          </cell>
          <cell r="S519">
            <v>0</v>
          </cell>
        </row>
        <row r="520">
          <cell r="B520" t="str">
            <v>Power Systems</v>
          </cell>
          <cell r="C520">
            <v>241</v>
          </cell>
          <cell r="D520" t="str">
            <v>Not A &amp; G</v>
          </cell>
          <cell r="E520">
            <v>2419</v>
          </cell>
          <cell r="F520" t="str">
            <v>Brevard Supvs &amp; Designers</v>
          </cell>
          <cell r="G520" t="str">
            <v>XM</v>
          </cell>
          <cell r="H520" t="str">
            <v>S</v>
          </cell>
          <cell r="I520" t="str">
            <v>01MP5</v>
          </cell>
          <cell r="J520" t="str">
            <v>DISTRIBUTION SUPV II</v>
          </cell>
          <cell r="K520">
            <v>1</v>
          </cell>
          <cell r="L520">
            <v>36.799999999999997</v>
          </cell>
          <cell r="M520">
            <v>36.799999999999997</v>
          </cell>
          <cell r="N520" t="str">
            <v>Spv/Sup</v>
          </cell>
          <cell r="O520">
            <v>0</v>
          </cell>
          <cell r="P520">
            <v>36.799999999999997</v>
          </cell>
          <cell r="Q520">
            <v>0</v>
          </cell>
          <cell r="R520">
            <v>0</v>
          </cell>
          <cell r="S520">
            <v>0</v>
          </cell>
        </row>
        <row r="521">
          <cell r="B521" t="str">
            <v>Power Systems</v>
          </cell>
          <cell r="C521">
            <v>241</v>
          </cell>
          <cell r="D521" t="str">
            <v>Not A &amp; G</v>
          </cell>
          <cell r="E521">
            <v>2419</v>
          </cell>
          <cell r="F521" t="str">
            <v>Brevard Supvs &amp; Designers</v>
          </cell>
          <cell r="G521" t="str">
            <v>XM</v>
          </cell>
          <cell r="H521" t="str">
            <v>S</v>
          </cell>
          <cell r="I521" t="str">
            <v>01MP5</v>
          </cell>
          <cell r="J521" t="str">
            <v>DISTRIBUTION SUPV II</v>
          </cell>
          <cell r="K521">
            <v>1</v>
          </cell>
          <cell r="L521">
            <v>36.83</v>
          </cell>
          <cell r="M521">
            <v>36.83</v>
          </cell>
          <cell r="N521" t="str">
            <v>Spv/Sup</v>
          </cell>
          <cell r="O521">
            <v>0</v>
          </cell>
          <cell r="P521">
            <v>36.83</v>
          </cell>
          <cell r="Q521">
            <v>0</v>
          </cell>
          <cell r="R521">
            <v>0</v>
          </cell>
          <cell r="S521">
            <v>0</v>
          </cell>
        </row>
        <row r="522">
          <cell r="B522" t="str">
            <v>Power Systems</v>
          </cell>
          <cell r="C522">
            <v>241</v>
          </cell>
          <cell r="D522" t="str">
            <v>Not A &amp; G</v>
          </cell>
          <cell r="E522">
            <v>2419</v>
          </cell>
          <cell r="F522" t="str">
            <v>Brevard Supvs &amp; Designers</v>
          </cell>
          <cell r="G522" t="str">
            <v>NB</v>
          </cell>
          <cell r="H522" t="str">
            <v>I</v>
          </cell>
          <cell r="I522" t="str">
            <v>01X63</v>
          </cell>
          <cell r="J522" t="str">
            <v>ADMINISTRATIVE SPECIALIST I</v>
          </cell>
          <cell r="K522">
            <v>1</v>
          </cell>
          <cell r="L522">
            <v>16.100000000000001</v>
          </cell>
          <cell r="M522">
            <v>16.100000000000001</v>
          </cell>
          <cell r="N522" t="str">
            <v>Spv/Sup</v>
          </cell>
          <cell r="O522">
            <v>0</v>
          </cell>
          <cell r="P522">
            <v>16.100000000000001</v>
          </cell>
          <cell r="Q522">
            <v>0</v>
          </cell>
          <cell r="R522">
            <v>0</v>
          </cell>
          <cell r="S522">
            <v>0</v>
          </cell>
        </row>
        <row r="523">
          <cell r="B523" t="str">
            <v>Power Systems</v>
          </cell>
          <cell r="C523">
            <v>241</v>
          </cell>
          <cell r="D523" t="str">
            <v>Not A &amp; G</v>
          </cell>
          <cell r="E523">
            <v>2419</v>
          </cell>
          <cell r="F523" t="str">
            <v>Brevard Supvs &amp; Designers</v>
          </cell>
          <cell r="G523" t="str">
            <v>NB</v>
          </cell>
          <cell r="H523" t="str">
            <v>I</v>
          </cell>
          <cell r="I523" t="str">
            <v>01X63</v>
          </cell>
          <cell r="J523" t="str">
            <v>ADMINISTRATIVE SPECIALIST I</v>
          </cell>
          <cell r="K523">
            <v>2</v>
          </cell>
          <cell r="L523">
            <v>16.66</v>
          </cell>
          <cell r="M523">
            <v>33.32</v>
          </cell>
          <cell r="N523" t="str">
            <v>Spv/Sup</v>
          </cell>
          <cell r="O523">
            <v>0</v>
          </cell>
          <cell r="P523">
            <v>33.32</v>
          </cell>
          <cell r="Q523">
            <v>0</v>
          </cell>
          <cell r="R523">
            <v>0</v>
          </cell>
          <cell r="S523">
            <v>0</v>
          </cell>
        </row>
        <row r="524">
          <cell r="B524" t="str">
            <v>Power Systems</v>
          </cell>
          <cell r="C524">
            <v>241</v>
          </cell>
          <cell r="D524" t="str">
            <v>Not A &amp; G</v>
          </cell>
          <cell r="E524">
            <v>2419</v>
          </cell>
          <cell r="F524" t="str">
            <v>Brevard Supvs &amp; Designers</v>
          </cell>
          <cell r="G524" t="str">
            <v>NB</v>
          </cell>
          <cell r="H524" t="str">
            <v>I</v>
          </cell>
          <cell r="I524" t="str">
            <v>01X64</v>
          </cell>
          <cell r="J524" t="str">
            <v>ADMINISTRATIVE TECHNICIAN</v>
          </cell>
          <cell r="K524">
            <v>1</v>
          </cell>
          <cell r="L524">
            <v>17.63</v>
          </cell>
          <cell r="M524">
            <v>17.63</v>
          </cell>
          <cell r="N524" t="str">
            <v>Spv/Sup</v>
          </cell>
          <cell r="O524">
            <v>0</v>
          </cell>
          <cell r="P524">
            <v>17.63</v>
          </cell>
          <cell r="Q524">
            <v>0</v>
          </cell>
          <cell r="R524">
            <v>0</v>
          </cell>
          <cell r="S524">
            <v>0</v>
          </cell>
        </row>
        <row r="525">
          <cell r="B525" t="str">
            <v>Power Systems</v>
          </cell>
          <cell r="C525">
            <v>241</v>
          </cell>
          <cell r="D525" t="str">
            <v>Not A &amp; G</v>
          </cell>
          <cell r="E525">
            <v>2419</v>
          </cell>
          <cell r="F525" t="str">
            <v>Brevard Supvs &amp; Designers</v>
          </cell>
          <cell r="G525" t="str">
            <v>NB</v>
          </cell>
          <cell r="H525" t="str">
            <v>I</v>
          </cell>
          <cell r="I525" t="str">
            <v>01X64</v>
          </cell>
          <cell r="J525" t="str">
            <v>ADMINISTRATIVE TECHNICIAN</v>
          </cell>
          <cell r="K525">
            <v>1</v>
          </cell>
          <cell r="L525">
            <v>18.95</v>
          </cell>
          <cell r="M525">
            <v>18.95</v>
          </cell>
          <cell r="N525" t="str">
            <v>Spv/Sup</v>
          </cell>
          <cell r="O525">
            <v>0</v>
          </cell>
          <cell r="P525">
            <v>18.95</v>
          </cell>
          <cell r="Q525">
            <v>0</v>
          </cell>
          <cell r="R525">
            <v>0</v>
          </cell>
          <cell r="S525">
            <v>0</v>
          </cell>
        </row>
        <row r="526">
          <cell r="B526" t="str">
            <v>Power Systems</v>
          </cell>
          <cell r="C526">
            <v>241</v>
          </cell>
          <cell r="D526" t="str">
            <v>Not A &amp; G</v>
          </cell>
          <cell r="E526">
            <v>2419</v>
          </cell>
          <cell r="F526" t="str">
            <v>Brevard Supvs &amp; Designers</v>
          </cell>
          <cell r="G526" t="str">
            <v>NB</v>
          </cell>
          <cell r="H526" t="str">
            <v>I</v>
          </cell>
          <cell r="I526" t="str">
            <v>01XE5</v>
          </cell>
          <cell r="J526" t="str">
            <v>DISTRIBUTION ENGINEERING TECHN</v>
          </cell>
          <cell r="K526">
            <v>1</v>
          </cell>
          <cell r="L526">
            <v>19.559999999999999</v>
          </cell>
          <cell r="M526">
            <v>19.559999999999999</v>
          </cell>
          <cell r="N526" t="str">
            <v>Spv/Sup</v>
          </cell>
          <cell r="O526">
            <v>0</v>
          </cell>
          <cell r="P526">
            <v>19.559999999999999</v>
          </cell>
          <cell r="Q526">
            <v>0</v>
          </cell>
          <cell r="R526">
            <v>0</v>
          </cell>
          <cell r="S526">
            <v>0</v>
          </cell>
        </row>
        <row r="527">
          <cell r="B527" t="str">
            <v>Power Systems</v>
          </cell>
          <cell r="C527">
            <v>241</v>
          </cell>
          <cell r="D527" t="str">
            <v>Not A &amp; G</v>
          </cell>
          <cell r="E527">
            <v>2419</v>
          </cell>
          <cell r="F527" t="str">
            <v>Brevard Supvs &amp; Designers</v>
          </cell>
          <cell r="G527" t="str">
            <v>BU</v>
          </cell>
          <cell r="H527" t="str">
            <v>I</v>
          </cell>
          <cell r="I527" t="str">
            <v>05475</v>
          </cell>
          <cell r="J527" t="str">
            <v>LINE SPECIALIST</v>
          </cell>
          <cell r="K527">
            <v>1</v>
          </cell>
          <cell r="L527">
            <v>26.04</v>
          </cell>
          <cell r="M527">
            <v>26.04</v>
          </cell>
          <cell r="N527" t="str">
            <v>Line</v>
          </cell>
          <cell r="O527">
            <v>0</v>
          </cell>
          <cell r="P527">
            <v>0</v>
          </cell>
          <cell r="Q527">
            <v>0</v>
          </cell>
          <cell r="R527">
            <v>26.04</v>
          </cell>
          <cell r="S527">
            <v>0</v>
          </cell>
        </row>
        <row r="528">
          <cell r="B528" t="str">
            <v>Power Systems</v>
          </cell>
          <cell r="C528">
            <v>241</v>
          </cell>
          <cell r="D528" t="str">
            <v>Not A &amp; G</v>
          </cell>
          <cell r="E528">
            <v>2419</v>
          </cell>
          <cell r="F528" t="str">
            <v>Brevard Supvs &amp; Designers</v>
          </cell>
          <cell r="G528" t="str">
            <v>BU</v>
          </cell>
          <cell r="H528" t="str">
            <v>I</v>
          </cell>
          <cell r="I528" t="str">
            <v>05E75</v>
          </cell>
          <cell r="J528" t="str">
            <v>LINE SPECIALIST EARLY</v>
          </cell>
          <cell r="K528">
            <v>1</v>
          </cell>
          <cell r="L528">
            <v>26.04</v>
          </cell>
          <cell r="M528">
            <v>26.04</v>
          </cell>
          <cell r="N528" t="str">
            <v>Line</v>
          </cell>
          <cell r="O528">
            <v>0</v>
          </cell>
          <cell r="P528">
            <v>0</v>
          </cell>
          <cell r="Q528">
            <v>0</v>
          </cell>
          <cell r="R528">
            <v>26.04</v>
          </cell>
          <cell r="S528">
            <v>0</v>
          </cell>
        </row>
        <row r="529">
          <cell r="B529" t="str">
            <v>Power Systems</v>
          </cell>
          <cell r="C529">
            <v>241</v>
          </cell>
          <cell r="D529" t="str">
            <v>Not A &amp; G</v>
          </cell>
          <cell r="E529">
            <v>2419</v>
          </cell>
          <cell r="F529" t="str">
            <v>Brevard Supvs &amp; Designers</v>
          </cell>
          <cell r="G529" t="str">
            <v>BU</v>
          </cell>
          <cell r="H529" t="str">
            <v>I</v>
          </cell>
          <cell r="I529" t="str">
            <v>05E84</v>
          </cell>
          <cell r="J529" t="str">
            <v>SR LINE SPECIALIST OL EARLY</v>
          </cell>
          <cell r="K529">
            <v>1</v>
          </cell>
          <cell r="L529">
            <v>27.37</v>
          </cell>
          <cell r="M529">
            <v>27.37</v>
          </cell>
          <cell r="N529" t="str">
            <v>Line</v>
          </cell>
          <cell r="O529">
            <v>0</v>
          </cell>
          <cell r="P529">
            <v>0</v>
          </cell>
          <cell r="Q529">
            <v>0</v>
          </cell>
          <cell r="R529">
            <v>27.37</v>
          </cell>
          <cell r="S529">
            <v>0</v>
          </cell>
        </row>
        <row r="530">
          <cell r="B530" t="str">
            <v>Power Systems</v>
          </cell>
          <cell r="C530">
            <v>242</v>
          </cell>
          <cell r="D530" t="str">
            <v>A &amp; G</v>
          </cell>
          <cell r="E530">
            <v>2420</v>
          </cell>
          <cell r="F530" t="str">
            <v>Ps Customer Communications</v>
          </cell>
          <cell r="G530" t="str">
            <v>XM</v>
          </cell>
          <cell r="H530" t="str">
            <v>S</v>
          </cell>
          <cell r="I530" t="str">
            <v>01A56</v>
          </cell>
          <cell r="J530" t="str">
            <v>TEAM SUPERVISOR I</v>
          </cell>
          <cell r="K530">
            <v>1</v>
          </cell>
          <cell r="L530">
            <v>23.03</v>
          </cell>
          <cell r="M530">
            <v>23.03</v>
          </cell>
          <cell r="N530" t="str">
            <v>A &amp; G</v>
          </cell>
          <cell r="O530">
            <v>23.03</v>
          </cell>
          <cell r="P530">
            <v>0</v>
          </cell>
          <cell r="Q530">
            <v>0</v>
          </cell>
          <cell r="R530">
            <v>0</v>
          </cell>
          <cell r="S530">
            <v>0</v>
          </cell>
        </row>
        <row r="531">
          <cell r="B531" t="str">
            <v>Power Systems</v>
          </cell>
          <cell r="C531">
            <v>242</v>
          </cell>
          <cell r="D531" t="str">
            <v>A &amp; G</v>
          </cell>
          <cell r="E531">
            <v>2420</v>
          </cell>
          <cell r="F531" t="str">
            <v>Ps Customer Communications</v>
          </cell>
          <cell r="G531" t="str">
            <v>XM</v>
          </cell>
          <cell r="H531" t="str">
            <v>I</v>
          </cell>
          <cell r="I531" t="str">
            <v>01DF2</v>
          </cell>
          <cell r="J531" t="str">
            <v>ANALYST II</v>
          </cell>
          <cell r="K531">
            <v>1</v>
          </cell>
          <cell r="L531">
            <v>25.31</v>
          </cell>
          <cell r="M531">
            <v>25.31</v>
          </cell>
          <cell r="N531" t="str">
            <v>A &amp; G</v>
          </cell>
          <cell r="O531">
            <v>25.31</v>
          </cell>
          <cell r="P531">
            <v>0</v>
          </cell>
          <cell r="Q531">
            <v>0</v>
          </cell>
          <cell r="R531">
            <v>0</v>
          </cell>
          <cell r="S531">
            <v>0</v>
          </cell>
        </row>
        <row r="532">
          <cell r="B532" t="str">
            <v>Power Systems</v>
          </cell>
          <cell r="C532">
            <v>242</v>
          </cell>
          <cell r="D532" t="str">
            <v>A &amp; G</v>
          </cell>
          <cell r="E532">
            <v>2420</v>
          </cell>
          <cell r="F532" t="str">
            <v>Ps Customer Communications</v>
          </cell>
          <cell r="G532" t="str">
            <v>XM</v>
          </cell>
          <cell r="H532" t="str">
            <v>I</v>
          </cell>
          <cell r="I532" t="str">
            <v>01MC4</v>
          </cell>
          <cell r="J532" t="str">
            <v>DISTRIBUTION ANALYST II</v>
          </cell>
          <cell r="K532">
            <v>1</v>
          </cell>
          <cell r="L532">
            <v>25.16</v>
          </cell>
          <cell r="M532">
            <v>25.16</v>
          </cell>
          <cell r="N532" t="str">
            <v>A &amp; G</v>
          </cell>
          <cell r="O532">
            <v>25.16</v>
          </cell>
          <cell r="P532">
            <v>0</v>
          </cell>
          <cell r="Q532">
            <v>0</v>
          </cell>
          <cell r="R532">
            <v>0</v>
          </cell>
          <cell r="S532">
            <v>0</v>
          </cell>
        </row>
        <row r="533">
          <cell r="B533" t="str">
            <v>Power Systems</v>
          </cell>
          <cell r="C533">
            <v>242</v>
          </cell>
          <cell r="D533" t="str">
            <v>A &amp; G</v>
          </cell>
          <cell r="E533">
            <v>2420</v>
          </cell>
          <cell r="F533" t="str">
            <v>Ps Customer Communications</v>
          </cell>
          <cell r="G533" t="str">
            <v>XM</v>
          </cell>
          <cell r="H533" t="str">
            <v>M</v>
          </cell>
          <cell r="I533" t="str">
            <v>01MF8</v>
          </cell>
          <cell r="J533" t="str">
            <v>CUSTOMER COMMUNICATIONS MGR</v>
          </cell>
          <cell r="K533">
            <v>1</v>
          </cell>
          <cell r="L533">
            <v>43.43</v>
          </cell>
          <cell r="M533">
            <v>43.43</v>
          </cell>
          <cell r="N533" t="str">
            <v>A &amp; G</v>
          </cell>
          <cell r="O533">
            <v>43.43</v>
          </cell>
          <cell r="P533">
            <v>0</v>
          </cell>
          <cell r="Q533">
            <v>0</v>
          </cell>
          <cell r="R533">
            <v>0</v>
          </cell>
          <cell r="S533">
            <v>0</v>
          </cell>
        </row>
        <row r="534">
          <cell r="B534" t="str">
            <v>Power Systems</v>
          </cell>
          <cell r="C534">
            <v>242</v>
          </cell>
          <cell r="D534" t="str">
            <v>A &amp; G</v>
          </cell>
          <cell r="E534">
            <v>2420</v>
          </cell>
          <cell r="F534" t="str">
            <v>Ps Customer Communications</v>
          </cell>
          <cell r="G534" t="str">
            <v>NB</v>
          </cell>
          <cell r="H534" t="str">
            <v>I</v>
          </cell>
          <cell r="I534" t="str">
            <v>01XE3</v>
          </cell>
          <cell r="J534" t="str">
            <v>DISTRIBUTION ENGINEERING TECHN</v>
          </cell>
          <cell r="K534">
            <v>1</v>
          </cell>
          <cell r="L534">
            <v>13.38</v>
          </cell>
          <cell r="M534">
            <v>13.38</v>
          </cell>
          <cell r="N534" t="str">
            <v>A &amp; G</v>
          </cell>
          <cell r="O534">
            <v>13.38</v>
          </cell>
          <cell r="P534">
            <v>0</v>
          </cell>
          <cell r="Q534">
            <v>0</v>
          </cell>
          <cell r="R534">
            <v>0</v>
          </cell>
          <cell r="S534">
            <v>0</v>
          </cell>
        </row>
        <row r="535">
          <cell r="B535" t="str">
            <v>Power Systems</v>
          </cell>
          <cell r="C535">
            <v>242</v>
          </cell>
          <cell r="D535" t="str">
            <v>A &amp; G</v>
          </cell>
          <cell r="E535">
            <v>2420</v>
          </cell>
          <cell r="F535" t="str">
            <v>Ps Customer Communications</v>
          </cell>
          <cell r="G535" t="str">
            <v>NB</v>
          </cell>
          <cell r="H535" t="str">
            <v>I</v>
          </cell>
          <cell r="I535" t="str">
            <v>01XE3</v>
          </cell>
          <cell r="J535" t="str">
            <v>DISTRIBUTION ENGINEERING TECHN</v>
          </cell>
          <cell r="K535">
            <v>1</v>
          </cell>
          <cell r="L535">
            <v>14.04</v>
          </cell>
          <cell r="M535">
            <v>14.04</v>
          </cell>
          <cell r="N535" t="str">
            <v>A &amp; G</v>
          </cell>
          <cell r="O535">
            <v>14.04</v>
          </cell>
          <cell r="P535">
            <v>0</v>
          </cell>
          <cell r="Q535">
            <v>0</v>
          </cell>
          <cell r="R535">
            <v>0</v>
          </cell>
          <cell r="S535">
            <v>0</v>
          </cell>
        </row>
        <row r="536">
          <cell r="B536" t="str">
            <v>Power Systems</v>
          </cell>
          <cell r="C536">
            <v>242</v>
          </cell>
          <cell r="D536" t="str">
            <v>A &amp; G</v>
          </cell>
          <cell r="E536">
            <v>2420</v>
          </cell>
          <cell r="F536" t="str">
            <v>Ps Customer Communications</v>
          </cell>
          <cell r="G536" t="str">
            <v>NB</v>
          </cell>
          <cell r="H536" t="str">
            <v>I</v>
          </cell>
          <cell r="I536" t="str">
            <v>01XE3</v>
          </cell>
          <cell r="J536" t="str">
            <v>DISTRIBUTION ENGINEERING TECHN</v>
          </cell>
          <cell r="K536">
            <v>1</v>
          </cell>
          <cell r="L536">
            <v>14.73</v>
          </cell>
          <cell r="M536">
            <v>14.73</v>
          </cell>
          <cell r="N536" t="str">
            <v>A &amp; G</v>
          </cell>
          <cell r="O536">
            <v>14.73</v>
          </cell>
          <cell r="P536">
            <v>0</v>
          </cell>
          <cell r="Q536">
            <v>0</v>
          </cell>
          <cell r="R536">
            <v>0</v>
          </cell>
          <cell r="S536">
            <v>0</v>
          </cell>
        </row>
        <row r="537">
          <cell r="B537" t="str">
            <v>Power Systems</v>
          </cell>
          <cell r="C537">
            <v>242</v>
          </cell>
          <cell r="D537" t="str">
            <v>A &amp; G</v>
          </cell>
          <cell r="E537">
            <v>2420</v>
          </cell>
          <cell r="F537" t="str">
            <v>Ps Customer Communications</v>
          </cell>
          <cell r="G537" t="str">
            <v>NB</v>
          </cell>
          <cell r="H537" t="str">
            <v>I</v>
          </cell>
          <cell r="I537" t="str">
            <v>01XE3</v>
          </cell>
          <cell r="J537" t="str">
            <v>DISTRIBUTION ENGINEERING TECHN</v>
          </cell>
          <cell r="K537">
            <v>1</v>
          </cell>
          <cell r="L537">
            <v>15.11</v>
          </cell>
          <cell r="M537">
            <v>15.11</v>
          </cell>
          <cell r="N537" t="str">
            <v>A &amp; G</v>
          </cell>
          <cell r="O537">
            <v>15.11</v>
          </cell>
          <cell r="P537">
            <v>0</v>
          </cell>
          <cell r="Q537">
            <v>0</v>
          </cell>
          <cell r="R537">
            <v>0</v>
          </cell>
          <cell r="S537">
            <v>0</v>
          </cell>
        </row>
        <row r="538">
          <cell r="B538" t="str">
            <v>Power Systems</v>
          </cell>
          <cell r="C538">
            <v>242</v>
          </cell>
          <cell r="D538" t="str">
            <v>A &amp; G</v>
          </cell>
          <cell r="E538">
            <v>2420</v>
          </cell>
          <cell r="F538" t="str">
            <v>Ps Customer Communications</v>
          </cell>
          <cell r="G538" t="str">
            <v>NB</v>
          </cell>
          <cell r="H538" t="str">
            <v>I</v>
          </cell>
          <cell r="I538" t="str">
            <v>01XE3</v>
          </cell>
          <cell r="J538" t="str">
            <v>DISTRIBUTION ENGINEERING TECHN</v>
          </cell>
          <cell r="K538">
            <v>1</v>
          </cell>
          <cell r="L538">
            <v>15.21</v>
          </cell>
          <cell r="M538">
            <v>15.21</v>
          </cell>
          <cell r="N538" t="str">
            <v>A &amp; G</v>
          </cell>
          <cell r="O538">
            <v>15.21</v>
          </cell>
          <cell r="P538">
            <v>0</v>
          </cell>
          <cell r="Q538">
            <v>0</v>
          </cell>
          <cell r="R538">
            <v>0</v>
          </cell>
          <cell r="S538">
            <v>0</v>
          </cell>
        </row>
        <row r="539">
          <cell r="B539" t="str">
            <v>Power Systems</v>
          </cell>
          <cell r="C539">
            <v>242</v>
          </cell>
          <cell r="D539" t="str">
            <v>A &amp; G</v>
          </cell>
          <cell r="E539">
            <v>2420</v>
          </cell>
          <cell r="F539" t="str">
            <v>Ps Customer Communications</v>
          </cell>
          <cell r="G539" t="str">
            <v>NB</v>
          </cell>
          <cell r="H539" t="str">
            <v>I</v>
          </cell>
          <cell r="I539" t="str">
            <v>01XE3</v>
          </cell>
          <cell r="J539" t="str">
            <v>DISTRIBUTION ENGINEERING TECHN</v>
          </cell>
          <cell r="K539">
            <v>1</v>
          </cell>
          <cell r="L539">
            <v>15.56</v>
          </cell>
          <cell r="M539">
            <v>15.56</v>
          </cell>
          <cell r="N539" t="str">
            <v>A &amp; G</v>
          </cell>
          <cell r="O539">
            <v>15.56</v>
          </cell>
          <cell r="P539">
            <v>0</v>
          </cell>
          <cell r="Q539">
            <v>0</v>
          </cell>
          <cell r="R539">
            <v>0</v>
          </cell>
          <cell r="S539">
            <v>0</v>
          </cell>
        </row>
        <row r="540">
          <cell r="B540" t="str">
            <v>Power Systems</v>
          </cell>
          <cell r="C540">
            <v>242</v>
          </cell>
          <cell r="D540" t="str">
            <v>A &amp; G</v>
          </cell>
          <cell r="E540">
            <v>2420</v>
          </cell>
          <cell r="F540" t="str">
            <v>Ps Customer Communications</v>
          </cell>
          <cell r="G540" t="str">
            <v>NB</v>
          </cell>
          <cell r="H540" t="str">
            <v>I</v>
          </cell>
          <cell r="I540" t="str">
            <v>01XE4</v>
          </cell>
          <cell r="J540" t="str">
            <v>DISTRIBUTION ENGINEERING TECHN</v>
          </cell>
          <cell r="K540">
            <v>1</v>
          </cell>
          <cell r="L540">
            <v>19.440000000000001</v>
          </cell>
          <cell r="M540">
            <v>19.440000000000001</v>
          </cell>
          <cell r="N540" t="str">
            <v>A &amp; G</v>
          </cell>
          <cell r="O540">
            <v>19.440000000000001</v>
          </cell>
          <cell r="P540">
            <v>0</v>
          </cell>
          <cell r="Q540">
            <v>0</v>
          </cell>
          <cell r="R540">
            <v>0</v>
          </cell>
          <cell r="S540">
            <v>0</v>
          </cell>
        </row>
        <row r="541">
          <cell r="B541" t="str">
            <v>Power Systems</v>
          </cell>
          <cell r="C541">
            <v>242</v>
          </cell>
          <cell r="D541" t="str">
            <v>A &amp; G</v>
          </cell>
          <cell r="E541">
            <v>2420</v>
          </cell>
          <cell r="F541" t="str">
            <v>Ps Customer Communications</v>
          </cell>
          <cell r="G541" t="str">
            <v>NB</v>
          </cell>
          <cell r="H541" t="str">
            <v>I</v>
          </cell>
          <cell r="I541" t="str">
            <v>01XE5</v>
          </cell>
          <cell r="J541" t="str">
            <v>DISTRIBUTION ENGINEERING TECHN</v>
          </cell>
          <cell r="K541">
            <v>1</v>
          </cell>
          <cell r="L541">
            <v>18.95</v>
          </cell>
          <cell r="M541">
            <v>18.95</v>
          </cell>
          <cell r="N541" t="str">
            <v>A &amp; G</v>
          </cell>
          <cell r="O541">
            <v>18.95</v>
          </cell>
          <cell r="P541">
            <v>0</v>
          </cell>
          <cell r="Q541">
            <v>0</v>
          </cell>
          <cell r="R541">
            <v>0</v>
          </cell>
          <cell r="S541">
            <v>0</v>
          </cell>
        </row>
        <row r="542">
          <cell r="B542" t="str">
            <v>Power Systems</v>
          </cell>
          <cell r="C542">
            <v>242</v>
          </cell>
          <cell r="D542" t="str">
            <v>A &amp; G</v>
          </cell>
          <cell r="E542">
            <v>2420</v>
          </cell>
          <cell r="F542" t="str">
            <v>Ps Customer Communications</v>
          </cell>
          <cell r="G542" t="str">
            <v>NB</v>
          </cell>
          <cell r="H542" t="str">
            <v>I</v>
          </cell>
          <cell r="I542" t="str">
            <v>01XE5</v>
          </cell>
          <cell r="J542" t="str">
            <v>DISTRIBUTION ENGINEERING TECHN</v>
          </cell>
          <cell r="K542">
            <v>1</v>
          </cell>
          <cell r="L542">
            <v>20.190000000000001</v>
          </cell>
          <cell r="M542">
            <v>20.190000000000001</v>
          </cell>
          <cell r="N542" t="str">
            <v>A &amp; G</v>
          </cell>
          <cell r="O542">
            <v>20.190000000000001</v>
          </cell>
          <cell r="P542">
            <v>0</v>
          </cell>
          <cell r="Q542">
            <v>0</v>
          </cell>
          <cell r="R542">
            <v>0</v>
          </cell>
          <cell r="S542">
            <v>0</v>
          </cell>
        </row>
        <row r="543">
          <cell r="B543" t="str">
            <v>Power Systems</v>
          </cell>
          <cell r="C543">
            <v>242</v>
          </cell>
          <cell r="D543" t="str">
            <v>A &amp; G</v>
          </cell>
          <cell r="E543">
            <v>2420</v>
          </cell>
          <cell r="F543" t="str">
            <v>Ps Customer Communications</v>
          </cell>
          <cell r="G543" t="str">
            <v>NB</v>
          </cell>
          <cell r="H543" t="str">
            <v>I</v>
          </cell>
          <cell r="I543" t="str">
            <v>01XE5</v>
          </cell>
          <cell r="J543" t="str">
            <v>DISTRIBUTION ENGINEERING TECHN</v>
          </cell>
          <cell r="K543">
            <v>2</v>
          </cell>
          <cell r="L543">
            <v>20.81</v>
          </cell>
          <cell r="M543">
            <v>41.62</v>
          </cell>
          <cell r="N543" t="str">
            <v>A &amp; G</v>
          </cell>
          <cell r="O543">
            <v>41.62</v>
          </cell>
          <cell r="P543">
            <v>0</v>
          </cell>
          <cell r="Q543">
            <v>0</v>
          </cell>
          <cell r="R543">
            <v>0</v>
          </cell>
          <cell r="S543">
            <v>0</v>
          </cell>
        </row>
        <row r="544">
          <cell r="B544" t="str">
            <v>Power Systems</v>
          </cell>
          <cell r="C544">
            <v>242</v>
          </cell>
          <cell r="D544" t="str">
            <v>A &amp; G</v>
          </cell>
          <cell r="E544">
            <v>2420</v>
          </cell>
          <cell r="F544" t="str">
            <v>Ps Customer Communications</v>
          </cell>
          <cell r="G544" t="str">
            <v>NB</v>
          </cell>
          <cell r="H544" t="str">
            <v>I</v>
          </cell>
          <cell r="I544" t="str">
            <v>01XE5</v>
          </cell>
          <cell r="J544" t="str">
            <v>DISTRIBUTION ENGINEERING TECHN</v>
          </cell>
          <cell r="K544">
            <v>1</v>
          </cell>
          <cell r="L544">
            <v>21.13</v>
          </cell>
          <cell r="M544">
            <v>21.13</v>
          </cell>
          <cell r="N544" t="str">
            <v>A &amp; G</v>
          </cell>
          <cell r="O544">
            <v>21.13</v>
          </cell>
          <cell r="P544">
            <v>0</v>
          </cell>
          <cell r="Q544">
            <v>0</v>
          </cell>
          <cell r="R544">
            <v>0</v>
          </cell>
          <cell r="S544">
            <v>0</v>
          </cell>
        </row>
        <row r="545">
          <cell r="B545" t="str">
            <v>Power Systems</v>
          </cell>
          <cell r="C545">
            <v>242</v>
          </cell>
          <cell r="D545" t="str">
            <v>A &amp; G</v>
          </cell>
          <cell r="E545">
            <v>2420</v>
          </cell>
          <cell r="F545" t="str">
            <v>Ps Customer Communications</v>
          </cell>
          <cell r="G545" t="str">
            <v>NB</v>
          </cell>
          <cell r="H545" t="str">
            <v>I</v>
          </cell>
          <cell r="I545" t="str">
            <v>01XE5</v>
          </cell>
          <cell r="J545" t="str">
            <v>DISTRIBUTION ENGINEERING TECHN</v>
          </cell>
          <cell r="K545">
            <v>1</v>
          </cell>
          <cell r="L545">
            <v>21.56</v>
          </cell>
          <cell r="M545">
            <v>21.56</v>
          </cell>
          <cell r="N545" t="str">
            <v>A &amp; G</v>
          </cell>
          <cell r="O545">
            <v>21.56</v>
          </cell>
          <cell r="P545">
            <v>0</v>
          </cell>
          <cell r="Q545">
            <v>0</v>
          </cell>
          <cell r="R545">
            <v>0</v>
          </cell>
          <cell r="S545">
            <v>0</v>
          </cell>
        </row>
        <row r="546">
          <cell r="B546" t="str">
            <v>Power Systems</v>
          </cell>
          <cell r="C546">
            <v>242</v>
          </cell>
          <cell r="D546" t="str">
            <v>A &amp; G</v>
          </cell>
          <cell r="E546">
            <v>2420</v>
          </cell>
          <cell r="F546" t="str">
            <v>Ps Customer Communications</v>
          </cell>
          <cell r="G546" t="str">
            <v>NB</v>
          </cell>
          <cell r="H546" t="str">
            <v>I</v>
          </cell>
          <cell r="I546" t="str">
            <v>01XE5</v>
          </cell>
          <cell r="J546" t="str">
            <v>DISTRIBUTION ENGINEERING TECHN</v>
          </cell>
          <cell r="K546">
            <v>1</v>
          </cell>
          <cell r="L546">
            <v>22.19</v>
          </cell>
          <cell r="M546">
            <v>22.19</v>
          </cell>
          <cell r="N546" t="str">
            <v>A &amp; G</v>
          </cell>
          <cell r="O546">
            <v>22.19</v>
          </cell>
          <cell r="P546">
            <v>0</v>
          </cell>
          <cell r="Q546">
            <v>0</v>
          </cell>
          <cell r="R546">
            <v>0</v>
          </cell>
          <cell r="S546">
            <v>0</v>
          </cell>
        </row>
        <row r="547">
          <cell r="B547" t="str">
            <v>Power Systems</v>
          </cell>
          <cell r="C547">
            <v>316</v>
          </cell>
          <cell r="D547" t="str">
            <v>Not A &amp; G</v>
          </cell>
          <cell r="E547">
            <v>316</v>
          </cell>
          <cell r="F547" t="str">
            <v>Fleet Services Maintenance Ctr</v>
          </cell>
          <cell r="G547" t="str">
            <v>XM</v>
          </cell>
          <cell r="H547" t="str">
            <v>I</v>
          </cell>
          <cell r="I547" t="str">
            <v>01E6E</v>
          </cell>
          <cell r="J547" t="str">
            <v>AUTO SPECIALIST I</v>
          </cell>
          <cell r="K547">
            <v>1</v>
          </cell>
          <cell r="L547">
            <v>26.79</v>
          </cell>
          <cell r="M547">
            <v>26.79</v>
          </cell>
          <cell r="N547" t="str">
            <v>Fleet</v>
          </cell>
          <cell r="O547">
            <v>0</v>
          </cell>
          <cell r="P547">
            <v>0</v>
          </cell>
          <cell r="Q547">
            <v>0</v>
          </cell>
          <cell r="R547">
            <v>0</v>
          </cell>
          <cell r="S547">
            <v>26.79</v>
          </cell>
        </row>
        <row r="548">
          <cell r="B548" t="str">
            <v>Power Systems</v>
          </cell>
          <cell r="C548">
            <v>316</v>
          </cell>
          <cell r="D548" t="str">
            <v>Not A &amp; G</v>
          </cell>
          <cell r="E548">
            <v>316</v>
          </cell>
          <cell r="F548" t="str">
            <v>Fleet Services Maintenance Ctr</v>
          </cell>
          <cell r="G548" t="str">
            <v>XM</v>
          </cell>
          <cell r="H548" t="str">
            <v>M</v>
          </cell>
          <cell r="I548" t="str">
            <v>01EJ3</v>
          </cell>
          <cell r="J548" t="str">
            <v>CORPORATE FLEET MAINTENANCE MG</v>
          </cell>
          <cell r="K548">
            <v>1</v>
          </cell>
          <cell r="L548">
            <v>42.2</v>
          </cell>
          <cell r="M548">
            <v>42.2</v>
          </cell>
          <cell r="N548" t="str">
            <v>Fleet</v>
          </cell>
          <cell r="O548">
            <v>0</v>
          </cell>
          <cell r="P548">
            <v>0</v>
          </cell>
          <cell r="Q548">
            <v>0</v>
          </cell>
          <cell r="R548">
            <v>0</v>
          </cell>
          <cell r="S548">
            <v>42.2</v>
          </cell>
        </row>
        <row r="549">
          <cell r="B549" t="str">
            <v>Power Systems</v>
          </cell>
          <cell r="C549">
            <v>316</v>
          </cell>
          <cell r="D549" t="str">
            <v>Not A &amp; G</v>
          </cell>
          <cell r="E549">
            <v>316</v>
          </cell>
          <cell r="F549" t="str">
            <v>Fleet Services Maintenance Ctr</v>
          </cell>
          <cell r="G549" t="str">
            <v>XM</v>
          </cell>
          <cell r="H549" t="str">
            <v>I</v>
          </cell>
          <cell r="I549" t="str">
            <v>01KEE</v>
          </cell>
          <cell r="J549" t="str">
            <v>ASSOCIATE HEALTH &amp; SAFETY ADVI</v>
          </cell>
          <cell r="K549">
            <v>1</v>
          </cell>
          <cell r="L549">
            <v>24.98</v>
          </cell>
          <cell r="M549">
            <v>24.98</v>
          </cell>
          <cell r="N549" t="str">
            <v>Fleet</v>
          </cell>
          <cell r="O549">
            <v>0</v>
          </cell>
          <cell r="P549">
            <v>0</v>
          </cell>
          <cell r="Q549">
            <v>0</v>
          </cell>
          <cell r="R549">
            <v>0</v>
          </cell>
          <cell r="S549">
            <v>24.98</v>
          </cell>
        </row>
        <row r="550">
          <cell r="B550" t="str">
            <v>Power Systems</v>
          </cell>
          <cell r="C550">
            <v>316</v>
          </cell>
          <cell r="D550" t="str">
            <v>Not A &amp; G</v>
          </cell>
          <cell r="E550">
            <v>316</v>
          </cell>
          <cell r="F550" t="str">
            <v>Fleet Services Maintenance Ctr</v>
          </cell>
          <cell r="G550" t="str">
            <v>XM</v>
          </cell>
          <cell r="H550" t="str">
            <v>S</v>
          </cell>
          <cell r="I550" t="str">
            <v>01T67</v>
          </cell>
          <cell r="J550" t="str">
            <v>FLEET RESOURCE SUPERVISOR</v>
          </cell>
          <cell r="K550">
            <v>1</v>
          </cell>
          <cell r="L550">
            <v>29.09</v>
          </cell>
          <cell r="M550">
            <v>29.09</v>
          </cell>
          <cell r="N550" t="str">
            <v>Fleet</v>
          </cell>
          <cell r="O550">
            <v>0</v>
          </cell>
          <cell r="P550">
            <v>0</v>
          </cell>
          <cell r="Q550">
            <v>0</v>
          </cell>
          <cell r="R550">
            <v>0</v>
          </cell>
          <cell r="S550">
            <v>29.09</v>
          </cell>
        </row>
        <row r="551">
          <cell r="B551" t="str">
            <v>Power Systems</v>
          </cell>
          <cell r="C551">
            <v>316</v>
          </cell>
          <cell r="D551" t="str">
            <v>Not A &amp; G</v>
          </cell>
          <cell r="E551">
            <v>316</v>
          </cell>
          <cell r="F551" t="str">
            <v>Fleet Services Maintenance Ctr</v>
          </cell>
          <cell r="G551" t="str">
            <v>NB</v>
          </cell>
          <cell r="H551" t="str">
            <v>I</v>
          </cell>
          <cell r="I551" t="str">
            <v>01X62</v>
          </cell>
          <cell r="J551" t="str">
            <v>ADMINISTRATIVE SPECIALIST II</v>
          </cell>
          <cell r="K551">
            <v>1</v>
          </cell>
          <cell r="L551">
            <v>14.58</v>
          </cell>
          <cell r="M551">
            <v>14.58</v>
          </cell>
          <cell r="N551" t="str">
            <v>Fleet</v>
          </cell>
          <cell r="O551">
            <v>0</v>
          </cell>
          <cell r="P551">
            <v>0</v>
          </cell>
          <cell r="Q551">
            <v>0</v>
          </cell>
          <cell r="R551">
            <v>0</v>
          </cell>
          <cell r="S551">
            <v>14.58</v>
          </cell>
        </row>
        <row r="552">
          <cell r="B552" t="str">
            <v>Power Systems</v>
          </cell>
          <cell r="C552">
            <v>317</v>
          </cell>
          <cell r="D552" t="str">
            <v>Not A &amp; G</v>
          </cell>
          <cell r="E552">
            <v>317</v>
          </cell>
          <cell r="F552" t="str">
            <v>Fleet Services Power Plants</v>
          </cell>
          <cell r="G552" t="str">
            <v>XM</v>
          </cell>
          <cell r="H552" t="str">
            <v>S</v>
          </cell>
          <cell r="I552" t="str">
            <v>01E6G</v>
          </cell>
          <cell r="J552" t="str">
            <v>FLEET SERVICES AREA SUPV</v>
          </cell>
          <cell r="K552">
            <v>1</v>
          </cell>
          <cell r="L552">
            <v>31.28</v>
          </cell>
          <cell r="M552">
            <v>31.28</v>
          </cell>
          <cell r="N552" t="str">
            <v>Fleet</v>
          </cell>
          <cell r="O552">
            <v>0</v>
          </cell>
          <cell r="P552">
            <v>0</v>
          </cell>
          <cell r="Q552">
            <v>0</v>
          </cell>
          <cell r="R552">
            <v>0</v>
          </cell>
          <cell r="S552">
            <v>31.28</v>
          </cell>
        </row>
        <row r="553">
          <cell r="B553" t="str">
            <v>Power Systems</v>
          </cell>
          <cell r="C553">
            <v>317</v>
          </cell>
          <cell r="D553" t="str">
            <v>Not A &amp; G</v>
          </cell>
          <cell r="E553">
            <v>317</v>
          </cell>
          <cell r="F553" t="str">
            <v>Fleet Services Power Plants</v>
          </cell>
          <cell r="G553" t="str">
            <v>XM</v>
          </cell>
          <cell r="H553" t="str">
            <v>M</v>
          </cell>
          <cell r="I553" t="str">
            <v>01EK3</v>
          </cell>
          <cell r="J553" t="str">
            <v>FLEET SERVICES REGIONAL MGR</v>
          </cell>
          <cell r="K553">
            <v>1</v>
          </cell>
          <cell r="L553">
            <v>41.49</v>
          </cell>
          <cell r="M553">
            <v>41.49</v>
          </cell>
          <cell r="N553" t="str">
            <v>Fleet</v>
          </cell>
          <cell r="O553">
            <v>0</v>
          </cell>
          <cell r="P553">
            <v>0</v>
          </cell>
          <cell r="Q553">
            <v>0</v>
          </cell>
          <cell r="R553">
            <v>0</v>
          </cell>
          <cell r="S553">
            <v>41.49</v>
          </cell>
        </row>
        <row r="554">
          <cell r="B554" t="str">
            <v>Power Systems</v>
          </cell>
          <cell r="C554">
            <v>165</v>
          </cell>
          <cell r="D554" t="str">
            <v>Not A &amp; G</v>
          </cell>
          <cell r="E554">
            <v>1119</v>
          </cell>
          <cell r="F554" t="str">
            <v>Dsbn - Cntrl Fl Supv/Dsgn</v>
          </cell>
          <cell r="G554" t="str">
            <v>XM</v>
          </cell>
          <cell r="H554" t="str">
            <v>S</v>
          </cell>
          <cell r="I554" t="str">
            <v>01MQ5</v>
          </cell>
          <cell r="J554" t="str">
            <v>DISTRIBUTION SUPV III</v>
          </cell>
          <cell r="K554">
            <v>1</v>
          </cell>
          <cell r="L554">
            <v>29.81</v>
          </cell>
          <cell r="M554">
            <v>29.81</v>
          </cell>
          <cell r="N554" t="str">
            <v>Spv/Sup</v>
          </cell>
          <cell r="O554">
            <v>0</v>
          </cell>
          <cell r="P554">
            <v>29.81</v>
          </cell>
          <cell r="Q554">
            <v>0</v>
          </cell>
          <cell r="R554">
            <v>0</v>
          </cell>
          <cell r="S554">
            <v>0</v>
          </cell>
        </row>
        <row r="555">
          <cell r="B555" t="str">
            <v>Power Systems</v>
          </cell>
          <cell r="C555">
            <v>165</v>
          </cell>
          <cell r="D555" t="str">
            <v>Not A &amp; G</v>
          </cell>
          <cell r="E555">
            <v>1119</v>
          </cell>
          <cell r="F555" t="str">
            <v>Dsbn - Cntrl Fl Supv/Dsgn</v>
          </cell>
          <cell r="G555" t="str">
            <v>XM</v>
          </cell>
          <cell r="H555" t="str">
            <v>S</v>
          </cell>
          <cell r="I555" t="str">
            <v>01MQ5</v>
          </cell>
          <cell r="J555" t="str">
            <v>DISTRIBUTION SUPV III</v>
          </cell>
          <cell r="K555">
            <v>1</v>
          </cell>
          <cell r="L555">
            <v>33.39</v>
          </cell>
          <cell r="M555">
            <v>33.39</v>
          </cell>
          <cell r="N555" t="str">
            <v>Spv/Sup</v>
          </cell>
          <cell r="O555">
            <v>0</v>
          </cell>
          <cell r="P555">
            <v>33.39</v>
          </cell>
          <cell r="Q555">
            <v>0</v>
          </cell>
          <cell r="R555">
            <v>0</v>
          </cell>
          <cell r="S555">
            <v>0</v>
          </cell>
        </row>
        <row r="556">
          <cell r="B556" t="str">
            <v>Power Systems</v>
          </cell>
          <cell r="C556">
            <v>165</v>
          </cell>
          <cell r="D556" t="str">
            <v>Not A &amp; G</v>
          </cell>
          <cell r="E556">
            <v>1119</v>
          </cell>
          <cell r="F556" t="str">
            <v>Dsbn - Cntrl Fl Supv/Dsgn</v>
          </cell>
          <cell r="G556" t="str">
            <v>XM</v>
          </cell>
          <cell r="H556" t="str">
            <v>S</v>
          </cell>
          <cell r="I556" t="str">
            <v>01MQ5</v>
          </cell>
          <cell r="J556" t="str">
            <v>DISTRIBUTION SUPV III</v>
          </cell>
          <cell r="K556">
            <v>1</v>
          </cell>
          <cell r="L556">
            <v>33.6</v>
          </cell>
          <cell r="M556">
            <v>33.6</v>
          </cell>
          <cell r="N556" t="str">
            <v>Spv/Sup</v>
          </cell>
          <cell r="O556">
            <v>0</v>
          </cell>
          <cell r="P556">
            <v>33.6</v>
          </cell>
          <cell r="Q556">
            <v>0</v>
          </cell>
          <cell r="R556">
            <v>0</v>
          </cell>
          <cell r="S556">
            <v>0</v>
          </cell>
        </row>
        <row r="557">
          <cell r="B557" t="str">
            <v>Power Systems</v>
          </cell>
          <cell r="C557">
            <v>165</v>
          </cell>
          <cell r="D557" t="str">
            <v>Not A &amp; G</v>
          </cell>
          <cell r="E557">
            <v>1119</v>
          </cell>
          <cell r="F557" t="str">
            <v>Dsbn - Cntrl Fl Supv/Dsgn</v>
          </cell>
          <cell r="G557" t="str">
            <v>NB</v>
          </cell>
          <cell r="H557" t="str">
            <v>I</v>
          </cell>
          <cell r="I557" t="str">
            <v>01X63</v>
          </cell>
          <cell r="J557" t="str">
            <v>ADMINISTRATIVE SPECIALIST I</v>
          </cell>
          <cell r="K557">
            <v>1</v>
          </cell>
          <cell r="L557">
            <v>16.850000000000001</v>
          </cell>
          <cell r="M557">
            <v>16.850000000000001</v>
          </cell>
          <cell r="N557" t="str">
            <v>Spv/Sup</v>
          </cell>
          <cell r="O557">
            <v>0</v>
          </cell>
          <cell r="P557">
            <v>16.850000000000001</v>
          </cell>
          <cell r="Q557">
            <v>0</v>
          </cell>
          <cell r="R557">
            <v>0</v>
          </cell>
          <cell r="S557">
            <v>0</v>
          </cell>
        </row>
        <row r="558">
          <cell r="B558" t="str">
            <v>Power Systems</v>
          </cell>
          <cell r="C558">
            <v>165</v>
          </cell>
          <cell r="D558" t="str">
            <v>Not A &amp; G</v>
          </cell>
          <cell r="E558">
            <v>1119</v>
          </cell>
          <cell r="F558" t="str">
            <v>Dsbn - Cntrl Fl Supv/Dsgn</v>
          </cell>
          <cell r="G558" t="str">
            <v>NB</v>
          </cell>
          <cell r="H558" t="str">
            <v>I</v>
          </cell>
          <cell r="I558" t="str">
            <v>01X63</v>
          </cell>
          <cell r="J558" t="str">
            <v>ADMINISTRATIVE SPECIALIST I</v>
          </cell>
          <cell r="K558">
            <v>1</v>
          </cell>
          <cell r="L558">
            <v>16.89</v>
          </cell>
          <cell r="M558">
            <v>16.89</v>
          </cell>
          <cell r="N558" t="str">
            <v>Spv/Sup</v>
          </cell>
          <cell r="O558">
            <v>0</v>
          </cell>
          <cell r="P558">
            <v>16.89</v>
          </cell>
          <cell r="Q558">
            <v>0</v>
          </cell>
          <cell r="R558">
            <v>0</v>
          </cell>
          <cell r="S558">
            <v>0</v>
          </cell>
        </row>
        <row r="559">
          <cell r="B559" t="str">
            <v>Power Systems</v>
          </cell>
          <cell r="C559">
            <v>165</v>
          </cell>
          <cell r="D559" t="str">
            <v>Not A &amp; G</v>
          </cell>
          <cell r="E559">
            <v>1119</v>
          </cell>
          <cell r="F559" t="str">
            <v>Dsbn - Cntrl Fl Supv/Dsgn</v>
          </cell>
          <cell r="G559" t="str">
            <v>NB</v>
          </cell>
          <cell r="H559" t="str">
            <v>I</v>
          </cell>
          <cell r="I559" t="str">
            <v>01X63</v>
          </cell>
          <cell r="J559" t="str">
            <v>ADMINISTRATIVE SPECIALIST I</v>
          </cell>
          <cell r="K559">
            <v>1</v>
          </cell>
          <cell r="L559">
            <v>17.03</v>
          </cell>
          <cell r="M559">
            <v>17.03</v>
          </cell>
          <cell r="N559" t="str">
            <v>Spv/Sup</v>
          </cell>
          <cell r="O559">
            <v>0</v>
          </cell>
          <cell r="P559">
            <v>17.03</v>
          </cell>
          <cell r="Q559">
            <v>0</v>
          </cell>
          <cell r="R559">
            <v>0</v>
          </cell>
          <cell r="S559">
            <v>0</v>
          </cell>
        </row>
        <row r="560">
          <cell r="B560" t="str">
            <v>Power Systems</v>
          </cell>
          <cell r="C560">
            <v>165</v>
          </cell>
          <cell r="D560" t="str">
            <v>Not A &amp; G</v>
          </cell>
          <cell r="E560">
            <v>1119</v>
          </cell>
          <cell r="F560" t="str">
            <v>Dsbn - Cntrl Fl Supv/Dsgn</v>
          </cell>
          <cell r="G560" t="str">
            <v>NB</v>
          </cell>
          <cell r="H560" t="str">
            <v>I</v>
          </cell>
          <cell r="I560" t="str">
            <v>01X63</v>
          </cell>
          <cell r="J560" t="str">
            <v>ADMINISTRATIVE SPECIALIST I</v>
          </cell>
          <cell r="K560">
            <v>1</v>
          </cell>
          <cell r="L560">
            <v>18.309999999999999</v>
          </cell>
          <cell r="M560">
            <v>18.309999999999999</v>
          </cell>
          <cell r="N560" t="str">
            <v>Spv/Sup</v>
          </cell>
          <cell r="O560">
            <v>0</v>
          </cell>
          <cell r="P560">
            <v>18.309999999999999</v>
          </cell>
          <cell r="Q560">
            <v>0</v>
          </cell>
          <cell r="R560">
            <v>0</v>
          </cell>
          <cell r="S560">
            <v>0</v>
          </cell>
        </row>
        <row r="561">
          <cell r="B561" t="str">
            <v>Power Systems</v>
          </cell>
          <cell r="C561">
            <v>165</v>
          </cell>
          <cell r="D561" t="str">
            <v>Not A &amp; G</v>
          </cell>
          <cell r="E561">
            <v>1119</v>
          </cell>
          <cell r="F561" t="str">
            <v>Dsbn - Cntrl Fl Supv/Dsgn</v>
          </cell>
          <cell r="G561" t="str">
            <v>NB</v>
          </cell>
          <cell r="H561" t="str">
            <v>I</v>
          </cell>
          <cell r="I561" t="str">
            <v>01XH3</v>
          </cell>
          <cell r="J561" t="str">
            <v>CONSTRUCTION REGULATION PERMIT</v>
          </cell>
          <cell r="K561">
            <v>1</v>
          </cell>
          <cell r="L561">
            <v>18.940000000000001</v>
          </cell>
          <cell r="M561">
            <v>18.940000000000001</v>
          </cell>
          <cell r="N561" t="str">
            <v>Spv/Sup</v>
          </cell>
          <cell r="O561">
            <v>0</v>
          </cell>
          <cell r="P561">
            <v>18.940000000000001</v>
          </cell>
          <cell r="Q561">
            <v>0</v>
          </cell>
          <cell r="R561">
            <v>0</v>
          </cell>
          <cell r="S561">
            <v>0</v>
          </cell>
        </row>
        <row r="562">
          <cell r="B562" t="str">
            <v>Power Systems</v>
          </cell>
          <cell r="C562">
            <v>165</v>
          </cell>
          <cell r="D562" t="str">
            <v>Not A &amp; G</v>
          </cell>
          <cell r="E562">
            <v>1119</v>
          </cell>
          <cell r="F562" t="str">
            <v>Dsbn - Cntrl Fl Supv/Dsgn</v>
          </cell>
          <cell r="G562" t="str">
            <v>BU</v>
          </cell>
          <cell r="H562" t="str">
            <v>I</v>
          </cell>
          <cell r="I562" t="str">
            <v>05944</v>
          </cell>
          <cell r="J562" t="str">
            <v>RESTORATION SPEC</v>
          </cell>
          <cell r="K562">
            <v>1</v>
          </cell>
          <cell r="L562">
            <v>26.3</v>
          </cell>
          <cell r="M562">
            <v>26.3</v>
          </cell>
          <cell r="N562" t="str">
            <v>Line</v>
          </cell>
          <cell r="O562">
            <v>0</v>
          </cell>
          <cell r="P562">
            <v>0</v>
          </cell>
          <cell r="Q562">
            <v>0</v>
          </cell>
          <cell r="R562">
            <v>26.3</v>
          </cell>
          <cell r="S562">
            <v>0</v>
          </cell>
        </row>
        <row r="563">
          <cell r="B563" t="str">
            <v>Power Systems</v>
          </cell>
          <cell r="C563">
            <v>165</v>
          </cell>
          <cell r="D563" t="str">
            <v>Not A &amp; G</v>
          </cell>
          <cell r="E563">
            <v>1119</v>
          </cell>
          <cell r="F563" t="str">
            <v>Dsbn - Cntrl Fl Supv/Dsgn</v>
          </cell>
          <cell r="G563" t="str">
            <v>BU</v>
          </cell>
          <cell r="H563" t="str">
            <v>I</v>
          </cell>
          <cell r="I563" t="str">
            <v>05E37</v>
          </cell>
          <cell r="J563" t="str">
            <v>GROUND WORKER EARLY</v>
          </cell>
          <cell r="K563">
            <v>1</v>
          </cell>
          <cell r="L563">
            <v>19.22</v>
          </cell>
          <cell r="M563">
            <v>19.22</v>
          </cell>
          <cell r="N563" t="str">
            <v>Line</v>
          </cell>
          <cell r="O563">
            <v>0</v>
          </cell>
          <cell r="P563">
            <v>0</v>
          </cell>
          <cell r="Q563">
            <v>0</v>
          </cell>
          <cell r="R563">
            <v>19.22</v>
          </cell>
          <cell r="S563">
            <v>0</v>
          </cell>
        </row>
        <row r="564">
          <cell r="B564" t="str">
            <v>Power Systems</v>
          </cell>
          <cell r="C564">
            <v>165</v>
          </cell>
          <cell r="D564" t="str">
            <v>Not A &amp; G</v>
          </cell>
          <cell r="E564">
            <v>1119</v>
          </cell>
          <cell r="F564" t="str">
            <v>Dsbn - Cntrl Fl Supv/Dsgn</v>
          </cell>
          <cell r="G564" t="str">
            <v>BU</v>
          </cell>
          <cell r="H564" t="str">
            <v>I</v>
          </cell>
          <cell r="I564" t="str">
            <v>05E75</v>
          </cell>
          <cell r="J564" t="str">
            <v>LINE SPECIALIST EARLY</v>
          </cell>
          <cell r="K564">
            <v>1</v>
          </cell>
          <cell r="L564">
            <v>26.04</v>
          </cell>
          <cell r="M564">
            <v>26.04</v>
          </cell>
          <cell r="N564" t="str">
            <v>Line</v>
          </cell>
          <cell r="O564">
            <v>0</v>
          </cell>
          <cell r="P564">
            <v>0</v>
          </cell>
          <cell r="Q564">
            <v>0</v>
          </cell>
          <cell r="R564">
            <v>26.04</v>
          </cell>
          <cell r="S564">
            <v>0</v>
          </cell>
        </row>
        <row r="565">
          <cell r="B565" t="str">
            <v>Power Systems</v>
          </cell>
          <cell r="C565">
            <v>883</v>
          </cell>
          <cell r="D565" t="str">
            <v>Not A &amp; G</v>
          </cell>
          <cell r="E565">
            <v>8831</v>
          </cell>
          <cell r="F565" t="str">
            <v>Dsbn - Cntrl Operations</v>
          </cell>
          <cell r="G565" t="str">
            <v>BU</v>
          </cell>
          <cell r="H565" t="str">
            <v>I</v>
          </cell>
          <cell r="I565" t="str">
            <v>05140</v>
          </cell>
          <cell r="J565" t="str">
            <v>CABLE SPLICER</v>
          </cell>
          <cell r="K565">
            <v>3</v>
          </cell>
          <cell r="L565">
            <v>26.3</v>
          </cell>
          <cell r="M565">
            <v>78.900000000000006</v>
          </cell>
          <cell r="N565" t="str">
            <v>Line</v>
          </cell>
          <cell r="O565">
            <v>0</v>
          </cell>
          <cell r="P565">
            <v>0</v>
          </cell>
          <cell r="Q565">
            <v>0</v>
          </cell>
          <cell r="R565">
            <v>78.900000000000006</v>
          </cell>
          <cell r="S565">
            <v>0</v>
          </cell>
        </row>
        <row r="566">
          <cell r="B566" t="str">
            <v>Power Systems</v>
          </cell>
          <cell r="C566">
            <v>883</v>
          </cell>
          <cell r="D566" t="str">
            <v>Not A &amp; G</v>
          </cell>
          <cell r="E566">
            <v>8831</v>
          </cell>
          <cell r="F566" t="str">
            <v>Dsbn - Cntrl Operations</v>
          </cell>
          <cell r="G566" t="str">
            <v>BU</v>
          </cell>
          <cell r="H566" t="str">
            <v>I</v>
          </cell>
          <cell r="I566" t="str">
            <v>05258</v>
          </cell>
          <cell r="J566" t="str">
            <v>DISPATCHER CLERK</v>
          </cell>
          <cell r="K566">
            <v>1</v>
          </cell>
          <cell r="L566">
            <v>20.25</v>
          </cell>
          <cell r="M566">
            <v>20.25</v>
          </cell>
          <cell r="N566" t="str">
            <v>Barg Unit Supp</v>
          </cell>
          <cell r="O566">
            <v>0</v>
          </cell>
          <cell r="P566">
            <v>0</v>
          </cell>
          <cell r="Q566">
            <v>20.25</v>
          </cell>
          <cell r="R566">
            <v>0</v>
          </cell>
          <cell r="S566">
            <v>0</v>
          </cell>
        </row>
        <row r="567">
          <cell r="B567" t="str">
            <v>Power Systems</v>
          </cell>
          <cell r="C567">
            <v>883</v>
          </cell>
          <cell r="D567" t="str">
            <v>Not A &amp; G</v>
          </cell>
          <cell r="E567">
            <v>8831</v>
          </cell>
          <cell r="F567" t="str">
            <v>Dsbn - Cntrl Operations</v>
          </cell>
          <cell r="G567" t="str">
            <v>BU</v>
          </cell>
          <cell r="H567" t="str">
            <v>I</v>
          </cell>
          <cell r="I567" t="str">
            <v>05475</v>
          </cell>
          <cell r="J567" t="str">
            <v>LINE SPEC</v>
          </cell>
          <cell r="K567">
            <v>4</v>
          </cell>
          <cell r="L567">
            <v>26.04</v>
          </cell>
          <cell r="M567">
            <v>104.16</v>
          </cell>
          <cell r="N567" t="str">
            <v>Line</v>
          </cell>
          <cell r="O567">
            <v>0</v>
          </cell>
          <cell r="P567">
            <v>0</v>
          </cell>
          <cell r="Q567">
            <v>0</v>
          </cell>
          <cell r="R567">
            <v>104.16</v>
          </cell>
          <cell r="S567">
            <v>0</v>
          </cell>
        </row>
        <row r="568">
          <cell r="B568" t="str">
            <v>Power Systems</v>
          </cell>
          <cell r="C568">
            <v>883</v>
          </cell>
          <cell r="D568" t="str">
            <v>Not A &amp; G</v>
          </cell>
          <cell r="E568">
            <v>8831</v>
          </cell>
          <cell r="F568" t="str">
            <v>Dsbn - Cntrl Operations</v>
          </cell>
          <cell r="G568" t="str">
            <v>BU</v>
          </cell>
          <cell r="H568" t="str">
            <v>I</v>
          </cell>
          <cell r="I568" t="str">
            <v>05937</v>
          </cell>
          <cell r="J568" t="str">
            <v>GROUND WORKER</v>
          </cell>
          <cell r="K568">
            <v>3</v>
          </cell>
          <cell r="L568">
            <v>19.22</v>
          </cell>
          <cell r="M568">
            <v>57.66</v>
          </cell>
          <cell r="N568" t="str">
            <v>Line</v>
          </cell>
          <cell r="O568">
            <v>0</v>
          </cell>
          <cell r="P568">
            <v>0</v>
          </cell>
          <cell r="Q568">
            <v>0</v>
          </cell>
          <cell r="R568">
            <v>57.66</v>
          </cell>
          <cell r="S568">
            <v>0</v>
          </cell>
        </row>
        <row r="569">
          <cell r="B569" t="str">
            <v>Power Systems</v>
          </cell>
          <cell r="C569">
            <v>883</v>
          </cell>
          <cell r="D569" t="str">
            <v>Not A &amp; G</v>
          </cell>
          <cell r="E569">
            <v>8831</v>
          </cell>
          <cell r="F569" t="str">
            <v>Dsbn - Cntrl Operations</v>
          </cell>
          <cell r="G569" t="str">
            <v>BU</v>
          </cell>
          <cell r="H569" t="str">
            <v>I</v>
          </cell>
          <cell r="I569" t="str">
            <v>05944</v>
          </cell>
          <cell r="J569" t="str">
            <v>RESTORATION SPEC</v>
          </cell>
          <cell r="K569">
            <v>16</v>
          </cell>
          <cell r="L569">
            <v>26.3</v>
          </cell>
          <cell r="M569">
            <v>420.8</v>
          </cell>
          <cell r="N569" t="str">
            <v>Line</v>
          </cell>
          <cell r="O569">
            <v>0</v>
          </cell>
          <cell r="P569">
            <v>0</v>
          </cell>
          <cell r="Q569">
            <v>0</v>
          </cell>
          <cell r="R569">
            <v>420.8</v>
          </cell>
          <cell r="S569">
            <v>0</v>
          </cell>
        </row>
        <row r="570">
          <cell r="B570" t="str">
            <v>Power Systems</v>
          </cell>
          <cell r="C570">
            <v>883</v>
          </cell>
          <cell r="D570" t="str">
            <v>Not A &amp; G</v>
          </cell>
          <cell r="E570">
            <v>8831</v>
          </cell>
          <cell r="F570" t="str">
            <v>Dsbn - Cntrl Operations</v>
          </cell>
          <cell r="G570" t="str">
            <v>BU</v>
          </cell>
          <cell r="H570" t="str">
            <v>I</v>
          </cell>
          <cell r="I570" t="str">
            <v>05953</v>
          </cell>
          <cell r="J570" t="str">
            <v>TRUCK ATTENDANT</v>
          </cell>
          <cell r="K570">
            <v>1</v>
          </cell>
          <cell r="L570">
            <v>18.170000000000002</v>
          </cell>
          <cell r="M570">
            <v>18.170000000000002</v>
          </cell>
          <cell r="N570" t="str">
            <v>Barg Unit Supp</v>
          </cell>
          <cell r="O570">
            <v>0</v>
          </cell>
          <cell r="P570">
            <v>0</v>
          </cell>
          <cell r="Q570">
            <v>18.170000000000002</v>
          </cell>
          <cell r="R570">
            <v>0</v>
          </cell>
          <cell r="S570">
            <v>0</v>
          </cell>
        </row>
        <row r="571">
          <cell r="B571" t="str">
            <v>Power Systems</v>
          </cell>
          <cell r="C571">
            <v>883</v>
          </cell>
          <cell r="D571" t="str">
            <v>Not A &amp; G</v>
          </cell>
          <cell r="E571">
            <v>8831</v>
          </cell>
          <cell r="F571" t="str">
            <v>Dsbn - Cntrl Operations</v>
          </cell>
          <cell r="G571" t="str">
            <v>BU</v>
          </cell>
          <cell r="H571" t="str">
            <v>I</v>
          </cell>
          <cell r="I571" t="str">
            <v>05984</v>
          </cell>
          <cell r="J571" t="str">
            <v>SR LINE SPEC OL</v>
          </cell>
          <cell r="K571">
            <v>2</v>
          </cell>
          <cell r="L571">
            <v>27.37</v>
          </cell>
          <cell r="M571">
            <v>54.74</v>
          </cell>
          <cell r="N571" t="str">
            <v>Line</v>
          </cell>
          <cell r="O571">
            <v>0</v>
          </cell>
          <cell r="P571">
            <v>0</v>
          </cell>
          <cell r="Q571">
            <v>0</v>
          </cell>
          <cell r="R571">
            <v>54.74</v>
          </cell>
          <cell r="S571">
            <v>0</v>
          </cell>
        </row>
        <row r="572">
          <cell r="B572" t="str">
            <v>Power Systems</v>
          </cell>
          <cell r="C572">
            <v>883</v>
          </cell>
          <cell r="D572" t="str">
            <v>Not A &amp; G</v>
          </cell>
          <cell r="E572">
            <v>8831</v>
          </cell>
          <cell r="F572" t="str">
            <v>Dsbn - Cntrl Operations</v>
          </cell>
          <cell r="G572" t="str">
            <v>BU</v>
          </cell>
          <cell r="H572" t="str">
            <v>I</v>
          </cell>
          <cell r="I572" t="str">
            <v>05E05</v>
          </cell>
          <cell r="J572" t="str">
            <v>OPERATION CLERK A STENO EARLY</v>
          </cell>
          <cell r="K572">
            <v>5</v>
          </cell>
          <cell r="L572">
            <v>20.12</v>
          </cell>
          <cell r="M572">
            <v>100.60000000000001</v>
          </cell>
          <cell r="N572" t="str">
            <v>Barg Unit Supp</v>
          </cell>
          <cell r="O572">
            <v>0</v>
          </cell>
          <cell r="P572">
            <v>0</v>
          </cell>
          <cell r="Q572">
            <v>100.60000000000001</v>
          </cell>
          <cell r="R572">
            <v>0</v>
          </cell>
          <cell r="S572">
            <v>0</v>
          </cell>
        </row>
        <row r="573">
          <cell r="B573" t="str">
            <v>Power Systems</v>
          </cell>
          <cell r="C573">
            <v>883</v>
          </cell>
          <cell r="D573" t="str">
            <v>Not A &amp; G</v>
          </cell>
          <cell r="E573">
            <v>8831</v>
          </cell>
          <cell r="F573" t="str">
            <v>Dsbn - Cntrl Operations</v>
          </cell>
          <cell r="G573" t="str">
            <v>BU</v>
          </cell>
          <cell r="H573" t="str">
            <v>I</v>
          </cell>
          <cell r="I573" t="str">
            <v>05E11</v>
          </cell>
          <cell r="J573" t="str">
            <v>REPAIR TECH A UG EARLY</v>
          </cell>
          <cell r="K573">
            <v>1</v>
          </cell>
          <cell r="L573">
            <v>25.28</v>
          </cell>
          <cell r="M573">
            <v>25.28</v>
          </cell>
          <cell r="N573" t="str">
            <v>Line</v>
          </cell>
          <cell r="O573">
            <v>0</v>
          </cell>
          <cell r="P573">
            <v>0</v>
          </cell>
          <cell r="Q573">
            <v>0</v>
          </cell>
          <cell r="R573">
            <v>25.28</v>
          </cell>
          <cell r="S573">
            <v>0</v>
          </cell>
        </row>
        <row r="574">
          <cell r="B574" t="str">
            <v>Power Systems</v>
          </cell>
          <cell r="C574">
            <v>883</v>
          </cell>
          <cell r="D574" t="str">
            <v>Not A &amp; G</v>
          </cell>
          <cell r="E574">
            <v>8831</v>
          </cell>
          <cell r="F574" t="str">
            <v>Dsbn - Cntrl Operations</v>
          </cell>
          <cell r="G574" t="str">
            <v>BU</v>
          </cell>
          <cell r="H574" t="str">
            <v>I</v>
          </cell>
          <cell r="I574" t="str">
            <v>05E33</v>
          </cell>
          <cell r="J574" t="str">
            <v>HELPER - EARLY</v>
          </cell>
          <cell r="K574">
            <v>1</v>
          </cell>
          <cell r="L574">
            <v>13.82</v>
          </cell>
          <cell r="M574">
            <v>13.82</v>
          </cell>
          <cell r="N574" t="str">
            <v>Line</v>
          </cell>
          <cell r="O574">
            <v>0</v>
          </cell>
          <cell r="P574">
            <v>0</v>
          </cell>
          <cell r="Q574">
            <v>0</v>
          </cell>
          <cell r="R574">
            <v>13.82</v>
          </cell>
          <cell r="S574">
            <v>0</v>
          </cell>
        </row>
        <row r="575">
          <cell r="B575" t="str">
            <v>Power Systems</v>
          </cell>
          <cell r="C575">
            <v>883</v>
          </cell>
          <cell r="D575" t="str">
            <v>Not A &amp; G</v>
          </cell>
          <cell r="E575">
            <v>8831</v>
          </cell>
          <cell r="F575" t="str">
            <v>Dsbn - Cntrl Operations</v>
          </cell>
          <cell r="G575" t="str">
            <v>BU</v>
          </cell>
          <cell r="H575" t="str">
            <v>I</v>
          </cell>
          <cell r="I575" t="str">
            <v>05E37</v>
          </cell>
          <cell r="J575" t="str">
            <v>GROUND WORKER - EARLY</v>
          </cell>
          <cell r="K575">
            <v>17</v>
          </cell>
          <cell r="L575">
            <v>19.22</v>
          </cell>
          <cell r="M575">
            <v>326.74</v>
          </cell>
          <cell r="N575" t="str">
            <v>Line</v>
          </cell>
          <cell r="O575">
            <v>0</v>
          </cell>
          <cell r="P575">
            <v>0</v>
          </cell>
          <cell r="Q575">
            <v>0</v>
          </cell>
          <cell r="R575">
            <v>326.74</v>
          </cell>
          <cell r="S575">
            <v>0</v>
          </cell>
        </row>
        <row r="576">
          <cell r="B576" t="str">
            <v>Power Systems</v>
          </cell>
          <cell r="C576">
            <v>883</v>
          </cell>
          <cell r="D576" t="str">
            <v>Not A &amp; G</v>
          </cell>
          <cell r="E576">
            <v>8831</v>
          </cell>
          <cell r="F576" t="str">
            <v>Dsbn - Cntrl Operations</v>
          </cell>
          <cell r="G576" t="str">
            <v>BU</v>
          </cell>
          <cell r="H576" t="str">
            <v>I</v>
          </cell>
          <cell r="I576" t="str">
            <v>05E40</v>
          </cell>
          <cell r="J576" t="str">
            <v>CABLE SPLICER - EARLY</v>
          </cell>
          <cell r="K576">
            <v>15</v>
          </cell>
          <cell r="L576">
            <v>26.3</v>
          </cell>
          <cell r="M576">
            <v>394.5</v>
          </cell>
          <cell r="N576" t="str">
            <v>Line</v>
          </cell>
          <cell r="O576">
            <v>0</v>
          </cell>
          <cell r="P576">
            <v>0</v>
          </cell>
          <cell r="Q576">
            <v>0</v>
          </cell>
          <cell r="R576">
            <v>394.5</v>
          </cell>
          <cell r="S576">
            <v>0</v>
          </cell>
        </row>
        <row r="577">
          <cell r="B577" t="str">
            <v>Power Systems</v>
          </cell>
          <cell r="C577">
            <v>883</v>
          </cell>
          <cell r="D577" t="str">
            <v>Not A &amp; G</v>
          </cell>
          <cell r="E577">
            <v>8831</v>
          </cell>
          <cell r="F577" t="str">
            <v>Dsbn - Cntrl Operations</v>
          </cell>
          <cell r="G577" t="str">
            <v>BU</v>
          </cell>
          <cell r="H577" t="str">
            <v>I</v>
          </cell>
          <cell r="I577" t="str">
            <v>05E53</v>
          </cell>
          <cell r="J577" t="str">
            <v>TRUCK ATTENDANT EARLY</v>
          </cell>
          <cell r="K577">
            <v>1</v>
          </cell>
          <cell r="L577">
            <v>18.170000000000002</v>
          </cell>
          <cell r="M577">
            <v>18.170000000000002</v>
          </cell>
          <cell r="N577" t="str">
            <v>Barg Unit Supp</v>
          </cell>
          <cell r="O577">
            <v>0</v>
          </cell>
          <cell r="P577">
            <v>0</v>
          </cell>
          <cell r="Q577">
            <v>18.170000000000002</v>
          </cell>
          <cell r="R577">
            <v>0</v>
          </cell>
          <cell r="S577">
            <v>0</v>
          </cell>
        </row>
        <row r="578">
          <cell r="B578" t="str">
            <v>Power Systems</v>
          </cell>
          <cell r="C578">
            <v>883</v>
          </cell>
          <cell r="D578" t="str">
            <v>Not A &amp; G</v>
          </cell>
          <cell r="E578">
            <v>8831</v>
          </cell>
          <cell r="F578" t="str">
            <v>Dsbn - Cntrl Operations</v>
          </cell>
          <cell r="G578" t="str">
            <v>BU</v>
          </cell>
          <cell r="H578" t="str">
            <v>I</v>
          </cell>
          <cell r="I578" t="str">
            <v>05E58</v>
          </cell>
          <cell r="J578" t="str">
            <v>DISPATCHER CLERK EARLY</v>
          </cell>
          <cell r="K578">
            <v>1</v>
          </cell>
          <cell r="L578">
            <v>20.25</v>
          </cell>
          <cell r="M578">
            <v>20.25</v>
          </cell>
          <cell r="N578" t="str">
            <v>Barg Unit Supp</v>
          </cell>
          <cell r="O578">
            <v>0</v>
          </cell>
          <cell r="P578">
            <v>0</v>
          </cell>
          <cell r="Q578">
            <v>20.25</v>
          </cell>
          <cell r="R578">
            <v>0</v>
          </cell>
          <cell r="S578">
            <v>0</v>
          </cell>
        </row>
        <row r="579">
          <cell r="B579" t="str">
            <v>Power Systems</v>
          </cell>
          <cell r="C579">
            <v>883</v>
          </cell>
          <cell r="D579" t="str">
            <v>Not A &amp; G</v>
          </cell>
          <cell r="E579">
            <v>8831</v>
          </cell>
          <cell r="F579" t="str">
            <v>Dsbn - Cntrl Operations</v>
          </cell>
          <cell r="G579" t="str">
            <v>BU</v>
          </cell>
          <cell r="H579" t="str">
            <v>I</v>
          </cell>
          <cell r="I579" t="str">
            <v>05E61</v>
          </cell>
          <cell r="J579" t="str">
            <v>NETWORK MAINT ELECT EARLY</v>
          </cell>
          <cell r="K579">
            <v>2</v>
          </cell>
          <cell r="L579">
            <v>26.1</v>
          </cell>
          <cell r="M579">
            <v>52.2</v>
          </cell>
          <cell r="N579" t="str">
            <v>Line</v>
          </cell>
          <cell r="O579">
            <v>0</v>
          </cell>
          <cell r="P579">
            <v>0</v>
          </cell>
          <cell r="Q579">
            <v>0</v>
          </cell>
          <cell r="R579">
            <v>52.2</v>
          </cell>
          <cell r="S579">
            <v>0</v>
          </cell>
        </row>
        <row r="580">
          <cell r="B580" t="str">
            <v>Power Systems</v>
          </cell>
          <cell r="C580">
            <v>883</v>
          </cell>
          <cell r="D580" t="str">
            <v>Not A &amp; G</v>
          </cell>
          <cell r="E580">
            <v>8831</v>
          </cell>
          <cell r="F580" t="str">
            <v>Dsbn - Cntrl Operations</v>
          </cell>
          <cell r="G580" t="str">
            <v>BU</v>
          </cell>
          <cell r="H580" t="str">
            <v>I</v>
          </cell>
          <cell r="I580" t="str">
            <v>05E75</v>
          </cell>
          <cell r="J580" t="str">
            <v>LINE SPEC</v>
          </cell>
          <cell r="K580">
            <v>1</v>
          </cell>
          <cell r="L580">
            <v>26.04</v>
          </cell>
          <cell r="M580">
            <v>26.04</v>
          </cell>
          <cell r="N580" t="str">
            <v>Line</v>
          </cell>
          <cell r="O580">
            <v>0</v>
          </cell>
          <cell r="P580">
            <v>0</v>
          </cell>
          <cell r="Q580">
            <v>0</v>
          </cell>
          <cell r="R580">
            <v>26.04</v>
          </cell>
          <cell r="S580">
            <v>0</v>
          </cell>
        </row>
        <row r="581">
          <cell r="B581" t="str">
            <v>Power Systems</v>
          </cell>
          <cell r="C581">
            <v>883</v>
          </cell>
          <cell r="D581" t="str">
            <v>Not A &amp; G</v>
          </cell>
          <cell r="E581">
            <v>8831</v>
          </cell>
          <cell r="F581" t="str">
            <v>Dsbn - Cntrl Operations</v>
          </cell>
          <cell r="G581" t="str">
            <v>BU</v>
          </cell>
          <cell r="H581" t="str">
            <v>I</v>
          </cell>
          <cell r="I581" t="str">
            <v>05E75</v>
          </cell>
          <cell r="J581" t="str">
            <v>LINE SPEC EARLY</v>
          </cell>
          <cell r="K581">
            <v>9</v>
          </cell>
          <cell r="L581">
            <v>26.04</v>
          </cell>
          <cell r="M581">
            <v>234.35999999999999</v>
          </cell>
          <cell r="N581" t="str">
            <v>Line</v>
          </cell>
          <cell r="O581">
            <v>0</v>
          </cell>
          <cell r="P581">
            <v>0</v>
          </cell>
          <cell r="Q581">
            <v>0</v>
          </cell>
          <cell r="R581">
            <v>234.35999999999999</v>
          </cell>
          <cell r="S581">
            <v>0</v>
          </cell>
        </row>
        <row r="582">
          <cell r="B582" t="str">
            <v>Power Systems</v>
          </cell>
          <cell r="C582">
            <v>883</v>
          </cell>
          <cell r="D582" t="str">
            <v>Not A &amp; G</v>
          </cell>
          <cell r="E582">
            <v>8831</v>
          </cell>
          <cell r="F582" t="str">
            <v>Dsbn - Cntrl Operations</v>
          </cell>
          <cell r="G582" t="str">
            <v>BU</v>
          </cell>
          <cell r="H582" t="str">
            <v>I</v>
          </cell>
          <cell r="I582" t="str">
            <v>05E75</v>
          </cell>
          <cell r="J582" t="str">
            <v>LINE SPECIALIST EARLY</v>
          </cell>
          <cell r="K582">
            <v>2</v>
          </cell>
          <cell r="L582">
            <v>26.04</v>
          </cell>
          <cell r="M582">
            <v>52.08</v>
          </cell>
          <cell r="N582" t="str">
            <v>Line</v>
          </cell>
          <cell r="O582">
            <v>0</v>
          </cell>
          <cell r="P582">
            <v>0</v>
          </cell>
          <cell r="Q582">
            <v>0</v>
          </cell>
          <cell r="R582">
            <v>52.08</v>
          </cell>
          <cell r="S582">
            <v>0</v>
          </cell>
        </row>
        <row r="583">
          <cell r="B583" t="str">
            <v>Power Systems</v>
          </cell>
          <cell r="C583">
            <v>883</v>
          </cell>
          <cell r="D583" t="str">
            <v>Not A &amp; G</v>
          </cell>
          <cell r="E583">
            <v>8831</v>
          </cell>
          <cell r="F583" t="str">
            <v>Dsbn - Cntrl Operations</v>
          </cell>
          <cell r="G583" t="str">
            <v>BU</v>
          </cell>
          <cell r="H583" t="str">
            <v>I</v>
          </cell>
          <cell r="I583" t="str">
            <v>05E75</v>
          </cell>
          <cell r="J583" t="str">
            <v>LINE SPECIALIST EARLY</v>
          </cell>
          <cell r="K583">
            <v>1</v>
          </cell>
          <cell r="L583">
            <v>26.04</v>
          </cell>
          <cell r="M583">
            <v>26.04</v>
          </cell>
          <cell r="N583" t="str">
            <v>Line</v>
          </cell>
          <cell r="O583">
            <v>0</v>
          </cell>
          <cell r="P583">
            <v>0</v>
          </cell>
          <cell r="Q583">
            <v>0</v>
          </cell>
          <cell r="R583">
            <v>26.04</v>
          </cell>
          <cell r="S583">
            <v>0</v>
          </cell>
        </row>
        <row r="584">
          <cell r="B584" t="str">
            <v>Power Systems</v>
          </cell>
          <cell r="C584">
            <v>883</v>
          </cell>
          <cell r="D584" t="str">
            <v>Not A &amp; G</v>
          </cell>
          <cell r="E584">
            <v>8831</v>
          </cell>
          <cell r="F584" t="str">
            <v>Dsbn - Cntrl Operations</v>
          </cell>
          <cell r="G584" t="str">
            <v>BU</v>
          </cell>
          <cell r="H584" t="str">
            <v>I</v>
          </cell>
          <cell r="I584" t="str">
            <v>05E84</v>
          </cell>
          <cell r="J584" t="str">
            <v>SR LINE SPEC OL EARLY</v>
          </cell>
          <cell r="K584">
            <v>10</v>
          </cell>
          <cell r="L584">
            <v>27.37</v>
          </cell>
          <cell r="M584">
            <v>273.7</v>
          </cell>
          <cell r="N584" t="str">
            <v>Line</v>
          </cell>
          <cell r="O584">
            <v>0</v>
          </cell>
          <cell r="P584">
            <v>0</v>
          </cell>
          <cell r="Q584">
            <v>0</v>
          </cell>
          <cell r="R584">
            <v>273.7</v>
          </cell>
          <cell r="S584">
            <v>0</v>
          </cell>
        </row>
        <row r="585">
          <cell r="B585" t="str">
            <v>Power Systems</v>
          </cell>
          <cell r="C585">
            <v>883</v>
          </cell>
          <cell r="D585" t="str">
            <v>Not A &amp; G</v>
          </cell>
          <cell r="E585">
            <v>8831</v>
          </cell>
          <cell r="F585" t="str">
            <v>Dsbn - Cntrl Operations</v>
          </cell>
          <cell r="G585" t="str">
            <v>BU</v>
          </cell>
          <cell r="H585" t="str">
            <v>I</v>
          </cell>
          <cell r="I585" t="str">
            <v>05E99</v>
          </cell>
          <cell r="J585" t="str">
            <v>LEAD CONSTR SPEC EARLY</v>
          </cell>
          <cell r="K585">
            <v>1</v>
          </cell>
          <cell r="L585">
            <v>27.71</v>
          </cell>
          <cell r="M585">
            <v>27.71</v>
          </cell>
          <cell r="N585" t="str">
            <v>Line</v>
          </cell>
          <cell r="O585">
            <v>0</v>
          </cell>
          <cell r="P585">
            <v>0</v>
          </cell>
          <cell r="Q585">
            <v>0</v>
          </cell>
          <cell r="R585">
            <v>27.71</v>
          </cell>
          <cell r="S585">
            <v>0</v>
          </cell>
        </row>
        <row r="586">
          <cell r="B586" t="str">
            <v>Power Systems</v>
          </cell>
          <cell r="C586">
            <v>883</v>
          </cell>
          <cell r="D586" t="str">
            <v>Not A &amp; G</v>
          </cell>
          <cell r="E586">
            <v>8831</v>
          </cell>
          <cell r="F586" t="str">
            <v>Dsbn - Cntrl Operations</v>
          </cell>
          <cell r="G586" t="str">
            <v>BU</v>
          </cell>
          <cell r="H586" t="str">
            <v>I</v>
          </cell>
          <cell r="I586" t="str">
            <v>05L37</v>
          </cell>
          <cell r="J586" t="str">
            <v>GROUND WORKER - LATE</v>
          </cell>
          <cell r="K586">
            <v>1</v>
          </cell>
          <cell r="L586">
            <v>19.22</v>
          </cell>
          <cell r="M586">
            <v>19.22</v>
          </cell>
          <cell r="N586" t="str">
            <v>Line</v>
          </cell>
          <cell r="O586">
            <v>0</v>
          </cell>
          <cell r="P586">
            <v>0</v>
          </cell>
          <cell r="Q586">
            <v>0</v>
          </cell>
          <cell r="R586">
            <v>19.22</v>
          </cell>
          <cell r="S586">
            <v>0</v>
          </cell>
        </row>
        <row r="587">
          <cell r="B587" t="str">
            <v>Power Systems</v>
          </cell>
          <cell r="C587">
            <v>883</v>
          </cell>
          <cell r="D587" t="str">
            <v>Not A &amp; G</v>
          </cell>
          <cell r="E587">
            <v>8831</v>
          </cell>
          <cell r="F587" t="str">
            <v>Dsbn - Cntrl Operations</v>
          </cell>
          <cell r="G587" t="str">
            <v>BU</v>
          </cell>
          <cell r="H587" t="str">
            <v>I</v>
          </cell>
          <cell r="I587" t="str">
            <v>05L40</v>
          </cell>
          <cell r="J587" t="str">
            <v>CABLE SPLICER - LATE</v>
          </cell>
          <cell r="K587">
            <v>2</v>
          </cell>
          <cell r="L587">
            <v>26.3</v>
          </cell>
          <cell r="M587">
            <v>52.6</v>
          </cell>
          <cell r="N587" t="str">
            <v>Line</v>
          </cell>
          <cell r="O587">
            <v>0</v>
          </cell>
          <cell r="P587">
            <v>0</v>
          </cell>
          <cell r="Q587">
            <v>0</v>
          </cell>
          <cell r="R587">
            <v>52.6</v>
          </cell>
          <cell r="S587">
            <v>0</v>
          </cell>
        </row>
        <row r="588">
          <cell r="B588" t="str">
            <v>Power Systems</v>
          </cell>
          <cell r="C588">
            <v>883</v>
          </cell>
          <cell r="D588" t="str">
            <v>Not A &amp; G</v>
          </cell>
          <cell r="E588">
            <v>8831</v>
          </cell>
          <cell r="F588" t="str">
            <v>Dsbn - Cntrl Operations</v>
          </cell>
          <cell r="G588" t="str">
            <v>BU</v>
          </cell>
          <cell r="H588" t="str">
            <v>I</v>
          </cell>
          <cell r="I588" t="str">
            <v>05L75</v>
          </cell>
          <cell r="J588" t="str">
            <v>LINE SPEC LATE</v>
          </cell>
          <cell r="K588">
            <v>2</v>
          </cell>
          <cell r="L588">
            <v>26.04</v>
          </cell>
          <cell r="M588">
            <v>52.08</v>
          </cell>
          <cell r="N588" t="str">
            <v>Line</v>
          </cell>
          <cell r="O588">
            <v>0</v>
          </cell>
          <cell r="P588">
            <v>0</v>
          </cell>
          <cell r="Q588">
            <v>0</v>
          </cell>
          <cell r="R588">
            <v>52.08</v>
          </cell>
          <cell r="S588">
            <v>0</v>
          </cell>
        </row>
        <row r="589">
          <cell r="B589" t="str">
            <v>Power Systems</v>
          </cell>
          <cell r="C589">
            <v>883</v>
          </cell>
          <cell r="D589" t="str">
            <v>Not A &amp; G</v>
          </cell>
          <cell r="E589">
            <v>8831</v>
          </cell>
          <cell r="F589" t="str">
            <v>Dsbn - Cntrl Operations</v>
          </cell>
          <cell r="G589" t="str">
            <v>BU</v>
          </cell>
          <cell r="H589" t="str">
            <v>I</v>
          </cell>
          <cell r="I589" t="str">
            <v>05L84</v>
          </cell>
          <cell r="J589" t="str">
            <v>SR LINE SPEC OL LATE</v>
          </cell>
          <cell r="K589">
            <v>2</v>
          </cell>
          <cell r="L589">
            <v>27.37</v>
          </cell>
          <cell r="M589">
            <v>54.74</v>
          </cell>
          <cell r="N589" t="str">
            <v>Line</v>
          </cell>
          <cell r="O589">
            <v>0</v>
          </cell>
          <cell r="P589">
            <v>0</v>
          </cell>
          <cell r="Q589">
            <v>0</v>
          </cell>
          <cell r="R589">
            <v>54.74</v>
          </cell>
          <cell r="S589">
            <v>0</v>
          </cell>
        </row>
        <row r="590">
          <cell r="B590" t="str">
            <v>Power Systems</v>
          </cell>
          <cell r="C590">
            <v>828</v>
          </cell>
          <cell r="D590" t="str">
            <v>Not A &amp; G</v>
          </cell>
          <cell r="E590">
            <v>8839</v>
          </cell>
          <cell r="F590" t="str">
            <v>Dsbn - Cntrl Supv/Dsgn</v>
          </cell>
          <cell r="G590" t="str">
            <v>XM</v>
          </cell>
          <cell r="H590" t="str">
            <v>S</v>
          </cell>
          <cell r="I590" t="str">
            <v>01M05</v>
          </cell>
          <cell r="J590" t="str">
            <v>DISTRIBUTION SUPV I</v>
          </cell>
          <cell r="K590">
            <v>1</v>
          </cell>
          <cell r="L590">
            <v>41.73</v>
          </cell>
          <cell r="M590">
            <v>41.73</v>
          </cell>
          <cell r="N590" t="str">
            <v>Spv/Sup</v>
          </cell>
          <cell r="O590">
            <v>0</v>
          </cell>
          <cell r="P590">
            <v>41.73</v>
          </cell>
          <cell r="Q590">
            <v>0</v>
          </cell>
          <cell r="R590">
            <v>0</v>
          </cell>
          <cell r="S590">
            <v>0</v>
          </cell>
        </row>
        <row r="591">
          <cell r="B591" t="str">
            <v>Power Systems</v>
          </cell>
          <cell r="C591">
            <v>828</v>
          </cell>
          <cell r="D591" t="str">
            <v>Not A &amp; G</v>
          </cell>
          <cell r="E591">
            <v>8839</v>
          </cell>
          <cell r="F591" t="str">
            <v>Dsbn - Cntrl Supv/Dsgn</v>
          </cell>
          <cell r="G591" t="str">
            <v>XM</v>
          </cell>
          <cell r="H591" t="str">
            <v>S</v>
          </cell>
          <cell r="I591" t="str">
            <v>01M05</v>
          </cell>
          <cell r="J591" t="str">
            <v>DISTRIBUTION SUPV I</v>
          </cell>
          <cell r="K591">
            <v>1</v>
          </cell>
          <cell r="L591">
            <v>42.63</v>
          </cell>
          <cell r="M591">
            <v>42.63</v>
          </cell>
          <cell r="N591" t="str">
            <v>Spv/Sup</v>
          </cell>
          <cell r="O591">
            <v>0</v>
          </cell>
          <cell r="P591">
            <v>42.63</v>
          </cell>
          <cell r="Q591">
            <v>0</v>
          </cell>
          <cell r="R591">
            <v>0</v>
          </cell>
          <cell r="S591">
            <v>0</v>
          </cell>
        </row>
        <row r="592">
          <cell r="B592" t="str">
            <v>Power Systems</v>
          </cell>
          <cell r="C592">
            <v>828</v>
          </cell>
          <cell r="D592" t="str">
            <v>Not A &amp; G</v>
          </cell>
          <cell r="E592">
            <v>8839</v>
          </cell>
          <cell r="F592" t="str">
            <v>Dsbn - Cntrl Supv/Dsgn</v>
          </cell>
          <cell r="G592" t="str">
            <v>XM</v>
          </cell>
          <cell r="H592" t="str">
            <v>I</v>
          </cell>
          <cell r="I592" t="str">
            <v>01M14</v>
          </cell>
          <cell r="J592" t="str">
            <v>DISTRIBUTION ENG &amp; OPS SR ENGI</v>
          </cell>
          <cell r="K592">
            <v>1</v>
          </cell>
          <cell r="L592">
            <v>37.44</v>
          </cell>
          <cell r="M592">
            <v>37.44</v>
          </cell>
          <cell r="N592" t="str">
            <v>Spv/Sup</v>
          </cell>
          <cell r="O592">
            <v>0</v>
          </cell>
          <cell r="P592">
            <v>37.44</v>
          </cell>
          <cell r="Q592">
            <v>0</v>
          </cell>
          <cell r="R592">
            <v>0</v>
          </cell>
          <cell r="S592">
            <v>0</v>
          </cell>
        </row>
        <row r="593">
          <cell r="B593" t="str">
            <v>Power Systems</v>
          </cell>
          <cell r="C593">
            <v>828</v>
          </cell>
          <cell r="D593" t="str">
            <v>Not A &amp; G</v>
          </cell>
          <cell r="E593">
            <v>8839</v>
          </cell>
          <cell r="F593" t="str">
            <v>Dsbn - Cntrl Supv/Dsgn</v>
          </cell>
          <cell r="G593" t="str">
            <v>XM</v>
          </cell>
          <cell r="H593" t="str">
            <v>I</v>
          </cell>
          <cell r="I593" t="str">
            <v>01MAA</v>
          </cell>
          <cell r="J593" t="str">
            <v>SR SYSTEM PROJECT MGR</v>
          </cell>
          <cell r="K593">
            <v>1</v>
          </cell>
          <cell r="L593">
            <v>32.090000000000003</v>
          </cell>
          <cell r="M593">
            <v>32.090000000000003</v>
          </cell>
          <cell r="N593" t="str">
            <v>Spv/Sup</v>
          </cell>
          <cell r="O593">
            <v>0</v>
          </cell>
          <cell r="P593">
            <v>32.090000000000003</v>
          </cell>
          <cell r="Q593">
            <v>0</v>
          </cell>
          <cell r="R593">
            <v>0</v>
          </cell>
          <cell r="S593">
            <v>0</v>
          </cell>
        </row>
        <row r="594">
          <cell r="B594" t="str">
            <v>Power Systems</v>
          </cell>
          <cell r="C594">
            <v>828</v>
          </cell>
          <cell r="D594" t="str">
            <v>Not A &amp; G</v>
          </cell>
          <cell r="E594">
            <v>8839</v>
          </cell>
          <cell r="F594" t="str">
            <v>Dsbn - Cntrl Supv/Dsgn</v>
          </cell>
          <cell r="G594" t="str">
            <v>XM</v>
          </cell>
          <cell r="H594" t="str">
            <v>I</v>
          </cell>
          <cell r="I594" t="str">
            <v>01MAA</v>
          </cell>
          <cell r="J594" t="str">
            <v>SR SYSTEM PROJECT MGR</v>
          </cell>
          <cell r="K594">
            <v>1</v>
          </cell>
          <cell r="L594">
            <v>33.11</v>
          </cell>
          <cell r="M594">
            <v>33.11</v>
          </cell>
          <cell r="N594" t="str">
            <v>Spv/Sup</v>
          </cell>
          <cell r="O594">
            <v>0</v>
          </cell>
          <cell r="P594">
            <v>33.11</v>
          </cell>
          <cell r="Q594">
            <v>0</v>
          </cell>
          <cell r="R594">
            <v>0</v>
          </cell>
          <cell r="S594">
            <v>0</v>
          </cell>
        </row>
        <row r="595">
          <cell r="B595" t="str">
            <v>Power Systems</v>
          </cell>
          <cell r="C595">
            <v>828</v>
          </cell>
          <cell r="D595" t="str">
            <v>Not A &amp; G</v>
          </cell>
          <cell r="E595">
            <v>8839</v>
          </cell>
          <cell r="F595" t="str">
            <v>Dsbn - Cntrl Supv/Dsgn</v>
          </cell>
          <cell r="G595" t="str">
            <v>XM</v>
          </cell>
          <cell r="H595" t="str">
            <v>I</v>
          </cell>
          <cell r="I595" t="str">
            <v>01MAA</v>
          </cell>
          <cell r="J595" t="str">
            <v>SR SYSTEM PROJECT MGR</v>
          </cell>
          <cell r="K595">
            <v>1</v>
          </cell>
          <cell r="L595">
            <v>34.24</v>
          </cell>
          <cell r="M595">
            <v>34.24</v>
          </cell>
          <cell r="N595" t="str">
            <v>Spv/Sup</v>
          </cell>
          <cell r="O595">
            <v>0</v>
          </cell>
          <cell r="P595">
            <v>34.24</v>
          </cell>
          <cell r="Q595">
            <v>0</v>
          </cell>
          <cell r="R595">
            <v>0</v>
          </cell>
          <cell r="S595">
            <v>0</v>
          </cell>
        </row>
        <row r="596">
          <cell r="B596" t="str">
            <v>Power Systems</v>
          </cell>
          <cell r="C596">
            <v>828</v>
          </cell>
          <cell r="D596" t="str">
            <v>Not A &amp; G</v>
          </cell>
          <cell r="E596">
            <v>8839</v>
          </cell>
          <cell r="F596" t="str">
            <v>Dsbn - Cntrl Supv/Dsgn</v>
          </cell>
          <cell r="G596" t="str">
            <v>XM</v>
          </cell>
          <cell r="H596" t="str">
            <v>I</v>
          </cell>
          <cell r="I596" t="str">
            <v>01MB6</v>
          </cell>
          <cell r="J596" t="str">
            <v>SYSTEM PROJECT MGR</v>
          </cell>
          <cell r="K596">
            <v>1</v>
          </cell>
          <cell r="L596">
            <v>29.24</v>
          </cell>
          <cell r="M596">
            <v>29.24</v>
          </cell>
          <cell r="N596" t="str">
            <v>Spv/Sup</v>
          </cell>
          <cell r="O596">
            <v>0</v>
          </cell>
          <cell r="P596">
            <v>29.24</v>
          </cell>
          <cell r="Q596">
            <v>0</v>
          </cell>
          <cell r="R596">
            <v>0</v>
          </cell>
          <cell r="S596">
            <v>0</v>
          </cell>
        </row>
        <row r="597">
          <cell r="B597" t="str">
            <v>Power Systems</v>
          </cell>
          <cell r="C597">
            <v>828</v>
          </cell>
          <cell r="D597" t="str">
            <v>Not A &amp; G</v>
          </cell>
          <cell r="E597">
            <v>8839</v>
          </cell>
          <cell r="F597" t="str">
            <v>Dsbn - Cntrl Supv/Dsgn</v>
          </cell>
          <cell r="G597" t="str">
            <v>XM</v>
          </cell>
          <cell r="H597" t="str">
            <v>I</v>
          </cell>
          <cell r="I597" t="str">
            <v>01MC6</v>
          </cell>
          <cell r="J597" t="str">
            <v>PROJECT DESIGNER I</v>
          </cell>
          <cell r="K597">
            <v>1</v>
          </cell>
          <cell r="L597">
            <v>24.46</v>
          </cell>
          <cell r="M597">
            <v>24.46</v>
          </cell>
          <cell r="N597" t="str">
            <v>Spv/Sup</v>
          </cell>
          <cell r="O597">
            <v>0</v>
          </cell>
          <cell r="P597">
            <v>24.46</v>
          </cell>
          <cell r="Q597">
            <v>0</v>
          </cell>
          <cell r="R597">
            <v>0</v>
          </cell>
          <cell r="S597">
            <v>0</v>
          </cell>
        </row>
        <row r="598">
          <cell r="B598" t="str">
            <v>Power Systems</v>
          </cell>
          <cell r="C598">
            <v>352</v>
          </cell>
          <cell r="D598" t="str">
            <v>A &amp; G</v>
          </cell>
          <cell r="E598">
            <v>6002</v>
          </cell>
          <cell r="F598" t="str">
            <v>Transm Construct Mgt</v>
          </cell>
          <cell r="G598" t="str">
            <v>XM</v>
          </cell>
          <cell r="H598" t="str">
            <v>S</v>
          </cell>
          <cell r="I598" t="str">
            <v>01T55</v>
          </cell>
          <cell r="J598" t="str">
            <v>CONSTRUCTION LEADER I</v>
          </cell>
          <cell r="K598">
            <v>1</v>
          </cell>
          <cell r="L598">
            <v>40.69</v>
          </cell>
          <cell r="M598">
            <v>40.69</v>
          </cell>
          <cell r="N598" t="str">
            <v>A &amp; G</v>
          </cell>
          <cell r="O598">
            <v>40.69</v>
          </cell>
          <cell r="P598">
            <v>0</v>
          </cell>
          <cell r="Q598">
            <v>0</v>
          </cell>
          <cell r="R598">
            <v>0</v>
          </cell>
          <cell r="S598">
            <v>0</v>
          </cell>
        </row>
        <row r="599">
          <cell r="B599" t="str">
            <v>Power Systems</v>
          </cell>
          <cell r="C599">
            <v>352</v>
          </cell>
          <cell r="D599" t="str">
            <v>A &amp; G</v>
          </cell>
          <cell r="E599">
            <v>6002</v>
          </cell>
          <cell r="F599" t="str">
            <v>Transm Construct Mgt</v>
          </cell>
          <cell r="G599" t="str">
            <v>XM</v>
          </cell>
          <cell r="H599" t="str">
            <v>S</v>
          </cell>
          <cell r="I599" t="str">
            <v>01T55</v>
          </cell>
          <cell r="J599" t="str">
            <v>CONSTRUCTION LEADER I</v>
          </cell>
          <cell r="K599">
            <v>1</v>
          </cell>
          <cell r="L599">
            <v>40.71</v>
          </cell>
          <cell r="M599">
            <v>40.71</v>
          </cell>
          <cell r="N599" t="str">
            <v>A &amp; G</v>
          </cell>
          <cell r="O599">
            <v>40.71</v>
          </cell>
          <cell r="P599">
            <v>0</v>
          </cell>
          <cell r="Q599">
            <v>0</v>
          </cell>
          <cell r="R599">
            <v>0</v>
          </cell>
          <cell r="S599">
            <v>0</v>
          </cell>
        </row>
        <row r="600">
          <cell r="B600" t="str">
            <v>Power Systems</v>
          </cell>
          <cell r="C600">
            <v>352</v>
          </cell>
          <cell r="D600" t="str">
            <v>A &amp; G</v>
          </cell>
          <cell r="E600">
            <v>6002</v>
          </cell>
          <cell r="F600" t="str">
            <v>Transm Construct Mgt</v>
          </cell>
          <cell r="G600" t="str">
            <v>XM</v>
          </cell>
          <cell r="H600" t="str">
            <v>S</v>
          </cell>
          <cell r="I600" t="str">
            <v>01T55</v>
          </cell>
          <cell r="J600" t="str">
            <v>CONSTRUCTION LEADER I</v>
          </cell>
          <cell r="K600">
            <v>1</v>
          </cell>
          <cell r="L600">
            <v>40.799999999999997</v>
          </cell>
          <cell r="M600">
            <v>40.799999999999997</v>
          </cell>
          <cell r="N600" t="str">
            <v>A &amp; G</v>
          </cell>
          <cell r="O600">
            <v>40.799999999999997</v>
          </cell>
          <cell r="P600">
            <v>0</v>
          </cell>
          <cell r="Q600">
            <v>0</v>
          </cell>
          <cell r="R600">
            <v>0</v>
          </cell>
          <cell r="S600">
            <v>0</v>
          </cell>
        </row>
        <row r="601">
          <cell r="B601" t="str">
            <v>Power Systems</v>
          </cell>
          <cell r="C601">
            <v>352</v>
          </cell>
          <cell r="D601" t="str">
            <v>A &amp; G</v>
          </cell>
          <cell r="E601">
            <v>6002</v>
          </cell>
          <cell r="F601" t="str">
            <v>Transm Construct Mgt</v>
          </cell>
          <cell r="G601" t="str">
            <v>XM</v>
          </cell>
          <cell r="H601" t="str">
            <v>S</v>
          </cell>
          <cell r="I601" t="str">
            <v>01TAB</v>
          </cell>
          <cell r="J601" t="str">
            <v>SR CONSTRUCTION LEADER</v>
          </cell>
          <cell r="K601">
            <v>1</v>
          </cell>
          <cell r="L601">
            <v>43.04</v>
          </cell>
          <cell r="M601">
            <v>43.04</v>
          </cell>
          <cell r="N601" t="str">
            <v>A &amp; G</v>
          </cell>
          <cell r="O601">
            <v>43.04</v>
          </cell>
          <cell r="P601">
            <v>0</v>
          </cell>
          <cell r="Q601">
            <v>0</v>
          </cell>
          <cell r="R601">
            <v>0</v>
          </cell>
          <cell r="S601">
            <v>0</v>
          </cell>
        </row>
        <row r="602">
          <cell r="B602" t="str">
            <v>Power Systems</v>
          </cell>
          <cell r="C602">
            <v>352</v>
          </cell>
          <cell r="D602" t="str">
            <v>A &amp; G</v>
          </cell>
          <cell r="E602">
            <v>6002</v>
          </cell>
          <cell r="F602" t="str">
            <v>Transm Construct Mgt</v>
          </cell>
          <cell r="G602" t="str">
            <v>XM</v>
          </cell>
          <cell r="H602" t="str">
            <v>S</v>
          </cell>
          <cell r="I602" t="str">
            <v>01TAB</v>
          </cell>
          <cell r="J602" t="str">
            <v>SR CONSTRUCTION LEADER</v>
          </cell>
          <cell r="K602">
            <v>1</v>
          </cell>
          <cell r="L602">
            <v>43.11</v>
          </cell>
          <cell r="M602">
            <v>43.11</v>
          </cell>
          <cell r="N602" t="str">
            <v>A &amp; G</v>
          </cell>
          <cell r="O602">
            <v>43.11</v>
          </cell>
          <cell r="P602">
            <v>0</v>
          </cell>
          <cell r="Q602">
            <v>0</v>
          </cell>
          <cell r="R602">
            <v>0</v>
          </cell>
          <cell r="S602">
            <v>0</v>
          </cell>
        </row>
        <row r="603">
          <cell r="B603" t="str">
            <v>Power Systems</v>
          </cell>
          <cell r="C603">
            <v>352</v>
          </cell>
          <cell r="D603" t="str">
            <v>A &amp; G</v>
          </cell>
          <cell r="E603">
            <v>6002</v>
          </cell>
          <cell r="F603" t="str">
            <v>Transm Construct Mgt</v>
          </cell>
          <cell r="G603" t="str">
            <v>XM</v>
          </cell>
          <cell r="H603" t="str">
            <v>S</v>
          </cell>
          <cell r="I603" t="str">
            <v>01TAB</v>
          </cell>
          <cell r="J603" t="str">
            <v>SR CONSTRUCTION LEADER</v>
          </cell>
          <cell r="K603">
            <v>1</v>
          </cell>
          <cell r="L603">
            <v>43.31</v>
          </cell>
          <cell r="M603">
            <v>43.31</v>
          </cell>
          <cell r="N603" t="str">
            <v>A &amp; G</v>
          </cell>
          <cell r="O603">
            <v>43.31</v>
          </cell>
          <cell r="P603">
            <v>0</v>
          </cell>
          <cell r="Q603">
            <v>0</v>
          </cell>
          <cell r="R603">
            <v>0</v>
          </cell>
          <cell r="S603">
            <v>0</v>
          </cell>
        </row>
        <row r="604">
          <cell r="B604" t="str">
            <v>Power Systems</v>
          </cell>
          <cell r="C604">
            <v>352</v>
          </cell>
          <cell r="D604" t="str">
            <v>A &amp; G</v>
          </cell>
          <cell r="E604">
            <v>6002</v>
          </cell>
          <cell r="F604" t="str">
            <v>Transm Construct Mgt</v>
          </cell>
          <cell r="G604" t="str">
            <v>XM</v>
          </cell>
          <cell r="H604" t="str">
            <v>S</v>
          </cell>
          <cell r="I604" t="str">
            <v>01TAB</v>
          </cell>
          <cell r="J604" t="str">
            <v>SR CONSTRUCTION LEADER</v>
          </cell>
          <cell r="K604">
            <v>1</v>
          </cell>
          <cell r="L604">
            <v>43.9</v>
          </cell>
          <cell r="M604">
            <v>43.9</v>
          </cell>
          <cell r="N604" t="str">
            <v>A &amp; G</v>
          </cell>
          <cell r="O604">
            <v>43.9</v>
          </cell>
          <cell r="P604">
            <v>0</v>
          </cell>
          <cell r="Q604">
            <v>0</v>
          </cell>
          <cell r="R604">
            <v>0</v>
          </cell>
          <cell r="S604">
            <v>0</v>
          </cell>
        </row>
        <row r="605">
          <cell r="B605" t="str">
            <v>Power Systems</v>
          </cell>
          <cell r="C605">
            <v>352</v>
          </cell>
          <cell r="D605" t="str">
            <v>A &amp; G</v>
          </cell>
          <cell r="E605">
            <v>6002</v>
          </cell>
          <cell r="F605" t="str">
            <v>Transm Construct Mgt</v>
          </cell>
          <cell r="G605" t="str">
            <v>XM</v>
          </cell>
          <cell r="H605" t="str">
            <v>S</v>
          </cell>
          <cell r="I605" t="str">
            <v>01TAB</v>
          </cell>
          <cell r="J605" t="str">
            <v>SR CONSTRUCTION LEADER</v>
          </cell>
          <cell r="K605">
            <v>1</v>
          </cell>
          <cell r="L605">
            <v>44.65</v>
          </cell>
          <cell r="M605">
            <v>44.65</v>
          </cell>
          <cell r="N605" t="str">
            <v>A &amp; G</v>
          </cell>
          <cell r="O605">
            <v>44.65</v>
          </cell>
          <cell r="P605">
            <v>0</v>
          </cell>
          <cell r="Q605">
            <v>0</v>
          </cell>
          <cell r="R605">
            <v>0</v>
          </cell>
          <cell r="S605">
            <v>0</v>
          </cell>
        </row>
        <row r="606">
          <cell r="B606" t="str">
            <v>Power Systems</v>
          </cell>
          <cell r="C606">
            <v>352</v>
          </cell>
          <cell r="D606" t="str">
            <v>A &amp; G</v>
          </cell>
          <cell r="E606">
            <v>6002</v>
          </cell>
          <cell r="F606" t="str">
            <v>Transm Construct Mgt</v>
          </cell>
          <cell r="G606" t="str">
            <v>XM</v>
          </cell>
          <cell r="H606" t="str">
            <v>S</v>
          </cell>
          <cell r="I606" t="str">
            <v>01TT5</v>
          </cell>
          <cell r="J606" t="str">
            <v>CONSTRUCTION LEADER II</v>
          </cell>
          <cell r="K606">
            <v>1</v>
          </cell>
          <cell r="L606">
            <v>35.409999999999997</v>
          </cell>
          <cell r="M606">
            <v>35.409999999999997</v>
          </cell>
          <cell r="N606" t="str">
            <v>A &amp; G</v>
          </cell>
          <cell r="O606">
            <v>35.409999999999997</v>
          </cell>
          <cell r="P606">
            <v>0</v>
          </cell>
          <cell r="Q606">
            <v>0</v>
          </cell>
          <cell r="R606">
            <v>0</v>
          </cell>
          <cell r="S606">
            <v>0</v>
          </cell>
        </row>
        <row r="607">
          <cell r="B607" t="str">
            <v>Power Systems</v>
          </cell>
          <cell r="C607">
            <v>352</v>
          </cell>
          <cell r="D607" t="str">
            <v>A &amp; G</v>
          </cell>
          <cell r="E607">
            <v>6002</v>
          </cell>
          <cell r="F607" t="str">
            <v>Transm Construct Mgt</v>
          </cell>
          <cell r="G607" t="str">
            <v>XM</v>
          </cell>
          <cell r="H607" t="str">
            <v>S</v>
          </cell>
          <cell r="I607" t="str">
            <v>01TT5</v>
          </cell>
          <cell r="J607" t="str">
            <v>CONSTRUCTION LEADER II</v>
          </cell>
          <cell r="K607">
            <v>1</v>
          </cell>
          <cell r="L607">
            <v>35.74</v>
          </cell>
          <cell r="M607">
            <v>35.74</v>
          </cell>
          <cell r="N607" t="str">
            <v>A &amp; G</v>
          </cell>
          <cell r="O607">
            <v>35.74</v>
          </cell>
          <cell r="P607">
            <v>0</v>
          </cell>
          <cell r="Q607">
            <v>0</v>
          </cell>
          <cell r="R607">
            <v>0</v>
          </cell>
          <cell r="S607">
            <v>0</v>
          </cell>
        </row>
        <row r="608">
          <cell r="B608" t="str">
            <v>Power Systems</v>
          </cell>
          <cell r="C608">
            <v>352</v>
          </cell>
          <cell r="D608" t="str">
            <v>A &amp; G</v>
          </cell>
          <cell r="E608">
            <v>6002</v>
          </cell>
          <cell r="F608" t="str">
            <v>Transm Construct Mgt</v>
          </cell>
          <cell r="G608" t="str">
            <v>XM</v>
          </cell>
          <cell r="H608" t="str">
            <v>S</v>
          </cell>
          <cell r="I608" t="str">
            <v>01TT5</v>
          </cell>
          <cell r="J608" t="str">
            <v>CONSTRUCTION LEADER II</v>
          </cell>
          <cell r="K608">
            <v>1</v>
          </cell>
          <cell r="L608">
            <v>35.85</v>
          </cell>
          <cell r="M608">
            <v>35.85</v>
          </cell>
          <cell r="N608" t="str">
            <v>A &amp; G</v>
          </cell>
          <cell r="O608">
            <v>35.85</v>
          </cell>
          <cell r="P608">
            <v>0</v>
          </cell>
          <cell r="Q608">
            <v>0</v>
          </cell>
          <cell r="R608">
            <v>0</v>
          </cell>
          <cell r="S608">
            <v>0</v>
          </cell>
        </row>
        <row r="609">
          <cell r="B609" t="str">
            <v>Power Systems</v>
          </cell>
          <cell r="C609">
            <v>352</v>
          </cell>
          <cell r="D609" t="str">
            <v>A &amp; G</v>
          </cell>
          <cell r="E609">
            <v>6002</v>
          </cell>
          <cell r="F609" t="str">
            <v>Transm Construct Mgt</v>
          </cell>
          <cell r="G609" t="str">
            <v>XM</v>
          </cell>
          <cell r="H609" t="str">
            <v>S</v>
          </cell>
          <cell r="I609" t="str">
            <v>01TT5</v>
          </cell>
          <cell r="J609" t="str">
            <v>CONSTRUCTION LEADER II</v>
          </cell>
          <cell r="K609">
            <v>1</v>
          </cell>
          <cell r="L609">
            <v>37.700000000000003</v>
          </cell>
          <cell r="M609">
            <v>37.700000000000003</v>
          </cell>
          <cell r="N609" t="str">
            <v>A &amp; G</v>
          </cell>
          <cell r="O609">
            <v>37.700000000000003</v>
          </cell>
          <cell r="P609">
            <v>0</v>
          </cell>
          <cell r="Q609">
            <v>0</v>
          </cell>
          <cell r="R609">
            <v>0</v>
          </cell>
          <cell r="S609">
            <v>0</v>
          </cell>
        </row>
        <row r="610">
          <cell r="B610" t="str">
            <v>Power Systems</v>
          </cell>
          <cell r="C610">
            <v>352</v>
          </cell>
          <cell r="D610" t="str">
            <v>A &amp; G</v>
          </cell>
          <cell r="E610">
            <v>6002</v>
          </cell>
          <cell r="F610" t="str">
            <v>Transm Construct Mgt</v>
          </cell>
          <cell r="G610" t="str">
            <v>NB</v>
          </cell>
          <cell r="H610" t="str">
            <v>I</v>
          </cell>
          <cell r="I610" t="str">
            <v>01X63</v>
          </cell>
          <cell r="J610" t="str">
            <v>ADMINISTRATIVE SPECIALIST I</v>
          </cell>
          <cell r="K610">
            <v>1</v>
          </cell>
          <cell r="L610">
            <v>13.38</v>
          </cell>
          <cell r="M610">
            <v>13.38</v>
          </cell>
          <cell r="N610" t="str">
            <v>A &amp; G</v>
          </cell>
          <cell r="O610">
            <v>13.38</v>
          </cell>
          <cell r="P610">
            <v>0</v>
          </cell>
          <cell r="Q610">
            <v>0</v>
          </cell>
          <cell r="R610">
            <v>0</v>
          </cell>
          <cell r="S610">
            <v>0</v>
          </cell>
        </row>
        <row r="611">
          <cell r="B611" t="str">
            <v>Power Systems</v>
          </cell>
          <cell r="C611">
            <v>352</v>
          </cell>
          <cell r="D611" t="str">
            <v>A &amp; G</v>
          </cell>
          <cell r="E611">
            <v>6002</v>
          </cell>
          <cell r="F611" t="str">
            <v>Transm Construct Mgt</v>
          </cell>
          <cell r="G611" t="str">
            <v>NB</v>
          </cell>
          <cell r="H611" t="str">
            <v>I</v>
          </cell>
          <cell r="I611" t="str">
            <v>01X63</v>
          </cell>
          <cell r="J611" t="str">
            <v>ADMINISTRATIVE SPECIALIST I</v>
          </cell>
          <cell r="K611">
            <v>1</v>
          </cell>
          <cell r="L611">
            <v>17.010000000000002</v>
          </cell>
          <cell r="M611">
            <v>17.010000000000002</v>
          </cell>
          <cell r="N611" t="str">
            <v>A &amp; G</v>
          </cell>
          <cell r="O611">
            <v>17.010000000000002</v>
          </cell>
          <cell r="P611">
            <v>0</v>
          </cell>
          <cell r="Q611">
            <v>0</v>
          </cell>
          <cell r="R611">
            <v>0</v>
          </cell>
          <cell r="S611">
            <v>0</v>
          </cell>
        </row>
        <row r="612">
          <cell r="B612" t="str">
            <v>Power Systems</v>
          </cell>
          <cell r="C612">
            <v>352</v>
          </cell>
          <cell r="D612" t="str">
            <v>A &amp; G</v>
          </cell>
          <cell r="E612">
            <v>6002</v>
          </cell>
          <cell r="F612" t="str">
            <v>Transm Construct Mgt</v>
          </cell>
          <cell r="G612" t="str">
            <v>NB</v>
          </cell>
          <cell r="H612" t="str">
            <v>I</v>
          </cell>
          <cell r="I612" t="str">
            <v>01X64</v>
          </cell>
          <cell r="J612" t="str">
            <v>ADMINISTRATIVE TECHNICIAN</v>
          </cell>
          <cell r="K612">
            <v>1</v>
          </cell>
          <cell r="L612">
            <v>19.350000000000001</v>
          </cell>
          <cell r="M612">
            <v>19.350000000000001</v>
          </cell>
          <cell r="N612" t="str">
            <v>A &amp; G</v>
          </cell>
          <cell r="O612">
            <v>19.350000000000001</v>
          </cell>
          <cell r="P612">
            <v>0</v>
          </cell>
          <cell r="Q612">
            <v>0</v>
          </cell>
          <cell r="R612">
            <v>0</v>
          </cell>
          <cell r="S612">
            <v>0</v>
          </cell>
        </row>
        <row r="613">
          <cell r="B613" t="str">
            <v>Power Systems</v>
          </cell>
          <cell r="C613">
            <v>370</v>
          </cell>
          <cell r="D613" t="str">
            <v>Not A &amp; G</v>
          </cell>
          <cell r="E613">
            <v>9722</v>
          </cell>
          <cell r="F613" t="str">
            <v>Protection &amp; Control - Dade</v>
          </cell>
          <cell r="G613" t="str">
            <v>XM</v>
          </cell>
          <cell r="H613" t="str">
            <v>I</v>
          </cell>
          <cell r="I613" t="str">
            <v>01TB6</v>
          </cell>
          <cell r="J613" t="str">
            <v>ENGINEER II POWER DELIVERY</v>
          </cell>
          <cell r="K613">
            <v>1</v>
          </cell>
          <cell r="L613">
            <v>26.01</v>
          </cell>
          <cell r="M613">
            <v>26.01</v>
          </cell>
          <cell r="N613" t="str">
            <v>Spv/Sup</v>
          </cell>
          <cell r="O613">
            <v>0</v>
          </cell>
          <cell r="P613">
            <v>26.01</v>
          </cell>
          <cell r="Q613">
            <v>0</v>
          </cell>
          <cell r="R613">
            <v>0</v>
          </cell>
          <cell r="S613">
            <v>0</v>
          </cell>
        </row>
        <row r="614">
          <cell r="B614" t="str">
            <v>Power Systems</v>
          </cell>
          <cell r="C614">
            <v>370</v>
          </cell>
          <cell r="D614" t="str">
            <v>Not A &amp; G</v>
          </cell>
          <cell r="E614">
            <v>9722</v>
          </cell>
          <cell r="F614" t="str">
            <v>Protection &amp; Control - Dade</v>
          </cell>
          <cell r="G614" t="str">
            <v>XM</v>
          </cell>
          <cell r="H614" t="str">
            <v>I</v>
          </cell>
          <cell r="I614" t="str">
            <v>01TB6</v>
          </cell>
          <cell r="J614" t="str">
            <v>ENGINEER II POWER DELIVERY</v>
          </cell>
          <cell r="K614">
            <v>1</v>
          </cell>
          <cell r="L614">
            <v>27.44</v>
          </cell>
          <cell r="M614">
            <v>27.44</v>
          </cell>
          <cell r="N614" t="str">
            <v>Spv/Sup</v>
          </cell>
          <cell r="O614">
            <v>0</v>
          </cell>
          <cell r="P614">
            <v>27.44</v>
          </cell>
          <cell r="Q614">
            <v>0</v>
          </cell>
          <cell r="R614">
            <v>0</v>
          </cell>
          <cell r="S614">
            <v>0</v>
          </cell>
        </row>
        <row r="615">
          <cell r="B615" t="str">
            <v>Power Systems</v>
          </cell>
          <cell r="C615">
            <v>370</v>
          </cell>
          <cell r="D615" t="str">
            <v>Not A &amp; G</v>
          </cell>
          <cell r="E615">
            <v>9722</v>
          </cell>
          <cell r="F615" t="str">
            <v>Protection &amp; Control - Dade</v>
          </cell>
          <cell r="G615" t="str">
            <v>XM</v>
          </cell>
          <cell r="H615" t="str">
            <v>I</v>
          </cell>
          <cell r="I615" t="str">
            <v>01TH6</v>
          </cell>
          <cell r="J615" t="str">
            <v>ASSOCIATE ENGINEER POWER DELIV</v>
          </cell>
          <cell r="K615">
            <v>3</v>
          </cell>
          <cell r="L615">
            <v>23.31</v>
          </cell>
          <cell r="M615">
            <v>69.929999999999993</v>
          </cell>
          <cell r="N615" t="str">
            <v>Spv/Sup</v>
          </cell>
          <cell r="O615">
            <v>0</v>
          </cell>
          <cell r="P615">
            <v>69.929999999999993</v>
          </cell>
          <cell r="Q615">
            <v>0</v>
          </cell>
          <cell r="R615">
            <v>0</v>
          </cell>
          <cell r="S615">
            <v>0</v>
          </cell>
        </row>
        <row r="616">
          <cell r="B616" t="str">
            <v>Power Systems</v>
          </cell>
          <cell r="C616">
            <v>370</v>
          </cell>
          <cell r="D616" t="str">
            <v>Not A &amp; G</v>
          </cell>
          <cell r="E616">
            <v>9722</v>
          </cell>
          <cell r="F616" t="str">
            <v>Protection &amp; Control - Dade</v>
          </cell>
          <cell r="G616" t="str">
            <v>XM</v>
          </cell>
          <cell r="H616" t="str">
            <v>I</v>
          </cell>
          <cell r="I616" t="str">
            <v>01TH6</v>
          </cell>
          <cell r="J616" t="str">
            <v>ASSOCIATE ENGINEER POWER DELIV</v>
          </cell>
          <cell r="K616">
            <v>1</v>
          </cell>
          <cell r="L616">
            <v>24.04</v>
          </cell>
          <cell r="M616">
            <v>24.04</v>
          </cell>
          <cell r="N616" t="str">
            <v>Spv/Sup</v>
          </cell>
          <cell r="O616">
            <v>0</v>
          </cell>
          <cell r="P616">
            <v>24.04</v>
          </cell>
          <cell r="Q616">
            <v>0</v>
          </cell>
          <cell r="R616">
            <v>0</v>
          </cell>
          <cell r="S616">
            <v>0</v>
          </cell>
        </row>
        <row r="617">
          <cell r="B617" t="str">
            <v>Power Systems</v>
          </cell>
          <cell r="C617">
            <v>370</v>
          </cell>
          <cell r="D617" t="str">
            <v>Not A &amp; G</v>
          </cell>
          <cell r="E617">
            <v>9722</v>
          </cell>
          <cell r="F617" t="str">
            <v>Protection &amp; Control - Dade</v>
          </cell>
          <cell r="G617" t="str">
            <v>XM</v>
          </cell>
          <cell r="H617" t="str">
            <v>I</v>
          </cell>
          <cell r="I617" t="str">
            <v>01TH6</v>
          </cell>
          <cell r="J617" t="str">
            <v>ASSOCIATE ENGINEER POWER DELIV</v>
          </cell>
          <cell r="K617">
            <v>1</v>
          </cell>
          <cell r="L617">
            <v>24.05</v>
          </cell>
          <cell r="M617">
            <v>24.05</v>
          </cell>
          <cell r="N617" t="str">
            <v>Spv/Sup</v>
          </cell>
          <cell r="O617">
            <v>0</v>
          </cell>
          <cell r="P617">
            <v>24.05</v>
          </cell>
          <cell r="Q617">
            <v>0</v>
          </cell>
          <cell r="R617">
            <v>0</v>
          </cell>
          <cell r="S617">
            <v>0</v>
          </cell>
        </row>
        <row r="618">
          <cell r="B618" t="str">
            <v>Power Systems</v>
          </cell>
          <cell r="C618">
            <v>370</v>
          </cell>
          <cell r="D618" t="str">
            <v>Not A &amp; G</v>
          </cell>
          <cell r="E618">
            <v>9722</v>
          </cell>
          <cell r="F618" t="str">
            <v>Protection &amp; Control - Dade</v>
          </cell>
          <cell r="G618" t="str">
            <v>XM</v>
          </cell>
          <cell r="H618" t="str">
            <v>I</v>
          </cell>
          <cell r="I618" t="str">
            <v>01TH6</v>
          </cell>
          <cell r="J618" t="str">
            <v>ASSOCIATE ENGINEER POWER DELIV</v>
          </cell>
          <cell r="K618">
            <v>1</v>
          </cell>
          <cell r="L618">
            <v>24.53</v>
          </cell>
          <cell r="M618">
            <v>24.53</v>
          </cell>
          <cell r="N618" t="str">
            <v>Spv/Sup</v>
          </cell>
          <cell r="O618">
            <v>0</v>
          </cell>
          <cell r="P618">
            <v>24.53</v>
          </cell>
          <cell r="Q618">
            <v>0</v>
          </cell>
          <cell r="R618">
            <v>0</v>
          </cell>
          <cell r="S618">
            <v>0</v>
          </cell>
        </row>
        <row r="619">
          <cell r="B619" t="str">
            <v>Power Systems</v>
          </cell>
          <cell r="C619">
            <v>370</v>
          </cell>
          <cell r="D619" t="str">
            <v>Not A &amp; G</v>
          </cell>
          <cell r="E619">
            <v>9722</v>
          </cell>
          <cell r="F619" t="str">
            <v>Protection &amp; Control - Dade</v>
          </cell>
          <cell r="G619" t="str">
            <v>XM</v>
          </cell>
          <cell r="H619" t="str">
            <v>I</v>
          </cell>
          <cell r="I619" t="str">
            <v>01TJ5</v>
          </cell>
          <cell r="J619" t="str">
            <v>SR ENGINEER POWER DELIVERY</v>
          </cell>
          <cell r="K619">
            <v>1</v>
          </cell>
          <cell r="L619">
            <v>33.130000000000003</v>
          </cell>
          <cell r="M619">
            <v>33.130000000000003</v>
          </cell>
          <cell r="N619" t="str">
            <v>Spv/Sup</v>
          </cell>
          <cell r="O619">
            <v>0</v>
          </cell>
          <cell r="P619">
            <v>33.130000000000003</v>
          </cell>
          <cell r="Q619">
            <v>0</v>
          </cell>
          <cell r="R619">
            <v>0</v>
          </cell>
          <cell r="S619">
            <v>0</v>
          </cell>
        </row>
        <row r="620">
          <cell r="B620" t="str">
            <v>Power Systems</v>
          </cell>
          <cell r="C620">
            <v>370</v>
          </cell>
          <cell r="D620" t="str">
            <v>Not A &amp; G</v>
          </cell>
          <cell r="E620">
            <v>9722</v>
          </cell>
          <cell r="F620" t="str">
            <v>Protection &amp; Control - Dade</v>
          </cell>
          <cell r="G620" t="str">
            <v>XM</v>
          </cell>
          <cell r="H620" t="str">
            <v>I</v>
          </cell>
          <cell r="I620" t="str">
            <v>01TJ5</v>
          </cell>
          <cell r="J620" t="str">
            <v>SR ENGINEER POWER DELIVERY</v>
          </cell>
          <cell r="K620">
            <v>1</v>
          </cell>
          <cell r="L620">
            <v>35.880000000000003</v>
          </cell>
          <cell r="M620">
            <v>35.880000000000003</v>
          </cell>
          <cell r="N620" t="str">
            <v>Spv/Sup</v>
          </cell>
          <cell r="O620">
            <v>0</v>
          </cell>
          <cell r="P620">
            <v>35.880000000000003</v>
          </cell>
          <cell r="Q620">
            <v>0</v>
          </cell>
          <cell r="R620">
            <v>0</v>
          </cell>
          <cell r="S620">
            <v>0</v>
          </cell>
        </row>
        <row r="621">
          <cell r="B621" t="str">
            <v>Power Systems</v>
          </cell>
          <cell r="C621">
            <v>370</v>
          </cell>
          <cell r="D621" t="str">
            <v>Not A &amp; G</v>
          </cell>
          <cell r="E621">
            <v>9722</v>
          </cell>
          <cell r="F621" t="str">
            <v>Protection &amp; Control - Dade</v>
          </cell>
          <cell r="G621" t="str">
            <v>XM</v>
          </cell>
          <cell r="H621" t="str">
            <v>I</v>
          </cell>
          <cell r="I621" t="str">
            <v>01TJ5</v>
          </cell>
          <cell r="J621" t="str">
            <v>SR ENGINEER POWER DELIVERY</v>
          </cell>
          <cell r="K621">
            <v>3</v>
          </cell>
          <cell r="L621">
            <v>36.5</v>
          </cell>
          <cell r="M621">
            <v>109.5</v>
          </cell>
          <cell r="N621" t="str">
            <v>Spv/Sup</v>
          </cell>
          <cell r="O621">
            <v>0</v>
          </cell>
          <cell r="P621">
            <v>109.5</v>
          </cell>
          <cell r="Q621">
            <v>0</v>
          </cell>
          <cell r="R621">
            <v>0</v>
          </cell>
          <cell r="S621">
            <v>0</v>
          </cell>
        </row>
        <row r="622">
          <cell r="B622" t="str">
            <v>Power Systems</v>
          </cell>
          <cell r="C622">
            <v>370</v>
          </cell>
          <cell r="D622" t="str">
            <v>Not A &amp; G</v>
          </cell>
          <cell r="E622">
            <v>9722</v>
          </cell>
          <cell r="F622" t="str">
            <v>Protection &amp; Control - Dade</v>
          </cell>
          <cell r="G622" t="str">
            <v>XM</v>
          </cell>
          <cell r="H622" t="str">
            <v>I</v>
          </cell>
          <cell r="I622" t="str">
            <v>01TJ5</v>
          </cell>
          <cell r="J622" t="str">
            <v>SR ENGINEER POWER DELIVERY</v>
          </cell>
          <cell r="K622">
            <v>1</v>
          </cell>
          <cell r="L622">
            <v>40.15</v>
          </cell>
          <cell r="M622">
            <v>40.15</v>
          </cell>
          <cell r="N622" t="str">
            <v>Spv/Sup</v>
          </cell>
          <cell r="O622">
            <v>0</v>
          </cell>
          <cell r="P622">
            <v>40.15</v>
          </cell>
          <cell r="Q622">
            <v>0</v>
          </cell>
          <cell r="R622">
            <v>0</v>
          </cell>
          <cell r="S622">
            <v>0</v>
          </cell>
        </row>
        <row r="623">
          <cell r="B623" t="str">
            <v>Power Systems</v>
          </cell>
          <cell r="C623">
            <v>370</v>
          </cell>
          <cell r="D623" t="str">
            <v>Not A &amp; G</v>
          </cell>
          <cell r="E623">
            <v>9722</v>
          </cell>
          <cell r="F623" t="str">
            <v>Protection &amp; Control - Dade</v>
          </cell>
          <cell r="G623" t="str">
            <v>XM</v>
          </cell>
          <cell r="H623" t="str">
            <v>I</v>
          </cell>
          <cell r="I623" t="str">
            <v>01TK5</v>
          </cell>
          <cell r="J623" t="str">
            <v>ENGINEER 1</v>
          </cell>
          <cell r="K623">
            <v>1</v>
          </cell>
          <cell r="L623">
            <v>27.61</v>
          </cell>
          <cell r="M623">
            <v>27.61</v>
          </cell>
          <cell r="N623" t="str">
            <v>Spv/Sup</v>
          </cell>
          <cell r="O623">
            <v>0</v>
          </cell>
          <cell r="P623">
            <v>27.61</v>
          </cell>
          <cell r="Q623">
            <v>0</v>
          </cell>
          <cell r="R623">
            <v>0</v>
          </cell>
          <cell r="S623">
            <v>0</v>
          </cell>
        </row>
        <row r="624">
          <cell r="B624" t="str">
            <v>Power Systems</v>
          </cell>
          <cell r="C624">
            <v>370</v>
          </cell>
          <cell r="D624" t="str">
            <v>Not A &amp; G</v>
          </cell>
          <cell r="E624">
            <v>9722</v>
          </cell>
          <cell r="F624" t="str">
            <v>Protection &amp; Control - Dade</v>
          </cell>
          <cell r="G624" t="str">
            <v>XM</v>
          </cell>
          <cell r="H624" t="str">
            <v>I</v>
          </cell>
          <cell r="I624" t="str">
            <v>01TK5</v>
          </cell>
          <cell r="J624" t="str">
            <v>ENGINEER I POWER DELIVERY</v>
          </cell>
          <cell r="K624">
            <v>1</v>
          </cell>
          <cell r="L624">
            <v>31.11</v>
          </cell>
          <cell r="M624">
            <v>31.11</v>
          </cell>
          <cell r="N624" t="str">
            <v>Spv/Sup</v>
          </cell>
          <cell r="O624">
            <v>0</v>
          </cell>
          <cell r="P624">
            <v>31.11</v>
          </cell>
          <cell r="Q624">
            <v>0</v>
          </cell>
          <cell r="R624">
            <v>0</v>
          </cell>
          <cell r="S624">
            <v>0</v>
          </cell>
        </row>
        <row r="625">
          <cell r="B625" t="str">
            <v>Power Systems</v>
          </cell>
          <cell r="C625">
            <v>374</v>
          </cell>
          <cell r="D625" t="str">
            <v>Not A &amp; G</v>
          </cell>
          <cell r="E625">
            <v>9730</v>
          </cell>
          <cell r="F625" t="str">
            <v>Prot &amp; Cntrl - North Area</v>
          </cell>
          <cell r="G625" t="str">
            <v>XM</v>
          </cell>
          <cell r="H625" t="str">
            <v>I</v>
          </cell>
          <cell r="I625" t="str">
            <v>01DE2</v>
          </cell>
          <cell r="J625" t="str">
            <v>ENGINEER II</v>
          </cell>
          <cell r="K625">
            <v>1</v>
          </cell>
          <cell r="L625">
            <v>27.41</v>
          </cell>
          <cell r="M625">
            <v>27.41</v>
          </cell>
          <cell r="N625" t="str">
            <v>Spv/Sup</v>
          </cell>
          <cell r="O625">
            <v>0</v>
          </cell>
          <cell r="P625">
            <v>27.41</v>
          </cell>
          <cell r="Q625">
            <v>0</v>
          </cell>
          <cell r="R625">
            <v>0</v>
          </cell>
          <cell r="S625">
            <v>0</v>
          </cell>
        </row>
        <row r="626">
          <cell r="B626" t="str">
            <v>Power Systems</v>
          </cell>
          <cell r="C626">
            <v>374</v>
          </cell>
          <cell r="D626" t="str">
            <v>Not A &amp; G</v>
          </cell>
          <cell r="E626">
            <v>9730</v>
          </cell>
          <cell r="F626" t="str">
            <v>Prot &amp; Cntrl - North Area</v>
          </cell>
          <cell r="G626" t="str">
            <v>XM</v>
          </cell>
          <cell r="H626" t="str">
            <v>I</v>
          </cell>
          <cell r="I626" t="str">
            <v>01DE2</v>
          </cell>
          <cell r="J626" t="str">
            <v>ENGINEER II</v>
          </cell>
          <cell r="K626">
            <v>1</v>
          </cell>
          <cell r="L626">
            <v>31.66</v>
          </cell>
          <cell r="M626">
            <v>31.66</v>
          </cell>
          <cell r="N626" t="str">
            <v>Spv/Sup</v>
          </cell>
          <cell r="O626">
            <v>0</v>
          </cell>
          <cell r="P626">
            <v>31.66</v>
          </cell>
          <cell r="Q626">
            <v>0</v>
          </cell>
          <cell r="R626">
            <v>0</v>
          </cell>
          <cell r="S626">
            <v>0</v>
          </cell>
        </row>
        <row r="627">
          <cell r="B627" t="str">
            <v>Power Systems</v>
          </cell>
          <cell r="C627">
            <v>374</v>
          </cell>
          <cell r="D627" t="str">
            <v>Not A &amp; G</v>
          </cell>
          <cell r="E627">
            <v>9730</v>
          </cell>
          <cell r="F627" t="str">
            <v>Prot &amp; Cntrl - North Area</v>
          </cell>
          <cell r="G627" t="str">
            <v>XM</v>
          </cell>
          <cell r="H627" t="str">
            <v>I</v>
          </cell>
          <cell r="I627" t="str">
            <v>01DE3</v>
          </cell>
          <cell r="J627" t="str">
            <v>ENGINEER I</v>
          </cell>
          <cell r="K627">
            <v>1</v>
          </cell>
          <cell r="L627">
            <v>28.85</v>
          </cell>
          <cell r="M627">
            <v>28.85</v>
          </cell>
          <cell r="N627" t="str">
            <v>Spv/Sup</v>
          </cell>
          <cell r="O627">
            <v>0</v>
          </cell>
          <cell r="P627">
            <v>28.85</v>
          </cell>
          <cell r="Q627">
            <v>0</v>
          </cell>
          <cell r="R627">
            <v>0</v>
          </cell>
          <cell r="S627">
            <v>0</v>
          </cell>
        </row>
        <row r="628">
          <cell r="B628" t="str">
            <v>Power Systems</v>
          </cell>
          <cell r="C628">
            <v>374</v>
          </cell>
          <cell r="D628" t="str">
            <v>Not A &amp; G</v>
          </cell>
          <cell r="E628">
            <v>9730</v>
          </cell>
          <cell r="F628" t="str">
            <v>Prot &amp; Cntrl - North Area</v>
          </cell>
          <cell r="G628" t="str">
            <v>XM</v>
          </cell>
          <cell r="H628" t="str">
            <v>I</v>
          </cell>
          <cell r="I628" t="str">
            <v>01T2A</v>
          </cell>
          <cell r="J628" t="str">
            <v>PROTECTION &amp; CONTROL SPECIALIS</v>
          </cell>
          <cell r="K628">
            <v>1</v>
          </cell>
          <cell r="L628">
            <v>23.31</v>
          </cell>
          <cell r="M628">
            <v>23.31</v>
          </cell>
          <cell r="N628" t="str">
            <v>Spv/Sup</v>
          </cell>
          <cell r="O628">
            <v>0</v>
          </cell>
          <cell r="P628">
            <v>23.31</v>
          </cell>
          <cell r="Q628">
            <v>0</v>
          </cell>
          <cell r="R628">
            <v>0</v>
          </cell>
          <cell r="S628">
            <v>0</v>
          </cell>
        </row>
        <row r="629">
          <cell r="B629" t="str">
            <v>Power Systems</v>
          </cell>
          <cell r="C629">
            <v>374</v>
          </cell>
          <cell r="D629" t="str">
            <v>Not A &amp; G</v>
          </cell>
          <cell r="E629">
            <v>9730</v>
          </cell>
          <cell r="F629" t="str">
            <v>Prot &amp; Cntrl - North Area</v>
          </cell>
          <cell r="G629" t="str">
            <v>XM</v>
          </cell>
          <cell r="H629" t="str">
            <v>S</v>
          </cell>
          <cell r="I629" t="str">
            <v>01T42</v>
          </cell>
          <cell r="J629" t="str">
            <v>PGD OPERATIONS LEADER II</v>
          </cell>
          <cell r="K629">
            <v>1</v>
          </cell>
          <cell r="L629">
            <v>40.46</v>
          </cell>
          <cell r="M629">
            <v>40.46</v>
          </cell>
          <cell r="N629" t="str">
            <v>Spv/Sup</v>
          </cell>
          <cell r="O629">
            <v>0</v>
          </cell>
          <cell r="P629">
            <v>40.46</v>
          </cell>
          <cell r="Q629">
            <v>0</v>
          </cell>
          <cell r="R629">
            <v>0</v>
          </cell>
          <cell r="S629">
            <v>0</v>
          </cell>
        </row>
        <row r="630">
          <cell r="B630" t="str">
            <v>Power Systems</v>
          </cell>
          <cell r="C630">
            <v>374</v>
          </cell>
          <cell r="D630" t="str">
            <v>Not A &amp; G</v>
          </cell>
          <cell r="E630">
            <v>9730</v>
          </cell>
          <cell r="F630" t="str">
            <v>Prot &amp; Cntrl - North Area</v>
          </cell>
          <cell r="G630" t="str">
            <v>XM</v>
          </cell>
          <cell r="H630" t="str">
            <v>I</v>
          </cell>
          <cell r="I630" t="str">
            <v>01TB6</v>
          </cell>
          <cell r="J630" t="str">
            <v>ENGINEER II POWER DELIVERY</v>
          </cell>
          <cell r="K630">
            <v>1</v>
          </cell>
          <cell r="L630">
            <v>26</v>
          </cell>
          <cell r="M630">
            <v>26</v>
          </cell>
          <cell r="N630" t="str">
            <v>Spv/Sup</v>
          </cell>
          <cell r="O630">
            <v>0</v>
          </cell>
          <cell r="P630">
            <v>26</v>
          </cell>
          <cell r="Q630">
            <v>0</v>
          </cell>
          <cell r="R630">
            <v>0</v>
          </cell>
          <cell r="S630">
            <v>0</v>
          </cell>
        </row>
        <row r="631">
          <cell r="B631" t="str">
            <v>Power Systems</v>
          </cell>
          <cell r="C631">
            <v>374</v>
          </cell>
          <cell r="D631" t="str">
            <v>Not A &amp; G</v>
          </cell>
          <cell r="E631">
            <v>9730</v>
          </cell>
          <cell r="F631" t="str">
            <v>Prot &amp; Cntrl - North Area</v>
          </cell>
          <cell r="G631" t="str">
            <v>XM</v>
          </cell>
          <cell r="H631" t="str">
            <v>I</v>
          </cell>
          <cell r="I631" t="str">
            <v>01TH6</v>
          </cell>
          <cell r="J631" t="str">
            <v>ASSOCIATE ENGINEER POWER DELIV</v>
          </cell>
          <cell r="K631">
            <v>2</v>
          </cell>
          <cell r="L631">
            <v>23.31</v>
          </cell>
          <cell r="M631">
            <v>46.62</v>
          </cell>
          <cell r="N631" t="str">
            <v>Spv/Sup</v>
          </cell>
          <cell r="O631">
            <v>0</v>
          </cell>
          <cell r="P631">
            <v>46.62</v>
          </cell>
          <cell r="Q631">
            <v>0</v>
          </cell>
          <cell r="R631">
            <v>0</v>
          </cell>
          <cell r="S631">
            <v>0</v>
          </cell>
        </row>
        <row r="632">
          <cell r="B632" t="str">
            <v>Power Systems</v>
          </cell>
          <cell r="C632">
            <v>374</v>
          </cell>
          <cell r="D632" t="str">
            <v>Not A &amp; G</v>
          </cell>
          <cell r="E632">
            <v>9730</v>
          </cell>
          <cell r="F632" t="str">
            <v>Prot &amp; Cntrl - North Area</v>
          </cell>
          <cell r="G632" t="str">
            <v>XM</v>
          </cell>
          <cell r="H632" t="str">
            <v>I</v>
          </cell>
          <cell r="I632" t="str">
            <v>01TJ5</v>
          </cell>
          <cell r="J632" t="str">
            <v>SR ENGINEER POWER DELIVERY</v>
          </cell>
          <cell r="K632">
            <v>1</v>
          </cell>
          <cell r="L632">
            <v>34.840000000000003</v>
          </cell>
          <cell r="M632">
            <v>34.840000000000003</v>
          </cell>
          <cell r="N632" t="str">
            <v>Spv/Sup</v>
          </cell>
          <cell r="O632">
            <v>0</v>
          </cell>
          <cell r="P632">
            <v>34.840000000000003</v>
          </cell>
          <cell r="Q632">
            <v>0</v>
          </cell>
          <cell r="R632">
            <v>0</v>
          </cell>
          <cell r="S632">
            <v>0</v>
          </cell>
        </row>
        <row r="633">
          <cell r="B633" t="str">
            <v>Power Systems</v>
          </cell>
          <cell r="C633">
            <v>374</v>
          </cell>
          <cell r="D633" t="str">
            <v>Not A &amp; G</v>
          </cell>
          <cell r="E633">
            <v>9730</v>
          </cell>
          <cell r="F633" t="str">
            <v>Prot &amp; Cntrl - North Area</v>
          </cell>
          <cell r="G633" t="str">
            <v>XM</v>
          </cell>
          <cell r="H633" t="str">
            <v>I</v>
          </cell>
          <cell r="I633" t="str">
            <v>01TJ5</v>
          </cell>
          <cell r="J633" t="str">
            <v>SR ENGINEER POWER DELIVERY</v>
          </cell>
          <cell r="K633">
            <v>1</v>
          </cell>
          <cell r="L633">
            <v>34.880000000000003</v>
          </cell>
          <cell r="M633">
            <v>34.880000000000003</v>
          </cell>
          <cell r="N633" t="str">
            <v>Spv/Sup</v>
          </cell>
          <cell r="O633">
            <v>0</v>
          </cell>
          <cell r="P633">
            <v>34.880000000000003</v>
          </cell>
          <cell r="Q633">
            <v>0</v>
          </cell>
          <cell r="R633">
            <v>0</v>
          </cell>
          <cell r="S633">
            <v>0</v>
          </cell>
        </row>
        <row r="634">
          <cell r="B634" t="str">
            <v>Power Systems</v>
          </cell>
          <cell r="C634">
            <v>374</v>
          </cell>
          <cell r="D634" t="str">
            <v>Not A &amp; G</v>
          </cell>
          <cell r="E634">
            <v>9730</v>
          </cell>
          <cell r="F634" t="str">
            <v>Prot &amp; Cntrl - North Area</v>
          </cell>
          <cell r="G634" t="str">
            <v>XM</v>
          </cell>
          <cell r="H634" t="str">
            <v>I</v>
          </cell>
          <cell r="I634" t="str">
            <v>01TJ5</v>
          </cell>
          <cell r="J634" t="str">
            <v>SR ENGINEER POWER DELIVERY</v>
          </cell>
          <cell r="K634">
            <v>1</v>
          </cell>
          <cell r="L634">
            <v>36.44</v>
          </cell>
          <cell r="M634">
            <v>36.44</v>
          </cell>
          <cell r="N634" t="str">
            <v>Spv/Sup</v>
          </cell>
          <cell r="O634">
            <v>0</v>
          </cell>
          <cell r="P634">
            <v>36.44</v>
          </cell>
          <cell r="Q634">
            <v>0</v>
          </cell>
          <cell r="R634">
            <v>0</v>
          </cell>
          <cell r="S634">
            <v>0</v>
          </cell>
        </row>
        <row r="635">
          <cell r="B635" t="str">
            <v>Power Systems</v>
          </cell>
          <cell r="C635">
            <v>374</v>
          </cell>
          <cell r="D635" t="str">
            <v>Not A &amp; G</v>
          </cell>
          <cell r="E635">
            <v>9730</v>
          </cell>
          <cell r="F635" t="str">
            <v>Prot &amp; Cntrl - North Area</v>
          </cell>
          <cell r="G635" t="str">
            <v>XM</v>
          </cell>
          <cell r="H635" t="str">
            <v>I</v>
          </cell>
          <cell r="I635" t="str">
            <v>01TJ5</v>
          </cell>
          <cell r="J635" t="str">
            <v>SR ENGINEER POWER DELIVERY</v>
          </cell>
          <cell r="K635">
            <v>1</v>
          </cell>
          <cell r="L635">
            <v>36.5</v>
          </cell>
          <cell r="M635">
            <v>36.5</v>
          </cell>
          <cell r="N635" t="str">
            <v>Spv/Sup</v>
          </cell>
          <cell r="O635">
            <v>0</v>
          </cell>
          <cell r="P635">
            <v>36.5</v>
          </cell>
          <cell r="Q635">
            <v>0</v>
          </cell>
          <cell r="R635">
            <v>0</v>
          </cell>
          <cell r="S635">
            <v>0</v>
          </cell>
        </row>
        <row r="636">
          <cell r="B636" t="str">
            <v>Power Systems</v>
          </cell>
          <cell r="C636">
            <v>374</v>
          </cell>
          <cell r="D636" t="str">
            <v>Not A &amp; G</v>
          </cell>
          <cell r="E636">
            <v>9730</v>
          </cell>
          <cell r="F636" t="str">
            <v>Prot &amp; Cntrl - North Area</v>
          </cell>
          <cell r="G636" t="str">
            <v>XM</v>
          </cell>
          <cell r="H636" t="str">
            <v>I</v>
          </cell>
          <cell r="I636" t="str">
            <v>01TJ5</v>
          </cell>
          <cell r="J636" t="str">
            <v>SR ENGINEER POWER DELIVERY</v>
          </cell>
          <cell r="K636">
            <v>1</v>
          </cell>
          <cell r="L636">
            <v>36.99</v>
          </cell>
          <cell r="M636">
            <v>36.99</v>
          </cell>
          <cell r="N636" t="str">
            <v>Spv/Sup</v>
          </cell>
          <cell r="O636">
            <v>0</v>
          </cell>
          <cell r="P636">
            <v>36.99</v>
          </cell>
          <cell r="Q636">
            <v>0</v>
          </cell>
          <cell r="R636">
            <v>0</v>
          </cell>
          <cell r="S636">
            <v>0</v>
          </cell>
        </row>
        <row r="637">
          <cell r="B637" t="str">
            <v>Power Systems</v>
          </cell>
          <cell r="C637">
            <v>374</v>
          </cell>
          <cell r="D637" t="str">
            <v>Not A &amp; G</v>
          </cell>
          <cell r="E637">
            <v>9730</v>
          </cell>
          <cell r="F637" t="str">
            <v>Prot &amp; Cntrl - North Area</v>
          </cell>
          <cell r="G637" t="str">
            <v>XM</v>
          </cell>
          <cell r="H637" t="str">
            <v>I</v>
          </cell>
          <cell r="I637" t="str">
            <v>01TJ5</v>
          </cell>
          <cell r="J637" t="str">
            <v>SR ENGINEER POWER DELIVERY</v>
          </cell>
          <cell r="K637">
            <v>1</v>
          </cell>
          <cell r="L637">
            <v>37.24</v>
          </cell>
          <cell r="M637">
            <v>37.24</v>
          </cell>
          <cell r="N637" t="str">
            <v>Spv/Sup</v>
          </cell>
          <cell r="O637">
            <v>0</v>
          </cell>
          <cell r="P637">
            <v>37.24</v>
          </cell>
          <cell r="Q637">
            <v>0</v>
          </cell>
          <cell r="R637">
            <v>0</v>
          </cell>
          <cell r="S637">
            <v>0</v>
          </cell>
        </row>
        <row r="638">
          <cell r="B638" t="str">
            <v>Power Systems</v>
          </cell>
          <cell r="C638">
            <v>374</v>
          </cell>
          <cell r="D638" t="str">
            <v>Not A &amp; G</v>
          </cell>
          <cell r="E638">
            <v>9730</v>
          </cell>
          <cell r="F638" t="str">
            <v>Prot &amp; Cntrl - North Area</v>
          </cell>
          <cell r="G638" t="str">
            <v>XM</v>
          </cell>
          <cell r="H638" t="str">
            <v>I</v>
          </cell>
          <cell r="I638" t="str">
            <v>01TJ5</v>
          </cell>
          <cell r="J638" t="str">
            <v>SR ENGINEER POWER DELIVERY</v>
          </cell>
          <cell r="K638">
            <v>1</v>
          </cell>
          <cell r="L638">
            <v>37.28</v>
          </cell>
          <cell r="M638">
            <v>37.28</v>
          </cell>
          <cell r="N638" t="str">
            <v>Spv/Sup</v>
          </cell>
          <cell r="O638">
            <v>0</v>
          </cell>
          <cell r="P638">
            <v>37.28</v>
          </cell>
          <cell r="Q638">
            <v>0</v>
          </cell>
          <cell r="R638">
            <v>0</v>
          </cell>
          <cell r="S638">
            <v>0</v>
          </cell>
        </row>
        <row r="639">
          <cell r="B639" t="str">
            <v>Power Systems</v>
          </cell>
          <cell r="C639">
            <v>384</v>
          </cell>
          <cell r="D639" t="str">
            <v>A &amp; G</v>
          </cell>
          <cell r="E639">
            <v>315</v>
          </cell>
          <cell r="F639" t="str">
            <v>Subst Oper &amp; Plan</v>
          </cell>
          <cell r="G639" t="str">
            <v>XM</v>
          </cell>
          <cell r="H639" t="str">
            <v>P</v>
          </cell>
          <cell r="I639" t="str">
            <v>01DE5</v>
          </cell>
          <cell r="J639" t="str">
            <v>PRINCIPAL ENGINEER</v>
          </cell>
          <cell r="K639">
            <v>1</v>
          </cell>
          <cell r="L639">
            <v>40.43</v>
          </cell>
          <cell r="M639">
            <v>40.43</v>
          </cell>
          <cell r="N639" t="str">
            <v>A &amp; G</v>
          </cell>
          <cell r="O639">
            <v>40.43</v>
          </cell>
          <cell r="P639">
            <v>0</v>
          </cell>
          <cell r="Q639">
            <v>0</v>
          </cell>
          <cell r="R639">
            <v>0</v>
          </cell>
          <cell r="S639">
            <v>0</v>
          </cell>
        </row>
        <row r="640">
          <cell r="B640" t="str">
            <v>Power Systems</v>
          </cell>
          <cell r="C640">
            <v>384</v>
          </cell>
          <cell r="D640" t="str">
            <v>A &amp; G</v>
          </cell>
          <cell r="E640">
            <v>315</v>
          </cell>
          <cell r="F640" t="str">
            <v>Subst Oper &amp; Plan</v>
          </cell>
          <cell r="G640" t="str">
            <v>XM</v>
          </cell>
          <cell r="H640" t="str">
            <v>P</v>
          </cell>
          <cell r="I640" t="str">
            <v>01DE5</v>
          </cell>
          <cell r="J640" t="str">
            <v>PRINCIPAL ENGINEER</v>
          </cell>
          <cell r="K640">
            <v>1</v>
          </cell>
          <cell r="L640">
            <v>40.9</v>
          </cell>
          <cell r="M640">
            <v>40.9</v>
          </cell>
          <cell r="N640" t="str">
            <v>A &amp; G</v>
          </cell>
          <cell r="O640">
            <v>40.9</v>
          </cell>
          <cell r="P640">
            <v>0</v>
          </cell>
          <cell r="Q640">
            <v>0</v>
          </cell>
          <cell r="R640">
            <v>0</v>
          </cell>
          <cell r="S640">
            <v>0</v>
          </cell>
        </row>
        <row r="641">
          <cell r="B641" t="str">
            <v>Power Systems</v>
          </cell>
          <cell r="C641">
            <v>384</v>
          </cell>
          <cell r="D641" t="str">
            <v>A &amp; G</v>
          </cell>
          <cell r="E641">
            <v>315</v>
          </cell>
          <cell r="F641" t="str">
            <v>Subst Oper &amp; Plan</v>
          </cell>
          <cell r="G641" t="str">
            <v>XM</v>
          </cell>
          <cell r="H641" t="str">
            <v>P</v>
          </cell>
          <cell r="I641" t="str">
            <v>01DE5</v>
          </cell>
          <cell r="J641" t="str">
            <v>PRINCIPAL ENGINEER</v>
          </cell>
          <cell r="K641">
            <v>1</v>
          </cell>
          <cell r="L641">
            <v>41.18</v>
          </cell>
          <cell r="M641">
            <v>41.18</v>
          </cell>
          <cell r="N641" t="str">
            <v>A &amp; G</v>
          </cell>
          <cell r="O641">
            <v>41.18</v>
          </cell>
          <cell r="P641">
            <v>0</v>
          </cell>
          <cell r="Q641">
            <v>0</v>
          </cell>
          <cell r="R641">
            <v>0</v>
          </cell>
          <cell r="S641">
            <v>0</v>
          </cell>
        </row>
        <row r="642">
          <cell r="B642" t="str">
            <v>Power Systems</v>
          </cell>
          <cell r="C642">
            <v>384</v>
          </cell>
          <cell r="D642" t="str">
            <v>A &amp; G</v>
          </cell>
          <cell r="E642">
            <v>315</v>
          </cell>
          <cell r="F642" t="str">
            <v>Subst Oper &amp; Plan</v>
          </cell>
          <cell r="G642" t="str">
            <v>XM</v>
          </cell>
          <cell r="H642" t="str">
            <v>I</v>
          </cell>
          <cell r="I642" t="str">
            <v>01DE9</v>
          </cell>
          <cell r="J642" t="str">
            <v>ANALYST I</v>
          </cell>
          <cell r="K642">
            <v>1</v>
          </cell>
          <cell r="L642">
            <v>33.25</v>
          </cell>
          <cell r="M642">
            <v>33.25</v>
          </cell>
          <cell r="N642" t="str">
            <v>A &amp; G</v>
          </cell>
          <cell r="O642">
            <v>33.25</v>
          </cell>
          <cell r="P642">
            <v>0</v>
          </cell>
          <cell r="Q642">
            <v>0</v>
          </cell>
          <cell r="R642">
            <v>0</v>
          </cell>
          <cell r="S642">
            <v>0</v>
          </cell>
        </row>
        <row r="643">
          <cell r="B643" t="str">
            <v>Power Systems</v>
          </cell>
          <cell r="C643">
            <v>384</v>
          </cell>
          <cell r="D643" t="str">
            <v>A &amp; G</v>
          </cell>
          <cell r="E643">
            <v>315</v>
          </cell>
          <cell r="F643" t="str">
            <v>Subst Oper &amp; Plan</v>
          </cell>
          <cell r="G643" t="str">
            <v>XM</v>
          </cell>
          <cell r="H643" t="str">
            <v>I</v>
          </cell>
          <cell r="I643" t="str">
            <v>01T05</v>
          </cell>
          <cell r="J643" t="str">
            <v>SR SPECIALIST</v>
          </cell>
          <cell r="K643">
            <v>1</v>
          </cell>
          <cell r="L643">
            <v>36.03</v>
          </cell>
          <cell r="M643">
            <v>36.03</v>
          </cell>
          <cell r="N643" t="str">
            <v>A &amp; G</v>
          </cell>
          <cell r="O643">
            <v>36.03</v>
          </cell>
          <cell r="P643">
            <v>0</v>
          </cell>
          <cell r="Q643">
            <v>0</v>
          </cell>
          <cell r="R643">
            <v>0</v>
          </cell>
          <cell r="S643">
            <v>0</v>
          </cell>
        </row>
        <row r="644">
          <cell r="B644" t="str">
            <v>Power Systems</v>
          </cell>
          <cell r="C644">
            <v>384</v>
          </cell>
          <cell r="D644" t="str">
            <v>A &amp; G</v>
          </cell>
          <cell r="E644">
            <v>315</v>
          </cell>
          <cell r="F644" t="str">
            <v>Subst Oper &amp; Plan</v>
          </cell>
          <cell r="G644" t="str">
            <v>XM</v>
          </cell>
          <cell r="H644" t="str">
            <v>I</v>
          </cell>
          <cell r="I644" t="str">
            <v>01T05</v>
          </cell>
          <cell r="J644" t="str">
            <v>SR SPECIALIST</v>
          </cell>
          <cell r="K644">
            <v>1</v>
          </cell>
          <cell r="L644">
            <v>36.340000000000003</v>
          </cell>
          <cell r="M644">
            <v>36.340000000000003</v>
          </cell>
          <cell r="N644" t="str">
            <v>A &amp; G</v>
          </cell>
          <cell r="O644">
            <v>36.340000000000003</v>
          </cell>
          <cell r="P644">
            <v>0</v>
          </cell>
          <cell r="Q644">
            <v>0</v>
          </cell>
          <cell r="R644">
            <v>0</v>
          </cell>
          <cell r="S644">
            <v>0</v>
          </cell>
        </row>
        <row r="645">
          <cell r="B645" t="str">
            <v>Power Systems</v>
          </cell>
          <cell r="C645">
            <v>384</v>
          </cell>
          <cell r="D645" t="str">
            <v>A &amp; G</v>
          </cell>
          <cell r="E645">
            <v>315</v>
          </cell>
          <cell r="F645" t="str">
            <v>Subst Oper &amp; Plan</v>
          </cell>
          <cell r="G645" t="str">
            <v>XM</v>
          </cell>
          <cell r="H645" t="str">
            <v>M</v>
          </cell>
          <cell r="I645" t="str">
            <v>01T84</v>
          </cell>
          <cell r="J645" t="str">
            <v>STATION OPERATIONS MGR</v>
          </cell>
          <cell r="K645">
            <v>1</v>
          </cell>
          <cell r="L645">
            <v>59.91</v>
          </cell>
          <cell r="M645">
            <v>59.91</v>
          </cell>
          <cell r="N645" t="str">
            <v>A &amp; G</v>
          </cell>
          <cell r="O645">
            <v>59.91</v>
          </cell>
          <cell r="P645">
            <v>0</v>
          </cell>
          <cell r="Q645">
            <v>0</v>
          </cell>
          <cell r="R645">
            <v>0</v>
          </cell>
          <cell r="S645">
            <v>0</v>
          </cell>
        </row>
        <row r="646">
          <cell r="B646" t="str">
            <v>Power Systems</v>
          </cell>
          <cell r="C646">
            <v>384</v>
          </cell>
          <cell r="D646" t="str">
            <v>A &amp; G</v>
          </cell>
          <cell r="E646">
            <v>315</v>
          </cell>
          <cell r="F646" t="str">
            <v>Subst Oper &amp; Plan</v>
          </cell>
          <cell r="G646" t="str">
            <v>XM</v>
          </cell>
          <cell r="H646" t="str">
            <v>M</v>
          </cell>
          <cell r="I646" t="str">
            <v>01T85</v>
          </cell>
          <cell r="J646" t="str">
            <v>POWERY DELIVERY AREA MGR III</v>
          </cell>
          <cell r="K646">
            <v>1</v>
          </cell>
          <cell r="L646">
            <v>49.46</v>
          </cell>
          <cell r="M646">
            <v>49.46</v>
          </cell>
          <cell r="N646" t="str">
            <v>A &amp; G</v>
          </cell>
          <cell r="O646">
            <v>49.46</v>
          </cell>
          <cell r="P646">
            <v>0</v>
          </cell>
          <cell r="Q646">
            <v>0</v>
          </cell>
          <cell r="R646">
            <v>0</v>
          </cell>
          <cell r="S646">
            <v>0</v>
          </cell>
        </row>
        <row r="647">
          <cell r="B647" t="str">
            <v>Power Systems</v>
          </cell>
          <cell r="C647">
            <v>384</v>
          </cell>
          <cell r="D647" t="str">
            <v>A &amp; G</v>
          </cell>
          <cell r="E647">
            <v>315</v>
          </cell>
          <cell r="F647" t="str">
            <v>Subst Oper &amp; Plan</v>
          </cell>
          <cell r="G647" t="str">
            <v>XM</v>
          </cell>
          <cell r="H647" t="str">
            <v>I</v>
          </cell>
          <cell r="I647" t="str">
            <v>01TB6</v>
          </cell>
          <cell r="J647" t="str">
            <v>ENGINEER II POWER DELIVERY</v>
          </cell>
          <cell r="K647">
            <v>1</v>
          </cell>
          <cell r="L647">
            <v>26.09</v>
          </cell>
          <cell r="M647">
            <v>26.09</v>
          </cell>
          <cell r="N647" t="str">
            <v>A &amp; G</v>
          </cell>
          <cell r="O647">
            <v>26.09</v>
          </cell>
          <cell r="P647">
            <v>0</v>
          </cell>
          <cell r="Q647">
            <v>0</v>
          </cell>
          <cell r="R647">
            <v>0</v>
          </cell>
          <cell r="S647">
            <v>0</v>
          </cell>
        </row>
        <row r="648">
          <cell r="B648" t="str">
            <v>Power Systems</v>
          </cell>
          <cell r="C648">
            <v>384</v>
          </cell>
          <cell r="D648" t="str">
            <v>A &amp; G</v>
          </cell>
          <cell r="E648">
            <v>315</v>
          </cell>
          <cell r="F648" t="str">
            <v>Subst Oper &amp; Plan</v>
          </cell>
          <cell r="G648" t="str">
            <v>XM</v>
          </cell>
          <cell r="H648" t="str">
            <v>P</v>
          </cell>
          <cell r="I648" t="str">
            <v>01TD4</v>
          </cell>
          <cell r="J648" t="str">
            <v>STAFF ENGINEER TRANSMISSION DE</v>
          </cell>
          <cell r="K648">
            <v>1</v>
          </cell>
          <cell r="L648">
            <v>45.28</v>
          </cell>
          <cell r="M648">
            <v>45.28</v>
          </cell>
          <cell r="N648" t="str">
            <v>A &amp; G</v>
          </cell>
          <cell r="O648">
            <v>45.28</v>
          </cell>
          <cell r="P648">
            <v>0</v>
          </cell>
          <cell r="Q648">
            <v>0</v>
          </cell>
          <cell r="R648">
            <v>0</v>
          </cell>
          <cell r="S648">
            <v>0</v>
          </cell>
        </row>
        <row r="649">
          <cell r="B649" t="str">
            <v>Power Systems</v>
          </cell>
          <cell r="C649">
            <v>384</v>
          </cell>
          <cell r="D649" t="str">
            <v>A &amp; G</v>
          </cell>
          <cell r="E649">
            <v>315</v>
          </cell>
          <cell r="F649" t="str">
            <v>Subst Oper &amp; Plan</v>
          </cell>
          <cell r="G649" t="str">
            <v>XM</v>
          </cell>
          <cell r="H649" t="str">
            <v>D</v>
          </cell>
          <cell r="I649" t="str">
            <v>01TE2</v>
          </cell>
          <cell r="J649" t="str">
            <v>DIRECTOR SUBSTATION</v>
          </cell>
          <cell r="K649">
            <v>1</v>
          </cell>
          <cell r="L649">
            <v>68.459999999999994</v>
          </cell>
          <cell r="M649">
            <v>68.459999999999994</v>
          </cell>
          <cell r="N649" t="str">
            <v>A &amp; G</v>
          </cell>
          <cell r="O649">
            <v>68.459999999999994</v>
          </cell>
          <cell r="P649">
            <v>0</v>
          </cell>
          <cell r="Q649">
            <v>0</v>
          </cell>
          <cell r="R649">
            <v>0</v>
          </cell>
          <cell r="S649">
            <v>0</v>
          </cell>
        </row>
        <row r="650">
          <cell r="B650" t="str">
            <v>Power Systems</v>
          </cell>
          <cell r="C650">
            <v>384</v>
          </cell>
          <cell r="D650" t="str">
            <v>A &amp; G</v>
          </cell>
          <cell r="E650">
            <v>315</v>
          </cell>
          <cell r="F650" t="str">
            <v>Subst Oper &amp; Plan</v>
          </cell>
          <cell r="G650" t="str">
            <v>XM</v>
          </cell>
          <cell r="H650" t="str">
            <v>I</v>
          </cell>
          <cell r="I650" t="str">
            <v>01TJ5</v>
          </cell>
          <cell r="J650" t="str">
            <v>SR ENGINEER POWER DELIVERY</v>
          </cell>
          <cell r="K650">
            <v>1</v>
          </cell>
          <cell r="L650">
            <v>35.54</v>
          </cell>
          <cell r="M650">
            <v>35.54</v>
          </cell>
          <cell r="N650" t="str">
            <v>A &amp; G</v>
          </cell>
          <cell r="O650">
            <v>35.54</v>
          </cell>
          <cell r="P650">
            <v>0</v>
          </cell>
          <cell r="Q650">
            <v>0</v>
          </cell>
          <cell r="R650">
            <v>0</v>
          </cell>
          <cell r="S650">
            <v>0</v>
          </cell>
        </row>
        <row r="651">
          <cell r="B651" t="str">
            <v>Power Systems</v>
          </cell>
          <cell r="C651">
            <v>384</v>
          </cell>
          <cell r="D651" t="str">
            <v>A &amp; G</v>
          </cell>
          <cell r="E651">
            <v>315</v>
          </cell>
          <cell r="F651" t="str">
            <v>Subst Oper &amp; Plan</v>
          </cell>
          <cell r="G651" t="str">
            <v>XM</v>
          </cell>
          <cell r="H651" t="str">
            <v>I</v>
          </cell>
          <cell r="I651" t="str">
            <v>01TJ5</v>
          </cell>
          <cell r="J651" t="str">
            <v>SR ENGINEER POWER DELIVERY</v>
          </cell>
          <cell r="K651">
            <v>2</v>
          </cell>
          <cell r="L651">
            <v>36.340000000000003</v>
          </cell>
          <cell r="M651">
            <v>72.680000000000007</v>
          </cell>
          <cell r="N651" t="str">
            <v>A &amp; G</v>
          </cell>
          <cell r="O651">
            <v>72.680000000000007</v>
          </cell>
          <cell r="P651">
            <v>0</v>
          </cell>
          <cell r="Q651">
            <v>0</v>
          </cell>
          <cell r="R651">
            <v>0</v>
          </cell>
          <cell r="S651">
            <v>0</v>
          </cell>
        </row>
        <row r="652">
          <cell r="B652" t="str">
            <v>Power Systems</v>
          </cell>
          <cell r="C652">
            <v>384</v>
          </cell>
          <cell r="D652" t="str">
            <v>A &amp; G</v>
          </cell>
          <cell r="E652">
            <v>315</v>
          </cell>
          <cell r="F652" t="str">
            <v>Subst Oper &amp; Plan</v>
          </cell>
          <cell r="G652" t="str">
            <v>XM</v>
          </cell>
          <cell r="H652" t="str">
            <v>I</v>
          </cell>
          <cell r="I652" t="str">
            <v>01TJ5</v>
          </cell>
          <cell r="J652" t="str">
            <v>SR ENGINEER POWER DELIVERY</v>
          </cell>
          <cell r="K652">
            <v>1</v>
          </cell>
          <cell r="L652">
            <v>36.71</v>
          </cell>
          <cell r="M652">
            <v>36.71</v>
          </cell>
          <cell r="N652" t="str">
            <v>A &amp; G</v>
          </cell>
          <cell r="O652">
            <v>36.71</v>
          </cell>
          <cell r="P652">
            <v>0</v>
          </cell>
          <cell r="Q652">
            <v>0</v>
          </cell>
          <cell r="R652">
            <v>0</v>
          </cell>
          <cell r="S652">
            <v>0</v>
          </cell>
        </row>
        <row r="653">
          <cell r="B653" t="str">
            <v>Power Systems</v>
          </cell>
          <cell r="C653">
            <v>384</v>
          </cell>
          <cell r="D653" t="str">
            <v>A &amp; G</v>
          </cell>
          <cell r="E653">
            <v>315</v>
          </cell>
          <cell r="F653" t="str">
            <v>Subst Oper &amp; Plan</v>
          </cell>
          <cell r="G653" t="str">
            <v>XM</v>
          </cell>
          <cell r="H653" t="str">
            <v>I</v>
          </cell>
          <cell r="I653" t="str">
            <v>01TJ5</v>
          </cell>
          <cell r="J653" t="str">
            <v>SR ENGINEER POWER DELIVERY</v>
          </cell>
          <cell r="K653">
            <v>1</v>
          </cell>
          <cell r="L653">
            <v>36.89</v>
          </cell>
          <cell r="M653">
            <v>36.89</v>
          </cell>
          <cell r="N653" t="str">
            <v>A &amp; G</v>
          </cell>
          <cell r="O653">
            <v>36.89</v>
          </cell>
          <cell r="P653">
            <v>0</v>
          </cell>
          <cell r="Q653">
            <v>0</v>
          </cell>
          <cell r="R653">
            <v>0</v>
          </cell>
          <cell r="S653">
            <v>0</v>
          </cell>
        </row>
        <row r="654">
          <cell r="B654" t="str">
            <v>Power Systems</v>
          </cell>
          <cell r="C654">
            <v>384</v>
          </cell>
          <cell r="D654" t="str">
            <v>A &amp; G</v>
          </cell>
          <cell r="E654">
            <v>315</v>
          </cell>
          <cell r="F654" t="str">
            <v>Subst Oper &amp; Plan</v>
          </cell>
          <cell r="G654" t="str">
            <v>XM</v>
          </cell>
          <cell r="H654" t="str">
            <v>I</v>
          </cell>
          <cell r="I654" t="str">
            <v>01TJ5</v>
          </cell>
          <cell r="J654" t="str">
            <v>SR ENGINEER POWER DELIVERY</v>
          </cell>
          <cell r="K654">
            <v>1</v>
          </cell>
          <cell r="L654">
            <v>37.450000000000003</v>
          </cell>
          <cell r="M654">
            <v>37.450000000000003</v>
          </cell>
          <cell r="N654" t="str">
            <v>A &amp; G</v>
          </cell>
          <cell r="O654">
            <v>37.450000000000003</v>
          </cell>
          <cell r="P654">
            <v>0</v>
          </cell>
          <cell r="Q654">
            <v>0</v>
          </cell>
          <cell r="R654">
            <v>0</v>
          </cell>
          <cell r="S654">
            <v>0</v>
          </cell>
        </row>
        <row r="655">
          <cell r="B655" t="str">
            <v>Power Systems</v>
          </cell>
          <cell r="C655">
            <v>384</v>
          </cell>
          <cell r="D655" t="str">
            <v>A &amp; G</v>
          </cell>
          <cell r="E655">
            <v>315</v>
          </cell>
          <cell r="F655" t="str">
            <v>Subst Oper &amp; Plan</v>
          </cell>
          <cell r="G655" t="str">
            <v>XM</v>
          </cell>
          <cell r="H655" t="str">
            <v>I</v>
          </cell>
          <cell r="I655" t="str">
            <v>01TK5</v>
          </cell>
          <cell r="J655" t="str">
            <v>ENGINEER I POWER DELIVERY</v>
          </cell>
          <cell r="K655">
            <v>1</v>
          </cell>
          <cell r="L655">
            <v>32.799999999999997</v>
          </cell>
          <cell r="M655">
            <v>32.799999999999997</v>
          </cell>
          <cell r="N655" t="str">
            <v>A &amp; G</v>
          </cell>
          <cell r="O655">
            <v>32.799999999999997</v>
          </cell>
          <cell r="P655">
            <v>0</v>
          </cell>
          <cell r="Q655">
            <v>0</v>
          </cell>
          <cell r="R655">
            <v>0</v>
          </cell>
          <cell r="S655">
            <v>0</v>
          </cell>
        </row>
        <row r="656">
          <cell r="B656" t="str">
            <v>Power Systems</v>
          </cell>
          <cell r="C656">
            <v>384</v>
          </cell>
          <cell r="D656" t="str">
            <v>A &amp; G</v>
          </cell>
          <cell r="E656">
            <v>315</v>
          </cell>
          <cell r="F656" t="str">
            <v>Subst Oper &amp; Plan</v>
          </cell>
          <cell r="G656" t="str">
            <v>XM</v>
          </cell>
          <cell r="H656" t="str">
            <v>S</v>
          </cell>
          <cell r="I656" t="str">
            <v>01TW7</v>
          </cell>
          <cell r="J656" t="str">
            <v>COMPONENT TEAM MGR I</v>
          </cell>
          <cell r="K656">
            <v>1</v>
          </cell>
          <cell r="L656">
            <v>43.29</v>
          </cell>
          <cell r="M656">
            <v>43.29</v>
          </cell>
          <cell r="N656" t="str">
            <v>A &amp; G</v>
          </cell>
          <cell r="O656">
            <v>43.29</v>
          </cell>
          <cell r="P656">
            <v>0</v>
          </cell>
          <cell r="Q656">
            <v>0</v>
          </cell>
          <cell r="R656">
            <v>0</v>
          </cell>
          <cell r="S656">
            <v>0</v>
          </cell>
        </row>
        <row r="657">
          <cell r="B657" t="str">
            <v>Power Systems</v>
          </cell>
          <cell r="C657">
            <v>384</v>
          </cell>
          <cell r="D657" t="str">
            <v>A &amp; G</v>
          </cell>
          <cell r="E657">
            <v>315</v>
          </cell>
          <cell r="F657" t="str">
            <v>Subst Oper &amp; Plan</v>
          </cell>
          <cell r="G657" t="str">
            <v>XM</v>
          </cell>
          <cell r="H657" t="str">
            <v>S</v>
          </cell>
          <cell r="I657" t="str">
            <v>01TW7</v>
          </cell>
          <cell r="J657" t="str">
            <v>COMPONENT TEAM MGR I</v>
          </cell>
          <cell r="K657">
            <v>1</v>
          </cell>
          <cell r="L657">
            <v>43.39</v>
          </cell>
          <cell r="M657">
            <v>43.39</v>
          </cell>
          <cell r="N657" t="str">
            <v>A &amp; G</v>
          </cell>
          <cell r="O657">
            <v>43.39</v>
          </cell>
          <cell r="P657">
            <v>0</v>
          </cell>
          <cell r="Q657">
            <v>0</v>
          </cell>
          <cell r="R657">
            <v>0</v>
          </cell>
          <cell r="S657">
            <v>0</v>
          </cell>
        </row>
        <row r="658">
          <cell r="B658" t="str">
            <v>Power Systems</v>
          </cell>
          <cell r="C658">
            <v>384</v>
          </cell>
          <cell r="D658" t="str">
            <v>A &amp; G</v>
          </cell>
          <cell r="E658">
            <v>315</v>
          </cell>
          <cell r="F658" t="str">
            <v>Subst Oper &amp; Plan</v>
          </cell>
          <cell r="G658" t="str">
            <v>XM</v>
          </cell>
          <cell r="H658" t="str">
            <v>S</v>
          </cell>
          <cell r="I658" t="str">
            <v>01TW7</v>
          </cell>
          <cell r="J658" t="str">
            <v>COMPONENT TEAM MGR I</v>
          </cell>
          <cell r="K658">
            <v>1</v>
          </cell>
          <cell r="L658">
            <v>44.89</v>
          </cell>
          <cell r="M658">
            <v>44.89</v>
          </cell>
          <cell r="N658" t="str">
            <v>A &amp; G</v>
          </cell>
          <cell r="O658">
            <v>44.89</v>
          </cell>
          <cell r="P658">
            <v>0</v>
          </cell>
          <cell r="Q658">
            <v>0</v>
          </cell>
          <cell r="R658">
            <v>0</v>
          </cell>
          <cell r="S658">
            <v>0</v>
          </cell>
        </row>
        <row r="659">
          <cell r="B659" t="str">
            <v>Power Systems</v>
          </cell>
          <cell r="C659">
            <v>384</v>
          </cell>
          <cell r="D659" t="str">
            <v>A &amp; G</v>
          </cell>
          <cell r="E659">
            <v>315</v>
          </cell>
          <cell r="F659" t="str">
            <v>Subst Oper &amp; Plan</v>
          </cell>
          <cell r="G659" t="str">
            <v>XM</v>
          </cell>
          <cell r="H659" t="str">
            <v>I</v>
          </cell>
          <cell r="I659" t="str">
            <v>01TX4</v>
          </cell>
          <cell r="J659" t="str">
            <v>PROTECTION &amp; CONTROL COORDINAT</v>
          </cell>
          <cell r="K659">
            <v>1</v>
          </cell>
          <cell r="L659">
            <v>43.63</v>
          </cell>
          <cell r="M659">
            <v>43.63</v>
          </cell>
          <cell r="N659" t="str">
            <v>A &amp; G</v>
          </cell>
          <cell r="O659">
            <v>43.63</v>
          </cell>
          <cell r="P659">
            <v>0</v>
          </cell>
          <cell r="Q659">
            <v>0</v>
          </cell>
          <cell r="R659">
            <v>0</v>
          </cell>
          <cell r="S659">
            <v>0</v>
          </cell>
        </row>
        <row r="660">
          <cell r="B660" t="str">
            <v>Power Systems</v>
          </cell>
          <cell r="C660">
            <v>384</v>
          </cell>
          <cell r="D660" t="str">
            <v>A &amp; G</v>
          </cell>
          <cell r="E660">
            <v>315</v>
          </cell>
          <cell r="F660" t="str">
            <v>Subst Oper &amp; Plan</v>
          </cell>
          <cell r="G660" t="str">
            <v>XM</v>
          </cell>
          <cell r="H660" t="str">
            <v>I</v>
          </cell>
          <cell r="I660" t="str">
            <v>01W53</v>
          </cell>
          <cell r="J660" t="str">
            <v>PROJECT MGR</v>
          </cell>
          <cell r="K660">
            <v>1</v>
          </cell>
          <cell r="L660">
            <v>50.41</v>
          </cell>
          <cell r="M660">
            <v>50.41</v>
          </cell>
          <cell r="N660" t="str">
            <v>A &amp; G</v>
          </cell>
          <cell r="O660">
            <v>50.41</v>
          </cell>
          <cell r="P660">
            <v>0</v>
          </cell>
          <cell r="Q660">
            <v>0</v>
          </cell>
          <cell r="R660">
            <v>0</v>
          </cell>
          <cell r="S660">
            <v>0</v>
          </cell>
        </row>
        <row r="661">
          <cell r="B661" t="str">
            <v>Power Systems</v>
          </cell>
          <cell r="C661">
            <v>384</v>
          </cell>
          <cell r="D661" t="str">
            <v>A &amp; G</v>
          </cell>
          <cell r="E661">
            <v>315</v>
          </cell>
          <cell r="F661" t="str">
            <v>Subst Oper &amp; Plan</v>
          </cell>
          <cell r="G661" t="str">
            <v>XM</v>
          </cell>
          <cell r="H661" t="str">
            <v>P</v>
          </cell>
          <cell r="I661" t="str">
            <v>01WVC</v>
          </cell>
          <cell r="J661" t="str">
            <v>STATISTICAL SPECIALIST</v>
          </cell>
          <cell r="K661">
            <v>1</v>
          </cell>
          <cell r="L661">
            <v>40.5</v>
          </cell>
          <cell r="M661">
            <v>40.5</v>
          </cell>
          <cell r="N661" t="str">
            <v>A &amp; G</v>
          </cell>
          <cell r="O661">
            <v>40.5</v>
          </cell>
          <cell r="P661">
            <v>0</v>
          </cell>
          <cell r="Q661">
            <v>0</v>
          </cell>
          <cell r="R661">
            <v>0</v>
          </cell>
          <cell r="S661">
            <v>0</v>
          </cell>
        </row>
        <row r="662">
          <cell r="B662" t="str">
            <v>Power Systems</v>
          </cell>
          <cell r="C662">
            <v>384</v>
          </cell>
          <cell r="D662" t="str">
            <v>A &amp; G</v>
          </cell>
          <cell r="E662">
            <v>315</v>
          </cell>
          <cell r="F662" t="str">
            <v>Subst Oper &amp; Plan</v>
          </cell>
          <cell r="G662" t="str">
            <v>NB</v>
          </cell>
          <cell r="H662" t="str">
            <v>I</v>
          </cell>
          <cell r="I662" t="str">
            <v>01X64</v>
          </cell>
          <cell r="J662" t="str">
            <v>ADMINISTRATIVE TECHNICIAN</v>
          </cell>
          <cell r="K662">
            <v>1</v>
          </cell>
          <cell r="L662">
            <v>21.04</v>
          </cell>
          <cell r="M662">
            <v>21.04</v>
          </cell>
          <cell r="N662" t="str">
            <v>A &amp; G</v>
          </cell>
          <cell r="O662">
            <v>21.04</v>
          </cell>
          <cell r="P662">
            <v>0</v>
          </cell>
          <cell r="Q662">
            <v>0</v>
          </cell>
          <cell r="R662">
            <v>0</v>
          </cell>
          <cell r="S662">
            <v>0</v>
          </cell>
        </row>
        <row r="663">
          <cell r="B663" t="str">
            <v>Power Systems</v>
          </cell>
          <cell r="C663">
            <v>407</v>
          </cell>
          <cell r="D663" t="str">
            <v>Not A &amp; G</v>
          </cell>
          <cell r="E663">
            <v>4059</v>
          </cell>
          <cell r="F663" t="str">
            <v>Palm Bch So - Subst Supv</v>
          </cell>
          <cell r="G663" t="str">
            <v>XM</v>
          </cell>
          <cell r="H663" t="str">
            <v>M</v>
          </cell>
          <cell r="I663" t="str">
            <v>01T87</v>
          </cell>
          <cell r="J663" t="str">
            <v>POWER DELIVERY AREA MGR II</v>
          </cell>
          <cell r="K663">
            <v>1</v>
          </cell>
          <cell r="L663">
            <v>54.45</v>
          </cell>
          <cell r="M663">
            <v>54.45</v>
          </cell>
          <cell r="N663" t="str">
            <v>Spv/Sup</v>
          </cell>
          <cell r="O663">
            <v>0</v>
          </cell>
          <cell r="P663">
            <v>54.45</v>
          </cell>
          <cell r="Q663">
            <v>0</v>
          </cell>
          <cell r="R663">
            <v>0</v>
          </cell>
          <cell r="S663">
            <v>0</v>
          </cell>
        </row>
        <row r="664">
          <cell r="B664" t="str">
            <v>Power Systems</v>
          </cell>
          <cell r="C664">
            <v>407</v>
          </cell>
          <cell r="D664" t="str">
            <v>Not A &amp; G</v>
          </cell>
          <cell r="E664">
            <v>4059</v>
          </cell>
          <cell r="F664" t="str">
            <v>Palm Bch So - Subst Supv</v>
          </cell>
          <cell r="G664" t="str">
            <v>XM</v>
          </cell>
          <cell r="H664" t="str">
            <v>I</v>
          </cell>
          <cell r="I664" t="str">
            <v>01TJ5</v>
          </cell>
          <cell r="J664" t="str">
            <v>SR ENGINEER POWER DELIVERY</v>
          </cell>
          <cell r="K664">
            <v>1</v>
          </cell>
          <cell r="L664">
            <v>35.85</v>
          </cell>
          <cell r="M664">
            <v>35.85</v>
          </cell>
          <cell r="N664" t="str">
            <v>Spv/Sup</v>
          </cell>
          <cell r="O664">
            <v>0</v>
          </cell>
          <cell r="P664">
            <v>35.85</v>
          </cell>
          <cell r="Q664">
            <v>0</v>
          </cell>
          <cell r="R664">
            <v>0</v>
          </cell>
          <cell r="S664">
            <v>0</v>
          </cell>
        </row>
        <row r="665">
          <cell r="B665" t="str">
            <v>Power Systems</v>
          </cell>
          <cell r="C665">
            <v>407</v>
          </cell>
          <cell r="D665" t="str">
            <v>Not A &amp; G</v>
          </cell>
          <cell r="E665">
            <v>4051</v>
          </cell>
          <cell r="F665" t="str">
            <v>Palm Bch So - Subst Crew</v>
          </cell>
          <cell r="G665" t="str">
            <v>BU</v>
          </cell>
          <cell r="H665" t="str">
            <v>I</v>
          </cell>
          <cell r="I665" t="str">
            <v>05330</v>
          </cell>
          <cell r="J665" t="str">
            <v>ELEC SUBST</v>
          </cell>
          <cell r="K665">
            <v>3</v>
          </cell>
          <cell r="L665">
            <v>26.04</v>
          </cell>
          <cell r="M665">
            <v>78.12</v>
          </cell>
          <cell r="N665" t="str">
            <v>Line</v>
          </cell>
          <cell r="O665">
            <v>0</v>
          </cell>
          <cell r="P665">
            <v>0</v>
          </cell>
          <cell r="Q665">
            <v>0</v>
          </cell>
          <cell r="R665">
            <v>78.12</v>
          </cell>
          <cell r="S665">
            <v>0</v>
          </cell>
        </row>
        <row r="666">
          <cell r="B666" t="str">
            <v>Power Systems</v>
          </cell>
          <cell r="C666">
            <v>407</v>
          </cell>
          <cell r="D666" t="str">
            <v>Not A &amp; G</v>
          </cell>
          <cell r="E666">
            <v>4052</v>
          </cell>
          <cell r="F666" t="str">
            <v>Palm Bch So - Subst Biwkl</v>
          </cell>
          <cell r="G666" t="str">
            <v>BU</v>
          </cell>
          <cell r="H666" t="str">
            <v>I</v>
          </cell>
          <cell r="I666" t="str">
            <v>05854</v>
          </cell>
          <cell r="J666" t="str">
            <v>CHIEF SUBST ELECT</v>
          </cell>
          <cell r="K666">
            <v>1</v>
          </cell>
          <cell r="L666">
            <v>27.71</v>
          </cell>
          <cell r="M666">
            <v>27.71</v>
          </cell>
          <cell r="N666" t="str">
            <v>Line</v>
          </cell>
          <cell r="O666">
            <v>0</v>
          </cell>
          <cell r="P666">
            <v>0</v>
          </cell>
          <cell r="Q666">
            <v>0</v>
          </cell>
          <cell r="R666">
            <v>27.71</v>
          </cell>
          <cell r="S666">
            <v>0</v>
          </cell>
        </row>
        <row r="667">
          <cell r="B667" t="str">
            <v>Power Systems</v>
          </cell>
          <cell r="C667">
            <v>407</v>
          </cell>
          <cell r="D667" t="str">
            <v>Not A &amp; G</v>
          </cell>
          <cell r="E667">
            <v>4051</v>
          </cell>
          <cell r="F667" t="str">
            <v>Palm Bch So - Subst Crew</v>
          </cell>
          <cell r="G667" t="str">
            <v>BU</v>
          </cell>
          <cell r="H667" t="str">
            <v>I</v>
          </cell>
          <cell r="I667" t="str">
            <v>06189</v>
          </cell>
          <cell r="J667" t="str">
            <v>LEAD ELECT</v>
          </cell>
          <cell r="K667">
            <v>2</v>
          </cell>
          <cell r="L667">
            <v>26.66</v>
          </cell>
          <cell r="M667">
            <v>53.32</v>
          </cell>
          <cell r="N667" t="str">
            <v>Line</v>
          </cell>
          <cell r="O667">
            <v>0</v>
          </cell>
          <cell r="P667">
            <v>0</v>
          </cell>
          <cell r="Q667">
            <v>0</v>
          </cell>
          <cell r="R667">
            <v>53.32</v>
          </cell>
          <cell r="S667">
            <v>0</v>
          </cell>
        </row>
        <row r="668">
          <cell r="B668" t="str">
            <v>Power Systems</v>
          </cell>
          <cell r="C668">
            <v>828</v>
          </cell>
          <cell r="D668" t="str">
            <v>Not A &amp; G</v>
          </cell>
          <cell r="E668">
            <v>8839</v>
          </cell>
          <cell r="F668" t="str">
            <v>Dsbn - Cntrl Supv/Dsgn</v>
          </cell>
          <cell r="G668" t="str">
            <v>XM</v>
          </cell>
          <cell r="H668" t="str">
            <v>I</v>
          </cell>
          <cell r="I668" t="str">
            <v>01MC6</v>
          </cell>
          <cell r="J668" t="str">
            <v>PROJECT DESIGNER I</v>
          </cell>
          <cell r="K668">
            <v>1</v>
          </cell>
          <cell r="L668">
            <v>25</v>
          </cell>
          <cell r="M668">
            <v>25</v>
          </cell>
          <cell r="N668" t="str">
            <v>Spv/Sup</v>
          </cell>
          <cell r="O668">
            <v>0</v>
          </cell>
          <cell r="P668">
            <v>25</v>
          </cell>
          <cell r="Q668">
            <v>0</v>
          </cell>
          <cell r="R668">
            <v>0</v>
          </cell>
          <cell r="S668">
            <v>0</v>
          </cell>
        </row>
        <row r="669">
          <cell r="B669" t="str">
            <v>Power Systems</v>
          </cell>
          <cell r="C669">
            <v>828</v>
          </cell>
          <cell r="D669" t="str">
            <v>Not A &amp; G</v>
          </cell>
          <cell r="E669">
            <v>8839</v>
          </cell>
          <cell r="F669" t="str">
            <v>Dsbn - Cntrl Supv/Dsgn</v>
          </cell>
          <cell r="G669" t="str">
            <v>XM</v>
          </cell>
          <cell r="H669" t="str">
            <v>I</v>
          </cell>
          <cell r="I669" t="str">
            <v>01MD5</v>
          </cell>
          <cell r="J669" t="str">
            <v>CUSTOMER PROJECT MGR II</v>
          </cell>
          <cell r="K669">
            <v>1</v>
          </cell>
          <cell r="L669">
            <v>23.14</v>
          </cell>
          <cell r="M669">
            <v>23.14</v>
          </cell>
          <cell r="N669" t="str">
            <v>Spv/Sup</v>
          </cell>
          <cell r="O669">
            <v>0</v>
          </cell>
          <cell r="P669">
            <v>23.14</v>
          </cell>
          <cell r="Q669">
            <v>0</v>
          </cell>
          <cell r="R669">
            <v>0</v>
          </cell>
          <cell r="S669">
            <v>0</v>
          </cell>
        </row>
        <row r="670">
          <cell r="B670" t="str">
            <v>Power Systems</v>
          </cell>
          <cell r="C670">
            <v>828</v>
          </cell>
          <cell r="D670" t="str">
            <v>Not A &amp; G</v>
          </cell>
          <cell r="E670">
            <v>8839</v>
          </cell>
          <cell r="F670" t="str">
            <v>Dsbn - Cntrl Supv/Dsgn</v>
          </cell>
          <cell r="G670" t="str">
            <v>XM</v>
          </cell>
          <cell r="H670" t="str">
            <v>I</v>
          </cell>
          <cell r="I670" t="str">
            <v>01MD5</v>
          </cell>
          <cell r="J670" t="str">
            <v>CUSTOMER PROJECT MGR II</v>
          </cell>
          <cell r="K670">
            <v>1</v>
          </cell>
          <cell r="L670">
            <v>23.33</v>
          </cell>
          <cell r="M670">
            <v>23.33</v>
          </cell>
          <cell r="N670" t="str">
            <v>Spv/Sup</v>
          </cell>
          <cell r="O670">
            <v>0</v>
          </cell>
          <cell r="P670">
            <v>23.33</v>
          </cell>
          <cell r="Q670">
            <v>0</v>
          </cell>
          <cell r="R670">
            <v>0</v>
          </cell>
          <cell r="S670">
            <v>0</v>
          </cell>
        </row>
        <row r="671">
          <cell r="B671" t="str">
            <v>Power Systems</v>
          </cell>
          <cell r="C671">
            <v>828</v>
          </cell>
          <cell r="D671" t="str">
            <v>Not A &amp; G</v>
          </cell>
          <cell r="E671">
            <v>8839</v>
          </cell>
          <cell r="F671" t="str">
            <v>Dsbn - Cntrl Supv/Dsgn</v>
          </cell>
          <cell r="G671" t="str">
            <v>XM</v>
          </cell>
          <cell r="H671" t="str">
            <v>I</v>
          </cell>
          <cell r="I671" t="str">
            <v>01MD6</v>
          </cell>
          <cell r="J671" t="str">
            <v>CUSTOMER PROJECT MGR I</v>
          </cell>
          <cell r="K671">
            <v>1</v>
          </cell>
          <cell r="L671">
            <v>25.66</v>
          </cell>
          <cell r="M671">
            <v>25.66</v>
          </cell>
          <cell r="N671" t="str">
            <v>Spv/Sup</v>
          </cell>
          <cell r="O671">
            <v>0</v>
          </cell>
          <cell r="P671">
            <v>25.66</v>
          </cell>
          <cell r="Q671">
            <v>0</v>
          </cell>
          <cell r="R671">
            <v>0</v>
          </cell>
          <cell r="S671">
            <v>0</v>
          </cell>
        </row>
        <row r="672">
          <cell r="B672" t="str">
            <v>Power Systems</v>
          </cell>
          <cell r="C672">
            <v>828</v>
          </cell>
          <cell r="D672" t="str">
            <v>Not A &amp; G</v>
          </cell>
          <cell r="E672">
            <v>8839</v>
          </cell>
          <cell r="F672" t="str">
            <v>Dsbn - Cntrl Supv/Dsgn</v>
          </cell>
          <cell r="G672" t="str">
            <v>XM</v>
          </cell>
          <cell r="H672" t="str">
            <v>I</v>
          </cell>
          <cell r="I672" t="str">
            <v>01MD6</v>
          </cell>
          <cell r="J672" t="str">
            <v>CUSTOMER PROJECT MGR I</v>
          </cell>
          <cell r="K672">
            <v>1</v>
          </cell>
          <cell r="L672">
            <v>25.73</v>
          </cell>
          <cell r="M672">
            <v>25.73</v>
          </cell>
          <cell r="N672" t="str">
            <v>Spv/Sup</v>
          </cell>
          <cell r="O672">
            <v>0</v>
          </cell>
          <cell r="P672">
            <v>25.73</v>
          </cell>
          <cell r="Q672">
            <v>0</v>
          </cell>
          <cell r="R672">
            <v>0</v>
          </cell>
          <cell r="S672">
            <v>0</v>
          </cell>
        </row>
        <row r="673">
          <cell r="B673" t="str">
            <v>Power Systems</v>
          </cell>
          <cell r="C673">
            <v>828</v>
          </cell>
          <cell r="D673" t="str">
            <v>Not A &amp; G</v>
          </cell>
          <cell r="E673">
            <v>8839</v>
          </cell>
          <cell r="F673" t="str">
            <v>Dsbn - Cntrl Supv/Dsgn</v>
          </cell>
          <cell r="G673" t="str">
            <v>XM</v>
          </cell>
          <cell r="H673" t="str">
            <v>M</v>
          </cell>
          <cell r="I673" t="str">
            <v>01ME3</v>
          </cell>
          <cell r="J673" t="str">
            <v>DISTRIBUTION AREA MGR I</v>
          </cell>
          <cell r="K673">
            <v>1</v>
          </cell>
          <cell r="L673">
            <v>58.95</v>
          </cell>
          <cell r="M673">
            <v>58.95</v>
          </cell>
          <cell r="N673" t="str">
            <v>Spv/Sup</v>
          </cell>
          <cell r="O673">
            <v>0</v>
          </cell>
          <cell r="P673">
            <v>58.95</v>
          </cell>
          <cell r="Q673">
            <v>0</v>
          </cell>
          <cell r="R673">
            <v>0</v>
          </cell>
          <cell r="S673">
            <v>0</v>
          </cell>
        </row>
        <row r="674">
          <cell r="B674" t="str">
            <v>Power Systems</v>
          </cell>
          <cell r="C674">
            <v>828</v>
          </cell>
          <cell r="D674" t="str">
            <v>Not A &amp; G</v>
          </cell>
          <cell r="E674">
            <v>8839</v>
          </cell>
          <cell r="F674" t="str">
            <v>Dsbn - Cntrl Supv/Dsgn</v>
          </cell>
          <cell r="G674" t="str">
            <v>XM</v>
          </cell>
          <cell r="H674" t="str">
            <v>I</v>
          </cell>
          <cell r="I674" t="str">
            <v>01ME6</v>
          </cell>
          <cell r="J674" t="str">
            <v>PROJECT DESIGNER II</v>
          </cell>
          <cell r="K674">
            <v>1</v>
          </cell>
          <cell r="L674">
            <v>23.14</v>
          </cell>
          <cell r="M674">
            <v>23.14</v>
          </cell>
          <cell r="N674" t="str">
            <v>Spv/Sup</v>
          </cell>
          <cell r="O674">
            <v>0</v>
          </cell>
          <cell r="P674">
            <v>23.14</v>
          </cell>
          <cell r="Q674">
            <v>0</v>
          </cell>
          <cell r="R674">
            <v>0</v>
          </cell>
          <cell r="S674">
            <v>0</v>
          </cell>
        </row>
        <row r="675">
          <cell r="B675" t="str">
            <v>Power Systems</v>
          </cell>
          <cell r="C675">
            <v>828</v>
          </cell>
          <cell r="D675" t="str">
            <v>Not A &amp; G</v>
          </cell>
          <cell r="E675">
            <v>8839</v>
          </cell>
          <cell r="F675" t="str">
            <v>Dsbn - Cntrl Supv/Dsgn</v>
          </cell>
          <cell r="G675" t="str">
            <v>XM</v>
          </cell>
          <cell r="H675" t="str">
            <v>I</v>
          </cell>
          <cell r="I675" t="str">
            <v>01ME6</v>
          </cell>
          <cell r="J675" t="str">
            <v>PROJECT DESIGNER II</v>
          </cell>
          <cell r="K675">
            <v>1</v>
          </cell>
          <cell r="L675">
            <v>23.31</v>
          </cell>
          <cell r="M675">
            <v>23.31</v>
          </cell>
          <cell r="N675" t="str">
            <v>Spv/Sup</v>
          </cell>
          <cell r="O675">
            <v>0</v>
          </cell>
          <cell r="P675">
            <v>23.31</v>
          </cell>
          <cell r="Q675">
            <v>0</v>
          </cell>
          <cell r="R675">
            <v>0</v>
          </cell>
          <cell r="S675">
            <v>0</v>
          </cell>
        </row>
        <row r="676">
          <cell r="B676" t="str">
            <v>Power Systems</v>
          </cell>
          <cell r="C676">
            <v>828</v>
          </cell>
          <cell r="D676" t="str">
            <v>Not A &amp; G</v>
          </cell>
          <cell r="E676">
            <v>8839</v>
          </cell>
          <cell r="F676" t="str">
            <v>Dsbn - Cntrl Supv/Dsgn</v>
          </cell>
          <cell r="G676" t="str">
            <v>XM</v>
          </cell>
          <cell r="H676" t="str">
            <v>I</v>
          </cell>
          <cell r="I676" t="str">
            <v>01ME6</v>
          </cell>
          <cell r="J676" t="str">
            <v>PROJECT DESIGNER II</v>
          </cell>
          <cell r="K676">
            <v>1</v>
          </cell>
          <cell r="L676">
            <v>23.33</v>
          </cell>
          <cell r="M676">
            <v>23.33</v>
          </cell>
          <cell r="N676" t="str">
            <v>Spv/Sup</v>
          </cell>
          <cell r="O676">
            <v>0</v>
          </cell>
          <cell r="P676">
            <v>23.33</v>
          </cell>
          <cell r="Q676">
            <v>0</v>
          </cell>
          <cell r="R676">
            <v>0</v>
          </cell>
          <cell r="S676">
            <v>0</v>
          </cell>
        </row>
        <row r="677">
          <cell r="B677" t="str">
            <v>Power Systems</v>
          </cell>
          <cell r="C677">
            <v>828</v>
          </cell>
          <cell r="D677" t="str">
            <v>Not A &amp; G</v>
          </cell>
          <cell r="E677">
            <v>8839</v>
          </cell>
          <cell r="F677" t="str">
            <v>Dsbn - Cntrl Supv/Dsgn</v>
          </cell>
          <cell r="G677" t="str">
            <v>XM</v>
          </cell>
          <cell r="H677" t="str">
            <v>I</v>
          </cell>
          <cell r="I677" t="str">
            <v>01MF6</v>
          </cell>
          <cell r="J677" t="str">
            <v>ASSOCIATE PROJECT DESIGNER</v>
          </cell>
          <cell r="K677">
            <v>1</v>
          </cell>
          <cell r="L677">
            <v>20.84</v>
          </cell>
          <cell r="M677">
            <v>20.84</v>
          </cell>
          <cell r="N677" t="str">
            <v>Spv/Sup</v>
          </cell>
          <cell r="O677">
            <v>0</v>
          </cell>
          <cell r="P677">
            <v>20.84</v>
          </cell>
          <cell r="Q677">
            <v>0</v>
          </cell>
          <cell r="R677">
            <v>0</v>
          </cell>
          <cell r="S677">
            <v>0</v>
          </cell>
        </row>
        <row r="678">
          <cell r="B678" t="str">
            <v>Power Systems</v>
          </cell>
          <cell r="C678">
            <v>828</v>
          </cell>
          <cell r="D678" t="str">
            <v>Not A &amp; G</v>
          </cell>
          <cell r="E678">
            <v>8839</v>
          </cell>
          <cell r="F678" t="str">
            <v>Dsbn - Cntrl Supv/Dsgn</v>
          </cell>
          <cell r="G678" t="str">
            <v>XM</v>
          </cell>
          <cell r="H678" t="str">
            <v>S</v>
          </cell>
          <cell r="I678" t="str">
            <v>01MK5</v>
          </cell>
          <cell r="J678" t="str">
            <v>SR CONTR CONSTRUCTION REPRESEN</v>
          </cell>
          <cell r="K678">
            <v>1</v>
          </cell>
          <cell r="L678">
            <v>30.94</v>
          </cell>
          <cell r="M678">
            <v>30.94</v>
          </cell>
          <cell r="N678" t="str">
            <v>Spv/Sup</v>
          </cell>
          <cell r="O678">
            <v>0</v>
          </cell>
          <cell r="P678">
            <v>30.94</v>
          </cell>
          <cell r="Q678">
            <v>0</v>
          </cell>
          <cell r="R678">
            <v>0</v>
          </cell>
          <cell r="S678">
            <v>0</v>
          </cell>
        </row>
        <row r="679">
          <cell r="B679" t="str">
            <v>Power Systems</v>
          </cell>
          <cell r="C679">
            <v>828</v>
          </cell>
          <cell r="D679" t="str">
            <v>Not A &amp; G</v>
          </cell>
          <cell r="E679">
            <v>8839</v>
          </cell>
          <cell r="F679" t="str">
            <v>Dsbn - Cntrl Supv/Dsgn</v>
          </cell>
          <cell r="G679" t="str">
            <v>XM</v>
          </cell>
          <cell r="H679" t="str">
            <v>I</v>
          </cell>
          <cell r="I679" t="str">
            <v>01ML5</v>
          </cell>
          <cell r="J679" t="str">
            <v>CONTRACTOR CONSTRUCTION REP</v>
          </cell>
          <cell r="K679">
            <v>1</v>
          </cell>
          <cell r="L679">
            <v>28.9</v>
          </cell>
          <cell r="M679">
            <v>28.9</v>
          </cell>
          <cell r="N679" t="str">
            <v>Spv/Sup</v>
          </cell>
          <cell r="O679">
            <v>0</v>
          </cell>
          <cell r="P679">
            <v>28.9</v>
          </cell>
          <cell r="Q679">
            <v>0</v>
          </cell>
          <cell r="R679">
            <v>0</v>
          </cell>
          <cell r="S679">
            <v>0</v>
          </cell>
        </row>
        <row r="680">
          <cell r="B680" t="str">
            <v>Power Systems</v>
          </cell>
          <cell r="C680">
            <v>828</v>
          </cell>
          <cell r="D680" t="str">
            <v>Not A &amp; G</v>
          </cell>
          <cell r="E680">
            <v>8839</v>
          </cell>
          <cell r="F680" t="str">
            <v>Dsbn - Cntrl Supv/Dsgn</v>
          </cell>
          <cell r="G680" t="str">
            <v>XM</v>
          </cell>
          <cell r="H680" t="str">
            <v>I</v>
          </cell>
          <cell r="I680" t="str">
            <v>01ML5</v>
          </cell>
          <cell r="J680" t="str">
            <v>CONTRACTOR CONSTRUCTION REP</v>
          </cell>
          <cell r="K680">
            <v>1</v>
          </cell>
          <cell r="L680">
            <v>29.06</v>
          </cell>
          <cell r="M680">
            <v>29.06</v>
          </cell>
          <cell r="N680" t="str">
            <v>Spv/Sup</v>
          </cell>
          <cell r="O680">
            <v>0</v>
          </cell>
          <cell r="P680">
            <v>29.06</v>
          </cell>
          <cell r="Q680">
            <v>0</v>
          </cell>
          <cell r="R680">
            <v>0</v>
          </cell>
          <cell r="S680">
            <v>0</v>
          </cell>
        </row>
        <row r="681">
          <cell r="B681" t="str">
            <v>Power Systems</v>
          </cell>
          <cell r="C681">
            <v>828</v>
          </cell>
          <cell r="D681" t="str">
            <v>Not A &amp; G</v>
          </cell>
          <cell r="E681">
            <v>8839</v>
          </cell>
          <cell r="F681" t="str">
            <v>Dsbn - Cntrl Supv/Dsgn</v>
          </cell>
          <cell r="G681" t="str">
            <v>XM</v>
          </cell>
          <cell r="H681" t="str">
            <v>S</v>
          </cell>
          <cell r="I681" t="str">
            <v>01MP5</v>
          </cell>
          <cell r="J681" t="str">
            <v>DISTRIBUTION SUPV II</v>
          </cell>
          <cell r="K681">
            <v>1</v>
          </cell>
          <cell r="L681">
            <v>35.56</v>
          </cell>
          <cell r="M681">
            <v>35.56</v>
          </cell>
          <cell r="N681" t="str">
            <v>Spv/Sup</v>
          </cell>
          <cell r="O681">
            <v>0</v>
          </cell>
          <cell r="P681">
            <v>35.56</v>
          </cell>
          <cell r="Q681">
            <v>0</v>
          </cell>
          <cell r="R681">
            <v>0</v>
          </cell>
          <cell r="S681">
            <v>0</v>
          </cell>
        </row>
        <row r="682">
          <cell r="B682" t="str">
            <v>Power Systems</v>
          </cell>
          <cell r="C682">
            <v>828</v>
          </cell>
          <cell r="D682" t="str">
            <v>Not A &amp; G</v>
          </cell>
          <cell r="E682">
            <v>8839</v>
          </cell>
          <cell r="F682" t="str">
            <v>Dsbn - Cntrl Supv/Dsgn</v>
          </cell>
          <cell r="G682" t="str">
            <v>XM</v>
          </cell>
          <cell r="H682" t="str">
            <v>S</v>
          </cell>
          <cell r="I682" t="str">
            <v>01MP5</v>
          </cell>
          <cell r="J682" t="str">
            <v>DISTRIBUTION SUPV II</v>
          </cell>
          <cell r="K682">
            <v>4</v>
          </cell>
          <cell r="L682">
            <v>36.5</v>
          </cell>
          <cell r="M682">
            <v>146</v>
          </cell>
          <cell r="N682" t="str">
            <v>Spv/Sup</v>
          </cell>
          <cell r="O682">
            <v>0</v>
          </cell>
          <cell r="P682">
            <v>146</v>
          </cell>
          <cell r="Q682">
            <v>0</v>
          </cell>
          <cell r="R682">
            <v>0</v>
          </cell>
          <cell r="S682">
            <v>0</v>
          </cell>
        </row>
        <row r="683">
          <cell r="B683" t="str">
            <v>Power Systems</v>
          </cell>
          <cell r="C683">
            <v>828</v>
          </cell>
          <cell r="D683" t="str">
            <v>Not A &amp; G</v>
          </cell>
          <cell r="E683">
            <v>8839</v>
          </cell>
          <cell r="F683" t="str">
            <v>Dsbn - Cntrl Supv/Dsgn</v>
          </cell>
          <cell r="G683" t="str">
            <v>XM</v>
          </cell>
          <cell r="H683" t="str">
            <v>S</v>
          </cell>
          <cell r="I683" t="str">
            <v>01MQ5</v>
          </cell>
          <cell r="J683" t="str">
            <v>DISTRIBUTION SUPV III</v>
          </cell>
          <cell r="K683">
            <v>1</v>
          </cell>
          <cell r="L683">
            <v>29.1</v>
          </cell>
          <cell r="M683">
            <v>29.1</v>
          </cell>
          <cell r="N683" t="str">
            <v>Spv/Sup</v>
          </cell>
          <cell r="O683">
            <v>0</v>
          </cell>
          <cell r="P683">
            <v>29.1</v>
          </cell>
          <cell r="Q683">
            <v>0</v>
          </cell>
          <cell r="R683">
            <v>0</v>
          </cell>
          <cell r="S683">
            <v>0</v>
          </cell>
        </row>
        <row r="684">
          <cell r="B684" t="str">
            <v>Power Systems</v>
          </cell>
          <cell r="C684">
            <v>828</v>
          </cell>
          <cell r="D684" t="str">
            <v>Not A &amp; G</v>
          </cell>
          <cell r="E684">
            <v>8839</v>
          </cell>
          <cell r="F684" t="str">
            <v>Dsbn - Cntrl Supv/Dsgn</v>
          </cell>
          <cell r="G684" t="str">
            <v>XM</v>
          </cell>
          <cell r="H684" t="str">
            <v>S</v>
          </cell>
          <cell r="I684" t="str">
            <v>01MQ5</v>
          </cell>
          <cell r="J684" t="str">
            <v>DISTRIBUTION SUPV III</v>
          </cell>
          <cell r="K684">
            <v>1</v>
          </cell>
          <cell r="L684">
            <v>30.36</v>
          </cell>
          <cell r="M684">
            <v>30.36</v>
          </cell>
          <cell r="N684" t="str">
            <v>Spv/Sup</v>
          </cell>
          <cell r="O684">
            <v>0</v>
          </cell>
          <cell r="P684">
            <v>30.36</v>
          </cell>
          <cell r="Q684">
            <v>0</v>
          </cell>
          <cell r="R684">
            <v>0</v>
          </cell>
          <cell r="S684">
            <v>0</v>
          </cell>
        </row>
        <row r="685">
          <cell r="B685" t="str">
            <v>Power Systems</v>
          </cell>
          <cell r="C685">
            <v>828</v>
          </cell>
          <cell r="D685" t="str">
            <v>Not A &amp; G</v>
          </cell>
          <cell r="E685">
            <v>8839</v>
          </cell>
          <cell r="F685" t="str">
            <v>Dsbn - Cntrl Supv/Dsgn</v>
          </cell>
          <cell r="G685" t="str">
            <v>NB</v>
          </cell>
          <cell r="H685" t="str">
            <v>I</v>
          </cell>
          <cell r="I685" t="str">
            <v>01X63</v>
          </cell>
          <cell r="J685" t="str">
            <v>ADMINISTRATIVE SPECIALIST I</v>
          </cell>
          <cell r="K685">
            <v>1</v>
          </cell>
          <cell r="L685">
            <v>15.66</v>
          </cell>
          <cell r="M685">
            <v>15.66</v>
          </cell>
          <cell r="N685" t="str">
            <v>Spv/Sup</v>
          </cell>
          <cell r="O685">
            <v>0</v>
          </cell>
          <cell r="P685">
            <v>15.66</v>
          </cell>
          <cell r="Q685">
            <v>0</v>
          </cell>
          <cell r="R685">
            <v>0</v>
          </cell>
          <cell r="S685">
            <v>0</v>
          </cell>
        </row>
        <row r="686">
          <cell r="B686" t="str">
            <v>Power Systems</v>
          </cell>
          <cell r="C686">
            <v>828</v>
          </cell>
          <cell r="D686" t="str">
            <v>Not A &amp; G</v>
          </cell>
          <cell r="E686">
            <v>8839</v>
          </cell>
          <cell r="F686" t="str">
            <v>Dsbn - Cntrl Supv/Dsgn</v>
          </cell>
          <cell r="G686" t="str">
            <v>NB</v>
          </cell>
          <cell r="H686" t="str">
            <v>I</v>
          </cell>
          <cell r="I686" t="str">
            <v>01X64</v>
          </cell>
          <cell r="J686" t="str">
            <v>ADMINISTRATIVE TECHNICIAN</v>
          </cell>
          <cell r="K686">
            <v>1</v>
          </cell>
          <cell r="L686">
            <v>16.399999999999999</v>
          </cell>
          <cell r="M686">
            <v>16.399999999999999</v>
          </cell>
          <cell r="N686" t="str">
            <v>Spv/Sup</v>
          </cell>
          <cell r="O686">
            <v>0</v>
          </cell>
          <cell r="P686">
            <v>16.399999999999999</v>
          </cell>
          <cell r="Q686">
            <v>0</v>
          </cell>
          <cell r="R686">
            <v>0</v>
          </cell>
          <cell r="S686">
            <v>0</v>
          </cell>
        </row>
        <row r="687">
          <cell r="B687" t="str">
            <v>Power Systems</v>
          </cell>
          <cell r="C687">
            <v>828</v>
          </cell>
          <cell r="D687" t="str">
            <v>Not A &amp; G</v>
          </cell>
          <cell r="E687">
            <v>8839</v>
          </cell>
          <cell r="F687" t="str">
            <v>Dsbn - Cntrl Supv/Dsgn</v>
          </cell>
          <cell r="G687" t="str">
            <v>BU</v>
          </cell>
          <cell r="H687" t="str">
            <v>I</v>
          </cell>
          <cell r="I687" t="str">
            <v>05E37</v>
          </cell>
          <cell r="J687" t="str">
            <v>GROUND WORKER EARLY</v>
          </cell>
          <cell r="K687">
            <v>1</v>
          </cell>
          <cell r="L687">
            <v>19.22</v>
          </cell>
          <cell r="M687">
            <v>19.22</v>
          </cell>
          <cell r="N687" t="str">
            <v>Line</v>
          </cell>
          <cell r="O687">
            <v>0</v>
          </cell>
          <cell r="P687">
            <v>0</v>
          </cell>
          <cell r="Q687">
            <v>0</v>
          </cell>
          <cell r="R687">
            <v>19.22</v>
          </cell>
          <cell r="S687">
            <v>0</v>
          </cell>
        </row>
        <row r="688">
          <cell r="B688" t="str">
            <v>Power Systems</v>
          </cell>
          <cell r="C688">
            <v>828</v>
          </cell>
          <cell r="D688" t="str">
            <v>Not A &amp; G</v>
          </cell>
          <cell r="E688">
            <v>8839</v>
          </cell>
          <cell r="F688" t="str">
            <v>Dsbn - Cntrl Supv/Dsgn</v>
          </cell>
          <cell r="G688" t="str">
            <v>BU</v>
          </cell>
          <cell r="H688" t="str">
            <v>I</v>
          </cell>
          <cell r="I688" t="str">
            <v>05E75</v>
          </cell>
          <cell r="J688" t="str">
            <v>LINE SPECIALIST EARLY</v>
          </cell>
          <cell r="K688">
            <v>1</v>
          </cell>
          <cell r="L688">
            <v>26.04</v>
          </cell>
          <cell r="M688">
            <v>26.04</v>
          </cell>
          <cell r="N688" t="str">
            <v>Line</v>
          </cell>
          <cell r="O688">
            <v>0</v>
          </cell>
          <cell r="P688">
            <v>0</v>
          </cell>
          <cell r="Q688">
            <v>0</v>
          </cell>
          <cell r="R688">
            <v>26.04</v>
          </cell>
          <cell r="S688">
            <v>0</v>
          </cell>
        </row>
        <row r="689">
          <cell r="B689" t="str">
            <v>Power Systems</v>
          </cell>
          <cell r="C689">
            <v>828</v>
          </cell>
          <cell r="D689" t="str">
            <v>Not A &amp; G</v>
          </cell>
          <cell r="E689">
            <v>8839</v>
          </cell>
          <cell r="F689" t="str">
            <v>Dsbn - Cntrl Supv/Dsgn</v>
          </cell>
          <cell r="G689" t="str">
            <v>BU</v>
          </cell>
          <cell r="H689" t="str">
            <v>I</v>
          </cell>
          <cell r="I689" t="str">
            <v>05E84</v>
          </cell>
          <cell r="J689" t="str">
            <v>SR LINE SPECIALIST OL EARLY</v>
          </cell>
          <cell r="K689">
            <v>1</v>
          </cell>
          <cell r="L689">
            <v>27.37</v>
          </cell>
          <cell r="M689">
            <v>27.37</v>
          </cell>
          <cell r="N689" t="str">
            <v>Line</v>
          </cell>
          <cell r="O689">
            <v>0</v>
          </cell>
          <cell r="P689">
            <v>0</v>
          </cell>
          <cell r="Q689">
            <v>0</v>
          </cell>
          <cell r="R689">
            <v>27.37</v>
          </cell>
          <cell r="S689">
            <v>0</v>
          </cell>
        </row>
        <row r="690">
          <cell r="B690" t="str">
            <v>Power Systems</v>
          </cell>
          <cell r="C690">
            <v>161</v>
          </cell>
          <cell r="D690" t="str">
            <v>Not A &amp; G</v>
          </cell>
          <cell r="E690">
            <v>1611</v>
          </cell>
          <cell r="F690" t="str">
            <v>Dsbn - Flagler Operations</v>
          </cell>
          <cell r="G690" t="str">
            <v>BU</v>
          </cell>
          <cell r="H690" t="str">
            <v>I</v>
          </cell>
          <cell r="I690" t="str">
            <v>05475</v>
          </cell>
          <cell r="J690" t="str">
            <v>LINE SPEC</v>
          </cell>
          <cell r="K690">
            <v>2</v>
          </cell>
          <cell r="L690">
            <v>26.04</v>
          </cell>
          <cell r="M690">
            <v>52.08</v>
          </cell>
          <cell r="N690" t="str">
            <v>Line</v>
          </cell>
          <cell r="O690">
            <v>0</v>
          </cell>
          <cell r="P690">
            <v>0</v>
          </cell>
          <cell r="Q690">
            <v>0</v>
          </cell>
          <cell r="R690">
            <v>52.08</v>
          </cell>
          <cell r="S690">
            <v>0</v>
          </cell>
        </row>
        <row r="691">
          <cell r="B691" t="str">
            <v>Power Systems</v>
          </cell>
          <cell r="C691">
            <v>161</v>
          </cell>
          <cell r="D691" t="str">
            <v>Not A &amp; G</v>
          </cell>
          <cell r="E691">
            <v>1611</v>
          </cell>
          <cell r="F691" t="str">
            <v>Dsbn - Flagler Operations</v>
          </cell>
          <cell r="G691" t="str">
            <v>BU</v>
          </cell>
          <cell r="H691" t="str">
            <v>I</v>
          </cell>
          <cell r="I691" t="str">
            <v>05944</v>
          </cell>
          <cell r="J691" t="str">
            <v>RESTORATION SPEC</v>
          </cell>
          <cell r="K691">
            <v>3</v>
          </cell>
          <cell r="L691">
            <v>26.3</v>
          </cell>
          <cell r="M691">
            <v>78.900000000000006</v>
          </cell>
          <cell r="N691" t="str">
            <v>Line</v>
          </cell>
          <cell r="O691">
            <v>0</v>
          </cell>
          <cell r="P691">
            <v>0</v>
          </cell>
          <cell r="Q691">
            <v>0</v>
          </cell>
          <cell r="R691">
            <v>78.900000000000006</v>
          </cell>
          <cell r="S691">
            <v>0</v>
          </cell>
        </row>
        <row r="692">
          <cell r="B692" t="str">
            <v>Power Systems</v>
          </cell>
          <cell r="C692">
            <v>161</v>
          </cell>
          <cell r="D692" t="str">
            <v>Not A &amp; G</v>
          </cell>
          <cell r="E692">
            <v>1611</v>
          </cell>
          <cell r="F692" t="str">
            <v>Dsbn - Flagler Operations</v>
          </cell>
          <cell r="G692" t="str">
            <v>BU</v>
          </cell>
          <cell r="H692" t="str">
            <v>I</v>
          </cell>
          <cell r="I692" t="str">
            <v>05984</v>
          </cell>
          <cell r="J692" t="str">
            <v>SR LINE SPEC OL</v>
          </cell>
          <cell r="K692">
            <v>2</v>
          </cell>
          <cell r="L692">
            <v>27.37</v>
          </cell>
          <cell r="M692">
            <v>54.74</v>
          </cell>
          <cell r="N692" t="str">
            <v>Line</v>
          </cell>
          <cell r="O692">
            <v>0</v>
          </cell>
          <cell r="P692">
            <v>0</v>
          </cell>
          <cell r="Q692">
            <v>0</v>
          </cell>
          <cell r="R692">
            <v>54.74</v>
          </cell>
          <cell r="S692">
            <v>0</v>
          </cell>
        </row>
        <row r="693">
          <cell r="B693" t="str">
            <v>Power Systems</v>
          </cell>
          <cell r="C693">
            <v>161</v>
          </cell>
          <cell r="D693" t="str">
            <v>Not A &amp; G</v>
          </cell>
          <cell r="E693">
            <v>1611</v>
          </cell>
          <cell r="F693" t="str">
            <v>Dsbn - Flagler Operations</v>
          </cell>
          <cell r="G693" t="str">
            <v>BU</v>
          </cell>
          <cell r="H693" t="str">
            <v>I</v>
          </cell>
          <cell r="I693" t="str">
            <v>05E05</v>
          </cell>
          <cell r="J693" t="str">
            <v>OPERATION CLERK A STENO EARLY</v>
          </cell>
          <cell r="K693">
            <v>1</v>
          </cell>
          <cell r="L693">
            <v>20.12</v>
          </cell>
          <cell r="M693">
            <v>20.12</v>
          </cell>
          <cell r="N693" t="str">
            <v>Barg Unit Supp</v>
          </cell>
          <cell r="O693">
            <v>0</v>
          </cell>
          <cell r="P693">
            <v>0</v>
          </cell>
          <cell r="Q693">
            <v>20.12</v>
          </cell>
          <cell r="R693">
            <v>0</v>
          </cell>
          <cell r="S693">
            <v>0</v>
          </cell>
        </row>
        <row r="694">
          <cell r="B694" t="str">
            <v>Power Systems</v>
          </cell>
          <cell r="C694">
            <v>161</v>
          </cell>
          <cell r="D694" t="str">
            <v>Not A &amp; G</v>
          </cell>
          <cell r="E694">
            <v>1611</v>
          </cell>
          <cell r="F694" t="str">
            <v>Dsbn - Flagler Operations</v>
          </cell>
          <cell r="G694" t="str">
            <v>BU</v>
          </cell>
          <cell r="H694" t="str">
            <v>I</v>
          </cell>
          <cell r="I694" t="str">
            <v>05E37</v>
          </cell>
          <cell r="J694" t="str">
            <v>GROUND WORKER - EARLY</v>
          </cell>
          <cell r="K694">
            <v>1</v>
          </cell>
          <cell r="L694">
            <v>19.22</v>
          </cell>
          <cell r="M694">
            <v>19.22</v>
          </cell>
          <cell r="N694" t="str">
            <v>Line</v>
          </cell>
          <cell r="O694">
            <v>0</v>
          </cell>
          <cell r="P694">
            <v>0</v>
          </cell>
          <cell r="Q694">
            <v>0</v>
          </cell>
          <cell r="R694">
            <v>19.22</v>
          </cell>
          <cell r="S694">
            <v>0</v>
          </cell>
        </row>
        <row r="695">
          <cell r="B695" t="str">
            <v>Power Systems</v>
          </cell>
          <cell r="C695">
            <v>161</v>
          </cell>
          <cell r="D695" t="str">
            <v>Not A &amp; G</v>
          </cell>
          <cell r="E695">
            <v>1611</v>
          </cell>
          <cell r="F695" t="str">
            <v>Dsbn - Flagler Operations</v>
          </cell>
          <cell r="G695" t="str">
            <v>BU</v>
          </cell>
          <cell r="H695" t="str">
            <v>I</v>
          </cell>
          <cell r="I695" t="str">
            <v>05E53</v>
          </cell>
          <cell r="J695" t="str">
            <v>TRUCK ATTENDANT EARLY</v>
          </cell>
          <cell r="K695">
            <v>1</v>
          </cell>
          <cell r="L695">
            <v>24.27</v>
          </cell>
          <cell r="M695">
            <v>24.27</v>
          </cell>
          <cell r="N695" t="str">
            <v>Barg Unit Supp</v>
          </cell>
          <cell r="O695">
            <v>0</v>
          </cell>
          <cell r="P695">
            <v>0</v>
          </cell>
          <cell r="Q695">
            <v>24.27</v>
          </cell>
          <cell r="R695">
            <v>0</v>
          </cell>
          <cell r="S695">
            <v>0</v>
          </cell>
        </row>
        <row r="696">
          <cell r="B696" t="str">
            <v>Power Systems</v>
          </cell>
          <cell r="C696">
            <v>161</v>
          </cell>
          <cell r="D696" t="str">
            <v>Not A &amp; G</v>
          </cell>
          <cell r="E696">
            <v>1611</v>
          </cell>
          <cell r="F696" t="str">
            <v>Dsbn - Flagler Operations</v>
          </cell>
          <cell r="G696" t="str">
            <v>BU</v>
          </cell>
          <cell r="H696" t="str">
            <v>I</v>
          </cell>
          <cell r="I696" t="str">
            <v>05E58</v>
          </cell>
          <cell r="J696" t="str">
            <v>DISPATCHER CLERK EARLY</v>
          </cell>
          <cell r="K696">
            <v>1</v>
          </cell>
          <cell r="L696">
            <v>22.88</v>
          </cell>
          <cell r="M696">
            <v>22.88</v>
          </cell>
          <cell r="N696" t="str">
            <v>Barg Unit Supp</v>
          </cell>
          <cell r="O696">
            <v>0</v>
          </cell>
          <cell r="P696">
            <v>0</v>
          </cell>
          <cell r="Q696">
            <v>22.88</v>
          </cell>
          <cell r="R696">
            <v>0</v>
          </cell>
          <cell r="S696">
            <v>0</v>
          </cell>
        </row>
        <row r="697">
          <cell r="B697" t="str">
            <v>Power Systems</v>
          </cell>
          <cell r="C697">
            <v>161</v>
          </cell>
          <cell r="D697" t="str">
            <v>Not A &amp; G</v>
          </cell>
          <cell r="E697">
            <v>1611</v>
          </cell>
          <cell r="F697" t="str">
            <v>Dsbn - Flagler Operations</v>
          </cell>
          <cell r="G697" t="str">
            <v>BU</v>
          </cell>
          <cell r="H697" t="str">
            <v>I</v>
          </cell>
          <cell r="I697" t="str">
            <v>05E75</v>
          </cell>
          <cell r="J697" t="str">
            <v>LINE SPEC EARLY</v>
          </cell>
          <cell r="K697">
            <v>7</v>
          </cell>
          <cell r="L697">
            <v>26.04</v>
          </cell>
          <cell r="M697">
            <v>182.28</v>
          </cell>
          <cell r="N697" t="str">
            <v>Line</v>
          </cell>
          <cell r="O697">
            <v>0</v>
          </cell>
          <cell r="P697">
            <v>0</v>
          </cell>
          <cell r="Q697">
            <v>0</v>
          </cell>
          <cell r="R697">
            <v>182.28</v>
          </cell>
          <cell r="S697">
            <v>0</v>
          </cell>
        </row>
        <row r="698">
          <cell r="B698" t="str">
            <v>Power Systems</v>
          </cell>
          <cell r="C698">
            <v>415</v>
          </cell>
          <cell r="D698" t="str">
            <v>Not A &amp; G</v>
          </cell>
          <cell r="E698">
            <v>4151</v>
          </cell>
          <cell r="F698" t="str">
            <v>Palm Beach West - Subst</v>
          </cell>
          <cell r="G698" t="str">
            <v>BU</v>
          </cell>
          <cell r="H698" t="str">
            <v>I</v>
          </cell>
          <cell r="I698" t="str">
            <v>05330</v>
          </cell>
          <cell r="J698" t="str">
            <v>ELEC SUBST</v>
          </cell>
          <cell r="K698">
            <v>5</v>
          </cell>
          <cell r="L698">
            <v>26.04</v>
          </cell>
          <cell r="M698">
            <v>130.19999999999999</v>
          </cell>
          <cell r="N698" t="str">
            <v>Line</v>
          </cell>
          <cell r="O698">
            <v>0</v>
          </cell>
          <cell r="P698">
            <v>0</v>
          </cell>
          <cell r="Q698">
            <v>0</v>
          </cell>
          <cell r="R698">
            <v>130.19999999999999</v>
          </cell>
          <cell r="S698">
            <v>0</v>
          </cell>
        </row>
        <row r="699">
          <cell r="B699" t="str">
            <v>Power Systems</v>
          </cell>
          <cell r="C699">
            <v>415</v>
          </cell>
          <cell r="D699" t="str">
            <v>Not A &amp; G</v>
          </cell>
          <cell r="E699">
            <v>4152</v>
          </cell>
          <cell r="F699" t="str">
            <v>Palm Beach West - Subst B/W</v>
          </cell>
          <cell r="G699" t="str">
            <v>BU</v>
          </cell>
          <cell r="H699" t="str">
            <v>I</v>
          </cell>
          <cell r="I699" t="str">
            <v>05605</v>
          </cell>
          <cell r="J699" t="str">
            <v>OPERATION CLERK A STENO</v>
          </cell>
          <cell r="K699">
            <v>1</v>
          </cell>
          <cell r="L699">
            <v>20.12</v>
          </cell>
          <cell r="M699">
            <v>20.12</v>
          </cell>
          <cell r="N699" t="str">
            <v>Barg Unit Supp</v>
          </cell>
          <cell r="O699">
            <v>0</v>
          </cell>
          <cell r="P699">
            <v>0</v>
          </cell>
          <cell r="Q699">
            <v>20.12</v>
          </cell>
          <cell r="R699">
            <v>0</v>
          </cell>
          <cell r="S699">
            <v>0</v>
          </cell>
        </row>
        <row r="700">
          <cell r="B700" t="str">
            <v>Power Systems</v>
          </cell>
          <cell r="C700">
            <v>415</v>
          </cell>
          <cell r="D700" t="str">
            <v>Not A &amp; G</v>
          </cell>
          <cell r="E700">
            <v>4152</v>
          </cell>
          <cell r="F700" t="str">
            <v>Palm Beach West - Subst B/W</v>
          </cell>
          <cell r="G700" t="str">
            <v>BU</v>
          </cell>
          <cell r="H700" t="str">
            <v>I</v>
          </cell>
          <cell r="I700" t="str">
            <v>05854</v>
          </cell>
          <cell r="J700" t="str">
            <v>CHIEF SUBST ELECT</v>
          </cell>
          <cell r="K700">
            <v>1</v>
          </cell>
          <cell r="L700">
            <v>27.71</v>
          </cell>
          <cell r="M700">
            <v>27.71</v>
          </cell>
          <cell r="N700" t="str">
            <v>Line</v>
          </cell>
          <cell r="O700">
            <v>0</v>
          </cell>
          <cell r="P700">
            <v>0</v>
          </cell>
          <cell r="Q700">
            <v>0</v>
          </cell>
          <cell r="R700">
            <v>27.71</v>
          </cell>
          <cell r="S700">
            <v>0</v>
          </cell>
        </row>
        <row r="701">
          <cell r="B701" t="str">
            <v>Power Systems</v>
          </cell>
          <cell r="C701">
            <v>415</v>
          </cell>
          <cell r="D701" t="str">
            <v>Not A &amp; G</v>
          </cell>
          <cell r="E701">
            <v>4151</v>
          </cell>
          <cell r="F701" t="str">
            <v>Palm Beach West - Subst</v>
          </cell>
          <cell r="G701" t="str">
            <v>BU</v>
          </cell>
          <cell r="H701" t="str">
            <v>I</v>
          </cell>
          <cell r="I701" t="str">
            <v>06189</v>
          </cell>
          <cell r="J701" t="str">
            <v>LEAD ELECT</v>
          </cell>
          <cell r="K701">
            <v>2</v>
          </cell>
          <cell r="L701">
            <v>26.66</v>
          </cell>
          <cell r="M701">
            <v>53.32</v>
          </cell>
          <cell r="N701" t="str">
            <v>Line</v>
          </cell>
          <cell r="O701">
            <v>0</v>
          </cell>
          <cell r="P701">
            <v>0</v>
          </cell>
          <cell r="Q701">
            <v>0</v>
          </cell>
          <cell r="R701">
            <v>53.32</v>
          </cell>
          <cell r="S701">
            <v>0</v>
          </cell>
        </row>
        <row r="702">
          <cell r="B702" t="str">
            <v>Power Systems</v>
          </cell>
          <cell r="C702">
            <v>161</v>
          </cell>
          <cell r="D702" t="str">
            <v>Not A &amp; G</v>
          </cell>
          <cell r="E702">
            <v>1611</v>
          </cell>
          <cell r="F702" t="str">
            <v>Dsbn - Flagler Operations</v>
          </cell>
          <cell r="G702" t="str">
            <v>BU</v>
          </cell>
          <cell r="H702" t="str">
            <v>I</v>
          </cell>
          <cell r="I702" t="str">
            <v>05E84</v>
          </cell>
          <cell r="J702" t="str">
            <v>SR LINE SPEC OL EARLY</v>
          </cell>
          <cell r="K702">
            <v>5</v>
          </cell>
          <cell r="L702">
            <v>27.37</v>
          </cell>
          <cell r="M702">
            <v>136.85</v>
          </cell>
          <cell r="N702" t="str">
            <v>Line</v>
          </cell>
          <cell r="O702">
            <v>0</v>
          </cell>
          <cell r="P702">
            <v>0</v>
          </cell>
          <cell r="Q702">
            <v>0</v>
          </cell>
          <cell r="R702">
            <v>136.85</v>
          </cell>
          <cell r="S702">
            <v>0</v>
          </cell>
        </row>
        <row r="703">
          <cell r="B703" t="str">
            <v>Power Systems</v>
          </cell>
          <cell r="C703">
            <v>454</v>
          </cell>
          <cell r="D703" t="str">
            <v>Not A &amp; G</v>
          </cell>
          <cell r="E703">
            <v>4211</v>
          </cell>
          <cell r="F703" t="str">
            <v>Dsbn - Glades Operations</v>
          </cell>
          <cell r="G703" t="str">
            <v>BU</v>
          </cell>
          <cell r="H703" t="str">
            <v>I</v>
          </cell>
          <cell r="I703" t="str">
            <v>05475</v>
          </cell>
          <cell r="J703" t="str">
            <v>LINE SPEC</v>
          </cell>
          <cell r="K703">
            <v>3</v>
          </cell>
          <cell r="L703">
            <v>26.04</v>
          </cell>
          <cell r="M703">
            <v>78.12</v>
          </cell>
          <cell r="N703" t="str">
            <v>Line</v>
          </cell>
          <cell r="O703">
            <v>0</v>
          </cell>
          <cell r="P703">
            <v>0</v>
          </cell>
          <cell r="Q703">
            <v>0</v>
          </cell>
          <cell r="R703">
            <v>78.12</v>
          </cell>
          <cell r="S703">
            <v>0</v>
          </cell>
        </row>
        <row r="704">
          <cell r="B704" t="str">
            <v>Power Systems</v>
          </cell>
          <cell r="C704">
            <v>454</v>
          </cell>
          <cell r="D704" t="str">
            <v>Not A &amp; G</v>
          </cell>
          <cell r="E704">
            <v>4211</v>
          </cell>
          <cell r="F704" t="str">
            <v>Dsbn - Glades Operations</v>
          </cell>
          <cell r="G704" t="str">
            <v>BU</v>
          </cell>
          <cell r="H704" t="str">
            <v>I</v>
          </cell>
          <cell r="I704" t="str">
            <v>05944</v>
          </cell>
          <cell r="J704" t="str">
            <v>RESTORATION SPEC</v>
          </cell>
          <cell r="K704">
            <v>2</v>
          </cell>
          <cell r="L704">
            <v>26.3</v>
          </cell>
          <cell r="M704">
            <v>52.6</v>
          </cell>
          <cell r="N704" t="str">
            <v>Line</v>
          </cell>
          <cell r="O704">
            <v>0</v>
          </cell>
          <cell r="P704">
            <v>0</v>
          </cell>
          <cell r="Q704">
            <v>0</v>
          </cell>
          <cell r="R704">
            <v>52.6</v>
          </cell>
          <cell r="S704">
            <v>0</v>
          </cell>
        </row>
        <row r="705">
          <cell r="B705" t="str">
            <v>Power Systems</v>
          </cell>
          <cell r="C705">
            <v>454</v>
          </cell>
          <cell r="D705" t="str">
            <v>Not A &amp; G</v>
          </cell>
          <cell r="E705">
            <v>4211</v>
          </cell>
          <cell r="F705" t="str">
            <v>Dsbn - Glades Operations</v>
          </cell>
          <cell r="G705" t="str">
            <v>BU</v>
          </cell>
          <cell r="H705" t="str">
            <v>I</v>
          </cell>
          <cell r="I705" t="str">
            <v>05984</v>
          </cell>
          <cell r="J705" t="str">
            <v>SR LINE SPEC OL</v>
          </cell>
          <cell r="K705">
            <v>1</v>
          </cell>
          <cell r="L705">
            <v>27.37</v>
          </cell>
          <cell r="M705">
            <v>27.37</v>
          </cell>
          <cell r="N705" t="str">
            <v>Line</v>
          </cell>
          <cell r="O705">
            <v>0</v>
          </cell>
          <cell r="P705">
            <v>0</v>
          </cell>
          <cell r="Q705">
            <v>0</v>
          </cell>
          <cell r="R705">
            <v>27.37</v>
          </cell>
          <cell r="S705">
            <v>0</v>
          </cell>
        </row>
        <row r="706">
          <cell r="B706" t="str">
            <v>Power Systems</v>
          </cell>
          <cell r="C706">
            <v>454</v>
          </cell>
          <cell r="D706" t="str">
            <v>Not A &amp; G</v>
          </cell>
          <cell r="E706">
            <v>4211</v>
          </cell>
          <cell r="F706" t="str">
            <v>Dsbn - Glades Operations</v>
          </cell>
          <cell r="G706" t="str">
            <v>BU</v>
          </cell>
          <cell r="H706" t="str">
            <v>I</v>
          </cell>
          <cell r="I706" t="str">
            <v>05E75</v>
          </cell>
          <cell r="J706" t="str">
            <v>LINE SPEC EARLY</v>
          </cell>
          <cell r="K706">
            <v>4</v>
          </cell>
          <cell r="L706">
            <v>26.04</v>
          </cell>
          <cell r="M706">
            <v>104.16</v>
          </cell>
          <cell r="N706" t="str">
            <v>Line</v>
          </cell>
          <cell r="O706">
            <v>0</v>
          </cell>
          <cell r="P706">
            <v>0</v>
          </cell>
          <cell r="Q706">
            <v>0</v>
          </cell>
          <cell r="R706">
            <v>104.16</v>
          </cell>
          <cell r="S706">
            <v>0</v>
          </cell>
        </row>
        <row r="707">
          <cell r="B707" t="str">
            <v>Power Systems</v>
          </cell>
          <cell r="C707">
            <v>454</v>
          </cell>
          <cell r="D707" t="str">
            <v>Not A &amp; G</v>
          </cell>
          <cell r="E707">
            <v>4211</v>
          </cell>
          <cell r="F707" t="str">
            <v>Dsbn - Glades Operations</v>
          </cell>
          <cell r="G707" t="str">
            <v>BU</v>
          </cell>
          <cell r="H707" t="str">
            <v>I</v>
          </cell>
          <cell r="I707" t="str">
            <v>05E84</v>
          </cell>
          <cell r="J707" t="str">
            <v>SR LINE SPEC OL EARLY</v>
          </cell>
          <cell r="K707">
            <v>3</v>
          </cell>
          <cell r="L707">
            <v>27.37</v>
          </cell>
          <cell r="M707">
            <v>82.11</v>
          </cell>
          <cell r="N707" t="str">
            <v>Line</v>
          </cell>
          <cell r="O707">
            <v>0</v>
          </cell>
          <cell r="P707">
            <v>0</v>
          </cell>
          <cell r="Q707">
            <v>0</v>
          </cell>
          <cell r="R707">
            <v>82.11</v>
          </cell>
          <cell r="S707">
            <v>0</v>
          </cell>
        </row>
        <row r="708">
          <cell r="B708" t="str">
            <v>Power Systems</v>
          </cell>
          <cell r="C708">
            <v>536</v>
          </cell>
          <cell r="D708" t="str">
            <v>Not A &amp; G</v>
          </cell>
          <cell r="E708">
            <v>5361</v>
          </cell>
          <cell r="F708" t="str">
            <v>Dsbn - Gladiolus Operations</v>
          </cell>
          <cell r="G708" t="str">
            <v>BU</v>
          </cell>
          <cell r="H708" t="str">
            <v>I</v>
          </cell>
          <cell r="I708" t="str">
            <v>05475</v>
          </cell>
          <cell r="J708" t="str">
            <v>LINE SPEC</v>
          </cell>
          <cell r="K708">
            <v>3</v>
          </cell>
          <cell r="L708">
            <v>26.04</v>
          </cell>
          <cell r="M708">
            <v>78.12</v>
          </cell>
          <cell r="N708" t="str">
            <v>Line</v>
          </cell>
          <cell r="O708">
            <v>0</v>
          </cell>
          <cell r="P708">
            <v>0</v>
          </cell>
          <cell r="Q708">
            <v>0</v>
          </cell>
          <cell r="R708">
            <v>78.12</v>
          </cell>
          <cell r="S708">
            <v>0</v>
          </cell>
        </row>
        <row r="709">
          <cell r="B709" t="str">
            <v>Power Systems</v>
          </cell>
          <cell r="C709">
            <v>536</v>
          </cell>
          <cell r="D709" t="str">
            <v>Not A &amp; G</v>
          </cell>
          <cell r="E709">
            <v>5361</v>
          </cell>
          <cell r="F709" t="str">
            <v>Dsbn - Gladiolus Operations</v>
          </cell>
          <cell r="G709" t="str">
            <v>BU</v>
          </cell>
          <cell r="H709" t="str">
            <v>I</v>
          </cell>
          <cell r="I709" t="str">
            <v>05937</v>
          </cell>
          <cell r="J709" t="str">
            <v>GROUND WORKER</v>
          </cell>
          <cell r="K709">
            <v>1</v>
          </cell>
          <cell r="L709">
            <v>19.22</v>
          </cell>
          <cell r="M709">
            <v>19.22</v>
          </cell>
          <cell r="N709" t="str">
            <v>Line</v>
          </cell>
          <cell r="O709">
            <v>0</v>
          </cell>
          <cell r="P709">
            <v>0</v>
          </cell>
          <cell r="Q709">
            <v>0</v>
          </cell>
          <cell r="R709">
            <v>19.22</v>
          </cell>
          <cell r="S709">
            <v>0</v>
          </cell>
        </row>
        <row r="710">
          <cell r="B710" t="str">
            <v>Power Systems</v>
          </cell>
          <cell r="C710">
            <v>536</v>
          </cell>
          <cell r="D710" t="str">
            <v>Not A &amp; G</v>
          </cell>
          <cell r="E710">
            <v>5361</v>
          </cell>
          <cell r="F710" t="str">
            <v>Dsbn - Gladiolus Operations</v>
          </cell>
          <cell r="G710" t="str">
            <v>BU</v>
          </cell>
          <cell r="H710" t="str">
            <v>I</v>
          </cell>
          <cell r="I710" t="str">
            <v>05944</v>
          </cell>
          <cell r="J710" t="str">
            <v>RESTORATION SPEC</v>
          </cell>
          <cell r="K710">
            <v>10</v>
          </cell>
          <cell r="L710">
            <v>26.3</v>
          </cell>
          <cell r="M710">
            <v>263</v>
          </cell>
          <cell r="N710" t="str">
            <v>Line</v>
          </cell>
          <cell r="O710">
            <v>0</v>
          </cell>
          <cell r="P710">
            <v>0</v>
          </cell>
          <cell r="Q710">
            <v>0</v>
          </cell>
          <cell r="R710">
            <v>263</v>
          </cell>
          <cell r="S710">
            <v>0</v>
          </cell>
        </row>
        <row r="711">
          <cell r="B711" t="str">
            <v>Power Systems</v>
          </cell>
          <cell r="C711">
            <v>536</v>
          </cell>
          <cell r="D711" t="str">
            <v>Not A &amp; G</v>
          </cell>
          <cell r="E711">
            <v>5361</v>
          </cell>
          <cell r="F711" t="str">
            <v>Dsbn - Gladiolus Operations</v>
          </cell>
          <cell r="G711" t="str">
            <v>BU</v>
          </cell>
          <cell r="H711" t="str">
            <v>I</v>
          </cell>
          <cell r="I711" t="str">
            <v>05984</v>
          </cell>
          <cell r="J711" t="str">
            <v>SR LINE SPEC OL</v>
          </cell>
          <cell r="K711">
            <v>1</v>
          </cell>
          <cell r="L711">
            <v>27.37</v>
          </cell>
          <cell r="M711">
            <v>27.37</v>
          </cell>
          <cell r="N711" t="str">
            <v>Line</v>
          </cell>
          <cell r="O711">
            <v>0</v>
          </cell>
          <cell r="P711">
            <v>0</v>
          </cell>
          <cell r="Q711">
            <v>0</v>
          </cell>
          <cell r="R711">
            <v>27.37</v>
          </cell>
          <cell r="S711">
            <v>0</v>
          </cell>
        </row>
        <row r="712">
          <cell r="B712" t="str">
            <v>Power Systems</v>
          </cell>
          <cell r="C712">
            <v>536</v>
          </cell>
          <cell r="D712" t="str">
            <v>Not A &amp; G</v>
          </cell>
          <cell r="E712">
            <v>5361</v>
          </cell>
          <cell r="F712" t="str">
            <v>Dsbn - Gladiolus Operations</v>
          </cell>
          <cell r="G712" t="str">
            <v>BU</v>
          </cell>
          <cell r="H712" t="str">
            <v>I</v>
          </cell>
          <cell r="I712" t="str">
            <v>05E05</v>
          </cell>
          <cell r="J712" t="str">
            <v>OPERATION CLERK A STENO EARLY</v>
          </cell>
          <cell r="K712">
            <v>1</v>
          </cell>
          <cell r="L712">
            <v>20.12</v>
          </cell>
          <cell r="M712">
            <v>20.12</v>
          </cell>
          <cell r="N712" t="str">
            <v>Barg Unit Supp</v>
          </cell>
          <cell r="O712">
            <v>0</v>
          </cell>
          <cell r="P712">
            <v>0</v>
          </cell>
          <cell r="Q712">
            <v>20.12</v>
          </cell>
          <cell r="R712">
            <v>0</v>
          </cell>
          <cell r="S712">
            <v>0</v>
          </cell>
        </row>
        <row r="713">
          <cell r="B713" t="str">
            <v>Power Systems</v>
          </cell>
          <cell r="C713">
            <v>536</v>
          </cell>
          <cell r="D713" t="str">
            <v>Not A &amp; G</v>
          </cell>
          <cell r="E713">
            <v>5361</v>
          </cell>
          <cell r="F713" t="str">
            <v>Dsbn - Gladiolus Operations</v>
          </cell>
          <cell r="G713" t="str">
            <v>BU</v>
          </cell>
          <cell r="H713" t="str">
            <v>I</v>
          </cell>
          <cell r="I713" t="str">
            <v>05E33</v>
          </cell>
          <cell r="J713" t="str">
            <v>HELPER - EARLY</v>
          </cell>
          <cell r="K713">
            <v>1</v>
          </cell>
          <cell r="L713">
            <v>13.22</v>
          </cell>
          <cell r="M713">
            <v>13.22</v>
          </cell>
          <cell r="N713" t="str">
            <v>Line</v>
          </cell>
          <cell r="O713">
            <v>0</v>
          </cell>
          <cell r="P713">
            <v>0</v>
          </cell>
          <cell r="Q713">
            <v>0</v>
          </cell>
          <cell r="R713">
            <v>13.22</v>
          </cell>
          <cell r="S713">
            <v>0</v>
          </cell>
        </row>
        <row r="714">
          <cell r="B714" t="str">
            <v>Power Systems</v>
          </cell>
          <cell r="C714">
            <v>423</v>
          </cell>
          <cell r="D714" t="str">
            <v>A &amp; G</v>
          </cell>
          <cell r="E714">
            <v>4230</v>
          </cell>
          <cell r="F714" t="str">
            <v>Dsbn-Contractor Safety</v>
          </cell>
          <cell r="G714" t="str">
            <v>XM</v>
          </cell>
          <cell r="H714" t="str">
            <v>I</v>
          </cell>
          <cell r="I714" t="str">
            <v>01KEC</v>
          </cell>
          <cell r="J714" t="str">
            <v>HEALTH &amp; SAFETY ADVISOR</v>
          </cell>
          <cell r="K714">
            <v>1</v>
          </cell>
          <cell r="L714">
            <v>31.96</v>
          </cell>
          <cell r="M714">
            <v>31.96</v>
          </cell>
          <cell r="N714" t="str">
            <v>A &amp; G</v>
          </cell>
          <cell r="O714">
            <v>31.96</v>
          </cell>
          <cell r="P714">
            <v>0</v>
          </cell>
          <cell r="Q714">
            <v>0</v>
          </cell>
          <cell r="R714">
            <v>0</v>
          </cell>
          <cell r="S714">
            <v>0</v>
          </cell>
        </row>
        <row r="715">
          <cell r="B715" t="str">
            <v>Power Systems</v>
          </cell>
          <cell r="C715">
            <v>536</v>
          </cell>
          <cell r="D715" t="str">
            <v>Not A &amp; G</v>
          </cell>
          <cell r="E715">
            <v>5361</v>
          </cell>
          <cell r="F715" t="str">
            <v>Dsbn - Gladiolus Operations</v>
          </cell>
          <cell r="G715" t="str">
            <v>BU</v>
          </cell>
          <cell r="H715" t="str">
            <v>I</v>
          </cell>
          <cell r="I715" t="str">
            <v>05E33</v>
          </cell>
          <cell r="J715" t="str">
            <v>HELPER - EARLY</v>
          </cell>
          <cell r="K715">
            <v>1</v>
          </cell>
          <cell r="L715">
            <v>13.82</v>
          </cell>
          <cell r="M715">
            <v>13.82</v>
          </cell>
          <cell r="N715" t="str">
            <v>Line</v>
          </cell>
          <cell r="O715">
            <v>0</v>
          </cell>
          <cell r="P715">
            <v>0</v>
          </cell>
          <cell r="Q715">
            <v>0</v>
          </cell>
          <cell r="R715">
            <v>13.82</v>
          </cell>
          <cell r="S715">
            <v>0</v>
          </cell>
        </row>
        <row r="716">
          <cell r="B716" t="str">
            <v>Power Systems</v>
          </cell>
          <cell r="C716">
            <v>536</v>
          </cell>
          <cell r="D716" t="str">
            <v>Not A &amp; G</v>
          </cell>
          <cell r="E716">
            <v>5361</v>
          </cell>
          <cell r="F716" t="str">
            <v>Dsbn - Gladiolus Operations</v>
          </cell>
          <cell r="G716" t="str">
            <v>BU</v>
          </cell>
          <cell r="H716" t="str">
            <v>I</v>
          </cell>
          <cell r="I716" t="str">
            <v>05E37</v>
          </cell>
          <cell r="J716" t="str">
            <v>GROUND WORKER - EARLY</v>
          </cell>
          <cell r="K716">
            <v>5</v>
          </cell>
          <cell r="L716">
            <v>19.22</v>
          </cell>
          <cell r="M716">
            <v>96.1</v>
          </cell>
          <cell r="N716" t="str">
            <v>Line</v>
          </cell>
          <cell r="O716">
            <v>0</v>
          </cell>
          <cell r="P716">
            <v>0</v>
          </cell>
          <cell r="Q716">
            <v>0</v>
          </cell>
          <cell r="R716">
            <v>96.1</v>
          </cell>
          <cell r="S716">
            <v>0</v>
          </cell>
        </row>
        <row r="717">
          <cell r="B717" t="str">
            <v>Power Systems</v>
          </cell>
          <cell r="C717">
            <v>536</v>
          </cell>
          <cell r="D717" t="str">
            <v>Not A &amp; G</v>
          </cell>
          <cell r="E717">
            <v>5361</v>
          </cell>
          <cell r="F717" t="str">
            <v>Dsbn - Gladiolus Operations</v>
          </cell>
          <cell r="G717" t="str">
            <v>BU</v>
          </cell>
          <cell r="H717" t="str">
            <v>I</v>
          </cell>
          <cell r="I717" t="str">
            <v>05E40</v>
          </cell>
          <cell r="J717" t="str">
            <v>CABLE SPLICER - EARLY</v>
          </cell>
          <cell r="K717">
            <v>3</v>
          </cell>
          <cell r="L717">
            <v>26.3</v>
          </cell>
          <cell r="M717">
            <v>78.900000000000006</v>
          </cell>
          <cell r="N717" t="str">
            <v>Line</v>
          </cell>
          <cell r="O717">
            <v>0</v>
          </cell>
          <cell r="P717">
            <v>0</v>
          </cell>
          <cell r="Q717">
            <v>0</v>
          </cell>
          <cell r="R717">
            <v>78.900000000000006</v>
          </cell>
          <cell r="S717">
            <v>0</v>
          </cell>
        </row>
        <row r="718">
          <cell r="B718" t="str">
            <v>Power Systems</v>
          </cell>
          <cell r="C718">
            <v>536</v>
          </cell>
          <cell r="D718" t="str">
            <v>Not A &amp; G</v>
          </cell>
          <cell r="E718">
            <v>5361</v>
          </cell>
          <cell r="F718" t="str">
            <v>Dsbn - Gladiolus Operations</v>
          </cell>
          <cell r="G718" t="str">
            <v>BU</v>
          </cell>
          <cell r="H718" t="str">
            <v>I</v>
          </cell>
          <cell r="I718" t="str">
            <v>05E53</v>
          </cell>
          <cell r="J718" t="str">
            <v>TRUCK ATTENDANT EARLY</v>
          </cell>
          <cell r="K718">
            <v>1</v>
          </cell>
          <cell r="L718">
            <v>18.170000000000002</v>
          </cell>
          <cell r="M718">
            <v>18.170000000000002</v>
          </cell>
          <cell r="N718" t="str">
            <v>Barg Unit Supp</v>
          </cell>
          <cell r="O718">
            <v>0</v>
          </cell>
          <cell r="P718">
            <v>0</v>
          </cell>
          <cell r="Q718">
            <v>18.170000000000002</v>
          </cell>
          <cell r="R718">
            <v>0</v>
          </cell>
          <cell r="S718">
            <v>0</v>
          </cell>
        </row>
        <row r="719">
          <cell r="B719" t="str">
            <v>Power Systems</v>
          </cell>
          <cell r="C719">
            <v>536</v>
          </cell>
          <cell r="D719" t="str">
            <v>Not A &amp; G</v>
          </cell>
          <cell r="E719">
            <v>5361</v>
          </cell>
          <cell r="F719" t="str">
            <v>Dsbn - Gladiolus Operations</v>
          </cell>
          <cell r="G719" t="str">
            <v>BU</v>
          </cell>
          <cell r="H719" t="str">
            <v>I</v>
          </cell>
          <cell r="I719" t="str">
            <v>05E58</v>
          </cell>
          <cell r="J719" t="str">
            <v>DISPATCHER CLERK EARLY</v>
          </cell>
          <cell r="K719">
            <v>1</v>
          </cell>
          <cell r="L719">
            <v>20.25</v>
          </cell>
          <cell r="M719">
            <v>20.25</v>
          </cell>
          <cell r="N719" t="str">
            <v>Barg Unit Supp</v>
          </cell>
          <cell r="O719">
            <v>0</v>
          </cell>
          <cell r="P719">
            <v>0</v>
          </cell>
          <cell r="Q719">
            <v>20.25</v>
          </cell>
          <cell r="R719">
            <v>0</v>
          </cell>
          <cell r="S719">
            <v>0</v>
          </cell>
        </row>
        <row r="720">
          <cell r="B720" t="str">
            <v>Power Systems</v>
          </cell>
          <cell r="C720">
            <v>536</v>
          </cell>
          <cell r="D720" t="str">
            <v>Not A &amp; G</v>
          </cell>
          <cell r="E720">
            <v>5361</v>
          </cell>
          <cell r="F720" t="str">
            <v>Dsbn - Gladiolus Operations</v>
          </cell>
          <cell r="G720" t="str">
            <v>BU</v>
          </cell>
          <cell r="H720" t="str">
            <v>I</v>
          </cell>
          <cell r="I720" t="str">
            <v>05E75</v>
          </cell>
          <cell r="J720" t="str">
            <v>LINE SPEC EARLY</v>
          </cell>
          <cell r="K720">
            <v>13</v>
          </cell>
          <cell r="L720">
            <v>26.04</v>
          </cell>
          <cell r="M720">
            <v>338.52</v>
          </cell>
          <cell r="N720" t="str">
            <v>Line</v>
          </cell>
          <cell r="O720">
            <v>0</v>
          </cell>
          <cell r="P720">
            <v>0</v>
          </cell>
          <cell r="Q720">
            <v>0</v>
          </cell>
          <cell r="R720">
            <v>338.52</v>
          </cell>
          <cell r="S720">
            <v>0</v>
          </cell>
        </row>
        <row r="721">
          <cell r="B721" t="str">
            <v>Power Systems</v>
          </cell>
          <cell r="C721">
            <v>536</v>
          </cell>
          <cell r="D721" t="str">
            <v>Not A &amp; G</v>
          </cell>
          <cell r="E721">
            <v>5361</v>
          </cell>
          <cell r="F721" t="str">
            <v>Dsbn - Gladiolus Operations</v>
          </cell>
          <cell r="G721" t="str">
            <v>BU</v>
          </cell>
          <cell r="H721" t="str">
            <v>I</v>
          </cell>
          <cell r="I721" t="str">
            <v>05E84</v>
          </cell>
          <cell r="J721" t="str">
            <v>SR LINE SPEC OL EARLY</v>
          </cell>
          <cell r="K721">
            <v>9</v>
          </cell>
          <cell r="L721">
            <v>27.37</v>
          </cell>
          <cell r="M721">
            <v>246.33</v>
          </cell>
          <cell r="N721" t="str">
            <v>Line</v>
          </cell>
          <cell r="O721">
            <v>0</v>
          </cell>
          <cell r="P721">
            <v>0</v>
          </cell>
          <cell r="Q721">
            <v>0</v>
          </cell>
          <cell r="R721">
            <v>246.33</v>
          </cell>
          <cell r="S721">
            <v>0</v>
          </cell>
        </row>
        <row r="722">
          <cell r="B722" t="str">
            <v>Power Systems</v>
          </cell>
          <cell r="C722">
            <v>536</v>
          </cell>
          <cell r="D722" t="str">
            <v>Not A &amp; G</v>
          </cell>
          <cell r="E722">
            <v>5361</v>
          </cell>
          <cell r="F722" t="str">
            <v>Dsbn - Gladiolus Operations</v>
          </cell>
          <cell r="G722" t="str">
            <v>BU</v>
          </cell>
          <cell r="H722" t="str">
            <v>I</v>
          </cell>
          <cell r="I722" t="str">
            <v>05L75</v>
          </cell>
          <cell r="J722" t="str">
            <v>LINE SPEC LATE</v>
          </cell>
          <cell r="K722">
            <v>1</v>
          </cell>
          <cell r="L722">
            <v>26.04</v>
          </cell>
          <cell r="M722">
            <v>26.04</v>
          </cell>
          <cell r="N722" t="str">
            <v>Line</v>
          </cell>
          <cell r="O722">
            <v>0</v>
          </cell>
          <cell r="P722">
            <v>0</v>
          </cell>
          <cell r="Q722">
            <v>0</v>
          </cell>
          <cell r="R722">
            <v>26.04</v>
          </cell>
          <cell r="S722">
            <v>0</v>
          </cell>
        </row>
        <row r="723">
          <cell r="B723" t="str">
            <v>Power Systems</v>
          </cell>
          <cell r="C723">
            <v>435</v>
          </cell>
          <cell r="D723" t="str">
            <v>Not A &amp; G</v>
          </cell>
          <cell r="E723">
            <v>4351</v>
          </cell>
          <cell r="F723" t="str">
            <v>Vegetation Management - East</v>
          </cell>
          <cell r="G723" t="str">
            <v>XM</v>
          </cell>
          <cell r="H723" t="str">
            <v>I</v>
          </cell>
          <cell r="I723" t="str">
            <v>01DF2</v>
          </cell>
          <cell r="J723" t="str">
            <v>ANALYST II</v>
          </cell>
          <cell r="K723">
            <v>1</v>
          </cell>
          <cell r="L723">
            <v>28.29</v>
          </cell>
          <cell r="M723">
            <v>28.29</v>
          </cell>
          <cell r="N723" t="str">
            <v>Spv/Sup</v>
          </cell>
          <cell r="O723">
            <v>0</v>
          </cell>
          <cell r="P723">
            <v>28.29</v>
          </cell>
          <cell r="Q723">
            <v>0</v>
          </cell>
          <cell r="R723">
            <v>0</v>
          </cell>
          <cell r="S723">
            <v>0</v>
          </cell>
        </row>
        <row r="724">
          <cell r="B724" t="str">
            <v>Power Systems</v>
          </cell>
          <cell r="C724">
            <v>435</v>
          </cell>
          <cell r="D724" t="str">
            <v>Not A &amp; G</v>
          </cell>
          <cell r="E724">
            <v>4351</v>
          </cell>
          <cell r="F724" t="str">
            <v>Vegetation Management - East</v>
          </cell>
          <cell r="G724" t="str">
            <v>XM</v>
          </cell>
          <cell r="H724" t="str">
            <v>I</v>
          </cell>
          <cell r="I724" t="str">
            <v>01M12</v>
          </cell>
          <cell r="J724" t="str">
            <v>SR UTILITY ARBORIST</v>
          </cell>
          <cell r="K724">
            <v>2</v>
          </cell>
          <cell r="L724">
            <v>25.88</v>
          </cell>
          <cell r="M724">
            <v>51.76</v>
          </cell>
          <cell r="N724" t="str">
            <v>Spv/Sup</v>
          </cell>
          <cell r="O724">
            <v>0</v>
          </cell>
          <cell r="P724">
            <v>51.76</v>
          </cell>
          <cell r="Q724">
            <v>0</v>
          </cell>
          <cell r="R724">
            <v>0</v>
          </cell>
          <cell r="S724">
            <v>0</v>
          </cell>
        </row>
        <row r="725">
          <cell r="B725" t="str">
            <v>Power Systems</v>
          </cell>
          <cell r="C725">
            <v>435</v>
          </cell>
          <cell r="D725" t="str">
            <v>Not A &amp; G</v>
          </cell>
          <cell r="E725">
            <v>4351</v>
          </cell>
          <cell r="F725" t="str">
            <v>Vegetation Management - East</v>
          </cell>
          <cell r="G725" t="str">
            <v>XM</v>
          </cell>
          <cell r="H725" t="str">
            <v>S</v>
          </cell>
          <cell r="I725" t="str">
            <v>01M15</v>
          </cell>
          <cell r="J725" t="str">
            <v>DISTRIBUTION VEGETATION MGMT S</v>
          </cell>
          <cell r="K725">
            <v>1</v>
          </cell>
          <cell r="L725">
            <v>35.68</v>
          </cell>
          <cell r="M725">
            <v>35.68</v>
          </cell>
          <cell r="N725" t="str">
            <v>Spv/Sup</v>
          </cell>
          <cell r="O725">
            <v>0</v>
          </cell>
          <cell r="P725">
            <v>35.68</v>
          </cell>
          <cell r="Q725">
            <v>0</v>
          </cell>
          <cell r="R725">
            <v>0</v>
          </cell>
          <cell r="S725">
            <v>0</v>
          </cell>
        </row>
        <row r="726">
          <cell r="B726" t="str">
            <v>Power Systems</v>
          </cell>
          <cell r="C726">
            <v>435</v>
          </cell>
          <cell r="D726" t="str">
            <v>Not A &amp; G</v>
          </cell>
          <cell r="E726">
            <v>4351</v>
          </cell>
          <cell r="F726" t="str">
            <v>Vegetation Management - East</v>
          </cell>
          <cell r="G726" t="str">
            <v>XM</v>
          </cell>
          <cell r="H726" t="str">
            <v>I</v>
          </cell>
          <cell r="I726" t="str">
            <v>01MB4</v>
          </cell>
          <cell r="J726" t="str">
            <v>DISTRIBUTION ANALYST I</v>
          </cell>
          <cell r="K726">
            <v>1</v>
          </cell>
          <cell r="L726">
            <v>32.74</v>
          </cell>
          <cell r="M726">
            <v>32.74</v>
          </cell>
          <cell r="N726" t="str">
            <v>Spv/Sup</v>
          </cell>
          <cell r="O726">
            <v>0</v>
          </cell>
          <cell r="P726">
            <v>32.74</v>
          </cell>
          <cell r="Q726">
            <v>0</v>
          </cell>
          <cell r="R726">
            <v>0</v>
          </cell>
          <cell r="S726">
            <v>0</v>
          </cell>
        </row>
        <row r="727">
          <cell r="B727" t="str">
            <v>Power Systems</v>
          </cell>
          <cell r="C727">
            <v>435</v>
          </cell>
          <cell r="D727" t="str">
            <v>Not A &amp; G</v>
          </cell>
          <cell r="E727">
            <v>4351</v>
          </cell>
          <cell r="F727" t="str">
            <v>Vegetation Management - East</v>
          </cell>
          <cell r="G727" t="str">
            <v>XM</v>
          </cell>
          <cell r="H727" t="str">
            <v>M</v>
          </cell>
          <cell r="I727" t="str">
            <v>01MK7</v>
          </cell>
          <cell r="J727" t="str">
            <v>MGR DISTRIBUTION VEGETATION MG</v>
          </cell>
          <cell r="K727">
            <v>1</v>
          </cell>
          <cell r="L727">
            <v>46.71</v>
          </cell>
          <cell r="M727">
            <v>46.71</v>
          </cell>
          <cell r="N727" t="str">
            <v>Spv/Sup</v>
          </cell>
          <cell r="O727">
            <v>0</v>
          </cell>
          <cell r="P727">
            <v>46.71</v>
          </cell>
          <cell r="Q727">
            <v>0</v>
          </cell>
          <cell r="R727">
            <v>0</v>
          </cell>
          <cell r="S727">
            <v>0</v>
          </cell>
        </row>
        <row r="728">
          <cell r="B728" t="str">
            <v>Power Systems</v>
          </cell>
          <cell r="C728">
            <v>435</v>
          </cell>
          <cell r="D728" t="str">
            <v>Not A &amp; G</v>
          </cell>
          <cell r="E728">
            <v>4351</v>
          </cell>
          <cell r="F728" t="str">
            <v>Vegetation Management - East</v>
          </cell>
          <cell r="G728" t="str">
            <v>NB</v>
          </cell>
          <cell r="H728" t="str">
            <v>I</v>
          </cell>
          <cell r="I728" t="str">
            <v>01X63</v>
          </cell>
          <cell r="J728" t="str">
            <v>ADMINISTRATIVE SPECIALIST I</v>
          </cell>
          <cell r="K728">
            <v>1</v>
          </cell>
          <cell r="L728">
            <v>16.55</v>
          </cell>
          <cell r="M728">
            <v>16.55</v>
          </cell>
          <cell r="N728" t="str">
            <v>Spv/Sup</v>
          </cell>
          <cell r="O728">
            <v>0</v>
          </cell>
          <cell r="P728">
            <v>16.55</v>
          </cell>
          <cell r="Q728">
            <v>0</v>
          </cell>
          <cell r="R728">
            <v>0</v>
          </cell>
          <cell r="S728">
            <v>0</v>
          </cell>
        </row>
        <row r="729">
          <cell r="B729" t="str">
            <v>Power Systems</v>
          </cell>
          <cell r="C729">
            <v>435</v>
          </cell>
          <cell r="D729" t="str">
            <v>Not A &amp; G</v>
          </cell>
          <cell r="E729">
            <v>4351</v>
          </cell>
          <cell r="F729" t="str">
            <v>Vegetation Management - East</v>
          </cell>
          <cell r="G729" t="str">
            <v>NB</v>
          </cell>
          <cell r="H729" t="str">
            <v>I</v>
          </cell>
          <cell r="I729" t="str">
            <v>01X63</v>
          </cell>
          <cell r="J729" t="str">
            <v>ADMINISTRATIVE SPECIALIST I</v>
          </cell>
          <cell r="K729">
            <v>1</v>
          </cell>
          <cell r="L729">
            <v>16.739999999999998</v>
          </cell>
          <cell r="M729">
            <v>16.739999999999998</v>
          </cell>
          <cell r="N729" t="str">
            <v>Spv/Sup</v>
          </cell>
          <cell r="O729">
            <v>0</v>
          </cell>
          <cell r="P729">
            <v>16.739999999999998</v>
          </cell>
          <cell r="Q729">
            <v>0</v>
          </cell>
          <cell r="R729">
            <v>0</v>
          </cell>
          <cell r="S729">
            <v>0</v>
          </cell>
        </row>
        <row r="730">
          <cell r="B730" t="str">
            <v>Power Systems</v>
          </cell>
          <cell r="C730">
            <v>436</v>
          </cell>
          <cell r="D730" t="str">
            <v>Not A &amp; G</v>
          </cell>
          <cell r="E730">
            <v>4036</v>
          </cell>
          <cell r="F730" t="str">
            <v>Transmission Op - Cntrl</v>
          </cell>
          <cell r="G730" t="str">
            <v>XM</v>
          </cell>
          <cell r="H730" t="str">
            <v>S</v>
          </cell>
          <cell r="I730" t="str">
            <v>01T43</v>
          </cell>
          <cell r="J730" t="str">
            <v>PGD OPERATIONS LEADER III</v>
          </cell>
          <cell r="K730">
            <v>1</v>
          </cell>
          <cell r="L730">
            <v>35.659999999999997</v>
          </cell>
          <cell r="M730">
            <v>35.659999999999997</v>
          </cell>
          <cell r="N730" t="str">
            <v>Spv/Sup</v>
          </cell>
          <cell r="O730">
            <v>0</v>
          </cell>
          <cell r="P730">
            <v>35.659999999999997</v>
          </cell>
          <cell r="Q730">
            <v>0</v>
          </cell>
          <cell r="R730">
            <v>0</v>
          </cell>
          <cell r="S730">
            <v>0</v>
          </cell>
        </row>
        <row r="731">
          <cell r="B731" t="str">
            <v>Power Systems</v>
          </cell>
          <cell r="C731">
            <v>536</v>
          </cell>
          <cell r="D731" t="str">
            <v>Not A &amp; G</v>
          </cell>
          <cell r="E731">
            <v>5361</v>
          </cell>
          <cell r="F731" t="str">
            <v>Dsbn - Gladiolus Operations</v>
          </cell>
          <cell r="G731" t="str">
            <v>BU</v>
          </cell>
          <cell r="H731" t="str">
            <v>I</v>
          </cell>
          <cell r="I731" t="str">
            <v>05L84</v>
          </cell>
          <cell r="J731" t="str">
            <v>SR LINE SPEC OL LATE</v>
          </cell>
          <cell r="K731">
            <v>1</v>
          </cell>
          <cell r="L731">
            <v>27.37</v>
          </cell>
          <cell r="M731">
            <v>27.37</v>
          </cell>
          <cell r="N731" t="str">
            <v>Line</v>
          </cell>
          <cell r="O731">
            <v>0</v>
          </cell>
          <cell r="P731">
            <v>0</v>
          </cell>
          <cell r="Q731">
            <v>0</v>
          </cell>
          <cell r="R731">
            <v>27.37</v>
          </cell>
          <cell r="S731">
            <v>0</v>
          </cell>
        </row>
        <row r="732">
          <cell r="B732" t="str">
            <v>Power Systems</v>
          </cell>
          <cell r="C732">
            <v>547</v>
          </cell>
          <cell r="D732" t="str">
            <v>Not A &amp; G</v>
          </cell>
          <cell r="E732">
            <v>5471</v>
          </cell>
          <cell r="F732" t="str">
            <v>Dsbn - Golden Gate Op</v>
          </cell>
          <cell r="G732" t="str">
            <v>BU</v>
          </cell>
          <cell r="H732" t="str">
            <v>I</v>
          </cell>
          <cell r="I732" t="str">
            <v>05475</v>
          </cell>
          <cell r="J732" t="str">
            <v>LINE SPEC</v>
          </cell>
          <cell r="K732">
            <v>2</v>
          </cell>
          <cell r="L732">
            <v>26.04</v>
          </cell>
          <cell r="M732">
            <v>52.08</v>
          </cell>
          <cell r="N732" t="str">
            <v>Line</v>
          </cell>
          <cell r="O732">
            <v>0</v>
          </cell>
          <cell r="P732">
            <v>0</v>
          </cell>
          <cell r="Q732">
            <v>0</v>
          </cell>
          <cell r="R732">
            <v>52.08</v>
          </cell>
          <cell r="S732">
            <v>0</v>
          </cell>
        </row>
        <row r="733">
          <cell r="B733" t="str">
            <v>Power Systems</v>
          </cell>
          <cell r="C733">
            <v>547</v>
          </cell>
          <cell r="D733" t="str">
            <v>Not A &amp; G</v>
          </cell>
          <cell r="E733">
            <v>5471</v>
          </cell>
          <cell r="F733" t="str">
            <v>Dsbn - Golden Gate Op</v>
          </cell>
          <cell r="G733" t="str">
            <v>BU</v>
          </cell>
          <cell r="H733" t="str">
            <v>I</v>
          </cell>
          <cell r="I733" t="str">
            <v>05937</v>
          </cell>
          <cell r="J733" t="str">
            <v>GROUND WORKER</v>
          </cell>
          <cell r="K733">
            <v>1</v>
          </cell>
          <cell r="L733">
            <v>19.22</v>
          </cell>
          <cell r="M733">
            <v>19.22</v>
          </cell>
          <cell r="N733" t="str">
            <v>Line</v>
          </cell>
          <cell r="O733">
            <v>0</v>
          </cell>
          <cell r="P733">
            <v>0</v>
          </cell>
          <cell r="Q733">
            <v>0</v>
          </cell>
          <cell r="R733">
            <v>19.22</v>
          </cell>
          <cell r="S733">
            <v>0</v>
          </cell>
        </row>
        <row r="734">
          <cell r="B734" t="str">
            <v>Power Systems</v>
          </cell>
          <cell r="C734">
            <v>547</v>
          </cell>
          <cell r="D734" t="str">
            <v>Not A &amp; G</v>
          </cell>
          <cell r="E734">
            <v>5471</v>
          </cell>
          <cell r="F734" t="str">
            <v>Dsbn - Golden Gate Op</v>
          </cell>
          <cell r="G734" t="str">
            <v>BU</v>
          </cell>
          <cell r="H734" t="str">
            <v>I</v>
          </cell>
          <cell r="I734" t="str">
            <v>05944</v>
          </cell>
          <cell r="J734" t="str">
            <v>RESTORATION SPEC</v>
          </cell>
          <cell r="K734">
            <v>10</v>
          </cell>
          <cell r="L734">
            <v>26.3</v>
          </cell>
          <cell r="M734">
            <v>263</v>
          </cell>
          <cell r="N734" t="str">
            <v>Line</v>
          </cell>
          <cell r="O734">
            <v>0</v>
          </cell>
          <cell r="P734">
            <v>0</v>
          </cell>
          <cell r="Q734">
            <v>0</v>
          </cell>
          <cell r="R734">
            <v>263</v>
          </cell>
          <cell r="S734">
            <v>0</v>
          </cell>
        </row>
        <row r="735">
          <cell r="B735" t="str">
            <v>Power Systems</v>
          </cell>
          <cell r="C735">
            <v>547</v>
          </cell>
          <cell r="D735" t="str">
            <v>Not A &amp; G</v>
          </cell>
          <cell r="E735">
            <v>5471</v>
          </cell>
          <cell r="F735" t="str">
            <v>Dsbn - Golden Gate Op</v>
          </cell>
          <cell r="G735" t="str">
            <v>BU</v>
          </cell>
          <cell r="H735" t="str">
            <v>I</v>
          </cell>
          <cell r="I735" t="str">
            <v>05984</v>
          </cell>
          <cell r="J735" t="str">
            <v>SR LINE SPEC OL</v>
          </cell>
          <cell r="K735">
            <v>2</v>
          </cell>
          <cell r="L735">
            <v>27.37</v>
          </cell>
          <cell r="M735">
            <v>54.74</v>
          </cell>
          <cell r="N735" t="str">
            <v>Line</v>
          </cell>
          <cell r="O735">
            <v>0</v>
          </cell>
          <cell r="P735">
            <v>0</v>
          </cell>
          <cell r="Q735">
            <v>0</v>
          </cell>
          <cell r="R735">
            <v>54.74</v>
          </cell>
          <cell r="S735">
            <v>0</v>
          </cell>
        </row>
        <row r="736">
          <cell r="B736" t="str">
            <v>Power Systems</v>
          </cell>
          <cell r="C736">
            <v>547</v>
          </cell>
          <cell r="D736" t="str">
            <v>Not A &amp; G</v>
          </cell>
          <cell r="E736">
            <v>5471</v>
          </cell>
          <cell r="F736" t="str">
            <v>Dsbn - Golden Gate Op</v>
          </cell>
          <cell r="G736" t="str">
            <v>BU</v>
          </cell>
          <cell r="H736" t="str">
            <v>I</v>
          </cell>
          <cell r="I736" t="str">
            <v>05E05</v>
          </cell>
          <cell r="J736" t="str">
            <v>OPERATION CLERK A STENO EARLY</v>
          </cell>
          <cell r="K736">
            <v>2</v>
          </cell>
          <cell r="L736">
            <v>20.12</v>
          </cell>
          <cell r="M736">
            <v>40.24</v>
          </cell>
          <cell r="N736" t="str">
            <v>Barg Unit Supp</v>
          </cell>
          <cell r="O736">
            <v>0</v>
          </cell>
          <cell r="P736">
            <v>0</v>
          </cell>
          <cell r="Q736">
            <v>40.24</v>
          </cell>
          <cell r="R736">
            <v>0</v>
          </cell>
          <cell r="S736">
            <v>0</v>
          </cell>
        </row>
        <row r="737">
          <cell r="B737" t="str">
            <v>Power Systems</v>
          </cell>
          <cell r="C737">
            <v>547</v>
          </cell>
          <cell r="D737" t="str">
            <v>Not A &amp; G</v>
          </cell>
          <cell r="E737">
            <v>5471</v>
          </cell>
          <cell r="F737" t="str">
            <v>Dsbn - Golden Gate Op</v>
          </cell>
          <cell r="G737" t="str">
            <v>BU</v>
          </cell>
          <cell r="H737" t="str">
            <v>I</v>
          </cell>
          <cell r="I737" t="str">
            <v>05E37</v>
          </cell>
          <cell r="J737" t="str">
            <v>GROUND WORKER - EARLY</v>
          </cell>
          <cell r="K737">
            <v>4</v>
          </cell>
          <cell r="L737">
            <v>19.22</v>
          </cell>
          <cell r="M737">
            <v>76.88</v>
          </cell>
          <cell r="N737" t="str">
            <v>Line</v>
          </cell>
          <cell r="O737">
            <v>0</v>
          </cell>
          <cell r="P737">
            <v>0</v>
          </cell>
          <cell r="Q737">
            <v>0</v>
          </cell>
          <cell r="R737">
            <v>76.88</v>
          </cell>
          <cell r="S737">
            <v>0</v>
          </cell>
        </row>
        <row r="738">
          <cell r="B738" t="str">
            <v>Power Systems</v>
          </cell>
          <cell r="C738">
            <v>547</v>
          </cell>
          <cell r="D738" t="str">
            <v>Not A &amp; G</v>
          </cell>
          <cell r="E738">
            <v>5471</v>
          </cell>
          <cell r="F738" t="str">
            <v>Dsbn - Golden Gate Op</v>
          </cell>
          <cell r="G738" t="str">
            <v>BU</v>
          </cell>
          <cell r="H738" t="str">
            <v>I</v>
          </cell>
          <cell r="I738" t="str">
            <v>05E40</v>
          </cell>
          <cell r="J738" t="str">
            <v>CABLE SPLICER - EARLY</v>
          </cell>
          <cell r="K738">
            <v>1</v>
          </cell>
          <cell r="L738">
            <v>26.3</v>
          </cell>
          <cell r="M738">
            <v>26.3</v>
          </cell>
          <cell r="N738" t="str">
            <v>Line</v>
          </cell>
          <cell r="O738">
            <v>0</v>
          </cell>
          <cell r="P738">
            <v>0</v>
          </cell>
          <cell r="Q738">
            <v>0</v>
          </cell>
          <cell r="R738">
            <v>26.3</v>
          </cell>
          <cell r="S738">
            <v>0</v>
          </cell>
        </row>
        <row r="739">
          <cell r="B739" t="str">
            <v>Power Systems</v>
          </cell>
          <cell r="C739">
            <v>547</v>
          </cell>
          <cell r="D739" t="str">
            <v>Not A &amp; G</v>
          </cell>
          <cell r="E739">
            <v>5471</v>
          </cell>
          <cell r="F739" t="str">
            <v>Dsbn - Golden Gate Op</v>
          </cell>
          <cell r="G739" t="str">
            <v>BU</v>
          </cell>
          <cell r="H739" t="str">
            <v>I</v>
          </cell>
          <cell r="I739" t="str">
            <v>05E53</v>
          </cell>
          <cell r="J739" t="str">
            <v>TRUCK ATTENDANT EARLY</v>
          </cell>
          <cell r="K739">
            <v>2</v>
          </cell>
          <cell r="L739">
            <v>18.170000000000002</v>
          </cell>
          <cell r="M739">
            <v>36.340000000000003</v>
          </cell>
          <cell r="N739" t="str">
            <v>Barg Unit Supp</v>
          </cell>
          <cell r="O739">
            <v>0</v>
          </cell>
          <cell r="P739">
            <v>0</v>
          </cell>
          <cell r="Q739">
            <v>36.340000000000003</v>
          </cell>
          <cell r="R739">
            <v>0</v>
          </cell>
          <cell r="S739">
            <v>0</v>
          </cell>
        </row>
        <row r="740">
          <cell r="B740" t="str">
            <v>Power Systems</v>
          </cell>
          <cell r="C740">
            <v>547</v>
          </cell>
          <cell r="D740" t="str">
            <v>Not A &amp; G</v>
          </cell>
          <cell r="E740">
            <v>5471</v>
          </cell>
          <cell r="F740" t="str">
            <v>Dsbn - Golden Gate Op</v>
          </cell>
          <cell r="G740" t="str">
            <v>BU</v>
          </cell>
          <cell r="H740" t="str">
            <v>I</v>
          </cell>
          <cell r="I740" t="str">
            <v>05E58</v>
          </cell>
          <cell r="J740" t="str">
            <v>DISPATCHER CLERK EARLY</v>
          </cell>
          <cell r="K740">
            <v>1</v>
          </cell>
          <cell r="L740">
            <v>20.25</v>
          </cell>
          <cell r="M740">
            <v>20.25</v>
          </cell>
          <cell r="N740" t="str">
            <v>Barg Unit Supp</v>
          </cell>
          <cell r="O740">
            <v>0</v>
          </cell>
          <cell r="P740">
            <v>0</v>
          </cell>
          <cell r="Q740">
            <v>20.25</v>
          </cell>
          <cell r="R740">
            <v>0</v>
          </cell>
          <cell r="S740">
            <v>0</v>
          </cell>
        </row>
        <row r="741">
          <cell r="B741" t="str">
            <v>Power Systems</v>
          </cell>
          <cell r="C741">
            <v>547</v>
          </cell>
          <cell r="D741" t="str">
            <v>Not A &amp; G</v>
          </cell>
          <cell r="E741">
            <v>5471</v>
          </cell>
          <cell r="F741" t="str">
            <v>Dsbn - Golden Gate Op</v>
          </cell>
          <cell r="G741" t="str">
            <v>BU</v>
          </cell>
          <cell r="H741" t="str">
            <v>I</v>
          </cell>
          <cell r="I741" t="str">
            <v>05E75</v>
          </cell>
          <cell r="J741" t="str">
            <v>LINE SPEC EARLY</v>
          </cell>
          <cell r="K741">
            <v>15</v>
          </cell>
          <cell r="L741">
            <v>26.04</v>
          </cell>
          <cell r="M741">
            <v>390.59999999999997</v>
          </cell>
          <cell r="N741" t="str">
            <v>Line</v>
          </cell>
          <cell r="O741">
            <v>0</v>
          </cell>
          <cell r="P741">
            <v>0</v>
          </cell>
          <cell r="Q741">
            <v>0</v>
          </cell>
          <cell r="R741">
            <v>390.59999999999997</v>
          </cell>
          <cell r="S741">
            <v>0</v>
          </cell>
        </row>
        <row r="742">
          <cell r="B742" t="str">
            <v>Power Systems</v>
          </cell>
          <cell r="C742">
            <v>547</v>
          </cell>
          <cell r="D742" t="str">
            <v>Not A &amp; G</v>
          </cell>
          <cell r="E742">
            <v>5471</v>
          </cell>
          <cell r="F742" t="str">
            <v>Dsbn - Golden Gate Op</v>
          </cell>
          <cell r="G742" t="str">
            <v>BU</v>
          </cell>
          <cell r="H742" t="str">
            <v>I</v>
          </cell>
          <cell r="I742" t="str">
            <v>05E84</v>
          </cell>
          <cell r="J742" t="str">
            <v>SR LINE SPEC OL EARLY</v>
          </cell>
          <cell r="K742">
            <v>12</v>
          </cell>
          <cell r="L742">
            <v>27.37</v>
          </cell>
          <cell r="M742">
            <v>328.44</v>
          </cell>
          <cell r="N742" t="str">
            <v>Line</v>
          </cell>
          <cell r="O742">
            <v>0</v>
          </cell>
          <cell r="P742">
            <v>0</v>
          </cell>
          <cell r="Q742">
            <v>0</v>
          </cell>
          <cell r="R742">
            <v>328.44</v>
          </cell>
          <cell r="S742">
            <v>0</v>
          </cell>
        </row>
        <row r="743">
          <cell r="B743" t="str">
            <v>Power Systems</v>
          </cell>
          <cell r="C743">
            <v>547</v>
          </cell>
          <cell r="D743" t="str">
            <v>Not A &amp; G</v>
          </cell>
          <cell r="E743">
            <v>5471</v>
          </cell>
          <cell r="F743" t="str">
            <v>Dsbn - Golden Gate Op</v>
          </cell>
          <cell r="G743" t="str">
            <v>BU</v>
          </cell>
          <cell r="H743" t="str">
            <v>I</v>
          </cell>
          <cell r="I743" t="str">
            <v>05L75</v>
          </cell>
          <cell r="J743" t="str">
            <v>LINE SPEC LATE</v>
          </cell>
          <cell r="K743">
            <v>1</v>
          </cell>
          <cell r="L743">
            <v>26.04</v>
          </cell>
          <cell r="M743">
            <v>26.04</v>
          </cell>
          <cell r="N743" t="str">
            <v>Line</v>
          </cell>
          <cell r="O743">
            <v>0</v>
          </cell>
          <cell r="P743">
            <v>0</v>
          </cell>
          <cell r="Q743">
            <v>0</v>
          </cell>
          <cell r="R743">
            <v>26.04</v>
          </cell>
          <cell r="S743">
            <v>0</v>
          </cell>
        </row>
        <row r="744">
          <cell r="B744" t="str">
            <v>Power Systems</v>
          </cell>
          <cell r="C744">
            <v>547</v>
          </cell>
          <cell r="D744" t="str">
            <v>Not A &amp; G</v>
          </cell>
          <cell r="E744">
            <v>5471</v>
          </cell>
          <cell r="F744" t="str">
            <v>Dsbn - Golden Gate Op</v>
          </cell>
          <cell r="G744" t="str">
            <v>BU</v>
          </cell>
          <cell r="H744" t="str">
            <v>I</v>
          </cell>
          <cell r="I744" t="str">
            <v>05L84</v>
          </cell>
          <cell r="J744" t="str">
            <v>SR LINE SPEC OL LATE</v>
          </cell>
          <cell r="K744">
            <v>1</v>
          </cell>
          <cell r="L744">
            <v>27.37</v>
          </cell>
          <cell r="M744">
            <v>27.37</v>
          </cell>
          <cell r="N744" t="str">
            <v>Line</v>
          </cell>
          <cell r="O744">
            <v>0</v>
          </cell>
          <cell r="P744">
            <v>0</v>
          </cell>
          <cell r="Q744">
            <v>0</v>
          </cell>
          <cell r="R744">
            <v>27.37</v>
          </cell>
          <cell r="S744">
            <v>0</v>
          </cell>
        </row>
        <row r="745">
          <cell r="B745" t="str">
            <v>Power Systems</v>
          </cell>
          <cell r="C745">
            <v>727</v>
          </cell>
          <cell r="D745" t="str">
            <v>Not A &amp; G</v>
          </cell>
          <cell r="E745">
            <v>7271</v>
          </cell>
          <cell r="F745" t="str">
            <v>Dsbn - Gulfstrm Operations</v>
          </cell>
          <cell r="G745" t="str">
            <v>BU</v>
          </cell>
          <cell r="H745" t="str">
            <v>I</v>
          </cell>
          <cell r="I745" t="str">
            <v>05140</v>
          </cell>
          <cell r="J745" t="str">
            <v>CABLE SPLICER</v>
          </cell>
          <cell r="K745">
            <v>1</v>
          </cell>
          <cell r="L745">
            <v>26.3</v>
          </cell>
          <cell r="M745">
            <v>26.3</v>
          </cell>
          <cell r="N745" t="str">
            <v>Line</v>
          </cell>
          <cell r="O745">
            <v>0</v>
          </cell>
          <cell r="P745">
            <v>0</v>
          </cell>
          <cell r="Q745">
            <v>0</v>
          </cell>
          <cell r="R745">
            <v>26.3</v>
          </cell>
          <cell r="S745">
            <v>0</v>
          </cell>
        </row>
        <row r="746">
          <cell r="B746" t="str">
            <v>Power Systems</v>
          </cell>
          <cell r="C746">
            <v>727</v>
          </cell>
          <cell r="D746" t="str">
            <v>Not A &amp; G</v>
          </cell>
          <cell r="E746">
            <v>7271</v>
          </cell>
          <cell r="F746" t="str">
            <v>Dsbn - Gulfstrm Operations</v>
          </cell>
          <cell r="G746" t="str">
            <v>BU</v>
          </cell>
          <cell r="H746" t="str">
            <v>I</v>
          </cell>
          <cell r="I746" t="str">
            <v>05475</v>
          </cell>
          <cell r="J746" t="str">
            <v>LINE SPEC</v>
          </cell>
          <cell r="K746">
            <v>3</v>
          </cell>
          <cell r="L746">
            <v>26.04</v>
          </cell>
          <cell r="M746">
            <v>78.12</v>
          </cell>
          <cell r="N746" t="str">
            <v>Line</v>
          </cell>
          <cell r="O746">
            <v>0</v>
          </cell>
          <cell r="P746">
            <v>0</v>
          </cell>
          <cell r="Q746">
            <v>0</v>
          </cell>
          <cell r="R746">
            <v>78.12</v>
          </cell>
          <cell r="S746">
            <v>0</v>
          </cell>
        </row>
        <row r="747">
          <cell r="B747" t="str">
            <v>Power Systems</v>
          </cell>
          <cell r="C747">
            <v>727</v>
          </cell>
          <cell r="D747" t="str">
            <v>Not A &amp; G</v>
          </cell>
          <cell r="E747">
            <v>7271</v>
          </cell>
          <cell r="F747" t="str">
            <v>Dsbn - Gulfstrm Operations</v>
          </cell>
          <cell r="G747" t="str">
            <v>BU</v>
          </cell>
          <cell r="H747" t="str">
            <v>I</v>
          </cell>
          <cell r="I747" t="str">
            <v>05937</v>
          </cell>
          <cell r="J747" t="str">
            <v>GROUND WORKER</v>
          </cell>
          <cell r="K747">
            <v>1</v>
          </cell>
          <cell r="L747">
            <v>18.170000000000002</v>
          </cell>
          <cell r="M747">
            <v>18.170000000000002</v>
          </cell>
          <cell r="N747" t="str">
            <v>Line</v>
          </cell>
          <cell r="O747">
            <v>0</v>
          </cell>
          <cell r="P747">
            <v>0</v>
          </cell>
          <cell r="Q747">
            <v>0</v>
          </cell>
          <cell r="R747">
            <v>18.170000000000002</v>
          </cell>
          <cell r="S747">
            <v>0</v>
          </cell>
        </row>
        <row r="748">
          <cell r="B748" t="str">
            <v>Power Systems</v>
          </cell>
          <cell r="C748">
            <v>727</v>
          </cell>
          <cell r="D748" t="str">
            <v>Not A &amp; G</v>
          </cell>
          <cell r="E748">
            <v>7271</v>
          </cell>
          <cell r="F748" t="str">
            <v>Dsbn - Gulfstrm Operations</v>
          </cell>
          <cell r="G748" t="str">
            <v>BU</v>
          </cell>
          <cell r="H748" t="str">
            <v>I</v>
          </cell>
          <cell r="I748" t="str">
            <v>05944</v>
          </cell>
          <cell r="J748" t="str">
            <v>RESTORATION SPEC</v>
          </cell>
          <cell r="K748">
            <v>13</v>
          </cell>
          <cell r="L748">
            <v>26.3</v>
          </cell>
          <cell r="M748">
            <v>341.90000000000003</v>
          </cell>
          <cell r="N748" t="str">
            <v>Line</v>
          </cell>
          <cell r="O748">
            <v>0</v>
          </cell>
          <cell r="P748">
            <v>0</v>
          </cell>
          <cell r="Q748">
            <v>0</v>
          </cell>
          <cell r="R748">
            <v>341.90000000000003</v>
          </cell>
          <cell r="S748">
            <v>0</v>
          </cell>
        </row>
        <row r="749">
          <cell r="B749" t="str">
            <v>Power Systems</v>
          </cell>
          <cell r="C749">
            <v>727</v>
          </cell>
          <cell r="D749" t="str">
            <v>Not A &amp; G</v>
          </cell>
          <cell r="E749">
            <v>7271</v>
          </cell>
          <cell r="F749" t="str">
            <v>Dsbn - Gulfstrm Operations</v>
          </cell>
          <cell r="G749" t="str">
            <v>BU</v>
          </cell>
          <cell r="H749" t="str">
            <v>I</v>
          </cell>
          <cell r="I749" t="str">
            <v>05984</v>
          </cell>
          <cell r="J749" t="str">
            <v>SR LINE SPEC OL</v>
          </cell>
          <cell r="K749">
            <v>3</v>
          </cell>
          <cell r="L749">
            <v>27.37</v>
          </cell>
          <cell r="M749">
            <v>82.11</v>
          </cell>
          <cell r="N749" t="str">
            <v>Line</v>
          </cell>
          <cell r="O749">
            <v>0</v>
          </cell>
          <cell r="P749">
            <v>0</v>
          </cell>
          <cell r="Q749">
            <v>0</v>
          </cell>
          <cell r="R749">
            <v>82.11</v>
          </cell>
          <cell r="S749">
            <v>0</v>
          </cell>
        </row>
        <row r="750">
          <cell r="B750" t="str">
            <v>Power Systems</v>
          </cell>
          <cell r="C750">
            <v>727</v>
          </cell>
          <cell r="D750" t="str">
            <v>Not A &amp; G</v>
          </cell>
          <cell r="E750">
            <v>7271</v>
          </cell>
          <cell r="F750" t="str">
            <v>Dsbn - Gulfstrm Operations</v>
          </cell>
          <cell r="G750" t="str">
            <v>BU</v>
          </cell>
          <cell r="H750" t="str">
            <v>I</v>
          </cell>
          <cell r="I750" t="str">
            <v>05E05</v>
          </cell>
          <cell r="J750" t="str">
            <v>OPERATION CLERK A STENO EARLY</v>
          </cell>
          <cell r="K750">
            <v>3</v>
          </cell>
          <cell r="L750">
            <v>20.12</v>
          </cell>
          <cell r="M750">
            <v>60.36</v>
          </cell>
          <cell r="N750" t="str">
            <v>Barg Unit Supp</v>
          </cell>
          <cell r="O750">
            <v>0</v>
          </cell>
          <cell r="P750">
            <v>0</v>
          </cell>
          <cell r="Q750">
            <v>60.36</v>
          </cell>
          <cell r="R750">
            <v>0</v>
          </cell>
          <cell r="S750">
            <v>0</v>
          </cell>
        </row>
        <row r="751">
          <cell r="B751" t="str">
            <v>Power Systems</v>
          </cell>
          <cell r="C751">
            <v>727</v>
          </cell>
          <cell r="D751" t="str">
            <v>Not A &amp; G</v>
          </cell>
          <cell r="E751">
            <v>7271</v>
          </cell>
          <cell r="F751" t="str">
            <v>Dsbn - Gulfstrm Operations</v>
          </cell>
          <cell r="G751" t="str">
            <v>BU</v>
          </cell>
          <cell r="H751" t="str">
            <v>I</v>
          </cell>
          <cell r="I751" t="str">
            <v>05E37</v>
          </cell>
          <cell r="J751" t="str">
            <v>GROUND WORKER - EARLY</v>
          </cell>
          <cell r="K751">
            <v>7</v>
          </cell>
          <cell r="L751">
            <v>19.22</v>
          </cell>
          <cell r="M751">
            <v>134.54</v>
          </cell>
          <cell r="N751" t="str">
            <v>Line</v>
          </cell>
          <cell r="O751">
            <v>0</v>
          </cell>
          <cell r="P751">
            <v>0</v>
          </cell>
          <cell r="Q751">
            <v>0</v>
          </cell>
          <cell r="R751">
            <v>134.54</v>
          </cell>
          <cell r="S751">
            <v>0</v>
          </cell>
        </row>
        <row r="752">
          <cell r="B752" t="str">
            <v>Power Systems</v>
          </cell>
          <cell r="C752">
            <v>727</v>
          </cell>
          <cell r="D752" t="str">
            <v>Not A &amp; G</v>
          </cell>
          <cell r="E752">
            <v>7271</v>
          </cell>
          <cell r="F752" t="str">
            <v>Dsbn - Gulfstrm Operations</v>
          </cell>
          <cell r="G752" t="str">
            <v>BU</v>
          </cell>
          <cell r="H752" t="str">
            <v>I</v>
          </cell>
          <cell r="I752" t="str">
            <v>05E37</v>
          </cell>
          <cell r="J752" t="str">
            <v>GROUND WORKER - EARLY</v>
          </cell>
          <cell r="K752">
            <v>1</v>
          </cell>
          <cell r="L752">
            <v>23.76</v>
          </cell>
          <cell r="M752">
            <v>23.76</v>
          </cell>
          <cell r="N752" t="str">
            <v>Line</v>
          </cell>
          <cell r="O752">
            <v>0</v>
          </cell>
          <cell r="P752">
            <v>0</v>
          </cell>
          <cell r="Q752">
            <v>0</v>
          </cell>
          <cell r="R752">
            <v>23.76</v>
          </cell>
          <cell r="S752">
            <v>0</v>
          </cell>
        </row>
        <row r="753">
          <cell r="B753" t="str">
            <v>Power Systems</v>
          </cell>
          <cell r="C753">
            <v>727</v>
          </cell>
          <cell r="D753" t="str">
            <v>Not A &amp; G</v>
          </cell>
          <cell r="E753">
            <v>7271</v>
          </cell>
          <cell r="F753" t="str">
            <v>Dsbn - Gulfstrm Operations</v>
          </cell>
          <cell r="G753" t="str">
            <v>BU</v>
          </cell>
          <cell r="H753" t="str">
            <v>I</v>
          </cell>
          <cell r="I753" t="str">
            <v>05E40</v>
          </cell>
          <cell r="J753" t="str">
            <v>CABLE SPLICER - EARLY</v>
          </cell>
          <cell r="K753">
            <v>6</v>
          </cell>
          <cell r="L753">
            <v>26.3</v>
          </cell>
          <cell r="M753">
            <v>157.80000000000001</v>
          </cell>
          <cell r="N753" t="str">
            <v>Line</v>
          </cell>
          <cell r="O753">
            <v>0</v>
          </cell>
          <cell r="P753">
            <v>0</v>
          </cell>
          <cell r="Q753">
            <v>0</v>
          </cell>
          <cell r="R753">
            <v>157.80000000000001</v>
          </cell>
          <cell r="S753">
            <v>0</v>
          </cell>
        </row>
        <row r="754">
          <cell r="B754" t="str">
            <v>Power Systems</v>
          </cell>
          <cell r="C754">
            <v>727</v>
          </cell>
          <cell r="D754" t="str">
            <v>Not A &amp; G</v>
          </cell>
          <cell r="E754">
            <v>7271</v>
          </cell>
          <cell r="F754" t="str">
            <v>Dsbn - Gulfstrm Operations</v>
          </cell>
          <cell r="G754" t="str">
            <v>BU</v>
          </cell>
          <cell r="H754" t="str">
            <v>I</v>
          </cell>
          <cell r="I754" t="str">
            <v>05E53</v>
          </cell>
          <cell r="J754" t="str">
            <v>TRUCK ATTENDANT EARLY</v>
          </cell>
          <cell r="K754">
            <v>1</v>
          </cell>
          <cell r="L754">
            <v>18.170000000000002</v>
          </cell>
          <cell r="M754">
            <v>18.170000000000002</v>
          </cell>
          <cell r="N754" t="str">
            <v>Barg Unit Supp</v>
          </cell>
          <cell r="O754">
            <v>0</v>
          </cell>
          <cell r="P754">
            <v>0</v>
          </cell>
          <cell r="Q754">
            <v>18.170000000000002</v>
          </cell>
          <cell r="R754">
            <v>0</v>
          </cell>
          <cell r="S754">
            <v>0</v>
          </cell>
        </row>
        <row r="755">
          <cell r="B755" t="str">
            <v>Power Systems</v>
          </cell>
          <cell r="C755">
            <v>727</v>
          </cell>
          <cell r="D755" t="str">
            <v>Not A &amp; G</v>
          </cell>
          <cell r="E755">
            <v>7271</v>
          </cell>
          <cell r="F755" t="str">
            <v>Dsbn - Gulfstrm Operations</v>
          </cell>
          <cell r="G755" t="str">
            <v>BU</v>
          </cell>
          <cell r="H755" t="str">
            <v>I</v>
          </cell>
          <cell r="I755" t="str">
            <v>05E53</v>
          </cell>
          <cell r="J755" t="str">
            <v>TRUCK ATTENDANT EARLY</v>
          </cell>
          <cell r="K755">
            <v>1</v>
          </cell>
          <cell r="L755">
            <v>21.54</v>
          </cell>
          <cell r="M755">
            <v>21.54</v>
          </cell>
          <cell r="N755" t="str">
            <v>Barg Unit Supp</v>
          </cell>
          <cell r="O755">
            <v>0</v>
          </cell>
          <cell r="P755">
            <v>0</v>
          </cell>
          <cell r="Q755">
            <v>21.54</v>
          </cell>
          <cell r="R755">
            <v>0</v>
          </cell>
          <cell r="S755">
            <v>0</v>
          </cell>
        </row>
        <row r="756">
          <cell r="B756" t="str">
            <v>Power Systems</v>
          </cell>
          <cell r="C756">
            <v>727</v>
          </cell>
          <cell r="D756" t="str">
            <v>Not A &amp; G</v>
          </cell>
          <cell r="E756">
            <v>7271</v>
          </cell>
          <cell r="F756" t="str">
            <v>Dsbn - Gulfstrm Operations</v>
          </cell>
          <cell r="G756" t="str">
            <v>BU</v>
          </cell>
          <cell r="H756" t="str">
            <v>I</v>
          </cell>
          <cell r="I756" t="str">
            <v>05E58</v>
          </cell>
          <cell r="J756" t="str">
            <v>DISPATCHER CLERK EARLY</v>
          </cell>
          <cell r="K756">
            <v>1</v>
          </cell>
          <cell r="L756">
            <v>20.25</v>
          </cell>
          <cell r="M756">
            <v>20.25</v>
          </cell>
          <cell r="N756" t="str">
            <v>Barg Unit Supp</v>
          </cell>
          <cell r="O756">
            <v>0</v>
          </cell>
          <cell r="P756">
            <v>0</v>
          </cell>
          <cell r="Q756">
            <v>20.25</v>
          </cell>
          <cell r="R756">
            <v>0</v>
          </cell>
          <cell r="S756">
            <v>0</v>
          </cell>
        </row>
        <row r="757">
          <cell r="B757" t="str">
            <v>Power Systems</v>
          </cell>
          <cell r="C757">
            <v>727</v>
          </cell>
          <cell r="D757" t="str">
            <v>Not A &amp; G</v>
          </cell>
          <cell r="E757">
            <v>7271</v>
          </cell>
          <cell r="F757" t="str">
            <v>Dsbn - Gulfstrm Operations</v>
          </cell>
          <cell r="G757" t="str">
            <v>BU</v>
          </cell>
          <cell r="H757" t="str">
            <v>I</v>
          </cell>
          <cell r="I757" t="str">
            <v>05E75</v>
          </cell>
          <cell r="J757" t="str">
            <v>LINE SPEC EARLY</v>
          </cell>
          <cell r="K757">
            <v>14</v>
          </cell>
          <cell r="L757">
            <v>26.04</v>
          </cell>
          <cell r="M757">
            <v>364.56</v>
          </cell>
          <cell r="N757" t="str">
            <v>Line</v>
          </cell>
          <cell r="O757">
            <v>0</v>
          </cell>
          <cell r="P757">
            <v>0</v>
          </cell>
          <cell r="Q757">
            <v>0</v>
          </cell>
          <cell r="R757">
            <v>364.56</v>
          </cell>
          <cell r="S757">
            <v>0</v>
          </cell>
        </row>
        <row r="758">
          <cell r="B758" t="str">
            <v>Power Systems</v>
          </cell>
          <cell r="C758">
            <v>727</v>
          </cell>
          <cell r="D758" t="str">
            <v>Not A &amp; G</v>
          </cell>
          <cell r="E758">
            <v>7271</v>
          </cell>
          <cell r="F758" t="str">
            <v>Dsbn - Gulfstrm Operations</v>
          </cell>
          <cell r="G758" t="str">
            <v>BU</v>
          </cell>
          <cell r="H758" t="str">
            <v>I</v>
          </cell>
          <cell r="I758" t="str">
            <v>05E84</v>
          </cell>
          <cell r="J758" t="str">
            <v>SR LINE SPEC OL EARLY</v>
          </cell>
          <cell r="K758">
            <v>17</v>
          </cell>
          <cell r="L758">
            <v>27.37</v>
          </cell>
          <cell r="M758">
            <v>465.29</v>
          </cell>
          <cell r="N758" t="str">
            <v>Line</v>
          </cell>
          <cell r="O758">
            <v>0</v>
          </cell>
          <cell r="P758">
            <v>0</v>
          </cell>
          <cell r="Q758">
            <v>0</v>
          </cell>
          <cell r="R758">
            <v>465.29</v>
          </cell>
          <cell r="S758">
            <v>0</v>
          </cell>
        </row>
        <row r="759">
          <cell r="B759" t="str">
            <v>Power Systems</v>
          </cell>
          <cell r="C759">
            <v>727</v>
          </cell>
          <cell r="D759" t="str">
            <v>Not A &amp; G</v>
          </cell>
          <cell r="E759">
            <v>7271</v>
          </cell>
          <cell r="F759" t="str">
            <v>Dsbn - Gulfstrm Operations</v>
          </cell>
          <cell r="G759" t="str">
            <v>BU</v>
          </cell>
          <cell r="H759" t="str">
            <v>I</v>
          </cell>
          <cell r="I759" t="str">
            <v>05L75</v>
          </cell>
          <cell r="J759" t="str">
            <v>LINE SPEC LATE</v>
          </cell>
          <cell r="K759">
            <v>2</v>
          </cell>
          <cell r="L759">
            <v>26.04</v>
          </cell>
          <cell r="M759">
            <v>52.08</v>
          </cell>
          <cell r="N759" t="str">
            <v>Line</v>
          </cell>
          <cell r="O759">
            <v>0</v>
          </cell>
          <cell r="P759">
            <v>0</v>
          </cell>
          <cell r="Q759">
            <v>0</v>
          </cell>
          <cell r="R759">
            <v>52.08</v>
          </cell>
          <cell r="S759">
            <v>0</v>
          </cell>
        </row>
        <row r="760">
          <cell r="B760" t="str">
            <v>Power Systems</v>
          </cell>
          <cell r="C760">
            <v>729</v>
          </cell>
          <cell r="D760" t="str">
            <v>Not A &amp; G</v>
          </cell>
          <cell r="E760">
            <v>7279</v>
          </cell>
          <cell r="F760" t="str">
            <v>Dsbn - Gulfstrm Supv/Dsgn</v>
          </cell>
          <cell r="G760" t="str">
            <v>XM</v>
          </cell>
          <cell r="H760" t="str">
            <v>S</v>
          </cell>
          <cell r="I760" t="str">
            <v>01M05</v>
          </cell>
          <cell r="J760" t="str">
            <v>DISTRIBUTION SUPV I</v>
          </cell>
          <cell r="K760">
            <v>1</v>
          </cell>
          <cell r="L760">
            <v>40.479999999999997</v>
          </cell>
          <cell r="M760">
            <v>40.479999999999997</v>
          </cell>
          <cell r="N760" t="str">
            <v>Spv/Sup</v>
          </cell>
          <cell r="O760">
            <v>0</v>
          </cell>
          <cell r="P760">
            <v>40.479999999999997</v>
          </cell>
          <cell r="Q760">
            <v>0</v>
          </cell>
          <cell r="R760">
            <v>0</v>
          </cell>
          <cell r="S760">
            <v>0</v>
          </cell>
        </row>
        <row r="761">
          <cell r="B761" t="str">
            <v>Power Systems</v>
          </cell>
          <cell r="C761">
            <v>729</v>
          </cell>
          <cell r="D761" t="str">
            <v>Not A &amp; G</v>
          </cell>
          <cell r="E761">
            <v>7279</v>
          </cell>
          <cell r="F761" t="str">
            <v>Dsbn - Gulfstrm Supv/Dsgn</v>
          </cell>
          <cell r="G761" t="str">
            <v>XM</v>
          </cell>
          <cell r="H761" t="str">
            <v>I</v>
          </cell>
          <cell r="I761" t="str">
            <v>01MAA</v>
          </cell>
          <cell r="J761" t="str">
            <v>SR SYSTEM PROJECT MGR</v>
          </cell>
          <cell r="K761">
            <v>2</v>
          </cell>
          <cell r="L761">
            <v>33.229999999999997</v>
          </cell>
          <cell r="M761">
            <v>66.459999999999994</v>
          </cell>
          <cell r="N761" t="str">
            <v>Spv/Sup</v>
          </cell>
          <cell r="O761">
            <v>0</v>
          </cell>
          <cell r="P761">
            <v>66.459999999999994</v>
          </cell>
          <cell r="Q761">
            <v>0</v>
          </cell>
          <cell r="R761">
            <v>0</v>
          </cell>
          <cell r="S761">
            <v>0</v>
          </cell>
        </row>
        <row r="762">
          <cell r="B762" t="str">
            <v>Power Systems</v>
          </cell>
          <cell r="C762">
            <v>729</v>
          </cell>
          <cell r="D762" t="str">
            <v>Not A &amp; G</v>
          </cell>
          <cell r="E762">
            <v>7279</v>
          </cell>
          <cell r="F762" t="str">
            <v>Dsbn - Gulfstrm Supv/Dsgn</v>
          </cell>
          <cell r="G762" t="str">
            <v>XM</v>
          </cell>
          <cell r="H762" t="str">
            <v>I</v>
          </cell>
          <cell r="I762" t="str">
            <v>01MB6</v>
          </cell>
          <cell r="J762" t="str">
            <v>SYSTEM PROJECT MGR</v>
          </cell>
          <cell r="K762">
            <v>1</v>
          </cell>
          <cell r="L762">
            <v>29.75</v>
          </cell>
          <cell r="M762">
            <v>29.75</v>
          </cell>
          <cell r="N762" t="str">
            <v>Spv/Sup</v>
          </cell>
          <cell r="O762">
            <v>0</v>
          </cell>
          <cell r="P762">
            <v>29.75</v>
          </cell>
          <cell r="Q762">
            <v>0</v>
          </cell>
          <cell r="R762">
            <v>0</v>
          </cell>
          <cell r="S762">
            <v>0</v>
          </cell>
        </row>
        <row r="763">
          <cell r="B763" t="str">
            <v>Power Systems</v>
          </cell>
          <cell r="C763">
            <v>729</v>
          </cell>
          <cell r="D763" t="str">
            <v>Not A &amp; G</v>
          </cell>
          <cell r="E763">
            <v>7279</v>
          </cell>
          <cell r="F763" t="str">
            <v>Dsbn - Gulfstrm Supv/Dsgn</v>
          </cell>
          <cell r="G763" t="str">
            <v>XM</v>
          </cell>
          <cell r="H763" t="str">
            <v>I</v>
          </cell>
          <cell r="I763" t="str">
            <v>01MC6</v>
          </cell>
          <cell r="J763" t="str">
            <v>PROJECT DESIGNER I</v>
          </cell>
          <cell r="K763">
            <v>1</v>
          </cell>
          <cell r="L763">
            <v>24.65</v>
          </cell>
          <cell r="M763">
            <v>24.65</v>
          </cell>
          <cell r="N763" t="str">
            <v>Spv/Sup</v>
          </cell>
          <cell r="O763">
            <v>0</v>
          </cell>
          <cell r="P763">
            <v>24.65</v>
          </cell>
          <cell r="Q763">
            <v>0</v>
          </cell>
          <cell r="R763">
            <v>0</v>
          </cell>
          <cell r="S763">
            <v>0</v>
          </cell>
        </row>
        <row r="764">
          <cell r="B764" t="str">
            <v>Power Systems</v>
          </cell>
          <cell r="C764">
            <v>729</v>
          </cell>
          <cell r="D764" t="str">
            <v>Not A &amp; G</v>
          </cell>
          <cell r="E764">
            <v>7279</v>
          </cell>
          <cell r="F764" t="str">
            <v>Dsbn - Gulfstrm Supv/Dsgn</v>
          </cell>
          <cell r="G764" t="str">
            <v>XM</v>
          </cell>
          <cell r="H764" t="str">
            <v>I</v>
          </cell>
          <cell r="I764" t="str">
            <v>01MD5</v>
          </cell>
          <cell r="J764" t="str">
            <v>CUSTOMER PROJECT MANAGER II</v>
          </cell>
          <cell r="K764">
            <v>1</v>
          </cell>
          <cell r="L764">
            <v>21.8</v>
          </cell>
          <cell r="M764">
            <v>21.8</v>
          </cell>
          <cell r="N764" t="str">
            <v>Spv/Sup</v>
          </cell>
          <cell r="O764">
            <v>0</v>
          </cell>
          <cell r="P764">
            <v>21.8</v>
          </cell>
          <cell r="Q764">
            <v>0</v>
          </cell>
          <cell r="R764">
            <v>0</v>
          </cell>
          <cell r="S764">
            <v>0</v>
          </cell>
        </row>
        <row r="765">
          <cell r="B765" t="str">
            <v>Power Systems</v>
          </cell>
          <cell r="C765">
            <v>729</v>
          </cell>
          <cell r="D765" t="str">
            <v>Not A &amp; G</v>
          </cell>
          <cell r="E765">
            <v>7279</v>
          </cell>
          <cell r="F765" t="str">
            <v>Dsbn - Gulfstrm Supv/Dsgn</v>
          </cell>
          <cell r="G765" t="str">
            <v>XM</v>
          </cell>
          <cell r="H765" t="str">
            <v>I</v>
          </cell>
          <cell r="I765" t="str">
            <v>01MD5</v>
          </cell>
          <cell r="J765" t="str">
            <v>CUSTOMER PROJECT MGR II</v>
          </cell>
          <cell r="K765">
            <v>1</v>
          </cell>
          <cell r="L765">
            <v>22.14</v>
          </cell>
          <cell r="M765">
            <v>22.14</v>
          </cell>
          <cell r="N765" t="str">
            <v>Spv/Sup</v>
          </cell>
          <cell r="O765">
            <v>0</v>
          </cell>
          <cell r="P765">
            <v>22.14</v>
          </cell>
          <cell r="Q765">
            <v>0</v>
          </cell>
          <cell r="R765">
            <v>0</v>
          </cell>
          <cell r="S765">
            <v>0</v>
          </cell>
        </row>
        <row r="766">
          <cell r="B766" t="str">
            <v>Power Systems</v>
          </cell>
          <cell r="C766">
            <v>729</v>
          </cell>
          <cell r="D766" t="str">
            <v>Not A &amp; G</v>
          </cell>
          <cell r="E766">
            <v>7279</v>
          </cell>
          <cell r="F766" t="str">
            <v>Dsbn - Gulfstrm Supv/Dsgn</v>
          </cell>
          <cell r="G766" t="str">
            <v>XM</v>
          </cell>
          <cell r="H766" t="str">
            <v>I</v>
          </cell>
          <cell r="I766" t="str">
            <v>01MD5</v>
          </cell>
          <cell r="J766" t="str">
            <v>CUSTOMER PROJECT MGR II</v>
          </cell>
          <cell r="K766">
            <v>1</v>
          </cell>
          <cell r="L766">
            <v>22.43</v>
          </cell>
          <cell r="M766">
            <v>22.43</v>
          </cell>
          <cell r="N766" t="str">
            <v>Spv/Sup</v>
          </cell>
          <cell r="O766">
            <v>0</v>
          </cell>
          <cell r="P766">
            <v>22.43</v>
          </cell>
          <cell r="Q766">
            <v>0</v>
          </cell>
          <cell r="R766">
            <v>0</v>
          </cell>
          <cell r="S766">
            <v>0</v>
          </cell>
        </row>
        <row r="767">
          <cell r="B767" t="str">
            <v>Power Systems</v>
          </cell>
          <cell r="C767">
            <v>729</v>
          </cell>
          <cell r="D767" t="str">
            <v>Not A &amp; G</v>
          </cell>
          <cell r="E767">
            <v>7279</v>
          </cell>
          <cell r="F767" t="str">
            <v>Dsbn - Gulfstrm Supv/Dsgn</v>
          </cell>
          <cell r="G767" t="str">
            <v>XM</v>
          </cell>
          <cell r="H767" t="str">
            <v>I</v>
          </cell>
          <cell r="I767" t="str">
            <v>01MD5</v>
          </cell>
          <cell r="J767" t="str">
            <v>CUSTOMER PROJECT MGR II</v>
          </cell>
          <cell r="K767">
            <v>4</v>
          </cell>
          <cell r="L767">
            <v>23.33</v>
          </cell>
          <cell r="M767">
            <v>93.32</v>
          </cell>
          <cell r="N767" t="str">
            <v>Spv/Sup</v>
          </cell>
          <cell r="O767">
            <v>0</v>
          </cell>
          <cell r="P767">
            <v>93.32</v>
          </cell>
          <cell r="Q767">
            <v>0</v>
          </cell>
          <cell r="R767">
            <v>0</v>
          </cell>
          <cell r="S767">
            <v>0</v>
          </cell>
        </row>
        <row r="768">
          <cell r="B768" t="str">
            <v>Power Systems</v>
          </cell>
          <cell r="C768">
            <v>729</v>
          </cell>
          <cell r="D768" t="str">
            <v>Not A &amp; G</v>
          </cell>
          <cell r="E768">
            <v>7279</v>
          </cell>
          <cell r="F768" t="str">
            <v>Dsbn - Gulfstrm Supv/Dsgn</v>
          </cell>
          <cell r="G768" t="str">
            <v>XM</v>
          </cell>
          <cell r="H768" t="str">
            <v>I</v>
          </cell>
          <cell r="I768" t="str">
            <v>01MD5</v>
          </cell>
          <cell r="J768" t="str">
            <v>CUSTOMER PROJECT MGR II</v>
          </cell>
          <cell r="K768">
            <v>1</v>
          </cell>
          <cell r="L768">
            <v>29.83</v>
          </cell>
          <cell r="M768">
            <v>29.83</v>
          </cell>
          <cell r="N768" t="str">
            <v>Spv/Sup</v>
          </cell>
          <cell r="O768">
            <v>0</v>
          </cell>
          <cell r="P768">
            <v>29.83</v>
          </cell>
          <cell r="Q768">
            <v>0</v>
          </cell>
          <cell r="R768">
            <v>0</v>
          </cell>
          <cell r="S768">
            <v>0</v>
          </cell>
        </row>
        <row r="769">
          <cell r="B769" t="str">
            <v>Power Systems</v>
          </cell>
          <cell r="C769">
            <v>729</v>
          </cell>
          <cell r="D769" t="str">
            <v>Not A &amp; G</v>
          </cell>
          <cell r="E769">
            <v>7279</v>
          </cell>
          <cell r="F769" t="str">
            <v>Dsbn - Gulfstrm Supv/Dsgn</v>
          </cell>
          <cell r="G769" t="str">
            <v>XM</v>
          </cell>
          <cell r="H769" t="str">
            <v>I</v>
          </cell>
          <cell r="I769" t="str">
            <v>01MD6</v>
          </cell>
          <cell r="J769" t="str">
            <v>CUSTOMER PROJECT MGR I</v>
          </cell>
          <cell r="K769">
            <v>1</v>
          </cell>
          <cell r="L769">
            <v>25.11</v>
          </cell>
          <cell r="M769">
            <v>25.11</v>
          </cell>
          <cell r="N769" t="str">
            <v>Spv/Sup</v>
          </cell>
          <cell r="O769">
            <v>0</v>
          </cell>
          <cell r="P769">
            <v>25.11</v>
          </cell>
          <cell r="Q769">
            <v>0</v>
          </cell>
          <cell r="R769">
            <v>0</v>
          </cell>
          <cell r="S769">
            <v>0</v>
          </cell>
        </row>
        <row r="770">
          <cell r="B770" t="str">
            <v>Power Systems</v>
          </cell>
          <cell r="C770">
            <v>729</v>
          </cell>
          <cell r="D770" t="str">
            <v>Not A &amp; G</v>
          </cell>
          <cell r="E770">
            <v>7279</v>
          </cell>
          <cell r="F770" t="str">
            <v>Dsbn - Gulfstrm Supv/Dsgn</v>
          </cell>
          <cell r="G770" t="str">
            <v>XM</v>
          </cell>
          <cell r="H770" t="str">
            <v>M</v>
          </cell>
          <cell r="I770" t="str">
            <v>01ME3</v>
          </cell>
          <cell r="J770" t="str">
            <v>DISTRIBUTION AREA MGR I</v>
          </cell>
          <cell r="K770">
            <v>1</v>
          </cell>
          <cell r="L770">
            <v>50.49</v>
          </cell>
          <cell r="M770">
            <v>50.49</v>
          </cell>
          <cell r="N770" t="str">
            <v>Spv/Sup</v>
          </cell>
          <cell r="O770">
            <v>0</v>
          </cell>
          <cell r="P770">
            <v>50.49</v>
          </cell>
          <cell r="Q770">
            <v>0</v>
          </cell>
          <cell r="R770">
            <v>0</v>
          </cell>
          <cell r="S770">
            <v>0</v>
          </cell>
        </row>
        <row r="771">
          <cell r="B771" t="str">
            <v>Power Systems</v>
          </cell>
          <cell r="C771">
            <v>729</v>
          </cell>
          <cell r="D771" t="str">
            <v>Not A &amp; G</v>
          </cell>
          <cell r="E771">
            <v>7279</v>
          </cell>
          <cell r="F771" t="str">
            <v>Dsbn - Gulfstrm Supv/Dsgn</v>
          </cell>
          <cell r="G771" t="str">
            <v>XM</v>
          </cell>
          <cell r="H771" t="str">
            <v>I</v>
          </cell>
          <cell r="I771" t="str">
            <v>01ME6</v>
          </cell>
          <cell r="J771" t="str">
            <v>PROJECT DESIGNER II</v>
          </cell>
          <cell r="K771">
            <v>1</v>
          </cell>
          <cell r="L771">
            <v>23.28</v>
          </cell>
          <cell r="M771">
            <v>23.28</v>
          </cell>
          <cell r="N771" t="str">
            <v>Spv/Sup</v>
          </cell>
          <cell r="O771">
            <v>0</v>
          </cell>
          <cell r="P771">
            <v>23.28</v>
          </cell>
          <cell r="Q771">
            <v>0</v>
          </cell>
          <cell r="R771">
            <v>0</v>
          </cell>
          <cell r="S771">
            <v>0</v>
          </cell>
        </row>
        <row r="772">
          <cell r="B772" t="str">
            <v>Power Systems</v>
          </cell>
          <cell r="C772">
            <v>729</v>
          </cell>
          <cell r="D772" t="str">
            <v>Not A &amp; G</v>
          </cell>
          <cell r="E772">
            <v>7279</v>
          </cell>
          <cell r="F772" t="str">
            <v>Dsbn - Gulfstrm Supv/Dsgn</v>
          </cell>
          <cell r="G772" t="str">
            <v>XM</v>
          </cell>
          <cell r="H772" t="str">
            <v>I</v>
          </cell>
          <cell r="I772" t="str">
            <v>01ME6</v>
          </cell>
          <cell r="J772" t="str">
            <v>PROJECT DESIGNER II</v>
          </cell>
          <cell r="K772">
            <v>1</v>
          </cell>
          <cell r="L772">
            <v>23.33</v>
          </cell>
          <cell r="M772">
            <v>23.33</v>
          </cell>
          <cell r="N772" t="str">
            <v>Spv/Sup</v>
          </cell>
          <cell r="O772">
            <v>0</v>
          </cell>
          <cell r="P772">
            <v>23.33</v>
          </cell>
          <cell r="Q772">
            <v>0</v>
          </cell>
          <cell r="R772">
            <v>0</v>
          </cell>
          <cell r="S772">
            <v>0</v>
          </cell>
        </row>
        <row r="773">
          <cell r="B773" t="str">
            <v>Power Systems</v>
          </cell>
          <cell r="C773">
            <v>729</v>
          </cell>
          <cell r="D773" t="str">
            <v>Not A &amp; G</v>
          </cell>
          <cell r="E773">
            <v>7279</v>
          </cell>
          <cell r="F773" t="str">
            <v>Dsbn - Gulfstrm Supv/Dsgn</v>
          </cell>
          <cell r="G773" t="str">
            <v>XM</v>
          </cell>
          <cell r="H773" t="str">
            <v>I</v>
          </cell>
          <cell r="I773" t="str">
            <v>01ME6</v>
          </cell>
          <cell r="J773" t="str">
            <v>PROJECT DESIGNER II</v>
          </cell>
          <cell r="K773">
            <v>1</v>
          </cell>
          <cell r="L773">
            <v>24.76</v>
          </cell>
          <cell r="M773">
            <v>24.76</v>
          </cell>
          <cell r="N773" t="str">
            <v>Spv/Sup</v>
          </cell>
          <cell r="O773">
            <v>0</v>
          </cell>
          <cell r="P773">
            <v>24.76</v>
          </cell>
          <cell r="Q773">
            <v>0</v>
          </cell>
          <cell r="R773">
            <v>0</v>
          </cell>
          <cell r="S773">
            <v>0</v>
          </cell>
        </row>
        <row r="774">
          <cell r="B774" t="str">
            <v>Power Systems</v>
          </cell>
          <cell r="C774">
            <v>729</v>
          </cell>
          <cell r="D774" t="str">
            <v>Not A &amp; G</v>
          </cell>
          <cell r="E774">
            <v>7279</v>
          </cell>
          <cell r="F774" t="str">
            <v>Dsbn - Gulfstrm Supv/Dsgn</v>
          </cell>
          <cell r="G774" t="str">
            <v>XM</v>
          </cell>
          <cell r="H774" t="str">
            <v>I</v>
          </cell>
          <cell r="I774" t="str">
            <v>01MF6</v>
          </cell>
          <cell r="J774" t="str">
            <v>ASSOCIATE PROJECT DESIGNER</v>
          </cell>
          <cell r="K774">
            <v>1</v>
          </cell>
          <cell r="L774">
            <v>20.76</v>
          </cell>
          <cell r="M774">
            <v>20.76</v>
          </cell>
          <cell r="N774" t="str">
            <v>Spv/Sup</v>
          </cell>
          <cell r="O774">
            <v>0</v>
          </cell>
          <cell r="P774">
            <v>20.76</v>
          </cell>
          <cell r="Q774">
            <v>0</v>
          </cell>
          <cell r="R774">
            <v>0</v>
          </cell>
          <cell r="S774">
            <v>0</v>
          </cell>
        </row>
        <row r="775">
          <cell r="B775" t="str">
            <v>Power Systems</v>
          </cell>
          <cell r="C775">
            <v>729</v>
          </cell>
          <cell r="D775" t="str">
            <v>Not A &amp; G</v>
          </cell>
          <cell r="E775">
            <v>7279</v>
          </cell>
          <cell r="F775" t="str">
            <v>Dsbn - Gulfstrm Supv/Dsgn</v>
          </cell>
          <cell r="G775" t="str">
            <v>XM</v>
          </cell>
          <cell r="H775" t="str">
            <v>I</v>
          </cell>
          <cell r="I775" t="str">
            <v>01MF6</v>
          </cell>
          <cell r="J775" t="str">
            <v>ASSOCIATE PROJECT DESIGNER</v>
          </cell>
          <cell r="K775">
            <v>1</v>
          </cell>
          <cell r="L775">
            <v>20.81</v>
          </cell>
          <cell r="M775">
            <v>20.81</v>
          </cell>
          <cell r="N775" t="str">
            <v>Spv/Sup</v>
          </cell>
          <cell r="O775">
            <v>0</v>
          </cell>
          <cell r="P775">
            <v>20.81</v>
          </cell>
          <cell r="Q775">
            <v>0</v>
          </cell>
          <cell r="R775">
            <v>0</v>
          </cell>
          <cell r="S775">
            <v>0</v>
          </cell>
        </row>
        <row r="776">
          <cell r="B776" t="str">
            <v>Power Systems</v>
          </cell>
          <cell r="C776">
            <v>729</v>
          </cell>
          <cell r="D776" t="str">
            <v>Not A &amp; G</v>
          </cell>
          <cell r="E776">
            <v>7279</v>
          </cell>
          <cell r="F776" t="str">
            <v>Dsbn - Gulfstrm Supv/Dsgn</v>
          </cell>
          <cell r="G776" t="str">
            <v>XM</v>
          </cell>
          <cell r="H776" t="str">
            <v>S</v>
          </cell>
          <cell r="I776" t="str">
            <v>01MJ5</v>
          </cell>
          <cell r="J776" t="str">
            <v>DISTRIBUTION CONTR PROCESS COO</v>
          </cell>
          <cell r="K776">
            <v>1</v>
          </cell>
          <cell r="L776">
            <v>34.340000000000003</v>
          </cell>
          <cell r="M776">
            <v>34.340000000000003</v>
          </cell>
          <cell r="N776" t="str">
            <v>Spv/Sup</v>
          </cell>
          <cell r="O776">
            <v>0</v>
          </cell>
          <cell r="P776">
            <v>34.340000000000003</v>
          </cell>
          <cell r="Q776">
            <v>0</v>
          </cell>
          <cell r="R776">
            <v>0</v>
          </cell>
          <cell r="S776">
            <v>0</v>
          </cell>
        </row>
        <row r="777">
          <cell r="B777" t="str">
            <v>Power Systems</v>
          </cell>
          <cell r="C777">
            <v>729</v>
          </cell>
          <cell r="D777" t="str">
            <v>Not A &amp; G</v>
          </cell>
          <cell r="E777">
            <v>7279</v>
          </cell>
          <cell r="F777" t="str">
            <v>Dsbn - Gulfstrm Supv/Dsgn</v>
          </cell>
          <cell r="G777" t="str">
            <v>XM</v>
          </cell>
          <cell r="H777" t="str">
            <v>S</v>
          </cell>
          <cell r="I777" t="str">
            <v>01MK5</v>
          </cell>
          <cell r="J777" t="str">
            <v>SR CONTR CONSTRUCTION REPRESEN</v>
          </cell>
          <cell r="K777">
            <v>3</v>
          </cell>
          <cell r="L777">
            <v>33.25</v>
          </cell>
          <cell r="M777">
            <v>99.75</v>
          </cell>
          <cell r="N777" t="str">
            <v>Spv/Sup</v>
          </cell>
          <cell r="O777">
            <v>0</v>
          </cell>
          <cell r="P777">
            <v>99.75</v>
          </cell>
          <cell r="Q777">
            <v>0</v>
          </cell>
          <cell r="R777">
            <v>0</v>
          </cell>
          <cell r="S777">
            <v>0</v>
          </cell>
        </row>
        <row r="778">
          <cell r="B778" t="str">
            <v>Power Systems</v>
          </cell>
          <cell r="C778">
            <v>729</v>
          </cell>
          <cell r="D778" t="str">
            <v>Not A &amp; G</v>
          </cell>
          <cell r="E778">
            <v>7279</v>
          </cell>
          <cell r="F778" t="str">
            <v>Dsbn - Gulfstrm Supv/Dsgn</v>
          </cell>
          <cell r="G778" t="str">
            <v>XM</v>
          </cell>
          <cell r="H778" t="str">
            <v>S</v>
          </cell>
          <cell r="I778" t="str">
            <v>01ML5</v>
          </cell>
          <cell r="J778" t="str">
            <v>CONTRACTOR CONSTRUCTION REP</v>
          </cell>
          <cell r="K778">
            <v>1</v>
          </cell>
          <cell r="L778">
            <v>29.75</v>
          </cell>
          <cell r="M778">
            <v>29.75</v>
          </cell>
          <cell r="N778" t="str">
            <v>Spv/Sup</v>
          </cell>
          <cell r="O778">
            <v>0</v>
          </cell>
          <cell r="P778">
            <v>29.75</v>
          </cell>
          <cell r="Q778">
            <v>0</v>
          </cell>
          <cell r="R778">
            <v>0</v>
          </cell>
          <cell r="S778">
            <v>0</v>
          </cell>
        </row>
        <row r="779">
          <cell r="B779" t="str">
            <v>Power Systems</v>
          </cell>
          <cell r="C779">
            <v>729</v>
          </cell>
          <cell r="D779" t="str">
            <v>Not A &amp; G</v>
          </cell>
          <cell r="E779">
            <v>7279</v>
          </cell>
          <cell r="F779" t="str">
            <v>Dsbn - Gulfstrm Supv/Dsgn</v>
          </cell>
          <cell r="G779" t="str">
            <v>XM</v>
          </cell>
          <cell r="H779" t="str">
            <v>S</v>
          </cell>
          <cell r="I779" t="str">
            <v>01MP5</v>
          </cell>
          <cell r="J779" t="str">
            <v>DISTRIBUTION SUPV II</v>
          </cell>
          <cell r="K779">
            <v>1</v>
          </cell>
          <cell r="L779">
            <v>35.68</v>
          </cell>
          <cell r="M779">
            <v>35.68</v>
          </cell>
          <cell r="N779" t="str">
            <v>Spv/Sup</v>
          </cell>
          <cell r="O779">
            <v>0</v>
          </cell>
          <cell r="P779">
            <v>35.68</v>
          </cell>
          <cell r="Q779">
            <v>0</v>
          </cell>
          <cell r="R779">
            <v>0</v>
          </cell>
          <cell r="S779">
            <v>0</v>
          </cell>
        </row>
        <row r="780">
          <cell r="B780" t="str">
            <v>Power Systems</v>
          </cell>
          <cell r="C780">
            <v>729</v>
          </cell>
          <cell r="D780" t="str">
            <v>Not A &amp; G</v>
          </cell>
          <cell r="E780">
            <v>7279</v>
          </cell>
          <cell r="F780" t="str">
            <v>Dsbn - Gulfstrm Supv/Dsgn</v>
          </cell>
          <cell r="G780" t="str">
            <v>XM</v>
          </cell>
          <cell r="H780" t="str">
            <v>S</v>
          </cell>
          <cell r="I780" t="str">
            <v>01MP5</v>
          </cell>
          <cell r="J780" t="str">
            <v>DISTRIBUTION SUPV II</v>
          </cell>
          <cell r="K780">
            <v>2</v>
          </cell>
          <cell r="L780">
            <v>36.5</v>
          </cell>
          <cell r="M780">
            <v>73</v>
          </cell>
          <cell r="N780" t="str">
            <v>Spv/Sup</v>
          </cell>
          <cell r="O780">
            <v>0</v>
          </cell>
          <cell r="P780">
            <v>73</v>
          </cell>
          <cell r="Q780">
            <v>0</v>
          </cell>
          <cell r="R780">
            <v>0</v>
          </cell>
          <cell r="S780">
            <v>0</v>
          </cell>
        </row>
        <row r="781">
          <cell r="B781" t="str">
            <v>Power Systems</v>
          </cell>
          <cell r="C781">
            <v>729</v>
          </cell>
          <cell r="D781" t="str">
            <v>Not A &amp; G</v>
          </cell>
          <cell r="E781">
            <v>7279</v>
          </cell>
          <cell r="F781" t="str">
            <v>Dsbn - Gulfstrm Supv/Dsgn</v>
          </cell>
          <cell r="G781" t="str">
            <v>XM</v>
          </cell>
          <cell r="H781" t="str">
            <v>S</v>
          </cell>
          <cell r="I781" t="str">
            <v>01MP5</v>
          </cell>
          <cell r="J781" t="str">
            <v>DISTRIBUTION SUPV II</v>
          </cell>
          <cell r="K781">
            <v>1</v>
          </cell>
          <cell r="L781">
            <v>38.36</v>
          </cell>
          <cell r="M781">
            <v>38.36</v>
          </cell>
          <cell r="N781" t="str">
            <v>Spv/Sup</v>
          </cell>
          <cell r="O781">
            <v>0</v>
          </cell>
          <cell r="P781">
            <v>38.36</v>
          </cell>
          <cell r="Q781">
            <v>0</v>
          </cell>
          <cell r="R781">
            <v>0</v>
          </cell>
          <cell r="S781">
            <v>0</v>
          </cell>
        </row>
        <row r="782">
          <cell r="B782" t="str">
            <v>Power Systems</v>
          </cell>
          <cell r="C782">
            <v>729</v>
          </cell>
          <cell r="D782" t="str">
            <v>Not A &amp; G</v>
          </cell>
          <cell r="E782">
            <v>7279</v>
          </cell>
          <cell r="F782" t="str">
            <v>Dsbn - Gulfstrm Supv/Dsgn</v>
          </cell>
          <cell r="G782" t="str">
            <v>XM</v>
          </cell>
          <cell r="H782" t="str">
            <v>S</v>
          </cell>
          <cell r="I782" t="str">
            <v>01MQ5</v>
          </cell>
          <cell r="J782" t="str">
            <v>DISTRIBUTION SUPV III</v>
          </cell>
          <cell r="K782">
            <v>1</v>
          </cell>
          <cell r="L782">
            <v>32.4</v>
          </cell>
          <cell r="M782">
            <v>32.4</v>
          </cell>
          <cell r="N782" t="str">
            <v>Spv/Sup</v>
          </cell>
          <cell r="O782">
            <v>0</v>
          </cell>
          <cell r="P782">
            <v>32.4</v>
          </cell>
          <cell r="Q782">
            <v>0</v>
          </cell>
          <cell r="R782">
            <v>0</v>
          </cell>
          <cell r="S782">
            <v>0</v>
          </cell>
        </row>
        <row r="783">
          <cell r="B783" t="str">
            <v>Power Systems</v>
          </cell>
          <cell r="C783">
            <v>729</v>
          </cell>
          <cell r="D783" t="str">
            <v>Not A &amp; G</v>
          </cell>
          <cell r="E783">
            <v>7279</v>
          </cell>
          <cell r="F783" t="str">
            <v>Dsbn - Gulfstrm Supv/Dsgn</v>
          </cell>
          <cell r="G783" t="str">
            <v>NB</v>
          </cell>
          <cell r="H783" t="str">
            <v>I</v>
          </cell>
          <cell r="I783" t="str">
            <v>01X62</v>
          </cell>
          <cell r="J783" t="str">
            <v>ADMINISTRATIVE SPECIALIST II</v>
          </cell>
          <cell r="K783">
            <v>1</v>
          </cell>
          <cell r="L783">
            <v>13.56</v>
          </cell>
          <cell r="M783">
            <v>13.56</v>
          </cell>
          <cell r="N783" t="str">
            <v>Spv/Sup</v>
          </cell>
          <cell r="O783">
            <v>0</v>
          </cell>
          <cell r="P783">
            <v>13.56</v>
          </cell>
          <cell r="Q783">
            <v>0</v>
          </cell>
          <cell r="R783">
            <v>0</v>
          </cell>
          <cell r="S783">
            <v>0</v>
          </cell>
        </row>
        <row r="784">
          <cell r="B784" t="str">
            <v>Power Systems</v>
          </cell>
          <cell r="C784">
            <v>729</v>
          </cell>
          <cell r="D784" t="str">
            <v>Not A &amp; G</v>
          </cell>
          <cell r="E784">
            <v>7279</v>
          </cell>
          <cell r="F784" t="str">
            <v>Dsbn - Gulfstrm Supv/Dsgn</v>
          </cell>
          <cell r="G784" t="str">
            <v>NB</v>
          </cell>
          <cell r="H784" t="str">
            <v>I</v>
          </cell>
          <cell r="I784" t="str">
            <v>01X63</v>
          </cell>
          <cell r="J784" t="str">
            <v>ADMINISTRATIVE SPECIALIST I</v>
          </cell>
          <cell r="K784">
            <v>1</v>
          </cell>
          <cell r="L784">
            <v>16.29</v>
          </cell>
          <cell r="M784">
            <v>16.29</v>
          </cell>
          <cell r="N784" t="str">
            <v>Spv/Sup</v>
          </cell>
          <cell r="O784">
            <v>0</v>
          </cell>
          <cell r="P784">
            <v>16.29</v>
          </cell>
          <cell r="Q784">
            <v>0</v>
          </cell>
          <cell r="R784">
            <v>0</v>
          </cell>
          <cell r="S784">
            <v>0</v>
          </cell>
        </row>
        <row r="785">
          <cell r="B785" t="str">
            <v>Power Systems</v>
          </cell>
          <cell r="C785">
            <v>729</v>
          </cell>
          <cell r="D785" t="str">
            <v>Not A &amp; G</v>
          </cell>
          <cell r="E785">
            <v>7279</v>
          </cell>
          <cell r="F785" t="str">
            <v>Dsbn - Gulfstrm Supv/Dsgn</v>
          </cell>
          <cell r="G785" t="str">
            <v>NB</v>
          </cell>
          <cell r="H785" t="str">
            <v>I</v>
          </cell>
          <cell r="I785" t="str">
            <v>01X64</v>
          </cell>
          <cell r="J785" t="str">
            <v>ADMINISTRATIVE TECHNICIAN</v>
          </cell>
          <cell r="K785">
            <v>1</v>
          </cell>
          <cell r="L785">
            <v>19.13</v>
          </cell>
          <cell r="M785">
            <v>19.13</v>
          </cell>
          <cell r="N785" t="str">
            <v>Spv/Sup</v>
          </cell>
          <cell r="O785">
            <v>0</v>
          </cell>
          <cell r="P785">
            <v>19.13</v>
          </cell>
          <cell r="Q785">
            <v>0</v>
          </cell>
          <cell r="R785">
            <v>0</v>
          </cell>
          <cell r="S785">
            <v>0</v>
          </cell>
        </row>
        <row r="786">
          <cell r="B786" t="str">
            <v>Power Systems</v>
          </cell>
          <cell r="C786">
            <v>729</v>
          </cell>
          <cell r="D786" t="str">
            <v>Not A &amp; G</v>
          </cell>
          <cell r="E786">
            <v>7279</v>
          </cell>
          <cell r="F786" t="str">
            <v>Dsbn - Gulfstrm Supv/Dsgn</v>
          </cell>
          <cell r="G786" t="str">
            <v>NB</v>
          </cell>
          <cell r="H786" t="str">
            <v>I</v>
          </cell>
          <cell r="I786" t="str">
            <v>01X64</v>
          </cell>
          <cell r="J786" t="str">
            <v>ADMINISTRATIVE TECHNICIAN</v>
          </cell>
          <cell r="K786">
            <v>1</v>
          </cell>
          <cell r="L786">
            <v>19.96</v>
          </cell>
          <cell r="M786">
            <v>19.96</v>
          </cell>
          <cell r="N786" t="str">
            <v>Spv/Sup</v>
          </cell>
          <cell r="O786">
            <v>0</v>
          </cell>
          <cell r="P786">
            <v>19.96</v>
          </cell>
          <cell r="Q786">
            <v>0</v>
          </cell>
          <cell r="R786">
            <v>0</v>
          </cell>
          <cell r="S786">
            <v>0</v>
          </cell>
        </row>
        <row r="787">
          <cell r="B787" t="str">
            <v>Power Systems</v>
          </cell>
          <cell r="C787">
            <v>729</v>
          </cell>
          <cell r="D787" t="str">
            <v>Not A &amp; G</v>
          </cell>
          <cell r="E787">
            <v>7279</v>
          </cell>
          <cell r="F787" t="str">
            <v>Dsbn - Gulfstrm Supv/Dsgn</v>
          </cell>
          <cell r="G787" t="str">
            <v>BU</v>
          </cell>
          <cell r="H787" t="str">
            <v>I</v>
          </cell>
          <cell r="I787" t="str">
            <v>05E44</v>
          </cell>
          <cell r="J787" t="str">
            <v>APPR LINE SPEC - EARLY</v>
          </cell>
          <cell r="K787">
            <v>2</v>
          </cell>
          <cell r="L787">
            <v>19.47</v>
          </cell>
          <cell r="M787">
            <v>38.94</v>
          </cell>
          <cell r="N787" t="str">
            <v>Line</v>
          </cell>
          <cell r="O787">
            <v>0</v>
          </cell>
          <cell r="P787">
            <v>0</v>
          </cell>
          <cell r="Q787">
            <v>0</v>
          </cell>
          <cell r="R787">
            <v>38.94</v>
          </cell>
          <cell r="S787">
            <v>0</v>
          </cell>
        </row>
        <row r="788">
          <cell r="B788" t="str">
            <v>Power Systems</v>
          </cell>
          <cell r="C788">
            <v>729</v>
          </cell>
          <cell r="D788" t="str">
            <v>Not A &amp; G</v>
          </cell>
          <cell r="E788">
            <v>7279</v>
          </cell>
          <cell r="F788" t="str">
            <v>Dsbn - Gulfstrm Supv/Dsgn</v>
          </cell>
          <cell r="G788" t="str">
            <v>BU</v>
          </cell>
          <cell r="H788" t="str">
            <v>I</v>
          </cell>
          <cell r="I788" t="str">
            <v>05E58</v>
          </cell>
          <cell r="J788" t="str">
            <v>DISPATCHER CLERK EARLY</v>
          </cell>
          <cell r="K788">
            <v>1</v>
          </cell>
          <cell r="L788">
            <v>25.85</v>
          </cell>
          <cell r="M788">
            <v>25.85</v>
          </cell>
          <cell r="N788" t="str">
            <v>Barg Unit Supp</v>
          </cell>
          <cell r="O788">
            <v>0</v>
          </cell>
          <cell r="P788">
            <v>0</v>
          </cell>
          <cell r="Q788">
            <v>25.85</v>
          </cell>
          <cell r="R788">
            <v>0</v>
          </cell>
          <cell r="S788">
            <v>0</v>
          </cell>
        </row>
        <row r="789">
          <cell r="B789" t="str">
            <v>Power Systems</v>
          </cell>
          <cell r="C789">
            <v>729</v>
          </cell>
          <cell r="D789" t="str">
            <v>Not A &amp; G</v>
          </cell>
          <cell r="E789">
            <v>7279</v>
          </cell>
          <cell r="F789" t="str">
            <v>Dsbn - Gulfstrm Supv/Dsgn</v>
          </cell>
          <cell r="G789" t="str">
            <v>BU</v>
          </cell>
          <cell r="H789" t="str">
            <v>I</v>
          </cell>
          <cell r="I789" t="str">
            <v>05E75</v>
          </cell>
          <cell r="J789" t="str">
            <v>LINE SPECIALIST EARLY</v>
          </cell>
          <cell r="K789">
            <v>3</v>
          </cell>
          <cell r="L789">
            <v>26.04</v>
          </cell>
          <cell r="M789">
            <v>78.12</v>
          </cell>
          <cell r="N789" t="str">
            <v>Line</v>
          </cell>
          <cell r="O789">
            <v>0</v>
          </cell>
          <cell r="P789">
            <v>0</v>
          </cell>
          <cell r="Q789">
            <v>0</v>
          </cell>
          <cell r="R789">
            <v>78.12</v>
          </cell>
          <cell r="S789">
            <v>0</v>
          </cell>
        </row>
        <row r="790">
          <cell r="B790" t="str">
            <v>Power Systems</v>
          </cell>
          <cell r="C790">
            <v>456</v>
          </cell>
          <cell r="D790" t="str">
            <v>Not A &amp; G</v>
          </cell>
          <cell r="E790">
            <v>4561</v>
          </cell>
          <cell r="F790" t="str">
            <v>Dsbn - Jupiter Operations</v>
          </cell>
          <cell r="G790" t="str">
            <v>BU</v>
          </cell>
          <cell r="H790" t="str">
            <v>I</v>
          </cell>
          <cell r="I790" t="str">
            <v>05475</v>
          </cell>
          <cell r="J790" t="str">
            <v>LINE SPEC</v>
          </cell>
          <cell r="K790">
            <v>2</v>
          </cell>
          <cell r="L790">
            <v>26.04</v>
          </cell>
          <cell r="M790">
            <v>52.08</v>
          </cell>
          <cell r="N790" t="str">
            <v>Line</v>
          </cell>
          <cell r="O790">
            <v>0</v>
          </cell>
          <cell r="P790">
            <v>0</v>
          </cell>
          <cell r="Q790">
            <v>0</v>
          </cell>
          <cell r="R790">
            <v>52.08</v>
          </cell>
          <cell r="S790">
            <v>0</v>
          </cell>
        </row>
        <row r="791">
          <cell r="B791" t="str">
            <v>Power Systems</v>
          </cell>
          <cell r="C791">
            <v>456</v>
          </cell>
          <cell r="D791" t="str">
            <v>Not A &amp; G</v>
          </cell>
          <cell r="E791">
            <v>4561</v>
          </cell>
          <cell r="F791" t="str">
            <v>Dsbn - Jupiter Operations</v>
          </cell>
          <cell r="G791" t="str">
            <v>BU</v>
          </cell>
          <cell r="H791" t="str">
            <v>I</v>
          </cell>
          <cell r="I791" t="str">
            <v>05944</v>
          </cell>
          <cell r="J791" t="str">
            <v>RESTORATION SPEC</v>
          </cell>
          <cell r="K791">
            <v>6</v>
          </cell>
          <cell r="L791">
            <v>26.3</v>
          </cell>
          <cell r="M791">
            <v>157.80000000000001</v>
          </cell>
          <cell r="N791" t="str">
            <v>Line</v>
          </cell>
          <cell r="O791">
            <v>0</v>
          </cell>
          <cell r="P791">
            <v>0</v>
          </cell>
          <cell r="Q791">
            <v>0</v>
          </cell>
          <cell r="R791">
            <v>157.80000000000001</v>
          </cell>
          <cell r="S791">
            <v>0</v>
          </cell>
        </row>
        <row r="792">
          <cell r="B792" t="str">
            <v>Power Systems</v>
          </cell>
          <cell r="C792">
            <v>456</v>
          </cell>
          <cell r="D792" t="str">
            <v>Not A &amp; G</v>
          </cell>
          <cell r="E792">
            <v>4561</v>
          </cell>
          <cell r="F792" t="str">
            <v>Dsbn - Jupiter Operations</v>
          </cell>
          <cell r="G792" t="str">
            <v>BU</v>
          </cell>
          <cell r="H792" t="str">
            <v>I</v>
          </cell>
          <cell r="I792" t="str">
            <v>05984</v>
          </cell>
          <cell r="J792" t="str">
            <v>SR LINE SPEC OL</v>
          </cell>
          <cell r="K792">
            <v>2</v>
          </cell>
          <cell r="L792">
            <v>27.37</v>
          </cell>
          <cell r="M792">
            <v>54.74</v>
          </cell>
          <cell r="N792" t="str">
            <v>Line</v>
          </cell>
          <cell r="O792">
            <v>0</v>
          </cell>
          <cell r="P792">
            <v>0</v>
          </cell>
          <cell r="Q792">
            <v>0</v>
          </cell>
          <cell r="R792">
            <v>54.74</v>
          </cell>
          <cell r="S792">
            <v>0</v>
          </cell>
        </row>
        <row r="793">
          <cell r="B793" t="str">
            <v>Power Systems</v>
          </cell>
          <cell r="C793">
            <v>456</v>
          </cell>
          <cell r="D793" t="str">
            <v>Not A &amp; G</v>
          </cell>
          <cell r="E793">
            <v>4561</v>
          </cell>
          <cell r="F793" t="str">
            <v>Dsbn - Jupiter Operations</v>
          </cell>
          <cell r="G793" t="str">
            <v>BU</v>
          </cell>
          <cell r="H793" t="str">
            <v>I</v>
          </cell>
          <cell r="I793" t="str">
            <v>05E37</v>
          </cell>
          <cell r="J793" t="str">
            <v>GROUND WORKER - EARLY</v>
          </cell>
          <cell r="K793">
            <v>1</v>
          </cell>
          <cell r="L793">
            <v>19.22</v>
          </cell>
          <cell r="M793">
            <v>19.22</v>
          </cell>
          <cell r="N793" t="str">
            <v>Line</v>
          </cell>
          <cell r="O793">
            <v>0</v>
          </cell>
          <cell r="P793">
            <v>0</v>
          </cell>
          <cell r="Q793">
            <v>0</v>
          </cell>
          <cell r="R793">
            <v>19.22</v>
          </cell>
          <cell r="S793">
            <v>0</v>
          </cell>
        </row>
        <row r="794">
          <cell r="B794" t="str">
            <v>Power Systems</v>
          </cell>
          <cell r="C794">
            <v>456</v>
          </cell>
          <cell r="D794" t="str">
            <v>Not A &amp; G</v>
          </cell>
          <cell r="E794">
            <v>4561</v>
          </cell>
          <cell r="F794" t="str">
            <v>Dsbn - Jupiter Operations</v>
          </cell>
          <cell r="G794" t="str">
            <v>BU</v>
          </cell>
          <cell r="H794" t="str">
            <v>I</v>
          </cell>
          <cell r="I794" t="str">
            <v>05E37</v>
          </cell>
          <cell r="J794" t="str">
            <v>GROUND WORKER - EARLY</v>
          </cell>
          <cell r="K794">
            <v>1</v>
          </cell>
          <cell r="L794">
            <v>25.59</v>
          </cell>
          <cell r="M794">
            <v>25.59</v>
          </cell>
          <cell r="N794" t="str">
            <v>Line</v>
          </cell>
          <cell r="O794">
            <v>0</v>
          </cell>
          <cell r="P794">
            <v>0</v>
          </cell>
          <cell r="Q794">
            <v>0</v>
          </cell>
          <cell r="R794">
            <v>25.59</v>
          </cell>
          <cell r="S794">
            <v>0</v>
          </cell>
        </row>
        <row r="795">
          <cell r="B795" t="str">
            <v>Power Systems</v>
          </cell>
          <cell r="C795">
            <v>456</v>
          </cell>
          <cell r="D795" t="str">
            <v>Not A &amp; G</v>
          </cell>
          <cell r="E795">
            <v>4561</v>
          </cell>
          <cell r="F795" t="str">
            <v>Dsbn - Jupiter Operations</v>
          </cell>
          <cell r="G795" t="str">
            <v>BU</v>
          </cell>
          <cell r="H795" t="str">
            <v>I</v>
          </cell>
          <cell r="I795" t="str">
            <v>05E40</v>
          </cell>
          <cell r="J795" t="str">
            <v>CABLE SPLICER - EARLY</v>
          </cell>
          <cell r="K795">
            <v>2</v>
          </cell>
          <cell r="L795">
            <v>26.3</v>
          </cell>
          <cell r="M795">
            <v>52.6</v>
          </cell>
          <cell r="N795" t="str">
            <v>Line</v>
          </cell>
          <cell r="O795">
            <v>0</v>
          </cell>
          <cell r="P795">
            <v>0</v>
          </cell>
          <cell r="Q795">
            <v>0</v>
          </cell>
          <cell r="R795">
            <v>52.6</v>
          </cell>
          <cell r="S795">
            <v>0</v>
          </cell>
        </row>
        <row r="796">
          <cell r="B796" t="str">
            <v>Power Systems</v>
          </cell>
          <cell r="C796">
            <v>456</v>
          </cell>
          <cell r="D796" t="str">
            <v>Not A &amp; G</v>
          </cell>
          <cell r="E796">
            <v>4561</v>
          </cell>
          <cell r="F796" t="str">
            <v>Dsbn - Jupiter Operations</v>
          </cell>
          <cell r="G796" t="str">
            <v>BU</v>
          </cell>
          <cell r="H796" t="str">
            <v>I</v>
          </cell>
          <cell r="I796" t="str">
            <v>05E75</v>
          </cell>
          <cell r="J796" t="str">
            <v>LINE SPEC EARLY</v>
          </cell>
          <cell r="K796">
            <v>10</v>
          </cell>
          <cell r="L796">
            <v>26.04</v>
          </cell>
          <cell r="M796">
            <v>260.39999999999998</v>
          </cell>
          <cell r="N796" t="str">
            <v>Line</v>
          </cell>
          <cell r="O796">
            <v>0</v>
          </cell>
          <cell r="P796">
            <v>0</v>
          </cell>
          <cell r="Q796">
            <v>0</v>
          </cell>
          <cell r="R796">
            <v>260.39999999999998</v>
          </cell>
          <cell r="S796">
            <v>0</v>
          </cell>
        </row>
        <row r="797">
          <cell r="B797" t="str">
            <v>Power Systems</v>
          </cell>
          <cell r="C797">
            <v>456</v>
          </cell>
          <cell r="D797" t="str">
            <v>Not A &amp; G</v>
          </cell>
          <cell r="E797">
            <v>4561</v>
          </cell>
          <cell r="F797" t="str">
            <v>Dsbn - Jupiter Operations</v>
          </cell>
          <cell r="G797" t="str">
            <v>BU</v>
          </cell>
          <cell r="H797" t="str">
            <v>I</v>
          </cell>
          <cell r="I797" t="str">
            <v>05E84</v>
          </cell>
          <cell r="J797" t="str">
            <v>SR LINE SPEC OL EARLY</v>
          </cell>
          <cell r="K797">
            <v>5</v>
          </cell>
          <cell r="L797">
            <v>27.37</v>
          </cell>
          <cell r="M797">
            <v>136.85</v>
          </cell>
          <cell r="N797" t="str">
            <v>Line</v>
          </cell>
          <cell r="O797">
            <v>0</v>
          </cell>
          <cell r="P797">
            <v>0</v>
          </cell>
          <cell r="Q797">
            <v>0</v>
          </cell>
          <cell r="R797">
            <v>136.85</v>
          </cell>
          <cell r="S797">
            <v>0</v>
          </cell>
        </row>
        <row r="798">
          <cell r="B798" t="str">
            <v>Power Systems</v>
          </cell>
          <cell r="C798">
            <v>321</v>
          </cell>
          <cell r="D798" t="str">
            <v>Not A &amp; G</v>
          </cell>
          <cell r="E798">
            <v>3211</v>
          </cell>
          <cell r="F798" t="str">
            <v>Dsbn - Lake City Operations</v>
          </cell>
          <cell r="G798" t="str">
            <v>BU</v>
          </cell>
          <cell r="H798" t="str">
            <v>I</v>
          </cell>
          <cell r="I798" t="str">
            <v>05475</v>
          </cell>
          <cell r="J798" t="str">
            <v>LINE SPEC</v>
          </cell>
          <cell r="K798">
            <v>1</v>
          </cell>
          <cell r="L798">
            <v>26.04</v>
          </cell>
          <cell r="M798">
            <v>26.04</v>
          </cell>
          <cell r="N798" t="str">
            <v>Line</v>
          </cell>
          <cell r="O798">
            <v>0</v>
          </cell>
          <cell r="P798">
            <v>0</v>
          </cell>
          <cell r="Q798">
            <v>0</v>
          </cell>
          <cell r="R798">
            <v>26.04</v>
          </cell>
          <cell r="S798">
            <v>0</v>
          </cell>
        </row>
        <row r="799">
          <cell r="B799" t="str">
            <v>Power Systems</v>
          </cell>
          <cell r="C799">
            <v>321</v>
          </cell>
          <cell r="D799" t="str">
            <v>Not A &amp; G</v>
          </cell>
          <cell r="E799">
            <v>3211</v>
          </cell>
          <cell r="F799" t="str">
            <v>Dsbn - Lake City Operations</v>
          </cell>
          <cell r="G799" t="str">
            <v>BU</v>
          </cell>
          <cell r="H799" t="str">
            <v>I</v>
          </cell>
          <cell r="I799" t="str">
            <v>05944</v>
          </cell>
          <cell r="J799" t="str">
            <v>RESTORATION SPEC</v>
          </cell>
          <cell r="K799">
            <v>4</v>
          </cell>
          <cell r="L799">
            <v>26.3</v>
          </cell>
          <cell r="M799">
            <v>105.2</v>
          </cell>
          <cell r="N799" t="str">
            <v>Line</v>
          </cell>
          <cell r="O799">
            <v>0</v>
          </cell>
          <cell r="P799">
            <v>0</v>
          </cell>
          <cell r="Q799">
            <v>0</v>
          </cell>
          <cell r="R799">
            <v>105.2</v>
          </cell>
          <cell r="S799">
            <v>0</v>
          </cell>
        </row>
        <row r="800">
          <cell r="B800" t="str">
            <v>Power Systems</v>
          </cell>
          <cell r="C800">
            <v>321</v>
          </cell>
          <cell r="D800" t="str">
            <v>Not A &amp; G</v>
          </cell>
          <cell r="E800">
            <v>3211</v>
          </cell>
          <cell r="F800" t="str">
            <v>Dsbn - Lake City Operations</v>
          </cell>
          <cell r="G800" t="str">
            <v>BU</v>
          </cell>
          <cell r="H800" t="str">
            <v>I</v>
          </cell>
          <cell r="I800" t="str">
            <v>05984</v>
          </cell>
          <cell r="J800" t="str">
            <v>SR LINE SPEC OL</v>
          </cell>
          <cell r="K800">
            <v>1</v>
          </cell>
          <cell r="L800">
            <v>27.37</v>
          </cell>
          <cell r="M800">
            <v>27.37</v>
          </cell>
          <cell r="N800" t="str">
            <v>Line</v>
          </cell>
          <cell r="O800">
            <v>0</v>
          </cell>
          <cell r="P800">
            <v>0</v>
          </cell>
          <cell r="Q800">
            <v>0</v>
          </cell>
          <cell r="R800">
            <v>27.37</v>
          </cell>
          <cell r="S800">
            <v>0</v>
          </cell>
        </row>
        <row r="801">
          <cell r="B801" t="str">
            <v>Power Systems</v>
          </cell>
          <cell r="C801">
            <v>321</v>
          </cell>
          <cell r="D801" t="str">
            <v>Not A &amp; G</v>
          </cell>
          <cell r="E801">
            <v>3211</v>
          </cell>
          <cell r="F801" t="str">
            <v>Dsbn - Lake City Operations</v>
          </cell>
          <cell r="G801" t="str">
            <v>BU</v>
          </cell>
          <cell r="H801" t="str">
            <v>I</v>
          </cell>
          <cell r="I801" t="str">
            <v>05E37</v>
          </cell>
          <cell r="J801" t="str">
            <v>GROUND WORKER - EARLY</v>
          </cell>
          <cell r="K801">
            <v>1</v>
          </cell>
          <cell r="L801">
            <v>19.22</v>
          </cell>
          <cell r="M801">
            <v>19.22</v>
          </cell>
          <cell r="N801" t="str">
            <v>Line</v>
          </cell>
          <cell r="O801">
            <v>0</v>
          </cell>
          <cell r="P801">
            <v>0</v>
          </cell>
          <cell r="Q801">
            <v>0</v>
          </cell>
          <cell r="R801">
            <v>19.22</v>
          </cell>
          <cell r="S801">
            <v>0</v>
          </cell>
        </row>
        <row r="802">
          <cell r="B802" t="str">
            <v>Power Systems</v>
          </cell>
          <cell r="C802">
            <v>321</v>
          </cell>
          <cell r="D802" t="str">
            <v>Not A &amp; G</v>
          </cell>
          <cell r="E802">
            <v>3211</v>
          </cell>
          <cell r="F802" t="str">
            <v>Dsbn - Lake City Operations</v>
          </cell>
          <cell r="G802" t="str">
            <v>BU</v>
          </cell>
          <cell r="H802" t="str">
            <v>I</v>
          </cell>
          <cell r="I802" t="str">
            <v>05E58</v>
          </cell>
          <cell r="J802" t="str">
            <v>DISPATCHER CLERK EARLY</v>
          </cell>
          <cell r="K802">
            <v>1</v>
          </cell>
          <cell r="L802">
            <v>20.25</v>
          </cell>
          <cell r="M802">
            <v>20.25</v>
          </cell>
          <cell r="N802" t="str">
            <v>Barg Unit Supp</v>
          </cell>
          <cell r="O802">
            <v>0</v>
          </cell>
          <cell r="P802">
            <v>0</v>
          </cell>
          <cell r="Q802">
            <v>20.25</v>
          </cell>
          <cell r="R802">
            <v>0</v>
          </cell>
          <cell r="S802">
            <v>0</v>
          </cell>
        </row>
        <row r="803">
          <cell r="B803" t="str">
            <v>Power Systems</v>
          </cell>
          <cell r="C803">
            <v>321</v>
          </cell>
          <cell r="D803" t="str">
            <v>Not A &amp; G</v>
          </cell>
          <cell r="E803">
            <v>3211</v>
          </cell>
          <cell r="F803" t="str">
            <v>Dsbn - Lake City Operations</v>
          </cell>
          <cell r="G803" t="str">
            <v>BU</v>
          </cell>
          <cell r="H803" t="str">
            <v>I</v>
          </cell>
          <cell r="I803" t="str">
            <v>05E75</v>
          </cell>
          <cell r="J803" t="str">
            <v>LINE SPEC EARLY</v>
          </cell>
          <cell r="K803">
            <v>3</v>
          </cell>
          <cell r="L803">
            <v>26.04</v>
          </cell>
          <cell r="M803">
            <v>78.12</v>
          </cell>
          <cell r="N803" t="str">
            <v>Line</v>
          </cell>
          <cell r="O803">
            <v>0</v>
          </cell>
          <cell r="P803">
            <v>0</v>
          </cell>
          <cell r="Q803">
            <v>0</v>
          </cell>
          <cell r="R803">
            <v>78.12</v>
          </cell>
          <cell r="S803">
            <v>0</v>
          </cell>
        </row>
        <row r="804">
          <cell r="B804" t="str">
            <v>Power Systems</v>
          </cell>
          <cell r="C804">
            <v>321</v>
          </cell>
          <cell r="D804" t="str">
            <v>Not A &amp; G</v>
          </cell>
          <cell r="E804">
            <v>3211</v>
          </cell>
          <cell r="F804" t="str">
            <v>Dsbn - Lake City Operations</v>
          </cell>
          <cell r="G804" t="str">
            <v>BU</v>
          </cell>
          <cell r="H804" t="str">
            <v>I</v>
          </cell>
          <cell r="I804" t="str">
            <v>05E84</v>
          </cell>
          <cell r="J804" t="str">
            <v>SR LINE SPEC OL EARLY</v>
          </cell>
          <cell r="K804">
            <v>2</v>
          </cell>
          <cell r="L804">
            <v>27.37</v>
          </cell>
          <cell r="M804">
            <v>54.74</v>
          </cell>
          <cell r="N804" t="str">
            <v>Line</v>
          </cell>
          <cell r="O804">
            <v>0</v>
          </cell>
          <cell r="P804">
            <v>0</v>
          </cell>
          <cell r="Q804">
            <v>0</v>
          </cell>
          <cell r="R804">
            <v>54.74</v>
          </cell>
          <cell r="S804">
            <v>0</v>
          </cell>
        </row>
        <row r="805">
          <cell r="B805" t="str">
            <v>Power Systems</v>
          </cell>
          <cell r="C805">
            <v>884</v>
          </cell>
          <cell r="D805" t="str">
            <v>Not A &amp; G</v>
          </cell>
          <cell r="E805">
            <v>8830</v>
          </cell>
          <cell r="F805" t="str">
            <v>Dsbn - Load &amp; Voltage</v>
          </cell>
          <cell r="G805" t="str">
            <v>BU</v>
          </cell>
          <cell r="H805" t="str">
            <v>I</v>
          </cell>
          <cell r="I805" t="str">
            <v>05605</v>
          </cell>
          <cell r="J805" t="str">
            <v>OPERATION CLERK A STENO</v>
          </cell>
          <cell r="K805">
            <v>1</v>
          </cell>
          <cell r="L805">
            <v>20.12</v>
          </cell>
          <cell r="M805">
            <v>20.12</v>
          </cell>
          <cell r="N805" t="str">
            <v>Barg Unit Supp</v>
          </cell>
          <cell r="O805">
            <v>0</v>
          </cell>
          <cell r="P805">
            <v>0</v>
          </cell>
          <cell r="Q805">
            <v>20.12</v>
          </cell>
          <cell r="R805">
            <v>0</v>
          </cell>
          <cell r="S805">
            <v>0</v>
          </cell>
        </row>
        <row r="806">
          <cell r="B806" t="str">
            <v>Power Systems</v>
          </cell>
          <cell r="C806">
            <v>884</v>
          </cell>
          <cell r="D806" t="str">
            <v>Not A &amp; G</v>
          </cell>
          <cell r="E806">
            <v>8830</v>
          </cell>
          <cell r="F806" t="str">
            <v>Dsbn - Load &amp; Voltage</v>
          </cell>
          <cell r="G806" t="str">
            <v>BU</v>
          </cell>
          <cell r="H806" t="str">
            <v>I</v>
          </cell>
          <cell r="I806" t="str">
            <v>05E37</v>
          </cell>
          <cell r="J806" t="str">
            <v>GROUND WORKER - EARLY</v>
          </cell>
          <cell r="K806">
            <v>1</v>
          </cell>
          <cell r="L806">
            <v>19.22</v>
          </cell>
          <cell r="M806">
            <v>19.22</v>
          </cell>
          <cell r="N806" t="str">
            <v>Line</v>
          </cell>
          <cell r="O806">
            <v>0</v>
          </cell>
          <cell r="P806">
            <v>0</v>
          </cell>
          <cell r="Q806">
            <v>0</v>
          </cell>
          <cell r="R806">
            <v>19.22</v>
          </cell>
          <cell r="S806">
            <v>0</v>
          </cell>
        </row>
        <row r="807">
          <cell r="B807" t="str">
            <v>Power Systems</v>
          </cell>
          <cell r="C807">
            <v>884</v>
          </cell>
          <cell r="D807" t="str">
            <v>Not A &amp; G</v>
          </cell>
          <cell r="E807">
            <v>8830</v>
          </cell>
          <cell r="F807" t="str">
            <v>Dsbn - Load &amp; Voltage</v>
          </cell>
          <cell r="G807" t="str">
            <v>BU</v>
          </cell>
          <cell r="H807" t="str">
            <v>I</v>
          </cell>
          <cell r="I807" t="str">
            <v>05E75</v>
          </cell>
          <cell r="J807" t="str">
            <v>LINE SPEC EARLY</v>
          </cell>
          <cell r="K807">
            <v>10</v>
          </cell>
          <cell r="L807">
            <v>26.04</v>
          </cell>
          <cell r="M807">
            <v>260.39999999999998</v>
          </cell>
          <cell r="N807" t="str">
            <v>Line</v>
          </cell>
          <cell r="O807">
            <v>0</v>
          </cell>
          <cell r="P807">
            <v>0</v>
          </cell>
          <cell r="Q807">
            <v>0</v>
          </cell>
          <cell r="R807">
            <v>260.39999999999998</v>
          </cell>
          <cell r="S807">
            <v>0</v>
          </cell>
        </row>
        <row r="808">
          <cell r="B808" t="str">
            <v>Power Systems</v>
          </cell>
          <cell r="C808">
            <v>884</v>
          </cell>
          <cell r="D808" t="str">
            <v>Not A &amp; G</v>
          </cell>
          <cell r="E808">
            <v>8830</v>
          </cell>
          <cell r="F808" t="str">
            <v>Dsbn - Load &amp; Voltage</v>
          </cell>
          <cell r="G808" t="str">
            <v>BU</v>
          </cell>
          <cell r="H808" t="str">
            <v>I</v>
          </cell>
          <cell r="I808" t="str">
            <v>05E84</v>
          </cell>
          <cell r="J808" t="str">
            <v>SR LINE SPEC OL EARLY</v>
          </cell>
          <cell r="K808">
            <v>1</v>
          </cell>
          <cell r="L808">
            <v>27.37</v>
          </cell>
          <cell r="M808">
            <v>27.37</v>
          </cell>
          <cell r="N808" t="str">
            <v>Line</v>
          </cell>
          <cell r="O808">
            <v>0</v>
          </cell>
          <cell r="P808">
            <v>0</v>
          </cell>
          <cell r="Q808">
            <v>0</v>
          </cell>
          <cell r="R808">
            <v>27.37</v>
          </cell>
          <cell r="S808">
            <v>0</v>
          </cell>
        </row>
        <row r="809">
          <cell r="B809" t="str">
            <v>Power Systems</v>
          </cell>
          <cell r="C809">
            <v>346</v>
          </cell>
          <cell r="D809" t="str">
            <v>Not A &amp; G</v>
          </cell>
          <cell r="E809">
            <v>3462</v>
          </cell>
          <cell r="F809" t="str">
            <v>Dsbn - Nassau Operations</v>
          </cell>
          <cell r="G809" t="str">
            <v>BU</v>
          </cell>
          <cell r="H809" t="str">
            <v>I</v>
          </cell>
          <cell r="I809" t="str">
            <v>05475</v>
          </cell>
          <cell r="J809" t="str">
            <v>LINE SPEC</v>
          </cell>
          <cell r="K809">
            <v>1</v>
          </cell>
          <cell r="L809">
            <v>26.04</v>
          </cell>
          <cell r="M809">
            <v>26.04</v>
          </cell>
          <cell r="N809" t="str">
            <v>Line</v>
          </cell>
          <cell r="O809">
            <v>0</v>
          </cell>
          <cell r="P809">
            <v>0</v>
          </cell>
          <cell r="Q809">
            <v>0</v>
          </cell>
          <cell r="R809">
            <v>26.04</v>
          </cell>
          <cell r="S809">
            <v>0</v>
          </cell>
        </row>
        <row r="810">
          <cell r="B810" t="str">
            <v>Power Systems</v>
          </cell>
          <cell r="C810">
            <v>346</v>
          </cell>
          <cell r="D810" t="str">
            <v>Not A &amp; G</v>
          </cell>
          <cell r="E810">
            <v>3462</v>
          </cell>
          <cell r="F810" t="str">
            <v>Dsbn - Nassau Operations</v>
          </cell>
          <cell r="G810" t="str">
            <v>BU</v>
          </cell>
          <cell r="H810" t="str">
            <v>I</v>
          </cell>
          <cell r="I810" t="str">
            <v>05944</v>
          </cell>
          <cell r="J810" t="str">
            <v>RESTORATION SPEC</v>
          </cell>
          <cell r="K810">
            <v>4</v>
          </cell>
          <cell r="L810">
            <v>26.3</v>
          </cell>
          <cell r="M810">
            <v>105.2</v>
          </cell>
          <cell r="N810" t="str">
            <v>Line</v>
          </cell>
          <cell r="O810">
            <v>0</v>
          </cell>
          <cell r="P810">
            <v>0</v>
          </cell>
          <cell r="Q810">
            <v>0</v>
          </cell>
          <cell r="R810">
            <v>105.2</v>
          </cell>
          <cell r="S810">
            <v>0</v>
          </cell>
        </row>
        <row r="811">
          <cell r="B811" t="str">
            <v>Power Systems</v>
          </cell>
          <cell r="C811">
            <v>346</v>
          </cell>
          <cell r="D811" t="str">
            <v>Not A &amp; G</v>
          </cell>
          <cell r="E811">
            <v>3462</v>
          </cell>
          <cell r="F811" t="str">
            <v>Dsbn - Nassau Operations</v>
          </cell>
          <cell r="G811" t="str">
            <v>BU</v>
          </cell>
          <cell r="H811" t="str">
            <v>I</v>
          </cell>
          <cell r="I811" t="str">
            <v>05984</v>
          </cell>
          <cell r="J811" t="str">
            <v>SR LINE SPEC OL</v>
          </cell>
          <cell r="K811">
            <v>1</v>
          </cell>
          <cell r="L811">
            <v>27.37</v>
          </cell>
          <cell r="M811">
            <v>27.37</v>
          </cell>
          <cell r="N811" t="str">
            <v>Line</v>
          </cell>
          <cell r="O811">
            <v>0</v>
          </cell>
          <cell r="P811">
            <v>0</v>
          </cell>
          <cell r="Q811">
            <v>0</v>
          </cell>
          <cell r="R811">
            <v>27.37</v>
          </cell>
          <cell r="S811">
            <v>0</v>
          </cell>
        </row>
        <row r="812">
          <cell r="B812" t="str">
            <v>Power Systems</v>
          </cell>
          <cell r="C812">
            <v>346</v>
          </cell>
          <cell r="D812" t="str">
            <v>Not A &amp; G</v>
          </cell>
          <cell r="E812">
            <v>3462</v>
          </cell>
          <cell r="F812" t="str">
            <v>Dsbn - Nassau Operations</v>
          </cell>
          <cell r="G812" t="str">
            <v>BU</v>
          </cell>
          <cell r="H812" t="str">
            <v>I</v>
          </cell>
          <cell r="I812" t="str">
            <v>05E75</v>
          </cell>
          <cell r="J812" t="str">
            <v>LINE SPEC EARLY</v>
          </cell>
          <cell r="K812">
            <v>2</v>
          </cell>
          <cell r="L812">
            <v>26.04</v>
          </cell>
          <cell r="M812">
            <v>52.08</v>
          </cell>
          <cell r="N812" t="str">
            <v>Line</v>
          </cell>
          <cell r="O812">
            <v>0</v>
          </cell>
          <cell r="P812">
            <v>0</v>
          </cell>
          <cell r="Q812">
            <v>0</v>
          </cell>
          <cell r="R812">
            <v>52.08</v>
          </cell>
          <cell r="S812">
            <v>0</v>
          </cell>
        </row>
        <row r="813">
          <cell r="B813" t="str">
            <v>Power Systems</v>
          </cell>
          <cell r="C813">
            <v>346</v>
          </cell>
          <cell r="D813" t="str">
            <v>Not A &amp; G</v>
          </cell>
          <cell r="E813">
            <v>3462</v>
          </cell>
          <cell r="F813" t="str">
            <v>Dsbn - Nassau Operations</v>
          </cell>
          <cell r="G813" t="str">
            <v>BU</v>
          </cell>
          <cell r="H813" t="str">
            <v>I</v>
          </cell>
          <cell r="I813" t="str">
            <v>05E84</v>
          </cell>
          <cell r="J813" t="str">
            <v>SR LINE SPEC OL EARLY</v>
          </cell>
          <cell r="K813">
            <v>2</v>
          </cell>
          <cell r="L813">
            <v>27.37</v>
          </cell>
          <cell r="M813">
            <v>54.74</v>
          </cell>
          <cell r="N813" t="str">
            <v>Line</v>
          </cell>
          <cell r="O813">
            <v>0</v>
          </cell>
          <cell r="P813">
            <v>0</v>
          </cell>
          <cell r="Q813">
            <v>0</v>
          </cell>
          <cell r="R813">
            <v>54.74</v>
          </cell>
          <cell r="S813">
            <v>0</v>
          </cell>
        </row>
        <row r="814">
          <cell r="B814" t="str">
            <v>Power Systems</v>
          </cell>
          <cell r="C814">
            <v>325</v>
          </cell>
          <cell r="D814" t="str">
            <v>Not A &amp; G</v>
          </cell>
          <cell r="E814">
            <v>3219</v>
          </cell>
          <cell r="F814" t="str">
            <v>Dsbn - No Fl Supv/Design</v>
          </cell>
          <cell r="G814" t="str">
            <v>XM</v>
          </cell>
          <cell r="H814" t="str">
            <v>S</v>
          </cell>
          <cell r="I814" t="str">
            <v>01M05</v>
          </cell>
          <cell r="J814" t="str">
            <v>DISTRIBUTION SUPV I</v>
          </cell>
          <cell r="K814">
            <v>1</v>
          </cell>
          <cell r="L814">
            <v>40.83</v>
          </cell>
          <cell r="M814">
            <v>40.83</v>
          </cell>
          <cell r="N814" t="str">
            <v>Spv/Sup</v>
          </cell>
          <cell r="O814">
            <v>0</v>
          </cell>
          <cell r="P814">
            <v>40.83</v>
          </cell>
          <cell r="Q814">
            <v>0</v>
          </cell>
          <cell r="R814">
            <v>0</v>
          </cell>
          <cell r="S814">
            <v>0</v>
          </cell>
        </row>
        <row r="815">
          <cell r="B815" t="str">
            <v>Power Systems</v>
          </cell>
          <cell r="C815">
            <v>325</v>
          </cell>
          <cell r="D815" t="str">
            <v>Not A &amp; G</v>
          </cell>
          <cell r="E815">
            <v>3219</v>
          </cell>
          <cell r="F815" t="str">
            <v>Dsbn - No Fl Supv/Design</v>
          </cell>
          <cell r="G815" t="str">
            <v>XM</v>
          </cell>
          <cell r="H815" t="str">
            <v>S</v>
          </cell>
          <cell r="I815" t="str">
            <v>01M05</v>
          </cell>
          <cell r="J815" t="str">
            <v>DISTRIBUTION SUPV I</v>
          </cell>
          <cell r="K815">
            <v>1</v>
          </cell>
          <cell r="L815">
            <v>40.89</v>
          </cell>
          <cell r="M815">
            <v>40.89</v>
          </cell>
          <cell r="N815" t="str">
            <v>Spv/Sup</v>
          </cell>
          <cell r="O815">
            <v>0</v>
          </cell>
          <cell r="P815">
            <v>40.89</v>
          </cell>
          <cell r="Q815">
            <v>0</v>
          </cell>
          <cell r="R815">
            <v>0</v>
          </cell>
          <cell r="S815">
            <v>0</v>
          </cell>
        </row>
        <row r="816">
          <cell r="B816" t="str">
            <v>Power Systems</v>
          </cell>
          <cell r="C816">
            <v>325</v>
          </cell>
          <cell r="D816" t="str">
            <v>Not A &amp; G</v>
          </cell>
          <cell r="E816">
            <v>3219</v>
          </cell>
          <cell r="F816" t="str">
            <v>Dsbn - No Fl Supv/Design</v>
          </cell>
          <cell r="G816" t="str">
            <v>XM</v>
          </cell>
          <cell r="H816" t="str">
            <v>I</v>
          </cell>
          <cell r="I816" t="str">
            <v>01MAA</v>
          </cell>
          <cell r="J816" t="str">
            <v>SR SYSTEM PROJECT MGR</v>
          </cell>
          <cell r="K816">
            <v>1</v>
          </cell>
          <cell r="L816">
            <v>33.1</v>
          </cell>
          <cell r="M816">
            <v>33.1</v>
          </cell>
          <cell r="N816" t="str">
            <v>Spv/Sup</v>
          </cell>
          <cell r="O816">
            <v>0</v>
          </cell>
          <cell r="P816">
            <v>33.1</v>
          </cell>
          <cell r="Q816">
            <v>0</v>
          </cell>
          <cell r="R816">
            <v>0</v>
          </cell>
          <cell r="S816">
            <v>0</v>
          </cell>
        </row>
        <row r="817">
          <cell r="B817" t="str">
            <v>Power Systems</v>
          </cell>
          <cell r="C817">
            <v>325</v>
          </cell>
          <cell r="D817" t="str">
            <v>Not A &amp; G</v>
          </cell>
          <cell r="E817">
            <v>3219</v>
          </cell>
          <cell r="F817" t="str">
            <v>Dsbn - No Fl Supv/Design</v>
          </cell>
          <cell r="G817" t="str">
            <v>XM</v>
          </cell>
          <cell r="H817" t="str">
            <v>I</v>
          </cell>
          <cell r="I817" t="str">
            <v>01MB6</v>
          </cell>
          <cell r="J817" t="str">
            <v>SYSTEM PROJECT MGR</v>
          </cell>
          <cell r="K817">
            <v>1</v>
          </cell>
          <cell r="L817">
            <v>28.58</v>
          </cell>
          <cell r="M817">
            <v>28.58</v>
          </cell>
          <cell r="N817" t="str">
            <v>Spv/Sup</v>
          </cell>
          <cell r="O817">
            <v>0</v>
          </cell>
          <cell r="P817">
            <v>28.58</v>
          </cell>
          <cell r="Q817">
            <v>0</v>
          </cell>
          <cell r="R817">
            <v>0</v>
          </cell>
          <cell r="S817">
            <v>0</v>
          </cell>
        </row>
        <row r="818">
          <cell r="B818" t="str">
            <v>Power Systems</v>
          </cell>
          <cell r="C818">
            <v>325</v>
          </cell>
          <cell r="D818" t="str">
            <v>Not A &amp; G</v>
          </cell>
          <cell r="E818">
            <v>3219</v>
          </cell>
          <cell r="F818" t="str">
            <v>Dsbn - No Fl Supv/Design</v>
          </cell>
          <cell r="G818" t="str">
            <v>XM</v>
          </cell>
          <cell r="H818" t="str">
            <v>I</v>
          </cell>
          <cell r="I818" t="str">
            <v>01MB6</v>
          </cell>
          <cell r="J818" t="str">
            <v>SYSTEM PROJECT MGR</v>
          </cell>
          <cell r="K818">
            <v>1</v>
          </cell>
          <cell r="L818">
            <v>29.8</v>
          </cell>
          <cell r="M818">
            <v>29.8</v>
          </cell>
          <cell r="N818" t="str">
            <v>Spv/Sup</v>
          </cell>
          <cell r="O818">
            <v>0</v>
          </cell>
          <cell r="P818">
            <v>29.8</v>
          </cell>
          <cell r="Q818">
            <v>0</v>
          </cell>
          <cell r="R818">
            <v>0</v>
          </cell>
          <cell r="S818">
            <v>0</v>
          </cell>
        </row>
        <row r="819">
          <cell r="B819" t="str">
            <v>Power Systems</v>
          </cell>
          <cell r="C819">
            <v>325</v>
          </cell>
          <cell r="D819" t="str">
            <v>Not A &amp; G</v>
          </cell>
          <cell r="E819">
            <v>3219</v>
          </cell>
          <cell r="F819" t="str">
            <v>Dsbn - No Fl Supv/Design</v>
          </cell>
          <cell r="G819" t="str">
            <v>XM</v>
          </cell>
          <cell r="H819" t="str">
            <v>I</v>
          </cell>
          <cell r="I819" t="str">
            <v>01MC6</v>
          </cell>
          <cell r="J819" t="str">
            <v>PROJECT DESIGNER I</v>
          </cell>
          <cell r="K819">
            <v>1</v>
          </cell>
          <cell r="L819">
            <v>25.23</v>
          </cell>
          <cell r="M819">
            <v>25.23</v>
          </cell>
          <cell r="N819" t="str">
            <v>Spv/Sup</v>
          </cell>
          <cell r="O819">
            <v>0</v>
          </cell>
          <cell r="P819">
            <v>25.23</v>
          </cell>
          <cell r="Q819">
            <v>0</v>
          </cell>
          <cell r="R819">
            <v>0</v>
          </cell>
          <cell r="S819">
            <v>0</v>
          </cell>
        </row>
        <row r="820">
          <cell r="B820" t="str">
            <v>Power Systems</v>
          </cell>
          <cell r="C820">
            <v>325</v>
          </cell>
          <cell r="D820" t="str">
            <v>Not A &amp; G</v>
          </cell>
          <cell r="E820">
            <v>3219</v>
          </cell>
          <cell r="F820" t="str">
            <v>Dsbn - No Fl Supv/Design</v>
          </cell>
          <cell r="G820" t="str">
            <v>XM</v>
          </cell>
          <cell r="H820" t="str">
            <v>I</v>
          </cell>
          <cell r="I820" t="str">
            <v>01MD5</v>
          </cell>
          <cell r="J820" t="str">
            <v>CUSTOMER PROJECT MGR II</v>
          </cell>
          <cell r="K820">
            <v>1</v>
          </cell>
          <cell r="L820">
            <v>19.88</v>
          </cell>
          <cell r="M820">
            <v>19.88</v>
          </cell>
          <cell r="N820" t="str">
            <v>Spv/Sup</v>
          </cell>
          <cell r="O820">
            <v>0</v>
          </cell>
          <cell r="P820">
            <v>19.88</v>
          </cell>
          <cell r="Q820">
            <v>0</v>
          </cell>
          <cell r="R820">
            <v>0</v>
          </cell>
          <cell r="S820">
            <v>0</v>
          </cell>
        </row>
        <row r="821">
          <cell r="B821" t="str">
            <v>Power Systems</v>
          </cell>
          <cell r="C821">
            <v>325</v>
          </cell>
          <cell r="D821" t="str">
            <v>Not A &amp; G</v>
          </cell>
          <cell r="E821">
            <v>3219</v>
          </cell>
          <cell r="F821" t="str">
            <v>Dsbn - No Fl Supv/Design</v>
          </cell>
          <cell r="G821" t="str">
            <v>XM</v>
          </cell>
          <cell r="H821" t="str">
            <v>I</v>
          </cell>
          <cell r="I821" t="str">
            <v>01MD5</v>
          </cell>
          <cell r="J821" t="str">
            <v>CUSTOMER PROJECT MGR II</v>
          </cell>
          <cell r="K821">
            <v>1</v>
          </cell>
          <cell r="L821">
            <v>20.260000000000002</v>
          </cell>
          <cell r="M821">
            <v>20.260000000000002</v>
          </cell>
          <cell r="N821" t="str">
            <v>Spv/Sup</v>
          </cell>
          <cell r="O821">
            <v>0</v>
          </cell>
          <cell r="P821">
            <v>20.260000000000002</v>
          </cell>
          <cell r="Q821">
            <v>0</v>
          </cell>
          <cell r="R821">
            <v>0</v>
          </cell>
          <cell r="S821">
            <v>0</v>
          </cell>
        </row>
        <row r="822">
          <cell r="B822" t="str">
            <v>Power Systems</v>
          </cell>
          <cell r="C822">
            <v>325</v>
          </cell>
          <cell r="D822" t="str">
            <v>Not A &amp; G</v>
          </cell>
          <cell r="E822">
            <v>3219</v>
          </cell>
          <cell r="F822" t="str">
            <v>Dsbn - No Fl Supv/Design</v>
          </cell>
          <cell r="G822" t="str">
            <v>XM</v>
          </cell>
          <cell r="H822" t="str">
            <v>I</v>
          </cell>
          <cell r="I822" t="str">
            <v>01MD6</v>
          </cell>
          <cell r="J822" t="str">
            <v>CUSTOMER PROJECT MANAGER I</v>
          </cell>
          <cell r="K822">
            <v>1</v>
          </cell>
          <cell r="L822">
            <v>24.73</v>
          </cell>
          <cell r="M822">
            <v>24.73</v>
          </cell>
          <cell r="N822" t="str">
            <v>Spv/Sup</v>
          </cell>
          <cell r="O822">
            <v>0</v>
          </cell>
          <cell r="P822">
            <v>24.73</v>
          </cell>
          <cell r="Q822">
            <v>0</v>
          </cell>
          <cell r="R822">
            <v>0</v>
          </cell>
          <cell r="S822">
            <v>0</v>
          </cell>
        </row>
        <row r="823">
          <cell r="B823" t="str">
            <v>Power Systems</v>
          </cell>
          <cell r="C823">
            <v>325</v>
          </cell>
          <cell r="D823" t="str">
            <v>Not A &amp; G</v>
          </cell>
          <cell r="E823">
            <v>3219</v>
          </cell>
          <cell r="F823" t="str">
            <v>Dsbn - No Fl Supv/Design</v>
          </cell>
          <cell r="G823" t="str">
            <v>XM</v>
          </cell>
          <cell r="H823" t="str">
            <v>I</v>
          </cell>
          <cell r="I823" t="str">
            <v>01MD6</v>
          </cell>
          <cell r="J823" t="str">
            <v>CUSTOMER PROJECT MGR I</v>
          </cell>
          <cell r="K823">
            <v>1</v>
          </cell>
          <cell r="L823">
            <v>24.73</v>
          </cell>
          <cell r="M823">
            <v>24.73</v>
          </cell>
          <cell r="N823" t="str">
            <v>Spv/Sup</v>
          </cell>
          <cell r="O823">
            <v>0</v>
          </cell>
          <cell r="P823">
            <v>24.73</v>
          </cell>
          <cell r="Q823">
            <v>0</v>
          </cell>
          <cell r="R823">
            <v>0</v>
          </cell>
          <cell r="S823">
            <v>0</v>
          </cell>
        </row>
        <row r="824">
          <cell r="B824" t="str">
            <v>Power Systems</v>
          </cell>
          <cell r="C824">
            <v>325</v>
          </cell>
          <cell r="D824" t="str">
            <v>Not A &amp; G</v>
          </cell>
          <cell r="E824">
            <v>3219</v>
          </cell>
          <cell r="F824" t="str">
            <v>Dsbn - No Fl Supv/Design</v>
          </cell>
          <cell r="G824" t="str">
            <v>XM</v>
          </cell>
          <cell r="H824" t="str">
            <v>I</v>
          </cell>
          <cell r="I824" t="str">
            <v>01MD6</v>
          </cell>
          <cell r="J824" t="str">
            <v>CUSTOMER PROJECT MGR I</v>
          </cell>
          <cell r="K824">
            <v>1</v>
          </cell>
          <cell r="L824">
            <v>25.23</v>
          </cell>
          <cell r="M824">
            <v>25.23</v>
          </cell>
          <cell r="N824" t="str">
            <v>Spv/Sup</v>
          </cell>
          <cell r="O824">
            <v>0</v>
          </cell>
          <cell r="P824">
            <v>25.23</v>
          </cell>
          <cell r="Q824">
            <v>0</v>
          </cell>
          <cell r="R824">
            <v>0</v>
          </cell>
          <cell r="S824">
            <v>0</v>
          </cell>
        </row>
        <row r="825">
          <cell r="B825" t="str">
            <v>Power Systems</v>
          </cell>
          <cell r="C825">
            <v>325</v>
          </cell>
          <cell r="D825" t="str">
            <v>Not A &amp; G</v>
          </cell>
          <cell r="E825">
            <v>3219</v>
          </cell>
          <cell r="F825" t="str">
            <v>Dsbn - No Fl Supv/Design</v>
          </cell>
          <cell r="G825" t="str">
            <v>XM</v>
          </cell>
          <cell r="H825" t="str">
            <v>I</v>
          </cell>
          <cell r="I825" t="str">
            <v>01MD6</v>
          </cell>
          <cell r="J825" t="str">
            <v>CUSTOMER PROJECT MGR I</v>
          </cell>
          <cell r="K825">
            <v>1</v>
          </cell>
          <cell r="L825">
            <v>25.45</v>
          </cell>
          <cell r="M825">
            <v>25.45</v>
          </cell>
          <cell r="N825" t="str">
            <v>Spv/Sup</v>
          </cell>
          <cell r="O825">
            <v>0</v>
          </cell>
          <cell r="P825">
            <v>25.45</v>
          </cell>
          <cell r="Q825">
            <v>0</v>
          </cell>
          <cell r="R825">
            <v>0</v>
          </cell>
          <cell r="S825">
            <v>0</v>
          </cell>
        </row>
        <row r="826">
          <cell r="B826" t="str">
            <v>Power Systems</v>
          </cell>
          <cell r="C826">
            <v>325</v>
          </cell>
          <cell r="D826" t="str">
            <v>Not A &amp; G</v>
          </cell>
          <cell r="E826">
            <v>3219</v>
          </cell>
          <cell r="F826" t="str">
            <v>Dsbn - No Fl Supv/Design</v>
          </cell>
          <cell r="G826" t="str">
            <v>XM</v>
          </cell>
          <cell r="H826" t="str">
            <v>I</v>
          </cell>
          <cell r="I826" t="str">
            <v>01MD6</v>
          </cell>
          <cell r="J826" t="str">
            <v>CUSTOMER PROJECT MGR I</v>
          </cell>
          <cell r="K826">
            <v>1</v>
          </cell>
          <cell r="L826">
            <v>25.71</v>
          </cell>
          <cell r="M826">
            <v>25.71</v>
          </cell>
          <cell r="N826" t="str">
            <v>Spv/Sup</v>
          </cell>
          <cell r="O826">
            <v>0</v>
          </cell>
          <cell r="P826">
            <v>25.71</v>
          </cell>
          <cell r="Q826">
            <v>0</v>
          </cell>
          <cell r="R826">
            <v>0</v>
          </cell>
          <cell r="S826">
            <v>0</v>
          </cell>
        </row>
        <row r="827">
          <cell r="B827" t="str">
            <v>Power Systems</v>
          </cell>
          <cell r="C827">
            <v>325</v>
          </cell>
          <cell r="D827" t="str">
            <v>Not A &amp; G</v>
          </cell>
          <cell r="E827">
            <v>3219</v>
          </cell>
          <cell r="F827" t="str">
            <v>Dsbn - No Fl Supv/Design</v>
          </cell>
          <cell r="G827" t="str">
            <v>XM</v>
          </cell>
          <cell r="H827" t="str">
            <v>I</v>
          </cell>
          <cell r="I827" t="str">
            <v>01MD6</v>
          </cell>
          <cell r="J827" t="str">
            <v>CUSTOMER PROJECT MGR I</v>
          </cell>
          <cell r="K827">
            <v>1</v>
          </cell>
          <cell r="L827">
            <v>26.08</v>
          </cell>
          <cell r="M827">
            <v>26.08</v>
          </cell>
          <cell r="N827" t="str">
            <v>Spv/Sup</v>
          </cell>
          <cell r="O827">
            <v>0</v>
          </cell>
          <cell r="P827">
            <v>26.08</v>
          </cell>
          <cell r="Q827">
            <v>0</v>
          </cell>
          <cell r="R827">
            <v>0</v>
          </cell>
          <cell r="S827">
            <v>0</v>
          </cell>
        </row>
        <row r="828">
          <cell r="B828" t="str">
            <v>Power Systems</v>
          </cell>
          <cell r="C828">
            <v>325</v>
          </cell>
          <cell r="D828" t="str">
            <v>Not A &amp; G</v>
          </cell>
          <cell r="E828">
            <v>3219</v>
          </cell>
          <cell r="F828" t="str">
            <v>Dsbn - No Fl Supv/Design</v>
          </cell>
          <cell r="G828" t="str">
            <v>XM</v>
          </cell>
          <cell r="H828" t="str">
            <v>I</v>
          </cell>
          <cell r="I828" t="str">
            <v>01MD7</v>
          </cell>
          <cell r="J828" t="str">
            <v>CUSTOMER PROJECT MGR</v>
          </cell>
          <cell r="K828">
            <v>1</v>
          </cell>
          <cell r="L828">
            <v>28.58</v>
          </cell>
          <cell r="M828">
            <v>28.58</v>
          </cell>
          <cell r="N828" t="str">
            <v>Spv/Sup</v>
          </cell>
          <cell r="O828">
            <v>0</v>
          </cell>
          <cell r="P828">
            <v>28.58</v>
          </cell>
          <cell r="Q828">
            <v>0</v>
          </cell>
          <cell r="R828">
            <v>0</v>
          </cell>
          <cell r="S828">
            <v>0</v>
          </cell>
        </row>
        <row r="829">
          <cell r="B829" t="str">
            <v>Power Systems</v>
          </cell>
          <cell r="C829">
            <v>325</v>
          </cell>
          <cell r="D829" t="str">
            <v>Not A &amp; G</v>
          </cell>
          <cell r="E829">
            <v>3219</v>
          </cell>
          <cell r="F829" t="str">
            <v>Dsbn - No Fl Supv/Design</v>
          </cell>
          <cell r="G829" t="str">
            <v>XM</v>
          </cell>
          <cell r="H829" t="str">
            <v>I</v>
          </cell>
          <cell r="I829" t="str">
            <v>01MD7</v>
          </cell>
          <cell r="J829" t="str">
            <v>CUSTOMER PROJECT MGR</v>
          </cell>
          <cell r="K829">
            <v>1</v>
          </cell>
          <cell r="L829">
            <v>29.81</v>
          </cell>
          <cell r="M829">
            <v>29.81</v>
          </cell>
          <cell r="N829" t="str">
            <v>Spv/Sup</v>
          </cell>
          <cell r="O829">
            <v>0</v>
          </cell>
          <cell r="P829">
            <v>29.81</v>
          </cell>
          <cell r="Q829">
            <v>0</v>
          </cell>
          <cell r="R829">
            <v>0</v>
          </cell>
          <cell r="S829">
            <v>0</v>
          </cell>
        </row>
        <row r="830">
          <cell r="B830" t="str">
            <v>Power Systems</v>
          </cell>
          <cell r="C830">
            <v>325</v>
          </cell>
          <cell r="D830" t="str">
            <v>Not A &amp; G</v>
          </cell>
          <cell r="E830">
            <v>3219</v>
          </cell>
          <cell r="F830" t="str">
            <v>Dsbn - No Fl Supv/Design</v>
          </cell>
          <cell r="G830" t="str">
            <v>XM</v>
          </cell>
          <cell r="H830" t="str">
            <v>I</v>
          </cell>
          <cell r="I830" t="str">
            <v>01MD7</v>
          </cell>
          <cell r="J830" t="str">
            <v>CUSTOMER PROJECT MGR</v>
          </cell>
          <cell r="K830">
            <v>1</v>
          </cell>
          <cell r="L830">
            <v>29.89</v>
          </cell>
          <cell r="M830">
            <v>29.89</v>
          </cell>
          <cell r="N830" t="str">
            <v>Spv/Sup</v>
          </cell>
          <cell r="O830">
            <v>0</v>
          </cell>
          <cell r="P830">
            <v>29.89</v>
          </cell>
          <cell r="Q830">
            <v>0</v>
          </cell>
          <cell r="R830">
            <v>0</v>
          </cell>
          <cell r="S830">
            <v>0</v>
          </cell>
        </row>
        <row r="831">
          <cell r="B831" t="str">
            <v>Power Systems</v>
          </cell>
          <cell r="C831">
            <v>325</v>
          </cell>
          <cell r="D831" t="str">
            <v>Not A &amp; G</v>
          </cell>
          <cell r="E831">
            <v>3219</v>
          </cell>
          <cell r="F831" t="str">
            <v>Dsbn - No Fl Supv/Design</v>
          </cell>
          <cell r="G831" t="str">
            <v>XM</v>
          </cell>
          <cell r="H831" t="str">
            <v>M</v>
          </cell>
          <cell r="I831" t="str">
            <v>01MF3</v>
          </cell>
          <cell r="J831" t="str">
            <v>DISTRIBUTION AREA MGR II</v>
          </cell>
          <cell r="K831">
            <v>1</v>
          </cell>
          <cell r="L831">
            <v>46.3</v>
          </cell>
          <cell r="M831">
            <v>46.3</v>
          </cell>
          <cell r="N831" t="str">
            <v>Spv/Sup</v>
          </cell>
          <cell r="O831">
            <v>0</v>
          </cell>
          <cell r="P831">
            <v>46.3</v>
          </cell>
          <cell r="Q831">
            <v>0</v>
          </cell>
          <cell r="R831">
            <v>0</v>
          </cell>
          <cell r="S831">
            <v>0</v>
          </cell>
        </row>
        <row r="832">
          <cell r="B832" t="str">
            <v>Power Systems</v>
          </cell>
          <cell r="C832">
            <v>465</v>
          </cell>
          <cell r="D832" t="str">
            <v>Not A &amp; G</v>
          </cell>
          <cell r="E832">
            <v>4659</v>
          </cell>
          <cell r="F832" t="str">
            <v>Midway Transm Supv</v>
          </cell>
          <cell r="G832" t="str">
            <v>XM</v>
          </cell>
          <cell r="H832" t="str">
            <v>S</v>
          </cell>
          <cell r="I832" t="str">
            <v>01T42</v>
          </cell>
          <cell r="J832" t="str">
            <v>PGD OPERATIONS LEADER II</v>
          </cell>
          <cell r="K832">
            <v>1</v>
          </cell>
          <cell r="L832">
            <v>40.5</v>
          </cell>
          <cell r="M832">
            <v>40.5</v>
          </cell>
          <cell r="N832" t="str">
            <v>Spv/Sup</v>
          </cell>
          <cell r="O832">
            <v>0</v>
          </cell>
          <cell r="P832">
            <v>40.5</v>
          </cell>
          <cell r="Q832">
            <v>0</v>
          </cell>
          <cell r="R832">
            <v>0</v>
          </cell>
          <cell r="S832">
            <v>0</v>
          </cell>
        </row>
        <row r="833">
          <cell r="B833" t="str">
            <v>Power Systems</v>
          </cell>
          <cell r="C833">
            <v>465</v>
          </cell>
          <cell r="D833" t="str">
            <v>Not A &amp; G</v>
          </cell>
          <cell r="E833">
            <v>4651</v>
          </cell>
          <cell r="F833" t="str">
            <v>Midway Transm Crew</v>
          </cell>
          <cell r="G833" t="str">
            <v>BU</v>
          </cell>
          <cell r="H833" t="str">
            <v>I</v>
          </cell>
          <cell r="I833" t="str">
            <v>05475</v>
          </cell>
          <cell r="J833" t="str">
            <v>LINE SPEC</v>
          </cell>
          <cell r="K833">
            <v>7</v>
          </cell>
          <cell r="L833">
            <v>26.04</v>
          </cell>
          <cell r="M833">
            <v>182.28</v>
          </cell>
          <cell r="N833" t="str">
            <v>Line</v>
          </cell>
          <cell r="O833">
            <v>0</v>
          </cell>
          <cell r="P833">
            <v>0</v>
          </cell>
          <cell r="Q833">
            <v>0</v>
          </cell>
          <cell r="R833">
            <v>182.28</v>
          </cell>
          <cell r="S833">
            <v>0</v>
          </cell>
        </row>
        <row r="834">
          <cell r="B834" t="str">
            <v>Power Systems</v>
          </cell>
          <cell r="C834">
            <v>465</v>
          </cell>
          <cell r="D834" t="str">
            <v>Not A &amp; G</v>
          </cell>
          <cell r="E834">
            <v>4651</v>
          </cell>
          <cell r="F834" t="str">
            <v>Midway Transm Crew</v>
          </cell>
          <cell r="G834" t="str">
            <v>BU</v>
          </cell>
          <cell r="H834" t="str">
            <v>I</v>
          </cell>
          <cell r="I834" t="str">
            <v>05477</v>
          </cell>
          <cell r="J834" t="str">
            <v>CHIEF LINE SPEC</v>
          </cell>
          <cell r="K834">
            <v>2</v>
          </cell>
          <cell r="L834">
            <v>27.71</v>
          </cell>
          <cell r="M834">
            <v>55.42</v>
          </cell>
          <cell r="N834" t="str">
            <v>Line</v>
          </cell>
          <cell r="O834">
            <v>0</v>
          </cell>
          <cell r="P834">
            <v>0</v>
          </cell>
          <cell r="Q834">
            <v>0</v>
          </cell>
          <cell r="R834">
            <v>55.42</v>
          </cell>
          <cell r="S834">
            <v>0</v>
          </cell>
        </row>
        <row r="835">
          <cell r="B835" t="str">
            <v>Power Systems</v>
          </cell>
          <cell r="C835">
            <v>465</v>
          </cell>
          <cell r="D835" t="str">
            <v>Not A &amp; G</v>
          </cell>
          <cell r="E835">
            <v>4651</v>
          </cell>
          <cell r="F835" t="str">
            <v>Midway Transm Crew</v>
          </cell>
          <cell r="G835" t="str">
            <v>BU</v>
          </cell>
          <cell r="H835" t="str">
            <v>I</v>
          </cell>
          <cell r="I835" t="str">
            <v>05984</v>
          </cell>
          <cell r="J835" t="str">
            <v>SR LINE SPEC OL</v>
          </cell>
          <cell r="K835">
            <v>1</v>
          </cell>
          <cell r="L835">
            <v>27.37</v>
          </cell>
          <cell r="M835">
            <v>27.37</v>
          </cell>
          <cell r="N835" t="str">
            <v>Line</v>
          </cell>
          <cell r="O835">
            <v>0</v>
          </cell>
          <cell r="P835">
            <v>0</v>
          </cell>
          <cell r="Q835">
            <v>0</v>
          </cell>
          <cell r="R835">
            <v>27.37</v>
          </cell>
          <cell r="S835">
            <v>0</v>
          </cell>
        </row>
        <row r="836">
          <cell r="B836" t="str">
            <v>Power Systems</v>
          </cell>
          <cell r="C836">
            <v>325</v>
          </cell>
          <cell r="D836" t="str">
            <v>Not A &amp; G</v>
          </cell>
          <cell r="E836">
            <v>3219</v>
          </cell>
          <cell r="F836" t="str">
            <v>Dsbn - No Fl Supv/Design</v>
          </cell>
          <cell r="G836" t="str">
            <v>XM</v>
          </cell>
          <cell r="H836" t="str">
            <v>S</v>
          </cell>
          <cell r="I836" t="str">
            <v>01MK5</v>
          </cell>
          <cell r="J836" t="str">
            <v>SR CONTR CONSTRUCTION REPRESEN</v>
          </cell>
          <cell r="K836">
            <v>1</v>
          </cell>
          <cell r="L836">
            <v>31.55</v>
          </cell>
          <cell r="M836">
            <v>31.55</v>
          </cell>
          <cell r="N836" t="str">
            <v>Spv/Sup</v>
          </cell>
          <cell r="O836">
            <v>0</v>
          </cell>
          <cell r="P836">
            <v>31.55</v>
          </cell>
          <cell r="Q836">
            <v>0</v>
          </cell>
          <cell r="R836">
            <v>0</v>
          </cell>
          <cell r="S836">
            <v>0</v>
          </cell>
        </row>
        <row r="837">
          <cell r="B837" t="str">
            <v>Power Systems</v>
          </cell>
          <cell r="C837">
            <v>325</v>
          </cell>
          <cell r="D837" t="str">
            <v>Not A &amp; G</v>
          </cell>
          <cell r="E837">
            <v>3219</v>
          </cell>
          <cell r="F837" t="str">
            <v>Dsbn - No Fl Supv/Design</v>
          </cell>
          <cell r="G837" t="str">
            <v>XM</v>
          </cell>
          <cell r="H837" t="str">
            <v>S</v>
          </cell>
          <cell r="I837" t="str">
            <v>01MP5</v>
          </cell>
          <cell r="J837" t="str">
            <v>DISTRIBUTION SUPV II</v>
          </cell>
          <cell r="K837">
            <v>1</v>
          </cell>
          <cell r="L837">
            <v>36.18</v>
          </cell>
          <cell r="M837">
            <v>36.18</v>
          </cell>
          <cell r="N837" t="str">
            <v>Spv/Sup</v>
          </cell>
          <cell r="O837">
            <v>0</v>
          </cell>
          <cell r="P837">
            <v>36.18</v>
          </cell>
          <cell r="Q837">
            <v>0</v>
          </cell>
          <cell r="R837">
            <v>0</v>
          </cell>
          <cell r="S837">
            <v>0</v>
          </cell>
        </row>
        <row r="838">
          <cell r="B838" t="str">
            <v>Power Systems</v>
          </cell>
          <cell r="C838">
            <v>325</v>
          </cell>
          <cell r="D838" t="str">
            <v>Not A &amp; G</v>
          </cell>
          <cell r="E838">
            <v>3219</v>
          </cell>
          <cell r="F838" t="str">
            <v>Dsbn - No Fl Supv/Design</v>
          </cell>
          <cell r="G838" t="str">
            <v>XM</v>
          </cell>
          <cell r="H838" t="str">
            <v>S</v>
          </cell>
          <cell r="I838" t="str">
            <v>01MP5</v>
          </cell>
          <cell r="J838" t="str">
            <v>DISTRIBUTION SUPV II</v>
          </cell>
          <cell r="K838">
            <v>1</v>
          </cell>
          <cell r="L838">
            <v>36.26</v>
          </cell>
          <cell r="M838">
            <v>36.26</v>
          </cell>
          <cell r="N838" t="str">
            <v>Spv/Sup</v>
          </cell>
          <cell r="O838">
            <v>0</v>
          </cell>
          <cell r="P838">
            <v>36.26</v>
          </cell>
          <cell r="Q838">
            <v>0</v>
          </cell>
          <cell r="R838">
            <v>0</v>
          </cell>
          <cell r="S838">
            <v>0</v>
          </cell>
        </row>
        <row r="839">
          <cell r="B839" t="str">
            <v>Power Systems</v>
          </cell>
          <cell r="C839">
            <v>325</v>
          </cell>
          <cell r="D839" t="str">
            <v>Not A &amp; G</v>
          </cell>
          <cell r="E839">
            <v>3219</v>
          </cell>
          <cell r="F839" t="str">
            <v>Dsbn - No Fl Supv/Design</v>
          </cell>
          <cell r="G839" t="str">
            <v>XM</v>
          </cell>
          <cell r="H839" t="str">
            <v>S</v>
          </cell>
          <cell r="I839" t="str">
            <v>01MP5</v>
          </cell>
          <cell r="J839" t="str">
            <v>DISTRIBUTION SUPV II</v>
          </cell>
          <cell r="K839">
            <v>1</v>
          </cell>
          <cell r="L839">
            <v>36.479999999999997</v>
          </cell>
          <cell r="M839">
            <v>36.479999999999997</v>
          </cell>
          <cell r="N839" t="str">
            <v>Spv/Sup</v>
          </cell>
          <cell r="O839">
            <v>0</v>
          </cell>
          <cell r="P839">
            <v>36.479999999999997</v>
          </cell>
          <cell r="Q839">
            <v>0</v>
          </cell>
          <cell r="R839">
            <v>0</v>
          </cell>
          <cell r="S839">
            <v>0</v>
          </cell>
        </row>
        <row r="840">
          <cell r="B840" t="str">
            <v>Power Systems</v>
          </cell>
          <cell r="C840">
            <v>325</v>
          </cell>
          <cell r="D840" t="str">
            <v>Not A &amp; G</v>
          </cell>
          <cell r="E840">
            <v>3219</v>
          </cell>
          <cell r="F840" t="str">
            <v>Dsbn - No Fl Supv/Design</v>
          </cell>
          <cell r="G840" t="str">
            <v>XM</v>
          </cell>
          <cell r="H840" t="str">
            <v>S</v>
          </cell>
          <cell r="I840" t="str">
            <v>01MP5</v>
          </cell>
          <cell r="J840" t="str">
            <v>DISTRIBUTION SUPV II</v>
          </cell>
          <cell r="K840">
            <v>1</v>
          </cell>
          <cell r="L840">
            <v>36.799999999999997</v>
          </cell>
          <cell r="M840">
            <v>36.799999999999997</v>
          </cell>
          <cell r="N840" t="str">
            <v>Spv/Sup</v>
          </cell>
          <cell r="O840">
            <v>0</v>
          </cell>
          <cell r="P840">
            <v>36.799999999999997</v>
          </cell>
          <cell r="Q840">
            <v>0</v>
          </cell>
          <cell r="R840">
            <v>0</v>
          </cell>
          <cell r="S840">
            <v>0</v>
          </cell>
        </row>
        <row r="841">
          <cell r="B841" t="str">
            <v>Power Systems</v>
          </cell>
          <cell r="C841">
            <v>325</v>
          </cell>
          <cell r="D841" t="str">
            <v>Not A &amp; G</v>
          </cell>
          <cell r="E841">
            <v>3219</v>
          </cell>
          <cell r="F841" t="str">
            <v>Dsbn - No Fl Supv/Design</v>
          </cell>
          <cell r="G841" t="str">
            <v>XM</v>
          </cell>
          <cell r="H841" t="str">
            <v>S</v>
          </cell>
          <cell r="I841" t="str">
            <v>01MP5</v>
          </cell>
          <cell r="J841" t="str">
            <v>DISTRIBUTION SUPV II</v>
          </cell>
          <cell r="K841">
            <v>1</v>
          </cell>
          <cell r="L841">
            <v>36.840000000000003</v>
          </cell>
          <cell r="M841">
            <v>36.840000000000003</v>
          </cell>
          <cell r="N841" t="str">
            <v>Spv/Sup</v>
          </cell>
          <cell r="O841">
            <v>0</v>
          </cell>
          <cell r="P841">
            <v>36.840000000000003</v>
          </cell>
          <cell r="Q841">
            <v>0</v>
          </cell>
          <cell r="R841">
            <v>0</v>
          </cell>
          <cell r="S841">
            <v>0</v>
          </cell>
        </row>
        <row r="842">
          <cell r="B842" t="str">
            <v>Power Systems</v>
          </cell>
          <cell r="C842">
            <v>325</v>
          </cell>
          <cell r="D842" t="str">
            <v>Not A &amp; G</v>
          </cell>
          <cell r="E842">
            <v>3219</v>
          </cell>
          <cell r="F842" t="str">
            <v>Dsbn - No Fl Supv/Design</v>
          </cell>
          <cell r="G842" t="str">
            <v>NB</v>
          </cell>
          <cell r="H842" t="str">
            <v>I</v>
          </cell>
          <cell r="I842" t="str">
            <v>01X63</v>
          </cell>
          <cell r="J842" t="str">
            <v>ADMINISTRATIVE SPECIALIST I</v>
          </cell>
          <cell r="K842">
            <v>1</v>
          </cell>
          <cell r="L842">
            <v>15.06</v>
          </cell>
          <cell r="M842">
            <v>15.06</v>
          </cell>
          <cell r="N842" t="str">
            <v>Spv/Sup</v>
          </cell>
          <cell r="O842">
            <v>0</v>
          </cell>
          <cell r="P842">
            <v>15.06</v>
          </cell>
          <cell r="Q842">
            <v>0</v>
          </cell>
          <cell r="R842">
            <v>0</v>
          </cell>
          <cell r="S842">
            <v>0</v>
          </cell>
        </row>
        <row r="843">
          <cell r="B843" t="str">
            <v>Power Systems</v>
          </cell>
          <cell r="C843">
            <v>325</v>
          </cell>
          <cell r="D843" t="str">
            <v>Not A &amp; G</v>
          </cell>
          <cell r="E843">
            <v>3219</v>
          </cell>
          <cell r="F843" t="str">
            <v>Dsbn - No Fl Supv/Design</v>
          </cell>
          <cell r="G843" t="str">
            <v>NB</v>
          </cell>
          <cell r="H843" t="str">
            <v>I</v>
          </cell>
          <cell r="I843" t="str">
            <v>01X63</v>
          </cell>
          <cell r="J843" t="str">
            <v>ADMINISTRATIVE SPECIALIST I</v>
          </cell>
          <cell r="K843">
            <v>1</v>
          </cell>
          <cell r="L843">
            <v>16.71</v>
          </cell>
          <cell r="M843">
            <v>16.71</v>
          </cell>
          <cell r="N843" t="str">
            <v>Spv/Sup</v>
          </cell>
          <cell r="O843">
            <v>0</v>
          </cell>
          <cell r="P843">
            <v>16.71</v>
          </cell>
          <cell r="Q843">
            <v>0</v>
          </cell>
          <cell r="R843">
            <v>0</v>
          </cell>
          <cell r="S843">
            <v>0</v>
          </cell>
        </row>
        <row r="844">
          <cell r="B844" t="str">
            <v>Power Systems</v>
          </cell>
          <cell r="C844">
            <v>325</v>
          </cell>
          <cell r="D844" t="str">
            <v>Not A &amp; G</v>
          </cell>
          <cell r="E844">
            <v>3219</v>
          </cell>
          <cell r="F844" t="str">
            <v>Dsbn - No Fl Supv/Design</v>
          </cell>
          <cell r="G844" t="str">
            <v>NB</v>
          </cell>
          <cell r="H844" t="str">
            <v>I</v>
          </cell>
          <cell r="I844" t="str">
            <v>01X64</v>
          </cell>
          <cell r="J844" t="str">
            <v>ADMINISTRATIVE TECHNICIAN</v>
          </cell>
          <cell r="K844">
            <v>1</v>
          </cell>
          <cell r="L844">
            <v>17.88</v>
          </cell>
          <cell r="M844">
            <v>17.88</v>
          </cell>
          <cell r="N844" t="str">
            <v>Spv/Sup</v>
          </cell>
          <cell r="O844">
            <v>0</v>
          </cell>
          <cell r="P844">
            <v>17.88</v>
          </cell>
          <cell r="Q844">
            <v>0</v>
          </cell>
          <cell r="R844">
            <v>0</v>
          </cell>
          <cell r="S844">
            <v>0</v>
          </cell>
        </row>
        <row r="845">
          <cell r="B845" t="str">
            <v>Power Systems</v>
          </cell>
          <cell r="C845">
            <v>325</v>
          </cell>
          <cell r="D845" t="str">
            <v>Not A &amp; G</v>
          </cell>
          <cell r="E845">
            <v>3219</v>
          </cell>
          <cell r="F845" t="str">
            <v>Dsbn - No Fl Supv/Design</v>
          </cell>
          <cell r="G845" t="str">
            <v>BU</v>
          </cell>
          <cell r="H845" t="str">
            <v>I</v>
          </cell>
          <cell r="I845" t="str">
            <v>05E58</v>
          </cell>
          <cell r="J845" t="str">
            <v>DISPATCHER CLERK EARLY</v>
          </cell>
          <cell r="K845">
            <v>1</v>
          </cell>
          <cell r="L845">
            <v>19.899999999999999</v>
          </cell>
          <cell r="M845">
            <v>19.899999999999999</v>
          </cell>
          <cell r="N845" t="str">
            <v>Barg Unit Supp</v>
          </cell>
          <cell r="O845">
            <v>0</v>
          </cell>
          <cell r="P845">
            <v>0</v>
          </cell>
          <cell r="Q845">
            <v>19.899999999999999</v>
          </cell>
          <cell r="R845">
            <v>0</v>
          </cell>
          <cell r="S845">
            <v>0</v>
          </cell>
        </row>
        <row r="846">
          <cell r="B846" t="str">
            <v>Power Systems</v>
          </cell>
          <cell r="C846">
            <v>875</v>
          </cell>
          <cell r="D846" t="str">
            <v>Not A &amp; G</v>
          </cell>
          <cell r="E846">
            <v>8759</v>
          </cell>
          <cell r="F846" t="str">
            <v>Dsbn - North Dade Supv &amp; Desig</v>
          </cell>
          <cell r="G846" t="str">
            <v>XM</v>
          </cell>
          <cell r="H846" t="str">
            <v>S</v>
          </cell>
          <cell r="I846" t="str">
            <v>01M05</v>
          </cell>
          <cell r="J846" t="str">
            <v>DISTRIBUTION SUPV I</v>
          </cell>
          <cell r="K846">
            <v>1</v>
          </cell>
          <cell r="L846">
            <v>40.1</v>
          </cell>
          <cell r="M846">
            <v>40.1</v>
          </cell>
          <cell r="N846" t="str">
            <v>Spv/Sup</v>
          </cell>
          <cell r="O846">
            <v>0</v>
          </cell>
          <cell r="P846">
            <v>40.1</v>
          </cell>
          <cell r="Q846">
            <v>0</v>
          </cell>
          <cell r="R846">
            <v>0</v>
          </cell>
          <cell r="S846">
            <v>0</v>
          </cell>
        </row>
        <row r="847">
          <cell r="B847" t="str">
            <v>Power Systems</v>
          </cell>
          <cell r="C847">
            <v>875</v>
          </cell>
          <cell r="D847" t="str">
            <v>Not A &amp; G</v>
          </cell>
          <cell r="E847">
            <v>8759</v>
          </cell>
          <cell r="F847" t="str">
            <v>Dsbn - North Dade Supv &amp; Desig</v>
          </cell>
          <cell r="G847" t="str">
            <v>XM</v>
          </cell>
          <cell r="H847" t="str">
            <v>I</v>
          </cell>
          <cell r="I847" t="str">
            <v>01MAA</v>
          </cell>
          <cell r="J847" t="str">
            <v>SR SYSTEM PROJECT MGR</v>
          </cell>
          <cell r="K847">
            <v>1</v>
          </cell>
          <cell r="L847">
            <v>30.06</v>
          </cell>
          <cell r="M847">
            <v>30.06</v>
          </cell>
          <cell r="N847" t="str">
            <v>Spv/Sup</v>
          </cell>
          <cell r="O847">
            <v>0</v>
          </cell>
          <cell r="P847">
            <v>30.06</v>
          </cell>
          <cell r="Q847">
            <v>0</v>
          </cell>
          <cell r="R847">
            <v>0</v>
          </cell>
          <cell r="S847">
            <v>0</v>
          </cell>
        </row>
        <row r="848">
          <cell r="B848" t="str">
            <v>Power Systems</v>
          </cell>
          <cell r="C848">
            <v>875</v>
          </cell>
          <cell r="D848" t="str">
            <v>Not A &amp; G</v>
          </cell>
          <cell r="E848">
            <v>8759</v>
          </cell>
          <cell r="F848" t="str">
            <v>Dsbn - North Dade Supv &amp; Desig</v>
          </cell>
          <cell r="G848" t="str">
            <v>XM</v>
          </cell>
          <cell r="H848" t="str">
            <v>I</v>
          </cell>
          <cell r="I848" t="str">
            <v>01MC6</v>
          </cell>
          <cell r="J848" t="str">
            <v>PROJECT DESIGNER I</v>
          </cell>
          <cell r="K848">
            <v>1</v>
          </cell>
          <cell r="L848">
            <v>25.46</v>
          </cell>
          <cell r="M848">
            <v>25.46</v>
          </cell>
          <cell r="N848" t="str">
            <v>Spv/Sup</v>
          </cell>
          <cell r="O848">
            <v>0</v>
          </cell>
          <cell r="P848">
            <v>25.46</v>
          </cell>
          <cell r="Q848">
            <v>0</v>
          </cell>
          <cell r="R848">
            <v>0</v>
          </cell>
          <cell r="S848">
            <v>0</v>
          </cell>
        </row>
        <row r="849">
          <cell r="B849" t="str">
            <v>Power Systems</v>
          </cell>
          <cell r="C849">
            <v>875</v>
          </cell>
          <cell r="D849" t="str">
            <v>Not A &amp; G</v>
          </cell>
          <cell r="E849">
            <v>8759</v>
          </cell>
          <cell r="F849" t="str">
            <v>Dsbn - North Dade Supv &amp; Desig</v>
          </cell>
          <cell r="G849" t="str">
            <v>XM</v>
          </cell>
          <cell r="H849" t="str">
            <v>I</v>
          </cell>
          <cell r="I849" t="str">
            <v>01MC6</v>
          </cell>
          <cell r="J849" t="str">
            <v>PROJECT DESIGNER I</v>
          </cell>
          <cell r="K849">
            <v>1</v>
          </cell>
          <cell r="L849">
            <v>25.7</v>
          </cell>
          <cell r="M849">
            <v>25.7</v>
          </cell>
          <cell r="N849" t="str">
            <v>Spv/Sup</v>
          </cell>
          <cell r="O849">
            <v>0</v>
          </cell>
          <cell r="P849">
            <v>25.7</v>
          </cell>
          <cell r="Q849">
            <v>0</v>
          </cell>
          <cell r="R849">
            <v>0</v>
          </cell>
          <cell r="S849">
            <v>0</v>
          </cell>
        </row>
        <row r="850">
          <cell r="B850" t="str">
            <v>Power Systems</v>
          </cell>
          <cell r="C850">
            <v>875</v>
          </cell>
          <cell r="D850" t="str">
            <v>Not A &amp; G</v>
          </cell>
          <cell r="E850">
            <v>8759</v>
          </cell>
          <cell r="F850" t="str">
            <v>Dsbn - North Dade Supv &amp; Desig</v>
          </cell>
          <cell r="G850" t="str">
            <v>XM</v>
          </cell>
          <cell r="H850" t="str">
            <v>I</v>
          </cell>
          <cell r="I850" t="str">
            <v>01MC6</v>
          </cell>
          <cell r="J850" t="str">
            <v>PROJECT DESIGNER I</v>
          </cell>
          <cell r="K850">
            <v>1</v>
          </cell>
          <cell r="L850">
            <v>25.94</v>
          </cell>
          <cell r="M850">
            <v>25.94</v>
          </cell>
          <cell r="N850" t="str">
            <v>Spv/Sup</v>
          </cell>
          <cell r="O850">
            <v>0</v>
          </cell>
          <cell r="P850">
            <v>25.94</v>
          </cell>
          <cell r="Q850">
            <v>0</v>
          </cell>
          <cell r="R850">
            <v>0</v>
          </cell>
          <cell r="S850">
            <v>0</v>
          </cell>
        </row>
        <row r="851">
          <cell r="B851" t="str">
            <v>Power Systems</v>
          </cell>
          <cell r="C851">
            <v>875</v>
          </cell>
          <cell r="D851" t="str">
            <v>Not A &amp; G</v>
          </cell>
          <cell r="E851">
            <v>8759</v>
          </cell>
          <cell r="F851" t="str">
            <v>Dsbn - North Dade Supv &amp; Desig</v>
          </cell>
          <cell r="G851" t="str">
            <v>XM</v>
          </cell>
          <cell r="H851" t="str">
            <v>I</v>
          </cell>
          <cell r="I851" t="str">
            <v>01MD5</v>
          </cell>
          <cell r="J851" t="str">
            <v>CUSTOMER PROJECT MANAGER II</v>
          </cell>
          <cell r="K851">
            <v>1</v>
          </cell>
          <cell r="L851">
            <v>21.88</v>
          </cell>
          <cell r="M851">
            <v>21.88</v>
          </cell>
          <cell r="N851" t="str">
            <v>Spv/Sup</v>
          </cell>
          <cell r="O851">
            <v>0</v>
          </cell>
          <cell r="P851">
            <v>21.88</v>
          </cell>
          <cell r="Q851">
            <v>0</v>
          </cell>
          <cell r="R851">
            <v>0</v>
          </cell>
          <cell r="S851">
            <v>0</v>
          </cell>
        </row>
        <row r="852">
          <cell r="B852" t="str">
            <v>Power Systems</v>
          </cell>
          <cell r="C852">
            <v>875</v>
          </cell>
          <cell r="D852" t="str">
            <v>Not A &amp; G</v>
          </cell>
          <cell r="E852">
            <v>8759</v>
          </cell>
          <cell r="F852" t="str">
            <v>Dsbn - North Dade Supv &amp; Desig</v>
          </cell>
          <cell r="G852" t="str">
            <v>XM</v>
          </cell>
          <cell r="H852" t="str">
            <v>I</v>
          </cell>
          <cell r="I852" t="str">
            <v>01MD5</v>
          </cell>
          <cell r="J852" t="str">
            <v>CUSTOMER PROJECT MGR II</v>
          </cell>
          <cell r="K852">
            <v>2</v>
          </cell>
          <cell r="L852">
            <v>23.33</v>
          </cell>
          <cell r="M852">
            <v>46.66</v>
          </cell>
          <cell r="N852" t="str">
            <v>Spv/Sup</v>
          </cell>
          <cell r="O852">
            <v>0</v>
          </cell>
          <cell r="P852">
            <v>46.66</v>
          </cell>
          <cell r="Q852">
            <v>0</v>
          </cell>
          <cell r="R852">
            <v>0</v>
          </cell>
          <cell r="S852">
            <v>0</v>
          </cell>
        </row>
        <row r="853">
          <cell r="B853" t="str">
            <v>Power Systems</v>
          </cell>
          <cell r="C853">
            <v>875</v>
          </cell>
          <cell r="D853" t="str">
            <v>Not A &amp; G</v>
          </cell>
          <cell r="E853">
            <v>8759</v>
          </cell>
          <cell r="F853" t="str">
            <v>Dsbn - North Dade Supv &amp; Desig</v>
          </cell>
          <cell r="G853" t="str">
            <v>XM</v>
          </cell>
          <cell r="H853" t="str">
            <v>I</v>
          </cell>
          <cell r="I853" t="str">
            <v>01MD7</v>
          </cell>
          <cell r="J853" t="str">
            <v>CUSTOMER PROJECT MGR</v>
          </cell>
          <cell r="K853">
            <v>1</v>
          </cell>
          <cell r="L853">
            <v>26.18</v>
          </cell>
          <cell r="M853">
            <v>26.18</v>
          </cell>
          <cell r="N853" t="str">
            <v>Spv/Sup</v>
          </cell>
          <cell r="O853">
            <v>0</v>
          </cell>
          <cell r="P853">
            <v>26.18</v>
          </cell>
          <cell r="Q853">
            <v>0</v>
          </cell>
          <cell r="R853">
            <v>0</v>
          </cell>
          <cell r="S853">
            <v>0</v>
          </cell>
        </row>
        <row r="854">
          <cell r="B854" t="str">
            <v>Power Systems</v>
          </cell>
          <cell r="C854">
            <v>875</v>
          </cell>
          <cell r="D854" t="str">
            <v>Not A &amp; G</v>
          </cell>
          <cell r="E854">
            <v>8759</v>
          </cell>
          <cell r="F854" t="str">
            <v>Dsbn - North Dade Supv &amp; Desig</v>
          </cell>
          <cell r="G854" t="str">
            <v>XM</v>
          </cell>
          <cell r="H854" t="str">
            <v>M</v>
          </cell>
          <cell r="I854" t="str">
            <v>01ME3</v>
          </cell>
          <cell r="J854" t="str">
            <v>DISTRIBUTION AREA MGR I</v>
          </cell>
          <cell r="K854">
            <v>1</v>
          </cell>
          <cell r="L854">
            <v>51.25</v>
          </cell>
          <cell r="M854">
            <v>51.25</v>
          </cell>
          <cell r="N854" t="str">
            <v>Spv/Sup</v>
          </cell>
          <cell r="O854">
            <v>0</v>
          </cell>
          <cell r="P854">
            <v>51.25</v>
          </cell>
          <cell r="Q854">
            <v>0</v>
          </cell>
          <cell r="R854">
            <v>0</v>
          </cell>
          <cell r="S854">
            <v>0</v>
          </cell>
        </row>
        <row r="855">
          <cell r="B855" t="str">
            <v>Power Systems</v>
          </cell>
          <cell r="C855">
            <v>875</v>
          </cell>
          <cell r="D855" t="str">
            <v>Not A &amp; G</v>
          </cell>
          <cell r="E855">
            <v>8759</v>
          </cell>
          <cell r="F855" t="str">
            <v>Dsbn - North Dade Supv &amp; Desig</v>
          </cell>
          <cell r="G855" t="str">
            <v>XM</v>
          </cell>
          <cell r="H855" t="str">
            <v>I</v>
          </cell>
          <cell r="I855" t="str">
            <v>01ME6</v>
          </cell>
          <cell r="J855" t="str">
            <v>PROJECT DESIGNER II</v>
          </cell>
          <cell r="K855">
            <v>1</v>
          </cell>
          <cell r="L855">
            <v>23.33</v>
          </cell>
          <cell r="M855">
            <v>23.33</v>
          </cell>
          <cell r="N855" t="str">
            <v>Spv/Sup</v>
          </cell>
          <cell r="O855">
            <v>0</v>
          </cell>
          <cell r="P855">
            <v>23.33</v>
          </cell>
          <cell r="Q855">
            <v>0</v>
          </cell>
          <cell r="R855">
            <v>0</v>
          </cell>
          <cell r="S855">
            <v>0</v>
          </cell>
        </row>
        <row r="856">
          <cell r="B856" t="str">
            <v>Power Systems</v>
          </cell>
          <cell r="C856">
            <v>875</v>
          </cell>
          <cell r="D856" t="str">
            <v>Not A &amp; G</v>
          </cell>
          <cell r="E856">
            <v>8759</v>
          </cell>
          <cell r="F856" t="str">
            <v>Dsbn - North Dade Supv &amp; Desig</v>
          </cell>
          <cell r="G856" t="str">
            <v>XM</v>
          </cell>
          <cell r="H856" t="str">
            <v>I</v>
          </cell>
          <cell r="I856" t="str">
            <v>01MK5</v>
          </cell>
          <cell r="J856" t="str">
            <v>SR CONTR CONSTRUCTION REPRESEN</v>
          </cell>
          <cell r="K856">
            <v>1</v>
          </cell>
          <cell r="L856">
            <v>28.26</v>
          </cell>
          <cell r="M856">
            <v>28.26</v>
          </cell>
          <cell r="N856" t="str">
            <v>Spv/Sup</v>
          </cell>
          <cell r="O856">
            <v>0</v>
          </cell>
          <cell r="P856">
            <v>28.26</v>
          </cell>
          <cell r="Q856">
            <v>0</v>
          </cell>
          <cell r="R856">
            <v>0</v>
          </cell>
          <cell r="S856">
            <v>0</v>
          </cell>
        </row>
        <row r="857">
          <cell r="B857" t="str">
            <v>Power Systems</v>
          </cell>
          <cell r="C857">
            <v>875</v>
          </cell>
          <cell r="D857" t="str">
            <v>Not A &amp; G</v>
          </cell>
          <cell r="E857">
            <v>8759</v>
          </cell>
          <cell r="F857" t="str">
            <v>Dsbn - North Dade Supv &amp; Desig</v>
          </cell>
          <cell r="G857" t="str">
            <v>XM</v>
          </cell>
          <cell r="H857" t="str">
            <v>S</v>
          </cell>
          <cell r="I857" t="str">
            <v>01MK5</v>
          </cell>
          <cell r="J857" t="str">
            <v>SR CONTR CONSTRUCTION REPRESEN</v>
          </cell>
          <cell r="K857">
            <v>1</v>
          </cell>
          <cell r="L857">
            <v>30.93</v>
          </cell>
          <cell r="M857">
            <v>30.93</v>
          </cell>
          <cell r="N857" t="str">
            <v>Spv/Sup</v>
          </cell>
          <cell r="O857">
            <v>0</v>
          </cell>
          <cell r="P857">
            <v>30.93</v>
          </cell>
          <cell r="Q857">
            <v>0</v>
          </cell>
          <cell r="R857">
            <v>0</v>
          </cell>
          <cell r="S857">
            <v>0</v>
          </cell>
        </row>
        <row r="858">
          <cell r="B858" t="str">
            <v>Power Systems</v>
          </cell>
          <cell r="C858">
            <v>875</v>
          </cell>
          <cell r="D858" t="str">
            <v>Not A &amp; G</v>
          </cell>
          <cell r="E858">
            <v>8759</v>
          </cell>
          <cell r="F858" t="str">
            <v>Dsbn - North Dade Supv &amp; Desig</v>
          </cell>
          <cell r="G858" t="str">
            <v>XM</v>
          </cell>
          <cell r="H858" t="str">
            <v>S</v>
          </cell>
          <cell r="I858" t="str">
            <v>01MP5</v>
          </cell>
          <cell r="J858" t="str">
            <v>DISTRIBUTION SUPV II</v>
          </cell>
          <cell r="K858">
            <v>1</v>
          </cell>
          <cell r="L858">
            <v>35.49</v>
          </cell>
          <cell r="M858">
            <v>35.49</v>
          </cell>
          <cell r="N858" t="str">
            <v>Spv/Sup</v>
          </cell>
          <cell r="O858">
            <v>0</v>
          </cell>
          <cell r="P858">
            <v>35.49</v>
          </cell>
          <cell r="Q858">
            <v>0</v>
          </cell>
          <cell r="R858">
            <v>0</v>
          </cell>
          <cell r="S858">
            <v>0</v>
          </cell>
        </row>
        <row r="859">
          <cell r="B859" t="str">
            <v>Power Systems</v>
          </cell>
          <cell r="C859">
            <v>875</v>
          </cell>
          <cell r="D859" t="str">
            <v>Not A &amp; G</v>
          </cell>
          <cell r="E859">
            <v>8759</v>
          </cell>
          <cell r="F859" t="str">
            <v>Dsbn - North Dade Supv &amp; Desig</v>
          </cell>
          <cell r="G859" t="str">
            <v>XM</v>
          </cell>
          <cell r="H859" t="str">
            <v>S</v>
          </cell>
          <cell r="I859" t="str">
            <v>01MP5</v>
          </cell>
          <cell r="J859" t="str">
            <v>DISTRIBUTION SUPV II</v>
          </cell>
          <cell r="K859">
            <v>1</v>
          </cell>
          <cell r="L859">
            <v>35.5</v>
          </cell>
          <cell r="M859">
            <v>35.5</v>
          </cell>
          <cell r="N859" t="str">
            <v>Spv/Sup</v>
          </cell>
          <cell r="O859">
            <v>0</v>
          </cell>
          <cell r="P859">
            <v>35.5</v>
          </cell>
          <cell r="Q859">
            <v>0</v>
          </cell>
          <cell r="R859">
            <v>0</v>
          </cell>
          <cell r="S859">
            <v>0</v>
          </cell>
        </row>
        <row r="860">
          <cell r="B860" t="str">
            <v>Power Systems</v>
          </cell>
          <cell r="C860">
            <v>875</v>
          </cell>
          <cell r="D860" t="str">
            <v>Not A &amp; G</v>
          </cell>
          <cell r="E860">
            <v>8759</v>
          </cell>
          <cell r="F860" t="str">
            <v>Dsbn - North Dade Supv &amp; Desig</v>
          </cell>
          <cell r="G860" t="str">
            <v>XM</v>
          </cell>
          <cell r="H860" t="str">
            <v>S</v>
          </cell>
          <cell r="I860" t="str">
            <v>01MP5</v>
          </cell>
          <cell r="J860" t="str">
            <v>DISTRIBUTION SUPV II</v>
          </cell>
          <cell r="K860">
            <v>1</v>
          </cell>
          <cell r="L860">
            <v>35.76</v>
          </cell>
          <cell r="M860">
            <v>35.76</v>
          </cell>
          <cell r="N860" t="str">
            <v>Spv/Sup</v>
          </cell>
          <cell r="O860">
            <v>0</v>
          </cell>
          <cell r="P860">
            <v>35.76</v>
          </cell>
          <cell r="Q860">
            <v>0</v>
          </cell>
          <cell r="R860">
            <v>0</v>
          </cell>
          <cell r="S860">
            <v>0</v>
          </cell>
        </row>
        <row r="861">
          <cell r="B861" t="str">
            <v>Power Systems</v>
          </cell>
          <cell r="C861">
            <v>875</v>
          </cell>
          <cell r="D861" t="str">
            <v>Not A &amp; G</v>
          </cell>
          <cell r="E861">
            <v>8759</v>
          </cell>
          <cell r="F861" t="str">
            <v>Dsbn - North Dade Supv &amp; Desig</v>
          </cell>
          <cell r="G861" t="str">
            <v>XM</v>
          </cell>
          <cell r="H861" t="str">
            <v>S</v>
          </cell>
          <cell r="I861" t="str">
            <v>01MP5</v>
          </cell>
          <cell r="J861" t="str">
            <v>DISTRIBUTION SUPV II</v>
          </cell>
          <cell r="K861">
            <v>1</v>
          </cell>
          <cell r="L861">
            <v>35.9</v>
          </cell>
          <cell r="M861">
            <v>35.9</v>
          </cell>
          <cell r="N861" t="str">
            <v>Spv/Sup</v>
          </cell>
          <cell r="O861">
            <v>0</v>
          </cell>
          <cell r="P861">
            <v>35.9</v>
          </cell>
          <cell r="Q861">
            <v>0</v>
          </cell>
          <cell r="R861">
            <v>0</v>
          </cell>
          <cell r="S861">
            <v>0</v>
          </cell>
        </row>
        <row r="862">
          <cell r="B862" t="str">
            <v>Power Systems</v>
          </cell>
          <cell r="C862">
            <v>875</v>
          </cell>
          <cell r="D862" t="str">
            <v>Not A &amp; G</v>
          </cell>
          <cell r="E862">
            <v>8759</v>
          </cell>
          <cell r="F862" t="str">
            <v>Dsbn - North Dade Supv &amp; Desig</v>
          </cell>
          <cell r="G862" t="str">
            <v>XM</v>
          </cell>
          <cell r="H862" t="str">
            <v>S</v>
          </cell>
          <cell r="I862" t="str">
            <v>01MP5</v>
          </cell>
          <cell r="J862" t="str">
            <v>DISTRIBUTION SUPV II</v>
          </cell>
          <cell r="K862">
            <v>1</v>
          </cell>
          <cell r="L862">
            <v>35.93</v>
          </cell>
          <cell r="M862">
            <v>35.93</v>
          </cell>
          <cell r="N862" t="str">
            <v>Spv/Sup</v>
          </cell>
          <cell r="O862">
            <v>0</v>
          </cell>
          <cell r="P862">
            <v>35.93</v>
          </cell>
          <cell r="Q862">
            <v>0</v>
          </cell>
          <cell r="R862">
            <v>0</v>
          </cell>
          <cell r="S862">
            <v>0</v>
          </cell>
        </row>
        <row r="863">
          <cell r="B863" t="str">
            <v>Power Systems</v>
          </cell>
          <cell r="C863">
            <v>875</v>
          </cell>
          <cell r="D863" t="str">
            <v>Not A &amp; G</v>
          </cell>
          <cell r="E863">
            <v>8759</v>
          </cell>
          <cell r="F863" t="str">
            <v>Dsbn - North Dade Supv &amp; Desig</v>
          </cell>
          <cell r="G863" t="str">
            <v>XM</v>
          </cell>
          <cell r="H863" t="str">
            <v>S</v>
          </cell>
          <cell r="I863" t="str">
            <v>01MP5</v>
          </cell>
          <cell r="J863" t="str">
            <v>DISTRIBUTION SUPV II</v>
          </cell>
          <cell r="K863">
            <v>2</v>
          </cell>
          <cell r="L863">
            <v>36.03</v>
          </cell>
          <cell r="M863">
            <v>72.06</v>
          </cell>
          <cell r="N863" t="str">
            <v>Spv/Sup</v>
          </cell>
          <cell r="O863">
            <v>0</v>
          </cell>
          <cell r="P863">
            <v>72.06</v>
          </cell>
          <cell r="Q863">
            <v>0</v>
          </cell>
          <cell r="R863">
            <v>0</v>
          </cell>
          <cell r="S863">
            <v>0</v>
          </cell>
        </row>
        <row r="864">
          <cell r="B864" t="str">
            <v>Power Systems</v>
          </cell>
          <cell r="C864">
            <v>875</v>
          </cell>
          <cell r="D864" t="str">
            <v>Not A &amp; G</v>
          </cell>
          <cell r="E864">
            <v>8759</v>
          </cell>
          <cell r="F864" t="str">
            <v>Dsbn - North Dade Supv &amp; Desig</v>
          </cell>
          <cell r="G864" t="str">
            <v>NB</v>
          </cell>
          <cell r="H864" t="str">
            <v>I</v>
          </cell>
          <cell r="I864" t="str">
            <v>01X62</v>
          </cell>
          <cell r="J864" t="str">
            <v>ADMINISTRATIVE SPECIALIST II</v>
          </cell>
          <cell r="K864">
            <v>1</v>
          </cell>
          <cell r="L864">
            <v>14.25</v>
          </cell>
          <cell r="M864">
            <v>14.25</v>
          </cell>
          <cell r="N864" t="str">
            <v>Spv/Sup</v>
          </cell>
          <cell r="O864">
            <v>0</v>
          </cell>
          <cell r="P864">
            <v>14.25</v>
          </cell>
          <cell r="Q864">
            <v>0</v>
          </cell>
          <cell r="R864">
            <v>0</v>
          </cell>
          <cell r="S864">
            <v>0</v>
          </cell>
        </row>
        <row r="865">
          <cell r="B865" t="str">
            <v>Power Systems</v>
          </cell>
          <cell r="C865">
            <v>875</v>
          </cell>
          <cell r="D865" t="str">
            <v>Not A &amp; G</v>
          </cell>
          <cell r="E865">
            <v>8759</v>
          </cell>
          <cell r="F865" t="str">
            <v>Dsbn - North Dade Supv &amp; Desig</v>
          </cell>
          <cell r="G865" t="str">
            <v>NB</v>
          </cell>
          <cell r="H865" t="str">
            <v>I</v>
          </cell>
          <cell r="I865" t="str">
            <v>01X63</v>
          </cell>
          <cell r="J865" t="str">
            <v>ADMINISTRATIVE SPECIALIST I</v>
          </cell>
          <cell r="K865">
            <v>1</v>
          </cell>
          <cell r="L865">
            <v>16.45</v>
          </cell>
          <cell r="M865">
            <v>16.45</v>
          </cell>
          <cell r="N865" t="str">
            <v>Spv/Sup</v>
          </cell>
          <cell r="O865">
            <v>0</v>
          </cell>
          <cell r="P865">
            <v>16.45</v>
          </cell>
          <cell r="Q865">
            <v>0</v>
          </cell>
          <cell r="R865">
            <v>0</v>
          </cell>
          <cell r="S865">
            <v>0</v>
          </cell>
        </row>
        <row r="866">
          <cell r="B866" t="str">
            <v>Power Systems</v>
          </cell>
          <cell r="C866">
            <v>875</v>
          </cell>
          <cell r="D866" t="str">
            <v>Not A &amp; G</v>
          </cell>
          <cell r="E866">
            <v>8759</v>
          </cell>
          <cell r="F866" t="str">
            <v>Dsbn - North Dade Supv &amp; Desig</v>
          </cell>
          <cell r="G866" t="str">
            <v>NB</v>
          </cell>
          <cell r="H866" t="str">
            <v>I</v>
          </cell>
          <cell r="I866" t="str">
            <v>01XE4</v>
          </cell>
          <cell r="J866" t="str">
            <v>DISTRIBUTION ENGINEERING TECHN</v>
          </cell>
          <cell r="K866">
            <v>1</v>
          </cell>
          <cell r="L866">
            <v>19.05</v>
          </cell>
          <cell r="M866">
            <v>19.05</v>
          </cell>
          <cell r="N866" t="str">
            <v>Spv/Sup</v>
          </cell>
          <cell r="O866">
            <v>0</v>
          </cell>
          <cell r="P866">
            <v>19.05</v>
          </cell>
          <cell r="Q866">
            <v>0</v>
          </cell>
          <cell r="R866">
            <v>0</v>
          </cell>
          <cell r="S866">
            <v>0</v>
          </cell>
        </row>
        <row r="867">
          <cell r="B867" t="str">
            <v>Power Systems</v>
          </cell>
          <cell r="C867">
            <v>875</v>
          </cell>
          <cell r="D867" t="str">
            <v>Not A &amp; G</v>
          </cell>
          <cell r="E867">
            <v>8759</v>
          </cell>
          <cell r="F867" t="str">
            <v>Dsbn - North Dade Supv &amp; Desig</v>
          </cell>
          <cell r="G867" t="str">
            <v>BU</v>
          </cell>
          <cell r="H867" t="str">
            <v>I</v>
          </cell>
          <cell r="I867" t="str">
            <v>05E44</v>
          </cell>
          <cell r="J867" t="str">
            <v>APPR LINE SPEC - EARLY</v>
          </cell>
          <cell r="K867">
            <v>1</v>
          </cell>
          <cell r="L867">
            <v>19.47</v>
          </cell>
          <cell r="M867">
            <v>19.47</v>
          </cell>
          <cell r="N867" t="str">
            <v>Line</v>
          </cell>
          <cell r="O867">
            <v>0</v>
          </cell>
          <cell r="P867">
            <v>0</v>
          </cell>
          <cell r="Q867">
            <v>0</v>
          </cell>
          <cell r="R867">
            <v>19.47</v>
          </cell>
          <cell r="S867">
            <v>0</v>
          </cell>
        </row>
        <row r="868">
          <cell r="B868" t="str">
            <v>Power Systems</v>
          </cell>
          <cell r="C868">
            <v>875</v>
          </cell>
          <cell r="D868" t="str">
            <v>Not A &amp; G</v>
          </cell>
          <cell r="E868">
            <v>8759</v>
          </cell>
          <cell r="F868" t="str">
            <v>Dsbn - North Dade Supv &amp; Desig</v>
          </cell>
          <cell r="G868" t="str">
            <v>BU</v>
          </cell>
          <cell r="H868" t="str">
            <v>I</v>
          </cell>
          <cell r="I868" t="str">
            <v>05E58</v>
          </cell>
          <cell r="J868" t="str">
            <v>DISPATCHER CLERK EARLY</v>
          </cell>
          <cell r="K868">
            <v>2</v>
          </cell>
          <cell r="L868">
            <v>25.59</v>
          </cell>
          <cell r="M868">
            <v>51.18</v>
          </cell>
          <cell r="N868" t="str">
            <v>Barg Unit Supp</v>
          </cell>
          <cell r="O868">
            <v>0</v>
          </cell>
          <cell r="P868">
            <v>0</v>
          </cell>
          <cell r="Q868">
            <v>51.18</v>
          </cell>
          <cell r="R868">
            <v>0</v>
          </cell>
          <cell r="S868">
            <v>0</v>
          </cell>
        </row>
        <row r="869">
          <cell r="B869" t="str">
            <v>Power Systems</v>
          </cell>
          <cell r="C869">
            <v>875</v>
          </cell>
          <cell r="D869" t="str">
            <v>Not A &amp; G</v>
          </cell>
          <cell r="E869">
            <v>8759</v>
          </cell>
          <cell r="F869" t="str">
            <v>Dsbn - North Dade Supv &amp; Desig</v>
          </cell>
          <cell r="G869" t="str">
            <v>BU</v>
          </cell>
          <cell r="H869" t="str">
            <v>I</v>
          </cell>
          <cell r="I869" t="str">
            <v>05E75</v>
          </cell>
          <cell r="J869" t="str">
            <v>LINE SPEC EARLY</v>
          </cell>
          <cell r="K869">
            <v>2</v>
          </cell>
          <cell r="L869">
            <v>26.04</v>
          </cell>
          <cell r="M869">
            <v>52.08</v>
          </cell>
          <cell r="N869" t="str">
            <v>Line</v>
          </cell>
          <cell r="O869">
            <v>0</v>
          </cell>
          <cell r="P869">
            <v>0</v>
          </cell>
          <cell r="Q869">
            <v>0</v>
          </cell>
          <cell r="R869">
            <v>52.08</v>
          </cell>
          <cell r="S869">
            <v>0</v>
          </cell>
        </row>
        <row r="870">
          <cell r="B870" t="str">
            <v>Power Systems</v>
          </cell>
          <cell r="C870">
            <v>875</v>
          </cell>
          <cell r="D870" t="str">
            <v>Not A &amp; G</v>
          </cell>
          <cell r="E870">
            <v>8759</v>
          </cell>
          <cell r="F870" t="str">
            <v>Dsbn - North Dade Supv &amp; Desig</v>
          </cell>
          <cell r="G870" t="str">
            <v>BU</v>
          </cell>
          <cell r="H870" t="str">
            <v>I</v>
          </cell>
          <cell r="I870" t="str">
            <v>05E75</v>
          </cell>
          <cell r="J870" t="str">
            <v>LINE SPECIALIST EARLY</v>
          </cell>
          <cell r="K870">
            <v>3</v>
          </cell>
          <cell r="L870">
            <v>26.04</v>
          </cell>
          <cell r="M870">
            <v>78.12</v>
          </cell>
          <cell r="N870" t="str">
            <v>Line</v>
          </cell>
          <cell r="O870">
            <v>0</v>
          </cell>
          <cell r="P870">
            <v>0</v>
          </cell>
          <cell r="Q870">
            <v>0</v>
          </cell>
          <cell r="R870">
            <v>78.12</v>
          </cell>
          <cell r="S870">
            <v>0</v>
          </cell>
        </row>
        <row r="871">
          <cell r="B871" t="str">
            <v>Power Systems</v>
          </cell>
          <cell r="C871">
            <v>875</v>
          </cell>
          <cell r="D871" t="str">
            <v>Not A &amp; G</v>
          </cell>
          <cell r="E871">
            <v>8759</v>
          </cell>
          <cell r="F871" t="str">
            <v>Dsbn - North Dade Supv &amp; Desig</v>
          </cell>
          <cell r="G871" t="str">
            <v>BU</v>
          </cell>
          <cell r="H871" t="str">
            <v>I</v>
          </cell>
          <cell r="I871" t="str">
            <v>05E84</v>
          </cell>
          <cell r="J871" t="str">
            <v>SR LINE SPECIALIST OL EARLY</v>
          </cell>
          <cell r="K871">
            <v>1</v>
          </cell>
          <cell r="L871">
            <v>27.37</v>
          </cell>
          <cell r="M871">
            <v>27.37</v>
          </cell>
          <cell r="N871" t="str">
            <v>Line</v>
          </cell>
          <cell r="O871">
            <v>0</v>
          </cell>
          <cell r="P871">
            <v>0</v>
          </cell>
          <cell r="Q871">
            <v>0</v>
          </cell>
          <cell r="R871">
            <v>27.37</v>
          </cell>
          <cell r="S871">
            <v>0</v>
          </cell>
        </row>
        <row r="872">
          <cell r="B872" t="str">
            <v>Power Systems</v>
          </cell>
          <cell r="C872">
            <v>875</v>
          </cell>
          <cell r="D872" t="str">
            <v>Not A &amp; G</v>
          </cell>
          <cell r="E872">
            <v>8759</v>
          </cell>
          <cell r="F872" t="str">
            <v>Dsbn - North Dade Supv &amp; Desig</v>
          </cell>
          <cell r="G872" t="str">
            <v>BU</v>
          </cell>
          <cell r="H872" t="str">
            <v>I</v>
          </cell>
          <cell r="I872" t="str">
            <v>05L75</v>
          </cell>
          <cell r="J872" t="str">
            <v>LINE SPECIALIST LATE</v>
          </cell>
          <cell r="K872">
            <v>1</v>
          </cell>
          <cell r="L872">
            <v>26.04</v>
          </cell>
          <cell r="M872">
            <v>26.04</v>
          </cell>
          <cell r="N872" t="str">
            <v>Line</v>
          </cell>
          <cell r="O872">
            <v>0</v>
          </cell>
          <cell r="P872">
            <v>0</v>
          </cell>
          <cell r="Q872">
            <v>0</v>
          </cell>
          <cell r="R872">
            <v>26.04</v>
          </cell>
          <cell r="S872">
            <v>0</v>
          </cell>
        </row>
        <row r="873">
          <cell r="B873" t="str">
            <v>Power Systems</v>
          </cell>
          <cell r="C873">
            <v>561</v>
          </cell>
          <cell r="D873" t="str">
            <v>Not A &amp; G</v>
          </cell>
          <cell r="E873">
            <v>5669</v>
          </cell>
          <cell r="F873" t="str">
            <v>Dsbn - North Supvs &amp; Design</v>
          </cell>
          <cell r="G873" t="str">
            <v>XM</v>
          </cell>
          <cell r="H873" t="str">
            <v>S</v>
          </cell>
          <cell r="I873" t="str">
            <v>01M05</v>
          </cell>
          <cell r="J873" t="str">
            <v>DISTRIBUTION SUPV I</v>
          </cell>
          <cell r="K873">
            <v>1</v>
          </cell>
          <cell r="L873">
            <v>40.69</v>
          </cell>
          <cell r="M873">
            <v>40.69</v>
          </cell>
          <cell r="N873" t="str">
            <v>Spv/Sup</v>
          </cell>
          <cell r="O873">
            <v>0</v>
          </cell>
          <cell r="P873">
            <v>40.69</v>
          </cell>
          <cell r="Q873">
            <v>0</v>
          </cell>
          <cell r="R873">
            <v>0</v>
          </cell>
          <cell r="S873">
            <v>0</v>
          </cell>
        </row>
        <row r="874">
          <cell r="B874" t="str">
            <v>Power Systems</v>
          </cell>
          <cell r="C874">
            <v>561</v>
          </cell>
          <cell r="D874" t="str">
            <v>Not A &amp; G</v>
          </cell>
          <cell r="E874">
            <v>5669</v>
          </cell>
          <cell r="F874" t="str">
            <v>Dsbn - North Supvs &amp; Design</v>
          </cell>
          <cell r="G874" t="str">
            <v>XM</v>
          </cell>
          <cell r="H874" t="str">
            <v>S</v>
          </cell>
          <cell r="I874" t="str">
            <v>01M05</v>
          </cell>
          <cell r="J874" t="str">
            <v>DISTRIBUTION SUPV I</v>
          </cell>
          <cell r="K874">
            <v>1</v>
          </cell>
          <cell r="L874">
            <v>41.99</v>
          </cell>
          <cell r="M874">
            <v>41.99</v>
          </cell>
          <cell r="N874" t="str">
            <v>Spv/Sup</v>
          </cell>
          <cell r="O874">
            <v>0</v>
          </cell>
          <cell r="P874">
            <v>41.99</v>
          </cell>
          <cell r="Q874">
            <v>0</v>
          </cell>
          <cell r="R874">
            <v>0</v>
          </cell>
          <cell r="S874">
            <v>0</v>
          </cell>
        </row>
        <row r="875">
          <cell r="B875" t="str">
            <v>Power Systems</v>
          </cell>
          <cell r="C875">
            <v>561</v>
          </cell>
          <cell r="D875" t="str">
            <v>Not A &amp; G</v>
          </cell>
          <cell r="E875">
            <v>5669</v>
          </cell>
          <cell r="F875" t="str">
            <v>Dsbn - North Supvs &amp; Design</v>
          </cell>
          <cell r="G875" t="str">
            <v>XM</v>
          </cell>
          <cell r="H875" t="str">
            <v>I</v>
          </cell>
          <cell r="I875" t="str">
            <v>01MAA</v>
          </cell>
          <cell r="J875" t="str">
            <v>SR SYSTEM PROJECT MGR</v>
          </cell>
          <cell r="K875">
            <v>1</v>
          </cell>
          <cell r="L875">
            <v>32.85</v>
          </cell>
          <cell r="M875">
            <v>32.85</v>
          </cell>
          <cell r="N875" t="str">
            <v>Spv/Sup</v>
          </cell>
          <cell r="O875">
            <v>0</v>
          </cell>
          <cell r="P875">
            <v>32.85</v>
          </cell>
          <cell r="Q875">
            <v>0</v>
          </cell>
          <cell r="R875">
            <v>0</v>
          </cell>
          <cell r="S875">
            <v>0</v>
          </cell>
        </row>
        <row r="876">
          <cell r="B876" t="str">
            <v>Power Systems</v>
          </cell>
          <cell r="C876">
            <v>561</v>
          </cell>
          <cell r="D876" t="str">
            <v>Not A &amp; G</v>
          </cell>
          <cell r="E876">
            <v>5669</v>
          </cell>
          <cell r="F876" t="str">
            <v>Dsbn - North Supvs &amp; Design</v>
          </cell>
          <cell r="G876" t="str">
            <v>XM</v>
          </cell>
          <cell r="H876" t="str">
            <v>I</v>
          </cell>
          <cell r="I876" t="str">
            <v>01MAA</v>
          </cell>
          <cell r="J876" t="str">
            <v>SR SYSTEM PROJECT MGR</v>
          </cell>
          <cell r="K876">
            <v>1</v>
          </cell>
          <cell r="L876">
            <v>32.979999999999997</v>
          </cell>
          <cell r="M876">
            <v>32.979999999999997</v>
          </cell>
          <cell r="N876" t="str">
            <v>Spv/Sup</v>
          </cell>
          <cell r="O876">
            <v>0</v>
          </cell>
          <cell r="P876">
            <v>32.979999999999997</v>
          </cell>
          <cell r="Q876">
            <v>0</v>
          </cell>
          <cell r="R876">
            <v>0</v>
          </cell>
          <cell r="S876">
            <v>0</v>
          </cell>
        </row>
        <row r="877">
          <cell r="B877" t="str">
            <v>Power Systems</v>
          </cell>
          <cell r="C877">
            <v>561</v>
          </cell>
          <cell r="D877" t="str">
            <v>Not A &amp; G</v>
          </cell>
          <cell r="E877">
            <v>5669</v>
          </cell>
          <cell r="F877" t="str">
            <v>Dsbn - North Supvs &amp; Design</v>
          </cell>
          <cell r="G877" t="str">
            <v>XM</v>
          </cell>
          <cell r="H877" t="str">
            <v>I</v>
          </cell>
          <cell r="I877" t="str">
            <v>01MAA</v>
          </cell>
          <cell r="J877" t="str">
            <v>SR SYSTEM PROJECT MGR</v>
          </cell>
          <cell r="K877">
            <v>1</v>
          </cell>
          <cell r="L877">
            <v>33.299999999999997</v>
          </cell>
          <cell r="M877">
            <v>33.299999999999997</v>
          </cell>
          <cell r="N877" t="str">
            <v>Spv/Sup</v>
          </cell>
          <cell r="O877">
            <v>0</v>
          </cell>
          <cell r="P877">
            <v>33.299999999999997</v>
          </cell>
          <cell r="Q877">
            <v>0</v>
          </cell>
          <cell r="R877">
            <v>0</v>
          </cell>
          <cell r="S877">
            <v>0</v>
          </cell>
        </row>
        <row r="878">
          <cell r="B878" t="str">
            <v>Power Systems</v>
          </cell>
          <cell r="C878">
            <v>561</v>
          </cell>
          <cell r="D878" t="str">
            <v>Not A &amp; G</v>
          </cell>
          <cell r="E878">
            <v>5669</v>
          </cell>
          <cell r="F878" t="str">
            <v>Dsbn - North Supvs &amp; Design</v>
          </cell>
          <cell r="G878" t="str">
            <v>XM</v>
          </cell>
          <cell r="H878" t="str">
            <v>I</v>
          </cell>
          <cell r="I878" t="str">
            <v>01MAA</v>
          </cell>
          <cell r="J878" t="str">
            <v>SR SYSTEM PROJECT MGR</v>
          </cell>
          <cell r="K878">
            <v>1</v>
          </cell>
          <cell r="L878">
            <v>33.4</v>
          </cell>
          <cell r="M878">
            <v>33.4</v>
          </cell>
          <cell r="N878" t="str">
            <v>Spv/Sup</v>
          </cell>
          <cell r="O878">
            <v>0</v>
          </cell>
          <cell r="P878">
            <v>33.4</v>
          </cell>
          <cell r="Q878">
            <v>0</v>
          </cell>
          <cell r="R878">
            <v>0</v>
          </cell>
          <cell r="S878">
            <v>0</v>
          </cell>
        </row>
        <row r="879">
          <cell r="B879" t="str">
            <v>Power Systems</v>
          </cell>
          <cell r="C879">
            <v>561</v>
          </cell>
          <cell r="D879" t="str">
            <v>Not A &amp; G</v>
          </cell>
          <cell r="E879">
            <v>5669</v>
          </cell>
          <cell r="F879" t="str">
            <v>Dsbn - North Supvs &amp; Design</v>
          </cell>
          <cell r="G879" t="str">
            <v>XM</v>
          </cell>
          <cell r="H879" t="str">
            <v>I</v>
          </cell>
          <cell r="I879" t="str">
            <v>01MAA</v>
          </cell>
          <cell r="J879" t="str">
            <v>SR SYSTEM PROJECT MGR</v>
          </cell>
          <cell r="K879">
            <v>1</v>
          </cell>
          <cell r="L879">
            <v>33.58</v>
          </cell>
          <cell r="M879">
            <v>33.58</v>
          </cell>
          <cell r="N879" t="str">
            <v>Spv/Sup</v>
          </cell>
          <cell r="O879">
            <v>0</v>
          </cell>
          <cell r="P879">
            <v>33.58</v>
          </cell>
          <cell r="Q879">
            <v>0</v>
          </cell>
          <cell r="R879">
            <v>0</v>
          </cell>
          <cell r="S879">
            <v>0</v>
          </cell>
        </row>
        <row r="880">
          <cell r="B880" t="str">
            <v>Power Systems</v>
          </cell>
          <cell r="C880">
            <v>561</v>
          </cell>
          <cell r="D880" t="str">
            <v>Not A &amp; G</v>
          </cell>
          <cell r="E880">
            <v>5669</v>
          </cell>
          <cell r="F880" t="str">
            <v>Dsbn - North Supvs &amp; Design</v>
          </cell>
          <cell r="G880" t="str">
            <v>XM</v>
          </cell>
          <cell r="H880" t="str">
            <v>I</v>
          </cell>
          <cell r="I880" t="str">
            <v>01MB6</v>
          </cell>
          <cell r="J880" t="str">
            <v>SYSTEM PROJECT MGR</v>
          </cell>
          <cell r="K880">
            <v>1</v>
          </cell>
          <cell r="L880">
            <v>29.53</v>
          </cell>
          <cell r="M880">
            <v>29.53</v>
          </cell>
          <cell r="N880" t="str">
            <v>Spv/Sup</v>
          </cell>
          <cell r="O880">
            <v>0</v>
          </cell>
          <cell r="P880">
            <v>29.53</v>
          </cell>
          <cell r="Q880">
            <v>0</v>
          </cell>
          <cell r="R880">
            <v>0</v>
          </cell>
          <cell r="S880">
            <v>0</v>
          </cell>
        </row>
        <row r="881">
          <cell r="B881" t="str">
            <v>Power Systems</v>
          </cell>
          <cell r="C881">
            <v>561</v>
          </cell>
          <cell r="D881" t="str">
            <v>Not A &amp; G</v>
          </cell>
          <cell r="E881">
            <v>5669</v>
          </cell>
          <cell r="F881" t="str">
            <v>Dsbn - North Supvs &amp; Design</v>
          </cell>
          <cell r="G881" t="str">
            <v>XM</v>
          </cell>
          <cell r="H881" t="str">
            <v>I</v>
          </cell>
          <cell r="I881" t="str">
            <v>01MC6</v>
          </cell>
          <cell r="J881" t="str">
            <v>PROJECT DESIGNER I</v>
          </cell>
          <cell r="K881">
            <v>1</v>
          </cell>
          <cell r="L881">
            <v>25.76</v>
          </cell>
          <cell r="M881">
            <v>25.76</v>
          </cell>
          <cell r="N881" t="str">
            <v>Spv/Sup</v>
          </cell>
          <cell r="O881">
            <v>0</v>
          </cell>
          <cell r="P881">
            <v>25.76</v>
          </cell>
          <cell r="Q881">
            <v>0</v>
          </cell>
          <cell r="R881">
            <v>0</v>
          </cell>
          <cell r="S881">
            <v>0</v>
          </cell>
        </row>
        <row r="882">
          <cell r="B882" t="str">
            <v>Power Systems</v>
          </cell>
          <cell r="C882">
            <v>561</v>
          </cell>
          <cell r="D882" t="str">
            <v>Not A &amp; G</v>
          </cell>
          <cell r="E882">
            <v>5669</v>
          </cell>
          <cell r="F882" t="str">
            <v>Dsbn - North Supvs &amp; Design</v>
          </cell>
          <cell r="G882" t="str">
            <v>XM</v>
          </cell>
          <cell r="H882" t="str">
            <v>I</v>
          </cell>
          <cell r="I882" t="str">
            <v>01MC6</v>
          </cell>
          <cell r="J882" t="str">
            <v>PROJECT DESIGNER I</v>
          </cell>
          <cell r="K882">
            <v>1</v>
          </cell>
          <cell r="L882">
            <v>25.85</v>
          </cell>
          <cell r="M882">
            <v>25.85</v>
          </cell>
          <cell r="N882" t="str">
            <v>Spv/Sup</v>
          </cell>
          <cell r="O882">
            <v>0</v>
          </cell>
          <cell r="P882">
            <v>25.85</v>
          </cell>
          <cell r="Q882">
            <v>0</v>
          </cell>
          <cell r="R882">
            <v>0</v>
          </cell>
          <cell r="S882">
            <v>0</v>
          </cell>
        </row>
        <row r="883">
          <cell r="B883" t="str">
            <v>Power Systems</v>
          </cell>
          <cell r="C883">
            <v>561</v>
          </cell>
          <cell r="D883" t="str">
            <v>Not A &amp; G</v>
          </cell>
          <cell r="E883">
            <v>5669</v>
          </cell>
          <cell r="F883" t="str">
            <v>Dsbn - North Supvs &amp; Design</v>
          </cell>
          <cell r="G883" t="str">
            <v>XM</v>
          </cell>
          <cell r="H883" t="str">
            <v>I</v>
          </cell>
          <cell r="I883" t="str">
            <v>01MC6</v>
          </cell>
          <cell r="J883" t="str">
            <v>PROJECT DESIGNER I</v>
          </cell>
          <cell r="K883">
            <v>1</v>
          </cell>
          <cell r="L883">
            <v>25.89</v>
          </cell>
          <cell r="M883">
            <v>25.89</v>
          </cell>
          <cell r="N883" t="str">
            <v>Spv/Sup</v>
          </cell>
          <cell r="O883">
            <v>0</v>
          </cell>
          <cell r="P883">
            <v>25.89</v>
          </cell>
          <cell r="Q883">
            <v>0</v>
          </cell>
          <cell r="R883">
            <v>0</v>
          </cell>
          <cell r="S883">
            <v>0</v>
          </cell>
        </row>
        <row r="884">
          <cell r="B884" t="str">
            <v>Power Systems</v>
          </cell>
          <cell r="C884">
            <v>561</v>
          </cell>
          <cell r="D884" t="str">
            <v>Not A &amp; G</v>
          </cell>
          <cell r="E884">
            <v>5669</v>
          </cell>
          <cell r="F884" t="str">
            <v>Dsbn - North Supvs &amp; Design</v>
          </cell>
          <cell r="G884" t="str">
            <v>XM</v>
          </cell>
          <cell r="H884" t="str">
            <v>I</v>
          </cell>
          <cell r="I884" t="str">
            <v>01MC6</v>
          </cell>
          <cell r="J884" t="str">
            <v>PROJECT DESIGNER I</v>
          </cell>
          <cell r="K884">
            <v>1</v>
          </cell>
          <cell r="L884">
            <v>27</v>
          </cell>
          <cell r="M884">
            <v>27</v>
          </cell>
          <cell r="N884" t="str">
            <v>Spv/Sup</v>
          </cell>
          <cell r="O884">
            <v>0</v>
          </cell>
          <cell r="P884">
            <v>27</v>
          </cell>
          <cell r="Q884">
            <v>0</v>
          </cell>
          <cell r="R884">
            <v>0</v>
          </cell>
          <cell r="S884">
            <v>0</v>
          </cell>
        </row>
        <row r="885">
          <cell r="B885" t="str">
            <v>Power Systems</v>
          </cell>
          <cell r="C885">
            <v>561</v>
          </cell>
          <cell r="D885" t="str">
            <v>Not A &amp; G</v>
          </cell>
          <cell r="E885">
            <v>5669</v>
          </cell>
          <cell r="F885" t="str">
            <v>Dsbn - North Supvs &amp; Design</v>
          </cell>
          <cell r="G885" t="str">
            <v>XM</v>
          </cell>
          <cell r="H885" t="str">
            <v>I</v>
          </cell>
          <cell r="I885" t="str">
            <v>01MD5</v>
          </cell>
          <cell r="J885" t="str">
            <v>CUSTOMER PROJECT MGR II</v>
          </cell>
          <cell r="K885">
            <v>1</v>
          </cell>
          <cell r="L885">
            <v>21.8</v>
          </cell>
          <cell r="M885">
            <v>21.8</v>
          </cell>
          <cell r="N885" t="str">
            <v>Spv/Sup</v>
          </cell>
          <cell r="O885">
            <v>0</v>
          </cell>
          <cell r="P885">
            <v>21.8</v>
          </cell>
          <cell r="Q885">
            <v>0</v>
          </cell>
          <cell r="R885">
            <v>0</v>
          </cell>
          <cell r="S885">
            <v>0</v>
          </cell>
        </row>
        <row r="886">
          <cell r="B886" t="str">
            <v>Power Systems</v>
          </cell>
          <cell r="C886">
            <v>561</v>
          </cell>
          <cell r="D886" t="str">
            <v>Not A &amp; G</v>
          </cell>
          <cell r="E886">
            <v>5669</v>
          </cell>
          <cell r="F886" t="str">
            <v>Dsbn - North Supvs &amp; Design</v>
          </cell>
          <cell r="G886" t="str">
            <v>XM</v>
          </cell>
          <cell r="H886" t="str">
            <v>I</v>
          </cell>
          <cell r="I886" t="str">
            <v>01MD5</v>
          </cell>
          <cell r="J886" t="str">
            <v>CUSTOMER PROJECT MGR II</v>
          </cell>
          <cell r="K886">
            <v>2</v>
          </cell>
          <cell r="L886">
            <v>23.33</v>
          </cell>
          <cell r="M886">
            <v>46.66</v>
          </cell>
          <cell r="N886" t="str">
            <v>Spv/Sup</v>
          </cell>
          <cell r="O886">
            <v>0</v>
          </cell>
          <cell r="P886">
            <v>46.66</v>
          </cell>
          <cell r="Q886">
            <v>0</v>
          </cell>
          <cell r="R886">
            <v>0</v>
          </cell>
          <cell r="S886">
            <v>0</v>
          </cell>
        </row>
        <row r="887">
          <cell r="B887" t="str">
            <v>Power Systems</v>
          </cell>
          <cell r="C887">
            <v>561</v>
          </cell>
          <cell r="D887" t="str">
            <v>Not A &amp; G</v>
          </cell>
          <cell r="E887">
            <v>5669</v>
          </cell>
          <cell r="F887" t="str">
            <v>Dsbn - North Supvs &amp; Design</v>
          </cell>
          <cell r="G887" t="str">
            <v>XM</v>
          </cell>
          <cell r="H887" t="str">
            <v>I</v>
          </cell>
          <cell r="I887" t="str">
            <v>01MD6</v>
          </cell>
          <cell r="J887" t="str">
            <v>CUSTOMER PROJECT MGR I</v>
          </cell>
          <cell r="K887">
            <v>1</v>
          </cell>
          <cell r="L887">
            <v>24.49</v>
          </cell>
          <cell r="M887">
            <v>24.49</v>
          </cell>
          <cell r="N887" t="str">
            <v>Spv/Sup</v>
          </cell>
          <cell r="O887">
            <v>0</v>
          </cell>
          <cell r="P887">
            <v>24.49</v>
          </cell>
          <cell r="Q887">
            <v>0</v>
          </cell>
          <cell r="R887">
            <v>0</v>
          </cell>
          <cell r="S887">
            <v>0</v>
          </cell>
        </row>
        <row r="888">
          <cell r="B888" t="str">
            <v>Power Systems</v>
          </cell>
          <cell r="C888">
            <v>476</v>
          </cell>
          <cell r="D888" t="str">
            <v>Not A &amp; G</v>
          </cell>
          <cell r="E888">
            <v>4819</v>
          </cell>
          <cell r="F888" t="str">
            <v>Palm Beach Trans - Supv</v>
          </cell>
          <cell r="G888" t="str">
            <v>XM</v>
          </cell>
          <cell r="H888" t="str">
            <v>S</v>
          </cell>
          <cell r="I888" t="str">
            <v>01T42</v>
          </cell>
          <cell r="J888" t="str">
            <v>PGD OPERATIONS LEADER II</v>
          </cell>
          <cell r="K888">
            <v>1</v>
          </cell>
          <cell r="L888">
            <v>42.99</v>
          </cell>
          <cell r="M888">
            <v>42.99</v>
          </cell>
          <cell r="N888" t="str">
            <v>Spv/Sup</v>
          </cell>
          <cell r="O888">
            <v>0</v>
          </cell>
          <cell r="P888">
            <v>42.99</v>
          </cell>
          <cell r="Q888">
            <v>0</v>
          </cell>
          <cell r="R888">
            <v>0</v>
          </cell>
          <cell r="S888">
            <v>0</v>
          </cell>
        </row>
        <row r="889">
          <cell r="B889" t="str">
            <v>Power Systems</v>
          </cell>
          <cell r="C889">
            <v>476</v>
          </cell>
          <cell r="D889" t="str">
            <v>Not A &amp; G</v>
          </cell>
          <cell r="E889">
            <v>4819</v>
          </cell>
          <cell r="F889" t="str">
            <v>Palm Beach Trans - Supv</v>
          </cell>
          <cell r="G889" t="str">
            <v>NB</v>
          </cell>
          <cell r="H889" t="str">
            <v>I</v>
          </cell>
          <cell r="I889" t="str">
            <v>01X62</v>
          </cell>
          <cell r="J889" t="str">
            <v>ADMINISTRATIVE SPECIALIST II</v>
          </cell>
          <cell r="K889">
            <v>1</v>
          </cell>
          <cell r="L889">
            <v>13.99</v>
          </cell>
          <cell r="M889">
            <v>13.99</v>
          </cell>
          <cell r="N889" t="str">
            <v>Spv/Sup</v>
          </cell>
          <cell r="O889">
            <v>0</v>
          </cell>
          <cell r="P889">
            <v>13.99</v>
          </cell>
          <cell r="Q889">
            <v>0</v>
          </cell>
          <cell r="R889">
            <v>0</v>
          </cell>
          <cell r="S889">
            <v>0</v>
          </cell>
        </row>
        <row r="890">
          <cell r="B890" t="str">
            <v>Power Systems</v>
          </cell>
          <cell r="C890">
            <v>476</v>
          </cell>
          <cell r="D890" t="str">
            <v>Not A &amp; G</v>
          </cell>
          <cell r="E890">
            <v>4811</v>
          </cell>
          <cell r="F890" t="str">
            <v>Palm Beach Trans - Crew</v>
          </cell>
          <cell r="G890" t="str">
            <v>BU</v>
          </cell>
          <cell r="H890" t="str">
            <v>I</v>
          </cell>
          <cell r="I890" t="str">
            <v>06477</v>
          </cell>
          <cell r="J890" t="str">
            <v>CHIEF LINE SPEC - TRANS</v>
          </cell>
          <cell r="K890">
            <v>2</v>
          </cell>
          <cell r="L890">
            <v>27.71</v>
          </cell>
          <cell r="M890">
            <v>55.42</v>
          </cell>
          <cell r="N890" t="str">
            <v>Line</v>
          </cell>
          <cell r="O890">
            <v>0</v>
          </cell>
          <cell r="P890">
            <v>0</v>
          </cell>
          <cell r="Q890">
            <v>0</v>
          </cell>
          <cell r="R890">
            <v>55.42</v>
          </cell>
          <cell r="S890">
            <v>0</v>
          </cell>
        </row>
        <row r="891">
          <cell r="B891" t="str">
            <v>Power Systems</v>
          </cell>
          <cell r="C891">
            <v>476</v>
          </cell>
          <cell r="D891" t="str">
            <v>Not A &amp; G</v>
          </cell>
          <cell r="E891">
            <v>4811</v>
          </cell>
          <cell r="F891" t="str">
            <v>Palm Beach Trans - Crew</v>
          </cell>
          <cell r="G891" t="str">
            <v>BU</v>
          </cell>
          <cell r="H891" t="str">
            <v>I</v>
          </cell>
          <cell r="I891" t="str">
            <v>06480</v>
          </cell>
          <cell r="J891" t="str">
            <v>LINE SPEC - HIGH VOLT</v>
          </cell>
          <cell r="K891">
            <v>7</v>
          </cell>
          <cell r="L891">
            <v>26.04</v>
          </cell>
          <cell r="M891">
            <v>182.28</v>
          </cell>
          <cell r="N891" t="str">
            <v>Line</v>
          </cell>
          <cell r="O891">
            <v>0</v>
          </cell>
          <cell r="P891">
            <v>0</v>
          </cell>
          <cell r="Q891">
            <v>0</v>
          </cell>
          <cell r="R891">
            <v>182.28</v>
          </cell>
          <cell r="S891">
            <v>0</v>
          </cell>
        </row>
        <row r="892">
          <cell r="B892" t="str">
            <v>Power Systems</v>
          </cell>
          <cell r="C892">
            <v>476</v>
          </cell>
          <cell r="D892" t="str">
            <v>Not A &amp; G</v>
          </cell>
          <cell r="E892">
            <v>4811</v>
          </cell>
          <cell r="F892" t="str">
            <v>Palm Beach Trans - Crew</v>
          </cell>
          <cell r="G892" t="str">
            <v>BU</v>
          </cell>
          <cell r="H892" t="str">
            <v>I</v>
          </cell>
          <cell r="I892" t="str">
            <v>06984</v>
          </cell>
          <cell r="J892" t="str">
            <v>SR LINE SPEC - HI VOLT</v>
          </cell>
          <cell r="K892">
            <v>1</v>
          </cell>
          <cell r="L892">
            <v>27.37</v>
          </cell>
          <cell r="M892">
            <v>27.37</v>
          </cell>
          <cell r="N892" t="str">
            <v>Line</v>
          </cell>
          <cell r="O892">
            <v>0</v>
          </cell>
          <cell r="P892">
            <v>0</v>
          </cell>
          <cell r="Q892">
            <v>0</v>
          </cell>
          <cell r="R892">
            <v>27.37</v>
          </cell>
          <cell r="S892">
            <v>0</v>
          </cell>
        </row>
        <row r="893">
          <cell r="B893" t="str">
            <v>Power Systems</v>
          </cell>
          <cell r="C893">
            <v>561</v>
          </cell>
          <cell r="D893" t="str">
            <v>Not A &amp; G</v>
          </cell>
          <cell r="E893">
            <v>5669</v>
          </cell>
          <cell r="F893" t="str">
            <v>Dsbn - North Supvs &amp; Design</v>
          </cell>
          <cell r="G893" t="str">
            <v>XM</v>
          </cell>
          <cell r="H893" t="str">
            <v>I</v>
          </cell>
          <cell r="I893" t="str">
            <v>01MD6</v>
          </cell>
          <cell r="J893" t="str">
            <v>CUSTOMER PROJECT MGR I</v>
          </cell>
          <cell r="K893">
            <v>1</v>
          </cell>
          <cell r="L893">
            <v>25.08</v>
          </cell>
          <cell r="M893">
            <v>25.08</v>
          </cell>
          <cell r="N893" t="str">
            <v>Spv/Sup</v>
          </cell>
          <cell r="O893">
            <v>0</v>
          </cell>
          <cell r="P893">
            <v>25.08</v>
          </cell>
          <cell r="Q893">
            <v>0</v>
          </cell>
          <cell r="R893">
            <v>0</v>
          </cell>
          <cell r="S893">
            <v>0</v>
          </cell>
        </row>
        <row r="894">
          <cell r="B894" t="str">
            <v>Power Systems</v>
          </cell>
          <cell r="C894">
            <v>561</v>
          </cell>
          <cell r="D894" t="str">
            <v>Not A &amp; G</v>
          </cell>
          <cell r="E894">
            <v>5669</v>
          </cell>
          <cell r="F894" t="str">
            <v>Dsbn - North Supvs &amp; Design</v>
          </cell>
          <cell r="G894" t="str">
            <v>XM</v>
          </cell>
          <cell r="H894" t="str">
            <v>I</v>
          </cell>
          <cell r="I894" t="str">
            <v>01MD6</v>
          </cell>
          <cell r="J894" t="str">
            <v>CUSTOMER PROJECT MGR I</v>
          </cell>
          <cell r="K894">
            <v>1</v>
          </cell>
          <cell r="L894">
            <v>25.86</v>
          </cell>
          <cell r="M894">
            <v>25.86</v>
          </cell>
          <cell r="N894" t="str">
            <v>Spv/Sup</v>
          </cell>
          <cell r="O894">
            <v>0</v>
          </cell>
          <cell r="P894">
            <v>25.86</v>
          </cell>
          <cell r="Q894">
            <v>0</v>
          </cell>
          <cell r="R894">
            <v>0</v>
          </cell>
          <cell r="S894">
            <v>0</v>
          </cell>
        </row>
        <row r="895">
          <cell r="B895" t="str">
            <v>Power Systems</v>
          </cell>
          <cell r="C895">
            <v>561</v>
          </cell>
          <cell r="D895" t="str">
            <v>Not A &amp; G</v>
          </cell>
          <cell r="E895">
            <v>5669</v>
          </cell>
          <cell r="F895" t="str">
            <v>Dsbn - North Supvs &amp; Design</v>
          </cell>
          <cell r="G895" t="str">
            <v>XM</v>
          </cell>
          <cell r="H895" t="str">
            <v>I</v>
          </cell>
          <cell r="I895" t="str">
            <v>01MD6</v>
          </cell>
          <cell r="J895" t="str">
            <v>CUSTOMER PROJECT MGR I</v>
          </cell>
          <cell r="K895">
            <v>3</v>
          </cell>
          <cell r="L895">
            <v>25.89</v>
          </cell>
          <cell r="M895">
            <v>77.67</v>
          </cell>
          <cell r="N895" t="str">
            <v>Spv/Sup</v>
          </cell>
          <cell r="O895">
            <v>0</v>
          </cell>
          <cell r="P895">
            <v>77.67</v>
          </cell>
          <cell r="Q895">
            <v>0</v>
          </cell>
          <cell r="R895">
            <v>0</v>
          </cell>
          <cell r="S895">
            <v>0</v>
          </cell>
        </row>
        <row r="896">
          <cell r="B896" t="str">
            <v>Power Systems</v>
          </cell>
          <cell r="C896">
            <v>561</v>
          </cell>
          <cell r="D896" t="str">
            <v>Not A &amp; G</v>
          </cell>
          <cell r="E896">
            <v>5669</v>
          </cell>
          <cell r="F896" t="str">
            <v>Dsbn - North Supvs &amp; Design</v>
          </cell>
          <cell r="G896" t="str">
            <v>XM</v>
          </cell>
          <cell r="H896" t="str">
            <v>S</v>
          </cell>
          <cell r="I896" t="str">
            <v>01MD7</v>
          </cell>
          <cell r="J896" t="str">
            <v>CUSTOMER PROJECT MANAGER</v>
          </cell>
          <cell r="K896">
            <v>1</v>
          </cell>
          <cell r="L896">
            <v>32.380000000000003</v>
          </cell>
          <cell r="M896">
            <v>32.380000000000003</v>
          </cell>
          <cell r="N896" t="str">
            <v>Spv/Sup</v>
          </cell>
          <cell r="O896">
            <v>0</v>
          </cell>
          <cell r="P896">
            <v>32.380000000000003</v>
          </cell>
          <cell r="Q896">
            <v>0</v>
          </cell>
          <cell r="R896">
            <v>0</v>
          </cell>
          <cell r="S896">
            <v>0</v>
          </cell>
        </row>
        <row r="897">
          <cell r="B897" t="str">
            <v>Power Systems</v>
          </cell>
          <cell r="C897">
            <v>561</v>
          </cell>
          <cell r="D897" t="str">
            <v>Not A &amp; G</v>
          </cell>
          <cell r="E897">
            <v>5669</v>
          </cell>
          <cell r="F897" t="str">
            <v>Dsbn - North Supvs &amp; Design</v>
          </cell>
          <cell r="G897" t="str">
            <v>XM</v>
          </cell>
          <cell r="H897" t="str">
            <v>M</v>
          </cell>
          <cell r="I897" t="str">
            <v>01ME3</v>
          </cell>
          <cell r="J897" t="str">
            <v>DISTRIBUTION AREA MGR I</v>
          </cell>
          <cell r="K897">
            <v>1</v>
          </cell>
          <cell r="L897">
            <v>51.16</v>
          </cell>
          <cell r="M897">
            <v>51.16</v>
          </cell>
          <cell r="N897" t="str">
            <v>Spv/Sup</v>
          </cell>
          <cell r="O897">
            <v>0</v>
          </cell>
          <cell r="P897">
            <v>51.16</v>
          </cell>
          <cell r="Q897">
            <v>0</v>
          </cell>
          <cell r="R897">
            <v>0</v>
          </cell>
          <cell r="S897">
            <v>0</v>
          </cell>
        </row>
        <row r="898">
          <cell r="B898" t="str">
            <v>Power Systems</v>
          </cell>
          <cell r="C898">
            <v>561</v>
          </cell>
          <cell r="D898" t="str">
            <v>Not A &amp; G</v>
          </cell>
          <cell r="E898">
            <v>5669</v>
          </cell>
          <cell r="F898" t="str">
            <v>Dsbn - North Supvs &amp; Design</v>
          </cell>
          <cell r="G898" t="str">
            <v>XM</v>
          </cell>
          <cell r="H898" t="str">
            <v>I</v>
          </cell>
          <cell r="I898" t="str">
            <v>01ME6</v>
          </cell>
          <cell r="J898" t="str">
            <v>PROJECT DESIGNER II</v>
          </cell>
          <cell r="K898">
            <v>1</v>
          </cell>
          <cell r="L898">
            <v>23.28</v>
          </cell>
          <cell r="M898">
            <v>23.28</v>
          </cell>
          <cell r="N898" t="str">
            <v>Spv/Sup</v>
          </cell>
          <cell r="O898">
            <v>0</v>
          </cell>
          <cell r="P898">
            <v>23.28</v>
          </cell>
          <cell r="Q898">
            <v>0</v>
          </cell>
          <cell r="R898">
            <v>0</v>
          </cell>
          <cell r="S898">
            <v>0</v>
          </cell>
        </row>
        <row r="899">
          <cell r="B899" t="str">
            <v>Power Systems</v>
          </cell>
          <cell r="C899">
            <v>561</v>
          </cell>
          <cell r="D899" t="str">
            <v>Not A &amp; G</v>
          </cell>
          <cell r="E899">
            <v>5669</v>
          </cell>
          <cell r="F899" t="str">
            <v>Dsbn - North Supvs &amp; Design</v>
          </cell>
          <cell r="G899" t="str">
            <v>XM</v>
          </cell>
          <cell r="H899" t="str">
            <v>I</v>
          </cell>
          <cell r="I899" t="str">
            <v>01ME6</v>
          </cell>
          <cell r="J899" t="str">
            <v>PROJECT DESIGNER II</v>
          </cell>
          <cell r="K899">
            <v>3</v>
          </cell>
          <cell r="L899">
            <v>23.33</v>
          </cell>
          <cell r="M899">
            <v>69.989999999999995</v>
          </cell>
          <cell r="N899" t="str">
            <v>Spv/Sup</v>
          </cell>
          <cell r="O899">
            <v>0</v>
          </cell>
          <cell r="P899">
            <v>69.989999999999995</v>
          </cell>
          <cell r="Q899">
            <v>0</v>
          </cell>
          <cell r="R899">
            <v>0</v>
          </cell>
          <cell r="S899">
            <v>0</v>
          </cell>
        </row>
        <row r="900">
          <cell r="B900" t="str">
            <v>Power Systems</v>
          </cell>
          <cell r="C900">
            <v>561</v>
          </cell>
          <cell r="D900" t="str">
            <v>Not A &amp; G</v>
          </cell>
          <cell r="E900">
            <v>5669</v>
          </cell>
          <cell r="F900" t="str">
            <v>Dsbn - North Supvs &amp; Design</v>
          </cell>
          <cell r="G900" t="str">
            <v>XM</v>
          </cell>
          <cell r="H900" t="str">
            <v>I</v>
          </cell>
          <cell r="I900" t="str">
            <v>01ME6</v>
          </cell>
          <cell r="J900" t="str">
            <v>PROJECT DESIGNER II</v>
          </cell>
          <cell r="K900">
            <v>1</v>
          </cell>
          <cell r="L900">
            <v>23.99</v>
          </cell>
          <cell r="M900">
            <v>23.99</v>
          </cell>
          <cell r="N900" t="str">
            <v>Spv/Sup</v>
          </cell>
          <cell r="O900">
            <v>0</v>
          </cell>
          <cell r="P900">
            <v>23.99</v>
          </cell>
          <cell r="Q900">
            <v>0</v>
          </cell>
          <cell r="R900">
            <v>0</v>
          </cell>
          <cell r="S900">
            <v>0</v>
          </cell>
        </row>
        <row r="901">
          <cell r="B901" t="str">
            <v>Power Systems</v>
          </cell>
          <cell r="C901">
            <v>561</v>
          </cell>
          <cell r="D901" t="str">
            <v>Not A &amp; G</v>
          </cell>
          <cell r="E901">
            <v>5669</v>
          </cell>
          <cell r="F901" t="str">
            <v>Dsbn - North Supvs &amp; Design</v>
          </cell>
          <cell r="G901" t="str">
            <v>XM</v>
          </cell>
          <cell r="H901" t="str">
            <v>I</v>
          </cell>
          <cell r="I901" t="str">
            <v>01MF6</v>
          </cell>
          <cell r="J901" t="str">
            <v>ASSOCIATE PROJECT DESIGNER</v>
          </cell>
          <cell r="K901">
            <v>1</v>
          </cell>
          <cell r="L901">
            <v>16.75</v>
          </cell>
          <cell r="M901">
            <v>16.75</v>
          </cell>
          <cell r="N901" t="str">
            <v>Spv/Sup</v>
          </cell>
          <cell r="O901">
            <v>0</v>
          </cell>
          <cell r="P901">
            <v>16.75</v>
          </cell>
          <cell r="Q901">
            <v>0</v>
          </cell>
          <cell r="R901">
            <v>0</v>
          </cell>
          <cell r="S901">
            <v>0</v>
          </cell>
        </row>
        <row r="902">
          <cell r="B902" t="str">
            <v>Power Systems</v>
          </cell>
          <cell r="C902">
            <v>561</v>
          </cell>
          <cell r="D902" t="str">
            <v>Not A &amp; G</v>
          </cell>
          <cell r="E902">
            <v>5669</v>
          </cell>
          <cell r="F902" t="str">
            <v>Dsbn - North Supvs &amp; Design</v>
          </cell>
          <cell r="G902" t="str">
            <v>XM</v>
          </cell>
          <cell r="H902" t="str">
            <v>I</v>
          </cell>
          <cell r="I902" t="str">
            <v>01MF6</v>
          </cell>
          <cell r="J902" t="str">
            <v>ASSOCIATE PROJECT DESIGNER</v>
          </cell>
          <cell r="K902">
            <v>1</v>
          </cell>
          <cell r="L902">
            <v>20.23</v>
          </cell>
          <cell r="M902">
            <v>20.23</v>
          </cell>
          <cell r="N902" t="str">
            <v>Spv/Sup</v>
          </cell>
          <cell r="O902">
            <v>0</v>
          </cell>
          <cell r="P902">
            <v>20.23</v>
          </cell>
          <cell r="Q902">
            <v>0</v>
          </cell>
          <cell r="R902">
            <v>0</v>
          </cell>
          <cell r="S902">
            <v>0</v>
          </cell>
        </row>
        <row r="903">
          <cell r="B903" t="str">
            <v>Power Systems</v>
          </cell>
          <cell r="C903">
            <v>561</v>
          </cell>
          <cell r="D903" t="str">
            <v>Not A &amp; G</v>
          </cell>
          <cell r="E903">
            <v>5669</v>
          </cell>
          <cell r="F903" t="str">
            <v>Dsbn - North Supvs &amp; Design</v>
          </cell>
          <cell r="G903" t="str">
            <v>XM</v>
          </cell>
          <cell r="H903" t="str">
            <v>I</v>
          </cell>
          <cell r="I903" t="str">
            <v>01MF6</v>
          </cell>
          <cell r="J903" t="str">
            <v>ASSOCIATE PROJECT DESIGNER</v>
          </cell>
          <cell r="K903">
            <v>1</v>
          </cell>
          <cell r="L903">
            <v>20.66</v>
          </cell>
          <cell r="M903">
            <v>20.66</v>
          </cell>
          <cell r="N903" t="str">
            <v>Spv/Sup</v>
          </cell>
          <cell r="O903">
            <v>0</v>
          </cell>
          <cell r="P903">
            <v>20.66</v>
          </cell>
          <cell r="Q903">
            <v>0</v>
          </cell>
          <cell r="R903">
            <v>0</v>
          </cell>
          <cell r="S903">
            <v>0</v>
          </cell>
        </row>
        <row r="904">
          <cell r="B904" t="str">
            <v>Power Systems</v>
          </cell>
          <cell r="C904">
            <v>561</v>
          </cell>
          <cell r="D904" t="str">
            <v>Not A &amp; G</v>
          </cell>
          <cell r="E904">
            <v>5669</v>
          </cell>
          <cell r="F904" t="str">
            <v>Dsbn - North Supvs &amp; Design</v>
          </cell>
          <cell r="G904" t="str">
            <v>XM</v>
          </cell>
          <cell r="H904" t="str">
            <v>S</v>
          </cell>
          <cell r="I904" t="str">
            <v>01MP5</v>
          </cell>
          <cell r="J904" t="str">
            <v>DISTRIBUTION SUPV II</v>
          </cell>
          <cell r="K904">
            <v>1</v>
          </cell>
          <cell r="L904">
            <v>33.450000000000003</v>
          </cell>
          <cell r="M904">
            <v>33.450000000000003</v>
          </cell>
          <cell r="N904" t="str">
            <v>Spv/Sup</v>
          </cell>
          <cell r="O904">
            <v>0</v>
          </cell>
          <cell r="P904">
            <v>33.450000000000003</v>
          </cell>
          <cell r="Q904">
            <v>0</v>
          </cell>
          <cell r="R904">
            <v>0</v>
          </cell>
          <cell r="S904">
            <v>0</v>
          </cell>
        </row>
        <row r="905">
          <cell r="B905" t="str">
            <v>Power Systems</v>
          </cell>
          <cell r="C905">
            <v>561</v>
          </cell>
          <cell r="D905" t="str">
            <v>Not A &amp; G</v>
          </cell>
          <cell r="E905">
            <v>5669</v>
          </cell>
          <cell r="F905" t="str">
            <v>Dsbn - North Supvs &amp; Design</v>
          </cell>
          <cell r="G905" t="str">
            <v>XM</v>
          </cell>
          <cell r="H905" t="str">
            <v>S</v>
          </cell>
          <cell r="I905" t="str">
            <v>01MP5</v>
          </cell>
          <cell r="J905" t="str">
            <v>DISTRIBUTION SUPV II</v>
          </cell>
          <cell r="K905">
            <v>2</v>
          </cell>
          <cell r="L905">
            <v>35.909999999999997</v>
          </cell>
          <cell r="M905">
            <v>71.819999999999993</v>
          </cell>
          <cell r="N905" t="str">
            <v>Spv/Sup</v>
          </cell>
          <cell r="O905">
            <v>0</v>
          </cell>
          <cell r="P905">
            <v>71.819999999999993</v>
          </cell>
          <cell r="Q905">
            <v>0</v>
          </cell>
          <cell r="R905">
            <v>0</v>
          </cell>
          <cell r="S905">
            <v>0</v>
          </cell>
        </row>
        <row r="906">
          <cell r="B906" t="str">
            <v>Power Systems</v>
          </cell>
          <cell r="C906">
            <v>561</v>
          </cell>
          <cell r="D906" t="str">
            <v>Not A &amp; G</v>
          </cell>
          <cell r="E906">
            <v>5669</v>
          </cell>
          <cell r="F906" t="str">
            <v>Dsbn - North Supvs &amp; Design</v>
          </cell>
          <cell r="G906" t="str">
            <v>XM</v>
          </cell>
          <cell r="H906" t="str">
            <v>S</v>
          </cell>
          <cell r="I906" t="str">
            <v>01MP5</v>
          </cell>
          <cell r="J906" t="str">
            <v>DISTRIBUTION SUPV II</v>
          </cell>
          <cell r="K906">
            <v>1</v>
          </cell>
          <cell r="L906">
            <v>36.15</v>
          </cell>
          <cell r="M906">
            <v>36.15</v>
          </cell>
          <cell r="N906" t="str">
            <v>Spv/Sup</v>
          </cell>
          <cell r="O906">
            <v>0</v>
          </cell>
          <cell r="P906">
            <v>36.15</v>
          </cell>
          <cell r="Q906">
            <v>0</v>
          </cell>
          <cell r="R906">
            <v>0</v>
          </cell>
          <cell r="S906">
            <v>0</v>
          </cell>
        </row>
        <row r="907">
          <cell r="B907" t="str">
            <v>Power Systems</v>
          </cell>
          <cell r="C907">
            <v>561</v>
          </cell>
          <cell r="D907" t="str">
            <v>Not A &amp; G</v>
          </cell>
          <cell r="E907">
            <v>5669</v>
          </cell>
          <cell r="F907" t="str">
            <v>Dsbn - North Supvs &amp; Design</v>
          </cell>
          <cell r="G907" t="str">
            <v>XM</v>
          </cell>
          <cell r="H907" t="str">
            <v>S</v>
          </cell>
          <cell r="I907" t="str">
            <v>01MP5</v>
          </cell>
          <cell r="J907" t="str">
            <v>DISTRIBUTION SUPV II</v>
          </cell>
          <cell r="K907">
            <v>1</v>
          </cell>
          <cell r="L907">
            <v>36.479999999999997</v>
          </cell>
          <cell r="M907">
            <v>36.479999999999997</v>
          </cell>
          <cell r="N907" t="str">
            <v>Spv/Sup</v>
          </cell>
          <cell r="O907">
            <v>0</v>
          </cell>
          <cell r="P907">
            <v>36.479999999999997</v>
          </cell>
          <cell r="Q907">
            <v>0</v>
          </cell>
          <cell r="R907">
            <v>0</v>
          </cell>
          <cell r="S907">
            <v>0</v>
          </cell>
        </row>
        <row r="908">
          <cell r="B908" t="str">
            <v>Power Systems</v>
          </cell>
          <cell r="C908">
            <v>486</v>
          </cell>
          <cell r="D908" t="str">
            <v>Not A &amp; G</v>
          </cell>
          <cell r="E908">
            <v>4851</v>
          </cell>
          <cell r="F908" t="str">
            <v>Midway Subst Crew</v>
          </cell>
          <cell r="G908" t="str">
            <v>BU</v>
          </cell>
          <cell r="H908" t="str">
            <v>I</v>
          </cell>
          <cell r="I908" t="str">
            <v>05330</v>
          </cell>
          <cell r="J908" t="str">
            <v>ELEC SUBST</v>
          </cell>
          <cell r="K908">
            <v>3</v>
          </cell>
          <cell r="L908">
            <v>26.04</v>
          </cell>
          <cell r="M908">
            <v>78.12</v>
          </cell>
          <cell r="N908" t="str">
            <v>Line</v>
          </cell>
          <cell r="O908">
            <v>0</v>
          </cell>
          <cell r="P908">
            <v>0</v>
          </cell>
          <cell r="Q908">
            <v>0</v>
          </cell>
          <cell r="R908">
            <v>78.12</v>
          </cell>
          <cell r="S908">
            <v>0</v>
          </cell>
        </row>
        <row r="909">
          <cell r="B909" t="str">
            <v>Power Systems</v>
          </cell>
          <cell r="C909">
            <v>486</v>
          </cell>
          <cell r="D909" t="str">
            <v>Not A &amp; G</v>
          </cell>
          <cell r="E909">
            <v>4854</v>
          </cell>
          <cell r="F909" t="str">
            <v>Martin Substation Crew</v>
          </cell>
          <cell r="G909" t="str">
            <v>BU</v>
          </cell>
          <cell r="H909" t="str">
            <v>I</v>
          </cell>
          <cell r="I909" t="str">
            <v>05330</v>
          </cell>
          <cell r="J909" t="str">
            <v>ELEC SUBST</v>
          </cell>
          <cell r="K909">
            <v>4</v>
          </cell>
          <cell r="L909">
            <v>26.04</v>
          </cell>
          <cell r="M909">
            <v>104.16</v>
          </cell>
          <cell r="N909" t="str">
            <v>Line</v>
          </cell>
          <cell r="O909">
            <v>0</v>
          </cell>
          <cell r="P909">
            <v>0</v>
          </cell>
          <cell r="Q909">
            <v>0</v>
          </cell>
          <cell r="R909">
            <v>104.16</v>
          </cell>
          <cell r="S909">
            <v>0</v>
          </cell>
        </row>
        <row r="910">
          <cell r="B910" t="str">
            <v>Power Systems</v>
          </cell>
          <cell r="C910">
            <v>486</v>
          </cell>
          <cell r="D910" t="str">
            <v>Not A &amp; G</v>
          </cell>
          <cell r="E910">
            <v>4855</v>
          </cell>
          <cell r="F910" t="str">
            <v>St Lucie Substation Crew</v>
          </cell>
          <cell r="G910" t="str">
            <v>BU</v>
          </cell>
          <cell r="H910" t="str">
            <v>I</v>
          </cell>
          <cell r="I910" t="str">
            <v>05330</v>
          </cell>
          <cell r="J910" t="str">
            <v>ELEC SUBST</v>
          </cell>
          <cell r="K910">
            <v>2</v>
          </cell>
          <cell r="L910">
            <v>26.04</v>
          </cell>
          <cell r="M910">
            <v>52.08</v>
          </cell>
          <cell r="N910" t="str">
            <v>Line</v>
          </cell>
          <cell r="O910">
            <v>0</v>
          </cell>
          <cell r="P910">
            <v>0</v>
          </cell>
          <cell r="Q910">
            <v>0</v>
          </cell>
          <cell r="R910">
            <v>52.08</v>
          </cell>
          <cell r="S910">
            <v>0</v>
          </cell>
        </row>
        <row r="911">
          <cell r="B911" t="str">
            <v>Power Systems</v>
          </cell>
          <cell r="C911">
            <v>486</v>
          </cell>
          <cell r="D911" t="str">
            <v>Not A &amp; G</v>
          </cell>
          <cell r="E911">
            <v>4851</v>
          </cell>
          <cell r="F911" t="str">
            <v>Midway Subst Crew</v>
          </cell>
          <cell r="G911" t="str">
            <v>BU</v>
          </cell>
          <cell r="H911" t="str">
            <v>I</v>
          </cell>
          <cell r="I911" t="str">
            <v>05475</v>
          </cell>
          <cell r="J911" t="str">
            <v>LINE SPEC</v>
          </cell>
          <cell r="K911">
            <v>1</v>
          </cell>
          <cell r="L911">
            <v>26.04</v>
          </cell>
          <cell r="M911">
            <v>26.04</v>
          </cell>
          <cell r="N911" t="str">
            <v>Line</v>
          </cell>
          <cell r="O911">
            <v>0</v>
          </cell>
          <cell r="P911">
            <v>0</v>
          </cell>
          <cell r="Q911">
            <v>0</v>
          </cell>
          <cell r="R911">
            <v>26.04</v>
          </cell>
          <cell r="S911">
            <v>0</v>
          </cell>
        </row>
        <row r="912">
          <cell r="B912" t="str">
            <v>Power Systems</v>
          </cell>
          <cell r="C912">
            <v>486</v>
          </cell>
          <cell r="D912" t="str">
            <v>Not A &amp; G</v>
          </cell>
          <cell r="E912">
            <v>4851</v>
          </cell>
          <cell r="F912" t="str">
            <v>Midway Subst Crew</v>
          </cell>
          <cell r="G912" t="str">
            <v>BU</v>
          </cell>
          <cell r="H912" t="str">
            <v>I</v>
          </cell>
          <cell r="I912" t="str">
            <v>05605</v>
          </cell>
          <cell r="J912" t="str">
            <v>OPERATION CLERK A STENO</v>
          </cell>
          <cell r="K912">
            <v>1</v>
          </cell>
          <cell r="L912">
            <v>20.12</v>
          </cell>
          <cell r="M912">
            <v>20.12</v>
          </cell>
          <cell r="N912" t="str">
            <v>Barg Unit Supp</v>
          </cell>
          <cell r="O912">
            <v>0</v>
          </cell>
          <cell r="P912">
            <v>0</v>
          </cell>
          <cell r="Q912">
            <v>20.12</v>
          </cell>
          <cell r="R912">
            <v>0</v>
          </cell>
          <cell r="S912">
            <v>0</v>
          </cell>
        </row>
        <row r="913">
          <cell r="B913" t="str">
            <v>Power Systems</v>
          </cell>
          <cell r="C913">
            <v>486</v>
          </cell>
          <cell r="D913" t="str">
            <v>Not A &amp; G</v>
          </cell>
          <cell r="E913">
            <v>4852</v>
          </cell>
          <cell r="F913" t="str">
            <v>Midway Subst Biwkly</v>
          </cell>
          <cell r="G913" t="str">
            <v>BU</v>
          </cell>
          <cell r="H913" t="str">
            <v>I</v>
          </cell>
          <cell r="I913" t="str">
            <v>05854</v>
          </cell>
          <cell r="J913" t="str">
            <v>CHIEF SUBST ELECT</v>
          </cell>
          <cell r="K913">
            <v>4</v>
          </cell>
          <cell r="L913">
            <v>27.71</v>
          </cell>
          <cell r="M913">
            <v>110.84</v>
          </cell>
          <cell r="N913" t="str">
            <v>Line</v>
          </cell>
          <cell r="O913">
            <v>0</v>
          </cell>
          <cell r="P913">
            <v>0</v>
          </cell>
          <cell r="Q913">
            <v>0</v>
          </cell>
          <cell r="R913">
            <v>110.84</v>
          </cell>
          <cell r="S913">
            <v>0</v>
          </cell>
        </row>
        <row r="914">
          <cell r="B914" t="str">
            <v>Power Systems</v>
          </cell>
          <cell r="C914">
            <v>486</v>
          </cell>
          <cell r="D914" t="str">
            <v>Not A &amp; G</v>
          </cell>
          <cell r="E914">
            <v>4851</v>
          </cell>
          <cell r="F914" t="str">
            <v>Midway Subst Crew</v>
          </cell>
          <cell r="G914" t="str">
            <v>BU</v>
          </cell>
          <cell r="H914" t="str">
            <v>I</v>
          </cell>
          <cell r="I914" t="str">
            <v>06189</v>
          </cell>
          <cell r="J914" t="str">
            <v>LEAD ELECT</v>
          </cell>
          <cell r="K914">
            <v>3</v>
          </cell>
          <cell r="L914">
            <v>26.66</v>
          </cell>
          <cell r="M914">
            <v>79.98</v>
          </cell>
          <cell r="N914" t="str">
            <v>Line</v>
          </cell>
          <cell r="O914">
            <v>0</v>
          </cell>
          <cell r="P914">
            <v>0</v>
          </cell>
          <cell r="Q914">
            <v>0</v>
          </cell>
          <cell r="R914">
            <v>79.98</v>
          </cell>
          <cell r="S914">
            <v>0</v>
          </cell>
        </row>
        <row r="915">
          <cell r="B915" t="str">
            <v>Power Systems</v>
          </cell>
          <cell r="C915">
            <v>486</v>
          </cell>
          <cell r="D915" t="str">
            <v>Not A &amp; G</v>
          </cell>
          <cell r="E915">
            <v>4854</v>
          </cell>
          <cell r="F915" t="str">
            <v>Martin Substation Crew</v>
          </cell>
          <cell r="G915" t="str">
            <v>BU</v>
          </cell>
          <cell r="H915" t="str">
            <v>I</v>
          </cell>
          <cell r="I915" t="str">
            <v>06189</v>
          </cell>
          <cell r="J915" t="str">
            <v>LEAD ELECT</v>
          </cell>
          <cell r="K915">
            <v>2</v>
          </cell>
          <cell r="L915">
            <v>26.66</v>
          </cell>
          <cell r="M915">
            <v>53.32</v>
          </cell>
          <cell r="N915" t="str">
            <v>Line</v>
          </cell>
          <cell r="O915">
            <v>0</v>
          </cell>
          <cell r="P915">
            <v>0</v>
          </cell>
          <cell r="Q915">
            <v>0</v>
          </cell>
          <cell r="R915">
            <v>53.32</v>
          </cell>
          <cell r="S915">
            <v>0</v>
          </cell>
        </row>
        <row r="916">
          <cell r="B916" t="str">
            <v>Power Systems</v>
          </cell>
          <cell r="C916">
            <v>486</v>
          </cell>
          <cell r="D916" t="str">
            <v>Not A &amp; G</v>
          </cell>
          <cell r="E916">
            <v>4855</v>
          </cell>
          <cell r="F916" t="str">
            <v>St Lucie Substation Crew</v>
          </cell>
          <cell r="G916" t="str">
            <v>BU</v>
          </cell>
          <cell r="H916" t="str">
            <v>I</v>
          </cell>
          <cell r="I916" t="str">
            <v>06189</v>
          </cell>
          <cell r="J916" t="str">
            <v>LEAD ELECT</v>
          </cell>
          <cell r="K916">
            <v>1</v>
          </cell>
          <cell r="L916">
            <v>26.66</v>
          </cell>
          <cell r="M916">
            <v>26.66</v>
          </cell>
          <cell r="N916" t="str">
            <v>Line</v>
          </cell>
          <cell r="O916">
            <v>0</v>
          </cell>
          <cell r="P916">
            <v>0</v>
          </cell>
          <cell r="Q916">
            <v>0</v>
          </cell>
          <cell r="R916">
            <v>26.66</v>
          </cell>
          <cell r="S916">
            <v>0</v>
          </cell>
        </row>
        <row r="917">
          <cell r="B917" t="str">
            <v>Power Systems</v>
          </cell>
          <cell r="C917">
            <v>561</v>
          </cell>
          <cell r="D917" t="str">
            <v>Not A &amp; G</v>
          </cell>
          <cell r="E917">
            <v>5669</v>
          </cell>
          <cell r="F917" t="str">
            <v>Dsbn - North Supvs &amp; Design</v>
          </cell>
          <cell r="G917" t="str">
            <v>XM</v>
          </cell>
          <cell r="H917" t="str">
            <v>S</v>
          </cell>
          <cell r="I917" t="str">
            <v>01MP5</v>
          </cell>
          <cell r="J917" t="str">
            <v>DISTRIBUTION SUPV II</v>
          </cell>
          <cell r="K917">
            <v>3</v>
          </cell>
          <cell r="L917">
            <v>36.5</v>
          </cell>
          <cell r="M917">
            <v>109.5</v>
          </cell>
          <cell r="N917" t="str">
            <v>Spv/Sup</v>
          </cell>
          <cell r="O917">
            <v>0</v>
          </cell>
          <cell r="P917">
            <v>109.5</v>
          </cell>
          <cell r="Q917">
            <v>0</v>
          </cell>
          <cell r="R917">
            <v>0</v>
          </cell>
          <cell r="S917">
            <v>0</v>
          </cell>
        </row>
        <row r="918">
          <cell r="B918" t="str">
            <v>Power Systems</v>
          </cell>
          <cell r="C918">
            <v>561</v>
          </cell>
          <cell r="D918" t="str">
            <v>Not A &amp; G</v>
          </cell>
          <cell r="E918">
            <v>5669</v>
          </cell>
          <cell r="F918" t="str">
            <v>Dsbn - North Supvs &amp; Design</v>
          </cell>
          <cell r="G918" t="str">
            <v>XM</v>
          </cell>
          <cell r="H918" t="str">
            <v>S</v>
          </cell>
          <cell r="I918" t="str">
            <v>01MQ5</v>
          </cell>
          <cell r="J918" t="str">
            <v>DISTRIBUTION SUPV III</v>
          </cell>
          <cell r="K918">
            <v>1</v>
          </cell>
          <cell r="L918">
            <v>33.25</v>
          </cell>
          <cell r="M918">
            <v>33.25</v>
          </cell>
          <cell r="N918" t="str">
            <v>Spv/Sup</v>
          </cell>
          <cell r="O918">
            <v>0</v>
          </cell>
          <cell r="P918">
            <v>33.25</v>
          </cell>
          <cell r="Q918">
            <v>0</v>
          </cell>
          <cell r="R918">
            <v>0</v>
          </cell>
          <cell r="S918">
            <v>0</v>
          </cell>
        </row>
        <row r="919">
          <cell r="B919" t="str">
            <v>Power Systems</v>
          </cell>
          <cell r="C919">
            <v>561</v>
          </cell>
          <cell r="D919" t="str">
            <v>Not A &amp; G</v>
          </cell>
          <cell r="E919">
            <v>5669</v>
          </cell>
          <cell r="F919" t="str">
            <v>Dsbn - North Supvs &amp; Design</v>
          </cell>
          <cell r="G919" t="str">
            <v>NB</v>
          </cell>
          <cell r="H919" t="str">
            <v>I</v>
          </cell>
          <cell r="I919" t="str">
            <v>01X63</v>
          </cell>
          <cell r="J919" t="str">
            <v>ADMINISTRATIVE SPECIALIST I</v>
          </cell>
          <cell r="K919">
            <v>2</v>
          </cell>
          <cell r="L919">
            <v>16.63</v>
          </cell>
          <cell r="M919">
            <v>33.26</v>
          </cell>
          <cell r="N919" t="str">
            <v>Spv/Sup</v>
          </cell>
          <cell r="O919">
            <v>0</v>
          </cell>
          <cell r="P919">
            <v>33.26</v>
          </cell>
          <cell r="Q919">
            <v>0</v>
          </cell>
          <cell r="R919">
            <v>0</v>
          </cell>
          <cell r="S919">
            <v>0</v>
          </cell>
        </row>
        <row r="920">
          <cell r="B920" t="str">
            <v>Power Systems</v>
          </cell>
          <cell r="C920">
            <v>561</v>
          </cell>
          <cell r="D920" t="str">
            <v>Not A &amp; G</v>
          </cell>
          <cell r="E920">
            <v>5669</v>
          </cell>
          <cell r="F920" t="str">
            <v>Dsbn - North Supvs &amp; Design</v>
          </cell>
          <cell r="G920" t="str">
            <v>NB</v>
          </cell>
          <cell r="H920" t="str">
            <v>I</v>
          </cell>
          <cell r="I920" t="str">
            <v>01X63</v>
          </cell>
          <cell r="J920" t="str">
            <v>ADMINISTRATIVE SPECIALIST I</v>
          </cell>
          <cell r="K920">
            <v>1</v>
          </cell>
          <cell r="L920">
            <v>16.64</v>
          </cell>
          <cell r="M920">
            <v>16.64</v>
          </cell>
          <cell r="N920" t="str">
            <v>Spv/Sup</v>
          </cell>
          <cell r="O920">
            <v>0</v>
          </cell>
          <cell r="P920">
            <v>16.64</v>
          </cell>
          <cell r="Q920">
            <v>0</v>
          </cell>
          <cell r="R920">
            <v>0</v>
          </cell>
          <cell r="S920">
            <v>0</v>
          </cell>
        </row>
        <row r="921">
          <cell r="B921" t="str">
            <v>Power Systems</v>
          </cell>
          <cell r="C921">
            <v>561</v>
          </cell>
          <cell r="D921" t="str">
            <v>Not A &amp; G</v>
          </cell>
          <cell r="E921">
            <v>5669</v>
          </cell>
          <cell r="F921" t="str">
            <v>Dsbn - North Supvs &amp; Design</v>
          </cell>
          <cell r="G921" t="str">
            <v>NB</v>
          </cell>
          <cell r="H921" t="str">
            <v>I</v>
          </cell>
          <cell r="I921" t="str">
            <v>01X63</v>
          </cell>
          <cell r="J921" t="str">
            <v>ADMINISTRATIVE SPECIALIST I</v>
          </cell>
          <cell r="K921">
            <v>1</v>
          </cell>
          <cell r="L921">
            <v>16.649999999999999</v>
          </cell>
          <cell r="M921">
            <v>16.649999999999999</v>
          </cell>
          <cell r="N921" t="str">
            <v>Spv/Sup</v>
          </cell>
          <cell r="O921">
            <v>0</v>
          </cell>
          <cell r="P921">
            <v>16.649999999999999</v>
          </cell>
          <cell r="Q921">
            <v>0</v>
          </cell>
          <cell r="R921">
            <v>0</v>
          </cell>
          <cell r="S921">
            <v>0</v>
          </cell>
        </row>
        <row r="922">
          <cell r="B922" t="str">
            <v>Power Systems</v>
          </cell>
          <cell r="C922">
            <v>561</v>
          </cell>
          <cell r="D922" t="str">
            <v>Not A &amp; G</v>
          </cell>
          <cell r="E922">
            <v>5669</v>
          </cell>
          <cell r="F922" t="str">
            <v>Dsbn - North Supvs &amp; Design</v>
          </cell>
          <cell r="G922" t="str">
            <v>NB</v>
          </cell>
          <cell r="H922" t="str">
            <v>I</v>
          </cell>
          <cell r="I922" t="str">
            <v>01X63</v>
          </cell>
          <cell r="J922" t="str">
            <v>ADMINISTRATIVE SPECIALIST I</v>
          </cell>
          <cell r="K922">
            <v>1</v>
          </cell>
          <cell r="L922">
            <v>18.91</v>
          </cell>
          <cell r="M922">
            <v>18.91</v>
          </cell>
          <cell r="N922" t="str">
            <v>Spv/Sup</v>
          </cell>
          <cell r="O922">
            <v>0</v>
          </cell>
          <cell r="P922">
            <v>18.91</v>
          </cell>
          <cell r="Q922">
            <v>0</v>
          </cell>
          <cell r="R922">
            <v>0</v>
          </cell>
          <cell r="S922">
            <v>0</v>
          </cell>
        </row>
        <row r="923">
          <cell r="B923" t="str">
            <v>Power Systems</v>
          </cell>
          <cell r="C923">
            <v>561</v>
          </cell>
          <cell r="D923" t="str">
            <v>Not A &amp; G</v>
          </cell>
          <cell r="E923">
            <v>5669</v>
          </cell>
          <cell r="F923" t="str">
            <v>Dsbn - North Supvs &amp; Design</v>
          </cell>
          <cell r="G923" t="str">
            <v>BU</v>
          </cell>
          <cell r="H923" t="str">
            <v>I</v>
          </cell>
          <cell r="I923" t="str">
            <v>05475</v>
          </cell>
          <cell r="J923" t="str">
            <v>LINE SPECIALIST</v>
          </cell>
          <cell r="K923">
            <v>1</v>
          </cell>
          <cell r="L923">
            <v>26.04</v>
          </cell>
          <cell r="M923">
            <v>26.04</v>
          </cell>
          <cell r="N923" t="str">
            <v>Line</v>
          </cell>
          <cell r="O923">
            <v>0</v>
          </cell>
          <cell r="P923">
            <v>0</v>
          </cell>
          <cell r="Q923">
            <v>0</v>
          </cell>
          <cell r="R923">
            <v>26.04</v>
          </cell>
          <cell r="S923">
            <v>0</v>
          </cell>
        </row>
        <row r="924">
          <cell r="B924" t="str">
            <v>Power Systems</v>
          </cell>
          <cell r="C924">
            <v>561</v>
          </cell>
          <cell r="D924" t="str">
            <v>Not A &amp; G</v>
          </cell>
          <cell r="E924">
            <v>5669</v>
          </cell>
          <cell r="F924" t="str">
            <v>Dsbn - North Supvs &amp; Design</v>
          </cell>
          <cell r="G924" t="str">
            <v>BU</v>
          </cell>
          <cell r="H924" t="str">
            <v>I</v>
          </cell>
          <cell r="I924" t="str">
            <v>05984</v>
          </cell>
          <cell r="J924" t="str">
            <v>SR LINE SPECIALIST OL</v>
          </cell>
          <cell r="K924">
            <v>1</v>
          </cell>
          <cell r="L924">
            <v>27.37</v>
          </cell>
          <cell r="M924">
            <v>27.37</v>
          </cell>
          <cell r="N924" t="str">
            <v>Line</v>
          </cell>
          <cell r="O924">
            <v>0</v>
          </cell>
          <cell r="P924">
            <v>0</v>
          </cell>
          <cell r="Q924">
            <v>0</v>
          </cell>
          <cell r="R924">
            <v>27.37</v>
          </cell>
          <cell r="S924">
            <v>0</v>
          </cell>
        </row>
        <row r="925">
          <cell r="B925" t="str">
            <v>Power Systems</v>
          </cell>
          <cell r="C925">
            <v>875</v>
          </cell>
          <cell r="D925" t="str">
            <v>Not A &amp; G</v>
          </cell>
          <cell r="E925">
            <v>8751</v>
          </cell>
          <cell r="F925" t="str">
            <v>Dsbn - Northeast Oper</v>
          </cell>
          <cell r="G925" t="str">
            <v>BU</v>
          </cell>
          <cell r="H925" t="str">
            <v>I</v>
          </cell>
          <cell r="I925" t="str">
            <v>05475</v>
          </cell>
          <cell r="J925" t="str">
            <v>LINE SPEC</v>
          </cell>
          <cell r="K925">
            <v>4</v>
          </cell>
          <cell r="L925">
            <v>26.04</v>
          </cell>
          <cell r="M925">
            <v>104.16</v>
          </cell>
          <cell r="N925" t="str">
            <v>Line</v>
          </cell>
          <cell r="O925">
            <v>0</v>
          </cell>
          <cell r="P925">
            <v>0</v>
          </cell>
          <cell r="Q925">
            <v>0</v>
          </cell>
          <cell r="R925">
            <v>104.16</v>
          </cell>
          <cell r="S925">
            <v>0</v>
          </cell>
        </row>
        <row r="926">
          <cell r="B926" t="str">
            <v>Power Systems</v>
          </cell>
          <cell r="C926">
            <v>875</v>
          </cell>
          <cell r="D926" t="str">
            <v>Not A &amp; G</v>
          </cell>
          <cell r="E926">
            <v>8751</v>
          </cell>
          <cell r="F926" t="str">
            <v>Dsbn - Northeast Oper</v>
          </cell>
          <cell r="G926" t="str">
            <v>BU</v>
          </cell>
          <cell r="H926" t="str">
            <v>I</v>
          </cell>
          <cell r="I926" t="str">
            <v>05944</v>
          </cell>
          <cell r="J926" t="str">
            <v>RESTORATION SPEC</v>
          </cell>
          <cell r="K926">
            <v>16</v>
          </cell>
          <cell r="L926">
            <v>26.3</v>
          </cell>
          <cell r="M926">
            <v>420.8</v>
          </cell>
          <cell r="N926" t="str">
            <v>Line</v>
          </cell>
          <cell r="O926">
            <v>0</v>
          </cell>
          <cell r="P926">
            <v>0</v>
          </cell>
          <cell r="Q926">
            <v>0</v>
          </cell>
          <cell r="R926">
            <v>420.8</v>
          </cell>
          <cell r="S926">
            <v>0</v>
          </cell>
        </row>
        <row r="927">
          <cell r="B927" t="str">
            <v>Power Systems</v>
          </cell>
          <cell r="C927">
            <v>875</v>
          </cell>
          <cell r="D927" t="str">
            <v>Not A &amp; G</v>
          </cell>
          <cell r="E927">
            <v>8751</v>
          </cell>
          <cell r="F927" t="str">
            <v>Dsbn - Northeast Oper</v>
          </cell>
          <cell r="G927" t="str">
            <v>BU</v>
          </cell>
          <cell r="H927" t="str">
            <v>I</v>
          </cell>
          <cell r="I927" t="str">
            <v>05984</v>
          </cell>
          <cell r="J927" t="str">
            <v>SR LINE SPEC OL</v>
          </cell>
          <cell r="K927">
            <v>3</v>
          </cell>
          <cell r="L927">
            <v>27.37</v>
          </cell>
          <cell r="M927">
            <v>82.11</v>
          </cell>
          <cell r="N927" t="str">
            <v>Line</v>
          </cell>
          <cell r="O927">
            <v>0</v>
          </cell>
          <cell r="P927">
            <v>0</v>
          </cell>
          <cell r="Q927">
            <v>0</v>
          </cell>
          <cell r="R927">
            <v>82.11</v>
          </cell>
          <cell r="S927">
            <v>0</v>
          </cell>
        </row>
        <row r="928">
          <cell r="B928" t="str">
            <v>Power Systems</v>
          </cell>
          <cell r="C928">
            <v>875</v>
          </cell>
          <cell r="D928" t="str">
            <v>Not A &amp; G</v>
          </cell>
          <cell r="E928">
            <v>8751</v>
          </cell>
          <cell r="F928" t="str">
            <v>Dsbn - Northeast Oper</v>
          </cell>
          <cell r="G928" t="str">
            <v>BU</v>
          </cell>
          <cell r="H928" t="str">
            <v>I</v>
          </cell>
          <cell r="I928" t="str">
            <v>05E05</v>
          </cell>
          <cell r="J928" t="str">
            <v>OPERATION CLERK A STENO EARLY</v>
          </cell>
          <cell r="K928">
            <v>3</v>
          </cell>
          <cell r="L928">
            <v>20.12</v>
          </cell>
          <cell r="M928">
            <v>60.36</v>
          </cell>
          <cell r="N928" t="str">
            <v>Barg Unit Supp</v>
          </cell>
          <cell r="O928">
            <v>0</v>
          </cell>
          <cell r="P928">
            <v>0</v>
          </cell>
          <cell r="Q928">
            <v>60.36</v>
          </cell>
          <cell r="R928">
            <v>0</v>
          </cell>
          <cell r="S928">
            <v>0</v>
          </cell>
        </row>
        <row r="929">
          <cell r="B929" t="str">
            <v>Power Systems</v>
          </cell>
          <cell r="C929">
            <v>875</v>
          </cell>
          <cell r="D929" t="str">
            <v>Not A &amp; G</v>
          </cell>
          <cell r="E929">
            <v>8751</v>
          </cell>
          <cell r="F929" t="str">
            <v>Dsbn - Northeast Oper</v>
          </cell>
          <cell r="G929" t="str">
            <v>BU</v>
          </cell>
          <cell r="H929" t="str">
            <v>I</v>
          </cell>
          <cell r="I929" t="str">
            <v>05E37</v>
          </cell>
          <cell r="J929" t="str">
            <v>GROUND WORKER - EARLY</v>
          </cell>
          <cell r="K929">
            <v>6</v>
          </cell>
          <cell r="L929">
            <v>19.22</v>
          </cell>
          <cell r="M929">
            <v>115.32</v>
          </cell>
          <cell r="N929" t="str">
            <v>Line</v>
          </cell>
          <cell r="O929">
            <v>0</v>
          </cell>
          <cell r="P929">
            <v>0</v>
          </cell>
          <cell r="Q929">
            <v>0</v>
          </cell>
          <cell r="R929">
            <v>115.32</v>
          </cell>
          <cell r="S929">
            <v>0</v>
          </cell>
        </row>
        <row r="930">
          <cell r="B930" t="str">
            <v>Power Systems</v>
          </cell>
          <cell r="C930">
            <v>875</v>
          </cell>
          <cell r="D930" t="str">
            <v>Not A &amp; G</v>
          </cell>
          <cell r="E930">
            <v>8751</v>
          </cell>
          <cell r="F930" t="str">
            <v>Dsbn - Northeast Oper</v>
          </cell>
          <cell r="G930" t="str">
            <v>BU</v>
          </cell>
          <cell r="H930" t="str">
            <v>I</v>
          </cell>
          <cell r="I930" t="str">
            <v>05E40</v>
          </cell>
          <cell r="J930" t="str">
            <v>CABLE SPLICER - EARLY</v>
          </cell>
          <cell r="K930">
            <v>5</v>
          </cell>
          <cell r="L930">
            <v>26.3</v>
          </cell>
          <cell r="M930">
            <v>131.5</v>
          </cell>
          <cell r="N930" t="str">
            <v>Line</v>
          </cell>
          <cell r="O930">
            <v>0</v>
          </cell>
          <cell r="P930">
            <v>0</v>
          </cell>
          <cell r="Q930">
            <v>0</v>
          </cell>
          <cell r="R930">
            <v>131.5</v>
          </cell>
          <cell r="S930">
            <v>0</v>
          </cell>
        </row>
        <row r="931">
          <cell r="B931" t="str">
            <v>Power Systems</v>
          </cell>
          <cell r="C931">
            <v>875</v>
          </cell>
          <cell r="D931" t="str">
            <v>Not A &amp; G</v>
          </cell>
          <cell r="E931">
            <v>8751</v>
          </cell>
          <cell r="F931" t="str">
            <v>Dsbn - Northeast Oper</v>
          </cell>
          <cell r="G931" t="str">
            <v>BU</v>
          </cell>
          <cell r="H931" t="str">
            <v>I</v>
          </cell>
          <cell r="I931" t="str">
            <v>05E53</v>
          </cell>
          <cell r="J931" t="str">
            <v>TRUCK ATTENDANT EARLY</v>
          </cell>
          <cell r="K931">
            <v>1</v>
          </cell>
          <cell r="L931">
            <v>18.170000000000002</v>
          </cell>
          <cell r="M931">
            <v>18.170000000000002</v>
          </cell>
          <cell r="N931" t="str">
            <v>Barg Unit Supp</v>
          </cell>
          <cell r="O931">
            <v>0</v>
          </cell>
          <cell r="P931">
            <v>0</v>
          </cell>
          <cell r="Q931">
            <v>18.170000000000002</v>
          </cell>
          <cell r="R931">
            <v>0</v>
          </cell>
          <cell r="S931">
            <v>0</v>
          </cell>
        </row>
        <row r="932">
          <cell r="B932" t="str">
            <v>Power Systems</v>
          </cell>
          <cell r="C932">
            <v>875</v>
          </cell>
          <cell r="D932" t="str">
            <v>Not A &amp; G</v>
          </cell>
          <cell r="E932">
            <v>8751</v>
          </cell>
          <cell r="F932" t="str">
            <v>Dsbn - Northeast Oper</v>
          </cell>
          <cell r="G932" t="str">
            <v>BU</v>
          </cell>
          <cell r="H932" t="str">
            <v>I</v>
          </cell>
          <cell r="I932" t="str">
            <v>05E58</v>
          </cell>
          <cell r="J932" t="str">
            <v>DISPATCHER CLERK EARLY</v>
          </cell>
          <cell r="K932">
            <v>1</v>
          </cell>
          <cell r="L932">
            <v>20.25</v>
          </cell>
          <cell r="M932">
            <v>20.25</v>
          </cell>
          <cell r="N932" t="str">
            <v>Barg Unit Supp</v>
          </cell>
          <cell r="O932">
            <v>0</v>
          </cell>
          <cell r="P932">
            <v>0</v>
          </cell>
          <cell r="Q932">
            <v>20.25</v>
          </cell>
          <cell r="R932">
            <v>0</v>
          </cell>
          <cell r="S932">
            <v>0</v>
          </cell>
        </row>
        <row r="933">
          <cell r="B933" t="str">
            <v>Power Systems</v>
          </cell>
          <cell r="C933">
            <v>875</v>
          </cell>
          <cell r="D933" t="str">
            <v>Not A &amp; G</v>
          </cell>
          <cell r="E933">
            <v>8751</v>
          </cell>
          <cell r="F933" t="str">
            <v>Dsbn - Northeast Oper</v>
          </cell>
          <cell r="G933" t="str">
            <v>BU</v>
          </cell>
          <cell r="H933" t="str">
            <v>I</v>
          </cell>
          <cell r="I933" t="str">
            <v>05E75</v>
          </cell>
          <cell r="J933" t="str">
            <v>LINE SPEC EARLY</v>
          </cell>
          <cell r="K933">
            <v>13</v>
          </cell>
          <cell r="L933">
            <v>26.04</v>
          </cell>
          <cell r="M933">
            <v>338.52</v>
          </cell>
          <cell r="N933" t="str">
            <v>Line</v>
          </cell>
          <cell r="O933">
            <v>0</v>
          </cell>
          <cell r="P933">
            <v>0</v>
          </cell>
          <cell r="Q933">
            <v>0</v>
          </cell>
          <cell r="R933">
            <v>338.52</v>
          </cell>
          <cell r="S933">
            <v>0</v>
          </cell>
        </row>
        <row r="934">
          <cell r="B934" t="str">
            <v>Power Systems</v>
          </cell>
          <cell r="C934">
            <v>495</v>
          </cell>
          <cell r="D934" t="str">
            <v>Not A &amp; G</v>
          </cell>
          <cell r="E934">
            <v>4959</v>
          </cell>
          <cell r="F934" t="str">
            <v>Supervisory</v>
          </cell>
          <cell r="G934" t="str">
            <v>XM</v>
          </cell>
          <cell r="H934" t="str">
            <v>S</v>
          </cell>
          <cell r="I934" t="str">
            <v>01M05</v>
          </cell>
          <cell r="J934" t="str">
            <v>DISTRIBUTION SUPV I</v>
          </cell>
          <cell r="K934">
            <v>1</v>
          </cell>
          <cell r="L934">
            <v>40.26</v>
          </cell>
          <cell r="M934">
            <v>40.26</v>
          </cell>
          <cell r="N934" t="str">
            <v>Spv/Sup</v>
          </cell>
          <cell r="O934">
            <v>0</v>
          </cell>
          <cell r="P934">
            <v>40.26</v>
          </cell>
          <cell r="Q934">
            <v>0</v>
          </cell>
          <cell r="R934">
            <v>0</v>
          </cell>
          <cell r="S934">
            <v>0</v>
          </cell>
        </row>
        <row r="935">
          <cell r="B935" t="str">
            <v>Power Systems</v>
          </cell>
          <cell r="C935">
            <v>495</v>
          </cell>
          <cell r="D935" t="str">
            <v>Not A &amp; G</v>
          </cell>
          <cell r="E935">
            <v>4959</v>
          </cell>
          <cell r="F935" t="str">
            <v>Supervisory</v>
          </cell>
          <cell r="G935" t="str">
            <v>XM</v>
          </cell>
          <cell r="H935" t="str">
            <v>S</v>
          </cell>
          <cell r="I935" t="str">
            <v>01M05</v>
          </cell>
          <cell r="J935" t="str">
            <v>DISTRIBUTION SUPV I</v>
          </cell>
          <cell r="K935">
            <v>1</v>
          </cell>
          <cell r="L935">
            <v>43.36</v>
          </cell>
          <cell r="M935">
            <v>43.36</v>
          </cell>
          <cell r="N935" t="str">
            <v>Spv/Sup</v>
          </cell>
          <cell r="O935">
            <v>0</v>
          </cell>
          <cell r="P935">
            <v>43.36</v>
          </cell>
          <cell r="Q935">
            <v>0</v>
          </cell>
          <cell r="R935">
            <v>0</v>
          </cell>
          <cell r="S935">
            <v>0</v>
          </cell>
        </row>
        <row r="936">
          <cell r="B936" t="str">
            <v>Power Systems</v>
          </cell>
          <cell r="C936">
            <v>495</v>
          </cell>
          <cell r="D936" t="str">
            <v>Not A &amp; G</v>
          </cell>
          <cell r="E936">
            <v>4959</v>
          </cell>
          <cell r="F936" t="str">
            <v>Supervisory</v>
          </cell>
          <cell r="G936" t="str">
            <v>XM</v>
          </cell>
          <cell r="H936" t="str">
            <v>M</v>
          </cell>
          <cell r="I936" t="str">
            <v>01M23</v>
          </cell>
          <cell r="J936" t="str">
            <v>DISTRIBUTION OPERATIONS MGR II</v>
          </cell>
          <cell r="K936">
            <v>1</v>
          </cell>
          <cell r="L936">
            <v>43.63</v>
          </cell>
          <cell r="M936">
            <v>43.63</v>
          </cell>
          <cell r="N936" t="str">
            <v>Spv/Sup</v>
          </cell>
          <cell r="O936">
            <v>0</v>
          </cell>
          <cell r="P936">
            <v>43.63</v>
          </cell>
          <cell r="Q936">
            <v>0</v>
          </cell>
          <cell r="R936">
            <v>0</v>
          </cell>
          <cell r="S936">
            <v>0</v>
          </cell>
        </row>
        <row r="937">
          <cell r="B937" t="str">
            <v>Power Systems</v>
          </cell>
          <cell r="C937">
            <v>495</v>
          </cell>
          <cell r="D937" t="str">
            <v>Not A &amp; G</v>
          </cell>
          <cell r="E937">
            <v>4959</v>
          </cell>
          <cell r="F937" t="str">
            <v>Supervisory</v>
          </cell>
          <cell r="G937" t="str">
            <v>XM</v>
          </cell>
          <cell r="H937" t="str">
            <v>I</v>
          </cell>
          <cell r="I937" t="str">
            <v>01MA4</v>
          </cell>
          <cell r="J937" t="str">
            <v>SR DISTRIBUTION ANALYST</v>
          </cell>
          <cell r="K937">
            <v>1</v>
          </cell>
          <cell r="L937">
            <v>30.55</v>
          </cell>
          <cell r="M937">
            <v>30.55</v>
          </cell>
          <cell r="N937" t="str">
            <v>Spv/Sup</v>
          </cell>
          <cell r="O937">
            <v>0</v>
          </cell>
          <cell r="P937">
            <v>30.55</v>
          </cell>
          <cell r="Q937">
            <v>0</v>
          </cell>
          <cell r="R937">
            <v>0</v>
          </cell>
          <cell r="S937">
            <v>0</v>
          </cell>
        </row>
        <row r="938">
          <cell r="B938" t="str">
            <v>Power Systems</v>
          </cell>
          <cell r="C938">
            <v>495</v>
          </cell>
          <cell r="D938" t="str">
            <v>Not A &amp; G</v>
          </cell>
          <cell r="E938">
            <v>4959</v>
          </cell>
          <cell r="F938" t="str">
            <v>Supervisory</v>
          </cell>
          <cell r="G938" t="str">
            <v>XM</v>
          </cell>
          <cell r="H938" t="str">
            <v>S</v>
          </cell>
          <cell r="I938" t="str">
            <v>01MP5</v>
          </cell>
          <cell r="J938" t="str">
            <v>DISTRIBUTION SUPV II</v>
          </cell>
          <cell r="K938">
            <v>1</v>
          </cell>
          <cell r="L938">
            <v>34.659999999999997</v>
          </cell>
          <cell r="M938">
            <v>34.659999999999997</v>
          </cell>
          <cell r="N938" t="str">
            <v>Spv/Sup</v>
          </cell>
          <cell r="O938">
            <v>0</v>
          </cell>
          <cell r="P938">
            <v>34.659999999999997</v>
          </cell>
          <cell r="Q938">
            <v>0</v>
          </cell>
          <cell r="R938">
            <v>0</v>
          </cell>
          <cell r="S938">
            <v>0</v>
          </cell>
        </row>
        <row r="939">
          <cell r="B939" t="str">
            <v>Power Systems</v>
          </cell>
          <cell r="C939">
            <v>495</v>
          </cell>
          <cell r="D939" t="str">
            <v>Not A &amp; G</v>
          </cell>
          <cell r="E939">
            <v>4959</v>
          </cell>
          <cell r="F939" t="str">
            <v>Supervisory</v>
          </cell>
          <cell r="G939" t="str">
            <v>XM</v>
          </cell>
          <cell r="H939" t="str">
            <v>S</v>
          </cell>
          <cell r="I939" t="str">
            <v>01MP5</v>
          </cell>
          <cell r="J939" t="str">
            <v>DISTRIBUTION SUPV II</v>
          </cell>
          <cell r="K939">
            <v>1</v>
          </cell>
          <cell r="L939">
            <v>35.380000000000003</v>
          </cell>
          <cell r="M939">
            <v>35.380000000000003</v>
          </cell>
          <cell r="N939" t="str">
            <v>Spv/Sup</v>
          </cell>
          <cell r="O939">
            <v>0</v>
          </cell>
          <cell r="P939">
            <v>35.380000000000003</v>
          </cell>
          <cell r="Q939">
            <v>0</v>
          </cell>
          <cell r="R939">
            <v>0</v>
          </cell>
          <cell r="S939">
            <v>0</v>
          </cell>
        </row>
        <row r="940">
          <cell r="B940" t="str">
            <v>Power Systems</v>
          </cell>
          <cell r="C940">
            <v>495</v>
          </cell>
          <cell r="D940" t="str">
            <v>Not A &amp; G</v>
          </cell>
          <cell r="E940">
            <v>4959</v>
          </cell>
          <cell r="F940" t="str">
            <v>Supervisory</v>
          </cell>
          <cell r="G940" t="str">
            <v>XM</v>
          </cell>
          <cell r="H940" t="str">
            <v>S</v>
          </cell>
          <cell r="I940" t="str">
            <v>01MP5</v>
          </cell>
          <cell r="J940" t="str">
            <v>DISTRIBUTION SUPV II</v>
          </cell>
          <cell r="K940">
            <v>1</v>
          </cell>
          <cell r="L940">
            <v>35.51</v>
          </cell>
          <cell r="M940">
            <v>35.51</v>
          </cell>
          <cell r="N940" t="str">
            <v>Spv/Sup</v>
          </cell>
          <cell r="O940">
            <v>0</v>
          </cell>
          <cell r="P940">
            <v>35.51</v>
          </cell>
          <cell r="Q940">
            <v>0</v>
          </cell>
          <cell r="R940">
            <v>0</v>
          </cell>
          <cell r="S940">
            <v>0</v>
          </cell>
        </row>
        <row r="941">
          <cell r="B941" t="str">
            <v>Power Systems</v>
          </cell>
          <cell r="C941">
            <v>495</v>
          </cell>
          <cell r="D941" t="str">
            <v>Not A &amp; G</v>
          </cell>
          <cell r="E941">
            <v>4959</v>
          </cell>
          <cell r="F941" t="str">
            <v>Supervisory</v>
          </cell>
          <cell r="G941" t="str">
            <v>XM</v>
          </cell>
          <cell r="H941" t="str">
            <v>S</v>
          </cell>
          <cell r="I941" t="str">
            <v>01MP5</v>
          </cell>
          <cell r="J941" t="str">
            <v>DISTRIBUTION SUPV II</v>
          </cell>
          <cell r="K941">
            <v>1</v>
          </cell>
          <cell r="L941">
            <v>35.83</v>
          </cell>
          <cell r="M941">
            <v>35.83</v>
          </cell>
          <cell r="N941" t="str">
            <v>Spv/Sup</v>
          </cell>
          <cell r="O941">
            <v>0</v>
          </cell>
          <cell r="P941">
            <v>35.83</v>
          </cell>
          <cell r="Q941">
            <v>0</v>
          </cell>
          <cell r="R941">
            <v>0</v>
          </cell>
          <cell r="S941">
            <v>0</v>
          </cell>
        </row>
        <row r="942">
          <cell r="B942" t="str">
            <v>Power Systems</v>
          </cell>
          <cell r="C942">
            <v>495</v>
          </cell>
          <cell r="D942" t="str">
            <v>Not A &amp; G</v>
          </cell>
          <cell r="E942">
            <v>4959</v>
          </cell>
          <cell r="F942" t="str">
            <v>Supervisory</v>
          </cell>
          <cell r="G942" t="str">
            <v>XM</v>
          </cell>
          <cell r="H942" t="str">
            <v>S</v>
          </cell>
          <cell r="I942" t="str">
            <v>01MP5</v>
          </cell>
          <cell r="J942" t="str">
            <v>DISTRIBUTION SUPV II</v>
          </cell>
          <cell r="K942">
            <v>1</v>
          </cell>
          <cell r="L942">
            <v>36.43</v>
          </cell>
          <cell r="M942">
            <v>36.43</v>
          </cell>
          <cell r="N942" t="str">
            <v>Spv/Sup</v>
          </cell>
          <cell r="O942">
            <v>0</v>
          </cell>
          <cell r="P942">
            <v>36.43</v>
          </cell>
          <cell r="Q942">
            <v>0</v>
          </cell>
          <cell r="R942">
            <v>0</v>
          </cell>
          <cell r="S942">
            <v>0</v>
          </cell>
        </row>
        <row r="943">
          <cell r="B943" t="str">
            <v>Power Systems</v>
          </cell>
          <cell r="C943">
            <v>495</v>
          </cell>
          <cell r="D943" t="str">
            <v>Not A &amp; G</v>
          </cell>
          <cell r="E943">
            <v>4959</v>
          </cell>
          <cell r="F943" t="str">
            <v>Supervisory</v>
          </cell>
          <cell r="G943" t="str">
            <v>XM</v>
          </cell>
          <cell r="H943" t="str">
            <v>S</v>
          </cell>
          <cell r="I943" t="str">
            <v>01MP5</v>
          </cell>
          <cell r="J943" t="str">
            <v>DISTRIBUTION SUPV II</v>
          </cell>
          <cell r="K943">
            <v>1</v>
          </cell>
          <cell r="L943">
            <v>36.840000000000003</v>
          </cell>
          <cell r="M943">
            <v>36.840000000000003</v>
          </cell>
          <cell r="N943" t="str">
            <v>Spv/Sup</v>
          </cell>
          <cell r="O943">
            <v>0</v>
          </cell>
          <cell r="P943">
            <v>36.840000000000003</v>
          </cell>
          <cell r="Q943">
            <v>0</v>
          </cell>
          <cell r="R943">
            <v>0</v>
          </cell>
          <cell r="S943">
            <v>0</v>
          </cell>
        </row>
        <row r="944">
          <cell r="B944" t="str">
            <v>Power Systems</v>
          </cell>
          <cell r="C944">
            <v>495</v>
          </cell>
          <cell r="D944" t="str">
            <v>Not A &amp; G</v>
          </cell>
          <cell r="E944">
            <v>4959</v>
          </cell>
          <cell r="F944" t="str">
            <v>Supervisory</v>
          </cell>
          <cell r="G944" t="str">
            <v>XM</v>
          </cell>
          <cell r="H944" t="str">
            <v>S</v>
          </cell>
          <cell r="I944" t="str">
            <v>01MP5</v>
          </cell>
          <cell r="J944" t="str">
            <v>DISTRIBUTION SUPV II</v>
          </cell>
          <cell r="K944">
            <v>1</v>
          </cell>
          <cell r="L944">
            <v>38</v>
          </cell>
          <cell r="M944">
            <v>38</v>
          </cell>
          <cell r="N944" t="str">
            <v>Spv/Sup</v>
          </cell>
          <cell r="O944">
            <v>0</v>
          </cell>
          <cell r="P944">
            <v>38</v>
          </cell>
          <cell r="Q944">
            <v>0</v>
          </cell>
          <cell r="R944">
            <v>0</v>
          </cell>
          <cell r="S944">
            <v>0</v>
          </cell>
        </row>
        <row r="945">
          <cell r="B945" t="str">
            <v>Power Systems</v>
          </cell>
          <cell r="C945">
            <v>495</v>
          </cell>
          <cell r="D945" t="str">
            <v>Not A &amp; G</v>
          </cell>
          <cell r="E945">
            <v>4959</v>
          </cell>
          <cell r="F945" t="str">
            <v>Supervisory</v>
          </cell>
          <cell r="G945" t="str">
            <v>XM</v>
          </cell>
          <cell r="H945" t="str">
            <v>S</v>
          </cell>
          <cell r="I945" t="str">
            <v>01MP5</v>
          </cell>
          <cell r="J945" t="str">
            <v>DISTRIBUTION SUPV II</v>
          </cell>
          <cell r="K945">
            <v>1</v>
          </cell>
          <cell r="L945">
            <v>41.59</v>
          </cell>
          <cell r="M945">
            <v>41.59</v>
          </cell>
          <cell r="N945" t="str">
            <v>Spv/Sup</v>
          </cell>
          <cell r="O945">
            <v>0</v>
          </cell>
          <cell r="P945">
            <v>41.59</v>
          </cell>
          <cell r="Q945">
            <v>0</v>
          </cell>
          <cell r="R945">
            <v>0</v>
          </cell>
          <cell r="S945">
            <v>0</v>
          </cell>
        </row>
        <row r="946">
          <cell r="B946" t="str">
            <v>Power Systems</v>
          </cell>
          <cell r="C946">
            <v>495</v>
          </cell>
          <cell r="D946" t="str">
            <v>Not A &amp; G</v>
          </cell>
          <cell r="E946">
            <v>4958</v>
          </cell>
          <cell r="F946" t="str">
            <v>West Palm Dispatch</v>
          </cell>
          <cell r="G946" t="str">
            <v>BU</v>
          </cell>
          <cell r="H946" t="str">
            <v>I</v>
          </cell>
          <cell r="I946" t="str">
            <v>05264</v>
          </cell>
          <cell r="J946" t="str">
            <v>DSBN DISPATCHER</v>
          </cell>
          <cell r="K946">
            <v>15</v>
          </cell>
          <cell r="L946">
            <v>27.71</v>
          </cell>
          <cell r="M946">
            <v>415.65000000000003</v>
          </cell>
          <cell r="N946" t="str">
            <v>Barg Unit Supp</v>
          </cell>
          <cell r="O946">
            <v>0</v>
          </cell>
          <cell r="P946">
            <v>0</v>
          </cell>
          <cell r="Q946">
            <v>415.65000000000003</v>
          </cell>
          <cell r="R946">
            <v>0</v>
          </cell>
          <cell r="S946">
            <v>0</v>
          </cell>
        </row>
        <row r="947">
          <cell r="B947" t="str">
            <v>Power Systems</v>
          </cell>
          <cell r="C947">
            <v>495</v>
          </cell>
          <cell r="D947" t="str">
            <v>Not A &amp; G</v>
          </cell>
          <cell r="E947">
            <v>4930</v>
          </cell>
          <cell r="F947" t="str">
            <v>Load &amp; Voltage</v>
          </cell>
          <cell r="G947" t="str">
            <v>BU</v>
          </cell>
          <cell r="H947" t="str">
            <v>I</v>
          </cell>
          <cell r="I947" t="str">
            <v>05605</v>
          </cell>
          <cell r="J947" t="str">
            <v>OPERATION CLERK A STENO</v>
          </cell>
          <cell r="K947">
            <v>1</v>
          </cell>
          <cell r="L947">
            <v>20.12</v>
          </cell>
          <cell r="M947">
            <v>20.12</v>
          </cell>
          <cell r="N947" t="str">
            <v>Barg Unit Supp</v>
          </cell>
          <cell r="O947">
            <v>0</v>
          </cell>
          <cell r="P947">
            <v>0</v>
          </cell>
          <cell r="Q947">
            <v>20.12</v>
          </cell>
          <cell r="R947">
            <v>0</v>
          </cell>
          <cell r="S947">
            <v>0</v>
          </cell>
        </row>
        <row r="948">
          <cell r="B948" t="str">
            <v>Power Systems</v>
          </cell>
          <cell r="C948">
            <v>495</v>
          </cell>
          <cell r="D948" t="str">
            <v>Not A &amp; G</v>
          </cell>
          <cell r="E948">
            <v>4958</v>
          </cell>
          <cell r="F948" t="str">
            <v>West Palm Dispatch</v>
          </cell>
          <cell r="G948" t="str">
            <v>BU</v>
          </cell>
          <cell r="H948" t="str">
            <v>I</v>
          </cell>
          <cell r="I948" t="str">
            <v>05605</v>
          </cell>
          <cell r="J948" t="str">
            <v>OPERATION CLERK A STENO</v>
          </cell>
          <cell r="K948">
            <v>1</v>
          </cell>
          <cell r="L948">
            <v>20.12</v>
          </cell>
          <cell r="M948">
            <v>20.12</v>
          </cell>
          <cell r="N948" t="str">
            <v>Barg Unit Supp</v>
          </cell>
          <cell r="O948">
            <v>0</v>
          </cell>
          <cell r="P948">
            <v>0</v>
          </cell>
          <cell r="Q948">
            <v>20.12</v>
          </cell>
          <cell r="R948">
            <v>0</v>
          </cell>
          <cell r="S948">
            <v>0</v>
          </cell>
        </row>
        <row r="949">
          <cell r="B949" t="str">
            <v>Power Systems</v>
          </cell>
          <cell r="C949">
            <v>495</v>
          </cell>
          <cell r="D949" t="str">
            <v>Not A &amp; G</v>
          </cell>
          <cell r="E949">
            <v>4930</v>
          </cell>
          <cell r="F949" t="str">
            <v>Load &amp; Voltage</v>
          </cell>
          <cell r="G949" t="str">
            <v>BU</v>
          </cell>
          <cell r="H949" t="str">
            <v>I</v>
          </cell>
          <cell r="I949" t="str">
            <v>05E37</v>
          </cell>
          <cell r="J949" t="str">
            <v>GROUND WORKER - EARLY</v>
          </cell>
          <cell r="K949">
            <v>1</v>
          </cell>
          <cell r="L949">
            <v>19.22</v>
          </cell>
          <cell r="M949">
            <v>19.22</v>
          </cell>
          <cell r="N949" t="str">
            <v>Line</v>
          </cell>
          <cell r="O949">
            <v>0</v>
          </cell>
          <cell r="P949">
            <v>0</v>
          </cell>
          <cell r="Q949">
            <v>0</v>
          </cell>
          <cell r="R949">
            <v>19.22</v>
          </cell>
          <cell r="S949">
            <v>0</v>
          </cell>
        </row>
        <row r="950">
          <cell r="B950" t="str">
            <v>Power Systems</v>
          </cell>
          <cell r="C950">
            <v>495</v>
          </cell>
          <cell r="D950" t="str">
            <v>Not A &amp; G</v>
          </cell>
          <cell r="E950">
            <v>4930</v>
          </cell>
          <cell r="F950" t="str">
            <v>Load &amp; Voltage</v>
          </cell>
          <cell r="G950" t="str">
            <v>BU</v>
          </cell>
          <cell r="H950" t="str">
            <v>I</v>
          </cell>
          <cell r="I950" t="str">
            <v>05E75</v>
          </cell>
          <cell r="J950" t="str">
            <v>LINE SPEC EARLY</v>
          </cell>
          <cell r="K950">
            <v>5</v>
          </cell>
          <cell r="L950">
            <v>26.04</v>
          </cell>
          <cell r="M950">
            <v>130.19999999999999</v>
          </cell>
          <cell r="N950" t="str">
            <v>Line</v>
          </cell>
          <cell r="O950">
            <v>0</v>
          </cell>
          <cell r="P950">
            <v>0</v>
          </cell>
          <cell r="Q950">
            <v>0</v>
          </cell>
          <cell r="R950">
            <v>130.19999999999999</v>
          </cell>
          <cell r="S950">
            <v>0</v>
          </cell>
        </row>
        <row r="951">
          <cell r="B951" t="str">
            <v>Power Systems</v>
          </cell>
          <cell r="C951">
            <v>495</v>
          </cell>
          <cell r="D951" t="str">
            <v>Not A &amp; G</v>
          </cell>
          <cell r="E951">
            <v>4930</v>
          </cell>
          <cell r="F951" t="str">
            <v>Load &amp; Voltage</v>
          </cell>
          <cell r="G951" t="str">
            <v>BU</v>
          </cell>
          <cell r="H951" t="str">
            <v>I</v>
          </cell>
          <cell r="I951" t="str">
            <v>05E84</v>
          </cell>
          <cell r="J951" t="str">
            <v>SR LINE SPEC OL EARLY</v>
          </cell>
          <cell r="K951">
            <v>1</v>
          </cell>
          <cell r="L951">
            <v>27.37</v>
          </cell>
          <cell r="M951">
            <v>27.37</v>
          </cell>
          <cell r="N951" t="str">
            <v>Line</v>
          </cell>
          <cell r="O951">
            <v>0</v>
          </cell>
          <cell r="P951">
            <v>0</v>
          </cell>
          <cell r="Q951">
            <v>0</v>
          </cell>
          <cell r="R951">
            <v>27.37</v>
          </cell>
          <cell r="S951">
            <v>0</v>
          </cell>
        </row>
        <row r="952">
          <cell r="B952" t="str">
            <v>Power Systems</v>
          </cell>
          <cell r="C952">
            <v>509</v>
          </cell>
          <cell r="D952" t="str">
            <v>Not A &amp; G</v>
          </cell>
          <cell r="E952">
            <v>5091</v>
          </cell>
          <cell r="F952" t="str">
            <v>Venice Transmission Crew</v>
          </cell>
          <cell r="G952" t="str">
            <v>BU</v>
          </cell>
          <cell r="H952" t="str">
            <v>I</v>
          </cell>
          <cell r="I952" t="str">
            <v>06477</v>
          </cell>
          <cell r="J952" t="str">
            <v>CHIEF LINE SPEC - TRANS</v>
          </cell>
          <cell r="K952">
            <v>2</v>
          </cell>
          <cell r="L952">
            <v>27.71</v>
          </cell>
          <cell r="M952">
            <v>55.42</v>
          </cell>
          <cell r="N952" t="str">
            <v>Line</v>
          </cell>
          <cell r="O952">
            <v>0</v>
          </cell>
          <cell r="P952">
            <v>0</v>
          </cell>
          <cell r="Q952">
            <v>0</v>
          </cell>
          <cell r="R952">
            <v>55.42</v>
          </cell>
          <cell r="S952">
            <v>0</v>
          </cell>
        </row>
        <row r="953">
          <cell r="B953" t="str">
            <v>Power Systems</v>
          </cell>
          <cell r="C953">
            <v>509</v>
          </cell>
          <cell r="D953" t="str">
            <v>Not A &amp; G</v>
          </cell>
          <cell r="E953">
            <v>5091</v>
          </cell>
          <cell r="F953" t="str">
            <v>Venice Transmission Crew</v>
          </cell>
          <cell r="G953" t="str">
            <v>BU</v>
          </cell>
          <cell r="H953" t="str">
            <v>I</v>
          </cell>
          <cell r="I953" t="str">
            <v>06480</v>
          </cell>
          <cell r="J953" t="str">
            <v>LINE SPEC - HIGH VOLT</v>
          </cell>
          <cell r="K953">
            <v>6</v>
          </cell>
          <cell r="L953">
            <v>26.04</v>
          </cell>
          <cell r="M953">
            <v>156.24</v>
          </cell>
          <cell r="N953" t="str">
            <v>Line</v>
          </cell>
          <cell r="O953">
            <v>0</v>
          </cell>
          <cell r="P953">
            <v>0</v>
          </cell>
          <cell r="Q953">
            <v>0</v>
          </cell>
          <cell r="R953">
            <v>156.24</v>
          </cell>
          <cell r="S953">
            <v>0</v>
          </cell>
        </row>
        <row r="954">
          <cell r="B954" t="str">
            <v>Power Systems</v>
          </cell>
          <cell r="C954">
            <v>511</v>
          </cell>
          <cell r="D954" t="str">
            <v>Not A &amp; G</v>
          </cell>
          <cell r="E954">
            <v>5111</v>
          </cell>
          <cell r="F954" t="str">
            <v>Arcadia Operations</v>
          </cell>
          <cell r="G954" t="str">
            <v>BU</v>
          </cell>
          <cell r="H954" t="str">
            <v>I</v>
          </cell>
          <cell r="I954" t="str">
            <v>05944</v>
          </cell>
          <cell r="J954" t="str">
            <v>RESTORATION SPEC</v>
          </cell>
          <cell r="K954">
            <v>3</v>
          </cell>
          <cell r="L954">
            <v>26.3</v>
          </cell>
          <cell r="M954">
            <v>78.900000000000006</v>
          </cell>
          <cell r="N954" t="str">
            <v>Line</v>
          </cell>
          <cell r="O954">
            <v>0</v>
          </cell>
          <cell r="P954">
            <v>0</v>
          </cell>
          <cell r="Q954">
            <v>0</v>
          </cell>
          <cell r="R954">
            <v>78.900000000000006</v>
          </cell>
          <cell r="S954">
            <v>0</v>
          </cell>
        </row>
        <row r="955">
          <cell r="B955" t="str">
            <v>Power Systems</v>
          </cell>
          <cell r="C955">
            <v>511</v>
          </cell>
          <cell r="D955" t="str">
            <v>Not A &amp; G</v>
          </cell>
          <cell r="E955">
            <v>5111</v>
          </cell>
          <cell r="F955" t="str">
            <v>Arcadia Operations</v>
          </cell>
          <cell r="G955" t="str">
            <v>BU</v>
          </cell>
          <cell r="H955" t="str">
            <v>I</v>
          </cell>
          <cell r="I955" t="str">
            <v>05E75</v>
          </cell>
          <cell r="J955" t="str">
            <v>LINE SPEC EARLY</v>
          </cell>
          <cell r="K955">
            <v>1</v>
          </cell>
          <cell r="L955">
            <v>26.04</v>
          </cell>
          <cell r="M955">
            <v>26.04</v>
          </cell>
          <cell r="N955" t="str">
            <v>Line</v>
          </cell>
          <cell r="O955">
            <v>0</v>
          </cell>
          <cell r="P955">
            <v>0</v>
          </cell>
          <cell r="Q955">
            <v>0</v>
          </cell>
          <cell r="R955">
            <v>26.04</v>
          </cell>
          <cell r="S955">
            <v>0</v>
          </cell>
        </row>
        <row r="956">
          <cell r="B956" t="str">
            <v>Power Systems</v>
          </cell>
          <cell r="C956">
            <v>511</v>
          </cell>
          <cell r="D956" t="str">
            <v>Not A &amp; G</v>
          </cell>
          <cell r="E956">
            <v>5111</v>
          </cell>
          <cell r="F956" t="str">
            <v>Arcadia Operations</v>
          </cell>
          <cell r="G956" t="str">
            <v>BU</v>
          </cell>
          <cell r="H956" t="str">
            <v>I</v>
          </cell>
          <cell r="I956" t="str">
            <v>05E84</v>
          </cell>
          <cell r="J956" t="str">
            <v>SR LINE SPEC OL EARLY</v>
          </cell>
          <cell r="K956">
            <v>1</v>
          </cell>
          <cell r="L956">
            <v>27.37</v>
          </cell>
          <cell r="M956">
            <v>27.37</v>
          </cell>
          <cell r="N956" t="str">
            <v>Line</v>
          </cell>
          <cell r="O956">
            <v>0</v>
          </cell>
          <cell r="P956">
            <v>0</v>
          </cell>
          <cell r="Q956">
            <v>0</v>
          </cell>
          <cell r="R956">
            <v>27.37</v>
          </cell>
          <cell r="S956">
            <v>0</v>
          </cell>
        </row>
        <row r="957">
          <cell r="B957" t="str">
            <v>Power Systems</v>
          </cell>
          <cell r="C957">
            <v>518</v>
          </cell>
          <cell r="D957" t="str">
            <v>Not A &amp; G</v>
          </cell>
          <cell r="E957">
            <v>5181</v>
          </cell>
          <cell r="F957" t="str">
            <v>Vegetation Management - West</v>
          </cell>
          <cell r="G957" t="str">
            <v>XM</v>
          </cell>
          <cell r="H957" t="str">
            <v>I</v>
          </cell>
          <cell r="I957" t="str">
            <v>01M12</v>
          </cell>
          <cell r="J957" t="str">
            <v>SR UTILITY ARBORIST</v>
          </cell>
          <cell r="K957">
            <v>1</v>
          </cell>
          <cell r="L957">
            <v>25.95</v>
          </cell>
          <cell r="M957">
            <v>25.95</v>
          </cell>
          <cell r="N957" t="str">
            <v>Spv/Sup</v>
          </cell>
          <cell r="O957">
            <v>0</v>
          </cell>
          <cell r="P957">
            <v>25.95</v>
          </cell>
          <cell r="Q957">
            <v>0</v>
          </cell>
          <cell r="R957">
            <v>0</v>
          </cell>
          <cell r="S957">
            <v>0</v>
          </cell>
        </row>
        <row r="958">
          <cell r="B958" t="str">
            <v>Power Systems</v>
          </cell>
          <cell r="C958">
            <v>518</v>
          </cell>
          <cell r="D958" t="str">
            <v>Not A &amp; G</v>
          </cell>
          <cell r="E958">
            <v>5181</v>
          </cell>
          <cell r="F958" t="str">
            <v>Vegetation Management - West</v>
          </cell>
          <cell r="G958" t="str">
            <v>XM</v>
          </cell>
          <cell r="H958" t="str">
            <v>I</v>
          </cell>
          <cell r="I958" t="str">
            <v>01M12</v>
          </cell>
          <cell r="J958" t="str">
            <v>SR UTILITY ARBORIST</v>
          </cell>
          <cell r="K958">
            <v>1</v>
          </cell>
          <cell r="L958">
            <v>27.49</v>
          </cell>
          <cell r="M958">
            <v>27.49</v>
          </cell>
          <cell r="N958" t="str">
            <v>Spv/Sup</v>
          </cell>
          <cell r="O958">
            <v>0</v>
          </cell>
          <cell r="P958">
            <v>27.49</v>
          </cell>
          <cell r="Q958">
            <v>0</v>
          </cell>
          <cell r="R958">
            <v>0</v>
          </cell>
          <cell r="S958">
            <v>0</v>
          </cell>
        </row>
        <row r="959">
          <cell r="B959" t="str">
            <v>Power Systems</v>
          </cell>
          <cell r="C959">
            <v>518</v>
          </cell>
          <cell r="D959" t="str">
            <v>Not A &amp; G</v>
          </cell>
          <cell r="E959">
            <v>5181</v>
          </cell>
          <cell r="F959" t="str">
            <v>Vegetation Management - West</v>
          </cell>
          <cell r="G959" t="str">
            <v>XM</v>
          </cell>
          <cell r="H959" t="str">
            <v>S</v>
          </cell>
          <cell r="I959" t="str">
            <v>01M15</v>
          </cell>
          <cell r="J959" t="str">
            <v>DISTRIBUTION VEGETATION MGMT S</v>
          </cell>
          <cell r="K959">
            <v>1</v>
          </cell>
          <cell r="L959">
            <v>35.950000000000003</v>
          </cell>
          <cell r="M959">
            <v>35.950000000000003</v>
          </cell>
          <cell r="N959" t="str">
            <v>Spv/Sup</v>
          </cell>
          <cell r="O959">
            <v>0</v>
          </cell>
          <cell r="P959">
            <v>35.950000000000003</v>
          </cell>
          <cell r="Q959">
            <v>0</v>
          </cell>
          <cell r="R959">
            <v>0</v>
          </cell>
          <cell r="S959">
            <v>0</v>
          </cell>
        </row>
        <row r="960">
          <cell r="B960" t="str">
            <v>Power Systems</v>
          </cell>
          <cell r="C960">
            <v>518</v>
          </cell>
          <cell r="D960" t="str">
            <v>Not A &amp; G</v>
          </cell>
          <cell r="E960">
            <v>5181</v>
          </cell>
          <cell r="F960" t="str">
            <v>Vegetation Management - West</v>
          </cell>
          <cell r="G960" t="str">
            <v>NB</v>
          </cell>
          <cell r="H960" t="str">
            <v>I</v>
          </cell>
          <cell r="I960" t="str">
            <v>01X63</v>
          </cell>
          <cell r="J960" t="str">
            <v>ADMINISTRATIVE SPECIALIST I</v>
          </cell>
          <cell r="K960">
            <v>1</v>
          </cell>
          <cell r="L960">
            <v>13.38</v>
          </cell>
          <cell r="M960">
            <v>13.38</v>
          </cell>
          <cell r="N960" t="str">
            <v>Spv/Sup</v>
          </cell>
          <cell r="O960">
            <v>0</v>
          </cell>
          <cell r="P960">
            <v>13.38</v>
          </cell>
          <cell r="Q960">
            <v>0</v>
          </cell>
          <cell r="R960">
            <v>0</v>
          </cell>
          <cell r="S960">
            <v>0</v>
          </cell>
        </row>
        <row r="961">
          <cell r="B961" t="str">
            <v>Power Systems</v>
          </cell>
          <cell r="C961">
            <v>875</v>
          </cell>
          <cell r="D961" t="str">
            <v>Not A &amp; G</v>
          </cell>
          <cell r="E961">
            <v>8751</v>
          </cell>
          <cell r="F961" t="str">
            <v>Dsbn - Northeast Oper</v>
          </cell>
          <cell r="G961" t="str">
            <v>BU</v>
          </cell>
          <cell r="H961" t="str">
            <v>I</v>
          </cell>
          <cell r="I961" t="str">
            <v>05E84</v>
          </cell>
          <cell r="J961" t="str">
            <v>SR LINE SPEC OL EARLY</v>
          </cell>
          <cell r="K961">
            <v>16</v>
          </cell>
          <cell r="L961">
            <v>27.37</v>
          </cell>
          <cell r="M961">
            <v>437.92</v>
          </cell>
          <cell r="N961" t="str">
            <v>Line</v>
          </cell>
          <cell r="O961">
            <v>0</v>
          </cell>
          <cell r="P961">
            <v>0</v>
          </cell>
          <cell r="Q961">
            <v>0</v>
          </cell>
          <cell r="R961">
            <v>437.92</v>
          </cell>
          <cell r="S961">
            <v>0</v>
          </cell>
        </row>
        <row r="962">
          <cell r="B962" t="str">
            <v>Power Systems</v>
          </cell>
          <cell r="C962">
            <v>875</v>
          </cell>
          <cell r="D962" t="str">
            <v>Not A &amp; G</v>
          </cell>
          <cell r="E962">
            <v>8751</v>
          </cell>
          <cell r="F962" t="str">
            <v>Dsbn - Northeast Oper</v>
          </cell>
          <cell r="G962" t="str">
            <v>BU</v>
          </cell>
          <cell r="H962" t="str">
            <v>I</v>
          </cell>
          <cell r="I962" t="str">
            <v>05L37</v>
          </cell>
          <cell r="J962" t="str">
            <v>GROUND WORKER - LATE</v>
          </cell>
          <cell r="K962">
            <v>1</v>
          </cell>
          <cell r="L962">
            <v>18.670000000000002</v>
          </cell>
          <cell r="M962">
            <v>18.670000000000002</v>
          </cell>
          <cell r="N962" t="str">
            <v>Line</v>
          </cell>
          <cell r="O962">
            <v>0</v>
          </cell>
          <cell r="P962">
            <v>0</v>
          </cell>
          <cell r="Q962">
            <v>0</v>
          </cell>
          <cell r="R962">
            <v>18.670000000000002</v>
          </cell>
          <cell r="S962">
            <v>0</v>
          </cell>
        </row>
        <row r="963">
          <cell r="B963" t="str">
            <v>Power Systems</v>
          </cell>
          <cell r="C963">
            <v>875</v>
          </cell>
          <cell r="D963" t="str">
            <v>Not A &amp; G</v>
          </cell>
          <cell r="E963">
            <v>8751</v>
          </cell>
          <cell r="F963" t="str">
            <v>Dsbn - Northeast Oper</v>
          </cell>
          <cell r="G963" t="str">
            <v>BU</v>
          </cell>
          <cell r="H963" t="str">
            <v>I</v>
          </cell>
          <cell r="I963" t="str">
            <v>05L40</v>
          </cell>
          <cell r="J963" t="str">
            <v>CABLE SPLICER - LATE</v>
          </cell>
          <cell r="K963">
            <v>1</v>
          </cell>
          <cell r="L963">
            <v>26.3</v>
          </cell>
          <cell r="M963">
            <v>26.3</v>
          </cell>
          <cell r="N963" t="str">
            <v>Line</v>
          </cell>
          <cell r="O963">
            <v>0</v>
          </cell>
          <cell r="P963">
            <v>0</v>
          </cell>
          <cell r="Q963">
            <v>0</v>
          </cell>
          <cell r="R963">
            <v>26.3</v>
          </cell>
          <cell r="S963">
            <v>0</v>
          </cell>
        </row>
        <row r="964">
          <cell r="B964" t="str">
            <v>Power Systems</v>
          </cell>
          <cell r="C964">
            <v>875</v>
          </cell>
          <cell r="D964" t="str">
            <v>Not A &amp; G</v>
          </cell>
          <cell r="E964">
            <v>8751</v>
          </cell>
          <cell r="F964" t="str">
            <v>Dsbn - Northeast Oper</v>
          </cell>
          <cell r="G964" t="str">
            <v>BU</v>
          </cell>
          <cell r="H964" t="str">
            <v>I</v>
          </cell>
          <cell r="I964" t="str">
            <v>05L84</v>
          </cell>
          <cell r="J964" t="str">
            <v>SR LINE SPEC OL LATE</v>
          </cell>
          <cell r="K964">
            <v>1</v>
          </cell>
          <cell r="L964">
            <v>27.37</v>
          </cell>
          <cell r="M964">
            <v>27.37</v>
          </cell>
          <cell r="N964" t="str">
            <v>Line</v>
          </cell>
          <cell r="O964">
            <v>0</v>
          </cell>
          <cell r="P964">
            <v>0</v>
          </cell>
          <cell r="Q964">
            <v>0</v>
          </cell>
          <cell r="R964">
            <v>27.37</v>
          </cell>
          <cell r="S964">
            <v>0</v>
          </cell>
        </row>
        <row r="965">
          <cell r="B965" t="str">
            <v>Power Systems</v>
          </cell>
          <cell r="C965">
            <v>441</v>
          </cell>
          <cell r="D965" t="str">
            <v>Not A &amp; G</v>
          </cell>
          <cell r="E965">
            <v>4311</v>
          </cell>
          <cell r="F965" t="str">
            <v>Dsbn - Okeechobee Operations</v>
          </cell>
          <cell r="G965" t="str">
            <v>BU</v>
          </cell>
          <cell r="H965" t="str">
            <v>I</v>
          </cell>
          <cell r="I965" t="str">
            <v>05944</v>
          </cell>
          <cell r="J965" t="str">
            <v>RESTORATION SPEC</v>
          </cell>
          <cell r="K965">
            <v>3</v>
          </cell>
          <cell r="L965">
            <v>26.3</v>
          </cell>
          <cell r="M965">
            <v>78.900000000000006</v>
          </cell>
          <cell r="N965" t="str">
            <v>Line</v>
          </cell>
          <cell r="O965">
            <v>0</v>
          </cell>
          <cell r="P965">
            <v>0</v>
          </cell>
          <cell r="Q965">
            <v>0</v>
          </cell>
          <cell r="R965">
            <v>78.900000000000006</v>
          </cell>
          <cell r="S965">
            <v>0</v>
          </cell>
        </row>
        <row r="966">
          <cell r="B966" t="str">
            <v>Power Systems</v>
          </cell>
          <cell r="C966">
            <v>441</v>
          </cell>
          <cell r="D966" t="str">
            <v>Not A &amp; G</v>
          </cell>
          <cell r="E966">
            <v>4311</v>
          </cell>
          <cell r="F966" t="str">
            <v>Dsbn - Okeechobee Operations</v>
          </cell>
          <cell r="G966" t="str">
            <v>BU</v>
          </cell>
          <cell r="H966" t="str">
            <v>I</v>
          </cell>
          <cell r="I966" t="str">
            <v>05E75</v>
          </cell>
          <cell r="J966" t="str">
            <v>LINE SPEC EARLY</v>
          </cell>
          <cell r="K966">
            <v>4</v>
          </cell>
          <cell r="L966">
            <v>26.04</v>
          </cell>
          <cell r="M966">
            <v>104.16</v>
          </cell>
          <cell r="N966" t="str">
            <v>Line</v>
          </cell>
          <cell r="O966">
            <v>0</v>
          </cell>
          <cell r="P966">
            <v>0</v>
          </cell>
          <cell r="Q966">
            <v>0</v>
          </cell>
          <cell r="R966">
            <v>104.16</v>
          </cell>
          <cell r="S966">
            <v>0</v>
          </cell>
        </row>
        <row r="967">
          <cell r="B967" t="str">
            <v>Power Systems</v>
          </cell>
          <cell r="C967">
            <v>441</v>
          </cell>
          <cell r="D967" t="str">
            <v>Not A &amp; G</v>
          </cell>
          <cell r="E967">
            <v>4311</v>
          </cell>
          <cell r="F967" t="str">
            <v>Dsbn - Okeechobee Operations</v>
          </cell>
          <cell r="G967" t="str">
            <v>BU</v>
          </cell>
          <cell r="H967" t="str">
            <v>I</v>
          </cell>
          <cell r="I967" t="str">
            <v>05E84</v>
          </cell>
          <cell r="J967" t="str">
            <v>SR LINE SPEC OL EARLY</v>
          </cell>
          <cell r="K967">
            <v>3</v>
          </cell>
          <cell r="L967">
            <v>27.37</v>
          </cell>
          <cell r="M967">
            <v>82.11</v>
          </cell>
          <cell r="N967" t="str">
            <v>Line</v>
          </cell>
          <cell r="O967">
            <v>0</v>
          </cell>
          <cell r="P967">
            <v>0</v>
          </cell>
          <cell r="Q967">
            <v>0</v>
          </cell>
          <cell r="R967">
            <v>82.11</v>
          </cell>
          <cell r="S967">
            <v>0</v>
          </cell>
        </row>
        <row r="968">
          <cell r="B968" t="str">
            <v>Power Systems</v>
          </cell>
          <cell r="C968">
            <v>121</v>
          </cell>
          <cell r="D968" t="str">
            <v>Not A &amp; G</v>
          </cell>
          <cell r="E968">
            <v>1211</v>
          </cell>
          <cell r="F968" t="str">
            <v>Dsbn - Palatka Op</v>
          </cell>
          <cell r="G968" t="str">
            <v>BU</v>
          </cell>
          <cell r="H968" t="str">
            <v>I</v>
          </cell>
          <cell r="I968" t="str">
            <v>05475</v>
          </cell>
          <cell r="J968" t="str">
            <v>LINE SPEC</v>
          </cell>
          <cell r="K968">
            <v>2</v>
          </cell>
          <cell r="L968">
            <v>26.04</v>
          </cell>
          <cell r="M968">
            <v>52.08</v>
          </cell>
          <cell r="N968" t="str">
            <v>Line</v>
          </cell>
          <cell r="O968">
            <v>0</v>
          </cell>
          <cell r="P968">
            <v>0</v>
          </cell>
          <cell r="Q968">
            <v>0</v>
          </cell>
          <cell r="R968">
            <v>52.08</v>
          </cell>
          <cell r="S968">
            <v>0</v>
          </cell>
        </row>
        <row r="969">
          <cell r="B969" t="str">
            <v>Power Systems</v>
          </cell>
          <cell r="C969">
            <v>121</v>
          </cell>
          <cell r="D969" t="str">
            <v>Not A &amp; G</v>
          </cell>
          <cell r="E969">
            <v>1211</v>
          </cell>
          <cell r="F969" t="str">
            <v>Dsbn - Palatka Op</v>
          </cell>
          <cell r="G969" t="str">
            <v>BU</v>
          </cell>
          <cell r="H969" t="str">
            <v>I</v>
          </cell>
          <cell r="I969" t="str">
            <v>05944</v>
          </cell>
          <cell r="J969" t="str">
            <v>RESTORATION SPEC</v>
          </cell>
          <cell r="K969">
            <v>6</v>
          </cell>
          <cell r="L969">
            <v>26.3</v>
          </cell>
          <cell r="M969">
            <v>157.80000000000001</v>
          </cell>
          <cell r="N969" t="str">
            <v>Line</v>
          </cell>
          <cell r="O969">
            <v>0</v>
          </cell>
          <cell r="P969">
            <v>0</v>
          </cell>
          <cell r="Q969">
            <v>0</v>
          </cell>
          <cell r="R969">
            <v>157.80000000000001</v>
          </cell>
          <cell r="S969">
            <v>0</v>
          </cell>
        </row>
        <row r="970">
          <cell r="B970" t="str">
            <v>Power Systems</v>
          </cell>
          <cell r="C970">
            <v>121</v>
          </cell>
          <cell r="D970" t="str">
            <v>Not A &amp; G</v>
          </cell>
          <cell r="E970">
            <v>1211</v>
          </cell>
          <cell r="F970" t="str">
            <v>Dsbn - Palatka Op</v>
          </cell>
          <cell r="G970" t="str">
            <v>BU</v>
          </cell>
          <cell r="H970" t="str">
            <v>I</v>
          </cell>
          <cell r="I970" t="str">
            <v>05984</v>
          </cell>
          <cell r="J970" t="str">
            <v>SR LINE SPEC OL</v>
          </cell>
          <cell r="K970">
            <v>2</v>
          </cell>
          <cell r="L970">
            <v>27.37</v>
          </cell>
          <cell r="M970">
            <v>54.74</v>
          </cell>
          <cell r="N970" t="str">
            <v>Line</v>
          </cell>
          <cell r="O970">
            <v>0</v>
          </cell>
          <cell r="P970">
            <v>0</v>
          </cell>
          <cell r="Q970">
            <v>0</v>
          </cell>
          <cell r="R970">
            <v>54.74</v>
          </cell>
          <cell r="S970">
            <v>0</v>
          </cell>
        </row>
        <row r="971">
          <cell r="B971" t="str">
            <v>Power Systems</v>
          </cell>
          <cell r="C971">
            <v>121</v>
          </cell>
          <cell r="D971" t="str">
            <v>Not A &amp; G</v>
          </cell>
          <cell r="E971">
            <v>1211</v>
          </cell>
          <cell r="F971" t="str">
            <v>Dsbn - Palatka Op</v>
          </cell>
          <cell r="G971" t="str">
            <v>BU</v>
          </cell>
          <cell r="H971" t="str">
            <v>I</v>
          </cell>
          <cell r="I971" t="str">
            <v>05E75</v>
          </cell>
          <cell r="J971" t="str">
            <v>LINE SPEC EARLY</v>
          </cell>
          <cell r="K971">
            <v>3</v>
          </cell>
          <cell r="L971">
            <v>26.04</v>
          </cell>
          <cell r="M971">
            <v>78.12</v>
          </cell>
          <cell r="N971" t="str">
            <v>Line</v>
          </cell>
          <cell r="O971">
            <v>0</v>
          </cell>
          <cell r="P971">
            <v>0</v>
          </cell>
          <cell r="Q971">
            <v>0</v>
          </cell>
          <cell r="R971">
            <v>78.12</v>
          </cell>
          <cell r="S971">
            <v>0</v>
          </cell>
        </row>
        <row r="972">
          <cell r="B972" t="str">
            <v>Power Systems</v>
          </cell>
          <cell r="C972">
            <v>121</v>
          </cell>
          <cell r="D972" t="str">
            <v>Not A &amp; G</v>
          </cell>
          <cell r="E972">
            <v>1211</v>
          </cell>
          <cell r="F972" t="str">
            <v>Dsbn - Palatka Op</v>
          </cell>
          <cell r="G972" t="str">
            <v>BU</v>
          </cell>
          <cell r="H972" t="str">
            <v>I</v>
          </cell>
          <cell r="I972" t="str">
            <v>05E84</v>
          </cell>
          <cell r="J972" t="str">
            <v>SR LINE SPEC OL EARLY</v>
          </cell>
          <cell r="K972">
            <v>4</v>
          </cell>
          <cell r="L972">
            <v>27.37</v>
          </cell>
          <cell r="M972">
            <v>109.48</v>
          </cell>
          <cell r="N972" t="str">
            <v>Line</v>
          </cell>
          <cell r="O972">
            <v>0</v>
          </cell>
          <cell r="P972">
            <v>0</v>
          </cell>
          <cell r="Q972">
            <v>0</v>
          </cell>
          <cell r="R972">
            <v>109.48</v>
          </cell>
          <cell r="S972">
            <v>0</v>
          </cell>
        </row>
        <row r="973">
          <cell r="B973" t="str">
            <v>Power Systems</v>
          </cell>
          <cell r="C973">
            <v>731</v>
          </cell>
          <cell r="D973" t="str">
            <v>Not A &amp; G</v>
          </cell>
          <cell r="E973">
            <v>7311</v>
          </cell>
          <cell r="F973" t="str">
            <v>Dsbn - Pompano Operations</v>
          </cell>
          <cell r="G973" t="str">
            <v>BU</v>
          </cell>
          <cell r="H973" t="str">
            <v>I</v>
          </cell>
          <cell r="I973" t="str">
            <v>05475</v>
          </cell>
          <cell r="J973" t="str">
            <v>LINE SPEC</v>
          </cell>
          <cell r="K973">
            <v>2</v>
          </cell>
          <cell r="L973">
            <v>26.04</v>
          </cell>
          <cell r="M973">
            <v>52.08</v>
          </cell>
          <cell r="N973" t="str">
            <v>Line</v>
          </cell>
          <cell r="O973">
            <v>0</v>
          </cell>
          <cell r="P973">
            <v>0</v>
          </cell>
          <cell r="Q973">
            <v>0</v>
          </cell>
          <cell r="R973">
            <v>52.08</v>
          </cell>
          <cell r="S973">
            <v>0</v>
          </cell>
        </row>
        <row r="974">
          <cell r="B974" t="str">
            <v>Power Systems</v>
          </cell>
          <cell r="C974">
            <v>731</v>
          </cell>
          <cell r="D974" t="str">
            <v>Not A &amp; G</v>
          </cell>
          <cell r="E974">
            <v>7311</v>
          </cell>
          <cell r="F974" t="str">
            <v>Dsbn - Pompano Operations</v>
          </cell>
          <cell r="G974" t="str">
            <v>BU</v>
          </cell>
          <cell r="H974" t="str">
            <v>I</v>
          </cell>
          <cell r="I974" t="str">
            <v>05944</v>
          </cell>
          <cell r="J974" t="str">
            <v>RESTORATION SPEC</v>
          </cell>
          <cell r="K974">
            <v>13</v>
          </cell>
          <cell r="L974">
            <v>26.3</v>
          </cell>
          <cell r="M974">
            <v>341.90000000000003</v>
          </cell>
          <cell r="N974" t="str">
            <v>Line</v>
          </cell>
          <cell r="O974">
            <v>0</v>
          </cell>
          <cell r="P974">
            <v>0</v>
          </cell>
          <cell r="Q974">
            <v>0</v>
          </cell>
          <cell r="R974">
            <v>341.90000000000003</v>
          </cell>
          <cell r="S974">
            <v>0</v>
          </cell>
        </row>
        <row r="975">
          <cell r="B975" t="str">
            <v>Power Systems</v>
          </cell>
          <cell r="C975">
            <v>731</v>
          </cell>
          <cell r="D975" t="str">
            <v>Not A &amp; G</v>
          </cell>
          <cell r="E975">
            <v>7311</v>
          </cell>
          <cell r="F975" t="str">
            <v>Dsbn - Pompano Operations</v>
          </cell>
          <cell r="G975" t="str">
            <v>BU</v>
          </cell>
          <cell r="H975" t="str">
            <v>I</v>
          </cell>
          <cell r="I975" t="str">
            <v>05984</v>
          </cell>
          <cell r="J975" t="str">
            <v>SR LINE SPEC OL</v>
          </cell>
          <cell r="K975">
            <v>2</v>
          </cell>
          <cell r="L975">
            <v>27.37</v>
          </cell>
          <cell r="M975">
            <v>54.74</v>
          </cell>
          <cell r="N975" t="str">
            <v>Line</v>
          </cell>
          <cell r="O975">
            <v>0</v>
          </cell>
          <cell r="P975">
            <v>0</v>
          </cell>
          <cell r="Q975">
            <v>0</v>
          </cell>
          <cell r="R975">
            <v>54.74</v>
          </cell>
          <cell r="S975">
            <v>0</v>
          </cell>
        </row>
        <row r="976">
          <cell r="B976" t="str">
            <v>Power Systems</v>
          </cell>
          <cell r="C976">
            <v>731</v>
          </cell>
          <cell r="D976" t="str">
            <v>Not A &amp; G</v>
          </cell>
          <cell r="E976">
            <v>7311</v>
          </cell>
          <cell r="F976" t="str">
            <v>Dsbn - Pompano Operations</v>
          </cell>
          <cell r="G976" t="str">
            <v>BU</v>
          </cell>
          <cell r="H976" t="str">
            <v>I</v>
          </cell>
          <cell r="I976" t="str">
            <v>05E05</v>
          </cell>
          <cell r="J976" t="str">
            <v>OPERATION CLERK A STENO EARLY</v>
          </cell>
          <cell r="K976">
            <v>2</v>
          </cell>
          <cell r="L976">
            <v>20.12</v>
          </cell>
          <cell r="M976">
            <v>40.24</v>
          </cell>
          <cell r="N976" t="str">
            <v>Barg Unit Supp</v>
          </cell>
          <cell r="O976">
            <v>0</v>
          </cell>
          <cell r="P976">
            <v>0</v>
          </cell>
          <cell r="Q976">
            <v>40.24</v>
          </cell>
          <cell r="R976">
            <v>0</v>
          </cell>
          <cell r="S976">
            <v>0</v>
          </cell>
        </row>
        <row r="977">
          <cell r="B977" t="str">
            <v>Power Systems</v>
          </cell>
          <cell r="C977">
            <v>731</v>
          </cell>
          <cell r="D977" t="str">
            <v>Not A &amp; G</v>
          </cell>
          <cell r="E977">
            <v>7311</v>
          </cell>
          <cell r="F977" t="str">
            <v>Dsbn - Pompano Operations</v>
          </cell>
          <cell r="G977" t="str">
            <v>BU</v>
          </cell>
          <cell r="H977" t="str">
            <v>I</v>
          </cell>
          <cell r="I977" t="str">
            <v>05E37</v>
          </cell>
          <cell r="J977" t="str">
            <v>GROUND WORKER - EARLY</v>
          </cell>
          <cell r="K977">
            <v>1</v>
          </cell>
          <cell r="L977">
            <v>18.170000000000002</v>
          </cell>
          <cell r="M977">
            <v>18.170000000000002</v>
          </cell>
          <cell r="N977" t="str">
            <v>Line</v>
          </cell>
          <cell r="O977">
            <v>0</v>
          </cell>
          <cell r="P977">
            <v>0</v>
          </cell>
          <cell r="Q977">
            <v>0</v>
          </cell>
          <cell r="R977">
            <v>18.170000000000002</v>
          </cell>
          <cell r="S977">
            <v>0</v>
          </cell>
        </row>
        <row r="978">
          <cell r="B978" t="str">
            <v>Power Systems</v>
          </cell>
          <cell r="C978">
            <v>731</v>
          </cell>
          <cell r="D978" t="str">
            <v>Not A &amp; G</v>
          </cell>
          <cell r="E978">
            <v>7311</v>
          </cell>
          <cell r="F978" t="str">
            <v>Dsbn - Pompano Operations</v>
          </cell>
          <cell r="G978" t="str">
            <v>BU</v>
          </cell>
          <cell r="H978" t="str">
            <v>I</v>
          </cell>
          <cell r="I978" t="str">
            <v>05E37</v>
          </cell>
          <cell r="J978" t="str">
            <v>GROUND WORKER - EARLY</v>
          </cell>
          <cell r="K978">
            <v>4</v>
          </cell>
          <cell r="L978">
            <v>19.22</v>
          </cell>
          <cell r="M978">
            <v>76.88</v>
          </cell>
          <cell r="N978" t="str">
            <v>Line</v>
          </cell>
          <cell r="O978">
            <v>0</v>
          </cell>
          <cell r="P978">
            <v>0</v>
          </cell>
          <cell r="Q978">
            <v>0</v>
          </cell>
          <cell r="R978">
            <v>76.88</v>
          </cell>
          <cell r="S978">
            <v>0</v>
          </cell>
        </row>
        <row r="979">
          <cell r="B979" t="str">
            <v>Power Systems</v>
          </cell>
          <cell r="C979">
            <v>731</v>
          </cell>
          <cell r="D979" t="str">
            <v>Not A &amp; G</v>
          </cell>
          <cell r="E979">
            <v>7311</v>
          </cell>
          <cell r="F979" t="str">
            <v>Dsbn - Pompano Operations</v>
          </cell>
          <cell r="G979" t="str">
            <v>BU</v>
          </cell>
          <cell r="H979" t="str">
            <v>I</v>
          </cell>
          <cell r="I979" t="str">
            <v>05E37</v>
          </cell>
          <cell r="J979" t="str">
            <v>GROUND WORKER - EARLY</v>
          </cell>
          <cell r="K979">
            <v>1</v>
          </cell>
          <cell r="L979">
            <v>22.51</v>
          </cell>
          <cell r="M979">
            <v>22.51</v>
          </cell>
          <cell r="N979" t="str">
            <v>Line</v>
          </cell>
          <cell r="O979">
            <v>0</v>
          </cell>
          <cell r="P979">
            <v>0</v>
          </cell>
          <cell r="Q979">
            <v>0</v>
          </cell>
          <cell r="R979">
            <v>22.51</v>
          </cell>
          <cell r="S979">
            <v>0</v>
          </cell>
        </row>
        <row r="980">
          <cell r="B980" t="str">
            <v>Power Systems</v>
          </cell>
          <cell r="C980">
            <v>731</v>
          </cell>
          <cell r="D980" t="str">
            <v>Not A &amp; G</v>
          </cell>
          <cell r="E980">
            <v>7311</v>
          </cell>
          <cell r="F980" t="str">
            <v>Dsbn - Pompano Operations</v>
          </cell>
          <cell r="G980" t="str">
            <v>BU</v>
          </cell>
          <cell r="H980" t="str">
            <v>I</v>
          </cell>
          <cell r="I980" t="str">
            <v>05E37</v>
          </cell>
          <cell r="J980" t="str">
            <v>GROUND WORKER - EARLY</v>
          </cell>
          <cell r="K980">
            <v>1</v>
          </cell>
          <cell r="L980">
            <v>24.72</v>
          </cell>
          <cell r="M980">
            <v>24.72</v>
          </cell>
          <cell r="N980" t="str">
            <v>Line</v>
          </cell>
          <cell r="O980">
            <v>0</v>
          </cell>
          <cell r="P980">
            <v>0</v>
          </cell>
          <cell r="Q980">
            <v>0</v>
          </cell>
          <cell r="R980">
            <v>24.72</v>
          </cell>
          <cell r="S980">
            <v>0</v>
          </cell>
        </row>
        <row r="981">
          <cell r="B981" t="str">
            <v>Power Systems</v>
          </cell>
          <cell r="C981">
            <v>731</v>
          </cell>
          <cell r="D981" t="str">
            <v>Not A &amp; G</v>
          </cell>
          <cell r="E981">
            <v>7311</v>
          </cell>
          <cell r="F981" t="str">
            <v>Dsbn - Pompano Operations</v>
          </cell>
          <cell r="G981" t="str">
            <v>BU</v>
          </cell>
          <cell r="H981" t="str">
            <v>I</v>
          </cell>
          <cell r="I981" t="str">
            <v>05E40</v>
          </cell>
          <cell r="J981" t="str">
            <v>CABLE SPLICER - EARLY</v>
          </cell>
          <cell r="K981">
            <v>5</v>
          </cell>
          <cell r="L981">
            <v>26.3</v>
          </cell>
          <cell r="M981">
            <v>131.5</v>
          </cell>
          <cell r="N981" t="str">
            <v>Line</v>
          </cell>
          <cell r="O981">
            <v>0</v>
          </cell>
          <cell r="P981">
            <v>0</v>
          </cell>
          <cell r="Q981">
            <v>0</v>
          </cell>
          <cell r="R981">
            <v>131.5</v>
          </cell>
          <cell r="S981">
            <v>0</v>
          </cell>
        </row>
        <row r="982">
          <cell r="B982" t="str">
            <v>Power Systems</v>
          </cell>
          <cell r="C982">
            <v>731</v>
          </cell>
          <cell r="D982" t="str">
            <v>Not A &amp; G</v>
          </cell>
          <cell r="E982">
            <v>7311</v>
          </cell>
          <cell r="F982" t="str">
            <v>Dsbn - Pompano Operations</v>
          </cell>
          <cell r="G982" t="str">
            <v>BU</v>
          </cell>
          <cell r="H982" t="str">
            <v>I</v>
          </cell>
          <cell r="I982" t="str">
            <v>05E53</v>
          </cell>
          <cell r="J982" t="str">
            <v>TRUCK ATTENDANT EARLY</v>
          </cell>
          <cell r="K982">
            <v>1</v>
          </cell>
          <cell r="L982">
            <v>18.170000000000002</v>
          </cell>
          <cell r="M982">
            <v>18.170000000000002</v>
          </cell>
          <cell r="N982" t="str">
            <v>Barg Unit Supp</v>
          </cell>
          <cell r="O982">
            <v>0</v>
          </cell>
          <cell r="P982">
            <v>0</v>
          </cell>
          <cell r="Q982">
            <v>18.170000000000002</v>
          </cell>
          <cell r="R982">
            <v>0</v>
          </cell>
          <cell r="S982">
            <v>0</v>
          </cell>
        </row>
        <row r="983">
          <cell r="B983" t="str">
            <v>Power Systems</v>
          </cell>
          <cell r="C983">
            <v>731</v>
          </cell>
          <cell r="D983" t="str">
            <v>Not A &amp; G</v>
          </cell>
          <cell r="E983">
            <v>7311</v>
          </cell>
          <cell r="F983" t="str">
            <v>Dsbn - Pompano Operations</v>
          </cell>
          <cell r="G983" t="str">
            <v>BU</v>
          </cell>
          <cell r="H983" t="str">
            <v>I</v>
          </cell>
          <cell r="I983" t="str">
            <v>05E53</v>
          </cell>
          <cell r="J983" t="str">
            <v>TRUCK ATTENDANT EARLY</v>
          </cell>
          <cell r="K983">
            <v>1</v>
          </cell>
          <cell r="L983">
            <v>19.600000000000001</v>
          </cell>
          <cell r="M983">
            <v>19.600000000000001</v>
          </cell>
          <cell r="N983" t="str">
            <v>Barg Unit Supp</v>
          </cell>
          <cell r="O983">
            <v>0</v>
          </cell>
          <cell r="P983">
            <v>0</v>
          </cell>
          <cell r="Q983">
            <v>19.600000000000001</v>
          </cell>
          <cell r="R983">
            <v>0</v>
          </cell>
          <cell r="S983">
            <v>0</v>
          </cell>
        </row>
        <row r="984">
          <cell r="B984" t="str">
            <v>Power Systems</v>
          </cell>
          <cell r="C984">
            <v>731</v>
          </cell>
          <cell r="D984" t="str">
            <v>Not A &amp; G</v>
          </cell>
          <cell r="E984">
            <v>7311</v>
          </cell>
          <cell r="F984" t="str">
            <v>Dsbn - Pompano Operations</v>
          </cell>
          <cell r="G984" t="str">
            <v>BU</v>
          </cell>
          <cell r="H984" t="str">
            <v>I</v>
          </cell>
          <cell r="I984" t="str">
            <v>05E58</v>
          </cell>
          <cell r="J984" t="str">
            <v>DISPATCHER CLERK EARLY</v>
          </cell>
          <cell r="K984">
            <v>1</v>
          </cell>
          <cell r="L984">
            <v>20.25</v>
          </cell>
          <cell r="M984">
            <v>20.25</v>
          </cell>
          <cell r="N984" t="str">
            <v>Barg Unit Supp</v>
          </cell>
          <cell r="O984">
            <v>0</v>
          </cell>
          <cell r="P984">
            <v>0</v>
          </cell>
          <cell r="Q984">
            <v>20.25</v>
          </cell>
          <cell r="R984">
            <v>0</v>
          </cell>
          <cell r="S984">
            <v>0</v>
          </cell>
        </row>
        <row r="985">
          <cell r="B985" t="str">
            <v>Power Systems</v>
          </cell>
          <cell r="C985">
            <v>731</v>
          </cell>
          <cell r="D985" t="str">
            <v>Not A &amp; G</v>
          </cell>
          <cell r="E985">
            <v>7311</v>
          </cell>
          <cell r="F985" t="str">
            <v>Dsbn - Pompano Operations</v>
          </cell>
          <cell r="G985" t="str">
            <v>BU</v>
          </cell>
          <cell r="H985" t="str">
            <v>I</v>
          </cell>
          <cell r="I985" t="str">
            <v>05E75</v>
          </cell>
          <cell r="J985" t="str">
            <v>LINE SPEC EARLY</v>
          </cell>
          <cell r="K985">
            <v>23</v>
          </cell>
          <cell r="L985">
            <v>26.04</v>
          </cell>
          <cell r="M985">
            <v>598.91999999999996</v>
          </cell>
          <cell r="N985" t="str">
            <v>Line</v>
          </cell>
          <cell r="O985">
            <v>0</v>
          </cell>
          <cell r="P985">
            <v>0</v>
          </cell>
          <cell r="Q985">
            <v>0</v>
          </cell>
          <cell r="R985">
            <v>598.91999999999996</v>
          </cell>
          <cell r="S985">
            <v>0</v>
          </cell>
        </row>
        <row r="986">
          <cell r="B986" t="str">
            <v>Power Systems</v>
          </cell>
          <cell r="C986">
            <v>731</v>
          </cell>
          <cell r="D986" t="str">
            <v>Not A &amp; G</v>
          </cell>
          <cell r="E986">
            <v>7311</v>
          </cell>
          <cell r="F986" t="str">
            <v>Dsbn - Pompano Operations</v>
          </cell>
          <cell r="G986" t="str">
            <v>BU</v>
          </cell>
          <cell r="H986" t="str">
            <v>I</v>
          </cell>
          <cell r="I986" t="str">
            <v>05E84</v>
          </cell>
          <cell r="J986" t="str">
            <v>SR LINE SPEC OL EARLY</v>
          </cell>
          <cell r="K986">
            <v>15</v>
          </cell>
          <cell r="L986">
            <v>27.37</v>
          </cell>
          <cell r="M986">
            <v>410.55</v>
          </cell>
          <cell r="N986" t="str">
            <v>Line</v>
          </cell>
          <cell r="O986">
            <v>0</v>
          </cell>
          <cell r="P986">
            <v>0</v>
          </cell>
          <cell r="Q986">
            <v>0</v>
          </cell>
          <cell r="R986">
            <v>410.55</v>
          </cell>
          <cell r="S986">
            <v>0</v>
          </cell>
        </row>
        <row r="987">
          <cell r="B987" t="str">
            <v>Power Systems</v>
          </cell>
          <cell r="C987">
            <v>731</v>
          </cell>
          <cell r="D987" t="str">
            <v>Not A &amp; G</v>
          </cell>
          <cell r="E987">
            <v>7311</v>
          </cell>
          <cell r="F987" t="str">
            <v>Dsbn - Pompano Operations</v>
          </cell>
          <cell r="G987" t="str">
            <v>BU</v>
          </cell>
          <cell r="H987" t="str">
            <v>I</v>
          </cell>
          <cell r="I987" t="str">
            <v>05E85</v>
          </cell>
          <cell r="J987" t="str">
            <v>OPERATION CLERK A EARLY</v>
          </cell>
          <cell r="K987">
            <v>1</v>
          </cell>
          <cell r="L987">
            <v>19.96</v>
          </cell>
          <cell r="M987">
            <v>19.96</v>
          </cell>
          <cell r="N987" t="str">
            <v>Barg Unit Supp</v>
          </cell>
          <cell r="O987">
            <v>0</v>
          </cell>
          <cell r="P987">
            <v>0</v>
          </cell>
          <cell r="Q987">
            <v>19.96</v>
          </cell>
          <cell r="R987">
            <v>0</v>
          </cell>
          <cell r="S987">
            <v>0</v>
          </cell>
        </row>
        <row r="988">
          <cell r="B988" t="str">
            <v>Power Systems</v>
          </cell>
          <cell r="C988">
            <v>731</v>
          </cell>
          <cell r="D988" t="str">
            <v>Not A &amp; G</v>
          </cell>
          <cell r="E988">
            <v>7311</v>
          </cell>
          <cell r="F988" t="str">
            <v>Dsbn - Pompano Operations</v>
          </cell>
          <cell r="G988" t="str">
            <v>BU</v>
          </cell>
          <cell r="H988" t="str">
            <v>I</v>
          </cell>
          <cell r="I988" t="str">
            <v>05L84</v>
          </cell>
          <cell r="J988" t="str">
            <v>SR LINE SPEC OL LATE</v>
          </cell>
          <cell r="K988">
            <v>1</v>
          </cell>
          <cell r="L988">
            <v>27.37</v>
          </cell>
          <cell r="M988">
            <v>27.37</v>
          </cell>
          <cell r="N988" t="str">
            <v>Line</v>
          </cell>
          <cell r="O988">
            <v>0</v>
          </cell>
          <cell r="P988">
            <v>0</v>
          </cell>
          <cell r="Q988">
            <v>0</v>
          </cell>
          <cell r="R988">
            <v>27.37</v>
          </cell>
          <cell r="S988">
            <v>0</v>
          </cell>
        </row>
        <row r="989">
          <cell r="B989" t="str">
            <v>Power Systems</v>
          </cell>
          <cell r="C989">
            <v>736</v>
          </cell>
          <cell r="D989" t="str">
            <v>Not A &amp; G</v>
          </cell>
          <cell r="E989">
            <v>7319</v>
          </cell>
          <cell r="F989" t="str">
            <v>Dsbn - Pompano Supv/Design</v>
          </cell>
          <cell r="G989" t="str">
            <v>XM</v>
          </cell>
          <cell r="H989" t="str">
            <v>S</v>
          </cell>
          <cell r="I989" t="str">
            <v>01M05</v>
          </cell>
          <cell r="J989" t="str">
            <v>DISTRIBUTION SUPV I</v>
          </cell>
          <cell r="K989">
            <v>1</v>
          </cell>
          <cell r="L989">
            <v>40.880000000000003</v>
          </cell>
          <cell r="M989">
            <v>40.880000000000003</v>
          </cell>
          <cell r="N989" t="str">
            <v>Spv/Sup</v>
          </cell>
          <cell r="O989">
            <v>0</v>
          </cell>
          <cell r="P989">
            <v>40.880000000000003</v>
          </cell>
          <cell r="Q989">
            <v>0</v>
          </cell>
          <cell r="R989">
            <v>0</v>
          </cell>
          <cell r="S989">
            <v>0</v>
          </cell>
        </row>
        <row r="990">
          <cell r="B990" t="str">
            <v>Power Systems</v>
          </cell>
          <cell r="C990">
            <v>736</v>
          </cell>
          <cell r="D990" t="str">
            <v>Not A &amp; G</v>
          </cell>
          <cell r="E990">
            <v>7319</v>
          </cell>
          <cell r="F990" t="str">
            <v>Dsbn - Pompano Supv/Design</v>
          </cell>
          <cell r="G990" t="str">
            <v>XM</v>
          </cell>
          <cell r="H990" t="str">
            <v>I</v>
          </cell>
          <cell r="I990" t="str">
            <v>01MB6</v>
          </cell>
          <cell r="J990" t="str">
            <v>SYSTEM PROJECT MGR</v>
          </cell>
          <cell r="K990">
            <v>1</v>
          </cell>
          <cell r="L990">
            <v>28.4</v>
          </cell>
          <cell r="M990">
            <v>28.4</v>
          </cell>
          <cell r="N990" t="str">
            <v>Spv/Sup</v>
          </cell>
          <cell r="O990">
            <v>0</v>
          </cell>
          <cell r="P990">
            <v>28.4</v>
          </cell>
          <cell r="Q990">
            <v>0</v>
          </cell>
          <cell r="R990">
            <v>0</v>
          </cell>
          <cell r="S990">
            <v>0</v>
          </cell>
        </row>
        <row r="991">
          <cell r="B991" t="str">
            <v>Power Systems</v>
          </cell>
          <cell r="C991">
            <v>736</v>
          </cell>
          <cell r="D991" t="str">
            <v>Not A &amp; G</v>
          </cell>
          <cell r="E991">
            <v>7319</v>
          </cell>
          <cell r="F991" t="str">
            <v>Dsbn - Pompano Supv/Design</v>
          </cell>
          <cell r="G991" t="str">
            <v>XM</v>
          </cell>
          <cell r="H991" t="str">
            <v>I</v>
          </cell>
          <cell r="I991" t="str">
            <v>01MC6</v>
          </cell>
          <cell r="J991" t="str">
            <v>PROJECT DESIGNER I</v>
          </cell>
          <cell r="K991">
            <v>1</v>
          </cell>
          <cell r="L991">
            <v>24.09</v>
          </cell>
          <cell r="M991">
            <v>24.09</v>
          </cell>
          <cell r="N991" t="str">
            <v>Spv/Sup</v>
          </cell>
          <cell r="O991">
            <v>0</v>
          </cell>
          <cell r="P991">
            <v>24.09</v>
          </cell>
          <cell r="Q991">
            <v>0</v>
          </cell>
          <cell r="R991">
            <v>0</v>
          </cell>
          <cell r="S991">
            <v>0</v>
          </cell>
        </row>
        <row r="992">
          <cell r="B992" t="str">
            <v>Power Systems</v>
          </cell>
          <cell r="C992">
            <v>736</v>
          </cell>
          <cell r="D992" t="str">
            <v>Not A &amp; G</v>
          </cell>
          <cell r="E992">
            <v>7319</v>
          </cell>
          <cell r="F992" t="str">
            <v>Dsbn - Pompano Supv/Design</v>
          </cell>
          <cell r="G992" t="str">
            <v>XM</v>
          </cell>
          <cell r="H992" t="str">
            <v>I</v>
          </cell>
          <cell r="I992" t="str">
            <v>01MC6</v>
          </cell>
          <cell r="J992" t="str">
            <v>PROJECT DESIGNER I</v>
          </cell>
          <cell r="K992">
            <v>1</v>
          </cell>
          <cell r="L992">
            <v>25.23</v>
          </cell>
          <cell r="M992">
            <v>25.23</v>
          </cell>
          <cell r="N992" t="str">
            <v>Spv/Sup</v>
          </cell>
          <cell r="O992">
            <v>0</v>
          </cell>
          <cell r="P992">
            <v>25.23</v>
          </cell>
          <cell r="Q992">
            <v>0</v>
          </cell>
          <cell r="R992">
            <v>0</v>
          </cell>
          <cell r="S992">
            <v>0</v>
          </cell>
        </row>
        <row r="993">
          <cell r="B993" t="str">
            <v>Power Systems</v>
          </cell>
          <cell r="C993">
            <v>736</v>
          </cell>
          <cell r="D993" t="str">
            <v>Not A &amp; G</v>
          </cell>
          <cell r="E993">
            <v>7319</v>
          </cell>
          <cell r="F993" t="str">
            <v>Dsbn - Pompano Supv/Design</v>
          </cell>
          <cell r="G993" t="str">
            <v>XM</v>
          </cell>
          <cell r="H993" t="str">
            <v>I</v>
          </cell>
          <cell r="I993" t="str">
            <v>01MC6</v>
          </cell>
          <cell r="J993" t="str">
            <v>PROJECT DESIGNER I</v>
          </cell>
          <cell r="K993">
            <v>1</v>
          </cell>
          <cell r="L993">
            <v>25.5</v>
          </cell>
          <cell r="M993">
            <v>25.5</v>
          </cell>
          <cell r="N993" t="str">
            <v>Spv/Sup</v>
          </cell>
          <cell r="O993">
            <v>0</v>
          </cell>
          <cell r="P993">
            <v>25.5</v>
          </cell>
          <cell r="Q993">
            <v>0</v>
          </cell>
          <cell r="R993">
            <v>0</v>
          </cell>
          <cell r="S993">
            <v>0</v>
          </cell>
        </row>
        <row r="994">
          <cell r="B994" t="str">
            <v>Power Systems</v>
          </cell>
          <cell r="C994">
            <v>736</v>
          </cell>
          <cell r="D994" t="str">
            <v>Not A &amp; G</v>
          </cell>
          <cell r="E994">
            <v>7319</v>
          </cell>
          <cell r="F994" t="str">
            <v>Dsbn - Pompano Supv/Design</v>
          </cell>
          <cell r="G994" t="str">
            <v>XM</v>
          </cell>
          <cell r="H994" t="str">
            <v>I</v>
          </cell>
          <cell r="I994" t="str">
            <v>01MD5</v>
          </cell>
          <cell r="J994" t="str">
            <v>CUSTOMER PROJECT MGR II</v>
          </cell>
          <cell r="K994">
            <v>1</v>
          </cell>
          <cell r="L994">
            <v>22</v>
          </cell>
          <cell r="M994">
            <v>22</v>
          </cell>
          <cell r="N994" t="str">
            <v>Spv/Sup</v>
          </cell>
          <cell r="O994">
            <v>0</v>
          </cell>
          <cell r="P994">
            <v>22</v>
          </cell>
          <cell r="Q994">
            <v>0</v>
          </cell>
          <cell r="R994">
            <v>0</v>
          </cell>
          <cell r="S994">
            <v>0</v>
          </cell>
        </row>
        <row r="995">
          <cell r="B995" t="str">
            <v>Power Systems</v>
          </cell>
          <cell r="C995">
            <v>736</v>
          </cell>
          <cell r="D995" t="str">
            <v>Not A &amp; G</v>
          </cell>
          <cell r="E995">
            <v>7319</v>
          </cell>
          <cell r="F995" t="str">
            <v>Dsbn - Pompano Supv/Design</v>
          </cell>
          <cell r="G995" t="str">
            <v>XM</v>
          </cell>
          <cell r="H995" t="str">
            <v>I</v>
          </cell>
          <cell r="I995" t="str">
            <v>01MD5</v>
          </cell>
          <cell r="J995" t="str">
            <v>CUSTOMER PROJECT MGR II</v>
          </cell>
          <cell r="K995">
            <v>1</v>
          </cell>
          <cell r="L995">
            <v>23.33</v>
          </cell>
          <cell r="M995">
            <v>23.33</v>
          </cell>
          <cell r="N995" t="str">
            <v>Spv/Sup</v>
          </cell>
          <cell r="O995">
            <v>0</v>
          </cell>
          <cell r="P995">
            <v>23.33</v>
          </cell>
          <cell r="Q995">
            <v>0</v>
          </cell>
          <cell r="R995">
            <v>0</v>
          </cell>
          <cell r="S995">
            <v>0</v>
          </cell>
        </row>
        <row r="996">
          <cell r="B996" t="str">
            <v>Power Systems</v>
          </cell>
          <cell r="C996">
            <v>736</v>
          </cell>
          <cell r="D996" t="str">
            <v>Not A &amp; G</v>
          </cell>
          <cell r="E996">
            <v>7319</v>
          </cell>
          <cell r="F996" t="str">
            <v>Dsbn - Pompano Supv/Design</v>
          </cell>
          <cell r="G996" t="str">
            <v>XM</v>
          </cell>
          <cell r="H996" t="str">
            <v>I</v>
          </cell>
          <cell r="I996" t="str">
            <v>01MD6</v>
          </cell>
          <cell r="J996" t="str">
            <v>CUSTOMER PROJECT MGR I</v>
          </cell>
          <cell r="K996">
            <v>1</v>
          </cell>
          <cell r="L996">
            <v>25.81</v>
          </cell>
          <cell r="M996">
            <v>25.81</v>
          </cell>
          <cell r="N996" t="str">
            <v>Spv/Sup</v>
          </cell>
          <cell r="O996">
            <v>0</v>
          </cell>
          <cell r="P996">
            <v>25.81</v>
          </cell>
          <cell r="Q996">
            <v>0</v>
          </cell>
          <cell r="R996">
            <v>0</v>
          </cell>
          <cell r="S996">
            <v>0</v>
          </cell>
        </row>
        <row r="997">
          <cell r="B997" t="str">
            <v>Power Systems</v>
          </cell>
          <cell r="C997">
            <v>736</v>
          </cell>
          <cell r="D997" t="str">
            <v>Not A &amp; G</v>
          </cell>
          <cell r="E997">
            <v>7319</v>
          </cell>
          <cell r="F997" t="str">
            <v>Dsbn - Pompano Supv/Design</v>
          </cell>
          <cell r="G997" t="str">
            <v>XM</v>
          </cell>
          <cell r="H997" t="str">
            <v>I</v>
          </cell>
          <cell r="I997" t="str">
            <v>01MD7</v>
          </cell>
          <cell r="J997" t="str">
            <v>CUSTOMER PROJECT MGR</v>
          </cell>
          <cell r="K997">
            <v>1</v>
          </cell>
          <cell r="L997">
            <v>29.63</v>
          </cell>
          <cell r="M997">
            <v>29.63</v>
          </cell>
          <cell r="N997" t="str">
            <v>Spv/Sup</v>
          </cell>
          <cell r="O997">
            <v>0</v>
          </cell>
          <cell r="P997">
            <v>29.63</v>
          </cell>
          <cell r="Q997">
            <v>0</v>
          </cell>
          <cell r="R997">
            <v>0</v>
          </cell>
          <cell r="S997">
            <v>0</v>
          </cell>
        </row>
        <row r="998">
          <cell r="B998" t="str">
            <v>Power Systems</v>
          </cell>
          <cell r="C998">
            <v>736</v>
          </cell>
          <cell r="D998" t="str">
            <v>Not A &amp; G</v>
          </cell>
          <cell r="E998">
            <v>7319</v>
          </cell>
          <cell r="F998" t="str">
            <v>Dsbn - Pompano Supv/Design</v>
          </cell>
          <cell r="G998" t="str">
            <v>XM</v>
          </cell>
          <cell r="H998" t="str">
            <v>M</v>
          </cell>
          <cell r="I998" t="str">
            <v>01ME3</v>
          </cell>
          <cell r="J998" t="str">
            <v>DISTRIBUTION AREA MGR I</v>
          </cell>
          <cell r="K998">
            <v>1</v>
          </cell>
          <cell r="L998">
            <v>55.84</v>
          </cell>
          <cell r="M998">
            <v>55.84</v>
          </cell>
          <cell r="N998" t="str">
            <v>Spv/Sup</v>
          </cell>
          <cell r="O998">
            <v>0</v>
          </cell>
          <cell r="P998">
            <v>55.84</v>
          </cell>
          <cell r="Q998">
            <v>0</v>
          </cell>
          <cell r="R998">
            <v>0</v>
          </cell>
          <cell r="S998">
            <v>0</v>
          </cell>
        </row>
        <row r="999">
          <cell r="B999" t="str">
            <v>Power Systems</v>
          </cell>
          <cell r="C999">
            <v>736</v>
          </cell>
          <cell r="D999" t="str">
            <v>Not A &amp; G</v>
          </cell>
          <cell r="E999">
            <v>7319</v>
          </cell>
          <cell r="F999" t="str">
            <v>Dsbn - Pompano Supv/Design</v>
          </cell>
          <cell r="G999" t="str">
            <v>XM</v>
          </cell>
          <cell r="H999" t="str">
            <v>I</v>
          </cell>
          <cell r="I999" t="str">
            <v>01ME6</v>
          </cell>
          <cell r="J999" t="str">
            <v>PROJECT DESIGNER II</v>
          </cell>
          <cell r="K999">
            <v>1</v>
          </cell>
          <cell r="L999">
            <v>23.28</v>
          </cell>
          <cell r="M999">
            <v>23.28</v>
          </cell>
          <cell r="N999" t="str">
            <v>Spv/Sup</v>
          </cell>
          <cell r="O999">
            <v>0</v>
          </cell>
          <cell r="P999">
            <v>23.28</v>
          </cell>
          <cell r="Q999">
            <v>0</v>
          </cell>
          <cell r="R999">
            <v>0</v>
          </cell>
          <cell r="S999">
            <v>0</v>
          </cell>
        </row>
        <row r="1000">
          <cell r="B1000" t="str">
            <v>Power Systems</v>
          </cell>
          <cell r="C1000">
            <v>736</v>
          </cell>
          <cell r="D1000" t="str">
            <v>Not A &amp; G</v>
          </cell>
          <cell r="E1000">
            <v>7319</v>
          </cell>
          <cell r="F1000" t="str">
            <v>Dsbn - Pompano Supv/Design</v>
          </cell>
          <cell r="G1000" t="str">
            <v>XM</v>
          </cell>
          <cell r="H1000" t="str">
            <v>I</v>
          </cell>
          <cell r="I1000" t="str">
            <v>01ME6</v>
          </cell>
          <cell r="J1000" t="str">
            <v>PROJECT DESIGNER II</v>
          </cell>
          <cell r="K1000">
            <v>1</v>
          </cell>
          <cell r="L1000">
            <v>23.33</v>
          </cell>
          <cell r="M1000">
            <v>23.33</v>
          </cell>
          <cell r="N1000" t="str">
            <v>Spv/Sup</v>
          </cell>
          <cell r="O1000">
            <v>0</v>
          </cell>
          <cell r="P1000">
            <v>23.33</v>
          </cell>
          <cell r="Q1000">
            <v>0</v>
          </cell>
          <cell r="R1000">
            <v>0</v>
          </cell>
          <cell r="S1000">
            <v>0</v>
          </cell>
        </row>
        <row r="1001">
          <cell r="B1001" t="str">
            <v>Power Systems</v>
          </cell>
          <cell r="C1001">
            <v>736</v>
          </cell>
          <cell r="D1001" t="str">
            <v>Not A &amp; G</v>
          </cell>
          <cell r="E1001">
            <v>7319</v>
          </cell>
          <cell r="F1001" t="str">
            <v>Dsbn - Pompano Supv/Design</v>
          </cell>
          <cell r="G1001" t="str">
            <v>XM</v>
          </cell>
          <cell r="H1001" t="str">
            <v>I</v>
          </cell>
          <cell r="I1001" t="str">
            <v>01MF6</v>
          </cell>
          <cell r="J1001" t="str">
            <v>ASSOCIATE PROJECT DESIGNER</v>
          </cell>
          <cell r="K1001">
            <v>1</v>
          </cell>
          <cell r="L1001">
            <v>18.21</v>
          </cell>
          <cell r="M1001">
            <v>18.21</v>
          </cell>
          <cell r="N1001" t="str">
            <v>Spv/Sup</v>
          </cell>
          <cell r="O1001">
            <v>0</v>
          </cell>
          <cell r="P1001">
            <v>18.21</v>
          </cell>
          <cell r="Q1001">
            <v>0</v>
          </cell>
          <cell r="R1001">
            <v>0</v>
          </cell>
          <cell r="S1001">
            <v>0</v>
          </cell>
        </row>
        <row r="1002">
          <cell r="B1002" t="str">
            <v>Power Systems</v>
          </cell>
          <cell r="C1002">
            <v>736</v>
          </cell>
          <cell r="D1002" t="str">
            <v>Not A &amp; G</v>
          </cell>
          <cell r="E1002">
            <v>7319</v>
          </cell>
          <cell r="F1002" t="str">
            <v>Dsbn - Pompano Supv/Design</v>
          </cell>
          <cell r="G1002" t="str">
            <v>XM</v>
          </cell>
          <cell r="H1002" t="str">
            <v>I</v>
          </cell>
          <cell r="I1002" t="str">
            <v>01MF6</v>
          </cell>
          <cell r="J1002" t="str">
            <v>ASSOCIATE PROJECT DESIGNER</v>
          </cell>
          <cell r="K1002">
            <v>1</v>
          </cell>
          <cell r="L1002">
            <v>19.3</v>
          </cell>
          <cell r="M1002">
            <v>19.3</v>
          </cell>
          <cell r="N1002" t="str">
            <v>Spv/Sup</v>
          </cell>
          <cell r="O1002">
            <v>0</v>
          </cell>
          <cell r="P1002">
            <v>19.3</v>
          </cell>
          <cell r="Q1002">
            <v>0</v>
          </cell>
          <cell r="R1002">
            <v>0</v>
          </cell>
          <cell r="S1002">
            <v>0</v>
          </cell>
        </row>
        <row r="1003">
          <cell r="B1003" t="str">
            <v>Power Systems</v>
          </cell>
          <cell r="C1003">
            <v>736</v>
          </cell>
          <cell r="D1003" t="str">
            <v>Not A &amp; G</v>
          </cell>
          <cell r="E1003">
            <v>7319</v>
          </cell>
          <cell r="F1003" t="str">
            <v>Dsbn - Pompano Supv/Design</v>
          </cell>
          <cell r="G1003" t="str">
            <v>XM</v>
          </cell>
          <cell r="H1003" t="str">
            <v>I</v>
          </cell>
          <cell r="I1003" t="str">
            <v>01MF6</v>
          </cell>
          <cell r="J1003" t="str">
            <v>ASSOCIATE PROJECT DESIGNER</v>
          </cell>
          <cell r="K1003">
            <v>1</v>
          </cell>
          <cell r="L1003">
            <v>19.809999999999999</v>
          </cell>
          <cell r="M1003">
            <v>19.809999999999999</v>
          </cell>
          <cell r="N1003" t="str">
            <v>Spv/Sup</v>
          </cell>
          <cell r="O1003">
            <v>0</v>
          </cell>
          <cell r="P1003">
            <v>19.809999999999999</v>
          </cell>
          <cell r="Q1003">
            <v>0</v>
          </cell>
          <cell r="R1003">
            <v>0</v>
          </cell>
          <cell r="S1003">
            <v>0</v>
          </cell>
        </row>
        <row r="1004">
          <cell r="B1004" t="str">
            <v>Power Systems</v>
          </cell>
          <cell r="C1004">
            <v>736</v>
          </cell>
          <cell r="D1004" t="str">
            <v>Not A &amp; G</v>
          </cell>
          <cell r="E1004">
            <v>7319</v>
          </cell>
          <cell r="F1004" t="str">
            <v>Dsbn - Pompano Supv/Design</v>
          </cell>
          <cell r="G1004" t="str">
            <v>XM</v>
          </cell>
          <cell r="H1004" t="str">
            <v>I</v>
          </cell>
          <cell r="I1004" t="str">
            <v>01MF6</v>
          </cell>
          <cell r="J1004" t="str">
            <v>ASSOCIATE PROJECT DESIGNER</v>
          </cell>
          <cell r="K1004">
            <v>1</v>
          </cell>
          <cell r="L1004">
            <v>19.93</v>
          </cell>
          <cell r="M1004">
            <v>19.93</v>
          </cell>
          <cell r="N1004" t="str">
            <v>Spv/Sup</v>
          </cell>
          <cell r="O1004">
            <v>0</v>
          </cell>
          <cell r="P1004">
            <v>19.93</v>
          </cell>
          <cell r="Q1004">
            <v>0</v>
          </cell>
          <cell r="R1004">
            <v>0</v>
          </cell>
          <cell r="S1004">
            <v>0</v>
          </cell>
        </row>
        <row r="1005">
          <cell r="B1005" t="str">
            <v>Power Systems</v>
          </cell>
          <cell r="C1005">
            <v>736</v>
          </cell>
          <cell r="D1005" t="str">
            <v>Not A &amp; G</v>
          </cell>
          <cell r="E1005">
            <v>7319</v>
          </cell>
          <cell r="F1005" t="str">
            <v>Dsbn - Pompano Supv/Design</v>
          </cell>
          <cell r="G1005" t="str">
            <v>XM</v>
          </cell>
          <cell r="H1005" t="str">
            <v>S</v>
          </cell>
          <cell r="I1005" t="str">
            <v>01MP5</v>
          </cell>
          <cell r="J1005" t="str">
            <v>DISTRIBUTION SUPV II</v>
          </cell>
          <cell r="K1005">
            <v>1</v>
          </cell>
          <cell r="L1005">
            <v>34.6</v>
          </cell>
          <cell r="M1005">
            <v>34.6</v>
          </cell>
          <cell r="N1005" t="str">
            <v>Spv/Sup</v>
          </cell>
          <cell r="O1005">
            <v>0</v>
          </cell>
          <cell r="P1005">
            <v>34.6</v>
          </cell>
          <cell r="Q1005">
            <v>0</v>
          </cell>
          <cell r="R1005">
            <v>0</v>
          </cell>
          <cell r="S1005">
            <v>0</v>
          </cell>
        </row>
        <row r="1006">
          <cell r="B1006" t="str">
            <v>Power Systems</v>
          </cell>
          <cell r="C1006">
            <v>736</v>
          </cell>
          <cell r="D1006" t="str">
            <v>Not A &amp; G</v>
          </cell>
          <cell r="E1006">
            <v>7319</v>
          </cell>
          <cell r="F1006" t="str">
            <v>Dsbn - Pompano Supv/Design</v>
          </cell>
          <cell r="G1006" t="str">
            <v>XM</v>
          </cell>
          <cell r="H1006" t="str">
            <v>S</v>
          </cell>
          <cell r="I1006" t="str">
            <v>01MP5</v>
          </cell>
          <cell r="J1006" t="str">
            <v>DISTRIBUTION SUPV II</v>
          </cell>
          <cell r="K1006">
            <v>1</v>
          </cell>
          <cell r="L1006">
            <v>35.74</v>
          </cell>
          <cell r="M1006">
            <v>35.74</v>
          </cell>
          <cell r="N1006" t="str">
            <v>Spv/Sup</v>
          </cell>
          <cell r="O1006">
            <v>0</v>
          </cell>
          <cell r="P1006">
            <v>35.74</v>
          </cell>
          <cell r="Q1006">
            <v>0</v>
          </cell>
          <cell r="R1006">
            <v>0</v>
          </cell>
          <cell r="S1006">
            <v>0</v>
          </cell>
        </row>
        <row r="1007">
          <cell r="B1007" t="str">
            <v>Power Systems</v>
          </cell>
          <cell r="C1007">
            <v>736</v>
          </cell>
          <cell r="D1007" t="str">
            <v>Not A &amp; G</v>
          </cell>
          <cell r="E1007">
            <v>7319</v>
          </cell>
          <cell r="F1007" t="str">
            <v>Dsbn - Pompano Supv/Design</v>
          </cell>
          <cell r="G1007" t="str">
            <v>XM</v>
          </cell>
          <cell r="H1007" t="str">
            <v>S</v>
          </cell>
          <cell r="I1007" t="str">
            <v>01MP5</v>
          </cell>
          <cell r="J1007" t="str">
            <v>DISTRIBUTION SUPV II</v>
          </cell>
          <cell r="K1007">
            <v>1</v>
          </cell>
          <cell r="L1007">
            <v>35.99</v>
          </cell>
          <cell r="M1007">
            <v>35.99</v>
          </cell>
          <cell r="N1007" t="str">
            <v>Spv/Sup</v>
          </cell>
          <cell r="O1007">
            <v>0</v>
          </cell>
          <cell r="P1007">
            <v>35.99</v>
          </cell>
          <cell r="Q1007">
            <v>0</v>
          </cell>
          <cell r="R1007">
            <v>0</v>
          </cell>
          <cell r="S1007">
            <v>0</v>
          </cell>
        </row>
        <row r="1008">
          <cell r="B1008" t="str">
            <v>Power Systems</v>
          </cell>
          <cell r="C1008">
            <v>736</v>
          </cell>
          <cell r="D1008" t="str">
            <v>Not A &amp; G</v>
          </cell>
          <cell r="E1008">
            <v>7319</v>
          </cell>
          <cell r="F1008" t="str">
            <v>Dsbn - Pompano Supv/Design</v>
          </cell>
          <cell r="G1008" t="str">
            <v>XM</v>
          </cell>
          <cell r="H1008" t="str">
            <v>S</v>
          </cell>
          <cell r="I1008" t="str">
            <v>01MP5</v>
          </cell>
          <cell r="J1008" t="str">
            <v>DISTRIBUTION SUPV II</v>
          </cell>
          <cell r="K1008">
            <v>1</v>
          </cell>
          <cell r="L1008">
            <v>36.01</v>
          </cell>
          <cell r="M1008">
            <v>36.01</v>
          </cell>
          <cell r="N1008" t="str">
            <v>Spv/Sup</v>
          </cell>
          <cell r="O1008">
            <v>0</v>
          </cell>
          <cell r="P1008">
            <v>36.01</v>
          </cell>
          <cell r="Q1008">
            <v>0</v>
          </cell>
          <cell r="R1008">
            <v>0</v>
          </cell>
          <cell r="S1008">
            <v>0</v>
          </cell>
        </row>
        <row r="1009">
          <cell r="B1009" t="str">
            <v>Power Systems</v>
          </cell>
          <cell r="C1009">
            <v>736</v>
          </cell>
          <cell r="D1009" t="str">
            <v>Not A &amp; G</v>
          </cell>
          <cell r="E1009">
            <v>7319</v>
          </cell>
          <cell r="F1009" t="str">
            <v>Dsbn - Pompano Supv/Design</v>
          </cell>
          <cell r="G1009" t="str">
            <v>XM</v>
          </cell>
          <cell r="H1009" t="str">
            <v>S</v>
          </cell>
          <cell r="I1009" t="str">
            <v>01MP5</v>
          </cell>
          <cell r="J1009" t="str">
            <v>DISTRIBUTION SUPV II</v>
          </cell>
          <cell r="K1009">
            <v>1</v>
          </cell>
          <cell r="L1009">
            <v>36.04</v>
          </cell>
          <cell r="M1009">
            <v>36.04</v>
          </cell>
          <cell r="N1009" t="str">
            <v>Spv/Sup</v>
          </cell>
          <cell r="O1009">
            <v>0</v>
          </cell>
          <cell r="P1009">
            <v>36.04</v>
          </cell>
          <cell r="Q1009">
            <v>0</v>
          </cell>
          <cell r="R1009">
            <v>0</v>
          </cell>
          <cell r="S1009">
            <v>0</v>
          </cell>
        </row>
        <row r="1010">
          <cell r="B1010" t="str">
            <v>Power Systems</v>
          </cell>
          <cell r="C1010">
            <v>736</v>
          </cell>
          <cell r="D1010" t="str">
            <v>Not A &amp; G</v>
          </cell>
          <cell r="E1010">
            <v>7319</v>
          </cell>
          <cell r="F1010" t="str">
            <v>Dsbn - Pompano Supv/Design</v>
          </cell>
          <cell r="G1010" t="str">
            <v>XM</v>
          </cell>
          <cell r="H1010" t="str">
            <v>S</v>
          </cell>
          <cell r="I1010" t="str">
            <v>01MP5</v>
          </cell>
          <cell r="J1010" t="str">
            <v>DISTRIBUTION SUPV II</v>
          </cell>
          <cell r="K1010">
            <v>1</v>
          </cell>
          <cell r="L1010">
            <v>36.49</v>
          </cell>
          <cell r="M1010">
            <v>36.49</v>
          </cell>
          <cell r="N1010" t="str">
            <v>Spv/Sup</v>
          </cell>
          <cell r="O1010">
            <v>0</v>
          </cell>
          <cell r="P1010">
            <v>36.49</v>
          </cell>
          <cell r="Q1010">
            <v>0</v>
          </cell>
          <cell r="R1010">
            <v>0</v>
          </cell>
          <cell r="S1010">
            <v>0</v>
          </cell>
        </row>
        <row r="1011">
          <cell r="B1011" t="str">
            <v>Power Systems</v>
          </cell>
          <cell r="C1011">
            <v>736</v>
          </cell>
          <cell r="D1011" t="str">
            <v>Not A &amp; G</v>
          </cell>
          <cell r="E1011">
            <v>7319</v>
          </cell>
          <cell r="F1011" t="str">
            <v>Dsbn - Pompano Supv/Design</v>
          </cell>
          <cell r="G1011" t="str">
            <v>XM</v>
          </cell>
          <cell r="H1011" t="str">
            <v>S</v>
          </cell>
          <cell r="I1011" t="str">
            <v>01MP5</v>
          </cell>
          <cell r="J1011" t="str">
            <v>DISTRIBUTION SUPV II</v>
          </cell>
          <cell r="K1011">
            <v>1</v>
          </cell>
          <cell r="L1011">
            <v>36.83</v>
          </cell>
          <cell r="M1011">
            <v>36.83</v>
          </cell>
          <cell r="N1011" t="str">
            <v>Spv/Sup</v>
          </cell>
          <cell r="O1011">
            <v>0</v>
          </cell>
          <cell r="P1011">
            <v>36.83</v>
          </cell>
          <cell r="Q1011">
            <v>0</v>
          </cell>
          <cell r="R1011">
            <v>0</v>
          </cell>
          <cell r="S1011">
            <v>0</v>
          </cell>
        </row>
        <row r="1012">
          <cell r="B1012" t="str">
            <v>Power Systems</v>
          </cell>
          <cell r="C1012">
            <v>736</v>
          </cell>
          <cell r="D1012" t="str">
            <v>Not A &amp; G</v>
          </cell>
          <cell r="E1012">
            <v>7319</v>
          </cell>
          <cell r="F1012" t="str">
            <v>Dsbn - Pompano Supv/Design</v>
          </cell>
          <cell r="G1012" t="str">
            <v>NB</v>
          </cell>
          <cell r="H1012" t="str">
            <v>I</v>
          </cell>
          <cell r="I1012" t="str">
            <v>01X63</v>
          </cell>
          <cell r="J1012" t="str">
            <v>ADMINISTRATIVE SPECIALIST I</v>
          </cell>
          <cell r="K1012">
            <v>1</v>
          </cell>
          <cell r="L1012">
            <v>19.05</v>
          </cell>
          <cell r="M1012">
            <v>19.05</v>
          </cell>
          <cell r="N1012" t="str">
            <v>Spv/Sup</v>
          </cell>
          <cell r="O1012">
            <v>0</v>
          </cell>
          <cell r="P1012">
            <v>19.05</v>
          </cell>
          <cell r="Q1012">
            <v>0</v>
          </cell>
          <cell r="R1012">
            <v>0</v>
          </cell>
          <cell r="S1012">
            <v>0</v>
          </cell>
        </row>
        <row r="1013">
          <cell r="B1013" t="str">
            <v>Power Systems</v>
          </cell>
          <cell r="C1013">
            <v>736</v>
          </cell>
          <cell r="D1013" t="str">
            <v>Not A &amp; G</v>
          </cell>
          <cell r="E1013">
            <v>7319</v>
          </cell>
          <cell r="F1013" t="str">
            <v>Dsbn - Pompano Supv/Design</v>
          </cell>
          <cell r="G1013" t="str">
            <v>NB</v>
          </cell>
          <cell r="H1013" t="str">
            <v>I</v>
          </cell>
          <cell r="I1013" t="str">
            <v>01X64</v>
          </cell>
          <cell r="J1013" t="str">
            <v>ADMINISTRATIVE TECHNICIAN</v>
          </cell>
          <cell r="K1013">
            <v>1</v>
          </cell>
          <cell r="L1013">
            <v>23.22</v>
          </cell>
          <cell r="M1013">
            <v>23.22</v>
          </cell>
          <cell r="N1013" t="str">
            <v>Spv/Sup</v>
          </cell>
          <cell r="O1013">
            <v>0</v>
          </cell>
          <cell r="P1013">
            <v>23.22</v>
          </cell>
          <cell r="Q1013">
            <v>0</v>
          </cell>
          <cell r="R1013">
            <v>0</v>
          </cell>
          <cell r="S1013">
            <v>0</v>
          </cell>
        </row>
        <row r="1014">
          <cell r="B1014" t="str">
            <v>Power Systems</v>
          </cell>
          <cell r="C1014">
            <v>736</v>
          </cell>
          <cell r="D1014" t="str">
            <v>Not A &amp; G</v>
          </cell>
          <cell r="E1014">
            <v>7319</v>
          </cell>
          <cell r="F1014" t="str">
            <v>Dsbn - Pompano Supv/Design</v>
          </cell>
          <cell r="G1014" t="str">
            <v>BU</v>
          </cell>
          <cell r="H1014" t="str">
            <v>I</v>
          </cell>
          <cell r="I1014" t="str">
            <v>05E44</v>
          </cell>
          <cell r="J1014" t="str">
            <v>APPR LINE SPEC - EARLY</v>
          </cell>
          <cell r="K1014">
            <v>1</v>
          </cell>
          <cell r="L1014">
            <v>19.62</v>
          </cell>
          <cell r="M1014">
            <v>19.62</v>
          </cell>
          <cell r="N1014" t="str">
            <v>Line</v>
          </cell>
          <cell r="O1014">
            <v>0</v>
          </cell>
          <cell r="P1014">
            <v>0</v>
          </cell>
          <cell r="Q1014">
            <v>0</v>
          </cell>
          <cell r="R1014">
            <v>19.62</v>
          </cell>
          <cell r="S1014">
            <v>0</v>
          </cell>
        </row>
        <row r="1015">
          <cell r="B1015" t="str">
            <v>Power Systems</v>
          </cell>
          <cell r="C1015">
            <v>736</v>
          </cell>
          <cell r="D1015" t="str">
            <v>Not A &amp; G</v>
          </cell>
          <cell r="E1015">
            <v>7319</v>
          </cell>
          <cell r="F1015" t="str">
            <v>Dsbn - Pompano Supv/Design</v>
          </cell>
          <cell r="G1015" t="str">
            <v>BU</v>
          </cell>
          <cell r="H1015" t="str">
            <v>I</v>
          </cell>
          <cell r="I1015" t="str">
            <v>05E75</v>
          </cell>
          <cell r="J1015" t="str">
            <v>LINE SPECIALIST EARLY</v>
          </cell>
          <cell r="K1015">
            <v>1</v>
          </cell>
          <cell r="L1015">
            <v>26.04</v>
          </cell>
          <cell r="M1015">
            <v>26.04</v>
          </cell>
          <cell r="N1015" t="str">
            <v>Line</v>
          </cell>
          <cell r="O1015">
            <v>0</v>
          </cell>
          <cell r="P1015">
            <v>0</v>
          </cell>
          <cell r="Q1015">
            <v>0</v>
          </cell>
          <cell r="R1015">
            <v>26.04</v>
          </cell>
          <cell r="S1015">
            <v>0</v>
          </cell>
        </row>
        <row r="1016">
          <cell r="B1016" t="str">
            <v>Power Systems</v>
          </cell>
          <cell r="C1016">
            <v>736</v>
          </cell>
          <cell r="D1016" t="str">
            <v>Not A &amp; G</v>
          </cell>
          <cell r="E1016">
            <v>7319</v>
          </cell>
          <cell r="F1016" t="str">
            <v>Dsbn - Pompano Supv/Design</v>
          </cell>
          <cell r="G1016" t="str">
            <v>BU</v>
          </cell>
          <cell r="H1016" t="str">
            <v>I</v>
          </cell>
          <cell r="I1016" t="str">
            <v>05E84</v>
          </cell>
          <cell r="J1016" t="str">
            <v>SR LINE SPECIALIST OL EARLY</v>
          </cell>
          <cell r="K1016">
            <v>2</v>
          </cell>
          <cell r="L1016">
            <v>27.37</v>
          </cell>
          <cell r="M1016">
            <v>54.74</v>
          </cell>
          <cell r="N1016" t="str">
            <v>Line</v>
          </cell>
          <cell r="O1016">
            <v>0</v>
          </cell>
          <cell r="P1016">
            <v>0</v>
          </cell>
          <cell r="Q1016">
            <v>0</v>
          </cell>
          <cell r="R1016">
            <v>54.74</v>
          </cell>
          <cell r="S1016">
            <v>0</v>
          </cell>
        </row>
        <row r="1017">
          <cell r="B1017" t="str">
            <v>Power Systems</v>
          </cell>
          <cell r="C1017">
            <v>119</v>
          </cell>
          <cell r="D1017" t="str">
            <v>Not A &amp; G</v>
          </cell>
          <cell r="E1017">
            <v>1191</v>
          </cell>
          <cell r="F1017" t="str">
            <v>Dsbn - Pt Orange Operations</v>
          </cell>
          <cell r="G1017" t="str">
            <v>BU</v>
          </cell>
          <cell r="H1017" t="str">
            <v>I</v>
          </cell>
          <cell r="I1017" t="str">
            <v>05475</v>
          </cell>
          <cell r="J1017" t="str">
            <v>LINE SPEC</v>
          </cell>
          <cell r="K1017">
            <v>3</v>
          </cell>
          <cell r="L1017">
            <v>26.04</v>
          </cell>
          <cell r="M1017">
            <v>78.12</v>
          </cell>
          <cell r="N1017" t="str">
            <v>Line</v>
          </cell>
          <cell r="O1017">
            <v>0</v>
          </cell>
          <cell r="P1017">
            <v>0</v>
          </cell>
          <cell r="Q1017">
            <v>0</v>
          </cell>
          <cell r="R1017">
            <v>78.12</v>
          </cell>
          <cell r="S1017">
            <v>0</v>
          </cell>
        </row>
        <row r="1018">
          <cell r="B1018" t="str">
            <v>Power Systems</v>
          </cell>
          <cell r="C1018">
            <v>119</v>
          </cell>
          <cell r="D1018" t="str">
            <v>Not A &amp; G</v>
          </cell>
          <cell r="E1018">
            <v>1191</v>
          </cell>
          <cell r="F1018" t="str">
            <v>Dsbn - Pt Orange Operations</v>
          </cell>
          <cell r="G1018" t="str">
            <v>BU</v>
          </cell>
          <cell r="H1018" t="str">
            <v>I</v>
          </cell>
          <cell r="I1018" t="str">
            <v>05944</v>
          </cell>
          <cell r="J1018" t="str">
            <v>RESTORATION SPEC</v>
          </cell>
          <cell r="K1018">
            <v>7</v>
          </cell>
          <cell r="L1018">
            <v>26.3</v>
          </cell>
          <cell r="M1018">
            <v>184.1</v>
          </cell>
          <cell r="N1018" t="str">
            <v>Line</v>
          </cell>
          <cell r="O1018">
            <v>0</v>
          </cell>
          <cell r="P1018">
            <v>0</v>
          </cell>
          <cell r="Q1018">
            <v>0</v>
          </cell>
          <cell r="R1018">
            <v>184.1</v>
          </cell>
          <cell r="S1018">
            <v>0</v>
          </cell>
        </row>
        <row r="1019">
          <cell r="B1019" t="str">
            <v>Power Systems</v>
          </cell>
          <cell r="C1019">
            <v>119</v>
          </cell>
          <cell r="D1019" t="str">
            <v>Not A &amp; G</v>
          </cell>
          <cell r="E1019">
            <v>1191</v>
          </cell>
          <cell r="F1019" t="str">
            <v>Dsbn - Pt Orange Operations</v>
          </cell>
          <cell r="G1019" t="str">
            <v>BU</v>
          </cell>
          <cell r="H1019" t="str">
            <v>I</v>
          </cell>
          <cell r="I1019" t="str">
            <v>05984</v>
          </cell>
          <cell r="J1019" t="str">
            <v>SR LINE SPEC OL</v>
          </cell>
          <cell r="K1019">
            <v>2</v>
          </cell>
          <cell r="L1019">
            <v>27.37</v>
          </cell>
          <cell r="M1019">
            <v>54.74</v>
          </cell>
          <cell r="N1019" t="str">
            <v>Line</v>
          </cell>
          <cell r="O1019">
            <v>0</v>
          </cell>
          <cell r="P1019">
            <v>0</v>
          </cell>
          <cell r="Q1019">
            <v>0</v>
          </cell>
          <cell r="R1019">
            <v>54.74</v>
          </cell>
          <cell r="S1019">
            <v>0</v>
          </cell>
        </row>
        <row r="1020">
          <cell r="B1020" t="str">
            <v>Power Systems</v>
          </cell>
          <cell r="C1020">
            <v>119</v>
          </cell>
          <cell r="D1020" t="str">
            <v>Not A &amp; G</v>
          </cell>
          <cell r="E1020">
            <v>1191</v>
          </cell>
          <cell r="F1020" t="str">
            <v>Dsbn - Pt Orange Operations</v>
          </cell>
          <cell r="G1020" t="str">
            <v>BU</v>
          </cell>
          <cell r="H1020" t="str">
            <v>I</v>
          </cell>
          <cell r="I1020" t="str">
            <v>05E05</v>
          </cell>
          <cell r="J1020" t="str">
            <v>OPERATION CLERK A STENO EARLY</v>
          </cell>
          <cell r="K1020">
            <v>1</v>
          </cell>
          <cell r="L1020">
            <v>20.12</v>
          </cell>
          <cell r="M1020">
            <v>20.12</v>
          </cell>
          <cell r="N1020" t="str">
            <v>Barg Unit Supp</v>
          </cell>
          <cell r="O1020">
            <v>0</v>
          </cell>
          <cell r="P1020">
            <v>0</v>
          </cell>
          <cell r="Q1020">
            <v>20.12</v>
          </cell>
          <cell r="R1020">
            <v>0</v>
          </cell>
          <cell r="S1020">
            <v>0</v>
          </cell>
        </row>
        <row r="1021">
          <cell r="B1021" t="str">
            <v>Power Systems</v>
          </cell>
          <cell r="C1021">
            <v>119</v>
          </cell>
          <cell r="D1021" t="str">
            <v>Not A &amp; G</v>
          </cell>
          <cell r="E1021">
            <v>1191</v>
          </cell>
          <cell r="F1021" t="str">
            <v>Dsbn - Pt Orange Operations</v>
          </cell>
          <cell r="G1021" t="str">
            <v>BU</v>
          </cell>
          <cell r="H1021" t="str">
            <v>I</v>
          </cell>
          <cell r="I1021" t="str">
            <v>05E37</v>
          </cell>
          <cell r="J1021" t="str">
            <v>GROUND WORKER - EARLY</v>
          </cell>
          <cell r="K1021">
            <v>4</v>
          </cell>
          <cell r="L1021">
            <v>19.22</v>
          </cell>
          <cell r="M1021">
            <v>76.88</v>
          </cell>
          <cell r="N1021" t="str">
            <v>Line</v>
          </cell>
          <cell r="O1021">
            <v>0</v>
          </cell>
          <cell r="P1021">
            <v>0</v>
          </cell>
          <cell r="Q1021">
            <v>0</v>
          </cell>
          <cell r="R1021">
            <v>76.88</v>
          </cell>
          <cell r="S1021">
            <v>0</v>
          </cell>
        </row>
        <row r="1022">
          <cell r="B1022" t="str">
            <v>Power Systems</v>
          </cell>
          <cell r="C1022">
            <v>119</v>
          </cell>
          <cell r="D1022" t="str">
            <v>Not A &amp; G</v>
          </cell>
          <cell r="E1022">
            <v>1191</v>
          </cell>
          <cell r="F1022" t="str">
            <v>Dsbn - Pt Orange Operations</v>
          </cell>
          <cell r="G1022" t="str">
            <v>BU</v>
          </cell>
          <cell r="H1022" t="str">
            <v>I</v>
          </cell>
          <cell r="I1022" t="str">
            <v>05E40</v>
          </cell>
          <cell r="J1022" t="str">
            <v>CABLE SPLICER - EARLY</v>
          </cell>
          <cell r="K1022">
            <v>3</v>
          </cell>
          <cell r="L1022">
            <v>26.3</v>
          </cell>
          <cell r="M1022">
            <v>78.900000000000006</v>
          </cell>
          <cell r="N1022" t="str">
            <v>Line</v>
          </cell>
          <cell r="O1022">
            <v>0</v>
          </cell>
          <cell r="P1022">
            <v>0</v>
          </cell>
          <cell r="Q1022">
            <v>0</v>
          </cell>
          <cell r="R1022">
            <v>78.900000000000006</v>
          </cell>
          <cell r="S1022">
            <v>0</v>
          </cell>
        </row>
        <row r="1023">
          <cell r="B1023" t="str">
            <v>Power Systems</v>
          </cell>
          <cell r="C1023">
            <v>119</v>
          </cell>
          <cell r="D1023" t="str">
            <v>Not A &amp; G</v>
          </cell>
          <cell r="E1023">
            <v>1191</v>
          </cell>
          <cell r="F1023" t="str">
            <v>Dsbn - Pt Orange Operations</v>
          </cell>
          <cell r="G1023" t="str">
            <v>BU</v>
          </cell>
          <cell r="H1023" t="str">
            <v>I</v>
          </cell>
          <cell r="I1023" t="str">
            <v>05E58</v>
          </cell>
          <cell r="J1023" t="str">
            <v>DISPATCHER CLERK EARLY</v>
          </cell>
          <cell r="K1023">
            <v>1</v>
          </cell>
          <cell r="L1023">
            <v>22.63</v>
          </cell>
          <cell r="M1023">
            <v>22.63</v>
          </cell>
          <cell r="N1023" t="str">
            <v>Barg Unit Supp</v>
          </cell>
          <cell r="O1023">
            <v>0</v>
          </cell>
          <cell r="P1023">
            <v>0</v>
          </cell>
          <cell r="Q1023">
            <v>22.63</v>
          </cell>
          <cell r="R1023">
            <v>0</v>
          </cell>
          <cell r="S1023">
            <v>0</v>
          </cell>
        </row>
        <row r="1024">
          <cell r="B1024" t="str">
            <v>Power Systems</v>
          </cell>
          <cell r="C1024">
            <v>119</v>
          </cell>
          <cell r="D1024" t="str">
            <v>Not A &amp; G</v>
          </cell>
          <cell r="E1024">
            <v>1191</v>
          </cell>
          <cell r="F1024" t="str">
            <v>Dsbn - Pt Orange Operations</v>
          </cell>
          <cell r="G1024" t="str">
            <v>BU</v>
          </cell>
          <cell r="H1024" t="str">
            <v>I</v>
          </cell>
          <cell r="I1024" t="str">
            <v>05E75</v>
          </cell>
          <cell r="J1024" t="str">
            <v>LINE SPEC EARLY</v>
          </cell>
          <cell r="K1024">
            <v>11</v>
          </cell>
          <cell r="L1024">
            <v>26.04</v>
          </cell>
          <cell r="M1024">
            <v>286.44</v>
          </cell>
          <cell r="N1024" t="str">
            <v>Line</v>
          </cell>
          <cell r="O1024">
            <v>0</v>
          </cell>
          <cell r="P1024">
            <v>0</v>
          </cell>
          <cell r="Q1024">
            <v>0</v>
          </cell>
          <cell r="R1024">
            <v>286.44</v>
          </cell>
          <cell r="S1024">
            <v>0</v>
          </cell>
        </row>
        <row r="1025">
          <cell r="B1025" t="str">
            <v>Power Systems</v>
          </cell>
          <cell r="C1025">
            <v>119</v>
          </cell>
          <cell r="D1025" t="str">
            <v>Not A &amp; G</v>
          </cell>
          <cell r="E1025">
            <v>1191</v>
          </cell>
          <cell r="F1025" t="str">
            <v>Dsbn - Pt Orange Operations</v>
          </cell>
          <cell r="G1025" t="str">
            <v>BU</v>
          </cell>
          <cell r="H1025" t="str">
            <v>I</v>
          </cell>
          <cell r="I1025" t="str">
            <v>05E84</v>
          </cell>
          <cell r="J1025" t="str">
            <v>SR LINE SPEC OL EARLY</v>
          </cell>
          <cell r="K1025">
            <v>8</v>
          </cell>
          <cell r="L1025">
            <v>27.37</v>
          </cell>
          <cell r="M1025">
            <v>218.96</v>
          </cell>
          <cell r="N1025" t="str">
            <v>Line</v>
          </cell>
          <cell r="O1025">
            <v>0</v>
          </cell>
          <cell r="P1025">
            <v>0</v>
          </cell>
          <cell r="Q1025">
            <v>0</v>
          </cell>
          <cell r="R1025">
            <v>218.96</v>
          </cell>
          <cell r="S1025">
            <v>0</v>
          </cell>
        </row>
        <row r="1026">
          <cell r="B1026" t="str">
            <v>Power Systems</v>
          </cell>
          <cell r="C1026">
            <v>882</v>
          </cell>
          <cell r="D1026" t="str">
            <v>Not A &amp; G</v>
          </cell>
          <cell r="E1026">
            <v>8821</v>
          </cell>
          <cell r="F1026" t="str">
            <v>Dsbn - Richmond Operations</v>
          </cell>
          <cell r="G1026" t="str">
            <v>BU</v>
          </cell>
          <cell r="H1026" t="str">
            <v>I</v>
          </cell>
          <cell r="I1026" t="str">
            <v>05140</v>
          </cell>
          <cell r="J1026" t="str">
            <v>CABLE SPLICER</v>
          </cell>
          <cell r="K1026">
            <v>1</v>
          </cell>
          <cell r="L1026">
            <v>26.3</v>
          </cell>
          <cell r="M1026">
            <v>26.3</v>
          </cell>
          <cell r="N1026" t="str">
            <v>Line</v>
          </cell>
          <cell r="O1026">
            <v>0</v>
          </cell>
          <cell r="P1026">
            <v>0</v>
          </cell>
          <cell r="Q1026">
            <v>0</v>
          </cell>
          <cell r="R1026">
            <v>26.3</v>
          </cell>
          <cell r="S1026">
            <v>0</v>
          </cell>
        </row>
        <row r="1027">
          <cell r="B1027" t="str">
            <v>Power Systems</v>
          </cell>
          <cell r="C1027">
            <v>882</v>
          </cell>
          <cell r="D1027" t="str">
            <v>Not A &amp; G</v>
          </cell>
          <cell r="E1027">
            <v>8821</v>
          </cell>
          <cell r="F1027" t="str">
            <v>Dsbn - Richmond Operations</v>
          </cell>
          <cell r="G1027" t="str">
            <v>BU</v>
          </cell>
          <cell r="H1027" t="str">
            <v>I</v>
          </cell>
          <cell r="I1027" t="str">
            <v>05475</v>
          </cell>
          <cell r="J1027" t="str">
            <v>LINE SPEC</v>
          </cell>
          <cell r="K1027">
            <v>2</v>
          </cell>
          <cell r="L1027">
            <v>26.04</v>
          </cell>
          <cell r="M1027">
            <v>52.08</v>
          </cell>
          <cell r="N1027" t="str">
            <v>Line</v>
          </cell>
          <cell r="O1027">
            <v>0</v>
          </cell>
          <cell r="P1027">
            <v>0</v>
          </cell>
          <cell r="Q1027">
            <v>0</v>
          </cell>
          <cell r="R1027">
            <v>52.08</v>
          </cell>
          <cell r="S1027">
            <v>0</v>
          </cell>
        </row>
        <row r="1028">
          <cell r="B1028" t="str">
            <v>Power Systems</v>
          </cell>
          <cell r="C1028">
            <v>882</v>
          </cell>
          <cell r="D1028" t="str">
            <v>Not A &amp; G</v>
          </cell>
          <cell r="E1028">
            <v>8821</v>
          </cell>
          <cell r="F1028" t="str">
            <v>Dsbn - Richmond Operations</v>
          </cell>
          <cell r="G1028" t="str">
            <v>BU</v>
          </cell>
          <cell r="H1028" t="str">
            <v>I</v>
          </cell>
          <cell r="I1028" t="str">
            <v>05937</v>
          </cell>
          <cell r="J1028" t="str">
            <v>GROUND WORKER</v>
          </cell>
          <cell r="K1028">
            <v>1</v>
          </cell>
          <cell r="L1028">
            <v>19.22</v>
          </cell>
          <cell r="M1028">
            <v>19.22</v>
          </cell>
          <cell r="N1028" t="str">
            <v>Line</v>
          </cell>
          <cell r="O1028">
            <v>0</v>
          </cell>
          <cell r="P1028">
            <v>0</v>
          </cell>
          <cell r="Q1028">
            <v>0</v>
          </cell>
          <cell r="R1028">
            <v>19.22</v>
          </cell>
          <cell r="S1028">
            <v>0</v>
          </cell>
        </row>
        <row r="1029">
          <cell r="B1029" t="str">
            <v>Power Systems</v>
          </cell>
          <cell r="C1029">
            <v>882</v>
          </cell>
          <cell r="D1029" t="str">
            <v>Not A &amp; G</v>
          </cell>
          <cell r="E1029">
            <v>8821</v>
          </cell>
          <cell r="F1029" t="str">
            <v>Dsbn - Richmond Operations</v>
          </cell>
          <cell r="G1029" t="str">
            <v>BU</v>
          </cell>
          <cell r="H1029" t="str">
            <v>I</v>
          </cell>
          <cell r="I1029" t="str">
            <v>05944</v>
          </cell>
          <cell r="J1029" t="str">
            <v>RESTORATION SPEC</v>
          </cell>
          <cell r="K1029">
            <v>16</v>
          </cell>
          <cell r="L1029">
            <v>26.3</v>
          </cell>
          <cell r="M1029">
            <v>420.8</v>
          </cell>
          <cell r="N1029" t="str">
            <v>Line</v>
          </cell>
          <cell r="O1029">
            <v>0</v>
          </cell>
          <cell r="P1029">
            <v>0</v>
          </cell>
          <cell r="Q1029">
            <v>0</v>
          </cell>
          <cell r="R1029">
            <v>420.8</v>
          </cell>
          <cell r="S1029">
            <v>0</v>
          </cell>
        </row>
        <row r="1030">
          <cell r="B1030" t="str">
            <v>Power Systems</v>
          </cell>
          <cell r="C1030">
            <v>882</v>
          </cell>
          <cell r="D1030" t="str">
            <v>Not A &amp; G</v>
          </cell>
          <cell r="E1030">
            <v>8821</v>
          </cell>
          <cell r="F1030" t="str">
            <v>Dsbn - Richmond Operations</v>
          </cell>
          <cell r="G1030" t="str">
            <v>BU</v>
          </cell>
          <cell r="H1030" t="str">
            <v>I</v>
          </cell>
          <cell r="I1030" t="str">
            <v>05984</v>
          </cell>
          <cell r="J1030" t="str">
            <v>SR LINE SPEC OL</v>
          </cell>
          <cell r="K1030">
            <v>3</v>
          </cell>
          <cell r="L1030">
            <v>27.37</v>
          </cell>
          <cell r="M1030">
            <v>82.11</v>
          </cell>
          <cell r="N1030" t="str">
            <v>Line</v>
          </cell>
          <cell r="O1030">
            <v>0</v>
          </cell>
          <cell r="P1030">
            <v>0</v>
          </cell>
          <cell r="Q1030">
            <v>0</v>
          </cell>
          <cell r="R1030">
            <v>82.11</v>
          </cell>
          <cell r="S1030">
            <v>0</v>
          </cell>
        </row>
        <row r="1031">
          <cell r="B1031" t="str">
            <v>Power Systems</v>
          </cell>
          <cell r="C1031">
            <v>882</v>
          </cell>
          <cell r="D1031" t="str">
            <v>Not A &amp; G</v>
          </cell>
          <cell r="E1031">
            <v>8821</v>
          </cell>
          <cell r="F1031" t="str">
            <v>Dsbn - Richmond Operations</v>
          </cell>
          <cell r="G1031" t="str">
            <v>BU</v>
          </cell>
          <cell r="H1031" t="str">
            <v>I</v>
          </cell>
          <cell r="I1031" t="str">
            <v>05E05</v>
          </cell>
          <cell r="J1031" t="str">
            <v>OPERATION CLERK A STENO EARLY</v>
          </cell>
          <cell r="K1031">
            <v>1</v>
          </cell>
          <cell r="L1031">
            <v>18.02</v>
          </cell>
          <cell r="M1031">
            <v>18.02</v>
          </cell>
          <cell r="N1031" t="str">
            <v>Barg Unit Supp</v>
          </cell>
          <cell r="O1031">
            <v>0</v>
          </cell>
          <cell r="P1031">
            <v>0</v>
          </cell>
          <cell r="Q1031">
            <v>18.02</v>
          </cell>
          <cell r="R1031">
            <v>0</v>
          </cell>
          <cell r="S1031">
            <v>0</v>
          </cell>
        </row>
        <row r="1032">
          <cell r="B1032" t="str">
            <v>Power Systems</v>
          </cell>
          <cell r="C1032">
            <v>882</v>
          </cell>
          <cell r="D1032" t="str">
            <v>Not A &amp; G</v>
          </cell>
          <cell r="E1032">
            <v>8821</v>
          </cell>
          <cell r="F1032" t="str">
            <v>Dsbn - Richmond Operations</v>
          </cell>
          <cell r="G1032" t="str">
            <v>BU</v>
          </cell>
          <cell r="H1032" t="str">
            <v>I</v>
          </cell>
          <cell r="I1032" t="str">
            <v>05E05</v>
          </cell>
          <cell r="J1032" t="str">
            <v>OPERATION CLERK A STENO EARLY</v>
          </cell>
          <cell r="K1032">
            <v>2</v>
          </cell>
          <cell r="L1032">
            <v>20.12</v>
          </cell>
          <cell r="M1032">
            <v>40.24</v>
          </cell>
          <cell r="N1032" t="str">
            <v>Barg Unit Supp</v>
          </cell>
          <cell r="O1032">
            <v>0</v>
          </cell>
          <cell r="P1032">
            <v>0</v>
          </cell>
          <cell r="Q1032">
            <v>40.24</v>
          </cell>
          <cell r="R1032">
            <v>0</v>
          </cell>
          <cell r="S1032">
            <v>0</v>
          </cell>
        </row>
        <row r="1033">
          <cell r="B1033" t="str">
            <v>Power Systems</v>
          </cell>
          <cell r="C1033">
            <v>882</v>
          </cell>
          <cell r="D1033" t="str">
            <v>Not A &amp; G</v>
          </cell>
          <cell r="E1033">
            <v>8821</v>
          </cell>
          <cell r="F1033" t="str">
            <v>Dsbn - Richmond Operations</v>
          </cell>
          <cell r="G1033" t="str">
            <v>BU</v>
          </cell>
          <cell r="H1033" t="str">
            <v>I</v>
          </cell>
          <cell r="I1033" t="str">
            <v>05E37</v>
          </cell>
          <cell r="J1033" t="str">
            <v>GROUND WORKER - EARLY</v>
          </cell>
          <cell r="K1033">
            <v>8</v>
          </cell>
          <cell r="L1033">
            <v>19.22</v>
          </cell>
          <cell r="M1033">
            <v>153.76</v>
          </cell>
          <cell r="N1033" t="str">
            <v>Line</v>
          </cell>
          <cell r="O1033">
            <v>0</v>
          </cell>
          <cell r="P1033">
            <v>0</v>
          </cell>
          <cell r="Q1033">
            <v>0</v>
          </cell>
          <cell r="R1033">
            <v>153.76</v>
          </cell>
          <cell r="S1033">
            <v>0</v>
          </cell>
        </row>
        <row r="1034">
          <cell r="B1034" t="str">
            <v>Power Systems</v>
          </cell>
          <cell r="C1034">
            <v>882</v>
          </cell>
          <cell r="D1034" t="str">
            <v>Not A &amp; G</v>
          </cell>
          <cell r="E1034">
            <v>8821</v>
          </cell>
          <cell r="F1034" t="str">
            <v>Dsbn - Richmond Operations</v>
          </cell>
          <cell r="G1034" t="str">
            <v>BU</v>
          </cell>
          <cell r="H1034" t="str">
            <v>I</v>
          </cell>
          <cell r="I1034" t="str">
            <v>05E37</v>
          </cell>
          <cell r="J1034" t="str">
            <v>GROUND WORKER - EARLY</v>
          </cell>
          <cell r="K1034">
            <v>1</v>
          </cell>
          <cell r="L1034">
            <v>24.97</v>
          </cell>
          <cell r="M1034">
            <v>24.97</v>
          </cell>
          <cell r="N1034" t="str">
            <v>Line</v>
          </cell>
          <cell r="O1034">
            <v>0</v>
          </cell>
          <cell r="P1034">
            <v>0</v>
          </cell>
          <cell r="Q1034">
            <v>0</v>
          </cell>
          <cell r="R1034">
            <v>24.97</v>
          </cell>
          <cell r="S1034">
            <v>0</v>
          </cell>
        </row>
        <row r="1035">
          <cell r="B1035" t="str">
            <v>Power Systems</v>
          </cell>
          <cell r="C1035">
            <v>882</v>
          </cell>
          <cell r="D1035" t="str">
            <v>Not A &amp; G</v>
          </cell>
          <cell r="E1035">
            <v>8821</v>
          </cell>
          <cell r="F1035" t="str">
            <v>Dsbn - Richmond Operations</v>
          </cell>
          <cell r="G1035" t="str">
            <v>BU</v>
          </cell>
          <cell r="H1035" t="str">
            <v>I</v>
          </cell>
          <cell r="I1035" t="str">
            <v>05E40</v>
          </cell>
          <cell r="J1035" t="str">
            <v>CABLE SPLICER - EARLY</v>
          </cell>
          <cell r="K1035">
            <v>7</v>
          </cell>
          <cell r="L1035">
            <v>26.3</v>
          </cell>
          <cell r="M1035">
            <v>184.1</v>
          </cell>
          <cell r="N1035" t="str">
            <v>Line</v>
          </cell>
          <cell r="O1035">
            <v>0</v>
          </cell>
          <cell r="P1035">
            <v>0</v>
          </cell>
          <cell r="Q1035">
            <v>0</v>
          </cell>
          <cell r="R1035">
            <v>184.1</v>
          </cell>
          <cell r="S1035">
            <v>0</v>
          </cell>
        </row>
        <row r="1036">
          <cell r="B1036" t="str">
            <v>Power Systems</v>
          </cell>
          <cell r="C1036">
            <v>882</v>
          </cell>
          <cell r="D1036" t="str">
            <v>Not A &amp; G</v>
          </cell>
          <cell r="E1036">
            <v>8821</v>
          </cell>
          <cell r="F1036" t="str">
            <v>Dsbn - Richmond Operations</v>
          </cell>
          <cell r="G1036" t="str">
            <v>BU</v>
          </cell>
          <cell r="H1036" t="str">
            <v>I</v>
          </cell>
          <cell r="I1036" t="str">
            <v>05E53</v>
          </cell>
          <cell r="J1036" t="str">
            <v>TRUCK ATTENDANT EARLY</v>
          </cell>
          <cell r="K1036">
            <v>1</v>
          </cell>
          <cell r="L1036">
            <v>22.21</v>
          </cell>
          <cell r="M1036">
            <v>22.21</v>
          </cell>
          <cell r="N1036" t="str">
            <v>Barg Unit Supp</v>
          </cell>
          <cell r="O1036">
            <v>0</v>
          </cell>
          <cell r="P1036">
            <v>0</v>
          </cell>
          <cell r="Q1036">
            <v>22.21</v>
          </cell>
          <cell r="R1036">
            <v>0</v>
          </cell>
          <cell r="S1036">
            <v>0</v>
          </cell>
        </row>
        <row r="1037">
          <cell r="B1037" t="str">
            <v>Power Systems</v>
          </cell>
          <cell r="C1037">
            <v>882</v>
          </cell>
          <cell r="D1037" t="str">
            <v>Not A &amp; G</v>
          </cell>
          <cell r="E1037">
            <v>8821</v>
          </cell>
          <cell r="F1037" t="str">
            <v>Dsbn - Richmond Operations</v>
          </cell>
          <cell r="G1037" t="str">
            <v>BU</v>
          </cell>
          <cell r="H1037" t="str">
            <v>I</v>
          </cell>
          <cell r="I1037" t="str">
            <v>05E53</v>
          </cell>
          <cell r="J1037" t="str">
            <v>TRUCK ATTENDANT EARLY</v>
          </cell>
          <cell r="K1037">
            <v>1</v>
          </cell>
          <cell r="L1037">
            <v>22.63</v>
          </cell>
          <cell r="M1037">
            <v>22.63</v>
          </cell>
          <cell r="N1037" t="str">
            <v>Barg Unit Supp</v>
          </cell>
          <cell r="O1037">
            <v>0</v>
          </cell>
          <cell r="P1037">
            <v>0</v>
          </cell>
          <cell r="Q1037">
            <v>22.63</v>
          </cell>
          <cell r="R1037">
            <v>0</v>
          </cell>
          <cell r="S1037">
            <v>0</v>
          </cell>
        </row>
        <row r="1038">
          <cell r="B1038" t="str">
            <v>Power Systems</v>
          </cell>
          <cell r="C1038">
            <v>539</v>
          </cell>
          <cell r="D1038" t="str">
            <v>Not A &amp; G</v>
          </cell>
          <cell r="E1038">
            <v>5359</v>
          </cell>
          <cell r="F1038" t="str">
            <v>Ortiz Svc Ctr - Crt Subst Supv</v>
          </cell>
          <cell r="G1038" t="str">
            <v>XM</v>
          </cell>
          <cell r="H1038" t="str">
            <v>S</v>
          </cell>
          <cell r="I1038" t="str">
            <v>01T42</v>
          </cell>
          <cell r="J1038" t="str">
            <v>PGD OPERATIONS LEADER II</v>
          </cell>
          <cell r="K1038">
            <v>1</v>
          </cell>
          <cell r="L1038">
            <v>39.75</v>
          </cell>
          <cell r="M1038">
            <v>39.75</v>
          </cell>
          <cell r="N1038" t="str">
            <v>Spv/Sup</v>
          </cell>
          <cell r="O1038">
            <v>0</v>
          </cell>
          <cell r="P1038">
            <v>39.75</v>
          </cell>
          <cell r="Q1038">
            <v>0</v>
          </cell>
          <cell r="R1038">
            <v>0</v>
          </cell>
          <cell r="S1038">
            <v>0</v>
          </cell>
        </row>
        <row r="1039">
          <cell r="B1039" t="str">
            <v>Power Systems</v>
          </cell>
          <cell r="C1039">
            <v>539</v>
          </cell>
          <cell r="D1039" t="str">
            <v>Not A &amp; G</v>
          </cell>
          <cell r="E1039">
            <v>5353</v>
          </cell>
          <cell r="F1039" t="str">
            <v>Ortiz Svc Ctr - Subst Crew</v>
          </cell>
          <cell r="G1039" t="str">
            <v>BU</v>
          </cell>
          <cell r="H1039" t="str">
            <v>I</v>
          </cell>
          <cell r="I1039" t="str">
            <v>05330</v>
          </cell>
          <cell r="J1039" t="str">
            <v>ELEC SUBST</v>
          </cell>
          <cell r="K1039">
            <v>4</v>
          </cell>
          <cell r="L1039">
            <v>26.04</v>
          </cell>
          <cell r="M1039">
            <v>104.16</v>
          </cell>
          <cell r="N1039" t="str">
            <v>Line</v>
          </cell>
          <cell r="O1039">
            <v>0</v>
          </cell>
          <cell r="P1039">
            <v>0</v>
          </cell>
          <cell r="Q1039">
            <v>0</v>
          </cell>
          <cell r="R1039">
            <v>104.16</v>
          </cell>
          <cell r="S1039">
            <v>0</v>
          </cell>
        </row>
        <row r="1040">
          <cell r="B1040" t="str">
            <v>Power Systems</v>
          </cell>
          <cell r="C1040">
            <v>539</v>
          </cell>
          <cell r="D1040" t="str">
            <v>Not A &amp; G</v>
          </cell>
          <cell r="E1040">
            <v>5352</v>
          </cell>
          <cell r="F1040" t="str">
            <v>Ortiz Svc Ctr - Subst Biwkly</v>
          </cell>
          <cell r="G1040" t="str">
            <v>BU</v>
          </cell>
          <cell r="H1040" t="str">
            <v>I</v>
          </cell>
          <cell r="I1040" t="str">
            <v>05605</v>
          </cell>
          <cell r="J1040" t="str">
            <v>OPERATION CLERK A STENO</v>
          </cell>
          <cell r="K1040">
            <v>1</v>
          </cell>
          <cell r="L1040">
            <v>20.12</v>
          </cell>
          <cell r="M1040">
            <v>20.12</v>
          </cell>
          <cell r="N1040" t="str">
            <v>Barg Unit Supp</v>
          </cell>
          <cell r="O1040">
            <v>0</v>
          </cell>
          <cell r="P1040">
            <v>0</v>
          </cell>
          <cell r="Q1040">
            <v>20.12</v>
          </cell>
          <cell r="R1040">
            <v>0</v>
          </cell>
          <cell r="S1040">
            <v>0</v>
          </cell>
        </row>
        <row r="1041">
          <cell r="B1041" t="str">
            <v>Power Systems</v>
          </cell>
          <cell r="C1041">
            <v>539</v>
          </cell>
          <cell r="D1041" t="str">
            <v>Not A &amp; G</v>
          </cell>
          <cell r="E1041">
            <v>5352</v>
          </cell>
          <cell r="F1041" t="str">
            <v>Ortiz Svc Ctr - Subst Biwkly</v>
          </cell>
          <cell r="G1041" t="str">
            <v>BU</v>
          </cell>
          <cell r="H1041" t="str">
            <v>I</v>
          </cell>
          <cell r="I1041" t="str">
            <v>05854</v>
          </cell>
          <cell r="J1041" t="str">
            <v>CHIEF SUBST ELECT</v>
          </cell>
          <cell r="K1041">
            <v>2</v>
          </cell>
          <cell r="L1041">
            <v>27.71</v>
          </cell>
          <cell r="M1041">
            <v>55.42</v>
          </cell>
          <cell r="N1041" t="str">
            <v>Line</v>
          </cell>
          <cell r="O1041">
            <v>0</v>
          </cell>
          <cell r="P1041">
            <v>0</v>
          </cell>
          <cell r="Q1041">
            <v>0</v>
          </cell>
          <cell r="R1041">
            <v>55.42</v>
          </cell>
          <cell r="S1041">
            <v>0</v>
          </cell>
        </row>
        <row r="1042">
          <cell r="B1042" t="str">
            <v>Power Systems</v>
          </cell>
          <cell r="C1042">
            <v>539</v>
          </cell>
          <cell r="D1042" t="str">
            <v>Not A &amp; G</v>
          </cell>
          <cell r="E1042">
            <v>5353</v>
          </cell>
          <cell r="F1042" t="str">
            <v>Ortiz Svc Ctr - Subst Crew</v>
          </cell>
          <cell r="G1042" t="str">
            <v>BU</v>
          </cell>
          <cell r="H1042" t="str">
            <v>I</v>
          </cell>
          <cell r="I1042" t="str">
            <v>06189</v>
          </cell>
          <cell r="J1042" t="str">
            <v>LEAD ELECT</v>
          </cell>
          <cell r="K1042">
            <v>3</v>
          </cell>
          <cell r="L1042">
            <v>26.66</v>
          </cell>
          <cell r="M1042">
            <v>79.98</v>
          </cell>
          <cell r="N1042" t="str">
            <v>Line</v>
          </cell>
          <cell r="O1042">
            <v>0</v>
          </cell>
          <cell r="P1042">
            <v>0</v>
          </cell>
          <cell r="Q1042">
            <v>0</v>
          </cell>
          <cell r="R1042">
            <v>79.98</v>
          </cell>
          <cell r="S1042">
            <v>0</v>
          </cell>
        </row>
        <row r="1043">
          <cell r="B1043" t="str">
            <v>Power Systems</v>
          </cell>
          <cell r="C1043">
            <v>882</v>
          </cell>
          <cell r="D1043" t="str">
            <v>Not A &amp; G</v>
          </cell>
          <cell r="E1043">
            <v>8821</v>
          </cell>
          <cell r="F1043" t="str">
            <v>Dsbn - Richmond Operations</v>
          </cell>
          <cell r="G1043" t="str">
            <v>BU</v>
          </cell>
          <cell r="H1043" t="str">
            <v>I</v>
          </cell>
          <cell r="I1043" t="str">
            <v>05E58</v>
          </cell>
          <cell r="J1043" t="str">
            <v>DISPATCHER CLERK EARLY</v>
          </cell>
          <cell r="K1043">
            <v>2</v>
          </cell>
          <cell r="L1043">
            <v>20.25</v>
          </cell>
          <cell r="M1043">
            <v>40.5</v>
          </cell>
          <cell r="N1043" t="str">
            <v>Barg Unit Supp</v>
          </cell>
          <cell r="O1043">
            <v>0</v>
          </cell>
          <cell r="P1043">
            <v>0</v>
          </cell>
          <cell r="Q1043">
            <v>40.5</v>
          </cell>
          <cell r="R1043">
            <v>0</v>
          </cell>
          <cell r="S1043">
            <v>0</v>
          </cell>
        </row>
        <row r="1044">
          <cell r="B1044" t="str">
            <v>Power Systems</v>
          </cell>
          <cell r="C1044">
            <v>882</v>
          </cell>
          <cell r="D1044" t="str">
            <v>Not A &amp; G</v>
          </cell>
          <cell r="E1044">
            <v>8821</v>
          </cell>
          <cell r="F1044" t="str">
            <v>Dsbn - Richmond Operations</v>
          </cell>
          <cell r="G1044" t="str">
            <v>BU</v>
          </cell>
          <cell r="H1044" t="str">
            <v>I</v>
          </cell>
          <cell r="I1044" t="str">
            <v>05E75</v>
          </cell>
          <cell r="J1044" t="str">
            <v>LINE SPEC EARLY</v>
          </cell>
          <cell r="K1044">
            <v>17</v>
          </cell>
          <cell r="L1044">
            <v>26.04</v>
          </cell>
          <cell r="M1044">
            <v>442.68</v>
          </cell>
          <cell r="N1044" t="str">
            <v>Line</v>
          </cell>
          <cell r="O1044">
            <v>0</v>
          </cell>
          <cell r="P1044">
            <v>0</v>
          </cell>
          <cell r="Q1044">
            <v>0</v>
          </cell>
          <cell r="R1044">
            <v>442.68</v>
          </cell>
          <cell r="S1044">
            <v>0</v>
          </cell>
        </row>
        <row r="1045">
          <cell r="B1045" t="str">
            <v>Power Systems</v>
          </cell>
          <cell r="C1045">
            <v>882</v>
          </cell>
          <cell r="D1045" t="str">
            <v>Not A &amp; G</v>
          </cell>
          <cell r="E1045">
            <v>8821</v>
          </cell>
          <cell r="F1045" t="str">
            <v>Dsbn - Richmond Operations</v>
          </cell>
          <cell r="G1045" t="str">
            <v>BU</v>
          </cell>
          <cell r="H1045" t="str">
            <v>I</v>
          </cell>
          <cell r="I1045" t="str">
            <v>05E84</v>
          </cell>
          <cell r="J1045" t="str">
            <v>SR LINE SPEC OL EARLY</v>
          </cell>
          <cell r="K1045">
            <v>14</v>
          </cell>
          <cell r="L1045">
            <v>27.37</v>
          </cell>
          <cell r="M1045">
            <v>383.18</v>
          </cell>
          <cell r="N1045" t="str">
            <v>Line</v>
          </cell>
          <cell r="O1045">
            <v>0</v>
          </cell>
          <cell r="P1045">
            <v>0</v>
          </cell>
          <cell r="Q1045">
            <v>0</v>
          </cell>
          <cell r="R1045">
            <v>383.18</v>
          </cell>
          <cell r="S1045">
            <v>0</v>
          </cell>
        </row>
        <row r="1046">
          <cell r="B1046" t="str">
            <v>Power Systems</v>
          </cell>
          <cell r="C1046">
            <v>882</v>
          </cell>
          <cell r="D1046" t="str">
            <v>Not A &amp; G</v>
          </cell>
          <cell r="E1046">
            <v>8821</v>
          </cell>
          <cell r="F1046" t="str">
            <v>Dsbn - Richmond Operations</v>
          </cell>
          <cell r="G1046" t="str">
            <v>BU</v>
          </cell>
          <cell r="H1046" t="str">
            <v>I</v>
          </cell>
          <cell r="I1046" t="str">
            <v>05L40</v>
          </cell>
          <cell r="J1046" t="str">
            <v>CABLE SPLICER - LATE</v>
          </cell>
          <cell r="K1046">
            <v>1</v>
          </cell>
          <cell r="L1046">
            <v>26.3</v>
          </cell>
          <cell r="M1046">
            <v>26.3</v>
          </cell>
          <cell r="N1046" t="str">
            <v>Line</v>
          </cell>
          <cell r="O1046">
            <v>0</v>
          </cell>
          <cell r="P1046">
            <v>0</v>
          </cell>
          <cell r="Q1046">
            <v>0</v>
          </cell>
          <cell r="R1046">
            <v>26.3</v>
          </cell>
          <cell r="S1046">
            <v>0</v>
          </cell>
        </row>
        <row r="1047">
          <cell r="B1047" t="str">
            <v>Power Systems</v>
          </cell>
          <cell r="C1047">
            <v>882</v>
          </cell>
          <cell r="D1047" t="str">
            <v>Not A &amp; G</v>
          </cell>
          <cell r="E1047">
            <v>8821</v>
          </cell>
          <cell r="F1047" t="str">
            <v>Dsbn - Richmond Operations</v>
          </cell>
          <cell r="G1047" t="str">
            <v>BU</v>
          </cell>
          <cell r="H1047" t="str">
            <v>I</v>
          </cell>
          <cell r="I1047" t="str">
            <v>05L75</v>
          </cell>
          <cell r="J1047" t="str">
            <v>LINE SPEC LATE</v>
          </cell>
          <cell r="K1047">
            <v>2</v>
          </cell>
          <cell r="L1047">
            <v>26.04</v>
          </cell>
          <cell r="M1047">
            <v>52.08</v>
          </cell>
          <cell r="N1047" t="str">
            <v>Line</v>
          </cell>
          <cell r="O1047">
            <v>0</v>
          </cell>
          <cell r="P1047">
            <v>0</v>
          </cell>
          <cell r="Q1047">
            <v>0</v>
          </cell>
          <cell r="R1047">
            <v>52.08</v>
          </cell>
          <cell r="S1047">
            <v>0</v>
          </cell>
        </row>
        <row r="1048">
          <cell r="B1048" t="str">
            <v>Power Systems</v>
          </cell>
          <cell r="C1048">
            <v>882</v>
          </cell>
          <cell r="D1048" t="str">
            <v>Not A &amp; G</v>
          </cell>
          <cell r="E1048">
            <v>8821</v>
          </cell>
          <cell r="F1048" t="str">
            <v>Dsbn - Richmond Operations</v>
          </cell>
          <cell r="G1048" t="str">
            <v>BU</v>
          </cell>
          <cell r="H1048" t="str">
            <v>I</v>
          </cell>
          <cell r="I1048" t="str">
            <v>05L84</v>
          </cell>
          <cell r="J1048" t="str">
            <v>SR LINE SPEC OL LATE</v>
          </cell>
          <cell r="K1048">
            <v>1</v>
          </cell>
          <cell r="L1048">
            <v>27.37</v>
          </cell>
          <cell r="M1048">
            <v>27.37</v>
          </cell>
          <cell r="N1048" t="str">
            <v>Line</v>
          </cell>
          <cell r="O1048">
            <v>0</v>
          </cell>
          <cell r="P1048">
            <v>0</v>
          </cell>
          <cell r="Q1048">
            <v>0</v>
          </cell>
          <cell r="R1048">
            <v>27.37</v>
          </cell>
          <cell r="S1048">
            <v>0</v>
          </cell>
        </row>
        <row r="1049">
          <cell r="B1049" t="str">
            <v>Power Systems</v>
          </cell>
          <cell r="C1049">
            <v>451</v>
          </cell>
          <cell r="D1049" t="str">
            <v>Not A &amp; G</v>
          </cell>
          <cell r="E1049">
            <v>4541</v>
          </cell>
          <cell r="F1049" t="str">
            <v>Dsbn - Royal Palm Operations</v>
          </cell>
          <cell r="G1049" t="str">
            <v>BU</v>
          </cell>
          <cell r="H1049" t="str">
            <v>I</v>
          </cell>
          <cell r="I1049" t="str">
            <v>05475</v>
          </cell>
          <cell r="J1049" t="str">
            <v>LINE SPEC</v>
          </cell>
          <cell r="K1049">
            <v>2</v>
          </cell>
          <cell r="L1049">
            <v>26.04</v>
          </cell>
          <cell r="M1049">
            <v>52.08</v>
          </cell>
          <cell r="N1049" t="str">
            <v>Line</v>
          </cell>
          <cell r="O1049">
            <v>0</v>
          </cell>
          <cell r="P1049">
            <v>0</v>
          </cell>
          <cell r="Q1049">
            <v>0</v>
          </cell>
          <cell r="R1049">
            <v>52.08</v>
          </cell>
          <cell r="S1049">
            <v>0</v>
          </cell>
        </row>
        <row r="1050">
          <cell r="B1050" t="str">
            <v>Power Systems</v>
          </cell>
          <cell r="C1050">
            <v>451</v>
          </cell>
          <cell r="D1050" t="str">
            <v>Not A &amp; G</v>
          </cell>
          <cell r="E1050">
            <v>4541</v>
          </cell>
          <cell r="F1050" t="str">
            <v>Dsbn - Royal Palm Operations</v>
          </cell>
          <cell r="G1050" t="str">
            <v>BU</v>
          </cell>
          <cell r="H1050" t="str">
            <v>I</v>
          </cell>
          <cell r="I1050" t="str">
            <v>05944</v>
          </cell>
          <cell r="J1050" t="str">
            <v>RESTORATION SPEC</v>
          </cell>
          <cell r="K1050">
            <v>3</v>
          </cell>
          <cell r="L1050">
            <v>26.3</v>
          </cell>
          <cell r="M1050">
            <v>78.900000000000006</v>
          </cell>
          <cell r="N1050" t="str">
            <v>Line</v>
          </cell>
          <cell r="O1050">
            <v>0</v>
          </cell>
          <cell r="P1050">
            <v>0</v>
          </cell>
          <cell r="Q1050">
            <v>0</v>
          </cell>
          <cell r="R1050">
            <v>78.900000000000006</v>
          </cell>
          <cell r="S1050">
            <v>0</v>
          </cell>
        </row>
        <row r="1051">
          <cell r="B1051" t="str">
            <v>Power Systems</v>
          </cell>
          <cell r="C1051">
            <v>451</v>
          </cell>
          <cell r="D1051" t="str">
            <v>Not A &amp; G</v>
          </cell>
          <cell r="E1051">
            <v>4541</v>
          </cell>
          <cell r="F1051" t="str">
            <v>Dsbn - Royal Palm Operations</v>
          </cell>
          <cell r="G1051" t="str">
            <v>BU</v>
          </cell>
          <cell r="H1051" t="str">
            <v>I</v>
          </cell>
          <cell r="I1051" t="str">
            <v>05E37</v>
          </cell>
          <cell r="J1051" t="str">
            <v>GROUND WORKER - EARLY</v>
          </cell>
          <cell r="K1051">
            <v>1</v>
          </cell>
          <cell r="L1051">
            <v>19.22</v>
          </cell>
          <cell r="M1051">
            <v>19.22</v>
          </cell>
          <cell r="N1051" t="str">
            <v>Line</v>
          </cell>
          <cell r="O1051">
            <v>0</v>
          </cell>
          <cell r="P1051">
            <v>0</v>
          </cell>
          <cell r="Q1051">
            <v>0</v>
          </cell>
          <cell r="R1051">
            <v>19.22</v>
          </cell>
          <cell r="S1051">
            <v>0</v>
          </cell>
        </row>
        <row r="1052">
          <cell r="B1052" t="str">
            <v>Power Systems</v>
          </cell>
          <cell r="C1052">
            <v>451</v>
          </cell>
          <cell r="D1052" t="str">
            <v>Not A &amp; G</v>
          </cell>
          <cell r="E1052">
            <v>4541</v>
          </cell>
          <cell r="F1052" t="str">
            <v>Dsbn - Royal Palm Operations</v>
          </cell>
          <cell r="G1052" t="str">
            <v>BU</v>
          </cell>
          <cell r="H1052" t="str">
            <v>I</v>
          </cell>
          <cell r="I1052" t="str">
            <v>05E37</v>
          </cell>
          <cell r="J1052" t="str">
            <v>GROUND WORKER - EARLY</v>
          </cell>
          <cell r="K1052">
            <v>1</v>
          </cell>
          <cell r="L1052">
            <v>22.6</v>
          </cell>
          <cell r="M1052">
            <v>22.6</v>
          </cell>
          <cell r="N1052" t="str">
            <v>Line</v>
          </cell>
          <cell r="O1052">
            <v>0</v>
          </cell>
          <cell r="P1052">
            <v>0</v>
          </cell>
          <cell r="Q1052">
            <v>0</v>
          </cell>
          <cell r="R1052">
            <v>22.6</v>
          </cell>
          <cell r="S1052">
            <v>0</v>
          </cell>
        </row>
        <row r="1053">
          <cell r="B1053" t="str">
            <v>Power Systems</v>
          </cell>
          <cell r="C1053">
            <v>451</v>
          </cell>
          <cell r="D1053" t="str">
            <v>Not A &amp; G</v>
          </cell>
          <cell r="E1053">
            <v>4541</v>
          </cell>
          <cell r="F1053" t="str">
            <v>Dsbn - Royal Palm Operations</v>
          </cell>
          <cell r="G1053" t="str">
            <v>BU</v>
          </cell>
          <cell r="H1053" t="str">
            <v>I</v>
          </cell>
          <cell r="I1053" t="str">
            <v>05E40</v>
          </cell>
          <cell r="J1053" t="str">
            <v>CABLE SPLICER - EARLY</v>
          </cell>
          <cell r="K1053">
            <v>1</v>
          </cell>
          <cell r="L1053">
            <v>26.3</v>
          </cell>
          <cell r="M1053">
            <v>26.3</v>
          </cell>
          <cell r="N1053" t="str">
            <v>Line</v>
          </cell>
          <cell r="O1053">
            <v>0</v>
          </cell>
          <cell r="P1053">
            <v>0</v>
          </cell>
          <cell r="Q1053">
            <v>0</v>
          </cell>
          <cell r="R1053">
            <v>26.3</v>
          </cell>
          <cell r="S1053">
            <v>0</v>
          </cell>
        </row>
        <row r="1054">
          <cell r="B1054" t="str">
            <v>Power Systems</v>
          </cell>
          <cell r="C1054">
            <v>451</v>
          </cell>
          <cell r="D1054" t="str">
            <v>Not A &amp; G</v>
          </cell>
          <cell r="E1054">
            <v>4541</v>
          </cell>
          <cell r="F1054" t="str">
            <v>Dsbn - Royal Palm Operations</v>
          </cell>
          <cell r="G1054" t="str">
            <v>BU</v>
          </cell>
          <cell r="H1054" t="str">
            <v>I</v>
          </cell>
          <cell r="I1054" t="str">
            <v>05E75</v>
          </cell>
          <cell r="J1054" t="str">
            <v>LINE SPEC EARLY</v>
          </cell>
          <cell r="K1054">
            <v>10</v>
          </cell>
          <cell r="L1054">
            <v>26.04</v>
          </cell>
          <cell r="M1054">
            <v>260.39999999999998</v>
          </cell>
          <cell r="N1054" t="str">
            <v>Line</v>
          </cell>
          <cell r="O1054">
            <v>0</v>
          </cell>
          <cell r="P1054">
            <v>0</v>
          </cell>
          <cell r="Q1054">
            <v>0</v>
          </cell>
          <cell r="R1054">
            <v>260.39999999999998</v>
          </cell>
          <cell r="S1054">
            <v>0</v>
          </cell>
        </row>
        <row r="1055">
          <cell r="B1055" t="str">
            <v>Power Systems</v>
          </cell>
          <cell r="C1055">
            <v>451</v>
          </cell>
          <cell r="D1055" t="str">
            <v>Not A &amp; G</v>
          </cell>
          <cell r="E1055">
            <v>4541</v>
          </cell>
          <cell r="F1055" t="str">
            <v>Dsbn - Royal Palm Operations</v>
          </cell>
          <cell r="G1055" t="str">
            <v>BU</v>
          </cell>
          <cell r="H1055" t="str">
            <v>I</v>
          </cell>
          <cell r="I1055" t="str">
            <v>05E84</v>
          </cell>
          <cell r="J1055" t="str">
            <v>SR LINE SPEC OL EARLY</v>
          </cell>
          <cell r="K1055">
            <v>7</v>
          </cell>
          <cell r="L1055">
            <v>27.37</v>
          </cell>
          <cell r="M1055">
            <v>191.59</v>
          </cell>
          <cell r="N1055" t="str">
            <v>Line</v>
          </cell>
          <cell r="O1055">
            <v>0</v>
          </cell>
          <cell r="P1055">
            <v>0</v>
          </cell>
          <cell r="Q1055">
            <v>0</v>
          </cell>
          <cell r="R1055">
            <v>191.59</v>
          </cell>
          <cell r="S1055">
            <v>0</v>
          </cell>
        </row>
        <row r="1056">
          <cell r="B1056" t="str">
            <v>Power Systems</v>
          </cell>
          <cell r="C1056">
            <v>231</v>
          </cell>
          <cell r="D1056" t="str">
            <v>Not A &amp; G</v>
          </cell>
          <cell r="E1056">
            <v>2311</v>
          </cell>
          <cell r="F1056" t="str">
            <v>Dsbn - Sanford Op</v>
          </cell>
          <cell r="G1056" t="str">
            <v>BU</v>
          </cell>
          <cell r="H1056" t="str">
            <v>I</v>
          </cell>
          <cell r="I1056" t="str">
            <v>05475</v>
          </cell>
          <cell r="J1056" t="str">
            <v>LINE SPEC</v>
          </cell>
          <cell r="K1056">
            <v>3</v>
          </cell>
          <cell r="L1056">
            <v>26.04</v>
          </cell>
          <cell r="M1056">
            <v>78.12</v>
          </cell>
          <cell r="N1056" t="str">
            <v>Line</v>
          </cell>
          <cell r="O1056">
            <v>0</v>
          </cell>
          <cell r="P1056">
            <v>0</v>
          </cell>
          <cell r="Q1056">
            <v>0</v>
          </cell>
          <cell r="R1056">
            <v>78.12</v>
          </cell>
          <cell r="S1056">
            <v>0</v>
          </cell>
        </row>
        <row r="1057">
          <cell r="B1057" t="str">
            <v>Power Systems</v>
          </cell>
          <cell r="C1057">
            <v>231</v>
          </cell>
          <cell r="D1057" t="str">
            <v>Not A &amp; G</v>
          </cell>
          <cell r="E1057">
            <v>2311</v>
          </cell>
          <cell r="F1057" t="str">
            <v>Dsbn - Sanford Op</v>
          </cell>
          <cell r="G1057" t="str">
            <v>BU</v>
          </cell>
          <cell r="H1057" t="str">
            <v>I</v>
          </cell>
          <cell r="I1057" t="str">
            <v>05605</v>
          </cell>
          <cell r="J1057" t="str">
            <v>OPERATION CLERK A STENO</v>
          </cell>
          <cell r="K1057">
            <v>1</v>
          </cell>
          <cell r="L1057">
            <v>20.12</v>
          </cell>
          <cell r="M1057">
            <v>20.12</v>
          </cell>
          <cell r="N1057" t="str">
            <v>Barg Unit Supp</v>
          </cell>
          <cell r="O1057">
            <v>0</v>
          </cell>
          <cell r="P1057">
            <v>0</v>
          </cell>
          <cell r="Q1057">
            <v>20.12</v>
          </cell>
          <cell r="R1057">
            <v>0</v>
          </cell>
          <cell r="S1057">
            <v>0</v>
          </cell>
        </row>
        <row r="1058">
          <cell r="B1058" t="str">
            <v>Power Systems</v>
          </cell>
          <cell r="C1058">
            <v>231</v>
          </cell>
          <cell r="D1058" t="str">
            <v>Not A &amp; G</v>
          </cell>
          <cell r="E1058">
            <v>2311</v>
          </cell>
          <cell r="F1058" t="str">
            <v>Dsbn - Sanford Op</v>
          </cell>
          <cell r="G1058" t="str">
            <v>BU</v>
          </cell>
          <cell r="H1058" t="str">
            <v>I</v>
          </cell>
          <cell r="I1058" t="str">
            <v>05944</v>
          </cell>
          <cell r="J1058" t="str">
            <v>RESTORATION SPEC</v>
          </cell>
          <cell r="K1058">
            <v>5</v>
          </cell>
          <cell r="L1058">
            <v>26.3</v>
          </cell>
          <cell r="M1058">
            <v>131.5</v>
          </cell>
          <cell r="N1058" t="str">
            <v>Line</v>
          </cell>
          <cell r="O1058">
            <v>0</v>
          </cell>
          <cell r="P1058">
            <v>0</v>
          </cell>
          <cell r="Q1058">
            <v>0</v>
          </cell>
          <cell r="R1058">
            <v>131.5</v>
          </cell>
          <cell r="S1058">
            <v>0</v>
          </cell>
        </row>
        <row r="1059">
          <cell r="B1059" t="str">
            <v>Power Systems</v>
          </cell>
          <cell r="C1059">
            <v>231</v>
          </cell>
          <cell r="D1059" t="str">
            <v>Not A &amp; G</v>
          </cell>
          <cell r="E1059">
            <v>2311</v>
          </cell>
          <cell r="F1059" t="str">
            <v>Dsbn - Sanford Op</v>
          </cell>
          <cell r="G1059" t="str">
            <v>BU</v>
          </cell>
          <cell r="H1059" t="str">
            <v>I</v>
          </cell>
          <cell r="I1059" t="str">
            <v>05984</v>
          </cell>
          <cell r="J1059" t="str">
            <v>SR LINE SPEC OL</v>
          </cell>
          <cell r="K1059">
            <v>2</v>
          </cell>
          <cell r="L1059">
            <v>27.37</v>
          </cell>
          <cell r="M1059">
            <v>54.74</v>
          </cell>
          <cell r="N1059" t="str">
            <v>Line</v>
          </cell>
          <cell r="O1059">
            <v>0</v>
          </cell>
          <cell r="P1059">
            <v>0</v>
          </cell>
          <cell r="Q1059">
            <v>0</v>
          </cell>
          <cell r="R1059">
            <v>54.74</v>
          </cell>
          <cell r="S1059">
            <v>0</v>
          </cell>
        </row>
        <row r="1060">
          <cell r="B1060" t="str">
            <v>Power Systems</v>
          </cell>
          <cell r="C1060">
            <v>231</v>
          </cell>
          <cell r="D1060" t="str">
            <v>Not A &amp; G</v>
          </cell>
          <cell r="E1060">
            <v>2311</v>
          </cell>
          <cell r="F1060" t="str">
            <v>Dsbn - Sanford Op</v>
          </cell>
          <cell r="G1060" t="str">
            <v>BU</v>
          </cell>
          <cell r="H1060" t="str">
            <v>I</v>
          </cell>
          <cell r="I1060" t="str">
            <v>05E37</v>
          </cell>
          <cell r="J1060" t="str">
            <v>GROUND WORKER - EARLY</v>
          </cell>
          <cell r="K1060">
            <v>1</v>
          </cell>
          <cell r="L1060">
            <v>19.22</v>
          </cell>
          <cell r="M1060">
            <v>19.22</v>
          </cell>
          <cell r="N1060" t="str">
            <v>Line</v>
          </cell>
          <cell r="O1060">
            <v>0</v>
          </cell>
          <cell r="P1060">
            <v>0</v>
          </cell>
          <cell r="Q1060">
            <v>0</v>
          </cell>
          <cell r="R1060">
            <v>19.22</v>
          </cell>
          <cell r="S1060">
            <v>0</v>
          </cell>
        </row>
        <row r="1061">
          <cell r="B1061" t="str">
            <v>Power Systems</v>
          </cell>
          <cell r="C1061">
            <v>231</v>
          </cell>
          <cell r="D1061" t="str">
            <v>Not A &amp; G</v>
          </cell>
          <cell r="E1061">
            <v>2311</v>
          </cell>
          <cell r="F1061" t="str">
            <v>Dsbn - Sanford Op</v>
          </cell>
          <cell r="G1061" t="str">
            <v>BU</v>
          </cell>
          <cell r="H1061" t="str">
            <v>I</v>
          </cell>
          <cell r="I1061" t="str">
            <v>05E75</v>
          </cell>
          <cell r="J1061" t="str">
            <v>LINE SPEC EARLY</v>
          </cell>
          <cell r="K1061">
            <v>6</v>
          </cell>
          <cell r="L1061">
            <v>26.04</v>
          </cell>
          <cell r="M1061">
            <v>156.24</v>
          </cell>
          <cell r="N1061" t="str">
            <v>Line</v>
          </cell>
          <cell r="O1061">
            <v>0</v>
          </cell>
          <cell r="P1061">
            <v>0</v>
          </cell>
          <cell r="Q1061">
            <v>0</v>
          </cell>
          <cell r="R1061">
            <v>156.24</v>
          </cell>
          <cell r="S1061">
            <v>0</v>
          </cell>
        </row>
        <row r="1062">
          <cell r="B1062" t="str">
            <v>Power Systems</v>
          </cell>
          <cell r="C1062">
            <v>231</v>
          </cell>
          <cell r="D1062" t="str">
            <v>Not A &amp; G</v>
          </cell>
          <cell r="E1062">
            <v>2311</v>
          </cell>
          <cell r="F1062" t="str">
            <v>Dsbn - Sanford Op</v>
          </cell>
          <cell r="G1062" t="str">
            <v>BU</v>
          </cell>
          <cell r="H1062" t="str">
            <v>I</v>
          </cell>
          <cell r="I1062" t="str">
            <v>05E84</v>
          </cell>
          <cell r="J1062" t="str">
            <v>SR LINE SPEC OL EARLY</v>
          </cell>
          <cell r="K1062">
            <v>4</v>
          </cell>
          <cell r="L1062">
            <v>27.37</v>
          </cell>
          <cell r="M1062">
            <v>109.48</v>
          </cell>
          <cell r="N1062" t="str">
            <v>Line</v>
          </cell>
          <cell r="O1062">
            <v>0</v>
          </cell>
          <cell r="P1062">
            <v>0</v>
          </cell>
          <cell r="Q1062">
            <v>0</v>
          </cell>
          <cell r="R1062">
            <v>109.48</v>
          </cell>
          <cell r="S1062">
            <v>0</v>
          </cell>
        </row>
        <row r="1063">
          <cell r="B1063" t="str">
            <v>Power Systems</v>
          </cell>
          <cell r="C1063">
            <v>819</v>
          </cell>
          <cell r="D1063" t="str">
            <v>Not A &amp; G</v>
          </cell>
          <cell r="E1063">
            <v>8749</v>
          </cell>
          <cell r="F1063" t="str">
            <v>Dsbn - So Dade Supv/Dsgn</v>
          </cell>
          <cell r="G1063" t="str">
            <v>XM</v>
          </cell>
          <cell r="H1063" t="str">
            <v>S</v>
          </cell>
          <cell r="I1063" t="str">
            <v>01M05</v>
          </cell>
          <cell r="J1063" t="str">
            <v>DISTRIBUTION SUPV I</v>
          </cell>
          <cell r="K1063">
            <v>1</v>
          </cell>
          <cell r="L1063">
            <v>40.51</v>
          </cell>
          <cell r="M1063">
            <v>40.51</v>
          </cell>
          <cell r="N1063" t="str">
            <v>Spv/Sup</v>
          </cell>
          <cell r="O1063">
            <v>0</v>
          </cell>
          <cell r="P1063">
            <v>40.51</v>
          </cell>
          <cell r="Q1063">
            <v>0</v>
          </cell>
          <cell r="R1063">
            <v>0</v>
          </cell>
          <cell r="S1063">
            <v>0</v>
          </cell>
        </row>
        <row r="1064">
          <cell r="B1064" t="str">
            <v>Power Systems</v>
          </cell>
          <cell r="C1064">
            <v>819</v>
          </cell>
          <cell r="D1064" t="str">
            <v>Not A &amp; G</v>
          </cell>
          <cell r="E1064">
            <v>8749</v>
          </cell>
          <cell r="F1064" t="str">
            <v>Dsbn - So Dade Supv/Dsgn</v>
          </cell>
          <cell r="G1064" t="str">
            <v>XM</v>
          </cell>
          <cell r="H1064" t="str">
            <v>S</v>
          </cell>
          <cell r="I1064" t="str">
            <v>01M05</v>
          </cell>
          <cell r="J1064" t="str">
            <v>DISTRIBUTION SUPV I</v>
          </cell>
          <cell r="K1064">
            <v>1</v>
          </cell>
          <cell r="L1064">
            <v>42.09</v>
          </cell>
          <cell r="M1064">
            <v>42.09</v>
          </cell>
          <cell r="N1064" t="str">
            <v>Spv/Sup</v>
          </cell>
          <cell r="O1064">
            <v>0</v>
          </cell>
          <cell r="P1064">
            <v>42.09</v>
          </cell>
          <cell r="Q1064">
            <v>0</v>
          </cell>
          <cell r="R1064">
            <v>0</v>
          </cell>
          <cell r="S1064">
            <v>0</v>
          </cell>
        </row>
        <row r="1065">
          <cell r="B1065" t="str">
            <v>Power Systems</v>
          </cell>
          <cell r="C1065">
            <v>819</v>
          </cell>
          <cell r="D1065" t="str">
            <v>Not A &amp; G</v>
          </cell>
          <cell r="E1065">
            <v>8749</v>
          </cell>
          <cell r="F1065" t="str">
            <v>Dsbn - So Dade Supv/Dsgn</v>
          </cell>
          <cell r="G1065" t="str">
            <v>XM</v>
          </cell>
          <cell r="H1065" t="str">
            <v>I</v>
          </cell>
          <cell r="I1065" t="str">
            <v>01MAA</v>
          </cell>
          <cell r="J1065" t="str">
            <v>SR SYSTEM PROJECT MGR</v>
          </cell>
          <cell r="K1065">
            <v>1</v>
          </cell>
          <cell r="L1065">
            <v>28.56</v>
          </cell>
          <cell r="M1065">
            <v>28.56</v>
          </cell>
          <cell r="N1065" t="str">
            <v>Spv/Sup</v>
          </cell>
          <cell r="O1065">
            <v>0</v>
          </cell>
          <cell r="P1065">
            <v>28.56</v>
          </cell>
          <cell r="Q1065">
            <v>0</v>
          </cell>
          <cell r="R1065">
            <v>0</v>
          </cell>
          <cell r="S1065">
            <v>0</v>
          </cell>
        </row>
        <row r="1066">
          <cell r="B1066" t="str">
            <v>Power Systems</v>
          </cell>
          <cell r="C1066">
            <v>819</v>
          </cell>
          <cell r="D1066" t="str">
            <v>Not A &amp; G</v>
          </cell>
          <cell r="E1066">
            <v>8749</v>
          </cell>
          <cell r="F1066" t="str">
            <v>Dsbn - So Dade Supv/Dsgn</v>
          </cell>
          <cell r="G1066" t="str">
            <v>XM</v>
          </cell>
          <cell r="H1066" t="str">
            <v>I</v>
          </cell>
          <cell r="I1066" t="str">
            <v>01MAA</v>
          </cell>
          <cell r="J1066" t="str">
            <v>SR SYSTEM PROJECT MGR</v>
          </cell>
          <cell r="K1066">
            <v>1</v>
          </cell>
          <cell r="L1066">
            <v>33.549999999999997</v>
          </cell>
          <cell r="M1066">
            <v>33.549999999999997</v>
          </cell>
          <cell r="N1066" t="str">
            <v>Spv/Sup</v>
          </cell>
          <cell r="O1066">
            <v>0</v>
          </cell>
          <cell r="P1066">
            <v>33.549999999999997</v>
          </cell>
          <cell r="Q1066">
            <v>0</v>
          </cell>
          <cell r="R1066">
            <v>0</v>
          </cell>
          <cell r="S1066">
            <v>0</v>
          </cell>
        </row>
        <row r="1067">
          <cell r="B1067" t="str">
            <v>Power Systems</v>
          </cell>
          <cell r="C1067">
            <v>819</v>
          </cell>
          <cell r="D1067" t="str">
            <v>Not A &amp; G</v>
          </cell>
          <cell r="E1067">
            <v>8749</v>
          </cell>
          <cell r="F1067" t="str">
            <v>Dsbn - So Dade Supv/Dsgn</v>
          </cell>
          <cell r="G1067" t="str">
            <v>XM</v>
          </cell>
          <cell r="H1067" t="str">
            <v>I</v>
          </cell>
          <cell r="I1067" t="str">
            <v>01MAA</v>
          </cell>
          <cell r="J1067" t="str">
            <v>SR SYSTEM PROJECT MGR</v>
          </cell>
          <cell r="K1067">
            <v>1</v>
          </cell>
          <cell r="L1067">
            <v>33.56</v>
          </cell>
          <cell r="M1067">
            <v>33.56</v>
          </cell>
          <cell r="N1067" t="str">
            <v>Spv/Sup</v>
          </cell>
          <cell r="O1067">
            <v>0</v>
          </cell>
          <cell r="P1067">
            <v>33.56</v>
          </cell>
          <cell r="Q1067">
            <v>0</v>
          </cell>
          <cell r="R1067">
            <v>0</v>
          </cell>
          <cell r="S1067">
            <v>0</v>
          </cell>
        </row>
        <row r="1068">
          <cell r="B1068" t="str">
            <v>Power Systems</v>
          </cell>
          <cell r="C1068">
            <v>819</v>
          </cell>
          <cell r="D1068" t="str">
            <v>Not A &amp; G</v>
          </cell>
          <cell r="E1068">
            <v>8749</v>
          </cell>
          <cell r="F1068" t="str">
            <v>Dsbn - So Dade Supv/Dsgn</v>
          </cell>
          <cell r="G1068" t="str">
            <v>XM</v>
          </cell>
          <cell r="H1068" t="str">
            <v>I</v>
          </cell>
          <cell r="I1068" t="str">
            <v>01MC6</v>
          </cell>
          <cell r="J1068" t="str">
            <v>PROJECT DESIGNER I</v>
          </cell>
          <cell r="K1068">
            <v>1</v>
          </cell>
          <cell r="L1068">
            <v>25.19</v>
          </cell>
          <cell r="M1068">
            <v>25.19</v>
          </cell>
          <cell r="N1068" t="str">
            <v>Spv/Sup</v>
          </cell>
          <cell r="O1068">
            <v>0</v>
          </cell>
          <cell r="P1068">
            <v>25.19</v>
          </cell>
          <cell r="Q1068">
            <v>0</v>
          </cell>
          <cell r="R1068">
            <v>0</v>
          </cell>
          <cell r="S1068">
            <v>0</v>
          </cell>
        </row>
        <row r="1069">
          <cell r="B1069" t="str">
            <v>Power Systems</v>
          </cell>
          <cell r="C1069">
            <v>819</v>
          </cell>
          <cell r="D1069" t="str">
            <v>Not A &amp; G</v>
          </cell>
          <cell r="E1069">
            <v>8749</v>
          </cell>
          <cell r="F1069" t="str">
            <v>Dsbn - So Dade Supv/Dsgn</v>
          </cell>
          <cell r="G1069" t="str">
            <v>XM</v>
          </cell>
          <cell r="H1069" t="str">
            <v>I</v>
          </cell>
          <cell r="I1069" t="str">
            <v>01MD5</v>
          </cell>
          <cell r="J1069" t="str">
            <v>CUSTOMER PROJECT MGR II</v>
          </cell>
          <cell r="K1069">
            <v>1</v>
          </cell>
          <cell r="L1069">
            <v>22.44</v>
          </cell>
          <cell r="M1069">
            <v>22.44</v>
          </cell>
          <cell r="N1069" t="str">
            <v>Spv/Sup</v>
          </cell>
          <cell r="O1069">
            <v>0</v>
          </cell>
          <cell r="P1069">
            <v>22.44</v>
          </cell>
          <cell r="Q1069">
            <v>0</v>
          </cell>
          <cell r="R1069">
            <v>0</v>
          </cell>
          <cell r="S1069">
            <v>0</v>
          </cell>
        </row>
        <row r="1070">
          <cell r="B1070" t="str">
            <v>Power Systems</v>
          </cell>
          <cell r="C1070">
            <v>819</v>
          </cell>
          <cell r="D1070" t="str">
            <v>Not A &amp; G</v>
          </cell>
          <cell r="E1070">
            <v>8749</v>
          </cell>
          <cell r="F1070" t="str">
            <v>Dsbn - So Dade Supv/Dsgn</v>
          </cell>
          <cell r="G1070" t="str">
            <v>XM</v>
          </cell>
          <cell r="H1070" t="str">
            <v>I</v>
          </cell>
          <cell r="I1070" t="str">
            <v>01MD5</v>
          </cell>
          <cell r="J1070" t="str">
            <v>CUSTOMER PROJECT MGR II</v>
          </cell>
          <cell r="K1070">
            <v>1</v>
          </cell>
          <cell r="L1070">
            <v>22.54</v>
          </cell>
          <cell r="M1070">
            <v>22.54</v>
          </cell>
          <cell r="N1070" t="str">
            <v>Spv/Sup</v>
          </cell>
          <cell r="O1070">
            <v>0</v>
          </cell>
          <cell r="P1070">
            <v>22.54</v>
          </cell>
          <cell r="Q1070">
            <v>0</v>
          </cell>
          <cell r="R1070">
            <v>0</v>
          </cell>
          <cell r="S1070">
            <v>0</v>
          </cell>
        </row>
        <row r="1071">
          <cell r="B1071" t="str">
            <v>Power Systems</v>
          </cell>
          <cell r="C1071">
            <v>819</v>
          </cell>
          <cell r="D1071" t="str">
            <v>Not A &amp; G</v>
          </cell>
          <cell r="E1071">
            <v>8749</v>
          </cell>
          <cell r="F1071" t="str">
            <v>Dsbn - So Dade Supv/Dsgn</v>
          </cell>
          <cell r="G1071" t="str">
            <v>XM</v>
          </cell>
          <cell r="H1071" t="str">
            <v>I</v>
          </cell>
          <cell r="I1071" t="str">
            <v>01MD5</v>
          </cell>
          <cell r="J1071" t="str">
            <v>CUSTOMER PROJECT MGR II</v>
          </cell>
          <cell r="K1071">
            <v>1</v>
          </cell>
          <cell r="L1071">
            <v>23.33</v>
          </cell>
          <cell r="M1071">
            <v>23.33</v>
          </cell>
          <cell r="N1071" t="str">
            <v>Spv/Sup</v>
          </cell>
          <cell r="O1071">
            <v>0</v>
          </cell>
          <cell r="P1071">
            <v>23.33</v>
          </cell>
          <cell r="Q1071">
            <v>0</v>
          </cell>
          <cell r="R1071">
            <v>0</v>
          </cell>
          <cell r="S1071">
            <v>0</v>
          </cell>
        </row>
        <row r="1072">
          <cell r="B1072" t="str">
            <v>Power Systems</v>
          </cell>
          <cell r="C1072">
            <v>819</v>
          </cell>
          <cell r="D1072" t="str">
            <v>Not A &amp; G</v>
          </cell>
          <cell r="E1072">
            <v>8749</v>
          </cell>
          <cell r="F1072" t="str">
            <v>Dsbn - So Dade Supv/Dsgn</v>
          </cell>
          <cell r="G1072" t="str">
            <v>XM</v>
          </cell>
          <cell r="H1072" t="str">
            <v>I</v>
          </cell>
          <cell r="I1072" t="str">
            <v>01MD6</v>
          </cell>
          <cell r="J1072" t="str">
            <v>CUSTOMER PROJECT MGR I</v>
          </cell>
          <cell r="K1072">
            <v>1</v>
          </cell>
          <cell r="L1072">
            <v>23.76</v>
          </cell>
          <cell r="M1072">
            <v>23.76</v>
          </cell>
          <cell r="N1072" t="str">
            <v>Spv/Sup</v>
          </cell>
          <cell r="O1072">
            <v>0</v>
          </cell>
          <cell r="P1072">
            <v>23.76</v>
          </cell>
          <cell r="Q1072">
            <v>0</v>
          </cell>
          <cell r="R1072">
            <v>0</v>
          </cell>
          <cell r="S1072">
            <v>0</v>
          </cell>
        </row>
        <row r="1073">
          <cell r="B1073" t="str">
            <v>Power Systems</v>
          </cell>
          <cell r="C1073">
            <v>819</v>
          </cell>
          <cell r="D1073" t="str">
            <v>Not A &amp; G</v>
          </cell>
          <cell r="E1073">
            <v>8749</v>
          </cell>
          <cell r="F1073" t="str">
            <v>Dsbn - So Dade Supv/Dsgn</v>
          </cell>
          <cell r="G1073" t="str">
            <v>XM</v>
          </cell>
          <cell r="H1073" t="str">
            <v>I</v>
          </cell>
          <cell r="I1073" t="str">
            <v>01MD6</v>
          </cell>
          <cell r="J1073" t="str">
            <v>CUSTOMER PROJECT MGR I</v>
          </cell>
          <cell r="K1073">
            <v>1</v>
          </cell>
          <cell r="L1073">
            <v>24.15</v>
          </cell>
          <cell r="M1073">
            <v>24.15</v>
          </cell>
          <cell r="N1073" t="str">
            <v>Spv/Sup</v>
          </cell>
          <cell r="O1073">
            <v>0</v>
          </cell>
          <cell r="P1073">
            <v>24.15</v>
          </cell>
          <cell r="Q1073">
            <v>0</v>
          </cell>
          <cell r="R1073">
            <v>0</v>
          </cell>
          <cell r="S1073">
            <v>0</v>
          </cell>
        </row>
        <row r="1074">
          <cell r="B1074" t="str">
            <v>Power Systems</v>
          </cell>
          <cell r="C1074">
            <v>819</v>
          </cell>
          <cell r="D1074" t="str">
            <v>Not A &amp; G</v>
          </cell>
          <cell r="E1074">
            <v>8749</v>
          </cell>
          <cell r="F1074" t="str">
            <v>Dsbn - So Dade Supv/Dsgn</v>
          </cell>
          <cell r="G1074" t="str">
            <v>XM</v>
          </cell>
          <cell r="H1074" t="str">
            <v>I</v>
          </cell>
          <cell r="I1074" t="str">
            <v>01MD7</v>
          </cell>
          <cell r="J1074" t="str">
            <v>CUSTOMER PROJECT MGR</v>
          </cell>
          <cell r="K1074">
            <v>1</v>
          </cell>
          <cell r="L1074">
            <v>28.25</v>
          </cell>
          <cell r="M1074">
            <v>28.25</v>
          </cell>
          <cell r="N1074" t="str">
            <v>Spv/Sup</v>
          </cell>
          <cell r="O1074">
            <v>0</v>
          </cell>
          <cell r="P1074">
            <v>28.25</v>
          </cell>
          <cell r="Q1074">
            <v>0</v>
          </cell>
          <cell r="R1074">
            <v>0</v>
          </cell>
          <cell r="S1074">
            <v>0</v>
          </cell>
        </row>
        <row r="1075">
          <cell r="B1075" t="str">
            <v>Power Systems</v>
          </cell>
          <cell r="C1075">
            <v>819</v>
          </cell>
          <cell r="D1075" t="str">
            <v>Not A &amp; G</v>
          </cell>
          <cell r="E1075">
            <v>8749</v>
          </cell>
          <cell r="F1075" t="str">
            <v>Dsbn - So Dade Supv/Dsgn</v>
          </cell>
          <cell r="G1075" t="str">
            <v>XM</v>
          </cell>
          <cell r="H1075" t="str">
            <v>I</v>
          </cell>
          <cell r="I1075" t="str">
            <v>01MD7</v>
          </cell>
          <cell r="J1075" t="str">
            <v>CUSTOMER PROJECT MGR</v>
          </cell>
          <cell r="K1075">
            <v>2</v>
          </cell>
          <cell r="L1075">
            <v>28.94</v>
          </cell>
          <cell r="M1075">
            <v>57.88</v>
          </cell>
          <cell r="N1075" t="str">
            <v>Spv/Sup</v>
          </cell>
          <cell r="O1075">
            <v>0</v>
          </cell>
          <cell r="P1075">
            <v>57.88</v>
          </cell>
          <cell r="Q1075">
            <v>0</v>
          </cell>
          <cell r="R1075">
            <v>0</v>
          </cell>
          <cell r="S1075">
            <v>0</v>
          </cell>
        </row>
        <row r="1076">
          <cell r="B1076" t="str">
            <v>Power Systems</v>
          </cell>
          <cell r="C1076">
            <v>819</v>
          </cell>
          <cell r="D1076" t="str">
            <v>Not A &amp; G</v>
          </cell>
          <cell r="E1076">
            <v>8749</v>
          </cell>
          <cell r="F1076" t="str">
            <v>Dsbn - So Dade Supv/Dsgn</v>
          </cell>
          <cell r="G1076" t="str">
            <v>XM</v>
          </cell>
          <cell r="H1076" t="str">
            <v>M</v>
          </cell>
          <cell r="I1076" t="str">
            <v>01ME3</v>
          </cell>
          <cell r="J1076" t="str">
            <v>DISTRIBUTION AREA MGR I</v>
          </cell>
          <cell r="K1076">
            <v>1</v>
          </cell>
          <cell r="L1076">
            <v>51.18</v>
          </cell>
          <cell r="M1076">
            <v>51.18</v>
          </cell>
          <cell r="N1076" t="str">
            <v>Spv/Sup</v>
          </cell>
          <cell r="O1076">
            <v>0</v>
          </cell>
          <cell r="P1076">
            <v>51.18</v>
          </cell>
          <cell r="Q1076">
            <v>0</v>
          </cell>
          <cell r="R1076">
            <v>0</v>
          </cell>
          <cell r="S1076">
            <v>0</v>
          </cell>
        </row>
        <row r="1077">
          <cell r="B1077" t="str">
            <v>Power Systems</v>
          </cell>
          <cell r="C1077">
            <v>819</v>
          </cell>
          <cell r="D1077" t="str">
            <v>Not A &amp; G</v>
          </cell>
          <cell r="E1077">
            <v>8749</v>
          </cell>
          <cell r="F1077" t="str">
            <v>Dsbn - So Dade Supv/Dsgn</v>
          </cell>
          <cell r="G1077" t="str">
            <v>XM</v>
          </cell>
          <cell r="H1077" t="str">
            <v>I</v>
          </cell>
          <cell r="I1077" t="str">
            <v>01ME6</v>
          </cell>
          <cell r="J1077" t="str">
            <v>PROJECT DESIGNER II</v>
          </cell>
          <cell r="K1077">
            <v>1</v>
          </cell>
          <cell r="L1077">
            <v>22.35</v>
          </cell>
          <cell r="M1077">
            <v>22.35</v>
          </cell>
          <cell r="N1077" t="str">
            <v>Spv/Sup</v>
          </cell>
          <cell r="O1077">
            <v>0</v>
          </cell>
          <cell r="P1077">
            <v>22.35</v>
          </cell>
          <cell r="Q1077">
            <v>0</v>
          </cell>
          <cell r="R1077">
            <v>0</v>
          </cell>
          <cell r="S1077">
            <v>0</v>
          </cell>
        </row>
        <row r="1078">
          <cell r="B1078" t="str">
            <v>Power Systems</v>
          </cell>
          <cell r="C1078">
            <v>819</v>
          </cell>
          <cell r="D1078" t="str">
            <v>Not A &amp; G</v>
          </cell>
          <cell r="E1078">
            <v>8749</v>
          </cell>
          <cell r="F1078" t="str">
            <v>Dsbn - So Dade Supv/Dsgn</v>
          </cell>
          <cell r="G1078" t="str">
            <v>XM</v>
          </cell>
          <cell r="H1078" t="str">
            <v>I</v>
          </cell>
          <cell r="I1078" t="str">
            <v>01ME6</v>
          </cell>
          <cell r="J1078" t="str">
            <v>PROJECT DESIGNER II</v>
          </cell>
          <cell r="K1078">
            <v>1</v>
          </cell>
          <cell r="L1078">
            <v>23.28</v>
          </cell>
          <cell r="M1078">
            <v>23.28</v>
          </cell>
          <cell r="N1078" t="str">
            <v>Spv/Sup</v>
          </cell>
          <cell r="O1078">
            <v>0</v>
          </cell>
          <cell r="P1078">
            <v>23.28</v>
          </cell>
          <cell r="Q1078">
            <v>0</v>
          </cell>
          <cell r="R1078">
            <v>0</v>
          </cell>
          <cell r="S1078">
            <v>0</v>
          </cell>
        </row>
        <row r="1079">
          <cell r="B1079" t="str">
            <v>Power Systems</v>
          </cell>
          <cell r="C1079">
            <v>819</v>
          </cell>
          <cell r="D1079" t="str">
            <v>Not A &amp; G</v>
          </cell>
          <cell r="E1079">
            <v>8749</v>
          </cell>
          <cell r="F1079" t="str">
            <v>Dsbn - So Dade Supv/Dsgn</v>
          </cell>
          <cell r="G1079" t="str">
            <v>XM</v>
          </cell>
          <cell r="H1079" t="str">
            <v>I</v>
          </cell>
          <cell r="I1079" t="str">
            <v>01ME6</v>
          </cell>
          <cell r="J1079" t="str">
            <v>PROJECT DESIGNER II</v>
          </cell>
          <cell r="K1079">
            <v>1</v>
          </cell>
          <cell r="L1079">
            <v>23.31</v>
          </cell>
          <cell r="M1079">
            <v>23.31</v>
          </cell>
          <cell r="N1079" t="str">
            <v>Spv/Sup</v>
          </cell>
          <cell r="O1079">
            <v>0</v>
          </cell>
          <cell r="P1079">
            <v>23.31</v>
          </cell>
          <cell r="Q1079">
            <v>0</v>
          </cell>
          <cell r="R1079">
            <v>0</v>
          </cell>
          <cell r="S1079">
            <v>0</v>
          </cell>
        </row>
        <row r="1080">
          <cell r="B1080" t="str">
            <v>Power Systems</v>
          </cell>
          <cell r="C1080">
            <v>819</v>
          </cell>
          <cell r="D1080" t="str">
            <v>Not A &amp; G</v>
          </cell>
          <cell r="E1080">
            <v>8749</v>
          </cell>
          <cell r="F1080" t="str">
            <v>Dsbn - So Dade Supv/Dsgn</v>
          </cell>
          <cell r="G1080" t="str">
            <v>XM</v>
          </cell>
          <cell r="H1080" t="str">
            <v>I</v>
          </cell>
          <cell r="I1080" t="str">
            <v>01ME6</v>
          </cell>
          <cell r="J1080" t="str">
            <v>PROJECT DESIGNER II</v>
          </cell>
          <cell r="K1080">
            <v>1</v>
          </cell>
          <cell r="L1080">
            <v>23.33</v>
          </cell>
          <cell r="M1080">
            <v>23.33</v>
          </cell>
          <cell r="N1080" t="str">
            <v>Spv/Sup</v>
          </cell>
          <cell r="O1080">
            <v>0</v>
          </cell>
          <cell r="P1080">
            <v>23.33</v>
          </cell>
          <cell r="Q1080">
            <v>0</v>
          </cell>
          <cell r="R1080">
            <v>0</v>
          </cell>
          <cell r="S1080">
            <v>0</v>
          </cell>
        </row>
        <row r="1081">
          <cell r="B1081" t="str">
            <v>Power Systems</v>
          </cell>
          <cell r="C1081">
            <v>819</v>
          </cell>
          <cell r="D1081" t="str">
            <v>Not A &amp; G</v>
          </cell>
          <cell r="E1081">
            <v>8749</v>
          </cell>
          <cell r="F1081" t="str">
            <v>Dsbn - So Dade Supv/Dsgn</v>
          </cell>
          <cell r="G1081" t="str">
            <v>XM</v>
          </cell>
          <cell r="H1081" t="str">
            <v>S</v>
          </cell>
          <cell r="I1081" t="str">
            <v>01MK5</v>
          </cell>
          <cell r="J1081" t="str">
            <v>SR CONTR CONSTRUCTION REPRESEN</v>
          </cell>
          <cell r="K1081">
            <v>1</v>
          </cell>
          <cell r="L1081">
            <v>30.34</v>
          </cell>
          <cell r="M1081">
            <v>30.34</v>
          </cell>
          <cell r="N1081" t="str">
            <v>Spv/Sup</v>
          </cell>
          <cell r="O1081">
            <v>0</v>
          </cell>
          <cell r="P1081">
            <v>30.34</v>
          </cell>
          <cell r="Q1081">
            <v>0</v>
          </cell>
          <cell r="R1081">
            <v>0</v>
          </cell>
          <cell r="S1081">
            <v>0</v>
          </cell>
        </row>
        <row r="1082">
          <cell r="B1082" t="str">
            <v>Power Systems</v>
          </cell>
          <cell r="C1082">
            <v>819</v>
          </cell>
          <cell r="D1082" t="str">
            <v>Not A &amp; G</v>
          </cell>
          <cell r="E1082">
            <v>8749</v>
          </cell>
          <cell r="F1082" t="str">
            <v>Dsbn - So Dade Supv/Dsgn</v>
          </cell>
          <cell r="G1082" t="str">
            <v>XM</v>
          </cell>
          <cell r="H1082" t="str">
            <v>I</v>
          </cell>
          <cell r="I1082" t="str">
            <v>01ML5</v>
          </cell>
          <cell r="J1082" t="str">
            <v>CONTRACTOR CONSTRUCTION REP</v>
          </cell>
          <cell r="K1082">
            <v>1</v>
          </cell>
          <cell r="L1082">
            <v>28.21</v>
          </cell>
          <cell r="M1082">
            <v>28.21</v>
          </cell>
          <cell r="N1082" t="str">
            <v>Spv/Sup</v>
          </cell>
          <cell r="O1082">
            <v>0</v>
          </cell>
          <cell r="P1082">
            <v>28.21</v>
          </cell>
          <cell r="Q1082">
            <v>0</v>
          </cell>
          <cell r="R1082">
            <v>0</v>
          </cell>
          <cell r="S1082">
            <v>0</v>
          </cell>
        </row>
        <row r="1083">
          <cell r="B1083" t="str">
            <v>Power Systems</v>
          </cell>
          <cell r="C1083">
            <v>819</v>
          </cell>
          <cell r="D1083" t="str">
            <v>Not A &amp; G</v>
          </cell>
          <cell r="E1083">
            <v>8749</v>
          </cell>
          <cell r="F1083" t="str">
            <v>Dsbn - So Dade Supv/Dsgn</v>
          </cell>
          <cell r="G1083" t="str">
            <v>XM</v>
          </cell>
          <cell r="H1083" t="str">
            <v>S</v>
          </cell>
          <cell r="I1083" t="str">
            <v>01MP5</v>
          </cell>
          <cell r="J1083" t="str">
            <v>DISTRIBUTION SUPV II</v>
          </cell>
          <cell r="K1083">
            <v>1</v>
          </cell>
          <cell r="L1083">
            <v>34.58</v>
          </cell>
          <cell r="M1083">
            <v>34.58</v>
          </cell>
          <cell r="N1083" t="str">
            <v>Spv/Sup</v>
          </cell>
          <cell r="O1083">
            <v>0</v>
          </cell>
          <cell r="P1083">
            <v>34.58</v>
          </cell>
          <cell r="Q1083">
            <v>0</v>
          </cell>
          <cell r="R1083">
            <v>0</v>
          </cell>
          <cell r="S1083">
            <v>0</v>
          </cell>
        </row>
        <row r="1084">
          <cell r="B1084" t="str">
            <v>Power Systems</v>
          </cell>
          <cell r="C1084">
            <v>819</v>
          </cell>
          <cell r="D1084" t="str">
            <v>Not A &amp; G</v>
          </cell>
          <cell r="E1084">
            <v>8749</v>
          </cell>
          <cell r="F1084" t="str">
            <v>Dsbn - So Dade Supv/Dsgn</v>
          </cell>
          <cell r="G1084" t="str">
            <v>XM</v>
          </cell>
          <cell r="H1084" t="str">
            <v>S</v>
          </cell>
          <cell r="I1084" t="str">
            <v>01MP5</v>
          </cell>
          <cell r="J1084" t="str">
            <v>DISTRIBUTION SUPV II</v>
          </cell>
          <cell r="K1084">
            <v>1</v>
          </cell>
          <cell r="L1084">
            <v>35.81</v>
          </cell>
          <cell r="M1084">
            <v>35.81</v>
          </cell>
          <cell r="N1084" t="str">
            <v>Spv/Sup</v>
          </cell>
          <cell r="O1084">
            <v>0</v>
          </cell>
          <cell r="P1084">
            <v>35.81</v>
          </cell>
          <cell r="Q1084">
            <v>0</v>
          </cell>
          <cell r="R1084">
            <v>0</v>
          </cell>
          <cell r="S1084">
            <v>0</v>
          </cell>
        </row>
        <row r="1085">
          <cell r="B1085" t="str">
            <v>Power Systems</v>
          </cell>
          <cell r="C1085">
            <v>819</v>
          </cell>
          <cell r="D1085" t="str">
            <v>Not A &amp; G</v>
          </cell>
          <cell r="E1085">
            <v>8749</v>
          </cell>
          <cell r="F1085" t="str">
            <v>Dsbn - So Dade Supv/Dsgn</v>
          </cell>
          <cell r="G1085" t="str">
            <v>XM</v>
          </cell>
          <cell r="H1085" t="str">
            <v>S</v>
          </cell>
          <cell r="I1085" t="str">
            <v>01MP5</v>
          </cell>
          <cell r="J1085" t="str">
            <v>DISTRIBUTION SUPV II</v>
          </cell>
          <cell r="K1085">
            <v>1</v>
          </cell>
          <cell r="L1085">
            <v>36.549999999999997</v>
          </cell>
          <cell r="M1085">
            <v>36.549999999999997</v>
          </cell>
          <cell r="N1085" t="str">
            <v>Spv/Sup</v>
          </cell>
          <cell r="O1085">
            <v>0</v>
          </cell>
          <cell r="P1085">
            <v>36.549999999999997</v>
          </cell>
          <cell r="Q1085">
            <v>0</v>
          </cell>
          <cell r="R1085">
            <v>0</v>
          </cell>
          <cell r="S1085">
            <v>0</v>
          </cell>
        </row>
        <row r="1086">
          <cell r="B1086" t="str">
            <v>Power Systems</v>
          </cell>
          <cell r="C1086">
            <v>819</v>
          </cell>
          <cell r="D1086" t="str">
            <v>Not A &amp; G</v>
          </cell>
          <cell r="E1086">
            <v>8749</v>
          </cell>
          <cell r="F1086" t="str">
            <v>Dsbn - So Dade Supv/Dsgn</v>
          </cell>
          <cell r="G1086" t="str">
            <v>XM</v>
          </cell>
          <cell r="H1086" t="str">
            <v>S</v>
          </cell>
          <cell r="I1086" t="str">
            <v>01MP5</v>
          </cell>
          <cell r="J1086" t="str">
            <v>DISTRIBUTION SUPV II</v>
          </cell>
          <cell r="K1086">
            <v>1</v>
          </cell>
          <cell r="L1086">
            <v>36.659999999999997</v>
          </cell>
          <cell r="M1086">
            <v>36.659999999999997</v>
          </cell>
          <cell r="N1086" t="str">
            <v>Spv/Sup</v>
          </cell>
          <cell r="O1086">
            <v>0</v>
          </cell>
          <cell r="P1086">
            <v>36.659999999999997</v>
          </cell>
          <cell r="Q1086">
            <v>0</v>
          </cell>
          <cell r="R1086">
            <v>0</v>
          </cell>
          <cell r="S1086">
            <v>0</v>
          </cell>
        </row>
        <row r="1087">
          <cell r="B1087" t="str">
            <v>Power Systems</v>
          </cell>
          <cell r="C1087">
            <v>819</v>
          </cell>
          <cell r="D1087" t="str">
            <v>Not A &amp; G</v>
          </cell>
          <cell r="E1087">
            <v>8749</v>
          </cell>
          <cell r="F1087" t="str">
            <v>Dsbn - So Dade Supv/Dsgn</v>
          </cell>
          <cell r="G1087" t="str">
            <v>XM</v>
          </cell>
          <cell r="H1087" t="str">
            <v>S</v>
          </cell>
          <cell r="I1087" t="str">
            <v>01MP5</v>
          </cell>
          <cell r="J1087" t="str">
            <v>DISTRIBUTION SUPV II</v>
          </cell>
          <cell r="K1087">
            <v>1</v>
          </cell>
          <cell r="L1087">
            <v>36.75</v>
          </cell>
          <cell r="M1087">
            <v>36.75</v>
          </cell>
          <cell r="N1087" t="str">
            <v>Spv/Sup</v>
          </cell>
          <cell r="O1087">
            <v>0</v>
          </cell>
          <cell r="P1087">
            <v>36.75</v>
          </cell>
          <cell r="Q1087">
            <v>0</v>
          </cell>
          <cell r="R1087">
            <v>0</v>
          </cell>
          <cell r="S1087">
            <v>0</v>
          </cell>
        </row>
        <row r="1088">
          <cell r="B1088" t="str">
            <v>Power Systems</v>
          </cell>
          <cell r="C1088">
            <v>819</v>
          </cell>
          <cell r="D1088" t="str">
            <v>Not A &amp; G</v>
          </cell>
          <cell r="E1088">
            <v>8749</v>
          </cell>
          <cell r="F1088" t="str">
            <v>Dsbn - So Dade Supv/Dsgn</v>
          </cell>
          <cell r="G1088" t="str">
            <v>XM</v>
          </cell>
          <cell r="H1088" t="str">
            <v>S</v>
          </cell>
          <cell r="I1088" t="str">
            <v>01MP5</v>
          </cell>
          <cell r="J1088" t="str">
            <v>DISTRIBUTION SUPV II</v>
          </cell>
          <cell r="K1088">
            <v>2</v>
          </cell>
          <cell r="L1088">
            <v>36.799999999999997</v>
          </cell>
          <cell r="M1088">
            <v>73.599999999999994</v>
          </cell>
          <cell r="N1088" t="str">
            <v>Spv/Sup</v>
          </cell>
          <cell r="O1088">
            <v>0</v>
          </cell>
          <cell r="P1088">
            <v>73.599999999999994</v>
          </cell>
          <cell r="Q1088">
            <v>0</v>
          </cell>
          <cell r="R1088">
            <v>0</v>
          </cell>
          <cell r="S1088">
            <v>0</v>
          </cell>
        </row>
        <row r="1089">
          <cell r="B1089" t="str">
            <v>Power Systems</v>
          </cell>
          <cell r="C1089">
            <v>819</v>
          </cell>
          <cell r="D1089" t="str">
            <v>Not A &amp; G</v>
          </cell>
          <cell r="E1089">
            <v>8749</v>
          </cell>
          <cell r="F1089" t="str">
            <v>Dsbn - So Dade Supv/Dsgn</v>
          </cell>
          <cell r="G1089" t="str">
            <v>XM</v>
          </cell>
          <cell r="H1089" t="str">
            <v>S</v>
          </cell>
          <cell r="I1089" t="str">
            <v>01MP5</v>
          </cell>
          <cell r="J1089" t="str">
            <v>DISTRIBUTION SUPV II</v>
          </cell>
          <cell r="K1089">
            <v>1</v>
          </cell>
          <cell r="L1089">
            <v>37.15</v>
          </cell>
          <cell r="M1089">
            <v>37.15</v>
          </cell>
          <cell r="N1089" t="str">
            <v>Spv/Sup</v>
          </cell>
          <cell r="O1089">
            <v>0</v>
          </cell>
          <cell r="P1089">
            <v>37.15</v>
          </cell>
          <cell r="Q1089">
            <v>0</v>
          </cell>
          <cell r="R1089">
            <v>0</v>
          </cell>
          <cell r="S1089">
            <v>0</v>
          </cell>
        </row>
        <row r="1090">
          <cell r="B1090" t="str">
            <v>Power Systems</v>
          </cell>
          <cell r="C1090">
            <v>819</v>
          </cell>
          <cell r="D1090" t="str">
            <v>Not A &amp; G</v>
          </cell>
          <cell r="E1090">
            <v>8749</v>
          </cell>
          <cell r="F1090" t="str">
            <v>Dsbn - So Dade Supv/Dsgn</v>
          </cell>
          <cell r="G1090" t="str">
            <v>NB</v>
          </cell>
          <cell r="H1090" t="str">
            <v>I</v>
          </cell>
          <cell r="I1090" t="str">
            <v>01X63</v>
          </cell>
          <cell r="J1090" t="str">
            <v>ADMINISTRATIVE SPECIALIST I</v>
          </cell>
          <cell r="K1090">
            <v>1</v>
          </cell>
          <cell r="L1090">
            <v>16.03</v>
          </cell>
          <cell r="M1090">
            <v>16.03</v>
          </cell>
          <cell r="N1090" t="str">
            <v>Spv/Sup</v>
          </cell>
          <cell r="O1090">
            <v>0</v>
          </cell>
          <cell r="P1090">
            <v>16.03</v>
          </cell>
          <cell r="Q1090">
            <v>0</v>
          </cell>
          <cell r="R1090">
            <v>0</v>
          </cell>
          <cell r="S1090">
            <v>0</v>
          </cell>
        </row>
        <row r="1091">
          <cell r="B1091" t="str">
            <v>Power Systems</v>
          </cell>
          <cell r="C1091">
            <v>819</v>
          </cell>
          <cell r="D1091" t="str">
            <v>Not A &amp; G</v>
          </cell>
          <cell r="E1091">
            <v>8749</v>
          </cell>
          <cell r="F1091" t="str">
            <v>Dsbn - So Dade Supv/Dsgn</v>
          </cell>
          <cell r="G1091" t="str">
            <v>NB</v>
          </cell>
          <cell r="H1091" t="str">
            <v>I</v>
          </cell>
          <cell r="I1091" t="str">
            <v>01X63</v>
          </cell>
          <cell r="J1091" t="str">
            <v>ADMINISTRATIVE SPECIALIST I</v>
          </cell>
          <cell r="K1091">
            <v>1</v>
          </cell>
          <cell r="L1091">
            <v>16.61</v>
          </cell>
          <cell r="M1091">
            <v>16.61</v>
          </cell>
          <cell r="N1091" t="str">
            <v>Spv/Sup</v>
          </cell>
          <cell r="O1091">
            <v>0</v>
          </cell>
          <cell r="P1091">
            <v>16.61</v>
          </cell>
          <cell r="Q1091">
            <v>0</v>
          </cell>
          <cell r="R1091">
            <v>0</v>
          </cell>
          <cell r="S1091">
            <v>0</v>
          </cell>
        </row>
        <row r="1092">
          <cell r="B1092" t="str">
            <v>Power Systems</v>
          </cell>
          <cell r="C1092">
            <v>819</v>
          </cell>
          <cell r="D1092" t="str">
            <v>Not A &amp; G</v>
          </cell>
          <cell r="E1092">
            <v>8749</v>
          </cell>
          <cell r="F1092" t="str">
            <v>Dsbn - So Dade Supv/Dsgn</v>
          </cell>
          <cell r="G1092" t="str">
            <v>NB</v>
          </cell>
          <cell r="H1092" t="str">
            <v>I</v>
          </cell>
          <cell r="I1092" t="str">
            <v>01X64</v>
          </cell>
          <cell r="J1092" t="str">
            <v>ADMINISTRATIVE TECHNICIAN</v>
          </cell>
          <cell r="K1092">
            <v>1</v>
          </cell>
          <cell r="L1092">
            <v>17.95</v>
          </cell>
          <cell r="M1092">
            <v>17.95</v>
          </cell>
          <cell r="N1092" t="str">
            <v>Spv/Sup</v>
          </cell>
          <cell r="O1092">
            <v>0</v>
          </cell>
          <cell r="P1092">
            <v>17.95</v>
          </cell>
          <cell r="Q1092">
            <v>0</v>
          </cell>
          <cell r="R1092">
            <v>0</v>
          </cell>
          <cell r="S1092">
            <v>0</v>
          </cell>
        </row>
        <row r="1093">
          <cell r="B1093" t="str">
            <v>Power Systems</v>
          </cell>
          <cell r="C1093">
            <v>819</v>
          </cell>
          <cell r="D1093" t="str">
            <v>Not A &amp; G</v>
          </cell>
          <cell r="E1093">
            <v>8749</v>
          </cell>
          <cell r="F1093" t="str">
            <v>Dsbn - So Dade Supv/Dsgn</v>
          </cell>
          <cell r="G1093" t="str">
            <v>NB</v>
          </cell>
          <cell r="H1093" t="str">
            <v>I</v>
          </cell>
          <cell r="I1093" t="str">
            <v>01XE4</v>
          </cell>
          <cell r="J1093" t="str">
            <v>DISTRIBUTION ENGINEERING TECHN</v>
          </cell>
          <cell r="K1093">
            <v>1</v>
          </cell>
          <cell r="L1093">
            <v>17.489999999999998</v>
          </cell>
          <cell r="M1093">
            <v>17.489999999999998</v>
          </cell>
          <cell r="N1093" t="str">
            <v>Spv/Sup</v>
          </cell>
          <cell r="O1093">
            <v>0</v>
          </cell>
          <cell r="P1093">
            <v>17.489999999999998</v>
          </cell>
          <cell r="Q1093">
            <v>0</v>
          </cell>
          <cell r="R1093">
            <v>0</v>
          </cell>
          <cell r="S1093">
            <v>0</v>
          </cell>
        </row>
        <row r="1094">
          <cell r="B1094" t="str">
            <v>Power Systems</v>
          </cell>
          <cell r="C1094">
            <v>884</v>
          </cell>
          <cell r="D1094" t="str">
            <v>Not A &amp; G</v>
          </cell>
          <cell r="E1094">
            <v>8840</v>
          </cell>
          <cell r="F1094" t="str">
            <v>Dsbn - So Florida Dispatch</v>
          </cell>
          <cell r="G1094" t="str">
            <v>BU</v>
          </cell>
          <cell r="H1094" t="str">
            <v>I</v>
          </cell>
          <cell r="I1094" t="str">
            <v>05264</v>
          </cell>
          <cell r="J1094" t="str">
            <v>DSBN DISPATCHER</v>
          </cell>
          <cell r="K1094">
            <v>27</v>
          </cell>
          <cell r="L1094">
            <v>27.71</v>
          </cell>
          <cell r="M1094">
            <v>748.17000000000007</v>
          </cell>
          <cell r="N1094" t="str">
            <v>Barg Unit Supp</v>
          </cell>
          <cell r="O1094">
            <v>0</v>
          </cell>
          <cell r="P1094">
            <v>0</v>
          </cell>
          <cell r="Q1094">
            <v>748.17000000000007</v>
          </cell>
          <cell r="R1094">
            <v>0</v>
          </cell>
          <cell r="S1094">
            <v>0</v>
          </cell>
        </row>
        <row r="1095">
          <cell r="B1095" t="str">
            <v>Power Systems</v>
          </cell>
          <cell r="C1095">
            <v>884</v>
          </cell>
          <cell r="D1095" t="str">
            <v>Not A &amp; G</v>
          </cell>
          <cell r="E1095">
            <v>8840</v>
          </cell>
          <cell r="F1095" t="str">
            <v>Dsbn - So Florida Dispatch</v>
          </cell>
          <cell r="G1095" t="str">
            <v>BU</v>
          </cell>
          <cell r="H1095" t="str">
            <v>I</v>
          </cell>
          <cell r="I1095" t="str">
            <v>05E05</v>
          </cell>
          <cell r="J1095" t="str">
            <v>OPERATION CLERK A STENO EARLY</v>
          </cell>
          <cell r="K1095">
            <v>2</v>
          </cell>
          <cell r="L1095">
            <v>20.12</v>
          </cell>
          <cell r="M1095">
            <v>40.24</v>
          </cell>
          <cell r="N1095" t="str">
            <v>Barg Unit Supp</v>
          </cell>
          <cell r="O1095">
            <v>0</v>
          </cell>
          <cell r="P1095">
            <v>0</v>
          </cell>
          <cell r="Q1095">
            <v>40.24</v>
          </cell>
          <cell r="R1095">
            <v>0</v>
          </cell>
          <cell r="S1095">
            <v>0</v>
          </cell>
        </row>
        <row r="1096">
          <cell r="B1096" t="str">
            <v>Power Systems</v>
          </cell>
          <cell r="C1096">
            <v>874</v>
          </cell>
          <cell r="D1096" t="str">
            <v>Not A &amp; G</v>
          </cell>
          <cell r="E1096">
            <v>8742</v>
          </cell>
          <cell r="F1096" t="str">
            <v>Dsbn - South Dade Oper</v>
          </cell>
          <cell r="G1096" t="str">
            <v>BU</v>
          </cell>
          <cell r="H1096" t="str">
            <v>I</v>
          </cell>
          <cell r="I1096" t="str">
            <v>05475</v>
          </cell>
          <cell r="J1096" t="str">
            <v>LINE SPEC</v>
          </cell>
          <cell r="K1096">
            <v>1</v>
          </cell>
          <cell r="L1096">
            <v>26.04</v>
          </cell>
          <cell r="M1096">
            <v>26.04</v>
          </cell>
          <cell r="N1096" t="str">
            <v>Line</v>
          </cell>
          <cell r="O1096">
            <v>0</v>
          </cell>
          <cell r="P1096">
            <v>0</v>
          </cell>
          <cell r="Q1096">
            <v>0</v>
          </cell>
          <cell r="R1096">
            <v>26.04</v>
          </cell>
          <cell r="S1096">
            <v>0</v>
          </cell>
        </row>
        <row r="1097">
          <cell r="B1097" t="str">
            <v>Power Systems</v>
          </cell>
          <cell r="C1097">
            <v>874</v>
          </cell>
          <cell r="D1097" t="str">
            <v>Not A &amp; G</v>
          </cell>
          <cell r="E1097">
            <v>8742</v>
          </cell>
          <cell r="F1097" t="str">
            <v>Dsbn - South Dade Oper</v>
          </cell>
          <cell r="G1097" t="str">
            <v>BU</v>
          </cell>
          <cell r="H1097" t="str">
            <v>I</v>
          </cell>
          <cell r="I1097" t="str">
            <v>05605</v>
          </cell>
          <cell r="J1097" t="str">
            <v>OPERATION CLERK A STENO</v>
          </cell>
          <cell r="K1097">
            <v>1</v>
          </cell>
          <cell r="L1097">
            <v>20.12</v>
          </cell>
          <cell r="M1097">
            <v>20.12</v>
          </cell>
          <cell r="N1097" t="str">
            <v>Barg Unit Supp</v>
          </cell>
          <cell r="O1097">
            <v>0</v>
          </cell>
          <cell r="P1097">
            <v>0</v>
          </cell>
          <cell r="Q1097">
            <v>20.12</v>
          </cell>
          <cell r="R1097">
            <v>0</v>
          </cell>
          <cell r="S1097">
            <v>0</v>
          </cell>
        </row>
        <row r="1098">
          <cell r="B1098" t="str">
            <v>Power Systems</v>
          </cell>
          <cell r="C1098">
            <v>874</v>
          </cell>
          <cell r="D1098" t="str">
            <v>Not A &amp; G</v>
          </cell>
          <cell r="E1098">
            <v>8742</v>
          </cell>
          <cell r="F1098" t="str">
            <v>Dsbn - South Dade Oper</v>
          </cell>
          <cell r="G1098" t="str">
            <v>BU</v>
          </cell>
          <cell r="H1098" t="str">
            <v>I</v>
          </cell>
          <cell r="I1098" t="str">
            <v>05984</v>
          </cell>
          <cell r="J1098" t="str">
            <v>SR LINE SPEC OL</v>
          </cell>
          <cell r="K1098">
            <v>1</v>
          </cell>
          <cell r="L1098">
            <v>27.37</v>
          </cell>
          <cell r="M1098">
            <v>27.37</v>
          </cell>
          <cell r="N1098" t="str">
            <v>Line</v>
          </cell>
          <cell r="O1098">
            <v>0</v>
          </cell>
          <cell r="P1098">
            <v>0</v>
          </cell>
          <cell r="Q1098">
            <v>0</v>
          </cell>
          <cell r="R1098">
            <v>27.37</v>
          </cell>
          <cell r="S1098">
            <v>0</v>
          </cell>
        </row>
        <row r="1099">
          <cell r="B1099" t="str">
            <v>Power Systems</v>
          </cell>
          <cell r="C1099">
            <v>874</v>
          </cell>
          <cell r="D1099" t="str">
            <v>Not A &amp; G</v>
          </cell>
          <cell r="E1099">
            <v>8742</v>
          </cell>
          <cell r="F1099" t="str">
            <v>Dsbn - South Dade Oper</v>
          </cell>
          <cell r="G1099" t="str">
            <v>BU</v>
          </cell>
          <cell r="H1099" t="str">
            <v>I</v>
          </cell>
          <cell r="I1099" t="str">
            <v>05E37</v>
          </cell>
          <cell r="J1099" t="str">
            <v>GROUND WORKER - EARLY</v>
          </cell>
          <cell r="K1099">
            <v>2</v>
          </cell>
          <cell r="L1099">
            <v>19.22</v>
          </cell>
          <cell r="M1099">
            <v>38.44</v>
          </cell>
          <cell r="N1099" t="str">
            <v>Line</v>
          </cell>
          <cell r="O1099">
            <v>0</v>
          </cell>
          <cell r="P1099">
            <v>0</v>
          </cell>
          <cell r="Q1099">
            <v>0</v>
          </cell>
          <cell r="R1099">
            <v>38.44</v>
          </cell>
          <cell r="S1099">
            <v>0</v>
          </cell>
        </row>
        <row r="1100">
          <cell r="B1100" t="str">
            <v>Power Systems</v>
          </cell>
          <cell r="C1100">
            <v>874</v>
          </cell>
          <cell r="D1100" t="str">
            <v>Not A &amp; G</v>
          </cell>
          <cell r="E1100">
            <v>8742</v>
          </cell>
          <cell r="F1100" t="str">
            <v>Dsbn - South Dade Oper</v>
          </cell>
          <cell r="G1100" t="str">
            <v>BU</v>
          </cell>
          <cell r="H1100" t="str">
            <v>I</v>
          </cell>
          <cell r="I1100" t="str">
            <v>05E40</v>
          </cell>
          <cell r="J1100" t="str">
            <v>CABLE SPLICER - EARLY</v>
          </cell>
          <cell r="K1100">
            <v>1</v>
          </cell>
          <cell r="L1100">
            <v>26.3</v>
          </cell>
          <cell r="M1100">
            <v>26.3</v>
          </cell>
          <cell r="N1100" t="str">
            <v>Line</v>
          </cell>
          <cell r="O1100">
            <v>0</v>
          </cell>
          <cell r="P1100">
            <v>0</v>
          </cell>
          <cell r="Q1100">
            <v>0</v>
          </cell>
          <cell r="R1100">
            <v>26.3</v>
          </cell>
          <cell r="S1100">
            <v>0</v>
          </cell>
        </row>
        <row r="1101">
          <cell r="B1101" t="str">
            <v>Power Systems</v>
          </cell>
          <cell r="C1101">
            <v>874</v>
          </cell>
          <cell r="D1101" t="str">
            <v>Not A &amp; G</v>
          </cell>
          <cell r="E1101">
            <v>8742</v>
          </cell>
          <cell r="F1101" t="str">
            <v>Dsbn - South Dade Oper</v>
          </cell>
          <cell r="G1101" t="str">
            <v>BU</v>
          </cell>
          <cell r="H1101" t="str">
            <v>I</v>
          </cell>
          <cell r="I1101" t="str">
            <v>05E75</v>
          </cell>
          <cell r="J1101" t="str">
            <v>LINE SPEC EARLY</v>
          </cell>
          <cell r="K1101">
            <v>6</v>
          </cell>
          <cell r="L1101">
            <v>26.04</v>
          </cell>
          <cell r="M1101">
            <v>156.24</v>
          </cell>
          <cell r="N1101" t="str">
            <v>Line</v>
          </cell>
          <cell r="O1101">
            <v>0</v>
          </cell>
          <cell r="P1101">
            <v>0</v>
          </cell>
          <cell r="Q1101">
            <v>0</v>
          </cell>
          <cell r="R1101">
            <v>156.24</v>
          </cell>
          <cell r="S1101">
            <v>0</v>
          </cell>
        </row>
        <row r="1102">
          <cell r="B1102" t="str">
            <v>Power Systems</v>
          </cell>
          <cell r="C1102">
            <v>874</v>
          </cell>
          <cell r="D1102" t="str">
            <v>Not A &amp; G</v>
          </cell>
          <cell r="E1102">
            <v>8742</v>
          </cell>
          <cell r="F1102" t="str">
            <v>Dsbn - South Dade Oper</v>
          </cell>
          <cell r="G1102" t="str">
            <v>BU</v>
          </cell>
          <cell r="H1102" t="str">
            <v>I</v>
          </cell>
          <cell r="I1102" t="str">
            <v>05E84</v>
          </cell>
          <cell r="J1102" t="str">
            <v>SR LINE SPEC OL EARLY</v>
          </cell>
          <cell r="K1102">
            <v>4</v>
          </cell>
          <cell r="L1102">
            <v>27.37</v>
          </cell>
          <cell r="M1102">
            <v>109.48</v>
          </cell>
          <cell r="N1102" t="str">
            <v>Line</v>
          </cell>
          <cell r="O1102">
            <v>0</v>
          </cell>
          <cell r="P1102">
            <v>0</v>
          </cell>
          <cell r="Q1102">
            <v>0</v>
          </cell>
          <cell r="R1102">
            <v>109.48</v>
          </cell>
          <cell r="S1102">
            <v>0</v>
          </cell>
        </row>
        <row r="1103">
          <cell r="B1103" t="str">
            <v>Power Systems</v>
          </cell>
          <cell r="C1103">
            <v>532</v>
          </cell>
          <cell r="D1103" t="str">
            <v>Not A &amp; G</v>
          </cell>
          <cell r="E1103">
            <v>5419</v>
          </cell>
          <cell r="F1103" t="str">
            <v>Dsbn - South Supvs/Dsgners</v>
          </cell>
          <cell r="G1103" t="str">
            <v>XM</v>
          </cell>
          <cell r="H1103" t="str">
            <v>S</v>
          </cell>
          <cell r="I1103" t="str">
            <v>01M05</v>
          </cell>
          <cell r="J1103" t="str">
            <v>DISTRIBUTION SUPV I</v>
          </cell>
          <cell r="K1103">
            <v>1</v>
          </cell>
          <cell r="L1103">
            <v>40.25</v>
          </cell>
          <cell r="M1103">
            <v>40.25</v>
          </cell>
          <cell r="N1103" t="str">
            <v>Spv/Sup</v>
          </cell>
          <cell r="O1103">
            <v>0</v>
          </cell>
          <cell r="P1103">
            <v>40.25</v>
          </cell>
          <cell r="Q1103">
            <v>0</v>
          </cell>
          <cell r="R1103">
            <v>0</v>
          </cell>
          <cell r="S1103">
            <v>0</v>
          </cell>
        </row>
        <row r="1104">
          <cell r="B1104" t="str">
            <v>Power Systems</v>
          </cell>
          <cell r="C1104">
            <v>532</v>
          </cell>
          <cell r="D1104" t="str">
            <v>Not A &amp; G</v>
          </cell>
          <cell r="E1104">
            <v>5419</v>
          </cell>
          <cell r="F1104" t="str">
            <v>Dsbn - South Supvs/Dsgners</v>
          </cell>
          <cell r="G1104" t="str">
            <v>XM</v>
          </cell>
          <cell r="H1104" t="str">
            <v>S</v>
          </cell>
          <cell r="I1104" t="str">
            <v>01M05</v>
          </cell>
          <cell r="J1104" t="str">
            <v>DISTRIBUTION SUPV I</v>
          </cell>
          <cell r="K1104">
            <v>1</v>
          </cell>
          <cell r="L1104">
            <v>41.13</v>
          </cell>
          <cell r="M1104">
            <v>41.13</v>
          </cell>
          <cell r="N1104" t="str">
            <v>Spv/Sup</v>
          </cell>
          <cell r="O1104">
            <v>0</v>
          </cell>
          <cell r="P1104">
            <v>41.13</v>
          </cell>
          <cell r="Q1104">
            <v>0</v>
          </cell>
          <cell r="R1104">
            <v>0</v>
          </cell>
          <cell r="S1104">
            <v>0</v>
          </cell>
        </row>
        <row r="1105">
          <cell r="B1105" t="str">
            <v>Power Systems</v>
          </cell>
          <cell r="C1105">
            <v>532</v>
          </cell>
          <cell r="D1105" t="str">
            <v>Not A &amp; G</v>
          </cell>
          <cell r="E1105">
            <v>5419</v>
          </cell>
          <cell r="F1105" t="str">
            <v>Dsbn - South Supvs/Dsgners</v>
          </cell>
          <cell r="G1105" t="str">
            <v>XM</v>
          </cell>
          <cell r="H1105" t="str">
            <v>S</v>
          </cell>
          <cell r="I1105" t="str">
            <v>01M05</v>
          </cell>
          <cell r="J1105" t="str">
            <v>DISTRIBUTION SUPV I</v>
          </cell>
          <cell r="K1105">
            <v>1</v>
          </cell>
          <cell r="L1105">
            <v>41.21</v>
          </cell>
          <cell r="M1105">
            <v>41.21</v>
          </cell>
          <cell r="N1105" t="str">
            <v>Spv/Sup</v>
          </cell>
          <cell r="O1105">
            <v>0</v>
          </cell>
          <cell r="P1105">
            <v>41.21</v>
          </cell>
          <cell r="Q1105">
            <v>0</v>
          </cell>
          <cell r="R1105">
            <v>0</v>
          </cell>
          <cell r="S1105">
            <v>0</v>
          </cell>
        </row>
        <row r="1106">
          <cell r="B1106" t="str">
            <v>Power Systems</v>
          </cell>
          <cell r="C1106">
            <v>532</v>
          </cell>
          <cell r="D1106" t="str">
            <v>Not A &amp; G</v>
          </cell>
          <cell r="E1106">
            <v>5419</v>
          </cell>
          <cell r="F1106" t="str">
            <v>Dsbn - South Supvs/Dsgners</v>
          </cell>
          <cell r="G1106" t="str">
            <v>XM</v>
          </cell>
          <cell r="H1106" t="str">
            <v>I</v>
          </cell>
          <cell r="I1106" t="str">
            <v>01MAA</v>
          </cell>
          <cell r="J1106" t="str">
            <v>SR SYSTEM PROJECT MGR</v>
          </cell>
          <cell r="K1106">
            <v>1</v>
          </cell>
          <cell r="L1106">
            <v>31.86</v>
          </cell>
          <cell r="M1106">
            <v>31.86</v>
          </cell>
          <cell r="N1106" t="str">
            <v>Spv/Sup</v>
          </cell>
          <cell r="O1106">
            <v>0</v>
          </cell>
          <cell r="P1106">
            <v>31.86</v>
          </cell>
          <cell r="Q1106">
            <v>0</v>
          </cell>
          <cell r="R1106">
            <v>0</v>
          </cell>
          <cell r="S1106">
            <v>0</v>
          </cell>
        </row>
        <row r="1107">
          <cell r="B1107" t="str">
            <v>Power Systems</v>
          </cell>
          <cell r="C1107">
            <v>532</v>
          </cell>
          <cell r="D1107" t="str">
            <v>Not A &amp; G</v>
          </cell>
          <cell r="E1107">
            <v>5419</v>
          </cell>
          <cell r="F1107" t="str">
            <v>Dsbn - South Supvs/Dsgners</v>
          </cell>
          <cell r="G1107" t="str">
            <v>XM</v>
          </cell>
          <cell r="H1107" t="str">
            <v>I</v>
          </cell>
          <cell r="I1107" t="str">
            <v>01MAA</v>
          </cell>
          <cell r="J1107" t="str">
            <v>SR SYSTEM PROJECT MGR</v>
          </cell>
          <cell r="K1107">
            <v>1</v>
          </cell>
          <cell r="L1107">
            <v>31.91</v>
          </cell>
          <cell r="M1107">
            <v>31.91</v>
          </cell>
          <cell r="N1107" t="str">
            <v>Spv/Sup</v>
          </cell>
          <cell r="O1107">
            <v>0</v>
          </cell>
          <cell r="P1107">
            <v>31.91</v>
          </cell>
          <cell r="Q1107">
            <v>0</v>
          </cell>
          <cell r="R1107">
            <v>0</v>
          </cell>
          <cell r="S1107">
            <v>0</v>
          </cell>
        </row>
        <row r="1108">
          <cell r="B1108" t="str">
            <v>Power Systems</v>
          </cell>
          <cell r="C1108">
            <v>532</v>
          </cell>
          <cell r="D1108" t="str">
            <v>Not A &amp; G</v>
          </cell>
          <cell r="E1108">
            <v>5419</v>
          </cell>
          <cell r="F1108" t="str">
            <v>Dsbn - South Supvs/Dsgners</v>
          </cell>
          <cell r="G1108" t="str">
            <v>XM</v>
          </cell>
          <cell r="H1108" t="str">
            <v>I</v>
          </cell>
          <cell r="I1108" t="str">
            <v>01MAA</v>
          </cell>
          <cell r="J1108" t="str">
            <v>SR SYSTEM PROJECT MGR</v>
          </cell>
          <cell r="K1108">
            <v>1</v>
          </cell>
          <cell r="L1108">
            <v>33.590000000000003</v>
          </cell>
          <cell r="M1108">
            <v>33.590000000000003</v>
          </cell>
          <cell r="N1108" t="str">
            <v>Spv/Sup</v>
          </cell>
          <cell r="O1108">
            <v>0</v>
          </cell>
          <cell r="P1108">
            <v>33.590000000000003</v>
          </cell>
          <cell r="Q1108">
            <v>0</v>
          </cell>
          <cell r="R1108">
            <v>0</v>
          </cell>
          <cell r="S1108">
            <v>0</v>
          </cell>
        </row>
        <row r="1109">
          <cell r="B1109" t="str">
            <v>Power Systems</v>
          </cell>
          <cell r="C1109">
            <v>532</v>
          </cell>
          <cell r="D1109" t="str">
            <v>Not A &amp; G</v>
          </cell>
          <cell r="E1109">
            <v>5419</v>
          </cell>
          <cell r="F1109" t="str">
            <v>Dsbn - South Supvs/Dsgners</v>
          </cell>
          <cell r="G1109" t="str">
            <v>XM</v>
          </cell>
          <cell r="H1109" t="str">
            <v>I</v>
          </cell>
          <cell r="I1109" t="str">
            <v>01MAA</v>
          </cell>
          <cell r="J1109" t="str">
            <v>SR SYSTEM PROJECT MGR</v>
          </cell>
          <cell r="K1109">
            <v>1</v>
          </cell>
          <cell r="L1109">
            <v>34.24</v>
          </cell>
          <cell r="M1109">
            <v>34.24</v>
          </cell>
          <cell r="N1109" t="str">
            <v>Spv/Sup</v>
          </cell>
          <cell r="O1109">
            <v>0</v>
          </cell>
          <cell r="P1109">
            <v>34.24</v>
          </cell>
          <cell r="Q1109">
            <v>0</v>
          </cell>
          <cell r="R1109">
            <v>0</v>
          </cell>
          <cell r="S1109">
            <v>0</v>
          </cell>
        </row>
        <row r="1110">
          <cell r="B1110" t="str">
            <v>Power Systems</v>
          </cell>
          <cell r="C1110">
            <v>532</v>
          </cell>
          <cell r="D1110" t="str">
            <v>Not A &amp; G</v>
          </cell>
          <cell r="E1110">
            <v>5419</v>
          </cell>
          <cell r="F1110" t="str">
            <v>Dsbn - South Supvs/Dsgners</v>
          </cell>
          <cell r="G1110" t="str">
            <v>XM</v>
          </cell>
          <cell r="H1110" t="str">
            <v>I</v>
          </cell>
          <cell r="I1110" t="str">
            <v>01MB6</v>
          </cell>
          <cell r="J1110" t="str">
            <v>SYSTEM PROJECT MGR</v>
          </cell>
          <cell r="K1110">
            <v>1</v>
          </cell>
          <cell r="L1110">
            <v>27.55</v>
          </cell>
          <cell r="M1110">
            <v>27.55</v>
          </cell>
          <cell r="N1110" t="str">
            <v>Spv/Sup</v>
          </cell>
          <cell r="O1110">
            <v>0</v>
          </cell>
          <cell r="P1110">
            <v>27.55</v>
          </cell>
          <cell r="Q1110">
            <v>0</v>
          </cell>
          <cell r="R1110">
            <v>0</v>
          </cell>
          <cell r="S1110">
            <v>0</v>
          </cell>
        </row>
        <row r="1111">
          <cell r="B1111" t="str">
            <v>Power Systems</v>
          </cell>
          <cell r="C1111">
            <v>532</v>
          </cell>
          <cell r="D1111" t="str">
            <v>Not A &amp; G</v>
          </cell>
          <cell r="E1111">
            <v>5419</v>
          </cell>
          <cell r="F1111" t="str">
            <v>Dsbn - South Supvs/Dsgners</v>
          </cell>
          <cell r="G1111" t="str">
            <v>XM</v>
          </cell>
          <cell r="H1111" t="str">
            <v>I</v>
          </cell>
          <cell r="I1111" t="str">
            <v>01MC6</v>
          </cell>
          <cell r="J1111" t="str">
            <v>PROJECT DESIGNER I</v>
          </cell>
          <cell r="K1111">
            <v>1</v>
          </cell>
          <cell r="L1111">
            <v>24.73</v>
          </cell>
          <cell r="M1111">
            <v>24.73</v>
          </cell>
          <cell r="N1111" t="str">
            <v>Spv/Sup</v>
          </cell>
          <cell r="O1111">
            <v>0</v>
          </cell>
          <cell r="P1111">
            <v>24.73</v>
          </cell>
          <cell r="Q1111">
            <v>0</v>
          </cell>
          <cell r="R1111">
            <v>0</v>
          </cell>
          <cell r="S1111">
            <v>0</v>
          </cell>
        </row>
        <row r="1112">
          <cell r="B1112" t="str">
            <v>Power Systems</v>
          </cell>
          <cell r="C1112">
            <v>532</v>
          </cell>
          <cell r="D1112" t="str">
            <v>Not A &amp; G</v>
          </cell>
          <cell r="E1112">
            <v>5419</v>
          </cell>
          <cell r="F1112" t="str">
            <v>Dsbn - South Supvs/Dsgners</v>
          </cell>
          <cell r="G1112" t="str">
            <v>XM</v>
          </cell>
          <cell r="H1112" t="str">
            <v>I</v>
          </cell>
          <cell r="I1112" t="str">
            <v>01MC6</v>
          </cell>
          <cell r="J1112" t="str">
            <v>PROJECT DESIGNER I</v>
          </cell>
          <cell r="K1112">
            <v>1</v>
          </cell>
          <cell r="L1112">
            <v>25.08</v>
          </cell>
          <cell r="M1112">
            <v>25.08</v>
          </cell>
          <cell r="N1112" t="str">
            <v>Spv/Sup</v>
          </cell>
          <cell r="O1112">
            <v>0</v>
          </cell>
          <cell r="P1112">
            <v>25.08</v>
          </cell>
          <cell r="Q1112">
            <v>0</v>
          </cell>
          <cell r="R1112">
            <v>0</v>
          </cell>
          <cell r="S1112">
            <v>0</v>
          </cell>
        </row>
        <row r="1113">
          <cell r="B1113" t="str">
            <v>Power Systems</v>
          </cell>
          <cell r="C1113">
            <v>532</v>
          </cell>
          <cell r="D1113" t="str">
            <v>Not A &amp; G</v>
          </cell>
          <cell r="E1113">
            <v>5419</v>
          </cell>
          <cell r="F1113" t="str">
            <v>Dsbn - South Supvs/Dsgners</v>
          </cell>
          <cell r="G1113" t="str">
            <v>XM</v>
          </cell>
          <cell r="H1113" t="str">
            <v>I</v>
          </cell>
          <cell r="I1113" t="str">
            <v>01MC6</v>
          </cell>
          <cell r="J1113" t="str">
            <v>PROJECT DESIGNER I</v>
          </cell>
          <cell r="K1113">
            <v>2</v>
          </cell>
          <cell r="L1113">
            <v>25.38</v>
          </cell>
          <cell r="M1113">
            <v>50.76</v>
          </cell>
          <cell r="N1113" t="str">
            <v>Spv/Sup</v>
          </cell>
          <cell r="O1113">
            <v>0</v>
          </cell>
          <cell r="P1113">
            <v>50.76</v>
          </cell>
          <cell r="Q1113">
            <v>0</v>
          </cell>
          <cell r="R1113">
            <v>0</v>
          </cell>
          <cell r="S1113">
            <v>0</v>
          </cell>
        </row>
        <row r="1114">
          <cell r="B1114" t="str">
            <v>Power Systems</v>
          </cell>
          <cell r="C1114">
            <v>532</v>
          </cell>
          <cell r="D1114" t="str">
            <v>Not A &amp; G</v>
          </cell>
          <cell r="E1114">
            <v>5419</v>
          </cell>
          <cell r="F1114" t="str">
            <v>Dsbn - South Supvs/Dsgners</v>
          </cell>
          <cell r="G1114" t="str">
            <v>XM</v>
          </cell>
          <cell r="H1114" t="str">
            <v>I</v>
          </cell>
          <cell r="I1114" t="str">
            <v>01MC6</v>
          </cell>
          <cell r="J1114" t="str">
            <v>PROJECT DESIGNER I</v>
          </cell>
          <cell r="K1114">
            <v>1</v>
          </cell>
          <cell r="L1114">
            <v>25.75</v>
          </cell>
          <cell r="M1114">
            <v>25.75</v>
          </cell>
          <cell r="N1114" t="str">
            <v>Spv/Sup</v>
          </cell>
          <cell r="O1114">
            <v>0</v>
          </cell>
          <cell r="P1114">
            <v>25.75</v>
          </cell>
          <cell r="Q1114">
            <v>0</v>
          </cell>
          <cell r="R1114">
            <v>0</v>
          </cell>
          <cell r="S1114">
            <v>0</v>
          </cell>
        </row>
        <row r="1115">
          <cell r="B1115" t="str">
            <v>Power Systems</v>
          </cell>
          <cell r="C1115">
            <v>532</v>
          </cell>
          <cell r="D1115" t="str">
            <v>Not A &amp; G</v>
          </cell>
          <cell r="E1115">
            <v>5419</v>
          </cell>
          <cell r="F1115" t="str">
            <v>Dsbn - South Supvs/Dsgners</v>
          </cell>
          <cell r="G1115" t="str">
            <v>XM</v>
          </cell>
          <cell r="H1115" t="str">
            <v>I</v>
          </cell>
          <cell r="I1115" t="str">
            <v>01MD5</v>
          </cell>
          <cell r="J1115" t="str">
            <v>CUSTOMER PROJECT MGR II</v>
          </cell>
          <cell r="K1115">
            <v>1</v>
          </cell>
          <cell r="L1115">
            <v>20.21</v>
          </cell>
          <cell r="M1115">
            <v>20.21</v>
          </cell>
          <cell r="N1115" t="str">
            <v>Spv/Sup</v>
          </cell>
          <cell r="O1115">
            <v>0</v>
          </cell>
          <cell r="P1115">
            <v>20.21</v>
          </cell>
          <cell r="Q1115">
            <v>0</v>
          </cell>
          <cell r="R1115">
            <v>0</v>
          </cell>
          <cell r="S1115">
            <v>0</v>
          </cell>
        </row>
        <row r="1116">
          <cell r="B1116" t="str">
            <v>Power Systems</v>
          </cell>
          <cell r="C1116">
            <v>532</v>
          </cell>
          <cell r="D1116" t="str">
            <v>Not A &amp; G</v>
          </cell>
          <cell r="E1116">
            <v>5419</v>
          </cell>
          <cell r="F1116" t="str">
            <v>Dsbn - South Supvs/Dsgners</v>
          </cell>
          <cell r="G1116" t="str">
            <v>XM</v>
          </cell>
          <cell r="H1116" t="str">
            <v>I</v>
          </cell>
          <cell r="I1116" t="str">
            <v>01MD5</v>
          </cell>
          <cell r="J1116" t="str">
            <v>CUSTOMER PROJECT MGR II</v>
          </cell>
          <cell r="K1116">
            <v>1</v>
          </cell>
          <cell r="L1116">
            <v>21.3</v>
          </cell>
          <cell r="M1116">
            <v>21.3</v>
          </cell>
          <cell r="N1116" t="str">
            <v>Spv/Sup</v>
          </cell>
          <cell r="O1116">
            <v>0</v>
          </cell>
          <cell r="P1116">
            <v>21.3</v>
          </cell>
          <cell r="Q1116">
            <v>0</v>
          </cell>
          <cell r="R1116">
            <v>0</v>
          </cell>
          <cell r="S1116">
            <v>0</v>
          </cell>
        </row>
        <row r="1117">
          <cell r="B1117" t="str">
            <v>Power Systems</v>
          </cell>
          <cell r="C1117">
            <v>532</v>
          </cell>
          <cell r="D1117" t="str">
            <v>Not A &amp; G</v>
          </cell>
          <cell r="E1117">
            <v>5419</v>
          </cell>
          <cell r="F1117" t="str">
            <v>Dsbn - South Supvs/Dsgners</v>
          </cell>
          <cell r="G1117" t="str">
            <v>XM</v>
          </cell>
          <cell r="H1117" t="str">
            <v>I</v>
          </cell>
          <cell r="I1117" t="str">
            <v>01MD5</v>
          </cell>
          <cell r="J1117" t="str">
            <v>CUSTOMER PROJECT MGR II</v>
          </cell>
          <cell r="K1117">
            <v>2</v>
          </cell>
          <cell r="L1117">
            <v>21.55</v>
          </cell>
          <cell r="M1117">
            <v>43.1</v>
          </cell>
          <cell r="N1117" t="str">
            <v>Spv/Sup</v>
          </cell>
          <cell r="O1117">
            <v>0</v>
          </cell>
          <cell r="P1117">
            <v>43.1</v>
          </cell>
          <cell r="Q1117">
            <v>0</v>
          </cell>
          <cell r="R1117">
            <v>0</v>
          </cell>
          <cell r="S1117">
            <v>0</v>
          </cell>
        </row>
        <row r="1118">
          <cell r="B1118" t="str">
            <v>Power Systems</v>
          </cell>
          <cell r="C1118">
            <v>532</v>
          </cell>
          <cell r="D1118" t="str">
            <v>Not A &amp; G</v>
          </cell>
          <cell r="E1118">
            <v>5419</v>
          </cell>
          <cell r="F1118" t="str">
            <v>Dsbn - South Supvs/Dsgners</v>
          </cell>
          <cell r="G1118" t="str">
            <v>XM</v>
          </cell>
          <cell r="H1118" t="str">
            <v>I</v>
          </cell>
          <cell r="I1118" t="str">
            <v>01MD5</v>
          </cell>
          <cell r="J1118" t="str">
            <v>CUSTOMER PROJECT MGR II</v>
          </cell>
          <cell r="K1118">
            <v>1</v>
          </cell>
          <cell r="L1118">
            <v>22</v>
          </cell>
          <cell r="M1118">
            <v>22</v>
          </cell>
          <cell r="N1118" t="str">
            <v>Spv/Sup</v>
          </cell>
          <cell r="O1118">
            <v>0</v>
          </cell>
          <cell r="P1118">
            <v>22</v>
          </cell>
          <cell r="Q1118">
            <v>0</v>
          </cell>
          <cell r="R1118">
            <v>0</v>
          </cell>
          <cell r="S1118">
            <v>0</v>
          </cell>
        </row>
        <row r="1119">
          <cell r="B1119" t="str">
            <v>Power Systems</v>
          </cell>
          <cell r="C1119">
            <v>532</v>
          </cell>
          <cell r="D1119" t="str">
            <v>Not A &amp; G</v>
          </cell>
          <cell r="E1119">
            <v>5419</v>
          </cell>
          <cell r="F1119" t="str">
            <v>Dsbn - South Supvs/Dsgners</v>
          </cell>
          <cell r="G1119" t="str">
            <v>XM</v>
          </cell>
          <cell r="H1119" t="str">
            <v>I</v>
          </cell>
          <cell r="I1119" t="str">
            <v>01MD5</v>
          </cell>
          <cell r="J1119" t="str">
            <v>CUSTOMER PROJECT MGR II</v>
          </cell>
          <cell r="K1119">
            <v>1</v>
          </cell>
          <cell r="L1119">
            <v>23.33</v>
          </cell>
          <cell r="M1119">
            <v>23.33</v>
          </cell>
          <cell r="N1119" t="str">
            <v>Spv/Sup</v>
          </cell>
          <cell r="O1119">
            <v>0</v>
          </cell>
          <cell r="P1119">
            <v>23.33</v>
          </cell>
          <cell r="Q1119">
            <v>0</v>
          </cell>
          <cell r="R1119">
            <v>0</v>
          </cell>
          <cell r="S1119">
            <v>0</v>
          </cell>
        </row>
        <row r="1120">
          <cell r="B1120" t="str">
            <v>Power Systems</v>
          </cell>
          <cell r="C1120">
            <v>532</v>
          </cell>
          <cell r="D1120" t="str">
            <v>Not A &amp; G</v>
          </cell>
          <cell r="E1120">
            <v>5419</v>
          </cell>
          <cell r="F1120" t="str">
            <v>Dsbn - South Supvs/Dsgners</v>
          </cell>
          <cell r="G1120" t="str">
            <v>XM</v>
          </cell>
          <cell r="H1120" t="str">
            <v>I</v>
          </cell>
          <cell r="I1120" t="str">
            <v>01MD6</v>
          </cell>
          <cell r="J1120" t="str">
            <v>CUSTOMER PROJECT MANAGER I</v>
          </cell>
          <cell r="K1120">
            <v>1</v>
          </cell>
          <cell r="L1120">
            <v>25.13</v>
          </cell>
          <cell r="M1120">
            <v>25.13</v>
          </cell>
          <cell r="N1120" t="str">
            <v>Spv/Sup</v>
          </cell>
          <cell r="O1120">
            <v>0</v>
          </cell>
          <cell r="P1120">
            <v>25.13</v>
          </cell>
          <cell r="Q1120">
            <v>0</v>
          </cell>
          <cell r="R1120">
            <v>0</v>
          </cell>
          <cell r="S1120">
            <v>0</v>
          </cell>
        </row>
        <row r="1121">
          <cell r="B1121" t="str">
            <v>Power Systems</v>
          </cell>
          <cell r="C1121">
            <v>532</v>
          </cell>
          <cell r="D1121" t="str">
            <v>Not A &amp; G</v>
          </cell>
          <cell r="E1121">
            <v>5419</v>
          </cell>
          <cell r="F1121" t="str">
            <v>Dsbn - South Supvs/Dsgners</v>
          </cell>
          <cell r="G1121" t="str">
            <v>XM</v>
          </cell>
          <cell r="H1121" t="str">
            <v>I</v>
          </cell>
          <cell r="I1121" t="str">
            <v>01MD6</v>
          </cell>
          <cell r="J1121" t="str">
            <v>CUSTOMER PROJECT MGR I</v>
          </cell>
          <cell r="K1121">
            <v>1</v>
          </cell>
          <cell r="L1121">
            <v>24.29</v>
          </cell>
          <cell r="M1121">
            <v>24.29</v>
          </cell>
          <cell r="N1121" t="str">
            <v>Spv/Sup</v>
          </cell>
          <cell r="O1121">
            <v>0</v>
          </cell>
          <cell r="P1121">
            <v>24.29</v>
          </cell>
          <cell r="Q1121">
            <v>0</v>
          </cell>
          <cell r="R1121">
            <v>0</v>
          </cell>
          <cell r="S1121">
            <v>0</v>
          </cell>
        </row>
        <row r="1122">
          <cell r="B1122" t="str">
            <v>Power Systems</v>
          </cell>
          <cell r="C1122">
            <v>532</v>
          </cell>
          <cell r="D1122" t="str">
            <v>Not A &amp; G</v>
          </cell>
          <cell r="E1122">
            <v>5419</v>
          </cell>
          <cell r="F1122" t="str">
            <v>Dsbn - South Supvs/Dsgners</v>
          </cell>
          <cell r="G1122" t="str">
            <v>XM</v>
          </cell>
          <cell r="H1122" t="str">
            <v>I</v>
          </cell>
          <cell r="I1122" t="str">
            <v>01MD6</v>
          </cell>
          <cell r="J1122" t="str">
            <v>CUSTOMER PROJECT MGR I</v>
          </cell>
          <cell r="K1122">
            <v>1</v>
          </cell>
          <cell r="L1122">
            <v>24.31</v>
          </cell>
          <cell r="M1122">
            <v>24.31</v>
          </cell>
          <cell r="N1122" t="str">
            <v>Spv/Sup</v>
          </cell>
          <cell r="O1122">
            <v>0</v>
          </cell>
          <cell r="P1122">
            <v>24.31</v>
          </cell>
          <cell r="Q1122">
            <v>0</v>
          </cell>
          <cell r="R1122">
            <v>0</v>
          </cell>
          <cell r="S1122">
            <v>0</v>
          </cell>
        </row>
        <row r="1123">
          <cell r="B1123" t="str">
            <v>Power Systems</v>
          </cell>
          <cell r="C1123">
            <v>532</v>
          </cell>
          <cell r="D1123" t="str">
            <v>Not A &amp; G</v>
          </cell>
          <cell r="E1123">
            <v>5419</v>
          </cell>
          <cell r="F1123" t="str">
            <v>Dsbn - South Supvs/Dsgners</v>
          </cell>
          <cell r="G1123" t="str">
            <v>XM</v>
          </cell>
          <cell r="H1123" t="str">
            <v>I</v>
          </cell>
          <cell r="I1123" t="str">
            <v>01MD6</v>
          </cell>
          <cell r="J1123" t="str">
            <v>CUSTOMER PROJECT MGR I</v>
          </cell>
          <cell r="K1123">
            <v>1</v>
          </cell>
          <cell r="L1123">
            <v>24.49</v>
          </cell>
          <cell r="M1123">
            <v>24.49</v>
          </cell>
          <cell r="N1123" t="str">
            <v>Spv/Sup</v>
          </cell>
          <cell r="O1123">
            <v>0</v>
          </cell>
          <cell r="P1123">
            <v>24.49</v>
          </cell>
          <cell r="Q1123">
            <v>0</v>
          </cell>
          <cell r="R1123">
            <v>0</v>
          </cell>
          <cell r="S1123">
            <v>0</v>
          </cell>
        </row>
        <row r="1124">
          <cell r="B1124" t="str">
            <v>Power Systems</v>
          </cell>
          <cell r="C1124">
            <v>532</v>
          </cell>
          <cell r="D1124" t="str">
            <v>Not A &amp; G</v>
          </cell>
          <cell r="E1124">
            <v>5419</v>
          </cell>
          <cell r="F1124" t="str">
            <v>Dsbn - South Supvs/Dsgners</v>
          </cell>
          <cell r="G1124" t="str">
            <v>XM</v>
          </cell>
          <cell r="H1124" t="str">
            <v>I</v>
          </cell>
          <cell r="I1124" t="str">
            <v>01MD6</v>
          </cell>
          <cell r="J1124" t="str">
            <v>CUSTOMER PROJECT MGR I</v>
          </cell>
          <cell r="K1124">
            <v>1</v>
          </cell>
          <cell r="L1124">
            <v>25.06</v>
          </cell>
          <cell r="M1124">
            <v>25.06</v>
          </cell>
          <cell r="N1124" t="str">
            <v>Spv/Sup</v>
          </cell>
          <cell r="O1124">
            <v>0</v>
          </cell>
          <cell r="P1124">
            <v>25.06</v>
          </cell>
          <cell r="Q1124">
            <v>0</v>
          </cell>
          <cell r="R1124">
            <v>0</v>
          </cell>
          <cell r="S1124">
            <v>0</v>
          </cell>
        </row>
        <row r="1125">
          <cell r="B1125" t="str">
            <v>Power Systems</v>
          </cell>
          <cell r="C1125">
            <v>569</v>
          </cell>
          <cell r="D1125" t="str">
            <v>Not A &amp; G</v>
          </cell>
          <cell r="E1125">
            <v>5659</v>
          </cell>
          <cell r="F1125" t="str">
            <v>Ringling Subst Supv</v>
          </cell>
          <cell r="G1125" t="str">
            <v>XM</v>
          </cell>
          <cell r="H1125" t="str">
            <v>S</v>
          </cell>
          <cell r="I1125" t="str">
            <v>01T42</v>
          </cell>
          <cell r="J1125" t="str">
            <v>PGD OPERATIONS LEADER II</v>
          </cell>
          <cell r="K1125">
            <v>1</v>
          </cell>
          <cell r="L1125">
            <v>41.71</v>
          </cell>
          <cell r="M1125">
            <v>41.71</v>
          </cell>
          <cell r="N1125" t="str">
            <v>Spv/Sup</v>
          </cell>
          <cell r="O1125">
            <v>0</v>
          </cell>
          <cell r="P1125">
            <v>41.71</v>
          </cell>
          <cell r="Q1125">
            <v>0</v>
          </cell>
          <cell r="R1125">
            <v>0</v>
          </cell>
          <cell r="S1125">
            <v>0</v>
          </cell>
        </row>
        <row r="1126">
          <cell r="B1126" t="str">
            <v>Power Systems</v>
          </cell>
          <cell r="C1126">
            <v>569</v>
          </cell>
          <cell r="D1126" t="str">
            <v>Not A &amp; G</v>
          </cell>
          <cell r="E1126">
            <v>5659</v>
          </cell>
          <cell r="F1126" t="str">
            <v>Ringling Subst Supv</v>
          </cell>
          <cell r="G1126" t="str">
            <v>XM</v>
          </cell>
          <cell r="H1126" t="str">
            <v>M</v>
          </cell>
          <cell r="I1126" t="str">
            <v>01T87</v>
          </cell>
          <cell r="J1126" t="str">
            <v>POWER DELIVERY AREA MGR II</v>
          </cell>
          <cell r="K1126">
            <v>1</v>
          </cell>
          <cell r="L1126">
            <v>48.56</v>
          </cell>
          <cell r="M1126">
            <v>48.56</v>
          </cell>
          <cell r="N1126" t="str">
            <v>Spv/Sup</v>
          </cell>
          <cell r="O1126">
            <v>0</v>
          </cell>
          <cell r="P1126">
            <v>48.56</v>
          </cell>
          <cell r="Q1126">
            <v>0</v>
          </cell>
          <cell r="R1126">
            <v>0</v>
          </cell>
          <cell r="S1126">
            <v>0</v>
          </cell>
        </row>
        <row r="1127">
          <cell r="B1127" t="str">
            <v>Power Systems</v>
          </cell>
          <cell r="C1127">
            <v>569</v>
          </cell>
          <cell r="D1127" t="str">
            <v>Not A &amp; G</v>
          </cell>
          <cell r="E1127">
            <v>5651</v>
          </cell>
          <cell r="F1127" t="str">
            <v>Ringling Subst Crew</v>
          </cell>
          <cell r="G1127" t="str">
            <v>BU</v>
          </cell>
          <cell r="H1127" t="str">
            <v>I</v>
          </cell>
          <cell r="I1127" t="str">
            <v>05330</v>
          </cell>
          <cell r="J1127" t="str">
            <v>ELEC SUBST</v>
          </cell>
          <cell r="K1127">
            <v>6</v>
          </cell>
          <cell r="L1127">
            <v>26.04</v>
          </cell>
          <cell r="M1127">
            <v>156.24</v>
          </cell>
          <cell r="N1127" t="str">
            <v>Line</v>
          </cell>
          <cell r="O1127">
            <v>0</v>
          </cell>
          <cell r="P1127">
            <v>0</v>
          </cell>
          <cell r="Q1127">
            <v>0</v>
          </cell>
          <cell r="R1127">
            <v>156.24</v>
          </cell>
          <cell r="S1127">
            <v>0</v>
          </cell>
        </row>
        <row r="1128">
          <cell r="B1128" t="str">
            <v>Power Systems</v>
          </cell>
          <cell r="C1128">
            <v>569</v>
          </cell>
          <cell r="D1128" t="str">
            <v>Not A &amp; G</v>
          </cell>
          <cell r="E1128">
            <v>5652</v>
          </cell>
          <cell r="F1128" t="str">
            <v>Ringling Subst Bi-Weekly</v>
          </cell>
          <cell r="G1128" t="str">
            <v>BU</v>
          </cell>
          <cell r="H1128" t="str">
            <v>I</v>
          </cell>
          <cell r="I1128" t="str">
            <v>05605</v>
          </cell>
          <cell r="J1128" t="str">
            <v>OPERATION CLERK A STENO</v>
          </cell>
          <cell r="K1128">
            <v>1</v>
          </cell>
          <cell r="L1128">
            <v>20.12</v>
          </cell>
          <cell r="M1128">
            <v>20.12</v>
          </cell>
          <cell r="N1128" t="str">
            <v>Barg Unit Supp</v>
          </cell>
          <cell r="O1128">
            <v>0</v>
          </cell>
          <cell r="P1128">
            <v>0</v>
          </cell>
          <cell r="Q1128">
            <v>20.12</v>
          </cell>
          <cell r="R1128">
            <v>0</v>
          </cell>
          <cell r="S1128">
            <v>0</v>
          </cell>
        </row>
        <row r="1129">
          <cell r="B1129" t="str">
            <v>Power Systems</v>
          </cell>
          <cell r="C1129">
            <v>569</v>
          </cell>
          <cell r="D1129" t="str">
            <v>Not A &amp; G</v>
          </cell>
          <cell r="E1129">
            <v>5652</v>
          </cell>
          <cell r="F1129" t="str">
            <v>Ringling Subst Bi-Weekly</v>
          </cell>
          <cell r="G1129" t="str">
            <v>BU</v>
          </cell>
          <cell r="H1129" t="str">
            <v>I</v>
          </cell>
          <cell r="I1129" t="str">
            <v>05854</v>
          </cell>
          <cell r="J1129" t="str">
            <v>CHIEF SUBST ELECT</v>
          </cell>
          <cell r="K1129">
            <v>2</v>
          </cell>
          <cell r="L1129">
            <v>27.71</v>
          </cell>
          <cell r="M1129">
            <v>55.42</v>
          </cell>
          <cell r="N1129" t="str">
            <v>Line</v>
          </cell>
          <cell r="O1129">
            <v>0</v>
          </cell>
          <cell r="P1129">
            <v>0</v>
          </cell>
          <cell r="Q1129">
            <v>0</v>
          </cell>
          <cell r="R1129">
            <v>55.42</v>
          </cell>
          <cell r="S1129">
            <v>0</v>
          </cell>
        </row>
        <row r="1130">
          <cell r="B1130" t="str">
            <v>Power Systems</v>
          </cell>
          <cell r="C1130">
            <v>569</v>
          </cell>
          <cell r="D1130" t="str">
            <v>Not A &amp; G</v>
          </cell>
          <cell r="E1130">
            <v>5651</v>
          </cell>
          <cell r="F1130" t="str">
            <v>Ringling Subst Crew</v>
          </cell>
          <cell r="G1130" t="str">
            <v>BU</v>
          </cell>
          <cell r="H1130" t="str">
            <v>I</v>
          </cell>
          <cell r="I1130" t="str">
            <v>06189</v>
          </cell>
          <cell r="J1130" t="str">
            <v>LEAD ELECT</v>
          </cell>
          <cell r="K1130">
            <v>2</v>
          </cell>
          <cell r="L1130">
            <v>26.66</v>
          </cell>
          <cell r="M1130">
            <v>53.32</v>
          </cell>
          <cell r="N1130" t="str">
            <v>Line</v>
          </cell>
          <cell r="O1130">
            <v>0</v>
          </cell>
          <cell r="P1130">
            <v>0</v>
          </cell>
          <cell r="Q1130">
            <v>0</v>
          </cell>
          <cell r="R1130">
            <v>53.32</v>
          </cell>
          <cell r="S1130">
            <v>0</v>
          </cell>
        </row>
        <row r="1131">
          <cell r="B1131" t="str">
            <v>Power Systems</v>
          </cell>
          <cell r="C1131">
            <v>576</v>
          </cell>
          <cell r="D1131" t="str">
            <v>Not A &amp; G</v>
          </cell>
          <cell r="E1131">
            <v>5761</v>
          </cell>
          <cell r="F1131" t="str">
            <v>Englewood Operations</v>
          </cell>
          <cell r="G1131" t="str">
            <v>BU</v>
          </cell>
          <cell r="H1131" t="str">
            <v>I</v>
          </cell>
          <cell r="I1131" t="str">
            <v>05944</v>
          </cell>
          <cell r="J1131" t="str">
            <v>RESTORATION SPEC</v>
          </cell>
          <cell r="K1131">
            <v>3</v>
          </cell>
          <cell r="L1131">
            <v>26.3</v>
          </cell>
          <cell r="M1131">
            <v>78.900000000000006</v>
          </cell>
          <cell r="N1131" t="str">
            <v>Line</v>
          </cell>
          <cell r="O1131">
            <v>0</v>
          </cell>
          <cell r="P1131">
            <v>0</v>
          </cell>
          <cell r="Q1131">
            <v>0</v>
          </cell>
          <cell r="R1131">
            <v>78.900000000000006</v>
          </cell>
          <cell r="S1131">
            <v>0</v>
          </cell>
        </row>
        <row r="1132">
          <cell r="B1132" t="str">
            <v>Power Systems</v>
          </cell>
          <cell r="C1132">
            <v>576</v>
          </cell>
          <cell r="D1132" t="str">
            <v>Not A &amp; G</v>
          </cell>
          <cell r="E1132">
            <v>5761</v>
          </cell>
          <cell r="F1132" t="str">
            <v>Englewood Operations</v>
          </cell>
          <cell r="G1132" t="str">
            <v>BU</v>
          </cell>
          <cell r="H1132" t="str">
            <v>I</v>
          </cell>
          <cell r="I1132" t="str">
            <v>05E75</v>
          </cell>
          <cell r="J1132" t="str">
            <v>LINE SPEC EARLY</v>
          </cell>
          <cell r="K1132">
            <v>4</v>
          </cell>
          <cell r="L1132">
            <v>26.04</v>
          </cell>
          <cell r="M1132">
            <v>104.16</v>
          </cell>
          <cell r="N1132" t="str">
            <v>Line</v>
          </cell>
          <cell r="O1132">
            <v>0</v>
          </cell>
          <cell r="P1132">
            <v>0</v>
          </cell>
          <cell r="Q1132">
            <v>0</v>
          </cell>
          <cell r="R1132">
            <v>104.16</v>
          </cell>
          <cell r="S1132">
            <v>0</v>
          </cell>
        </row>
        <row r="1133">
          <cell r="B1133" t="str">
            <v>Power Systems</v>
          </cell>
          <cell r="C1133">
            <v>576</v>
          </cell>
          <cell r="D1133" t="str">
            <v>Not A &amp; G</v>
          </cell>
          <cell r="E1133">
            <v>5761</v>
          </cell>
          <cell r="F1133" t="str">
            <v>Englewood Operations</v>
          </cell>
          <cell r="G1133" t="str">
            <v>BU</v>
          </cell>
          <cell r="H1133" t="str">
            <v>I</v>
          </cell>
          <cell r="I1133" t="str">
            <v>05E84</v>
          </cell>
          <cell r="J1133" t="str">
            <v>SR LINE SPEC OL EARLY</v>
          </cell>
          <cell r="K1133">
            <v>3</v>
          </cell>
          <cell r="L1133">
            <v>27.37</v>
          </cell>
          <cell r="M1133">
            <v>82.11</v>
          </cell>
          <cell r="N1133" t="str">
            <v>Line</v>
          </cell>
          <cell r="O1133">
            <v>0</v>
          </cell>
          <cell r="P1133">
            <v>0</v>
          </cell>
          <cell r="Q1133">
            <v>0</v>
          </cell>
          <cell r="R1133">
            <v>82.11</v>
          </cell>
          <cell r="S1133">
            <v>0</v>
          </cell>
        </row>
        <row r="1134">
          <cell r="B1134" t="str">
            <v>Power Systems</v>
          </cell>
          <cell r="C1134">
            <v>532</v>
          </cell>
          <cell r="D1134" t="str">
            <v>Not A &amp; G</v>
          </cell>
          <cell r="E1134">
            <v>5419</v>
          </cell>
          <cell r="F1134" t="str">
            <v>Dsbn - South Supvs/Dsgners</v>
          </cell>
          <cell r="G1134" t="str">
            <v>XM</v>
          </cell>
          <cell r="H1134" t="str">
            <v>I</v>
          </cell>
          <cell r="I1134" t="str">
            <v>01MD6</v>
          </cell>
          <cell r="J1134" t="str">
            <v>CUSTOMER PROJECT MGR I</v>
          </cell>
          <cell r="K1134">
            <v>1</v>
          </cell>
          <cell r="L1134">
            <v>25.83</v>
          </cell>
          <cell r="M1134">
            <v>25.83</v>
          </cell>
          <cell r="N1134" t="str">
            <v>Spv/Sup</v>
          </cell>
          <cell r="O1134">
            <v>0</v>
          </cell>
          <cell r="P1134">
            <v>25.83</v>
          </cell>
          <cell r="Q1134">
            <v>0</v>
          </cell>
          <cell r="R1134">
            <v>0</v>
          </cell>
          <cell r="S1134">
            <v>0</v>
          </cell>
        </row>
        <row r="1135">
          <cell r="B1135" t="str">
            <v>Power Systems</v>
          </cell>
          <cell r="C1135">
            <v>532</v>
          </cell>
          <cell r="D1135" t="str">
            <v>Not A &amp; G</v>
          </cell>
          <cell r="E1135">
            <v>5419</v>
          </cell>
          <cell r="F1135" t="str">
            <v>Dsbn - South Supvs/Dsgners</v>
          </cell>
          <cell r="G1135" t="str">
            <v>XM</v>
          </cell>
          <cell r="H1135" t="str">
            <v>I</v>
          </cell>
          <cell r="I1135" t="str">
            <v>01MD7</v>
          </cell>
          <cell r="J1135" t="str">
            <v>CUSTOMER PROJECT MGR</v>
          </cell>
          <cell r="K1135">
            <v>1</v>
          </cell>
          <cell r="L1135">
            <v>27.94</v>
          </cell>
          <cell r="M1135">
            <v>27.94</v>
          </cell>
          <cell r="N1135" t="str">
            <v>Spv/Sup</v>
          </cell>
          <cell r="O1135">
            <v>0</v>
          </cell>
          <cell r="P1135">
            <v>27.94</v>
          </cell>
          <cell r="Q1135">
            <v>0</v>
          </cell>
          <cell r="R1135">
            <v>0</v>
          </cell>
          <cell r="S1135">
            <v>0</v>
          </cell>
        </row>
        <row r="1136">
          <cell r="B1136" t="str">
            <v>Power Systems</v>
          </cell>
          <cell r="C1136">
            <v>532</v>
          </cell>
          <cell r="D1136" t="str">
            <v>Not A &amp; G</v>
          </cell>
          <cell r="E1136">
            <v>5419</v>
          </cell>
          <cell r="F1136" t="str">
            <v>Dsbn - South Supvs/Dsgners</v>
          </cell>
          <cell r="G1136" t="str">
            <v>XM</v>
          </cell>
          <cell r="H1136" t="str">
            <v>M</v>
          </cell>
          <cell r="I1136" t="str">
            <v>01ME3</v>
          </cell>
          <cell r="J1136" t="str">
            <v>DISTRIBUTION AREA MGR I</v>
          </cell>
          <cell r="K1136">
            <v>1</v>
          </cell>
          <cell r="L1136">
            <v>55.3</v>
          </cell>
          <cell r="M1136">
            <v>55.3</v>
          </cell>
          <cell r="N1136" t="str">
            <v>Spv/Sup</v>
          </cell>
          <cell r="O1136">
            <v>0</v>
          </cell>
          <cell r="P1136">
            <v>55.3</v>
          </cell>
          <cell r="Q1136">
            <v>0</v>
          </cell>
          <cell r="R1136">
            <v>0</v>
          </cell>
          <cell r="S1136">
            <v>0</v>
          </cell>
        </row>
        <row r="1137">
          <cell r="B1137" t="str">
            <v>Power Systems</v>
          </cell>
          <cell r="C1137">
            <v>532</v>
          </cell>
          <cell r="D1137" t="str">
            <v>Not A &amp; G</v>
          </cell>
          <cell r="E1137">
            <v>5419</v>
          </cell>
          <cell r="F1137" t="str">
            <v>Dsbn - South Supvs/Dsgners</v>
          </cell>
          <cell r="G1137" t="str">
            <v>XM</v>
          </cell>
          <cell r="H1137" t="str">
            <v>I</v>
          </cell>
          <cell r="I1137" t="str">
            <v>01ME6</v>
          </cell>
          <cell r="J1137" t="str">
            <v>PROJECT DESIGNER II</v>
          </cell>
          <cell r="K1137">
            <v>2</v>
          </cell>
          <cell r="L1137">
            <v>23.28</v>
          </cell>
          <cell r="M1137">
            <v>46.56</v>
          </cell>
          <cell r="N1137" t="str">
            <v>Spv/Sup</v>
          </cell>
          <cell r="O1137">
            <v>0</v>
          </cell>
          <cell r="P1137">
            <v>46.56</v>
          </cell>
          <cell r="Q1137">
            <v>0</v>
          </cell>
          <cell r="R1137">
            <v>0</v>
          </cell>
          <cell r="S1137">
            <v>0</v>
          </cell>
        </row>
        <row r="1138">
          <cell r="B1138" t="str">
            <v>Power Systems</v>
          </cell>
          <cell r="C1138">
            <v>532</v>
          </cell>
          <cell r="D1138" t="str">
            <v>Not A &amp; G</v>
          </cell>
          <cell r="E1138">
            <v>5419</v>
          </cell>
          <cell r="F1138" t="str">
            <v>Dsbn - South Supvs/Dsgners</v>
          </cell>
          <cell r="G1138" t="str">
            <v>XM</v>
          </cell>
          <cell r="H1138" t="str">
            <v>I</v>
          </cell>
          <cell r="I1138" t="str">
            <v>01ME6</v>
          </cell>
          <cell r="J1138" t="str">
            <v>PROJECT DESIGNER II</v>
          </cell>
          <cell r="K1138">
            <v>1</v>
          </cell>
          <cell r="L1138">
            <v>23.31</v>
          </cell>
          <cell r="M1138">
            <v>23.31</v>
          </cell>
          <cell r="N1138" t="str">
            <v>Spv/Sup</v>
          </cell>
          <cell r="O1138">
            <v>0</v>
          </cell>
          <cell r="P1138">
            <v>23.31</v>
          </cell>
          <cell r="Q1138">
            <v>0</v>
          </cell>
          <cell r="R1138">
            <v>0</v>
          </cell>
          <cell r="S1138">
            <v>0</v>
          </cell>
        </row>
        <row r="1139">
          <cell r="B1139" t="str">
            <v>Power Systems</v>
          </cell>
          <cell r="C1139">
            <v>532</v>
          </cell>
          <cell r="D1139" t="str">
            <v>Not A &amp; G</v>
          </cell>
          <cell r="E1139">
            <v>5419</v>
          </cell>
          <cell r="F1139" t="str">
            <v>Dsbn - South Supvs/Dsgners</v>
          </cell>
          <cell r="G1139" t="str">
            <v>XM</v>
          </cell>
          <cell r="H1139" t="str">
            <v>I</v>
          </cell>
          <cell r="I1139" t="str">
            <v>01MF6</v>
          </cell>
          <cell r="J1139" t="str">
            <v>ASSOCIATE PROJECT DESIGNER</v>
          </cell>
          <cell r="K1139">
            <v>1</v>
          </cell>
          <cell r="L1139">
            <v>17.71</v>
          </cell>
          <cell r="M1139">
            <v>17.71</v>
          </cell>
          <cell r="N1139" t="str">
            <v>Spv/Sup</v>
          </cell>
          <cell r="O1139">
            <v>0</v>
          </cell>
          <cell r="P1139">
            <v>17.71</v>
          </cell>
          <cell r="Q1139">
            <v>0</v>
          </cell>
          <cell r="R1139">
            <v>0</v>
          </cell>
          <cell r="S1139">
            <v>0</v>
          </cell>
        </row>
        <row r="1140">
          <cell r="B1140" t="str">
            <v>Power Systems</v>
          </cell>
          <cell r="C1140">
            <v>532</v>
          </cell>
          <cell r="D1140" t="str">
            <v>Not A &amp; G</v>
          </cell>
          <cell r="E1140">
            <v>5419</v>
          </cell>
          <cell r="F1140" t="str">
            <v>Dsbn - South Supvs/Dsgners</v>
          </cell>
          <cell r="G1140" t="str">
            <v>XM</v>
          </cell>
          <cell r="H1140" t="str">
            <v>I</v>
          </cell>
          <cell r="I1140" t="str">
            <v>01MF6</v>
          </cell>
          <cell r="J1140" t="str">
            <v>ASSOCIATE PROJECT DESIGNER</v>
          </cell>
          <cell r="K1140">
            <v>1</v>
          </cell>
          <cell r="L1140">
            <v>18.350000000000001</v>
          </cell>
          <cell r="M1140">
            <v>18.350000000000001</v>
          </cell>
          <cell r="N1140" t="str">
            <v>Spv/Sup</v>
          </cell>
          <cell r="O1140">
            <v>0</v>
          </cell>
          <cell r="P1140">
            <v>18.350000000000001</v>
          </cell>
          <cell r="Q1140">
            <v>0</v>
          </cell>
          <cell r="R1140">
            <v>0</v>
          </cell>
          <cell r="S1140">
            <v>0</v>
          </cell>
        </row>
        <row r="1141">
          <cell r="B1141" t="str">
            <v>Power Systems</v>
          </cell>
          <cell r="C1141">
            <v>532</v>
          </cell>
          <cell r="D1141" t="str">
            <v>Not A &amp; G</v>
          </cell>
          <cell r="E1141">
            <v>5419</v>
          </cell>
          <cell r="F1141" t="str">
            <v>Dsbn - South Supvs/Dsgners</v>
          </cell>
          <cell r="G1141" t="str">
            <v>XM</v>
          </cell>
          <cell r="H1141" t="str">
            <v>I</v>
          </cell>
          <cell r="I1141" t="str">
            <v>01MF6</v>
          </cell>
          <cell r="J1141" t="str">
            <v>ASSOCIATE PROJECT DESIGNER</v>
          </cell>
          <cell r="K1141">
            <v>1</v>
          </cell>
          <cell r="L1141">
            <v>19.13</v>
          </cell>
          <cell r="M1141">
            <v>19.13</v>
          </cell>
          <cell r="N1141" t="str">
            <v>Spv/Sup</v>
          </cell>
          <cell r="O1141">
            <v>0</v>
          </cell>
          <cell r="P1141">
            <v>19.13</v>
          </cell>
          <cell r="Q1141">
            <v>0</v>
          </cell>
          <cell r="R1141">
            <v>0</v>
          </cell>
          <cell r="S1141">
            <v>0</v>
          </cell>
        </row>
        <row r="1142">
          <cell r="B1142" t="str">
            <v>Power Systems</v>
          </cell>
          <cell r="C1142">
            <v>532</v>
          </cell>
          <cell r="D1142" t="str">
            <v>Not A &amp; G</v>
          </cell>
          <cell r="E1142">
            <v>5419</v>
          </cell>
          <cell r="F1142" t="str">
            <v>Dsbn - South Supvs/Dsgners</v>
          </cell>
          <cell r="G1142" t="str">
            <v>XM</v>
          </cell>
          <cell r="H1142" t="str">
            <v>I</v>
          </cell>
          <cell r="I1142" t="str">
            <v>01MF6</v>
          </cell>
          <cell r="J1142" t="str">
            <v>ASSOCIATE PROJECT DESIGNER</v>
          </cell>
          <cell r="K1142">
            <v>2</v>
          </cell>
          <cell r="L1142">
            <v>19.89</v>
          </cell>
          <cell r="M1142">
            <v>39.78</v>
          </cell>
          <cell r="N1142" t="str">
            <v>Spv/Sup</v>
          </cell>
          <cell r="O1142">
            <v>0</v>
          </cell>
          <cell r="P1142">
            <v>39.78</v>
          </cell>
          <cell r="Q1142">
            <v>0</v>
          </cell>
          <cell r="R1142">
            <v>0</v>
          </cell>
          <cell r="S1142">
            <v>0</v>
          </cell>
        </row>
        <row r="1143">
          <cell r="B1143" t="str">
            <v>Power Systems</v>
          </cell>
          <cell r="C1143">
            <v>532</v>
          </cell>
          <cell r="D1143" t="str">
            <v>Not A &amp; G</v>
          </cell>
          <cell r="E1143">
            <v>5419</v>
          </cell>
          <cell r="F1143" t="str">
            <v>Dsbn - South Supvs/Dsgners</v>
          </cell>
          <cell r="G1143" t="str">
            <v>XM</v>
          </cell>
          <cell r="H1143" t="str">
            <v>I</v>
          </cell>
          <cell r="I1143" t="str">
            <v>01MF6</v>
          </cell>
          <cell r="J1143" t="str">
            <v>ASSOCIATE PROJECT DESIGNER</v>
          </cell>
          <cell r="K1143">
            <v>2</v>
          </cell>
          <cell r="L1143">
            <v>19.93</v>
          </cell>
          <cell r="M1143">
            <v>39.86</v>
          </cell>
          <cell r="N1143" t="str">
            <v>Spv/Sup</v>
          </cell>
          <cell r="O1143">
            <v>0</v>
          </cell>
          <cell r="P1143">
            <v>39.86</v>
          </cell>
          <cell r="Q1143">
            <v>0</v>
          </cell>
          <cell r="R1143">
            <v>0</v>
          </cell>
          <cell r="S1143">
            <v>0</v>
          </cell>
        </row>
        <row r="1144">
          <cell r="B1144" t="str">
            <v>Power Systems</v>
          </cell>
          <cell r="C1144">
            <v>532</v>
          </cell>
          <cell r="D1144" t="str">
            <v>Not A &amp; G</v>
          </cell>
          <cell r="E1144">
            <v>5419</v>
          </cell>
          <cell r="F1144" t="str">
            <v>Dsbn - South Supvs/Dsgners</v>
          </cell>
          <cell r="G1144" t="str">
            <v>XM</v>
          </cell>
          <cell r="H1144" t="str">
            <v>I</v>
          </cell>
          <cell r="I1144" t="str">
            <v>01MF6</v>
          </cell>
          <cell r="J1144" t="str">
            <v>ASSOCIATE PROJECT DESIGNER</v>
          </cell>
          <cell r="K1144">
            <v>1</v>
          </cell>
          <cell r="L1144">
            <v>20.54</v>
          </cell>
          <cell r="M1144">
            <v>20.54</v>
          </cell>
          <cell r="N1144" t="str">
            <v>Spv/Sup</v>
          </cell>
          <cell r="O1144">
            <v>0</v>
          </cell>
          <cell r="P1144">
            <v>20.54</v>
          </cell>
          <cell r="Q1144">
            <v>0</v>
          </cell>
          <cell r="R1144">
            <v>0</v>
          </cell>
          <cell r="S1144">
            <v>0</v>
          </cell>
        </row>
        <row r="1145">
          <cell r="B1145" t="str">
            <v>Power Systems</v>
          </cell>
          <cell r="C1145">
            <v>532</v>
          </cell>
          <cell r="D1145" t="str">
            <v>Not A &amp; G</v>
          </cell>
          <cell r="E1145">
            <v>5419</v>
          </cell>
          <cell r="F1145" t="str">
            <v>Dsbn - South Supvs/Dsgners</v>
          </cell>
          <cell r="G1145" t="str">
            <v>XM</v>
          </cell>
          <cell r="H1145" t="str">
            <v>I</v>
          </cell>
          <cell r="I1145" t="str">
            <v>01MF6</v>
          </cell>
          <cell r="J1145" t="str">
            <v>ASSOCIATE PROJECT DESIGNER</v>
          </cell>
          <cell r="K1145">
            <v>1</v>
          </cell>
          <cell r="L1145">
            <v>20.71</v>
          </cell>
          <cell r="M1145">
            <v>20.71</v>
          </cell>
          <cell r="N1145" t="str">
            <v>Spv/Sup</v>
          </cell>
          <cell r="O1145">
            <v>0</v>
          </cell>
          <cell r="P1145">
            <v>20.71</v>
          </cell>
          <cell r="Q1145">
            <v>0</v>
          </cell>
          <cell r="R1145">
            <v>0</v>
          </cell>
          <cell r="S1145">
            <v>0</v>
          </cell>
        </row>
        <row r="1146">
          <cell r="B1146" t="str">
            <v>Power Systems</v>
          </cell>
          <cell r="C1146">
            <v>532</v>
          </cell>
          <cell r="D1146" t="str">
            <v>Not A &amp; G</v>
          </cell>
          <cell r="E1146">
            <v>5419</v>
          </cell>
          <cell r="F1146" t="str">
            <v>Dsbn - South Supvs/Dsgners</v>
          </cell>
          <cell r="G1146" t="str">
            <v>XM</v>
          </cell>
          <cell r="H1146" t="str">
            <v>S</v>
          </cell>
          <cell r="I1146" t="str">
            <v>01MK5</v>
          </cell>
          <cell r="J1146" t="str">
            <v>SR CONTR CONSTRUCTION REPRESEN</v>
          </cell>
          <cell r="K1146">
            <v>1</v>
          </cell>
          <cell r="L1146">
            <v>31.49</v>
          </cell>
          <cell r="M1146">
            <v>31.49</v>
          </cell>
          <cell r="N1146" t="str">
            <v>Spv/Sup</v>
          </cell>
          <cell r="O1146">
            <v>0</v>
          </cell>
          <cell r="P1146">
            <v>31.49</v>
          </cell>
          <cell r="Q1146">
            <v>0</v>
          </cell>
          <cell r="R1146">
            <v>0</v>
          </cell>
          <cell r="S1146">
            <v>0</v>
          </cell>
        </row>
        <row r="1147">
          <cell r="B1147" t="str">
            <v>Power Systems</v>
          </cell>
          <cell r="C1147">
            <v>532</v>
          </cell>
          <cell r="D1147" t="str">
            <v>Not A &amp; G</v>
          </cell>
          <cell r="E1147">
            <v>5419</v>
          </cell>
          <cell r="F1147" t="str">
            <v>Dsbn - South Supvs/Dsgners</v>
          </cell>
          <cell r="G1147" t="str">
            <v>XM</v>
          </cell>
          <cell r="H1147" t="str">
            <v>S</v>
          </cell>
          <cell r="I1147" t="str">
            <v>01MK5</v>
          </cell>
          <cell r="J1147" t="str">
            <v>SR CONTR CONSTRUCTION REPRESEN</v>
          </cell>
          <cell r="K1147">
            <v>1</v>
          </cell>
          <cell r="L1147">
            <v>31.78</v>
          </cell>
          <cell r="M1147">
            <v>31.78</v>
          </cell>
          <cell r="N1147" t="str">
            <v>Spv/Sup</v>
          </cell>
          <cell r="O1147">
            <v>0</v>
          </cell>
          <cell r="P1147">
            <v>31.78</v>
          </cell>
          <cell r="Q1147">
            <v>0</v>
          </cell>
          <cell r="R1147">
            <v>0</v>
          </cell>
          <cell r="S1147">
            <v>0</v>
          </cell>
        </row>
        <row r="1148">
          <cell r="B1148" t="str">
            <v>Power Systems</v>
          </cell>
          <cell r="C1148">
            <v>532</v>
          </cell>
          <cell r="D1148" t="str">
            <v>Not A &amp; G</v>
          </cell>
          <cell r="E1148">
            <v>5419</v>
          </cell>
          <cell r="F1148" t="str">
            <v>Dsbn - South Supvs/Dsgners</v>
          </cell>
          <cell r="G1148" t="str">
            <v>XM</v>
          </cell>
          <cell r="H1148" t="str">
            <v>S</v>
          </cell>
          <cell r="I1148" t="str">
            <v>01MK5</v>
          </cell>
          <cell r="J1148" t="str">
            <v>SR CONTR CONSTRUCTION REPRESEN</v>
          </cell>
          <cell r="K1148">
            <v>1</v>
          </cell>
          <cell r="L1148">
            <v>32.08</v>
          </cell>
          <cell r="M1148">
            <v>32.08</v>
          </cell>
          <cell r="N1148" t="str">
            <v>Spv/Sup</v>
          </cell>
          <cell r="O1148">
            <v>0</v>
          </cell>
          <cell r="P1148">
            <v>32.08</v>
          </cell>
          <cell r="Q1148">
            <v>0</v>
          </cell>
          <cell r="R1148">
            <v>0</v>
          </cell>
          <cell r="S1148">
            <v>0</v>
          </cell>
        </row>
        <row r="1149">
          <cell r="B1149" t="str">
            <v>Power Systems</v>
          </cell>
          <cell r="C1149">
            <v>532</v>
          </cell>
          <cell r="D1149" t="str">
            <v>Not A &amp; G</v>
          </cell>
          <cell r="E1149">
            <v>5419</v>
          </cell>
          <cell r="F1149" t="str">
            <v>Dsbn - South Supvs/Dsgners</v>
          </cell>
          <cell r="G1149" t="str">
            <v>XM</v>
          </cell>
          <cell r="H1149" t="str">
            <v>S</v>
          </cell>
          <cell r="I1149" t="str">
            <v>01MK5</v>
          </cell>
          <cell r="J1149" t="str">
            <v>SR CONTR CONSTRUCTION REPRESEN</v>
          </cell>
          <cell r="K1149">
            <v>1</v>
          </cell>
          <cell r="L1149">
            <v>36.200000000000003</v>
          </cell>
          <cell r="M1149">
            <v>36.200000000000003</v>
          </cell>
          <cell r="N1149" t="str">
            <v>Spv/Sup</v>
          </cell>
          <cell r="O1149">
            <v>0</v>
          </cell>
          <cell r="P1149">
            <v>36.200000000000003</v>
          </cell>
          <cell r="Q1149">
            <v>0</v>
          </cell>
          <cell r="R1149">
            <v>0</v>
          </cell>
          <cell r="S1149">
            <v>0</v>
          </cell>
        </row>
        <row r="1150">
          <cell r="B1150" t="str">
            <v>Power Systems</v>
          </cell>
          <cell r="C1150">
            <v>532</v>
          </cell>
          <cell r="D1150" t="str">
            <v>Not A &amp; G</v>
          </cell>
          <cell r="E1150">
            <v>5419</v>
          </cell>
          <cell r="F1150" t="str">
            <v>Dsbn - South Supvs/Dsgners</v>
          </cell>
          <cell r="G1150" t="str">
            <v>XM</v>
          </cell>
          <cell r="H1150" t="str">
            <v>S</v>
          </cell>
          <cell r="I1150" t="str">
            <v>01ML5</v>
          </cell>
          <cell r="J1150" t="str">
            <v>CONTRACTOR CONSTRUCTION REP</v>
          </cell>
          <cell r="K1150">
            <v>1</v>
          </cell>
          <cell r="L1150">
            <v>27.78</v>
          </cell>
          <cell r="M1150">
            <v>27.78</v>
          </cell>
          <cell r="N1150" t="str">
            <v>Spv/Sup</v>
          </cell>
          <cell r="O1150">
            <v>0</v>
          </cell>
          <cell r="P1150">
            <v>27.78</v>
          </cell>
          <cell r="Q1150">
            <v>0</v>
          </cell>
          <cell r="R1150">
            <v>0</v>
          </cell>
          <cell r="S1150">
            <v>0</v>
          </cell>
        </row>
        <row r="1151">
          <cell r="B1151" t="str">
            <v>Power Systems</v>
          </cell>
          <cell r="C1151">
            <v>532</v>
          </cell>
          <cell r="D1151" t="str">
            <v>Not A &amp; G</v>
          </cell>
          <cell r="E1151">
            <v>5419</v>
          </cell>
          <cell r="F1151" t="str">
            <v>Dsbn - South Supvs/Dsgners</v>
          </cell>
          <cell r="G1151" t="str">
            <v>XM</v>
          </cell>
          <cell r="H1151" t="str">
            <v>S</v>
          </cell>
          <cell r="I1151" t="str">
            <v>01MP5</v>
          </cell>
          <cell r="J1151" t="str">
            <v>DISTRIBUTION SUPV II</v>
          </cell>
          <cell r="K1151">
            <v>1</v>
          </cell>
          <cell r="L1151">
            <v>35.43</v>
          </cell>
          <cell r="M1151">
            <v>35.43</v>
          </cell>
          <cell r="N1151" t="str">
            <v>Spv/Sup</v>
          </cell>
          <cell r="O1151">
            <v>0</v>
          </cell>
          <cell r="P1151">
            <v>35.43</v>
          </cell>
          <cell r="Q1151">
            <v>0</v>
          </cell>
          <cell r="R1151">
            <v>0</v>
          </cell>
          <cell r="S1151">
            <v>0</v>
          </cell>
        </row>
        <row r="1152">
          <cell r="B1152" t="str">
            <v>Power Systems</v>
          </cell>
          <cell r="C1152">
            <v>532</v>
          </cell>
          <cell r="D1152" t="str">
            <v>Not A &amp; G</v>
          </cell>
          <cell r="E1152">
            <v>5419</v>
          </cell>
          <cell r="F1152" t="str">
            <v>Dsbn - South Supvs/Dsgners</v>
          </cell>
          <cell r="G1152" t="str">
            <v>XM</v>
          </cell>
          <cell r="H1152" t="str">
            <v>S</v>
          </cell>
          <cell r="I1152" t="str">
            <v>01MP5</v>
          </cell>
          <cell r="J1152" t="str">
            <v>DISTRIBUTION SUPV II</v>
          </cell>
          <cell r="K1152">
            <v>2</v>
          </cell>
          <cell r="L1152">
            <v>35.909999999999997</v>
          </cell>
          <cell r="M1152">
            <v>71.819999999999993</v>
          </cell>
          <cell r="N1152" t="str">
            <v>Spv/Sup</v>
          </cell>
          <cell r="O1152">
            <v>0</v>
          </cell>
          <cell r="P1152">
            <v>71.819999999999993</v>
          </cell>
          <cell r="Q1152">
            <v>0</v>
          </cell>
          <cell r="R1152">
            <v>0</v>
          </cell>
          <cell r="S1152">
            <v>0</v>
          </cell>
        </row>
        <row r="1153">
          <cell r="B1153" t="str">
            <v>Power Systems</v>
          </cell>
          <cell r="C1153">
            <v>532</v>
          </cell>
          <cell r="D1153" t="str">
            <v>Not A &amp; G</v>
          </cell>
          <cell r="E1153">
            <v>5419</v>
          </cell>
          <cell r="F1153" t="str">
            <v>Dsbn - South Supvs/Dsgners</v>
          </cell>
          <cell r="G1153" t="str">
            <v>XM</v>
          </cell>
          <cell r="H1153" t="str">
            <v>S</v>
          </cell>
          <cell r="I1153" t="str">
            <v>01MP5</v>
          </cell>
          <cell r="J1153" t="str">
            <v>DISTRIBUTION SUPV II</v>
          </cell>
          <cell r="K1153">
            <v>1</v>
          </cell>
          <cell r="L1153">
            <v>36.49</v>
          </cell>
          <cell r="M1153">
            <v>36.49</v>
          </cell>
          <cell r="N1153" t="str">
            <v>Spv/Sup</v>
          </cell>
          <cell r="O1153">
            <v>0</v>
          </cell>
          <cell r="P1153">
            <v>36.49</v>
          </cell>
          <cell r="Q1153">
            <v>0</v>
          </cell>
          <cell r="R1153">
            <v>0</v>
          </cell>
          <cell r="S1153">
            <v>0</v>
          </cell>
        </row>
        <row r="1154">
          <cell r="B1154" t="str">
            <v>Power Systems</v>
          </cell>
          <cell r="C1154">
            <v>532</v>
          </cell>
          <cell r="D1154" t="str">
            <v>Not A &amp; G</v>
          </cell>
          <cell r="E1154">
            <v>5419</v>
          </cell>
          <cell r="F1154" t="str">
            <v>Dsbn - South Supvs/Dsgners</v>
          </cell>
          <cell r="G1154" t="str">
            <v>XM</v>
          </cell>
          <cell r="H1154" t="str">
            <v>S</v>
          </cell>
          <cell r="I1154" t="str">
            <v>01MP5</v>
          </cell>
          <cell r="J1154" t="str">
            <v>DISTRIBUTION SUPV II</v>
          </cell>
          <cell r="K1154">
            <v>1</v>
          </cell>
          <cell r="L1154">
            <v>36.54</v>
          </cell>
          <cell r="M1154">
            <v>36.54</v>
          </cell>
          <cell r="N1154" t="str">
            <v>Spv/Sup</v>
          </cell>
          <cell r="O1154">
            <v>0</v>
          </cell>
          <cell r="P1154">
            <v>36.54</v>
          </cell>
          <cell r="Q1154">
            <v>0</v>
          </cell>
          <cell r="R1154">
            <v>0</v>
          </cell>
          <cell r="S1154">
            <v>0</v>
          </cell>
        </row>
        <row r="1155">
          <cell r="B1155" t="str">
            <v>Power Systems</v>
          </cell>
          <cell r="C1155">
            <v>532</v>
          </cell>
          <cell r="D1155" t="str">
            <v>Not A &amp; G</v>
          </cell>
          <cell r="E1155">
            <v>5419</v>
          </cell>
          <cell r="F1155" t="str">
            <v>Dsbn - South Supvs/Dsgners</v>
          </cell>
          <cell r="G1155" t="str">
            <v>XM</v>
          </cell>
          <cell r="H1155" t="str">
            <v>S</v>
          </cell>
          <cell r="I1155" t="str">
            <v>01MP5</v>
          </cell>
          <cell r="J1155" t="str">
            <v>DISTRIBUTION SUPV II</v>
          </cell>
          <cell r="K1155">
            <v>1</v>
          </cell>
          <cell r="L1155">
            <v>36.58</v>
          </cell>
          <cell r="M1155">
            <v>36.58</v>
          </cell>
          <cell r="N1155" t="str">
            <v>Spv/Sup</v>
          </cell>
          <cell r="O1155">
            <v>0</v>
          </cell>
          <cell r="P1155">
            <v>36.58</v>
          </cell>
          <cell r="Q1155">
            <v>0</v>
          </cell>
          <cell r="R1155">
            <v>0</v>
          </cell>
          <cell r="S1155">
            <v>0</v>
          </cell>
        </row>
        <row r="1156">
          <cell r="B1156" t="str">
            <v>Power Systems</v>
          </cell>
          <cell r="C1156">
            <v>532</v>
          </cell>
          <cell r="D1156" t="str">
            <v>Not A &amp; G</v>
          </cell>
          <cell r="E1156">
            <v>5419</v>
          </cell>
          <cell r="F1156" t="str">
            <v>Dsbn - South Supvs/Dsgners</v>
          </cell>
          <cell r="G1156" t="str">
            <v>XM</v>
          </cell>
          <cell r="H1156" t="str">
            <v>S</v>
          </cell>
          <cell r="I1156" t="str">
            <v>01MP5</v>
          </cell>
          <cell r="J1156" t="str">
            <v>DISTRIBUTION SUPV II</v>
          </cell>
          <cell r="K1156">
            <v>1</v>
          </cell>
          <cell r="L1156">
            <v>36.78</v>
          </cell>
          <cell r="M1156">
            <v>36.78</v>
          </cell>
          <cell r="N1156" t="str">
            <v>Spv/Sup</v>
          </cell>
          <cell r="O1156">
            <v>0</v>
          </cell>
          <cell r="P1156">
            <v>36.78</v>
          </cell>
          <cell r="Q1156">
            <v>0</v>
          </cell>
          <cell r="R1156">
            <v>0</v>
          </cell>
          <cell r="S1156">
            <v>0</v>
          </cell>
        </row>
        <row r="1157">
          <cell r="B1157" t="str">
            <v>Power Systems</v>
          </cell>
          <cell r="C1157">
            <v>532</v>
          </cell>
          <cell r="D1157" t="str">
            <v>Not A &amp; G</v>
          </cell>
          <cell r="E1157">
            <v>5419</v>
          </cell>
          <cell r="F1157" t="str">
            <v>Dsbn - South Supvs/Dsgners</v>
          </cell>
          <cell r="G1157" t="str">
            <v>XM</v>
          </cell>
          <cell r="H1157" t="str">
            <v>S</v>
          </cell>
          <cell r="I1157" t="str">
            <v>01MP5</v>
          </cell>
          <cell r="J1157" t="str">
            <v>DISTRIBUTION SUPV II</v>
          </cell>
          <cell r="K1157">
            <v>1</v>
          </cell>
          <cell r="L1157">
            <v>36.79</v>
          </cell>
          <cell r="M1157">
            <v>36.79</v>
          </cell>
          <cell r="N1157" t="str">
            <v>Spv/Sup</v>
          </cell>
          <cell r="O1157">
            <v>0</v>
          </cell>
          <cell r="P1157">
            <v>36.79</v>
          </cell>
          <cell r="Q1157">
            <v>0</v>
          </cell>
          <cell r="R1157">
            <v>0</v>
          </cell>
          <cell r="S1157">
            <v>0</v>
          </cell>
        </row>
        <row r="1158">
          <cell r="B1158" t="str">
            <v>Power Systems</v>
          </cell>
          <cell r="C1158">
            <v>532</v>
          </cell>
          <cell r="D1158" t="str">
            <v>Not A &amp; G</v>
          </cell>
          <cell r="E1158">
            <v>5419</v>
          </cell>
          <cell r="F1158" t="str">
            <v>Dsbn - South Supvs/Dsgners</v>
          </cell>
          <cell r="G1158" t="str">
            <v>XM</v>
          </cell>
          <cell r="H1158" t="str">
            <v>S</v>
          </cell>
          <cell r="I1158" t="str">
            <v>01MP5</v>
          </cell>
          <cell r="J1158" t="str">
            <v>DISTRIBUTION SUPV II</v>
          </cell>
          <cell r="K1158">
            <v>1</v>
          </cell>
          <cell r="L1158">
            <v>37.1</v>
          </cell>
          <cell r="M1158">
            <v>37.1</v>
          </cell>
          <cell r="N1158" t="str">
            <v>Spv/Sup</v>
          </cell>
          <cell r="O1158">
            <v>0</v>
          </cell>
          <cell r="P1158">
            <v>37.1</v>
          </cell>
          <cell r="Q1158">
            <v>0</v>
          </cell>
          <cell r="R1158">
            <v>0</v>
          </cell>
          <cell r="S1158">
            <v>0</v>
          </cell>
        </row>
        <row r="1159">
          <cell r="B1159" t="str">
            <v>Power Systems</v>
          </cell>
          <cell r="C1159">
            <v>532</v>
          </cell>
          <cell r="D1159" t="str">
            <v>Not A &amp; G</v>
          </cell>
          <cell r="E1159">
            <v>5419</v>
          </cell>
          <cell r="F1159" t="str">
            <v>Dsbn - South Supvs/Dsgners</v>
          </cell>
          <cell r="G1159" t="str">
            <v>XM</v>
          </cell>
          <cell r="H1159" t="str">
            <v>S</v>
          </cell>
          <cell r="I1159" t="str">
            <v>01MQ5</v>
          </cell>
          <cell r="J1159" t="str">
            <v>DISTRIBUTION SUPV III</v>
          </cell>
          <cell r="K1159">
            <v>1</v>
          </cell>
          <cell r="L1159">
            <v>34.19</v>
          </cell>
          <cell r="M1159">
            <v>34.19</v>
          </cell>
          <cell r="N1159" t="str">
            <v>Spv/Sup</v>
          </cell>
          <cell r="O1159">
            <v>0</v>
          </cell>
          <cell r="P1159">
            <v>34.19</v>
          </cell>
          <cell r="Q1159">
            <v>0</v>
          </cell>
          <cell r="R1159">
            <v>0</v>
          </cell>
          <cell r="S1159">
            <v>0</v>
          </cell>
        </row>
        <row r="1160">
          <cell r="B1160" t="str">
            <v>Power Systems</v>
          </cell>
          <cell r="C1160">
            <v>532</v>
          </cell>
          <cell r="D1160" t="str">
            <v>Not A &amp; G</v>
          </cell>
          <cell r="E1160">
            <v>5419</v>
          </cell>
          <cell r="F1160" t="str">
            <v>Dsbn - South Supvs/Dsgners</v>
          </cell>
          <cell r="G1160" t="str">
            <v>NB</v>
          </cell>
          <cell r="H1160" t="str">
            <v>I</v>
          </cell>
          <cell r="I1160" t="str">
            <v>01X62</v>
          </cell>
          <cell r="J1160" t="str">
            <v>ADMINISTRATIVE SPECIALIST II</v>
          </cell>
          <cell r="K1160">
            <v>1</v>
          </cell>
          <cell r="L1160">
            <v>14.44</v>
          </cell>
          <cell r="M1160">
            <v>14.44</v>
          </cell>
          <cell r="N1160" t="str">
            <v>Spv/Sup</v>
          </cell>
          <cell r="O1160">
            <v>0</v>
          </cell>
          <cell r="P1160">
            <v>14.44</v>
          </cell>
          <cell r="Q1160">
            <v>0</v>
          </cell>
          <cell r="R1160">
            <v>0</v>
          </cell>
          <cell r="S1160">
            <v>0</v>
          </cell>
        </row>
        <row r="1161">
          <cell r="B1161" t="str">
            <v>Power Systems</v>
          </cell>
          <cell r="C1161">
            <v>532</v>
          </cell>
          <cell r="D1161" t="str">
            <v>Not A &amp; G</v>
          </cell>
          <cell r="E1161">
            <v>5419</v>
          </cell>
          <cell r="F1161" t="str">
            <v>Dsbn - South Supvs/Dsgners</v>
          </cell>
          <cell r="G1161" t="str">
            <v>NB</v>
          </cell>
          <cell r="H1161" t="str">
            <v>I</v>
          </cell>
          <cell r="I1161" t="str">
            <v>01X62</v>
          </cell>
          <cell r="J1161" t="str">
            <v>ADMINISTRATIVE SPECIALIST II</v>
          </cell>
          <cell r="K1161">
            <v>1</v>
          </cell>
          <cell r="L1161">
            <v>14.99</v>
          </cell>
          <cell r="M1161">
            <v>14.99</v>
          </cell>
          <cell r="N1161" t="str">
            <v>Spv/Sup</v>
          </cell>
          <cell r="O1161">
            <v>0</v>
          </cell>
          <cell r="P1161">
            <v>14.99</v>
          </cell>
          <cell r="Q1161">
            <v>0</v>
          </cell>
          <cell r="R1161">
            <v>0</v>
          </cell>
          <cell r="S1161">
            <v>0</v>
          </cell>
        </row>
        <row r="1162">
          <cell r="B1162" t="str">
            <v>Power Systems</v>
          </cell>
          <cell r="C1162">
            <v>532</v>
          </cell>
          <cell r="D1162" t="str">
            <v>Not A &amp; G</v>
          </cell>
          <cell r="E1162">
            <v>5419</v>
          </cell>
          <cell r="F1162" t="str">
            <v>Dsbn - South Supvs/Dsgners</v>
          </cell>
          <cell r="G1162" t="str">
            <v>NB</v>
          </cell>
          <cell r="H1162" t="str">
            <v>I</v>
          </cell>
          <cell r="I1162" t="str">
            <v>01X63</v>
          </cell>
          <cell r="J1162" t="str">
            <v>ADMINISTRATIVE SPECIALIST I</v>
          </cell>
          <cell r="K1162">
            <v>1</v>
          </cell>
          <cell r="L1162">
            <v>15.28</v>
          </cell>
          <cell r="M1162">
            <v>15.28</v>
          </cell>
          <cell r="N1162" t="str">
            <v>Spv/Sup</v>
          </cell>
          <cell r="O1162">
            <v>0</v>
          </cell>
          <cell r="P1162">
            <v>15.28</v>
          </cell>
          <cell r="Q1162">
            <v>0</v>
          </cell>
          <cell r="R1162">
            <v>0</v>
          </cell>
          <cell r="S1162">
            <v>0</v>
          </cell>
        </row>
        <row r="1163">
          <cell r="B1163" t="str">
            <v>Power Systems</v>
          </cell>
          <cell r="C1163">
            <v>532</v>
          </cell>
          <cell r="D1163" t="str">
            <v>Not A &amp; G</v>
          </cell>
          <cell r="E1163">
            <v>5419</v>
          </cell>
          <cell r="F1163" t="str">
            <v>Dsbn - South Supvs/Dsgners</v>
          </cell>
          <cell r="G1163" t="str">
            <v>NB</v>
          </cell>
          <cell r="H1163" t="str">
            <v>I</v>
          </cell>
          <cell r="I1163" t="str">
            <v>01X63</v>
          </cell>
          <cell r="J1163" t="str">
            <v>ADMINISTRATIVE SPECIALIST I</v>
          </cell>
          <cell r="K1163">
            <v>1</v>
          </cell>
          <cell r="L1163">
            <v>16.78</v>
          </cell>
          <cell r="M1163">
            <v>16.78</v>
          </cell>
          <cell r="N1163" t="str">
            <v>Spv/Sup</v>
          </cell>
          <cell r="O1163">
            <v>0</v>
          </cell>
          <cell r="P1163">
            <v>16.78</v>
          </cell>
          <cell r="Q1163">
            <v>0</v>
          </cell>
          <cell r="R1163">
            <v>0</v>
          </cell>
          <cell r="S1163">
            <v>0</v>
          </cell>
        </row>
        <row r="1164">
          <cell r="B1164" t="str">
            <v>Power Systems</v>
          </cell>
          <cell r="C1164">
            <v>532</v>
          </cell>
          <cell r="D1164" t="str">
            <v>Not A &amp; G</v>
          </cell>
          <cell r="E1164">
            <v>5419</v>
          </cell>
          <cell r="F1164" t="str">
            <v>Dsbn - South Supvs/Dsgners</v>
          </cell>
          <cell r="G1164" t="str">
            <v>NB</v>
          </cell>
          <cell r="H1164" t="str">
            <v>I</v>
          </cell>
          <cell r="I1164" t="str">
            <v>01X64</v>
          </cell>
          <cell r="J1164" t="str">
            <v>ADMINISTRATIVE TECHNICIAN</v>
          </cell>
          <cell r="K1164">
            <v>1</v>
          </cell>
          <cell r="L1164">
            <v>16.829999999999998</v>
          </cell>
          <cell r="M1164">
            <v>16.829999999999998</v>
          </cell>
          <cell r="N1164" t="str">
            <v>Spv/Sup</v>
          </cell>
          <cell r="O1164">
            <v>0</v>
          </cell>
          <cell r="P1164">
            <v>16.829999999999998</v>
          </cell>
          <cell r="Q1164">
            <v>0</v>
          </cell>
          <cell r="R1164">
            <v>0</v>
          </cell>
          <cell r="S1164">
            <v>0</v>
          </cell>
        </row>
        <row r="1165">
          <cell r="B1165" t="str">
            <v>Power Systems</v>
          </cell>
          <cell r="C1165">
            <v>136</v>
          </cell>
          <cell r="D1165" t="str">
            <v>Not A &amp; G</v>
          </cell>
          <cell r="E1165">
            <v>1311</v>
          </cell>
          <cell r="F1165" t="str">
            <v>Dsbn - St Augustine Op</v>
          </cell>
          <cell r="G1165" t="str">
            <v>BU</v>
          </cell>
          <cell r="H1165" t="str">
            <v>I</v>
          </cell>
          <cell r="I1165" t="str">
            <v>05475</v>
          </cell>
          <cell r="J1165" t="str">
            <v>LINE SPEC</v>
          </cell>
          <cell r="K1165">
            <v>2</v>
          </cell>
          <cell r="L1165">
            <v>26.04</v>
          </cell>
          <cell r="M1165">
            <v>52.08</v>
          </cell>
          <cell r="N1165" t="str">
            <v>Line</v>
          </cell>
          <cell r="O1165">
            <v>0</v>
          </cell>
          <cell r="P1165">
            <v>0</v>
          </cell>
          <cell r="Q1165">
            <v>0</v>
          </cell>
          <cell r="R1165">
            <v>52.08</v>
          </cell>
          <cell r="S1165">
            <v>0</v>
          </cell>
        </row>
        <row r="1166">
          <cell r="B1166" t="str">
            <v>Power Systems</v>
          </cell>
          <cell r="C1166">
            <v>136</v>
          </cell>
          <cell r="D1166" t="str">
            <v>Not A &amp; G</v>
          </cell>
          <cell r="E1166">
            <v>1311</v>
          </cell>
          <cell r="F1166" t="str">
            <v>Dsbn - St Augustine Op</v>
          </cell>
          <cell r="G1166" t="str">
            <v>BU</v>
          </cell>
          <cell r="H1166" t="str">
            <v>I</v>
          </cell>
          <cell r="I1166" t="str">
            <v>05944</v>
          </cell>
          <cell r="J1166" t="str">
            <v>RESTORATION SPEC</v>
          </cell>
          <cell r="K1166">
            <v>8</v>
          </cell>
          <cell r="L1166">
            <v>26.3</v>
          </cell>
          <cell r="M1166">
            <v>210.4</v>
          </cell>
          <cell r="N1166" t="str">
            <v>Line</v>
          </cell>
          <cell r="O1166">
            <v>0</v>
          </cell>
          <cell r="P1166">
            <v>0</v>
          </cell>
          <cell r="Q1166">
            <v>0</v>
          </cell>
          <cell r="R1166">
            <v>210.4</v>
          </cell>
          <cell r="S1166">
            <v>0</v>
          </cell>
        </row>
        <row r="1167">
          <cell r="B1167" t="str">
            <v>Power Systems</v>
          </cell>
          <cell r="C1167">
            <v>136</v>
          </cell>
          <cell r="D1167" t="str">
            <v>Not A &amp; G</v>
          </cell>
          <cell r="E1167">
            <v>1311</v>
          </cell>
          <cell r="F1167" t="str">
            <v>Dsbn - St Augustine Op</v>
          </cell>
          <cell r="G1167" t="str">
            <v>BU</v>
          </cell>
          <cell r="H1167" t="str">
            <v>I</v>
          </cell>
          <cell r="I1167" t="str">
            <v>05984</v>
          </cell>
          <cell r="J1167" t="str">
            <v>SR LINE SPEC OL</v>
          </cell>
          <cell r="K1167">
            <v>2</v>
          </cell>
          <cell r="L1167">
            <v>27.37</v>
          </cell>
          <cell r="M1167">
            <v>54.74</v>
          </cell>
          <cell r="N1167" t="str">
            <v>Line</v>
          </cell>
          <cell r="O1167">
            <v>0</v>
          </cell>
          <cell r="P1167">
            <v>0</v>
          </cell>
          <cell r="Q1167">
            <v>0</v>
          </cell>
          <cell r="R1167">
            <v>54.74</v>
          </cell>
          <cell r="S1167">
            <v>0</v>
          </cell>
        </row>
        <row r="1168">
          <cell r="B1168" t="str">
            <v>Power Systems</v>
          </cell>
          <cell r="C1168">
            <v>136</v>
          </cell>
          <cell r="D1168" t="str">
            <v>Not A &amp; G</v>
          </cell>
          <cell r="E1168">
            <v>1311</v>
          </cell>
          <cell r="F1168" t="str">
            <v>Dsbn - St Augustine Op</v>
          </cell>
          <cell r="G1168" t="str">
            <v>BU</v>
          </cell>
          <cell r="H1168" t="str">
            <v>I</v>
          </cell>
          <cell r="I1168" t="str">
            <v>05E37</v>
          </cell>
          <cell r="J1168" t="str">
            <v>GROUND WORKER - EARLY</v>
          </cell>
          <cell r="K1168">
            <v>1</v>
          </cell>
          <cell r="L1168">
            <v>21.16</v>
          </cell>
          <cell r="M1168">
            <v>21.16</v>
          </cell>
          <cell r="N1168" t="str">
            <v>Line</v>
          </cell>
          <cell r="O1168">
            <v>0</v>
          </cell>
          <cell r="P1168">
            <v>0</v>
          </cell>
          <cell r="Q1168">
            <v>0</v>
          </cell>
          <cell r="R1168">
            <v>21.16</v>
          </cell>
          <cell r="S1168">
            <v>0</v>
          </cell>
        </row>
        <row r="1169">
          <cell r="B1169" t="str">
            <v>Power Systems</v>
          </cell>
          <cell r="C1169">
            <v>136</v>
          </cell>
          <cell r="D1169" t="str">
            <v>Not A &amp; G</v>
          </cell>
          <cell r="E1169">
            <v>1311</v>
          </cell>
          <cell r="F1169" t="str">
            <v>Dsbn - St Augustine Op</v>
          </cell>
          <cell r="G1169" t="str">
            <v>BU</v>
          </cell>
          <cell r="H1169" t="str">
            <v>I</v>
          </cell>
          <cell r="I1169" t="str">
            <v>05E40</v>
          </cell>
          <cell r="J1169" t="str">
            <v>CABLE SPLICER - EARLY</v>
          </cell>
          <cell r="K1169">
            <v>1</v>
          </cell>
          <cell r="L1169">
            <v>26.3</v>
          </cell>
          <cell r="M1169">
            <v>26.3</v>
          </cell>
          <cell r="N1169" t="str">
            <v>Line</v>
          </cell>
          <cell r="O1169">
            <v>0</v>
          </cell>
          <cell r="P1169">
            <v>0</v>
          </cell>
          <cell r="Q1169">
            <v>0</v>
          </cell>
          <cell r="R1169">
            <v>26.3</v>
          </cell>
          <cell r="S1169">
            <v>0</v>
          </cell>
        </row>
        <row r="1170">
          <cell r="B1170" t="str">
            <v>Power Systems</v>
          </cell>
          <cell r="C1170">
            <v>580</v>
          </cell>
          <cell r="D1170" t="str">
            <v>Not A &amp; G</v>
          </cell>
          <cell r="E1170">
            <v>5629</v>
          </cell>
          <cell r="F1170" t="str">
            <v>Supervisory - Sarasota</v>
          </cell>
          <cell r="G1170" t="str">
            <v>XM</v>
          </cell>
          <cell r="H1170" t="str">
            <v>I</v>
          </cell>
          <cell r="I1170" t="str">
            <v>01DF2</v>
          </cell>
          <cell r="J1170" t="str">
            <v>ANALYST II</v>
          </cell>
          <cell r="K1170">
            <v>1</v>
          </cell>
          <cell r="L1170">
            <v>25.46</v>
          </cell>
          <cell r="M1170">
            <v>25.46</v>
          </cell>
          <cell r="N1170" t="str">
            <v>Spv/Sup</v>
          </cell>
          <cell r="O1170">
            <v>0</v>
          </cell>
          <cell r="P1170">
            <v>25.46</v>
          </cell>
          <cell r="Q1170">
            <v>0</v>
          </cell>
          <cell r="R1170">
            <v>0</v>
          </cell>
          <cell r="S1170">
            <v>0</v>
          </cell>
        </row>
        <row r="1171">
          <cell r="B1171" t="str">
            <v>Power Systems</v>
          </cell>
          <cell r="C1171">
            <v>580</v>
          </cell>
          <cell r="D1171" t="str">
            <v>Not A &amp; G</v>
          </cell>
          <cell r="E1171">
            <v>5629</v>
          </cell>
          <cell r="F1171" t="str">
            <v>Supervisory - Sarasota</v>
          </cell>
          <cell r="G1171" t="str">
            <v>XM</v>
          </cell>
          <cell r="H1171" t="str">
            <v>M</v>
          </cell>
          <cell r="I1171" t="str">
            <v>01M23</v>
          </cell>
          <cell r="J1171" t="str">
            <v>DISTRIBUTION OPERATIONS MGR II</v>
          </cell>
          <cell r="K1171">
            <v>1</v>
          </cell>
          <cell r="L1171">
            <v>39.65</v>
          </cell>
          <cell r="M1171">
            <v>39.65</v>
          </cell>
          <cell r="N1171" t="str">
            <v>Spv/Sup</v>
          </cell>
          <cell r="O1171">
            <v>0</v>
          </cell>
          <cell r="P1171">
            <v>39.65</v>
          </cell>
          <cell r="Q1171">
            <v>0</v>
          </cell>
          <cell r="R1171">
            <v>0</v>
          </cell>
          <cell r="S1171">
            <v>0</v>
          </cell>
        </row>
        <row r="1172">
          <cell r="B1172" t="str">
            <v>Power Systems</v>
          </cell>
          <cell r="C1172">
            <v>580</v>
          </cell>
          <cell r="D1172" t="str">
            <v>Not A &amp; G</v>
          </cell>
          <cell r="E1172">
            <v>5629</v>
          </cell>
          <cell r="F1172" t="str">
            <v>Supervisory - Sarasota</v>
          </cell>
          <cell r="G1172" t="str">
            <v>XM</v>
          </cell>
          <cell r="H1172" t="str">
            <v>S</v>
          </cell>
          <cell r="I1172" t="str">
            <v>01M55</v>
          </cell>
          <cell r="J1172" t="str">
            <v>DISTRIBUTION OPERATIONS AREA S</v>
          </cell>
          <cell r="K1172">
            <v>1</v>
          </cell>
          <cell r="L1172">
            <v>36.380000000000003</v>
          </cell>
          <cell r="M1172">
            <v>36.380000000000003</v>
          </cell>
          <cell r="N1172" t="str">
            <v>Spv/Sup</v>
          </cell>
          <cell r="O1172">
            <v>0</v>
          </cell>
          <cell r="P1172">
            <v>36.380000000000003</v>
          </cell>
          <cell r="Q1172">
            <v>0</v>
          </cell>
          <cell r="R1172">
            <v>0</v>
          </cell>
          <cell r="S1172">
            <v>0</v>
          </cell>
        </row>
        <row r="1173">
          <cell r="B1173" t="str">
            <v>Power Systems</v>
          </cell>
          <cell r="C1173">
            <v>580</v>
          </cell>
          <cell r="D1173" t="str">
            <v>Not A &amp; G</v>
          </cell>
          <cell r="E1173">
            <v>5629</v>
          </cell>
          <cell r="F1173" t="str">
            <v>Supervisory - Sarasota</v>
          </cell>
          <cell r="G1173" t="str">
            <v>XM</v>
          </cell>
          <cell r="H1173" t="str">
            <v>I</v>
          </cell>
          <cell r="I1173" t="str">
            <v>01MB4</v>
          </cell>
          <cell r="J1173" t="str">
            <v>DISTRIBUTION ANALYST I</v>
          </cell>
          <cell r="K1173">
            <v>1</v>
          </cell>
          <cell r="L1173">
            <v>30.79</v>
          </cell>
          <cell r="M1173">
            <v>30.79</v>
          </cell>
          <cell r="N1173" t="str">
            <v>Spv/Sup</v>
          </cell>
          <cell r="O1173">
            <v>0</v>
          </cell>
          <cell r="P1173">
            <v>30.79</v>
          </cell>
          <cell r="Q1173">
            <v>0</v>
          </cell>
          <cell r="R1173">
            <v>0</v>
          </cell>
          <cell r="S1173">
            <v>0</v>
          </cell>
        </row>
        <row r="1174">
          <cell r="B1174" t="str">
            <v>Power Systems</v>
          </cell>
          <cell r="C1174">
            <v>580</v>
          </cell>
          <cell r="D1174" t="str">
            <v>Not A &amp; G</v>
          </cell>
          <cell r="E1174">
            <v>5629</v>
          </cell>
          <cell r="F1174" t="str">
            <v>Supervisory - Sarasota</v>
          </cell>
          <cell r="G1174" t="str">
            <v>XM</v>
          </cell>
          <cell r="H1174" t="str">
            <v>I</v>
          </cell>
          <cell r="I1174" t="str">
            <v>01MB6</v>
          </cell>
          <cell r="J1174" t="str">
            <v>SYSTEM PROJECT MGR</v>
          </cell>
          <cell r="K1174">
            <v>1</v>
          </cell>
          <cell r="L1174">
            <v>27.71</v>
          </cell>
          <cell r="M1174">
            <v>27.71</v>
          </cell>
          <cell r="N1174" t="str">
            <v>Spv/Sup</v>
          </cell>
          <cell r="O1174">
            <v>0</v>
          </cell>
          <cell r="P1174">
            <v>27.71</v>
          </cell>
          <cell r="Q1174">
            <v>0</v>
          </cell>
          <cell r="R1174">
            <v>0</v>
          </cell>
          <cell r="S1174">
            <v>0</v>
          </cell>
        </row>
        <row r="1175">
          <cell r="B1175" t="str">
            <v>Power Systems</v>
          </cell>
          <cell r="C1175">
            <v>580</v>
          </cell>
          <cell r="D1175" t="str">
            <v>Not A &amp; G</v>
          </cell>
          <cell r="E1175">
            <v>5629</v>
          </cell>
          <cell r="F1175" t="str">
            <v>Supervisory - Sarasota</v>
          </cell>
          <cell r="G1175" t="str">
            <v>XM</v>
          </cell>
          <cell r="H1175" t="str">
            <v>S</v>
          </cell>
          <cell r="I1175" t="str">
            <v>01MP5</v>
          </cell>
          <cell r="J1175" t="str">
            <v>DISTRIBUTION SUPV II</v>
          </cell>
          <cell r="K1175">
            <v>1</v>
          </cell>
          <cell r="L1175">
            <v>34.03</v>
          </cell>
          <cell r="M1175">
            <v>34.03</v>
          </cell>
          <cell r="N1175" t="str">
            <v>Spv/Sup</v>
          </cell>
          <cell r="O1175">
            <v>0</v>
          </cell>
          <cell r="P1175">
            <v>34.03</v>
          </cell>
          <cell r="Q1175">
            <v>0</v>
          </cell>
          <cell r="R1175">
            <v>0</v>
          </cell>
          <cell r="S1175">
            <v>0</v>
          </cell>
        </row>
        <row r="1176">
          <cell r="B1176" t="str">
            <v>Power Systems</v>
          </cell>
          <cell r="C1176">
            <v>580</v>
          </cell>
          <cell r="D1176" t="str">
            <v>Not A &amp; G</v>
          </cell>
          <cell r="E1176">
            <v>5629</v>
          </cell>
          <cell r="F1176" t="str">
            <v>Supervisory - Sarasota</v>
          </cell>
          <cell r="G1176" t="str">
            <v>XM</v>
          </cell>
          <cell r="H1176" t="str">
            <v>S</v>
          </cell>
          <cell r="I1176" t="str">
            <v>01MP5</v>
          </cell>
          <cell r="J1176" t="str">
            <v>DISTRIBUTION SUPV II</v>
          </cell>
          <cell r="K1176">
            <v>1</v>
          </cell>
          <cell r="L1176">
            <v>34.090000000000003</v>
          </cell>
          <cell r="M1176">
            <v>34.090000000000003</v>
          </cell>
          <cell r="N1176" t="str">
            <v>Spv/Sup</v>
          </cell>
          <cell r="O1176">
            <v>0</v>
          </cell>
          <cell r="P1176">
            <v>34.090000000000003</v>
          </cell>
          <cell r="Q1176">
            <v>0</v>
          </cell>
          <cell r="R1176">
            <v>0</v>
          </cell>
          <cell r="S1176">
            <v>0</v>
          </cell>
        </row>
        <row r="1177">
          <cell r="B1177" t="str">
            <v>Power Systems</v>
          </cell>
          <cell r="C1177">
            <v>580</v>
          </cell>
          <cell r="D1177" t="str">
            <v>Not A &amp; G</v>
          </cell>
          <cell r="E1177">
            <v>5629</v>
          </cell>
          <cell r="F1177" t="str">
            <v>Supervisory - Sarasota</v>
          </cell>
          <cell r="G1177" t="str">
            <v>XM</v>
          </cell>
          <cell r="H1177" t="str">
            <v>S</v>
          </cell>
          <cell r="I1177" t="str">
            <v>01MP5</v>
          </cell>
          <cell r="J1177" t="str">
            <v>DISTRIBUTION SUPV II</v>
          </cell>
          <cell r="K1177">
            <v>1</v>
          </cell>
          <cell r="L1177">
            <v>36.44</v>
          </cell>
          <cell r="M1177">
            <v>36.44</v>
          </cell>
          <cell r="N1177" t="str">
            <v>Spv/Sup</v>
          </cell>
          <cell r="O1177">
            <v>0</v>
          </cell>
          <cell r="P1177">
            <v>36.44</v>
          </cell>
          <cell r="Q1177">
            <v>0</v>
          </cell>
          <cell r="R1177">
            <v>0</v>
          </cell>
          <cell r="S1177">
            <v>0</v>
          </cell>
        </row>
        <row r="1178">
          <cell r="B1178" t="str">
            <v>Power Systems</v>
          </cell>
          <cell r="C1178">
            <v>580</v>
          </cell>
          <cell r="D1178" t="str">
            <v>Not A &amp; G</v>
          </cell>
          <cell r="E1178">
            <v>5629</v>
          </cell>
          <cell r="F1178" t="str">
            <v>Supervisory - Sarasota</v>
          </cell>
          <cell r="G1178" t="str">
            <v>XM</v>
          </cell>
          <cell r="H1178" t="str">
            <v>S</v>
          </cell>
          <cell r="I1178" t="str">
            <v>01MP5</v>
          </cell>
          <cell r="J1178" t="str">
            <v>DISTRIBUTION SUPV II</v>
          </cell>
          <cell r="K1178">
            <v>1</v>
          </cell>
          <cell r="L1178">
            <v>36.5</v>
          </cell>
          <cell r="M1178">
            <v>36.5</v>
          </cell>
          <cell r="N1178" t="str">
            <v>Spv/Sup</v>
          </cell>
          <cell r="O1178">
            <v>0</v>
          </cell>
          <cell r="P1178">
            <v>36.5</v>
          </cell>
          <cell r="Q1178">
            <v>0</v>
          </cell>
          <cell r="R1178">
            <v>0</v>
          </cell>
          <cell r="S1178">
            <v>0</v>
          </cell>
        </row>
        <row r="1179">
          <cell r="B1179" t="str">
            <v>Power Systems</v>
          </cell>
          <cell r="C1179">
            <v>580</v>
          </cell>
          <cell r="D1179" t="str">
            <v>Not A &amp; G</v>
          </cell>
          <cell r="E1179">
            <v>5629</v>
          </cell>
          <cell r="F1179" t="str">
            <v>Supervisory - Sarasota</v>
          </cell>
          <cell r="G1179" t="str">
            <v>NB</v>
          </cell>
          <cell r="H1179" t="str">
            <v>I</v>
          </cell>
          <cell r="I1179" t="str">
            <v>01X63</v>
          </cell>
          <cell r="J1179" t="str">
            <v>ADMINISTRATIVE SPECIALIST I</v>
          </cell>
          <cell r="K1179">
            <v>1</v>
          </cell>
          <cell r="L1179">
            <v>17.04</v>
          </cell>
          <cell r="M1179">
            <v>17.04</v>
          </cell>
          <cell r="N1179" t="str">
            <v>Spv/Sup</v>
          </cell>
          <cell r="O1179">
            <v>0</v>
          </cell>
          <cell r="P1179">
            <v>17.04</v>
          </cell>
          <cell r="Q1179">
            <v>0</v>
          </cell>
          <cell r="R1179">
            <v>0</v>
          </cell>
          <cell r="S1179">
            <v>0</v>
          </cell>
        </row>
        <row r="1180">
          <cell r="B1180" t="str">
            <v>Power Systems</v>
          </cell>
          <cell r="C1180">
            <v>580</v>
          </cell>
          <cell r="D1180" t="str">
            <v>Not A &amp; G</v>
          </cell>
          <cell r="E1180">
            <v>5620</v>
          </cell>
          <cell r="F1180" t="str">
            <v>Sarasota Dispatch</v>
          </cell>
          <cell r="G1180" t="str">
            <v>BU</v>
          </cell>
          <cell r="H1180" t="str">
            <v>I</v>
          </cell>
          <cell r="I1180" t="str">
            <v>05264</v>
          </cell>
          <cell r="J1180" t="str">
            <v>DSBN DISPATCHER</v>
          </cell>
          <cell r="K1180">
            <v>12</v>
          </cell>
          <cell r="L1180">
            <v>27.71</v>
          </cell>
          <cell r="M1180">
            <v>332.52</v>
          </cell>
          <cell r="N1180" t="str">
            <v>Barg Unit Supp</v>
          </cell>
          <cell r="O1180">
            <v>0</v>
          </cell>
          <cell r="P1180">
            <v>0</v>
          </cell>
          <cell r="Q1180">
            <v>332.52</v>
          </cell>
          <cell r="R1180">
            <v>0</v>
          </cell>
          <cell r="S1180">
            <v>0</v>
          </cell>
        </row>
        <row r="1181">
          <cell r="B1181" t="str">
            <v>Power Systems</v>
          </cell>
          <cell r="C1181">
            <v>580</v>
          </cell>
          <cell r="D1181" t="str">
            <v>Not A &amp; G</v>
          </cell>
          <cell r="E1181">
            <v>5620</v>
          </cell>
          <cell r="F1181" t="str">
            <v>Sarasota Dispatch</v>
          </cell>
          <cell r="G1181" t="str">
            <v>BU</v>
          </cell>
          <cell r="H1181" t="str">
            <v>I</v>
          </cell>
          <cell r="I1181" t="str">
            <v>05605</v>
          </cell>
          <cell r="J1181" t="str">
            <v>OPERATION CLERK A STENO</v>
          </cell>
          <cell r="K1181">
            <v>1</v>
          </cell>
          <cell r="L1181">
            <v>20.12</v>
          </cell>
          <cell r="M1181">
            <v>20.12</v>
          </cell>
          <cell r="N1181" t="str">
            <v>Barg Unit Supp</v>
          </cell>
          <cell r="O1181">
            <v>0</v>
          </cell>
          <cell r="P1181">
            <v>0</v>
          </cell>
          <cell r="Q1181">
            <v>20.12</v>
          </cell>
          <cell r="R1181">
            <v>0</v>
          </cell>
          <cell r="S1181">
            <v>0</v>
          </cell>
        </row>
        <row r="1182">
          <cell r="B1182" t="str">
            <v>Power Systems</v>
          </cell>
          <cell r="C1182">
            <v>580</v>
          </cell>
          <cell r="D1182" t="str">
            <v>Not A &amp; G</v>
          </cell>
          <cell r="E1182">
            <v>5624</v>
          </cell>
          <cell r="F1182" t="str">
            <v>Load &amp; Voltage</v>
          </cell>
          <cell r="G1182" t="str">
            <v>BU</v>
          </cell>
          <cell r="H1182" t="str">
            <v>I</v>
          </cell>
          <cell r="I1182" t="str">
            <v>05E75</v>
          </cell>
          <cell r="J1182" t="str">
            <v>LINE SPEC EARLY</v>
          </cell>
          <cell r="K1182">
            <v>3</v>
          </cell>
          <cell r="L1182">
            <v>26.04</v>
          </cell>
          <cell r="M1182">
            <v>78.12</v>
          </cell>
          <cell r="N1182" t="str">
            <v>Line</v>
          </cell>
          <cell r="O1182">
            <v>0</v>
          </cell>
          <cell r="P1182">
            <v>0</v>
          </cell>
          <cell r="Q1182">
            <v>0</v>
          </cell>
          <cell r="R1182">
            <v>78.12</v>
          </cell>
          <cell r="S1182">
            <v>0</v>
          </cell>
        </row>
        <row r="1183">
          <cell r="B1183" t="str">
            <v>Power Systems</v>
          </cell>
          <cell r="C1183">
            <v>594</v>
          </cell>
          <cell r="D1183" t="str">
            <v>Not A &amp; G</v>
          </cell>
          <cell r="E1183">
            <v>5949</v>
          </cell>
          <cell r="F1183" t="str">
            <v>Ft Myers Tran Supv</v>
          </cell>
          <cell r="G1183" t="str">
            <v>XM</v>
          </cell>
          <cell r="H1183" t="str">
            <v>S</v>
          </cell>
          <cell r="I1183" t="str">
            <v>01T5K</v>
          </cell>
          <cell r="J1183" t="str">
            <v>TRANSMISSION SUPV II</v>
          </cell>
          <cell r="K1183">
            <v>1</v>
          </cell>
          <cell r="L1183">
            <v>35.93</v>
          </cell>
          <cell r="M1183">
            <v>35.93</v>
          </cell>
          <cell r="N1183" t="str">
            <v>Spv/Sup</v>
          </cell>
          <cell r="O1183">
            <v>0</v>
          </cell>
          <cell r="P1183">
            <v>35.93</v>
          </cell>
          <cell r="Q1183">
            <v>0</v>
          </cell>
          <cell r="R1183">
            <v>0</v>
          </cell>
          <cell r="S1183">
            <v>0</v>
          </cell>
        </row>
        <row r="1184">
          <cell r="B1184" t="str">
            <v>Power Systems</v>
          </cell>
          <cell r="C1184">
            <v>594</v>
          </cell>
          <cell r="D1184" t="str">
            <v>Not A &amp; G</v>
          </cell>
          <cell r="E1184">
            <v>5941</v>
          </cell>
          <cell r="F1184" t="str">
            <v>Ft Myers Tran Crew</v>
          </cell>
          <cell r="G1184" t="str">
            <v>BU</v>
          </cell>
          <cell r="H1184" t="str">
            <v>I</v>
          </cell>
          <cell r="I1184" t="str">
            <v>06406</v>
          </cell>
          <cell r="J1184" t="str">
            <v>EQUIPMENT OPER - TRAN</v>
          </cell>
          <cell r="K1184">
            <v>1</v>
          </cell>
          <cell r="L1184">
            <v>20.350000000000001</v>
          </cell>
          <cell r="M1184">
            <v>20.350000000000001</v>
          </cell>
          <cell r="N1184" t="str">
            <v>Line</v>
          </cell>
          <cell r="O1184">
            <v>0</v>
          </cell>
          <cell r="P1184">
            <v>0</v>
          </cell>
          <cell r="Q1184">
            <v>0</v>
          </cell>
          <cell r="R1184">
            <v>20.350000000000001</v>
          </cell>
          <cell r="S1184">
            <v>0</v>
          </cell>
        </row>
        <row r="1185">
          <cell r="B1185" t="str">
            <v>Power Systems</v>
          </cell>
          <cell r="C1185">
            <v>594</v>
          </cell>
          <cell r="D1185" t="str">
            <v>Not A &amp; G</v>
          </cell>
          <cell r="E1185">
            <v>5941</v>
          </cell>
          <cell r="F1185" t="str">
            <v>Ft Myers Tran Crew</v>
          </cell>
          <cell r="G1185" t="str">
            <v>BU</v>
          </cell>
          <cell r="H1185" t="str">
            <v>I</v>
          </cell>
          <cell r="I1185" t="str">
            <v>06477</v>
          </cell>
          <cell r="J1185" t="str">
            <v>CHIEF LINE SPEC - TRANS</v>
          </cell>
          <cell r="K1185">
            <v>2</v>
          </cell>
          <cell r="L1185">
            <v>27.71</v>
          </cell>
          <cell r="M1185">
            <v>55.42</v>
          </cell>
          <cell r="N1185" t="str">
            <v>Line</v>
          </cell>
          <cell r="O1185">
            <v>0</v>
          </cell>
          <cell r="P1185">
            <v>0</v>
          </cell>
          <cell r="Q1185">
            <v>0</v>
          </cell>
          <cell r="R1185">
            <v>55.42</v>
          </cell>
          <cell r="S1185">
            <v>0</v>
          </cell>
        </row>
        <row r="1186">
          <cell r="B1186" t="str">
            <v>Power Systems</v>
          </cell>
          <cell r="C1186">
            <v>594</v>
          </cell>
          <cell r="D1186" t="str">
            <v>Not A &amp; G</v>
          </cell>
          <cell r="E1186">
            <v>5941</v>
          </cell>
          <cell r="F1186" t="str">
            <v>Ft Myers Tran Crew</v>
          </cell>
          <cell r="G1186" t="str">
            <v>BU</v>
          </cell>
          <cell r="H1186" t="str">
            <v>I</v>
          </cell>
          <cell r="I1186" t="str">
            <v>06480</v>
          </cell>
          <cell r="J1186" t="str">
            <v>LINE SPEC - HIGH VOLT</v>
          </cell>
          <cell r="K1186">
            <v>5</v>
          </cell>
          <cell r="L1186">
            <v>26.04</v>
          </cell>
          <cell r="M1186">
            <v>130.19999999999999</v>
          </cell>
          <cell r="N1186" t="str">
            <v>Line</v>
          </cell>
          <cell r="O1186">
            <v>0</v>
          </cell>
          <cell r="P1186">
            <v>0</v>
          </cell>
          <cell r="Q1186">
            <v>0</v>
          </cell>
          <cell r="R1186">
            <v>130.19999999999999</v>
          </cell>
          <cell r="S1186">
            <v>0</v>
          </cell>
        </row>
        <row r="1187">
          <cell r="B1187" t="str">
            <v>Power Systems</v>
          </cell>
          <cell r="C1187">
            <v>598</v>
          </cell>
          <cell r="D1187" t="str">
            <v>Not A &amp; G</v>
          </cell>
          <cell r="E1187">
            <v>5987</v>
          </cell>
          <cell r="F1187" t="str">
            <v>W Area Hq Transm</v>
          </cell>
          <cell r="G1187" t="str">
            <v>XM</v>
          </cell>
          <cell r="H1187" t="str">
            <v>S</v>
          </cell>
          <cell r="I1187" t="str">
            <v>01T43</v>
          </cell>
          <cell r="J1187" t="str">
            <v>PGD OPERATIONS LEADER III</v>
          </cell>
          <cell r="K1187">
            <v>1</v>
          </cell>
          <cell r="L1187">
            <v>36.5</v>
          </cell>
          <cell r="M1187">
            <v>36.5</v>
          </cell>
          <cell r="N1187" t="str">
            <v>Spv/Sup</v>
          </cell>
          <cell r="O1187">
            <v>0</v>
          </cell>
          <cell r="P1187">
            <v>36.5</v>
          </cell>
          <cell r="Q1187">
            <v>0</v>
          </cell>
          <cell r="R1187">
            <v>0</v>
          </cell>
          <cell r="S1187">
            <v>0</v>
          </cell>
        </row>
        <row r="1188">
          <cell r="B1188" t="str">
            <v>Power Systems</v>
          </cell>
          <cell r="C1188">
            <v>598</v>
          </cell>
          <cell r="D1188" t="str">
            <v>Not A &amp; G</v>
          </cell>
          <cell r="E1188">
            <v>5987</v>
          </cell>
          <cell r="F1188" t="str">
            <v>W Area Hq Transm</v>
          </cell>
          <cell r="G1188" t="str">
            <v>XM</v>
          </cell>
          <cell r="H1188" t="str">
            <v>M</v>
          </cell>
          <cell r="I1188" t="str">
            <v>01T85</v>
          </cell>
          <cell r="J1188" t="str">
            <v>POWER DELIVERY AREA MGR III</v>
          </cell>
          <cell r="K1188">
            <v>1</v>
          </cell>
          <cell r="L1188">
            <v>43.13</v>
          </cell>
          <cell r="M1188">
            <v>43.13</v>
          </cell>
          <cell r="N1188" t="str">
            <v>Spv/Sup</v>
          </cell>
          <cell r="O1188">
            <v>0</v>
          </cell>
          <cell r="P1188">
            <v>43.13</v>
          </cell>
          <cell r="Q1188">
            <v>0</v>
          </cell>
          <cell r="R1188">
            <v>0</v>
          </cell>
          <cell r="S1188">
            <v>0</v>
          </cell>
        </row>
        <row r="1189">
          <cell r="B1189" t="str">
            <v>Power Systems</v>
          </cell>
          <cell r="C1189">
            <v>598</v>
          </cell>
          <cell r="D1189" t="str">
            <v>Not A &amp; G</v>
          </cell>
          <cell r="E1189">
            <v>5986</v>
          </cell>
          <cell r="F1189" t="str">
            <v>W Area Hq Transm</v>
          </cell>
          <cell r="G1189" t="str">
            <v>NB</v>
          </cell>
          <cell r="H1189" t="str">
            <v>I</v>
          </cell>
          <cell r="I1189" t="str">
            <v>01X64</v>
          </cell>
          <cell r="J1189" t="str">
            <v>ADMINISTRATIVE TECHNICIAN</v>
          </cell>
          <cell r="K1189">
            <v>1</v>
          </cell>
          <cell r="L1189">
            <v>18.88</v>
          </cell>
          <cell r="M1189">
            <v>18.88</v>
          </cell>
          <cell r="N1189" t="str">
            <v>Spv/Sup</v>
          </cell>
          <cell r="O1189">
            <v>0</v>
          </cell>
          <cell r="P1189">
            <v>18.88</v>
          </cell>
          <cell r="Q1189">
            <v>0</v>
          </cell>
          <cell r="R1189">
            <v>0</v>
          </cell>
          <cell r="S1189">
            <v>0</v>
          </cell>
        </row>
        <row r="1190">
          <cell r="B1190" t="str">
            <v>Power Systems</v>
          </cell>
          <cell r="C1190">
            <v>605</v>
          </cell>
          <cell r="D1190" t="str">
            <v>A &amp; G</v>
          </cell>
          <cell r="E1190">
            <v>6050</v>
          </cell>
          <cell r="F1190" t="str">
            <v>Prot &amp; Cntl Operatons Planning</v>
          </cell>
          <cell r="G1190" t="str">
            <v>XM</v>
          </cell>
          <cell r="H1190" t="str">
            <v>P</v>
          </cell>
          <cell r="I1190" t="str">
            <v>01DE5</v>
          </cell>
          <cell r="J1190" t="str">
            <v>PRINCIPAL ENGINEER</v>
          </cell>
          <cell r="K1190">
            <v>1</v>
          </cell>
          <cell r="L1190">
            <v>40.5</v>
          </cell>
          <cell r="M1190">
            <v>40.5</v>
          </cell>
          <cell r="N1190" t="str">
            <v>A &amp; G</v>
          </cell>
          <cell r="O1190">
            <v>40.5</v>
          </cell>
          <cell r="P1190">
            <v>0</v>
          </cell>
          <cell r="Q1190">
            <v>0</v>
          </cell>
          <cell r="R1190">
            <v>0</v>
          </cell>
          <cell r="S1190">
            <v>0</v>
          </cell>
        </row>
        <row r="1191">
          <cell r="B1191" t="str">
            <v>Power Systems</v>
          </cell>
          <cell r="C1191">
            <v>605</v>
          </cell>
          <cell r="D1191" t="str">
            <v>A &amp; G</v>
          </cell>
          <cell r="E1191">
            <v>6050</v>
          </cell>
          <cell r="F1191" t="str">
            <v>Prot &amp; Cntl Operatons Planning</v>
          </cell>
          <cell r="G1191" t="str">
            <v>XM</v>
          </cell>
          <cell r="H1191" t="str">
            <v>M</v>
          </cell>
          <cell r="I1191" t="str">
            <v>01T83</v>
          </cell>
          <cell r="J1191" t="str">
            <v>STATION CONTROL MGR</v>
          </cell>
          <cell r="K1191">
            <v>1</v>
          </cell>
          <cell r="L1191">
            <v>62.5</v>
          </cell>
          <cell r="M1191">
            <v>62.5</v>
          </cell>
          <cell r="N1191" t="str">
            <v>A &amp; G</v>
          </cell>
          <cell r="O1191">
            <v>62.5</v>
          </cell>
          <cell r="P1191">
            <v>0</v>
          </cell>
          <cell r="Q1191">
            <v>0</v>
          </cell>
          <cell r="R1191">
            <v>0</v>
          </cell>
          <cell r="S1191">
            <v>0</v>
          </cell>
        </row>
        <row r="1192">
          <cell r="B1192" t="str">
            <v>Power Systems</v>
          </cell>
          <cell r="C1192">
            <v>605</v>
          </cell>
          <cell r="D1192" t="str">
            <v>A &amp; G</v>
          </cell>
          <cell r="E1192">
            <v>6050</v>
          </cell>
          <cell r="F1192" t="str">
            <v>Prot &amp; Cntl Operatons Planning</v>
          </cell>
          <cell r="G1192" t="str">
            <v>XM</v>
          </cell>
          <cell r="H1192" t="str">
            <v>I</v>
          </cell>
          <cell r="I1192" t="str">
            <v>01TBD</v>
          </cell>
          <cell r="J1192" t="str">
            <v>PROTECTION &amp; CONTROL SPECIALIS</v>
          </cell>
          <cell r="K1192">
            <v>2</v>
          </cell>
          <cell r="L1192">
            <v>29.75</v>
          </cell>
          <cell r="M1192">
            <v>59.5</v>
          </cell>
          <cell r="N1192" t="str">
            <v>A &amp; G</v>
          </cell>
          <cell r="O1192">
            <v>59.5</v>
          </cell>
          <cell r="P1192">
            <v>0</v>
          </cell>
          <cell r="Q1192">
            <v>0</v>
          </cell>
          <cell r="R1192">
            <v>0</v>
          </cell>
          <cell r="S1192">
            <v>0</v>
          </cell>
        </row>
        <row r="1193">
          <cell r="B1193" t="str">
            <v>Power Systems</v>
          </cell>
          <cell r="C1193">
            <v>605</v>
          </cell>
          <cell r="D1193" t="str">
            <v>A &amp; G</v>
          </cell>
          <cell r="E1193">
            <v>6050</v>
          </cell>
          <cell r="F1193" t="str">
            <v>Prot &amp; Cntl Operatons Planning</v>
          </cell>
          <cell r="G1193" t="str">
            <v>XM</v>
          </cell>
          <cell r="H1193" t="str">
            <v>I</v>
          </cell>
          <cell r="I1193" t="str">
            <v>01TK5</v>
          </cell>
          <cell r="J1193" t="str">
            <v>ENGINEER I POWER DELIVERY</v>
          </cell>
          <cell r="K1193">
            <v>2</v>
          </cell>
          <cell r="L1193">
            <v>33.229999999999997</v>
          </cell>
          <cell r="M1193">
            <v>66.459999999999994</v>
          </cell>
          <cell r="N1193" t="str">
            <v>A &amp; G</v>
          </cell>
          <cell r="O1193">
            <v>66.459999999999994</v>
          </cell>
          <cell r="P1193">
            <v>0</v>
          </cell>
          <cell r="Q1193">
            <v>0</v>
          </cell>
          <cell r="R1193">
            <v>0</v>
          </cell>
          <cell r="S1193">
            <v>0</v>
          </cell>
        </row>
        <row r="1194">
          <cell r="B1194" t="str">
            <v>Power Systems</v>
          </cell>
          <cell r="C1194">
            <v>616</v>
          </cell>
          <cell r="D1194" t="str">
            <v>A &amp; G</v>
          </cell>
          <cell r="E1194">
            <v>6106</v>
          </cell>
          <cell r="F1194" t="str">
            <v>Dsbn - Lighting Support Srvcs</v>
          </cell>
          <cell r="G1194" t="str">
            <v>XM</v>
          </cell>
          <cell r="H1194" t="str">
            <v>S</v>
          </cell>
          <cell r="I1194" t="str">
            <v>01M05</v>
          </cell>
          <cell r="J1194" t="str">
            <v>DISTRIBUTION SUPV I</v>
          </cell>
          <cell r="K1194">
            <v>1</v>
          </cell>
          <cell r="L1194">
            <v>41.46</v>
          </cell>
          <cell r="M1194">
            <v>41.46</v>
          </cell>
          <cell r="N1194" t="str">
            <v>A &amp; G</v>
          </cell>
          <cell r="O1194">
            <v>41.46</v>
          </cell>
          <cell r="P1194">
            <v>0</v>
          </cell>
          <cell r="Q1194">
            <v>0</v>
          </cell>
          <cell r="R1194">
            <v>0</v>
          </cell>
          <cell r="S1194">
            <v>0</v>
          </cell>
        </row>
        <row r="1195">
          <cell r="B1195" t="str">
            <v>Power Systems</v>
          </cell>
          <cell r="C1195">
            <v>616</v>
          </cell>
          <cell r="D1195" t="str">
            <v>A &amp; G</v>
          </cell>
          <cell r="E1195">
            <v>6106</v>
          </cell>
          <cell r="F1195" t="str">
            <v>Dsbn - Lighting Support Srvcs</v>
          </cell>
          <cell r="G1195" t="str">
            <v>XM</v>
          </cell>
          <cell r="H1195" t="str">
            <v>S</v>
          </cell>
          <cell r="I1195" t="str">
            <v>01ML5</v>
          </cell>
          <cell r="J1195" t="str">
            <v>CONTRACTOR CONSTRUCTION REP</v>
          </cell>
          <cell r="K1195">
            <v>1</v>
          </cell>
          <cell r="L1195">
            <v>28.95</v>
          </cell>
          <cell r="M1195">
            <v>28.95</v>
          </cell>
          <cell r="N1195" t="str">
            <v>A &amp; G</v>
          </cell>
          <cell r="O1195">
            <v>28.95</v>
          </cell>
          <cell r="P1195">
            <v>0</v>
          </cell>
          <cell r="Q1195">
            <v>0</v>
          </cell>
          <cell r="R1195">
            <v>0</v>
          </cell>
          <cell r="S1195">
            <v>0</v>
          </cell>
        </row>
        <row r="1196">
          <cell r="B1196" t="str">
            <v>Power Systems</v>
          </cell>
          <cell r="C1196">
            <v>616</v>
          </cell>
          <cell r="D1196" t="str">
            <v>A &amp; G</v>
          </cell>
          <cell r="E1196">
            <v>6106</v>
          </cell>
          <cell r="F1196" t="str">
            <v>Dsbn - Lighting Support Srvcs</v>
          </cell>
          <cell r="G1196" t="str">
            <v>XM</v>
          </cell>
          <cell r="H1196" t="str">
            <v>S</v>
          </cell>
          <cell r="I1196" t="str">
            <v>01MQ5</v>
          </cell>
          <cell r="J1196" t="str">
            <v>DISTRIBUTION SUPV III</v>
          </cell>
          <cell r="K1196">
            <v>1</v>
          </cell>
          <cell r="L1196">
            <v>32.81</v>
          </cell>
          <cell r="M1196">
            <v>32.81</v>
          </cell>
          <cell r="N1196" t="str">
            <v>A &amp; G</v>
          </cell>
          <cell r="O1196">
            <v>32.81</v>
          </cell>
          <cell r="P1196">
            <v>0</v>
          </cell>
          <cell r="Q1196">
            <v>0</v>
          </cell>
          <cell r="R1196">
            <v>0</v>
          </cell>
          <cell r="S1196">
            <v>0</v>
          </cell>
        </row>
        <row r="1197">
          <cell r="B1197" t="str">
            <v>Power Systems</v>
          </cell>
          <cell r="C1197">
            <v>616</v>
          </cell>
          <cell r="D1197" t="str">
            <v>A &amp; G</v>
          </cell>
          <cell r="E1197">
            <v>6106</v>
          </cell>
          <cell r="F1197" t="str">
            <v>Dsbn - Lighting Support Srvcs</v>
          </cell>
          <cell r="G1197" t="str">
            <v>NB</v>
          </cell>
          <cell r="H1197" t="str">
            <v>I</v>
          </cell>
          <cell r="I1197" t="str">
            <v>01QE5</v>
          </cell>
          <cell r="J1197" t="str">
            <v>ENERGY MANAGEMENT CONSULTANT</v>
          </cell>
          <cell r="K1197">
            <v>1</v>
          </cell>
          <cell r="L1197">
            <v>19.3</v>
          </cell>
          <cell r="M1197">
            <v>19.3</v>
          </cell>
          <cell r="N1197" t="str">
            <v>A &amp; G</v>
          </cell>
          <cell r="O1197">
            <v>19.3</v>
          </cell>
          <cell r="P1197">
            <v>0</v>
          </cell>
          <cell r="Q1197">
            <v>0</v>
          </cell>
          <cell r="R1197">
            <v>0</v>
          </cell>
          <cell r="S1197">
            <v>0</v>
          </cell>
        </row>
        <row r="1198">
          <cell r="B1198" t="str">
            <v>Power Systems</v>
          </cell>
          <cell r="C1198">
            <v>616</v>
          </cell>
          <cell r="D1198" t="str">
            <v>A &amp; G</v>
          </cell>
          <cell r="E1198">
            <v>6106</v>
          </cell>
          <cell r="F1198" t="str">
            <v>Dsbn - Lighting Support Srvcs</v>
          </cell>
          <cell r="G1198" t="str">
            <v>NB</v>
          </cell>
          <cell r="H1198" t="str">
            <v>P</v>
          </cell>
          <cell r="I1198" t="str">
            <v>01X45</v>
          </cell>
          <cell r="J1198" t="str">
            <v>LEAD CUSTOMER ACCOUNTING REPRE</v>
          </cell>
          <cell r="K1198">
            <v>1</v>
          </cell>
          <cell r="L1198">
            <v>17.11</v>
          </cell>
          <cell r="M1198">
            <v>17.11</v>
          </cell>
          <cell r="N1198" t="str">
            <v>A &amp; G</v>
          </cell>
          <cell r="O1198">
            <v>17.11</v>
          </cell>
          <cell r="P1198">
            <v>0</v>
          </cell>
          <cell r="Q1198">
            <v>0</v>
          </cell>
          <cell r="R1198">
            <v>0</v>
          </cell>
          <cell r="S1198">
            <v>0</v>
          </cell>
        </row>
        <row r="1199">
          <cell r="B1199" t="str">
            <v>Power Systems</v>
          </cell>
          <cell r="C1199">
            <v>616</v>
          </cell>
          <cell r="D1199" t="str">
            <v>A &amp; G</v>
          </cell>
          <cell r="E1199">
            <v>6106</v>
          </cell>
          <cell r="F1199" t="str">
            <v>Dsbn - Lighting Support Srvcs</v>
          </cell>
          <cell r="G1199" t="str">
            <v>NB</v>
          </cell>
          <cell r="H1199" t="str">
            <v>P</v>
          </cell>
          <cell r="I1199" t="str">
            <v>01X45</v>
          </cell>
          <cell r="J1199" t="str">
            <v>LEAD CUSTOMER ACCOUNTING REPRE</v>
          </cell>
          <cell r="K1199">
            <v>1</v>
          </cell>
          <cell r="L1199">
            <v>18.989999999999998</v>
          </cell>
          <cell r="M1199">
            <v>18.989999999999998</v>
          </cell>
          <cell r="N1199" t="str">
            <v>A &amp; G</v>
          </cell>
          <cell r="O1199">
            <v>18.989999999999998</v>
          </cell>
          <cell r="P1199">
            <v>0</v>
          </cell>
          <cell r="Q1199">
            <v>0</v>
          </cell>
          <cell r="R1199">
            <v>0</v>
          </cell>
          <cell r="S1199">
            <v>0</v>
          </cell>
        </row>
        <row r="1200">
          <cell r="B1200" t="str">
            <v>Power Systems</v>
          </cell>
          <cell r="C1200">
            <v>616</v>
          </cell>
          <cell r="D1200" t="str">
            <v>A &amp; G</v>
          </cell>
          <cell r="E1200">
            <v>6106</v>
          </cell>
          <cell r="F1200" t="str">
            <v>Dsbn - Lighting Support Srvcs</v>
          </cell>
          <cell r="G1200" t="str">
            <v>NB</v>
          </cell>
          <cell r="H1200" t="str">
            <v>P</v>
          </cell>
          <cell r="I1200" t="str">
            <v>01X45</v>
          </cell>
          <cell r="J1200" t="str">
            <v>LEAD CUSTOMER ACCOUNTING REPRE</v>
          </cell>
          <cell r="K1200">
            <v>1</v>
          </cell>
          <cell r="L1200">
            <v>19.28</v>
          </cell>
          <cell r="M1200">
            <v>19.28</v>
          </cell>
          <cell r="N1200" t="str">
            <v>A &amp; G</v>
          </cell>
          <cell r="O1200">
            <v>19.28</v>
          </cell>
          <cell r="P1200">
            <v>0</v>
          </cell>
          <cell r="Q1200">
            <v>0</v>
          </cell>
          <cell r="R1200">
            <v>0</v>
          </cell>
          <cell r="S1200">
            <v>0</v>
          </cell>
        </row>
        <row r="1201">
          <cell r="B1201" t="str">
            <v>Power Systems</v>
          </cell>
          <cell r="C1201">
            <v>616</v>
          </cell>
          <cell r="D1201" t="str">
            <v>A &amp; G</v>
          </cell>
          <cell r="E1201">
            <v>6106</v>
          </cell>
          <cell r="F1201" t="str">
            <v>Dsbn - Lighting Support Srvcs</v>
          </cell>
          <cell r="G1201" t="str">
            <v>NB</v>
          </cell>
          <cell r="H1201" t="str">
            <v>I</v>
          </cell>
          <cell r="I1201" t="str">
            <v>01X46</v>
          </cell>
          <cell r="J1201" t="str">
            <v>SR CUST ACG REP</v>
          </cell>
          <cell r="K1201">
            <v>1</v>
          </cell>
          <cell r="L1201">
            <v>16.600000000000001</v>
          </cell>
          <cell r="M1201">
            <v>16.600000000000001</v>
          </cell>
          <cell r="N1201" t="str">
            <v>A &amp; G</v>
          </cell>
          <cell r="O1201">
            <v>16.600000000000001</v>
          </cell>
          <cell r="P1201">
            <v>0</v>
          </cell>
          <cell r="Q1201">
            <v>0</v>
          </cell>
          <cell r="R1201">
            <v>0</v>
          </cell>
          <cell r="S1201">
            <v>0</v>
          </cell>
        </row>
        <row r="1202">
          <cell r="B1202" t="str">
            <v>Power Systems</v>
          </cell>
          <cell r="C1202">
            <v>616</v>
          </cell>
          <cell r="D1202" t="str">
            <v>A &amp; G</v>
          </cell>
          <cell r="E1202">
            <v>6106</v>
          </cell>
          <cell r="F1202" t="str">
            <v>Dsbn - Lighting Support Srvcs</v>
          </cell>
          <cell r="G1202" t="str">
            <v>NB</v>
          </cell>
          <cell r="H1202" t="str">
            <v>I</v>
          </cell>
          <cell r="I1202" t="str">
            <v>01XB8</v>
          </cell>
          <cell r="J1202" t="str">
            <v>SR INVENTORY SERVICES SPECIALI</v>
          </cell>
          <cell r="K1202">
            <v>1</v>
          </cell>
          <cell r="L1202">
            <v>22.5</v>
          </cell>
          <cell r="M1202">
            <v>22.5</v>
          </cell>
          <cell r="N1202" t="str">
            <v>A &amp; G</v>
          </cell>
          <cell r="O1202">
            <v>22.5</v>
          </cell>
          <cell r="P1202">
            <v>0</v>
          </cell>
          <cell r="Q1202">
            <v>0</v>
          </cell>
          <cell r="R1202">
            <v>0</v>
          </cell>
          <cell r="S1202">
            <v>0</v>
          </cell>
        </row>
        <row r="1203">
          <cell r="B1203" t="str">
            <v>Power Systems</v>
          </cell>
          <cell r="C1203">
            <v>685</v>
          </cell>
          <cell r="D1203" t="str">
            <v>A &amp; G</v>
          </cell>
          <cell r="E1203">
            <v>6850</v>
          </cell>
          <cell r="F1203" t="str">
            <v>Power Delivery Test Lab</v>
          </cell>
          <cell r="G1203" t="str">
            <v>XM</v>
          </cell>
          <cell r="H1203" t="str">
            <v>P</v>
          </cell>
          <cell r="I1203" t="str">
            <v>01DE5</v>
          </cell>
          <cell r="J1203" t="str">
            <v>PRINCIPAL ENGINEER</v>
          </cell>
          <cell r="K1203">
            <v>1</v>
          </cell>
          <cell r="L1203">
            <v>40.5</v>
          </cell>
          <cell r="M1203">
            <v>40.5</v>
          </cell>
          <cell r="N1203" t="str">
            <v>A &amp; G</v>
          </cell>
          <cell r="O1203">
            <v>40.5</v>
          </cell>
          <cell r="P1203">
            <v>0</v>
          </cell>
          <cell r="Q1203">
            <v>0</v>
          </cell>
          <cell r="R1203">
            <v>0</v>
          </cell>
          <cell r="S1203">
            <v>0</v>
          </cell>
        </row>
        <row r="1204">
          <cell r="B1204" t="str">
            <v>Power Systems</v>
          </cell>
          <cell r="C1204">
            <v>685</v>
          </cell>
          <cell r="D1204" t="str">
            <v>A &amp; G</v>
          </cell>
          <cell r="E1204">
            <v>6850</v>
          </cell>
          <cell r="F1204" t="str">
            <v>Power Delivery Test Lab</v>
          </cell>
          <cell r="G1204" t="str">
            <v>NB</v>
          </cell>
          <cell r="H1204" t="str">
            <v>I</v>
          </cell>
          <cell r="I1204" t="str">
            <v>01QC1</v>
          </cell>
          <cell r="J1204" t="str">
            <v>SR TECHNICIAN POWER DELIVERY</v>
          </cell>
          <cell r="K1204">
            <v>1</v>
          </cell>
          <cell r="L1204">
            <v>19.7</v>
          </cell>
          <cell r="M1204">
            <v>19.7</v>
          </cell>
          <cell r="N1204" t="str">
            <v>A &amp; G</v>
          </cell>
          <cell r="O1204">
            <v>19.7</v>
          </cell>
          <cell r="P1204">
            <v>0</v>
          </cell>
          <cell r="Q1204">
            <v>0</v>
          </cell>
          <cell r="R1204">
            <v>0</v>
          </cell>
          <cell r="S1204">
            <v>0</v>
          </cell>
        </row>
        <row r="1205">
          <cell r="B1205" t="str">
            <v>Power Systems</v>
          </cell>
          <cell r="C1205">
            <v>685</v>
          </cell>
          <cell r="D1205" t="str">
            <v>A &amp; G</v>
          </cell>
          <cell r="E1205">
            <v>6850</v>
          </cell>
          <cell r="F1205" t="str">
            <v>Power Delivery Test Lab</v>
          </cell>
          <cell r="G1205" t="str">
            <v>NB</v>
          </cell>
          <cell r="H1205" t="str">
            <v>I</v>
          </cell>
          <cell r="I1205" t="str">
            <v>01QC1</v>
          </cell>
          <cell r="J1205" t="str">
            <v>SR TECHNICIAN POWER DELIVERY</v>
          </cell>
          <cell r="K1205">
            <v>1</v>
          </cell>
          <cell r="L1205">
            <v>23.38</v>
          </cell>
          <cell r="M1205">
            <v>23.38</v>
          </cell>
          <cell r="N1205" t="str">
            <v>A &amp; G</v>
          </cell>
          <cell r="O1205">
            <v>23.38</v>
          </cell>
          <cell r="P1205">
            <v>0</v>
          </cell>
          <cell r="Q1205">
            <v>0</v>
          </cell>
          <cell r="R1205">
            <v>0</v>
          </cell>
          <cell r="S1205">
            <v>0</v>
          </cell>
        </row>
        <row r="1206">
          <cell r="B1206" t="str">
            <v>Power Systems</v>
          </cell>
          <cell r="C1206">
            <v>685</v>
          </cell>
          <cell r="D1206" t="str">
            <v>A &amp; G</v>
          </cell>
          <cell r="E1206">
            <v>6850</v>
          </cell>
          <cell r="F1206" t="str">
            <v>Power Delivery Test Lab</v>
          </cell>
          <cell r="G1206" t="str">
            <v>NB</v>
          </cell>
          <cell r="H1206" t="str">
            <v>I</v>
          </cell>
          <cell r="I1206" t="str">
            <v>01QC3</v>
          </cell>
          <cell r="J1206" t="str">
            <v>TECHNICIAN II POWER DELIVERY</v>
          </cell>
          <cell r="K1206">
            <v>1</v>
          </cell>
          <cell r="L1206">
            <v>18.53</v>
          </cell>
          <cell r="M1206">
            <v>18.53</v>
          </cell>
          <cell r="N1206" t="str">
            <v>A &amp; G</v>
          </cell>
          <cell r="O1206">
            <v>18.53</v>
          </cell>
          <cell r="P1206">
            <v>0</v>
          </cell>
          <cell r="Q1206">
            <v>0</v>
          </cell>
          <cell r="R1206">
            <v>0</v>
          </cell>
          <cell r="S1206">
            <v>0</v>
          </cell>
        </row>
        <row r="1207">
          <cell r="B1207" t="str">
            <v>Power Systems</v>
          </cell>
          <cell r="C1207">
            <v>685</v>
          </cell>
          <cell r="D1207" t="str">
            <v>A &amp; G</v>
          </cell>
          <cell r="E1207">
            <v>6850</v>
          </cell>
          <cell r="F1207" t="str">
            <v>Power Delivery Test Lab</v>
          </cell>
          <cell r="G1207" t="str">
            <v>XM</v>
          </cell>
          <cell r="H1207" t="str">
            <v>I</v>
          </cell>
          <cell r="I1207" t="str">
            <v>01TA6</v>
          </cell>
          <cell r="J1207" t="str">
            <v>SR TECHNICIAN POWER DELIVERY</v>
          </cell>
          <cell r="K1207">
            <v>2</v>
          </cell>
          <cell r="L1207">
            <v>29.75</v>
          </cell>
          <cell r="M1207">
            <v>59.5</v>
          </cell>
          <cell r="N1207" t="str">
            <v>A &amp; G</v>
          </cell>
          <cell r="O1207">
            <v>59.5</v>
          </cell>
          <cell r="P1207">
            <v>0</v>
          </cell>
          <cell r="Q1207">
            <v>0</v>
          </cell>
          <cell r="R1207">
            <v>0</v>
          </cell>
          <cell r="S1207">
            <v>0</v>
          </cell>
        </row>
        <row r="1208">
          <cell r="B1208" t="str">
            <v>Power Systems</v>
          </cell>
          <cell r="C1208">
            <v>685</v>
          </cell>
          <cell r="D1208" t="str">
            <v>A &amp; G</v>
          </cell>
          <cell r="E1208">
            <v>6850</v>
          </cell>
          <cell r="F1208" t="str">
            <v>Power Delivery Test Lab</v>
          </cell>
          <cell r="G1208" t="str">
            <v>XM</v>
          </cell>
          <cell r="H1208" t="str">
            <v>S</v>
          </cell>
          <cell r="I1208" t="str">
            <v>01TE4</v>
          </cell>
          <cell r="J1208" t="str">
            <v>SUPV RESEARCH &amp; EVALUATION LAB</v>
          </cell>
          <cell r="K1208">
            <v>1</v>
          </cell>
          <cell r="L1208">
            <v>45.09</v>
          </cell>
          <cell r="M1208">
            <v>45.09</v>
          </cell>
          <cell r="N1208" t="str">
            <v>A &amp; G</v>
          </cell>
          <cell r="O1208">
            <v>45.09</v>
          </cell>
          <cell r="P1208">
            <v>0</v>
          </cell>
          <cell r="Q1208">
            <v>0</v>
          </cell>
          <cell r="R1208">
            <v>0</v>
          </cell>
          <cell r="S1208">
            <v>0</v>
          </cell>
        </row>
        <row r="1209">
          <cell r="B1209" t="str">
            <v>Power Systems</v>
          </cell>
          <cell r="C1209">
            <v>685</v>
          </cell>
          <cell r="D1209" t="str">
            <v>A &amp; G</v>
          </cell>
          <cell r="E1209">
            <v>6850</v>
          </cell>
          <cell r="F1209" t="str">
            <v>Power Delivery Test Lab</v>
          </cell>
          <cell r="G1209" t="str">
            <v>XM</v>
          </cell>
          <cell r="H1209" t="str">
            <v>I</v>
          </cell>
          <cell r="I1209" t="str">
            <v>01TH6</v>
          </cell>
          <cell r="J1209" t="str">
            <v>ASSOCIATE ENGINEER POWER DELIV</v>
          </cell>
          <cell r="K1209">
            <v>1</v>
          </cell>
          <cell r="L1209">
            <v>25</v>
          </cell>
          <cell r="M1209">
            <v>25</v>
          </cell>
          <cell r="N1209" t="str">
            <v>A &amp; G</v>
          </cell>
          <cell r="O1209">
            <v>25</v>
          </cell>
          <cell r="P1209">
            <v>0</v>
          </cell>
          <cell r="Q1209">
            <v>0</v>
          </cell>
          <cell r="R1209">
            <v>0</v>
          </cell>
          <cell r="S1209">
            <v>0</v>
          </cell>
        </row>
        <row r="1210">
          <cell r="B1210" t="str">
            <v>Power Systems</v>
          </cell>
          <cell r="C1210">
            <v>685</v>
          </cell>
          <cell r="D1210" t="str">
            <v>A &amp; G</v>
          </cell>
          <cell r="E1210">
            <v>6850</v>
          </cell>
          <cell r="F1210" t="str">
            <v>Power Delivery Test Lab</v>
          </cell>
          <cell r="G1210" t="str">
            <v>XM</v>
          </cell>
          <cell r="H1210" t="str">
            <v>I</v>
          </cell>
          <cell r="I1210" t="str">
            <v>01TJ5</v>
          </cell>
          <cell r="J1210" t="str">
            <v>SR ENGINEER POWER DELIVERY</v>
          </cell>
          <cell r="K1210">
            <v>1</v>
          </cell>
          <cell r="L1210">
            <v>34.33</v>
          </cell>
          <cell r="M1210">
            <v>34.33</v>
          </cell>
          <cell r="N1210" t="str">
            <v>A &amp; G</v>
          </cell>
          <cell r="O1210">
            <v>34.33</v>
          </cell>
          <cell r="P1210">
            <v>0</v>
          </cell>
          <cell r="Q1210">
            <v>0</v>
          </cell>
          <cell r="R1210">
            <v>0</v>
          </cell>
          <cell r="S1210">
            <v>0</v>
          </cell>
        </row>
        <row r="1211">
          <cell r="B1211" t="str">
            <v>Power Systems</v>
          </cell>
          <cell r="C1211">
            <v>685</v>
          </cell>
          <cell r="D1211" t="str">
            <v>A &amp; G</v>
          </cell>
          <cell r="E1211">
            <v>6850</v>
          </cell>
          <cell r="F1211" t="str">
            <v>Power Delivery Test Lab</v>
          </cell>
          <cell r="G1211" t="str">
            <v>XM</v>
          </cell>
          <cell r="H1211" t="str">
            <v>I</v>
          </cell>
          <cell r="I1211" t="str">
            <v>01TJ5</v>
          </cell>
          <cell r="J1211" t="str">
            <v>SR ENGINEER POWER DELIVERY</v>
          </cell>
          <cell r="K1211">
            <v>1</v>
          </cell>
          <cell r="L1211">
            <v>36.5</v>
          </cell>
          <cell r="M1211">
            <v>36.5</v>
          </cell>
          <cell r="N1211" t="str">
            <v>A &amp; G</v>
          </cell>
          <cell r="O1211">
            <v>36.5</v>
          </cell>
          <cell r="P1211">
            <v>0</v>
          </cell>
          <cell r="Q1211">
            <v>0</v>
          </cell>
          <cell r="R1211">
            <v>0</v>
          </cell>
          <cell r="S1211">
            <v>0</v>
          </cell>
        </row>
        <row r="1212">
          <cell r="B1212" t="str">
            <v>Power Systems</v>
          </cell>
          <cell r="C1212">
            <v>685</v>
          </cell>
          <cell r="D1212" t="str">
            <v>A &amp; G</v>
          </cell>
          <cell r="E1212">
            <v>6850</v>
          </cell>
          <cell r="F1212" t="str">
            <v>Power Delivery Test Lab</v>
          </cell>
          <cell r="G1212" t="str">
            <v>XM</v>
          </cell>
          <cell r="H1212" t="str">
            <v>I</v>
          </cell>
          <cell r="I1212" t="str">
            <v>01TJ5</v>
          </cell>
          <cell r="J1212" t="str">
            <v>SR ENGINEER POWER DELIVERY</v>
          </cell>
          <cell r="K1212">
            <v>1</v>
          </cell>
          <cell r="L1212">
            <v>38.94</v>
          </cell>
          <cell r="M1212">
            <v>38.94</v>
          </cell>
          <cell r="N1212" t="str">
            <v>A &amp; G</v>
          </cell>
          <cell r="O1212">
            <v>38.94</v>
          </cell>
          <cell r="P1212">
            <v>0</v>
          </cell>
          <cell r="Q1212">
            <v>0</v>
          </cell>
          <cell r="R1212">
            <v>0</v>
          </cell>
          <cell r="S1212">
            <v>0</v>
          </cell>
        </row>
        <row r="1213">
          <cell r="B1213" t="str">
            <v>Power Systems</v>
          </cell>
          <cell r="C1213">
            <v>687</v>
          </cell>
          <cell r="D1213" t="str">
            <v>A &amp; G</v>
          </cell>
          <cell r="E1213">
            <v>6870</v>
          </cell>
          <cell r="F1213" t="str">
            <v>Trans Design &amp; Stand</v>
          </cell>
          <cell r="G1213" t="str">
            <v>XM</v>
          </cell>
          <cell r="H1213" t="str">
            <v>P</v>
          </cell>
          <cell r="I1213" t="str">
            <v>01DE5</v>
          </cell>
          <cell r="J1213" t="str">
            <v>PRINCIPAL ENGINEER</v>
          </cell>
          <cell r="K1213">
            <v>1</v>
          </cell>
          <cell r="L1213">
            <v>40.94</v>
          </cell>
          <cell r="M1213">
            <v>40.94</v>
          </cell>
          <cell r="N1213" t="str">
            <v>A &amp; G</v>
          </cell>
          <cell r="O1213">
            <v>40.94</v>
          </cell>
          <cell r="P1213">
            <v>0</v>
          </cell>
          <cell r="Q1213">
            <v>0</v>
          </cell>
          <cell r="R1213">
            <v>0</v>
          </cell>
          <cell r="S1213">
            <v>0</v>
          </cell>
        </row>
        <row r="1214">
          <cell r="B1214" t="str">
            <v>Power Systems</v>
          </cell>
          <cell r="C1214">
            <v>687</v>
          </cell>
          <cell r="D1214" t="str">
            <v>A &amp; G</v>
          </cell>
          <cell r="E1214">
            <v>6870</v>
          </cell>
          <cell r="F1214" t="str">
            <v>Trans Design &amp; Stand</v>
          </cell>
          <cell r="G1214" t="str">
            <v>XM</v>
          </cell>
          <cell r="H1214" t="str">
            <v>P</v>
          </cell>
          <cell r="I1214" t="str">
            <v>01DE5</v>
          </cell>
          <cell r="J1214" t="str">
            <v>PRINCIPAL ENGINEER</v>
          </cell>
          <cell r="K1214">
            <v>3</v>
          </cell>
          <cell r="L1214">
            <v>42.68</v>
          </cell>
          <cell r="M1214">
            <v>128.04</v>
          </cell>
          <cell r="N1214" t="str">
            <v>A &amp; G</v>
          </cell>
          <cell r="O1214">
            <v>128.04</v>
          </cell>
          <cell r="P1214">
            <v>0</v>
          </cell>
          <cell r="Q1214">
            <v>0</v>
          </cell>
          <cell r="R1214">
            <v>0</v>
          </cell>
          <cell r="S1214">
            <v>0</v>
          </cell>
        </row>
        <row r="1215">
          <cell r="B1215" t="str">
            <v>Power Systems</v>
          </cell>
          <cell r="C1215">
            <v>687</v>
          </cell>
          <cell r="D1215" t="str">
            <v>A &amp; G</v>
          </cell>
          <cell r="E1215">
            <v>6870</v>
          </cell>
          <cell r="F1215" t="str">
            <v>Trans Design &amp; Stand</v>
          </cell>
          <cell r="G1215" t="str">
            <v>XM</v>
          </cell>
          <cell r="H1215" t="str">
            <v>P</v>
          </cell>
          <cell r="I1215" t="str">
            <v>01DE5</v>
          </cell>
          <cell r="J1215" t="str">
            <v>PRINCIPAL ENGINEER</v>
          </cell>
          <cell r="K1215">
            <v>3</v>
          </cell>
          <cell r="L1215">
            <v>42.78</v>
          </cell>
          <cell r="M1215">
            <v>128.34</v>
          </cell>
          <cell r="N1215" t="str">
            <v>A &amp; G</v>
          </cell>
          <cell r="O1215">
            <v>128.34</v>
          </cell>
          <cell r="P1215">
            <v>0</v>
          </cell>
          <cell r="Q1215">
            <v>0</v>
          </cell>
          <cell r="R1215">
            <v>0</v>
          </cell>
          <cell r="S1215">
            <v>0</v>
          </cell>
        </row>
        <row r="1216">
          <cell r="B1216" t="str">
            <v>Power Systems</v>
          </cell>
          <cell r="C1216">
            <v>687</v>
          </cell>
          <cell r="D1216" t="str">
            <v>A &amp; G</v>
          </cell>
          <cell r="E1216">
            <v>6870</v>
          </cell>
          <cell r="F1216" t="str">
            <v>Trans Design &amp; Stand</v>
          </cell>
          <cell r="G1216" t="str">
            <v>XM</v>
          </cell>
          <cell r="H1216" t="str">
            <v>I</v>
          </cell>
          <cell r="I1216" t="str">
            <v>01DE6</v>
          </cell>
          <cell r="J1216" t="str">
            <v>STAFF SPECIALIST</v>
          </cell>
          <cell r="K1216">
            <v>1</v>
          </cell>
          <cell r="L1216">
            <v>46.91</v>
          </cell>
          <cell r="M1216">
            <v>46.91</v>
          </cell>
          <cell r="N1216" t="str">
            <v>A &amp; G</v>
          </cell>
          <cell r="O1216">
            <v>46.91</v>
          </cell>
          <cell r="P1216">
            <v>0</v>
          </cell>
          <cell r="Q1216">
            <v>0</v>
          </cell>
          <cell r="R1216">
            <v>0</v>
          </cell>
          <cell r="S1216">
            <v>0</v>
          </cell>
        </row>
        <row r="1217">
          <cell r="B1217" t="str">
            <v>Power Systems</v>
          </cell>
          <cell r="C1217">
            <v>687</v>
          </cell>
          <cell r="D1217" t="str">
            <v>A &amp; G</v>
          </cell>
          <cell r="E1217">
            <v>6870</v>
          </cell>
          <cell r="F1217" t="str">
            <v>Trans Design &amp; Stand</v>
          </cell>
          <cell r="G1217" t="str">
            <v>XM</v>
          </cell>
          <cell r="H1217" t="str">
            <v>I</v>
          </cell>
          <cell r="I1217" t="str">
            <v>01DE6</v>
          </cell>
          <cell r="J1217" t="str">
            <v>STAFF SPECIALIST</v>
          </cell>
          <cell r="K1217">
            <v>1</v>
          </cell>
          <cell r="L1217">
            <v>47.36</v>
          </cell>
          <cell r="M1217">
            <v>47.36</v>
          </cell>
          <cell r="N1217" t="str">
            <v>A &amp; G</v>
          </cell>
          <cell r="O1217">
            <v>47.36</v>
          </cell>
          <cell r="P1217">
            <v>0</v>
          </cell>
          <cell r="Q1217">
            <v>0</v>
          </cell>
          <cell r="R1217">
            <v>0</v>
          </cell>
          <cell r="S1217">
            <v>0</v>
          </cell>
        </row>
        <row r="1218">
          <cell r="B1218" t="str">
            <v>Power Systems</v>
          </cell>
          <cell r="C1218">
            <v>687</v>
          </cell>
          <cell r="D1218" t="str">
            <v>A &amp; G</v>
          </cell>
          <cell r="E1218">
            <v>6870</v>
          </cell>
          <cell r="F1218" t="str">
            <v>Trans Design &amp; Stand</v>
          </cell>
          <cell r="G1218" t="str">
            <v>NB</v>
          </cell>
          <cell r="H1218" t="str">
            <v>I</v>
          </cell>
          <cell r="I1218" t="str">
            <v>01QC1</v>
          </cell>
          <cell r="J1218" t="str">
            <v>SR TECHNICIAN POWER DELIVERY</v>
          </cell>
          <cell r="K1218">
            <v>1</v>
          </cell>
          <cell r="L1218">
            <v>23.53</v>
          </cell>
          <cell r="M1218">
            <v>23.53</v>
          </cell>
          <cell r="N1218" t="str">
            <v>A &amp; G</v>
          </cell>
          <cell r="O1218">
            <v>23.53</v>
          </cell>
          <cell r="P1218">
            <v>0</v>
          </cell>
          <cell r="Q1218">
            <v>0</v>
          </cell>
          <cell r="R1218">
            <v>0</v>
          </cell>
          <cell r="S1218">
            <v>0</v>
          </cell>
        </row>
        <row r="1219">
          <cell r="B1219" t="str">
            <v>Power Systems</v>
          </cell>
          <cell r="C1219">
            <v>687</v>
          </cell>
          <cell r="D1219" t="str">
            <v>A &amp; G</v>
          </cell>
          <cell r="E1219">
            <v>6870</v>
          </cell>
          <cell r="F1219" t="str">
            <v>Trans Design &amp; Stand</v>
          </cell>
          <cell r="G1219" t="str">
            <v>NB</v>
          </cell>
          <cell r="H1219" t="str">
            <v>I</v>
          </cell>
          <cell r="I1219" t="str">
            <v>01QC3</v>
          </cell>
          <cell r="J1219" t="str">
            <v>TECHNICIAN II POWER DELIVERY</v>
          </cell>
          <cell r="K1219">
            <v>1</v>
          </cell>
          <cell r="L1219">
            <v>19.03</v>
          </cell>
          <cell r="M1219">
            <v>19.03</v>
          </cell>
          <cell r="N1219" t="str">
            <v>A &amp; G</v>
          </cell>
          <cell r="O1219">
            <v>19.03</v>
          </cell>
          <cell r="P1219">
            <v>0</v>
          </cell>
          <cell r="Q1219">
            <v>0</v>
          </cell>
          <cell r="R1219">
            <v>0</v>
          </cell>
          <cell r="S1219">
            <v>0</v>
          </cell>
        </row>
        <row r="1220">
          <cell r="B1220" t="str">
            <v>Power Systems</v>
          </cell>
          <cell r="C1220">
            <v>687</v>
          </cell>
          <cell r="D1220" t="str">
            <v>A &amp; G</v>
          </cell>
          <cell r="E1220">
            <v>6870</v>
          </cell>
          <cell r="F1220" t="str">
            <v>Trans Design &amp; Stand</v>
          </cell>
          <cell r="G1220" t="str">
            <v>XM</v>
          </cell>
          <cell r="H1220" t="str">
            <v>I</v>
          </cell>
          <cell r="I1220" t="str">
            <v>01T5N</v>
          </cell>
          <cell r="J1220" t="str">
            <v>PROTECTION &amp; CONTROL SPECIALIS</v>
          </cell>
          <cell r="K1220">
            <v>1</v>
          </cell>
          <cell r="L1220">
            <v>34.340000000000003</v>
          </cell>
          <cell r="M1220">
            <v>34.340000000000003</v>
          </cell>
          <cell r="N1220" t="str">
            <v>A &amp; G</v>
          </cell>
          <cell r="O1220">
            <v>34.340000000000003</v>
          </cell>
          <cell r="P1220">
            <v>0</v>
          </cell>
          <cell r="Q1220">
            <v>0</v>
          </cell>
          <cell r="R1220">
            <v>0</v>
          </cell>
          <cell r="S1220">
            <v>0</v>
          </cell>
        </row>
        <row r="1221">
          <cell r="B1221" t="str">
            <v>Power Systems</v>
          </cell>
          <cell r="C1221">
            <v>687</v>
          </cell>
          <cell r="D1221" t="str">
            <v>A &amp; G</v>
          </cell>
          <cell r="E1221">
            <v>6870</v>
          </cell>
          <cell r="F1221" t="str">
            <v>Trans Design &amp; Stand</v>
          </cell>
          <cell r="G1221" t="str">
            <v>XM</v>
          </cell>
          <cell r="H1221" t="str">
            <v>M</v>
          </cell>
          <cell r="I1221" t="str">
            <v>01T84</v>
          </cell>
          <cell r="J1221" t="str">
            <v>STATION OPERATIONS MGR</v>
          </cell>
          <cell r="K1221">
            <v>1</v>
          </cell>
          <cell r="L1221">
            <v>57.24</v>
          </cell>
          <cell r="M1221">
            <v>57.24</v>
          </cell>
          <cell r="N1221" t="str">
            <v>A &amp; G</v>
          </cell>
          <cell r="O1221">
            <v>57.24</v>
          </cell>
          <cell r="P1221">
            <v>0</v>
          </cell>
          <cell r="Q1221">
            <v>0</v>
          </cell>
          <cell r="R1221">
            <v>0</v>
          </cell>
          <cell r="S1221">
            <v>0</v>
          </cell>
        </row>
        <row r="1222">
          <cell r="B1222" t="str">
            <v>Power Systems</v>
          </cell>
          <cell r="C1222">
            <v>687</v>
          </cell>
          <cell r="D1222" t="str">
            <v>A &amp; G</v>
          </cell>
          <cell r="E1222">
            <v>6870</v>
          </cell>
          <cell r="F1222" t="str">
            <v>Trans Design &amp; Stand</v>
          </cell>
          <cell r="G1222" t="str">
            <v>XM</v>
          </cell>
          <cell r="H1222" t="str">
            <v>I</v>
          </cell>
          <cell r="I1222" t="str">
            <v>01TA6</v>
          </cell>
          <cell r="J1222" t="str">
            <v>SR TECHNICIAN POWER DELIVERY</v>
          </cell>
          <cell r="K1222">
            <v>1</v>
          </cell>
          <cell r="L1222">
            <v>29.93</v>
          </cell>
          <cell r="M1222">
            <v>29.93</v>
          </cell>
          <cell r="N1222" t="str">
            <v>A &amp; G</v>
          </cell>
          <cell r="O1222">
            <v>29.93</v>
          </cell>
          <cell r="P1222">
            <v>0</v>
          </cell>
          <cell r="Q1222">
            <v>0</v>
          </cell>
          <cell r="R1222">
            <v>0</v>
          </cell>
          <cell r="S1222">
            <v>0</v>
          </cell>
        </row>
        <row r="1223">
          <cell r="B1223" t="str">
            <v>Power Systems</v>
          </cell>
          <cell r="C1223">
            <v>687</v>
          </cell>
          <cell r="D1223" t="str">
            <v>A &amp; G</v>
          </cell>
          <cell r="E1223">
            <v>6870</v>
          </cell>
          <cell r="F1223" t="str">
            <v>Trans Design &amp; Stand</v>
          </cell>
          <cell r="G1223" t="str">
            <v>XM</v>
          </cell>
          <cell r="H1223" t="str">
            <v>I</v>
          </cell>
          <cell r="I1223" t="str">
            <v>01TC6</v>
          </cell>
          <cell r="J1223" t="str">
            <v>ENGINEERING TECHNICIAN I</v>
          </cell>
          <cell r="K1223">
            <v>1</v>
          </cell>
          <cell r="L1223">
            <v>25.88</v>
          </cell>
          <cell r="M1223">
            <v>25.88</v>
          </cell>
          <cell r="N1223" t="str">
            <v>A &amp; G</v>
          </cell>
          <cell r="O1223">
            <v>25.88</v>
          </cell>
          <cell r="P1223">
            <v>0</v>
          </cell>
          <cell r="Q1223">
            <v>0</v>
          </cell>
          <cell r="R1223">
            <v>0</v>
          </cell>
          <cell r="S1223">
            <v>0</v>
          </cell>
        </row>
        <row r="1224">
          <cell r="B1224" t="str">
            <v>Power Systems</v>
          </cell>
          <cell r="C1224">
            <v>687</v>
          </cell>
          <cell r="D1224" t="str">
            <v>A &amp; G</v>
          </cell>
          <cell r="E1224">
            <v>6870</v>
          </cell>
          <cell r="F1224" t="str">
            <v>Trans Design &amp; Stand</v>
          </cell>
          <cell r="G1224" t="str">
            <v>XM</v>
          </cell>
          <cell r="H1224" t="str">
            <v>I</v>
          </cell>
          <cell r="I1224" t="str">
            <v>01TH6</v>
          </cell>
          <cell r="J1224" t="str">
            <v>ASSOCIATE ENGINEER POWER DELIV</v>
          </cell>
          <cell r="K1224">
            <v>1</v>
          </cell>
          <cell r="L1224">
            <v>24.05</v>
          </cell>
          <cell r="M1224">
            <v>24.05</v>
          </cell>
          <cell r="N1224" t="str">
            <v>A &amp; G</v>
          </cell>
          <cell r="O1224">
            <v>24.05</v>
          </cell>
          <cell r="P1224">
            <v>0</v>
          </cell>
          <cell r="Q1224">
            <v>0</v>
          </cell>
          <cell r="R1224">
            <v>0</v>
          </cell>
          <cell r="S1224">
            <v>0</v>
          </cell>
        </row>
        <row r="1225">
          <cell r="B1225" t="str">
            <v>Power Systems</v>
          </cell>
          <cell r="C1225">
            <v>687</v>
          </cell>
          <cell r="D1225" t="str">
            <v>A &amp; G</v>
          </cell>
          <cell r="E1225">
            <v>6870</v>
          </cell>
          <cell r="F1225" t="str">
            <v>Trans Design &amp; Stand</v>
          </cell>
          <cell r="G1225" t="str">
            <v>XM</v>
          </cell>
          <cell r="H1225" t="str">
            <v>I</v>
          </cell>
          <cell r="I1225" t="str">
            <v>01TH6</v>
          </cell>
          <cell r="J1225" t="str">
            <v>ASSOCIATE ENGINEER POWER DELIV</v>
          </cell>
          <cell r="K1225">
            <v>1</v>
          </cell>
          <cell r="L1225">
            <v>25.96</v>
          </cell>
          <cell r="M1225">
            <v>25.96</v>
          </cell>
          <cell r="N1225" t="str">
            <v>A &amp; G</v>
          </cell>
          <cell r="O1225">
            <v>25.96</v>
          </cell>
          <cell r="P1225">
            <v>0</v>
          </cell>
          <cell r="Q1225">
            <v>0</v>
          </cell>
          <cell r="R1225">
            <v>0</v>
          </cell>
          <cell r="S1225">
            <v>0</v>
          </cell>
        </row>
        <row r="1226">
          <cell r="B1226" t="str">
            <v>Power Systems</v>
          </cell>
          <cell r="C1226">
            <v>687</v>
          </cell>
          <cell r="D1226" t="str">
            <v>A &amp; G</v>
          </cell>
          <cell r="E1226">
            <v>6870</v>
          </cell>
          <cell r="F1226" t="str">
            <v>Trans Design &amp; Stand</v>
          </cell>
          <cell r="G1226" t="str">
            <v>XM</v>
          </cell>
          <cell r="H1226" t="str">
            <v>I</v>
          </cell>
          <cell r="I1226" t="str">
            <v>01TJ5</v>
          </cell>
          <cell r="J1226" t="str">
            <v>SR ENGINEER POWER DELIVERY</v>
          </cell>
          <cell r="K1226">
            <v>1</v>
          </cell>
          <cell r="L1226">
            <v>35.21</v>
          </cell>
          <cell r="M1226">
            <v>35.21</v>
          </cell>
          <cell r="N1226" t="str">
            <v>A &amp; G</v>
          </cell>
          <cell r="O1226">
            <v>35.21</v>
          </cell>
          <cell r="P1226">
            <v>0</v>
          </cell>
          <cell r="Q1226">
            <v>0</v>
          </cell>
          <cell r="R1226">
            <v>0</v>
          </cell>
          <cell r="S1226">
            <v>0</v>
          </cell>
        </row>
        <row r="1227">
          <cell r="B1227" t="str">
            <v>Power Systems</v>
          </cell>
          <cell r="C1227">
            <v>687</v>
          </cell>
          <cell r="D1227" t="str">
            <v>A &amp; G</v>
          </cell>
          <cell r="E1227">
            <v>6870</v>
          </cell>
          <cell r="F1227" t="str">
            <v>Trans Design &amp; Stand</v>
          </cell>
          <cell r="G1227" t="str">
            <v>XM</v>
          </cell>
          <cell r="H1227" t="str">
            <v>I</v>
          </cell>
          <cell r="I1227" t="str">
            <v>01TJ5</v>
          </cell>
          <cell r="J1227" t="str">
            <v>SR ENGINEER POWER DELIVERY</v>
          </cell>
          <cell r="K1227">
            <v>1</v>
          </cell>
          <cell r="L1227">
            <v>35.65</v>
          </cell>
          <cell r="M1227">
            <v>35.65</v>
          </cell>
          <cell r="N1227" t="str">
            <v>A &amp; G</v>
          </cell>
          <cell r="O1227">
            <v>35.65</v>
          </cell>
          <cell r="P1227">
            <v>0</v>
          </cell>
          <cell r="Q1227">
            <v>0</v>
          </cell>
          <cell r="R1227">
            <v>0</v>
          </cell>
          <cell r="S1227">
            <v>0</v>
          </cell>
        </row>
        <row r="1228">
          <cell r="B1228" t="str">
            <v>Power Systems</v>
          </cell>
          <cell r="C1228">
            <v>687</v>
          </cell>
          <cell r="D1228" t="str">
            <v>A &amp; G</v>
          </cell>
          <cell r="E1228">
            <v>6870</v>
          </cell>
          <cell r="F1228" t="str">
            <v>Trans Design &amp; Stand</v>
          </cell>
          <cell r="G1228" t="str">
            <v>XM</v>
          </cell>
          <cell r="H1228" t="str">
            <v>I</v>
          </cell>
          <cell r="I1228" t="str">
            <v>01TJ5</v>
          </cell>
          <cell r="J1228" t="str">
            <v>SR ENGINEER POWER DELIVERY</v>
          </cell>
          <cell r="K1228">
            <v>1</v>
          </cell>
          <cell r="L1228">
            <v>36.25</v>
          </cell>
          <cell r="M1228">
            <v>36.25</v>
          </cell>
          <cell r="N1228" t="str">
            <v>A &amp; G</v>
          </cell>
          <cell r="O1228">
            <v>36.25</v>
          </cell>
          <cell r="P1228">
            <v>0</v>
          </cell>
          <cell r="Q1228">
            <v>0</v>
          </cell>
          <cell r="R1228">
            <v>0</v>
          </cell>
          <cell r="S1228">
            <v>0</v>
          </cell>
        </row>
        <row r="1229">
          <cell r="B1229" t="str">
            <v>Power Systems</v>
          </cell>
          <cell r="C1229">
            <v>687</v>
          </cell>
          <cell r="D1229" t="str">
            <v>A &amp; G</v>
          </cell>
          <cell r="E1229">
            <v>6870</v>
          </cell>
          <cell r="F1229" t="str">
            <v>Trans Design &amp; Stand</v>
          </cell>
          <cell r="G1229" t="str">
            <v>XM</v>
          </cell>
          <cell r="H1229" t="str">
            <v>I</v>
          </cell>
          <cell r="I1229" t="str">
            <v>01TJ5</v>
          </cell>
          <cell r="J1229" t="str">
            <v>SR ENGINEER POWER DELIVERY</v>
          </cell>
          <cell r="K1229">
            <v>1</v>
          </cell>
          <cell r="L1229">
            <v>36.56</v>
          </cell>
          <cell r="M1229">
            <v>36.56</v>
          </cell>
          <cell r="N1229" t="str">
            <v>A &amp; G</v>
          </cell>
          <cell r="O1229">
            <v>36.56</v>
          </cell>
          <cell r="P1229">
            <v>0</v>
          </cell>
          <cell r="Q1229">
            <v>0</v>
          </cell>
          <cell r="R1229">
            <v>0</v>
          </cell>
          <cell r="S1229">
            <v>0</v>
          </cell>
        </row>
        <row r="1230">
          <cell r="B1230" t="str">
            <v>Power Systems</v>
          </cell>
          <cell r="C1230">
            <v>687</v>
          </cell>
          <cell r="D1230" t="str">
            <v>A &amp; G</v>
          </cell>
          <cell r="E1230">
            <v>6870</v>
          </cell>
          <cell r="F1230" t="str">
            <v>Trans Design &amp; Stand</v>
          </cell>
          <cell r="G1230" t="str">
            <v>XM</v>
          </cell>
          <cell r="H1230" t="str">
            <v>I</v>
          </cell>
          <cell r="I1230" t="str">
            <v>01TJ5</v>
          </cell>
          <cell r="J1230" t="str">
            <v>SR ENGINEER POWER DELIVERY</v>
          </cell>
          <cell r="K1230">
            <v>1</v>
          </cell>
          <cell r="L1230">
            <v>39</v>
          </cell>
          <cell r="M1230">
            <v>39</v>
          </cell>
          <cell r="N1230" t="str">
            <v>A &amp; G</v>
          </cell>
          <cell r="O1230">
            <v>39</v>
          </cell>
          <cell r="P1230">
            <v>0</v>
          </cell>
          <cell r="Q1230">
            <v>0</v>
          </cell>
          <cell r="R1230">
            <v>0</v>
          </cell>
          <cell r="S1230">
            <v>0</v>
          </cell>
        </row>
        <row r="1231">
          <cell r="B1231" t="str">
            <v>Power Systems</v>
          </cell>
          <cell r="C1231">
            <v>687</v>
          </cell>
          <cell r="D1231" t="str">
            <v>A &amp; G</v>
          </cell>
          <cell r="E1231">
            <v>6870</v>
          </cell>
          <cell r="F1231" t="str">
            <v>Trans Design &amp; Stand</v>
          </cell>
          <cell r="G1231" t="str">
            <v>XM</v>
          </cell>
          <cell r="H1231" t="str">
            <v>I</v>
          </cell>
          <cell r="I1231" t="str">
            <v>01TJ5</v>
          </cell>
          <cell r="J1231" t="str">
            <v>SR ENGINEER POWER DELIVERY</v>
          </cell>
          <cell r="K1231">
            <v>1</v>
          </cell>
          <cell r="L1231">
            <v>39.729999999999997</v>
          </cell>
          <cell r="M1231">
            <v>39.729999999999997</v>
          </cell>
          <cell r="N1231" t="str">
            <v>A &amp; G</v>
          </cell>
          <cell r="O1231">
            <v>39.729999999999997</v>
          </cell>
          <cell r="P1231">
            <v>0</v>
          </cell>
          <cell r="Q1231">
            <v>0</v>
          </cell>
          <cell r="R1231">
            <v>0</v>
          </cell>
          <cell r="S1231">
            <v>0</v>
          </cell>
        </row>
        <row r="1232">
          <cell r="B1232" t="str">
            <v>Power Systems</v>
          </cell>
          <cell r="C1232">
            <v>689</v>
          </cell>
          <cell r="D1232" t="str">
            <v>A &amp; G</v>
          </cell>
          <cell r="E1232">
            <v>6890</v>
          </cell>
          <cell r="F1232" t="str">
            <v>Transm Engineering</v>
          </cell>
          <cell r="G1232" t="str">
            <v>XM</v>
          </cell>
          <cell r="H1232" t="str">
            <v>P</v>
          </cell>
          <cell r="I1232" t="str">
            <v>01DE5</v>
          </cell>
          <cell r="J1232" t="str">
            <v>PRINCIPAL ENGINEER</v>
          </cell>
          <cell r="K1232">
            <v>1</v>
          </cell>
          <cell r="L1232">
            <v>40.24</v>
          </cell>
          <cell r="M1232">
            <v>40.24</v>
          </cell>
          <cell r="N1232" t="str">
            <v>A &amp; G</v>
          </cell>
          <cell r="O1232">
            <v>40.24</v>
          </cell>
          <cell r="P1232">
            <v>0</v>
          </cell>
          <cell r="Q1232">
            <v>0</v>
          </cell>
          <cell r="R1232">
            <v>0</v>
          </cell>
          <cell r="S1232">
            <v>0</v>
          </cell>
        </row>
        <row r="1233">
          <cell r="B1233" t="str">
            <v>Power Systems</v>
          </cell>
          <cell r="C1233">
            <v>689</v>
          </cell>
          <cell r="D1233" t="str">
            <v>A &amp; G</v>
          </cell>
          <cell r="E1233">
            <v>6890</v>
          </cell>
          <cell r="F1233" t="str">
            <v>Transm Engineering</v>
          </cell>
          <cell r="G1233" t="str">
            <v>XM</v>
          </cell>
          <cell r="H1233" t="str">
            <v>P</v>
          </cell>
          <cell r="I1233" t="str">
            <v>01DE5</v>
          </cell>
          <cell r="J1233" t="str">
            <v>PRINCIPAL ENGINEER</v>
          </cell>
          <cell r="K1233">
            <v>1</v>
          </cell>
          <cell r="L1233">
            <v>41.31</v>
          </cell>
          <cell r="M1233">
            <v>41.31</v>
          </cell>
          <cell r="N1233" t="str">
            <v>A &amp; G</v>
          </cell>
          <cell r="O1233">
            <v>41.31</v>
          </cell>
          <cell r="P1233">
            <v>0</v>
          </cell>
          <cell r="Q1233">
            <v>0</v>
          </cell>
          <cell r="R1233">
            <v>0</v>
          </cell>
          <cell r="S1233">
            <v>0</v>
          </cell>
        </row>
        <row r="1234">
          <cell r="B1234" t="str">
            <v>Power Systems</v>
          </cell>
          <cell r="C1234">
            <v>689</v>
          </cell>
          <cell r="D1234" t="str">
            <v>A &amp; G</v>
          </cell>
          <cell r="E1234">
            <v>6890</v>
          </cell>
          <cell r="F1234" t="str">
            <v>Transm Engineering</v>
          </cell>
          <cell r="G1234" t="str">
            <v>XM</v>
          </cell>
          <cell r="H1234" t="str">
            <v>P</v>
          </cell>
          <cell r="I1234" t="str">
            <v>01DE5</v>
          </cell>
          <cell r="J1234" t="str">
            <v>PRINCIPAL ENGINEER</v>
          </cell>
          <cell r="K1234">
            <v>1</v>
          </cell>
          <cell r="L1234">
            <v>42.5</v>
          </cell>
          <cell r="M1234">
            <v>42.5</v>
          </cell>
          <cell r="N1234" t="str">
            <v>A &amp; G</v>
          </cell>
          <cell r="O1234">
            <v>42.5</v>
          </cell>
          <cell r="P1234">
            <v>0</v>
          </cell>
          <cell r="Q1234">
            <v>0</v>
          </cell>
          <cell r="R1234">
            <v>0</v>
          </cell>
          <cell r="S1234">
            <v>0</v>
          </cell>
        </row>
        <row r="1235">
          <cell r="B1235" t="str">
            <v>Power Systems</v>
          </cell>
          <cell r="C1235">
            <v>689</v>
          </cell>
          <cell r="D1235" t="str">
            <v>A &amp; G</v>
          </cell>
          <cell r="E1235">
            <v>6890</v>
          </cell>
          <cell r="F1235" t="str">
            <v>Transm Engineering</v>
          </cell>
          <cell r="G1235" t="str">
            <v>NB</v>
          </cell>
          <cell r="H1235" t="str">
            <v>I</v>
          </cell>
          <cell r="I1235" t="str">
            <v>01QC1</v>
          </cell>
          <cell r="J1235" t="str">
            <v>SR TECHNICIAN POWER DELIVERY</v>
          </cell>
          <cell r="K1235">
            <v>1</v>
          </cell>
          <cell r="L1235">
            <v>22.64</v>
          </cell>
          <cell r="M1235">
            <v>22.64</v>
          </cell>
          <cell r="N1235" t="str">
            <v>A &amp; G</v>
          </cell>
          <cell r="O1235">
            <v>22.64</v>
          </cell>
          <cell r="P1235">
            <v>0</v>
          </cell>
          <cell r="Q1235">
            <v>0</v>
          </cell>
          <cell r="R1235">
            <v>0</v>
          </cell>
          <cell r="S1235">
            <v>0</v>
          </cell>
        </row>
        <row r="1236">
          <cell r="B1236" t="str">
            <v>Power Systems</v>
          </cell>
          <cell r="C1236">
            <v>689</v>
          </cell>
          <cell r="D1236" t="str">
            <v>A &amp; G</v>
          </cell>
          <cell r="E1236">
            <v>6890</v>
          </cell>
          <cell r="F1236" t="str">
            <v>Transm Engineering</v>
          </cell>
          <cell r="G1236" t="str">
            <v>NB</v>
          </cell>
          <cell r="H1236" t="str">
            <v>I</v>
          </cell>
          <cell r="I1236" t="str">
            <v>01QC1</v>
          </cell>
          <cell r="J1236" t="str">
            <v>SR TECHNICIAN POWER DELIVERY</v>
          </cell>
          <cell r="K1236">
            <v>1</v>
          </cell>
          <cell r="L1236">
            <v>23.18</v>
          </cell>
          <cell r="M1236">
            <v>23.18</v>
          </cell>
          <cell r="N1236" t="str">
            <v>A &amp; G</v>
          </cell>
          <cell r="O1236">
            <v>23.18</v>
          </cell>
          <cell r="P1236">
            <v>0</v>
          </cell>
          <cell r="Q1236">
            <v>0</v>
          </cell>
          <cell r="R1236">
            <v>0</v>
          </cell>
          <cell r="S1236">
            <v>0</v>
          </cell>
        </row>
        <row r="1237">
          <cell r="B1237" t="str">
            <v>Power Systems</v>
          </cell>
          <cell r="C1237">
            <v>689</v>
          </cell>
          <cell r="D1237" t="str">
            <v>A &amp; G</v>
          </cell>
          <cell r="E1237">
            <v>6890</v>
          </cell>
          <cell r="F1237" t="str">
            <v>Transm Engineering</v>
          </cell>
          <cell r="G1237" t="str">
            <v>NB</v>
          </cell>
          <cell r="H1237" t="str">
            <v>I</v>
          </cell>
          <cell r="I1237" t="str">
            <v>01QC1</v>
          </cell>
          <cell r="J1237" t="str">
            <v>SR TECHNICIAN POWER DELIVERY</v>
          </cell>
          <cell r="K1237">
            <v>1</v>
          </cell>
          <cell r="L1237">
            <v>23.2</v>
          </cell>
          <cell r="M1237">
            <v>23.2</v>
          </cell>
          <cell r="N1237" t="str">
            <v>A &amp; G</v>
          </cell>
          <cell r="O1237">
            <v>23.2</v>
          </cell>
          <cell r="P1237">
            <v>0</v>
          </cell>
          <cell r="Q1237">
            <v>0</v>
          </cell>
          <cell r="R1237">
            <v>0</v>
          </cell>
          <cell r="S1237">
            <v>0</v>
          </cell>
        </row>
        <row r="1238">
          <cell r="B1238" t="str">
            <v>Power Systems</v>
          </cell>
          <cell r="C1238">
            <v>689</v>
          </cell>
          <cell r="D1238" t="str">
            <v>A &amp; G</v>
          </cell>
          <cell r="E1238">
            <v>6890</v>
          </cell>
          <cell r="F1238" t="str">
            <v>Transm Engineering</v>
          </cell>
          <cell r="G1238" t="str">
            <v>NB</v>
          </cell>
          <cell r="H1238" t="str">
            <v>I</v>
          </cell>
          <cell r="I1238" t="str">
            <v>01QC1</v>
          </cell>
          <cell r="J1238" t="str">
            <v>SR TECHNICIAN POWER DELIVERY</v>
          </cell>
          <cell r="K1238">
            <v>1</v>
          </cell>
          <cell r="L1238">
            <v>23.99</v>
          </cell>
          <cell r="M1238">
            <v>23.99</v>
          </cell>
          <cell r="N1238" t="str">
            <v>A &amp; G</v>
          </cell>
          <cell r="O1238">
            <v>23.99</v>
          </cell>
          <cell r="P1238">
            <v>0</v>
          </cell>
          <cell r="Q1238">
            <v>0</v>
          </cell>
          <cell r="R1238">
            <v>0</v>
          </cell>
          <cell r="S1238">
            <v>0</v>
          </cell>
        </row>
        <row r="1239">
          <cell r="B1239" t="str">
            <v>Power Systems</v>
          </cell>
          <cell r="C1239">
            <v>689</v>
          </cell>
          <cell r="D1239" t="str">
            <v>A &amp; G</v>
          </cell>
          <cell r="E1239">
            <v>6890</v>
          </cell>
          <cell r="F1239" t="str">
            <v>Transm Engineering</v>
          </cell>
          <cell r="G1239" t="str">
            <v>NB</v>
          </cell>
          <cell r="H1239" t="str">
            <v>I</v>
          </cell>
          <cell r="I1239" t="str">
            <v>01QC2</v>
          </cell>
          <cell r="J1239" t="str">
            <v>TECHNICIAN I POWER DELIVERY</v>
          </cell>
          <cell r="K1239">
            <v>1</v>
          </cell>
          <cell r="L1239">
            <v>20.11</v>
          </cell>
          <cell r="M1239">
            <v>20.11</v>
          </cell>
          <cell r="N1239" t="str">
            <v>A &amp; G</v>
          </cell>
          <cell r="O1239">
            <v>20.11</v>
          </cell>
          <cell r="P1239">
            <v>0</v>
          </cell>
          <cell r="Q1239">
            <v>0</v>
          </cell>
          <cell r="R1239">
            <v>0</v>
          </cell>
          <cell r="S1239">
            <v>0</v>
          </cell>
        </row>
        <row r="1240">
          <cell r="B1240" t="str">
            <v>Power Systems</v>
          </cell>
          <cell r="C1240">
            <v>689</v>
          </cell>
          <cell r="D1240" t="str">
            <v>A &amp; G</v>
          </cell>
          <cell r="E1240">
            <v>6890</v>
          </cell>
          <cell r="F1240" t="str">
            <v>Transm Engineering</v>
          </cell>
          <cell r="G1240" t="str">
            <v>NB</v>
          </cell>
          <cell r="H1240" t="str">
            <v>I</v>
          </cell>
          <cell r="I1240" t="str">
            <v>01QC2</v>
          </cell>
          <cell r="J1240" t="str">
            <v>TECHNICIAN I POWER DELIVERY</v>
          </cell>
          <cell r="K1240">
            <v>1</v>
          </cell>
          <cell r="L1240">
            <v>20.49</v>
          </cell>
          <cell r="M1240">
            <v>20.49</v>
          </cell>
          <cell r="N1240" t="str">
            <v>A &amp; G</v>
          </cell>
          <cell r="O1240">
            <v>20.49</v>
          </cell>
          <cell r="P1240">
            <v>0</v>
          </cell>
          <cell r="Q1240">
            <v>0</v>
          </cell>
          <cell r="R1240">
            <v>0</v>
          </cell>
          <cell r="S1240">
            <v>0</v>
          </cell>
        </row>
        <row r="1241">
          <cell r="B1241" t="str">
            <v>Power Systems</v>
          </cell>
          <cell r="C1241">
            <v>689</v>
          </cell>
          <cell r="D1241" t="str">
            <v>A &amp; G</v>
          </cell>
          <cell r="E1241">
            <v>6890</v>
          </cell>
          <cell r="F1241" t="str">
            <v>Transm Engineering</v>
          </cell>
          <cell r="G1241" t="str">
            <v>NB</v>
          </cell>
          <cell r="H1241" t="str">
            <v>I</v>
          </cell>
          <cell r="I1241" t="str">
            <v>01QC2</v>
          </cell>
          <cell r="J1241" t="str">
            <v>TECHNICIAN I POWER DELIVERY</v>
          </cell>
          <cell r="K1241">
            <v>1</v>
          </cell>
          <cell r="L1241">
            <v>20.51</v>
          </cell>
          <cell r="M1241">
            <v>20.51</v>
          </cell>
          <cell r="N1241" t="str">
            <v>A &amp; G</v>
          </cell>
          <cell r="O1241">
            <v>20.51</v>
          </cell>
          <cell r="P1241">
            <v>0</v>
          </cell>
          <cell r="Q1241">
            <v>0</v>
          </cell>
          <cell r="R1241">
            <v>0</v>
          </cell>
          <cell r="S1241">
            <v>0</v>
          </cell>
        </row>
        <row r="1242">
          <cell r="B1242" t="str">
            <v>Power Systems</v>
          </cell>
          <cell r="C1242">
            <v>689</v>
          </cell>
          <cell r="D1242" t="str">
            <v>A &amp; G</v>
          </cell>
          <cell r="E1242">
            <v>6890</v>
          </cell>
          <cell r="F1242" t="str">
            <v>Transm Engineering</v>
          </cell>
          <cell r="G1242" t="str">
            <v>XM</v>
          </cell>
          <cell r="H1242" t="str">
            <v>S</v>
          </cell>
          <cell r="I1242" t="str">
            <v>01T54</v>
          </cell>
          <cell r="J1242" t="str">
            <v>POWER DELIVERY PROJECT MGR III</v>
          </cell>
          <cell r="K1242">
            <v>1</v>
          </cell>
          <cell r="L1242">
            <v>43.29</v>
          </cell>
          <cell r="M1242">
            <v>43.29</v>
          </cell>
          <cell r="N1242" t="str">
            <v>A &amp; G</v>
          </cell>
          <cell r="O1242">
            <v>43.29</v>
          </cell>
          <cell r="P1242">
            <v>0</v>
          </cell>
          <cell r="Q1242">
            <v>0</v>
          </cell>
          <cell r="R1242">
            <v>0</v>
          </cell>
          <cell r="S1242">
            <v>0</v>
          </cell>
        </row>
        <row r="1243">
          <cell r="B1243" t="str">
            <v>Power Systems</v>
          </cell>
          <cell r="C1243">
            <v>689</v>
          </cell>
          <cell r="D1243" t="str">
            <v>A &amp; G</v>
          </cell>
          <cell r="E1243">
            <v>6890</v>
          </cell>
          <cell r="F1243" t="str">
            <v>Transm Engineering</v>
          </cell>
          <cell r="G1243" t="str">
            <v>XM</v>
          </cell>
          <cell r="H1243" t="str">
            <v>S</v>
          </cell>
          <cell r="I1243" t="str">
            <v>01T54</v>
          </cell>
          <cell r="J1243" t="str">
            <v>POWER DELIVERY PROJECT MGR III</v>
          </cell>
          <cell r="K1243">
            <v>1</v>
          </cell>
          <cell r="L1243">
            <v>45.5</v>
          </cell>
          <cell r="M1243">
            <v>45.5</v>
          </cell>
          <cell r="N1243" t="str">
            <v>A &amp; G</v>
          </cell>
          <cell r="O1243">
            <v>45.5</v>
          </cell>
          <cell r="P1243">
            <v>0</v>
          </cell>
          <cell r="Q1243">
            <v>0</v>
          </cell>
          <cell r="R1243">
            <v>0</v>
          </cell>
          <cell r="S1243">
            <v>0</v>
          </cell>
        </row>
        <row r="1244">
          <cell r="B1244" t="str">
            <v>Power Systems</v>
          </cell>
          <cell r="C1244">
            <v>689</v>
          </cell>
          <cell r="D1244" t="str">
            <v>A &amp; G</v>
          </cell>
          <cell r="E1244">
            <v>6890</v>
          </cell>
          <cell r="F1244" t="str">
            <v>Transm Engineering</v>
          </cell>
          <cell r="G1244" t="str">
            <v>XM</v>
          </cell>
          <cell r="H1244" t="str">
            <v>M</v>
          </cell>
          <cell r="I1244" t="str">
            <v>01T86</v>
          </cell>
          <cell r="J1244" t="str">
            <v>TRANSMISSION OPERATIONS MGR</v>
          </cell>
          <cell r="K1244">
            <v>1</v>
          </cell>
          <cell r="L1244">
            <v>49.68</v>
          </cell>
          <cell r="M1244">
            <v>49.68</v>
          </cell>
          <cell r="N1244" t="str">
            <v>A &amp; G</v>
          </cell>
          <cell r="O1244">
            <v>49.68</v>
          </cell>
          <cell r="P1244">
            <v>0</v>
          </cell>
          <cell r="Q1244">
            <v>0</v>
          </cell>
          <cell r="R1244">
            <v>0</v>
          </cell>
          <cell r="S1244">
            <v>0</v>
          </cell>
        </row>
        <row r="1245">
          <cell r="B1245" t="str">
            <v>Power Systems</v>
          </cell>
          <cell r="C1245">
            <v>689</v>
          </cell>
          <cell r="D1245" t="str">
            <v>A &amp; G</v>
          </cell>
          <cell r="E1245">
            <v>6890</v>
          </cell>
          <cell r="F1245" t="str">
            <v>Transm Engineering</v>
          </cell>
          <cell r="G1245" t="str">
            <v>XM</v>
          </cell>
          <cell r="H1245" t="str">
            <v>M</v>
          </cell>
          <cell r="I1245" t="str">
            <v>01T86</v>
          </cell>
          <cell r="J1245" t="str">
            <v>TRANSMISSION OPERATIONS MGR</v>
          </cell>
          <cell r="K1245">
            <v>1</v>
          </cell>
          <cell r="L1245">
            <v>50.98</v>
          </cell>
          <cell r="M1245">
            <v>50.98</v>
          </cell>
          <cell r="N1245" t="str">
            <v>A &amp; G</v>
          </cell>
          <cell r="O1245">
            <v>50.98</v>
          </cell>
          <cell r="P1245">
            <v>0</v>
          </cell>
          <cell r="Q1245">
            <v>0</v>
          </cell>
          <cell r="R1245">
            <v>0</v>
          </cell>
          <cell r="S1245">
            <v>0</v>
          </cell>
        </row>
        <row r="1246">
          <cell r="B1246" t="str">
            <v>Power Systems</v>
          </cell>
          <cell r="C1246">
            <v>689</v>
          </cell>
          <cell r="D1246" t="str">
            <v>A &amp; G</v>
          </cell>
          <cell r="E1246">
            <v>6890</v>
          </cell>
          <cell r="F1246" t="str">
            <v>Transm Engineering</v>
          </cell>
          <cell r="G1246" t="str">
            <v>XM</v>
          </cell>
          <cell r="H1246" t="str">
            <v>M</v>
          </cell>
          <cell r="I1246" t="str">
            <v>01T95</v>
          </cell>
          <cell r="J1246" t="str">
            <v>POWER DELIVERY PROJECT MGR II</v>
          </cell>
          <cell r="K1246">
            <v>1</v>
          </cell>
          <cell r="L1246">
            <v>48.66</v>
          </cell>
          <cell r="M1246">
            <v>48.66</v>
          </cell>
          <cell r="N1246" t="str">
            <v>A &amp; G</v>
          </cell>
          <cell r="O1246">
            <v>48.66</v>
          </cell>
          <cell r="P1246">
            <v>0</v>
          </cell>
          <cell r="Q1246">
            <v>0</v>
          </cell>
          <cell r="R1246">
            <v>0</v>
          </cell>
          <cell r="S1246">
            <v>0</v>
          </cell>
        </row>
        <row r="1247">
          <cell r="B1247" t="str">
            <v>Power Systems</v>
          </cell>
          <cell r="C1247">
            <v>689</v>
          </cell>
          <cell r="D1247" t="str">
            <v>A &amp; G</v>
          </cell>
          <cell r="E1247">
            <v>6890</v>
          </cell>
          <cell r="F1247" t="str">
            <v>Transm Engineering</v>
          </cell>
          <cell r="G1247" t="str">
            <v>XM</v>
          </cell>
          <cell r="H1247" t="str">
            <v>M</v>
          </cell>
          <cell r="I1247" t="str">
            <v>01T95</v>
          </cell>
          <cell r="J1247" t="str">
            <v>POWER DELIVERY PROJECT MGR II</v>
          </cell>
          <cell r="K1247">
            <v>1</v>
          </cell>
          <cell r="L1247">
            <v>48.81</v>
          </cell>
          <cell r="M1247">
            <v>48.81</v>
          </cell>
          <cell r="N1247" t="str">
            <v>A &amp; G</v>
          </cell>
          <cell r="O1247">
            <v>48.81</v>
          </cell>
          <cell r="P1247">
            <v>0</v>
          </cell>
          <cell r="Q1247">
            <v>0</v>
          </cell>
          <cell r="R1247">
            <v>0</v>
          </cell>
          <cell r="S1247">
            <v>0</v>
          </cell>
        </row>
        <row r="1248">
          <cell r="B1248" t="str">
            <v>Power Systems</v>
          </cell>
          <cell r="C1248">
            <v>689</v>
          </cell>
          <cell r="D1248" t="str">
            <v>A &amp; G</v>
          </cell>
          <cell r="E1248">
            <v>6890</v>
          </cell>
          <cell r="F1248" t="str">
            <v>Transm Engineering</v>
          </cell>
          <cell r="G1248" t="str">
            <v>XM</v>
          </cell>
          <cell r="H1248" t="str">
            <v>I</v>
          </cell>
          <cell r="I1248" t="str">
            <v>01TA6</v>
          </cell>
          <cell r="J1248" t="str">
            <v>SR TECHNICIAN POWER DELIVERY</v>
          </cell>
          <cell r="K1248">
            <v>1</v>
          </cell>
          <cell r="L1248">
            <v>30.14</v>
          </cell>
          <cell r="M1248">
            <v>30.14</v>
          </cell>
          <cell r="N1248" t="str">
            <v>A &amp; G</v>
          </cell>
          <cell r="O1248">
            <v>30.14</v>
          </cell>
          <cell r="P1248">
            <v>0</v>
          </cell>
          <cell r="Q1248">
            <v>0</v>
          </cell>
          <cell r="R1248">
            <v>0</v>
          </cell>
          <cell r="S1248">
            <v>0</v>
          </cell>
        </row>
        <row r="1249">
          <cell r="B1249" t="str">
            <v>Power Systems</v>
          </cell>
          <cell r="C1249">
            <v>689</v>
          </cell>
          <cell r="D1249" t="str">
            <v>A &amp; G</v>
          </cell>
          <cell r="E1249">
            <v>6890</v>
          </cell>
          <cell r="F1249" t="str">
            <v>Transm Engineering</v>
          </cell>
          <cell r="G1249" t="str">
            <v>XM</v>
          </cell>
          <cell r="H1249" t="str">
            <v>D</v>
          </cell>
          <cell r="I1249" t="str">
            <v>01TB2</v>
          </cell>
          <cell r="J1249" t="str">
            <v>DIRECTOR TRANSMISSION</v>
          </cell>
          <cell r="K1249">
            <v>1</v>
          </cell>
          <cell r="L1249">
            <v>73.61</v>
          </cell>
          <cell r="M1249">
            <v>73.61</v>
          </cell>
          <cell r="N1249" t="str">
            <v>A &amp; G</v>
          </cell>
          <cell r="O1249">
            <v>73.61</v>
          </cell>
          <cell r="P1249">
            <v>0</v>
          </cell>
          <cell r="Q1249">
            <v>0</v>
          </cell>
          <cell r="R1249">
            <v>0</v>
          </cell>
          <cell r="S1249">
            <v>0</v>
          </cell>
        </row>
        <row r="1250">
          <cell r="B1250" t="str">
            <v>Power Systems</v>
          </cell>
          <cell r="C1250">
            <v>689</v>
          </cell>
          <cell r="D1250" t="str">
            <v>A &amp; G</v>
          </cell>
          <cell r="E1250">
            <v>6890</v>
          </cell>
          <cell r="F1250" t="str">
            <v>Transm Engineering</v>
          </cell>
          <cell r="G1250" t="str">
            <v>XM</v>
          </cell>
          <cell r="H1250" t="str">
            <v>I</v>
          </cell>
          <cell r="I1250" t="str">
            <v>01TB6</v>
          </cell>
          <cell r="J1250" t="str">
            <v>ENGINEER II POWER DELIVERY</v>
          </cell>
          <cell r="K1250">
            <v>1</v>
          </cell>
          <cell r="L1250">
            <v>26.85</v>
          </cell>
          <cell r="M1250">
            <v>26.85</v>
          </cell>
          <cell r="N1250" t="str">
            <v>A &amp; G</v>
          </cell>
          <cell r="O1250">
            <v>26.85</v>
          </cell>
          <cell r="P1250">
            <v>0</v>
          </cell>
          <cell r="Q1250">
            <v>0</v>
          </cell>
          <cell r="R1250">
            <v>0</v>
          </cell>
          <cell r="S1250">
            <v>0</v>
          </cell>
        </row>
        <row r="1251">
          <cell r="B1251" t="str">
            <v>Power Systems</v>
          </cell>
          <cell r="C1251">
            <v>689</v>
          </cell>
          <cell r="D1251" t="str">
            <v>A &amp; G</v>
          </cell>
          <cell r="E1251">
            <v>6890</v>
          </cell>
          <cell r="F1251" t="str">
            <v>Transm Engineering</v>
          </cell>
          <cell r="G1251" t="str">
            <v>XM</v>
          </cell>
          <cell r="H1251" t="str">
            <v>I</v>
          </cell>
          <cell r="I1251" t="str">
            <v>01TB6</v>
          </cell>
          <cell r="J1251" t="str">
            <v>ENGINEER II POWER DELIVERY</v>
          </cell>
          <cell r="K1251">
            <v>1</v>
          </cell>
          <cell r="L1251">
            <v>27.04</v>
          </cell>
          <cell r="M1251">
            <v>27.04</v>
          </cell>
          <cell r="N1251" t="str">
            <v>A &amp; G</v>
          </cell>
          <cell r="O1251">
            <v>27.04</v>
          </cell>
          <cell r="P1251">
            <v>0</v>
          </cell>
          <cell r="Q1251">
            <v>0</v>
          </cell>
          <cell r="R1251">
            <v>0</v>
          </cell>
          <cell r="S1251">
            <v>0</v>
          </cell>
        </row>
        <row r="1252">
          <cell r="B1252" t="str">
            <v>Power Systems</v>
          </cell>
          <cell r="C1252">
            <v>689</v>
          </cell>
          <cell r="D1252" t="str">
            <v>A &amp; G</v>
          </cell>
          <cell r="E1252">
            <v>6890</v>
          </cell>
          <cell r="F1252" t="str">
            <v>Transm Engineering</v>
          </cell>
          <cell r="G1252" t="str">
            <v>XM</v>
          </cell>
          <cell r="H1252" t="str">
            <v>I</v>
          </cell>
          <cell r="I1252" t="str">
            <v>01TC6</v>
          </cell>
          <cell r="J1252" t="str">
            <v>ENGINEERING TECHNICIAN I</v>
          </cell>
          <cell r="K1252">
            <v>1</v>
          </cell>
          <cell r="L1252">
            <v>25.15</v>
          </cell>
          <cell r="M1252">
            <v>25.15</v>
          </cell>
          <cell r="N1252" t="str">
            <v>A &amp; G</v>
          </cell>
          <cell r="O1252">
            <v>25.15</v>
          </cell>
          <cell r="P1252">
            <v>0</v>
          </cell>
          <cell r="Q1252">
            <v>0</v>
          </cell>
          <cell r="R1252">
            <v>0</v>
          </cell>
          <cell r="S1252">
            <v>0</v>
          </cell>
        </row>
        <row r="1253">
          <cell r="B1253" t="str">
            <v>Power Systems</v>
          </cell>
          <cell r="C1253">
            <v>689</v>
          </cell>
          <cell r="D1253" t="str">
            <v>A &amp; G</v>
          </cell>
          <cell r="E1253">
            <v>6890</v>
          </cell>
          <cell r="F1253" t="str">
            <v>Transm Engineering</v>
          </cell>
          <cell r="G1253" t="str">
            <v>XM</v>
          </cell>
          <cell r="H1253" t="str">
            <v>I</v>
          </cell>
          <cell r="I1253" t="str">
            <v>01TC6</v>
          </cell>
          <cell r="J1253" t="str">
            <v>ENGINEERING TECHNICIAN I</v>
          </cell>
          <cell r="K1253">
            <v>1</v>
          </cell>
          <cell r="L1253">
            <v>25.63</v>
          </cell>
          <cell r="M1253">
            <v>25.63</v>
          </cell>
          <cell r="N1253" t="str">
            <v>A &amp; G</v>
          </cell>
          <cell r="O1253">
            <v>25.63</v>
          </cell>
          <cell r="P1253">
            <v>0</v>
          </cell>
          <cell r="Q1253">
            <v>0</v>
          </cell>
          <cell r="R1253">
            <v>0</v>
          </cell>
          <cell r="S1253">
            <v>0</v>
          </cell>
        </row>
        <row r="1254">
          <cell r="B1254" t="str">
            <v>Power Systems</v>
          </cell>
          <cell r="C1254">
            <v>689</v>
          </cell>
          <cell r="D1254" t="str">
            <v>A &amp; G</v>
          </cell>
          <cell r="E1254">
            <v>6890</v>
          </cell>
          <cell r="F1254" t="str">
            <v>Transm Engineering</v>
          </cell>
          <cell r="G1254" t="str">
            <v>XM</v>
          </cell>
          <cell r="H1254" t="str">
            <v>I</v>
          </cell>
          <cell r="I1254" t="str">
            <v>01TH6</v>
          </cell>
          <cell r="J1254" t="str">
            <v>ASSOCIATE ENGINEER POWER DELIV</v>
          </cell>
          <cell r="K1254">
            <v>1</v>
          </cell>
          <cell r="L1254">
            <v>24.05</v>
          </cell>
          <cell r="M1254">
            <v>24.05</v>
          </cell>
          <cell r="N1254" t="str">
            <v>A &amp; G</v>
          </cell>
          <cell r="O1254">
            <v>24.05</v>
          </cell>
          <cell r="P1254">
            <v>0</v>
          </cell>
          <cell r="Q1254">
            <v>0</v>
          </cell>
          <cell r="R1254">
            <v>0</v>
          </cell>
          <cell r="S1254">
            <v>0</v>
          </cell>
        </row>
        <row r="1255">
          <cell r="B1255" t="str">
            <v>Power Systems</v>
          </cell>
          <cell r="C1255">
            <v>689</v>
          </cell>
          <cell r="D1255" t="str">
            <v>A &amp; G</v>
          </cell>
          <cell r="E1255">
            <v>6890</v>
          </cell>
          <cell r="F1255" t="str">
            <v>Transm Engineering</v>
          </cell>
          <cell r="G1255" t="str">
            <v>XM</v>
          </cell>
          <cell r="H1255" t="str">
            <v>I</v>
          </cell>
          <cell r="I1255" t="str">
            <v>01TH6</v>
          </cell>
          <cell r="J1255" t="str">
            <v>ASSOCIATE ENGINEER POWER DELIV</v>
          </cell>
          <cell r="K1255">
            <v>1</v>
          </cell>
          <cell r="L1255">
            <v>24.96</v>
          </cell>
          <cell r="M1255">
            <v>24.96</v>
          </cell>
          <cell r="N1255" t="str">
            <v>A &amp; G</v>
          </cell>
          <cell r="O1255">
            <v>24.96</v>
          </cell>
          <cell r="P1255">
            <v>0</v>
          </cell>
          <cell r="Q1255">
            <v>0</v>
          </cell>
          <cell r="R1255">
            <v>0</v>
          </cell>
          <cell r="S1255">
            <v>0</v>
          </cell>
        </row>
        <row r="1256">
          <cell r="B1256" t="str">
            <v>Power Systems</v>
          </cell>
          <cell r="C1256">
            <v>689</v>
          </cell>
          <cell r="D1256" t="str">
            <v>A &amp; G</v>
          </cell>
          <cell r="E1256">
            <v>6890</v>
          </cell>
          <cell r="F1256" t="str">
            <v>Transm Engineering</v>
          </cell>
          <cell r="G1256" t="str">
            <v>XM</v>
          </cell>
          <cell r="H1256" t="str">
            <v>I</v>
          </cell>
          <cell r="I1256" t="str">
            <v>01TJ5</v>
          </cell>
          <cell r="J1256" t="str">
            <v>SR ENGINEER POWER DELIVERY</v>
          </cell>
          <cell r="K1256">
            <v>1</v>
          </cell>
          <cell r="L1256">
            <v>33.590000000000003</v>
          </cell>
          <cell r="M1256">
            <v>33.590000000000003</v>
          </cell>
          <cell r="N1256" t="str">
            <v>A &amp; G</v>
          </cell>
          <cell r="O1256">
            <v>33.590000000000003</v>
          </cell>
          <cell r="P1256">
            <v>0</v>
          </cell>
          <cell r="Q1256">
            <v>0</v>
          </cell>
          <cell r="R1256">
            <v>0</v>
          </cell>
          <cell r="S1256">
            <v>0</v>
          </cell>
        </row>
        <row r="1257">
          <cell r="B1257" t="str">
            <v>Power Systems</v>
          </cell>
          <cell r="C1257">
            <v>689</v>
          </cell>
          <cell r="D1257" t="str">
            <v>A &amp; G</v>
          </cell>
          <cell r="E1257">
            <v>6890</v>
          </cell>
          <cell r="F1257" t="str">
            <v>Transm Engineering</v>
          </cell>
          <cell r="G1257" t="str">
            <v>XM</v>
          </cell>
          <cell r="H1257" t="str">
            <v>I</v>
          </cell>
          <cell r="I1257" t="str">
            <v>01TJ5</v>
          </cell>
          <cell r="J1257" t="str">
            <v>SR ENGINEER POWER DELIVERY</v>
          </cell>
          <cell r="K1257">
            <v>1</v>
          </cell>
          <cell r="L1257">
            <v>34.54</v>
          </cell>
          <cell r="M1257">
            <v>34.54</v>
          </cell>
          <cell r="N1257" t="str">
            <v>A &amp; G</v>
          </cell>
          <cell r="O1257">
            <v>34.54</v>
          </cell>
          <cell r="P1257">
            <v>0</v>
          </cell>
          <cell r="Q1257">
            <v>0</v>
          </cell>
          <cell r="R1257">
            <v>0</v>
          </cell>
          <cell r="S1257">
            <v>0</v>
          </cell>
        </row>
        <row r="1258">
          <cell r="B1258" t="str">
            <v>Power Systems</v>
          </cell>
          <cell r="C1258">
            <v>689</v>
          </cell>
          <cell r="D1258" t="str">
            <v>A &amp; G</v>
          </cell>
          <cell r="E1258">
            <v>6890</v>
          </cell>
          <cell r="F1258" t="str">
            <v>Transm Engineering</v>
          </cell>
          <cell r="G1258" t="str">
            <v>XM</v>
          </cell>
          <cell r="H1258" t="str">
            <v>I</v>
          </cell>
          <cell r="I1258" t="str">
            <v>01TJ5</v>
          </cell>
          <cell r="J1258" t="str">
            <v>SR ENGINEER POWER DELIVERY</v>
          </cell>
          <cell r="K1258">
            <v>1</v>
          </cell>
          <cell r="L1258">
            <v>35.49</v>
          </cell>
          <cell r="M1258">
            <v>35.49</v>
          </cell>
          <cell r="N1258" t="str">
            <v>A &amp; G</v>
          </cell>
          <cell r="O1258">
            <v>35.49</v>
          </cell>
          <cell r="P1258">
            <v>0</v>
          </cell>
          <cell r="Q1258">
            <v>0</v>
          </cell>
          <cell r="R1258">
            <v>0</v>
          </cell>
          <cell r="S1258">
            <v>0</v>
          </cell>
        </row>
        <row r="1259">
          <cell r="B1259" t="str">
            <v>Power Systems</v>
          </cell>
          <cell r="C1259">
            <v>689</v>
          </cell>
          <cell r="D1259" t="str">
            <v>A &amp; G</v>
          </cell>
          <cell r="E1259">
            <v>6890</v>
          </cell>
          <cell r="F1259" t="str">
            <v>Transm Engineering</v>
          </cell>
          <cell r="G1259" t="str">
            <v>XM</v>
          </cell>
          <cell r="H1259" t="str">
            <v>I</v>
          </cell>
          <cell r="I1259" t="str">
            <v>01TJ5</v>
          </cell>
          <cell r="J1259" t="str">
            <v>SR ENGINEER POWER DELIVERY</v>
          </cell>
          <cell r="K1259">
            <v>1</v>
          </cell>
          <cell r="L1259">
            <v>35.58</v>
          </cell>
          <cell r="M1259">
            <v>35.58</v>
          </cell>
          <cell r="N1259" t="str">
            <v>A &amp; G</v>
          </cell>
          <cell r="O1259">
            <v>35.58</v>
          </cell>
          <cell r="P1259">
            <v>0</v>
          </cell>
          <cell r="Q1259">
            <v>0</v>
          </cell>
          <cell r="R1259">
            <v>0</v>
          </cell>
          <cell r="S1259">
            <v>0</v>
          </cell>
        </row>
        <row r="1260">
          <cell r="B1260" t="str">
            <v>Power Systems</v>
          </cell>
          <cell r="C1260">
            <v>689</v>
          </cell>
          <cell r="D1260" t="str">
            <v>A &amp; G</v>
          </cell>
          <cell r="E1260">
            <v>6890</v>
          </cell>
          <cell r="F1260" t="str">
            <v>Transm Engineering</v>
          </cell>
          <cell r="G1260" t="str">
            <v>XM</v>
          </cell>
          <cell r="H1260" t="str">
            <v>I</v>
          </cell>
          <cell r="I1260" t="str">
            <v>01TJ5</v>
          </cell>
          <cell r="J1260" t="str">
            <v>SR ENGINEER POWER DELIVERY</v>
          </cell>
          <cell r="K1260">
            <v>1</v>
          </cell>
          <cell r="L1260">
            <v>36.229999999999997</v>
          </cell>
          <cell r="M1260">
            <v>36.229999999999997</v>
          </cell>
          <cell r="N1260" t="str">
            <v>A &amp; G</v>
          </cell>
          <cell r="O1260">
            <v>36.229999999999997</v>
          </cell>
          <cell r="P1260">
            <v>0</v>
          </cell>
          <cell r="Q1260">
            <v>0</v>
          </cell>
          <cell r="R1260">
            <v>0</v>
          </cell>
          <cell r="S1260">
            <v>0</v>
          </cell>
        </row>
        <row r="1261">
          <cell r="B1261" t="str">
            <v>Power Systems</v>
          </cell>
          <cell r="C1261">
            <v>689</v>
          </cell>
          <cell r="D1261" t="str">
            <v>A &amp; G</v>
          </cell>
          <cell r="E1261">
            <v>6890</v>
          </cell>
          <cell r="F1261" t="str">
            <v>Transm Engineering</v>
          </cell>
          <cell r="G1261" t="str">
            <v>XM</v>
          </cell>
          <cell r="H1261" t="str">
            <v>I</v>
          </cell>
          <cell r="I1261" t="str">
            <v>01TJ5</v>
          </cell>
          <cell r="J1261" t="str">
            <v>SR ENGINEER POWER DELIVERY</v>
          </cell>
          <cell r="K1261">
            <v>1</v>
          </cell>
          <cell r="L1261">
            <v>36.26</v>
          </cell>
          <cell r="M1261">
            <v>36.26</v>
          </cell>
          <cell r="N1261" t="str">
            <v>A &amp; G</v>
          </cell>
          <cell r="O1261">
            <v>36.26</v>
          </cell>
          <cell r="P1261">
            <v>0</v>
          </cell>
          <cell r="Q1261">
            <v>0</v>
          </cell>
          <cell r="R1261">
            <v>0</v>
          </cell>
          <cell r="S1261">
            <v>0</v>
          </cell>
        </row>
        <row r="1262">
          <cell r="B1262" t="str">
            <v>Power Systems</v>
          </cell>
          <cell r="C1262">
            <v>689</v>
          </cell>
          <cell r="D1262" t="str">
            <v>A &amp; G</v>
          </cell>
          <cell r="E1262">
            <v>6890</v>
          </cell>
          <cell r="F1262" t="str">
            <v>Transm Engineering</v>
          </cell>
          <cell r="G1262" t="str">
            <v>XM</v>
          </cell>
          <cell r="H1262" t="str">
            <v>I</v>
          </cell>
          <cell r="I1262" t="str">
            <v>01TJ5</v>
          </cell>
          <cell r="J1262" t="str">
            <v>SR ENGINEER POWER DELIVERY</v>
          </cell>
          <cell r="K1262">
            <v>1</v>
          </cell>
          <cell r="L1262">
            <v>37</v>
          </cell>
          <cell r="M1262">
            <v>37</v>
          </cell>
          <cell r="N1262" t="str">
            <v>A &amp; G</v>
          </cell>
          <cell r="O1262">
            <v>37</v>
          </cell>
          <cell r="P1262">
            <v>0</v>
          </cell>
          <cell r="Q1262">
            <v>0</v>
          </cell>
          <cell r="R1262">
            <v>0</v>
          </cell>
          <cell r="S1262">
            <v>0</v>
          </cell>
        </row>
        <row r="1263">
          <cell r="B1263" t="str">
            <v>Power Systems</v>
          </cell>
          <cell r="C1263">
            <v>689</v>
          </cell>
          <cell r="D1263" t="str">
            <v>A &amp; G</v>
          </cell>
          <cell r="E1263">
            <v>6890</v>
          </cell>
          <cell r="F1263" t="str">
            <v>Transm Engineering</v>
          </cell>
          <cell r="G1263" t="str">
            <v>XM</v>
          </cell>
          <cell r="H1263" t="str">
            <v>I</v>
          </cell>
          <cell r="I1263" t="str">
            <v>01TJ5</v>
          </cell>
          <cell r="J1263" t="str">
            <v>SR ENGINEER POWER DELIVERY</v>
          </cell>
          <cell r="K1263">
            <v>1</v>
          </cell>
          <cell r="L1263">
            <v>37.049999999999997</v>
          </cell>
          <cell r="M1263">
            <v>37.049999999999997</v>
          </cell>
          <cell r="N1263" t="str">
            <v>A &amp; G</v>
          </cell>
          <cell r="O1263">
            <v>37.049999999999997</v>
          </cell>
          <cell r="P1263">
            <v>0</v>
          </cell>
          <cell r="Q1263">
            <v>0</v>
          </cell>
          <cell r="R1263">
            <v>0</v>
          </cell>
          <cell r="S1263">
            <v>0</v>
          </cell>
        </row>
        <row r="1264">
          <cell r="B1264" t="str">
            <v>Power Systems</v>
          </cell>
          <cell r="C1264">
            <v>689</v>
          </cell>
          <cell r="D1264" t="str">
            <v>A &amp; G</v>
          </cell>
          <cell r="E1264">
            <v>6890</v>
          </cell>
          <cell r="F1264" t="str">
            <v>Transm Engineering</v>
          </cell>
          <cell r="G1264" t="str">
            <v>XM</v>
          </cell>
          <cell r="H1264" t="str">
            <v>I</v>
          </cell>
          <cell r="I1264" t="str">
            <v>01TJ5</v>
          </cell>
          <cell r="J1264" t="str">
            <v>SR ENGINEER POWER DELIVERY</v>
          </cell>
          <cell r="K1264">
            <v>1</v>
          </cell>
          <cell r="L1264">
            <v>37.24</v>
          </cell>
          <cell r="M1264">
            <v>37.24</v>
          </cell>
          <cell r="N1264" t="str">
            <v>A &amp; G</v>
          </cell>
          <cell r="O1264">
            <v>37.24</v>
          </cell>
          <cell r="P1264">
            <v>0</v>
          </cell>
          <cell r="Q1264">
            <v>0</v>
          </cell>
          <cell r="R1264">
            <v>0</v>
          </cell>
          <cell r="S1264">
            <v>0</v>
          </cell>
        </row>
        <row r="1265">
          <cell r="B1265" t="str">
            <v>Power Systems</v>
          </cell>
          <cell r="C1265">
            <v>689</v>
          </cell>
          <cell r="D1265" t="str">
            <v>A &amp; G</v>
          </cell>
          <cell r="E1265">
            <v>6890</v>
          </cell>
          <cell r="F1265" t="str">
            <v>Transm Engineering</v>
          </cell>
          <cell r="G1265" t="str">
            <v>XM</v>
          </cell>
          <cell r="H1265" t="str">
            <v>I</v>
          </cell>
          <cell r="I1265" t="str">
            <v>01TJ5</v>
          </cell>
          <cell r="J1265" t="str">
            <v>SR ENGINEER POWER DELIVERY</v>
          </cell>
          <cell r="K1265">
            <v>1</v>
          </cell>
          <cell r="L1265">
            <v>38.049999999999997</v>
          </cell>
          <cell r="M1265">
            <v>38.049999999999997</v>
          </cell>
          <cell r="N1265" t="str">
            <v>A &amp; G</v>
          </cell>
          <cell r="O1265">
            <v>38.049999999999997</v>
          </cell>
          <cell r="P1265">
            <v>0</v>
          </cell>
          <cell r="Q1265">
            <v>0</v>
          </cell>
          <cell r="R1265">
            <v>0</v>
          </cell>
          <cell r="S1265">
            <v>0</v>
          </cell>
        </row>
        <row r="1266">
          <cell r="B1266" t="str">
            <v>Power Systems</v>
          </cell>
          <cell r="C1266">
            <v>689</v>
          </cell>
          <cell r="D1266" t="str">
            <v>A &amp; G</v>
          </cell>
          <cell r="E1266">
            <v>6890</v>
          </cell>
          <cell r="F1266" t="str">
            <v>Transm Engineering</v>
          </cell>
          <cell r="G1266" t="str">
            <v>XM</v>
          </cell>
          <cell r="H1266" t="str">
            <v>I</v>
          </cell>
          <cell r="I1266" t="str">
            <v>01TJ5</v>
          </cell>
          <cell r="J1266" t="str">
            <v>SR ENGINEER POWER DELIVERY</v>
          </cell>
          <cell r="K1266">
            <v>2</v>
          </cell>
          <cell r="L1266">
            <v>38.33</v>
          </cell>
          <cell r="M1266">
            <v>76.66</v>
          </cell>
          <cell r="N1266" t="str">
            <v>A &amp; G</v>
          </cell>
          <cell r="O1266">
            <v>76.66</v>
          </cell>
          <cell r="P1266">
            <v>0</v>
          </cell>
          <cell r="Q1266">
            <v>0</v>
          </cell>
          <cell r="R1266">
            <v>0</v>
          </cell>
          <cell r="S1266">
            <v>0</v>
          </cell>
        </row>
        <row r="1267">
          <cell r="B1267" t="str">
            <v>Power Systems</v>
          </cell>
          <cell r="C1267">
            <v>689</v>
          </cell>
          <cell r="D1267" t="str">
            <v>A &amp; G</v>
          </cell>
          <cell r="E1267">
            <v>6890</v>
          </cell>
          <cell r="F1267" t="str">
            <v>Transm Engineering</v>
          </cell>
          <cell r="G1267" t="str">
            <v>XM</v>
          </cell>
          <cell r="H1267" t="str">
            <v>I</v>
          </cell>
          <cell r="I1267" t="str">
            <v>01TJ5</v>
          </cell>
          <cell r="J1267" t="str">
            <v>SR ENGINEER POWER DELIVERY</v>
          </cell>
          <cell r="K1267">
            <v>1</v>
          </cell>
          <cell r="L1267">
            <v>38.44</v>
          </cell>
          <cell r="M1267">
            <v>38.44</v>
          </cell>
          <cell r="N1267" t="str">
            <v>A &amp; G</v>
          </cell>
          <cell r="O1267">
            <v>38.44</v>
          </cell>
          <cell r="P1267">
            <v>0</v>
          </cell>
          <cell r="Q1267">
            <v>0</v>
          </cell>
          <cell r="R1267">
            <v>0</v>
          </cell>
          <cell r="S1267">
            <v>0</v>
          </cell>
        </row>
        <row r="1268">
          <cell r="B1268" t="str">
            <v>Power Systems</v>
          </cell>
          <cell r="C1268">
            <v>689</v>
          </cell>
          <cell r="D1268" t="str">
            <v>A &amp; G</v>
          </cell>
          <cell r="E1268">
            <v>6890</v>
          </cell>
          <cell r="F1268" t="str">
            <v>Transm Engineering</v>
          </cell>
          <cell r="G1268" t="str">
            <v>XM</v>
          </cell>
          <cell r="H1268" t="str">
            <v>I</v>
          </cell>
          <cell r="I1268" t="str">
            <v>01TJ5</v>
          </cell>
          <cell r="J1268" t="str">
            <v>SR ENGINEER POWER DELIVERY</v>
          </cell>
          <cell r="K1268">
            <v>1</v>
          </cell>
          <cell r="L1268">
            <v>38.46</v>
          </cell>
          <cell r="M1268">
            <v>38.46</v>
          </cell>
          <cell r="N1268" t="str">
            <v>A &amp; G</v>
          </cell>
          <cell r="O1268">
            <v>38.46</v>
          </cell>
          <cell r="P1268">
            <v>0</v>
          </cell>
          <cell r="Q1268">
            <v>0</v>
          </cell>
          <cell r="R1268">
            <v>0</v>
          </cell>
          <cell r="S1268">
            <v>0</v>
          </cell>
        </row>
        <row r="1269">
          <cell r="B1269" t="str">
            <v>Power Systems</v>
          </cell>
          <cell r="C1269">
            <v>689</v>
          </cell>
          <cell r="D1269" t="str">
            <v>A &amp; G</v>
          </cell>
          <cell r="E1269">
            <v>6890</v>
          </cell>
          <cell r="F1269" t="str">
            <v>Transm Engineering</v>
          </cell>
          <cell r="G1269" t="str">
            <v>XM</v>
          </cell>
          <cell r="H1269" t="str">
            <v>I</v>
          </cell>
          <cell r="I1269" t="str">
            <v>01TJ5</v>
          </cell>
          <cell r="J1269" t="str">
            <v>SR ENGINEER POWER DELIVERY</v>
          </cell>
          <cell r="K1269">
            <v>2</v>
          </cell>
          <cell r="L1269">
            <v>38.68</v>
          </cell>
          <cell r="M1269">
            <v>77.36</v>
          </cell>
          <cell r="N1269" t="str">
            <v>A &amp; G</v>
          </cell>
          <cell r="O1269">
            <v>77.36</v>
          </cell>
          <cell r="P1269">
            <v>0</v>
          </cell>
          <cell r="Q1269">
            <v>0</v>
          </cell>
          <cell r="R1269">
            <v>0</v>
          </cell>
          <cell r="S1269">
            <v>0</v>
          </cell>
        </row>
        <row r="1270">
          <cell r="B1270" t="str">
            <v>Power Systems</v>
          </cell>
          <cell r="C1270">
            <v>689</v>
          </cell>
          <cell r="D1270" t="str">
            <v>A &amp; G</v>
          </cell>
          <cell r="E1270">
            <v>6890</v>
          </cell>
          <cell r="F1270" t="str">
            <v>Transm Engineering</v>
          </cell>
          <cell r="G1270" t="str">
            <v>XM</v>
          </cell>
          <cell r="H1270" t="str">
            <v>I</v>
          </cell>
          <cell r="I1270" t="str">
            <v>01TJ5</v>
          </cell>
          <cell r="J1270" t="str">
            <v>SR ENGINEER POWER DELIVERY</v>
          </cell>
          <cell r="K1270">
            <v>1</v>
          </cell>
          <cell r="L1270">
            <v>40.25</v>
          </cell>
          <cell r="M1270">
            <v>40.25</v>
          </cell>
          <cell r="N1270" t="str">
            <v>A &amp; G</v>
          </cell>
          <cell r="O1270">
            <v>40.25</v>
          </cell>
          <cell r="P1270">
            <v>0</v>
          </cell>
          <cell r="Q1270">
            <v>0</v>
          </cell>
          <cell r="R1270">
            <v>0</v>
          </cell>
          <cell r="S1270">
            <v>0</v>
          </cell>
        </row>
        <row r="1271">
          <cell r="B1271" t="str">
            <v>Power Systems</v>
          </cell>
          <cell r="C1271">
            <v>689</v>
          </cell>
          <cell r="D1271" t="str">
            <v>A &amp; G</v>
          </cell>
          <cell r="E1271">
            <v>6890</v>
          </cell>
          <cell r="F1271" t="str">
            <v>Transm Engineering</v>
          </cell>
          <cell r="G1271" t="str">
            <v>XM</v>
          </cell>
          <cell r="H1271" t="str">
            <v>I</v>
          </cell>
          <cell r="I1271" t="str">
            <v>01TK5</v>
          </cell>
          <cell r="J1271" t="str">
            <v>ENGINEER I POWER DELIVERY</v>
          </cell>
          <cell r="K1271">
            <v>1</v>
          </cell>
          <cell r="L1271">
            <v>30.85</v>
          </cell>
          <cell r="M1271">
            <v>30.85</v>
          </cell>
          <cell r="N1271" t="str">
            <v>A &amp; G</v>
          </cell>
          <cell r="O1271">
            <v>30.85</v>
          </cell>
          <cell r="P1271">
            <v>0</v>
          </cell>
          <cell r="Q1271">
            <v>0</v>
          </cell>
          <cell r="R1271">
            <v>0</v>
          </cell>
          <cell r="S1271">
            <v>0</v>
          </cell>
        </row>
        <row r="1272">
          <cell r="B1272" t="str">
            <v>Power Systems</v>
          </cell>
          <cell r="C1272">
            <v>689</v>
          </cell>
          <cell r="D1272" t="str">
            <v>A &amp; G</v>
          </cell>
          <cell r="E1272">
            <v>6890</v>
          </cell>
          <cell r="F1272" t="str">
            <v>Transm Engineering</v>
          </cell>
          <cell r="G1272" t="str">
            <v>XM</v>
          </cell>
          <cell r="H1272" t="str">
            <v>I</v>
          </cell>
          <cell r="I1272" t="str">
            <v>01TK5</v>
          </cell>
          <cell r="J1272" t="str">
            <v>ENGINEER I POWER DELIVERY</v>
          </cell>
          <cell r="K1272">
            <v>1</v>
          </cell>
          <cell r="L1272">
            <v>31.29</v>
          </cell>
          <cell r="M1272">
            <v>31.29</v>
          </cell>
          <cell r="N1272" t="str">
            <v>A &amp; G</v>
          </cell>
          <cell r="O1272">
            <v>31.29</v>
          </cell>
          <cell r="P1272">
            <v>0</v>
          </cell>
          <cell r="Q1272">
            <v>0</v>
          </cell>
          <cell r="R1272">
            <v>0</v>
          </cell>
          <cell r="S1272">
            <v>0</v>
          </cell>
        </row>
        <row r="1273">
          <cell r="B1273" t="str">
            <v>Power Systems</v>
          </cell>
          <cell r="C1273">
            <v>689</v>
          </cell>
          <cell r="D1273" t="str">
            <v>A &amp; G</v>
          </cell>
          <cell r="E1273">
            <v>6890</v>
          </cell>
          <cell r="F1273" t="str">
            <v>Transm Engineering</v>
          </cell>
          <cell r="G1273" t="str">
            <v>XM</v>
          </cell>
          <cell r="H1273" t="str">
            <v>I</v>
          </cell>
          <cell r="I1273" t="str">
            <v>01TK5</v>
          </cell>
          <cell r="J1273" t="str">
            <v>ENGINEER I POWER DELIVERY</v>
          </cell>
          <cell r="K1273">
            <v>1</v>
          </cell>
          <cell r="L1273">
            <v>31.69</v>
          </cell>
          <cell r="M1273">
            <v>31.69</v>
          </cell>
          <cell r="N1273" t="str">
            <v>A &amp; G</v>
          </cell>
          <cell r="O1273">
            <v>31.69</v>
          </cell>
          <cell r="P1273">
            <v>0</v>
          </cell>
          <cell r="Q1273">
            <v>0</v>
          </cell>
          <cell r="R1273">
            <v>0</v>
          </cell>
          <cell r="S1273">
            <v>0</v>
          </cell>
        </row>
        <row r="1274">
          <cell r="B1274" t="str">
            <v>Power Systems</v>
          </cell>
          <cell r="C1274">
            <v>689</v>
          </cell>
          <cell r="D1274" t="str">
            <v>A &amp; G</v>
          </cell>
          <cell r="E1274">
            <v>6890</v>
          </cell>
          <cell r="F1274" t="str">
            <v>Transm Engineering</v>
          </cell>
          <cell r="G1274" t="str">
            <v>XM</v>
          </cell>
          <cell r="H1274" t="str">
            <v>I</v>
          </cell>
          <cell r="I1274" t="str">
            <v>01TK5</v>
          </cell>
          <cell r="J1274" t="str">
            <v>ENGINEER I POWER DELIVERY</v>
          </cell>
          <cell r="K1274">
            <v>1</v>
          </cell>
          <cell r="L1274">
            <v>33.409999999999997</v>
          </cell>
          <cell r="M1274">
            <v>33.409999999999997</v>
          </cell>
          <cell r="N1274" t="str">
            <v>A &amp; G</v>
          </cell>
          <cell r="O1274">
            <v>33.409999999999997</v>
          </cell>
          <cell r="P1274">
            <v>0</v>
          </cell>
          <cell r="Q1274">
            <v>0</v>
          </cell>
          <cell r="R1274">
            <v>0</v>
          </cell>
          <cell r="S1274">
            <v>0</v>
          </cell>
        </row>
        <row r="1275">
          <cell r="B1275" t="str">
            <v>Power Systems</v>
          </cell>
          <cell r="C1275">
            <v>689</v>
          </cell>
          <cell r="D1275" t="str">
            <v>A &amp; G</v>
          </cell>
          <cell r="E1275">
            <v>6890</v>
          </cell>
          <cell r="F1275" t="str">
            <v>Transm Engineering</v>
          </cell>
          <cell r="G1275" t="str">
            <v>XM</v>
          </cell>
          <cell r="H1275" t="str">
            <v>I</v>
          </cell>
          <cell r="I1275" t="str">
            <v>01TK5</v>
          </cell>
          <cell r="J1275" t="str">
            <v>ENGINEER I POWER DELIVERY</v>
          </cell>
          <cell r="K1275">
            <v>1</v>
          </cell>
          <cell r="L1275">
            <v>33.89</v>
          </cell>
          <cell r="M1275">
            <v>33.89</v>
          </cell>
          <cell r="N1275" t="str">
            <v>A &amp; G</v>
          </cell>
          <cell r="O1275">
            <v>33.89</v>
          </cell>
          <cell r="P1275">
            <v>0</v>
          </cell>
          <cell r="Q1275">
            <v>0</v>
          </cell>
          <cell r="R1275">
            <v>0</v>
          </cell>
          <cell r="S1275">
            <v>0</v>
          </cell>
        </row>
        <row r="1276">
          <cell r="B1276" t="str">
            <v>Power Systems</v>
          </cell>
          <cell r="C1276">
            <v>689</v>
          </cell>
          <cell r="D1276" t="str">
            <v>A &amp; G</v>
          </cell>
          <cell r="E1276">
            <v>6890</v>
          </cell>
          <cell r="F1276" t="str">
            <v>Transm Engineering</v>
          </cell>
          <cell r="G1276" t="str">
            <v>XM</v>
          </cell>
          <cell r="H1276" t="str">
            <v>S</v>
          </cell>
          <cell r="I1276" t="str">
            <v>01TT5</v>
          </cell>
          <cell r="J1276" t="str">
            <v>CONSTRUCTION LEADER II</v>
          </cell>
          <cell r="K1276">
            <v>1</v>
          </cell>
          <cell r="L1276">
            <v>35.700000000000003</v>
          </cell>
          <cell r="M1276">
            <v>35.700000000000003</v>
          </cell>
          <cell r="N1276" t="str">
            <v>A &amp; G</v>
          </cell>
          <cell r="O1276">
            <v>35.700000000000003</v>
          </cell>
          <cell r="P1276">
            <v>0</v>
          </cell>
          <cell r="Q1276">
            <v>0</v>
          </cell>
          <cell r="R1276">
            <v>0</v>
          </cell>
          <cell r="S1276">
            <v>0</v>
          </cell>
        </row>
        <row r="1277">
          <cell r="B1277" t="str">
            <v>Power Systems</v>
          </cell>
          <cell r="C1277">
            <v>689</v>
          </cell>
          <cell r="D1277" t="str">
            <v>A &amp; G</v>
          </cell>
          <cell r="E1277">
            <v>6890</v>
          </cell>
          <cell r="F1277" t="str">
            <v>Transm Engineering</v>
          </cell>
          <cell r="G1277" t="str">
            <v>NB</v>
          </cell>
          <cell r="H1277" t="str">
            <v>I</v>
          </cell>
          <cell r="I1277" t="str">
            <v>01X64</v>
          </cell>
          <cell r="J1277" t="str">
            <v>ADMINISTRATIVE TECHNICIAN</v>
          </cell>
          <cell r="K1277">
            <v>1</v>
          </cell>
          <cell r="L1277">
            <v>19.13</v>
          </cell>
          <cell r="M1277">
            <v>19.13</v>
          </cell>
          <cell r="N1277" t="str">
            <v>A &amp; G</v>
          </cell>
          <cell r="O1277">
            <v>19.13</v>
          </cell>
          <cell r="P1277">
            <v>0</v>
          </cell>
          <cell r="Q1277">
            <v>0</v>
          </cell>
          <cell r="R1277">
            <v>0</v>
          </cell>
          <cell r="S1277">
            <v>0</v>
          </cell>
        </row>
        <row r="1278">
          <cell r="B1278" t="str">
            <v>Power Systems</v>
          </cell>
          <cell r="C1278">
            <v>689</v>
          </cell>
          <cell r="D1278" t="str">
            <v>A &amp; G</v>
          </cell>
          <cell r="E1278">
            <v>6890</v>
          </cell>
          <cell r="F1278" t="str">
            <v>Transm Engineering</v>
          </cell>
          <cell r="G1278" t="str">
            <v>NB</v>
          </cell>
          <cell r="H1278" t="str">
            <v>I</v>
          </cell>
          <cell r="I1278" t="str">
            <v>01XD8</v>
          </cell>
          <cell r="J1278" t="str">
            <v>CAD TECHNICIAN II</v>
          </cell>
          <cell r="K1278">
            <v>1</v>
          </cell>
          <cell r="L1278">
            <v>17.989999999999998</v>
          </cell>
          <cell r="M1278">
            <v>17.989999999999998</v>
          </cell>
          <cell r="N1278" t="str">
            <v>A &amp; G</v>
          </cell>
          <cell r="O1278">
            <v>17.989999999999998</v>
          </cell>
          <cell r="P1278">
            <v>0</v>
          </cell>
          <cell r="Q1278">
            <v>0</v>
          </cell>
          <cell r="R1278">
            <v>0</v>
          </cell>
          <cell r="S1278">
            <v>0</v>
          </cell>
        </row>
        <row r="1279">
          <cell r="B1279" t="str">
            <v>Power Systems</v>
          </cell>
          <cell r="C1279">
            <v>689</v>
          </cell>
          <cell r="D1279" t="str">
            <v>A &amp; G</v>
          </cell>
          <cell r="E1279">
            <v>6890</v>
          </cell>
          <cell r="F1279" t="str">
            <v>Transm Engineering</v>
          </cell>
          <cell r="G1279" t="str">
            <v>NB</v>
          </cell>
          <cell r="H1279" t="str">
            <v>I</v>
          </cell>
          <cell r="I1279" t="str">
            <v>01XD8</v>
          </cell>
          <cell r="J1279" t="str">
            <v>CAD TECHNICIAN II</v>
          </cell>
          <cell r="K1279">
            <v>1</v>
          </cell>
          <cell r="L1279">
            <v>19.71</v>
          </cell>
          <cell r="M1279">
            <v>19.71</v>
          </cell>
          <cell r="N1279" t="str">
            <v>A &amp; G</v>
          </cell>
          <cell r="O1279">
            <v>19.71</v>
          </cell>
          <cell r="P1279">
            <v>0</v>
          </cell>
          <cell r="Q1279">
            <v>0</v>
          </cell>
          <cell r="R1279">
            <v>0</v>
          </cell>
          <cell r="S1279">
            <v>0</v>
          </cell>
        </row>
        <row r="1280">
          <cell r="B1280" t="str">
            <v>Power Systems</v>
          </cell>
          <cell r="C1280">
            <v>689</v>
          </cell>
          <cell r="D1280" t="str">
            <v>A &amp; G</v>
          </cell>
          <cell r="E1280">
            <v>6890</v>
          </cell>
          <cell r="F1280" t="str">
            <v>Transm Engineering</v>
          </cell>
          <cell r="G1280" t="str">
            <v>NB</v>
          </cell>
          <cell r="H1280" t="str">
            <v>I</v>
          </cell>
          <cell r="I1280" t="str">
            <v>01XE1</v>
          </cell>
          <cell r="J1280" t="str">
            <v>SR CAD TECHNICIAN</v>
          </cell>
          <cell r="K1280">
            <v>1</v>
          </cell>
          <cell r="L1280">
            <v>24.71</v>
          </cell>
          <cell r="M1280">
            <v>24.71</v>
          </cell>
          <cell r="N1280" t="str">
            <v>A &amp; G</v>
          </cell>
          <cell r="O1280">
            <v>24.71</v>
          </cell>
          <cell r="P1280">
            <v>0</v>
          </cell>
          <cell r="Q1280">
            <v>0</v>
          </cell>
          <cell r="R1280">
            <v>0</v>
          </cell>
          <cell r="S1280">
            <v>0</v>
          </cell>
        </row>
        <row r="1281">
          <cell r="B1281" t="str">
            <v>Power Systems</v>
          </cell>
          <cell r="C1281">
            <v>692</v>
          </cell>
          <cell r="D1281" t="str">
            <v>A &amp; G</v>
          </cell>
          <cell r="E1281">
            <v>6921</v>
          </cell>
          <cell r="F1281" t="str">
            <v>Pds &amp; Cntl - Siting</v>
          </cell>
          <cell r="G1281" t="str">
            <v>XM</v>
          </cell>
          <cell r="H1281" t="str">
            <v>I</v>
          </cell>
          <cell r="I1281" t="str">
            <v>01DE4</v>
          </cell>
          <cell r="J1281" t="str">
            <v>SR ENGINEER POWER DELIVERY</v>
          </cell>
          <cell r="K1281">
            <v>1</v>
          </cell>
          <cell r="L1281">
            <v>36.81</v>
          </cell>
          <cell r="M1281">
            <v>36.81</v>
          </cell>
          <cell r="N1281" t="str">
            <v>A &amp; G</v>
          </cell>
          <cell r="O1281">
            <v>36.81</v>
          </cell>
          <cell r="P1281">
            <v>0</v>
          </cell>
          <cell r="Q1281">
            <v>0</v>
          </cell>
          <cell r="R1281">
            <v>0</v>
          </cell>
          <cell r="S1281">
            <v>0</v>
          </cell>
        </row>
        <row r="1282">
          <cell r="B1282" t="str">
            <v>Power Systems</v>
          </cell>
          <cell r="C1282">
            <v>692</v>
          </cell>
          <cell r="D1282" t="str">
            <v>A &amp; G</v>
          </cell>
          <cell r="E1282">
            <v>6921</v>
          </cell>
          <cell r="F1282" t="str">
            <v>Pds &amp; Cntl - Siting</v>
          </cell>
          <cell r="G1282" t="str">
            <v>XM</v>
          </cell>
          <cell r="H1282" t="str">
            <v>P</v>
          </cell>
          <cell r="I1282" t="str">
            <v>01DE5</v>
          </cell>
          <cell r="J1282" t="str">
            <v>PRINCIPAL ENGINEER</v>
          </cell>
          <cell r="K1282">
            <v>1</v>
          </cell>
          <cell r="L1282">
            <v>42.55</v>
          </cell>
          <cell r="M1282">
            <v>42.55</v>
          </cell>
          <cell r="N1282" t="str">
            <v>A &amp; G</v>
          </cell>
          <cell r="O1282">
            <v>42.55</v>
          </cell>
          <cell r="P1282">
            <v>0</v>
          </cell>
          <cell r="Q1282">
            <v>0</v>
          </cell>
          <cell r="R1282">
            <v>0</v>
          </cell>
          <cell r="S1282">
            <v>0</v>
          </cell>
        </row>
        <row r="1283">
          <cell r="B1283" t="str">
            <v>Power Systems</v>
          </cell>
          <cell r="C1283">
            <v>692</v>
          </cell>
          <cell r="D1283" t="str">
            <v>A &amp; G</v>
          </cell>
          <cell r="E1283">
            <v>6921</v>
          </cell>
          <cell r="F1283" t="str">
            <v>Pds &amp; Cntl - Siting</v>
          </cell>
          <cell r="G1283" t="str">
            <v>XM</v>
          </cell>
          <cell r="H1283" t="str">
            <v>P</v>
          </cell>
          <cell r="I1283" t="str">
            <v>01DE5</v>
          </cell>
          <cell r="J1283" t="str">
            <v>PRINCIPAL ENGINEER</v>
          </cell>
          <cell r="K1283">
            <v>1</v>
          </cell>
          <cell r="L1283">
            <v>42.56</v>
          </cell>
          <cell r="M1283">
            <v>42.56</v>
          </cell>
          <cell r="N1283" t="str">
            <v>A &amp; G</v>
          </cell>
          <cell r="O1283">
            <v>42.56</v>
          </cell>
          <cell r="P1283">
            <v>0</v>
          </cell>
          <cell r="Q1283">
            <v>0</v>
          </cell>
          <cell r="R1283">
            <v>0</v>
          </cell>
          <cell r="S1283">
            <v>0</v>
          </cell>
        </row>
        <row r="1284">
          <cell r="B1284" t="str">
            <v>Power Systems</v>
          </cell>
          <cell r="C1284">
            <v>692</v>
          </cell>
          <cell r="D1284" t="str">
            <v>A &amp; G</v>
          </cell>
          <cell r="E1284">
            <v>6924</v>
          </cell>
          <cell r="F1284" t="str">
            <v>Proj Ctrl - Delivery Assurance</v>
          </cell>
          <cell r="G1284" t="str">
            <v>XM</v>
          </cell>
          <cell r="H1284" t="str">
            <v>I</v>
          </cell>
          <cell r="I1284" t="str">
            <v>01DE9</v>
          </cell>
          <cell r="J1284" t="str">
            <v>ANALYST I</v>
          </cell>
          <cell r="K1284">
            <v>1</v>
          </cell>
          <cell r="L1284">
            <v>32.74</v>
          </cell>
          <cell r="M1284">
            <v>32.74</v>
          </cell>
          <cell r="N1284" t="str">
            <v>A &amp; G</v>
          </cell>
          <cell r="O1284">
            <v>32.74</v>
          </cell>
          <cell r="P1284">
            <v>0</v>
          </cell>
          <cell r="Q1284">
            <v>0</v>
          </cell>
          <cell r="R1284">
            <v>0</v>
          </cell>
          <cell r="S1284">
            <v>0</v>
          </cell>
        </row>
        <row r="1285">
          <cell r="B1285" t="str">
            <v>Power Systems</v>
          </cell>
          <cell r="C1285">
            <v>692</v>
          </cell>
          <cell r="D1285" t="str">
            <v>A &amp; G</v>
          </cell>
          <cell r="E1285">
            <v>6924</v>
          </cell>
          <cell r="F1285" t="str">
            <v>Proj Ctrl - Delivery Assurance</v>
          </cell>
          <cell r="G1285" t="str">
            <v>XM</v>
          </cell>
          <cell r="H1285" t="str">
            <v>I</v>
          </cell>
          <cell r="I1285" t="str">
            <v>01DE9</v>
          </cell>
          <cell r="J1285" t="str">
            <v>ANALYST I</v>
          </cell>
          <cell r="K1285">
            <v>1</v>
          </cell>
          <cell r="L1285">
            <v>33.29</v>
          </cell>
          <cell r="M1285">
            <v>33.29</v>
          </cell>
          <cell r="N1285" t="str">
            <v>A &amp; G</v>
          </cell>
          <cell r="O1285">
            <v>33.29</v>
          </cell>
          <cell r="P1285">
            <v>0</v>
          </cell>
          <cell r="Q1285">
            <v>0</v>
          </cell>
          <cell r="R1285">
            <v>0</v>
          </cell>
          <cell r="S1285">
            <v>0</v>
          </cell>
        </row>
        <row r="1286">
          <cell r="B1286" t="str">
            <v>Power Systems</v>
          </cell>
          <cell r="C1286">
            <v>692</v>
          </cell>
          <cell r="D1286" t="str">
            <v>A &amp; G</v>
          </cell>
          <cell r="E1286">
            <v>6921</v>
          </cell>
          <cell r="F1286" t="str">
            <v>Pds &amp; Cntl - Siting</v>
          </cell>
          <cell r="G1286" t="str">
            <v>NB</v>
          </cell>
          <cell r="H1286" t="str">
            <v>I</v>
          </cell>
          <cell r="I1286" t="str">
            <v>01QC1</v>
          </cell>
          <cell r="J1286" t="str">
            <v>SR TECHNICIAN POWER DELIVERY</v>
          </cell>
          <cell r="K1286">
            <v>1</v>
          </cell>
          <cell r="L1286">
            <v>22.64</v>
          </cell>
          <cell r="M1286">
            <v>22.64</v>
          </cell>
          <cell r="N1286" t="str">
            <v>A &amp; G</v>
          </cell>
          <cell r="O1286">
            <v>22.64</v>
          </cell>
          <cell r="P1286">
            <v>0</v>
          </cell>
          <cell r="Q1286">
            <v>0</v>
          </cell>
          <cell r="R1286">
            <v>0</v>
          </cell>
          <cell r="S1286">
            <v>0</v>
          </cell>
        </row>
        <row r="1287">
          <cell r="B1287" t="str">
            <v>Power Systems</v>
          </cell>
          <cell r="C1287">
            <v>692</v>
          </cell>
          <cell r="D1287" t="str">
            <v>A &amp; G</v>
          </cell>
          <cell r="E1287">
            <v>6880</v>
          </cell>
          <cell r="F1287" t="str">
            <v>Pds &amp; Cntl - Draft/Recd</v>
          </cell>
          <cell r="G1287" t="str">
            <v>NB</v>
          </cell>
          <cell r="H1287" t="str">
            <v>I</v>
          </cell>
          <cell r="I1287" t="str">
            <v>01QC2</v>
          </cell>
          <cell r="J1287" t="str">
            <v>TECHNICIAN I POWER DELIVERY</v>
          </cell>
          <cell r="K1287">
            <v>1</v>
          </cell>
          <cell r="L1287">
            <v>20.7</v>
          </cell>
          <cell r="M1287">
            <v>20.7</v>
          </cell>
          <cell r="N1287" t="str">
            <v>A &amp; G</v>
          </cell>
          <cell r="O1287">
            <v>20.7</v>
          </cell>
          <cell r="P1287">
            <v>0</v>
          </cell>
          <cell r="Q1287">
            <v>0</v>
          </cell>
          <cell r="R1287">
            <v>0</v>
          </cell>
          <cell r="S1287">
            <v>0</v>
          </cell>
        </row>
        <row r="1288">
          <cell r="B1288" t="str">
            <v>Power Systems</v>
          </cell>
          <cell r="C1288">
            <v>692</v>
          </cell>
          <cell r="D1288" t="str">
            <v>A &amp; G</v>
          </cell>
          <cell r="E1288">
            <v>6880</v>
          </cell>
          <cell r="F1288" t="str">
            <v>Pds &amp; Cntl - Draft/Recd</v>
          </cell>
          <cell r="G1288" t="str">
            <v>NB</v>
          </cell>
          <cell r="H1288" t="str">
            <v>I</v>
          </cell>
          <cell r="I1288" t="str">
            <v>01QC2</v>
          </cell>
          <cell r="J1288" t="str">
            <v>TECHNICIAN I POWER DELIVERY</v>
          </cell>
          <cell r="K1288">
            <v>1</v>
          </cell>
          <cell r="L1288">
            <v>21.7</v>
          </cell>
          <cell r="M1288">
            <v>21.7</v>
          </cell>
          <cell r="N1288" t="str">
            <v>A &amp; G</v>
          </cell>
          <cell r="O1288">
            <v>21.7</v>
          </cell>
          <cell r="P1288">
            <v>0</v>
          </cell>
          <cell r="Q1288">
            <v>0</v>
          </cell>
          <cell r="R1288">
            <v>0</v>
          </cell>
          <cell r="S1288">
            <v>0</v>
          </cell>
        </row>
        <row r="1289">
          <cell r="B1289" t="str">
            <v>Power Systems</v>
          </cell>
          <cell r="C1289">
            <v>692</v>
          </cell>
          <cell r="D1289" t="str">
            <v>A &amp; G</v>
          </cell>
          <cell r="E1289">
            <v>6880</v>
          </cell>
          <cell r="F1289" t="str">
            <v>Pds &amp; Cntl - Draft/Recd</v>
          </cell>
          <cell r="G1289" t="str">
            <v>XM</v>
          </cell>
          <cell r="H1289" t="str">
            <v>I</v>
          </cell>
          <cell r="I1289" t="str">
            <v>01T5U</v>
          </cell>
          <cell r="J1289" t="str">
            <v>ANALYST I POWER DELIVERY</v>
          </cell>
          <cell r="K1289">
            <v>1</v>
          </cell>
          <cell r="L1289">
            <v>31.61</v>
          </cell>
          <cell r="M1289">
            <v>31.61</v>
          </cell>
          <cell r="N1289" t="str">
            <v>A &amp; G</v>
          </cell>
          <cell r="O1289">
            <v>31.61</v>
          </cell>
          <cell r="P1289">
            <v>0</v>
          </cell>
          <cell r="Q1289">
            <v>0</v>
          </cell>
          <cell r="R1289">
            <v>0</v>
          </cell>
          <cell r="S1289">
            <v>0</v>
          </cell>
        </row>
        <row r="1290">
          <cell r="B1290" t="str">
            <v>Power Systems</v>
          </cell>
          <cell r="C1290">
            <v>692</v>
          </cell>
          <cell r="D1290" t="str">
            <v>A &amp; G</v>
          </cell>
          <cell r="E1290">
            <v>6921</v>
          </cell>
          <cell r="F1290" t="str">
            <v>Pds &amp; Cntl - Siting</v>
          </cell>
          <cell r="G1290" t="str">
            <v>XM</v>
          </cell>
          <cell r="H1290" t="str">
            <v>M</v>
          </cell>
          <cell r="I1290" t="str">
            <v>01T95</v>
          </cell>
          <cell r="J1290" t="str">
            <v>POWER DELIVERY PROJECT MGR II</v>
          </cell>
          <cell r="K1290">
            <v>1</v>
          </cell>
          <cell r="L1290">
            <v>48.7</v>
          </cell>
          <cell r="M1290">
            <v>48.7</v>
          </cell>
          <cell r="N1290" t="str">
            <v>A &amp; G</v>
          </cell>
          <cell r="O1290">
            <v>48.7</v>
          </cell>
          <cell r="P1290">
            <v>0</v>
          </cell>
          <cell r="Q1290">
            <v>0</v>
          </cell>
          <cell r="R1290">
            <v>0</v>
          </cell>
          <cell r="S1290">
            <v>0</v>
          </cell>
        </row>
        <row r="1291">
          <cell r="B1291" t="str">
            <v>Power Systems</v>
          </cell>
          <cell r="C1291">
            <v>692</v>
          </cell>
          <cell r="D1291" t="str">
            <v>A &amp; G</v>
          </cell>
          <cell r="E1291">
            <v>6921</v>
          </cell>
          <cell r="F1291" t="str">
            <v>Pds &amp; Cntl - Siting</v>
          </cell>
          <cell r="G1291" t="str">
            <v>XM</v>
          </cell>
          <cell r="H1291" t="str">
            <v>I</v>
          </cell>
          <cell r="I1291" t="str">
            <v>01TA9</v>
          </cell>
          <cell r="J1291" t="str">
            <v>SR ENVIRONMENTAL SPECIALIST</v>
          </cell>
          <cell r="K1291">
            <v>1</v>
          </cell>
          <cell r="L1291">
            <v>36.35</v>
          </cell>
          <cell r="M1291">
            <v>36.35</v>
          </cell>
          <cell r="N1291" t="str">
            <v>A &amp; G</v>
          </cell>
          <cell r="O1291">
            <v>36.35</v>
          </cell>
          <cell r="P1291">
            <v>0</v>
          </cell>
          <cell r="Q1291">
            <v>0</v>
          </cell>
          <cell r="R1291">
            <v>0</v>
          </cell>
          <cell r="S1291">
            <v>0</v>
          </cell>
        </row>
        <row r="1292">
          <cell r="B1292" t="str">
            <v>Power Systems</v>
          </cell>
          <cell r="C1292">
            <v>692</v>
          </cell>
          <cell r="D1292" t="str">
            <v>A &amp; G</v>
          </cell>
          <cell r="E1292">
            <v>6880</v>
          </cell>
          <cell r="F1292" t="str">
            <v>Pds &amp; Cntl - Draft/Recd</v>
          </cell>
          <cell r="G1292" t="str">
            <v>XM</v>
          </cell>
          <cell r="H1292" t="str">
            <v>S</v>
          </cell>
          <cell r="I1292" t="str">
            <v>01TE5</v>
          </cell>
          <cell r="J1292" t="str">
            <v>SUPV RECORDS &amp; DRAFTING SERVIC</v>
          </cell>
          <cell r="K1292">
            <v>1</v>
          </cell>
          <cell r="L1292">
            <v>36.56</v>
          </cell>
          <cell r="M1292">
            <v>36.56</v>
          </cell>
          <cell r="N1292" t="str">
            <v>A &amp; G</v>
          </cell>
          <cell r="O1292">
            <v>36.56</v>
          </cell>
          <cell r="P1292">
            <v>0</v>
          </cell>
          <cell r="Q1292">
            <v>0</v>
          </cell>
          <cell r="R1292">
            <v>0</v>
          </cell>
          <cell r="S1292">
            <v>0</v>
          </cell>
        </row>
        <row r="1293">
          <cell r="B1293" t="str">
            <v>Power Systems</v>
          </cell>
          <cell r="C1293">
            <v>692</v>
          </cell>
          <cell r="D1293" t="str">
            <v>A &amp; G</v>
          </cell>
          <cell r="E1293">
            <v>6921</v>
          </cell>
          <cell r="F1293" t="str">
            <v>Pds &amp; Cntl - Siting</v>
          </cell>
          <cell r="G1293" t="str">
            <v>XM</v>
          </cell>
          <cell r="H1293" t="str">
            <v>I</v>
          </cell>
          <cell r="I1293" t="str">
            <v>01TJ5</v>
          </cell>
          <cell r="J1293" t="str">
            <v>SR ENGINEER POWER DELIVERY</v>
          </cell>
          <cell r="K1293">
            <v>1</v>
          </cell>
          <cell r="L1293">
            <v>38.46</v>
          </cell>
          <cell r="M1293">
            <v>38.46</v>
          </cell>
          <cell r="N1293" t="str">
            <v>A &amp; G</v>
          </cell>
          <cell r="O1293">
            <v>38.46</v>
          </cell>
          <cell r="P1293">
            <v>0</v>
          </cell>
          <cell r="Q1293">
            <v>0</v>
          </cell>
          <cell r="R1293">
            <v>0</v>
          </cell>
          <cell r="S1293">
            <v>0</v>
          </cell>
        </row>
        <row r="1294">
          <cell r="B1294" t="str">
            <v>Power Systems</v>
          </cell>
          <cell r="C1294">
            <v>692</v>
          </cell>
          <cell r="D1294" t="str">
            <v>A &amp; G</v>
          </cell>
          <cell r="E1294">
            <v>6921</v>
          </cell>
          <cell r="F1294" t="str">
            <v>Pds &amp; Cntl - Siting</v>
          </cell>
          <cell r="G1294" t="str">
            <v>XM</v>
          </cell>
          <cell r="H1294" t="str">
            <v>I</v>
          </cell>
          <cell r="I1294" t="str">
            <v>01TK5</v>
          </cell>
          <cell r="J1294" t="str">
            <v>ENGINEER I POWER DELIVERY</v>
          </cell>
          <cell r="K1294">
            <v>1</v>
          </cell>
          <cell r="L1294">
            <v>30.83</v>
          </cell>
          <cell r="M1294">
            <v>30.83</v>
          </cell>
          <cell r="N1294" t="str">
            <v>A &amp; G</v>
          </cell>
          <cell r="O1294">
            <v>30.83</v>
          </cell>
          <cell r="P1294">
            <v>0</v>
          </cell>
          <cell r="Q1294">
            <v>0</v>
          </cell>
          <cell r="R1294">
            <v>0</v>
          </cell>
          <cell r="S1294">
            <v>0</v>
          </cell>
        </row>
        <row r="1295">
          <cell r="B1295" t="str">
            <v>Power Systems</v>
          </cell>
          <cell r="C1295">
            <v>692</v>
          </cell>
          <cell r="D1295" t="str">
            <v>A &amp; G</v>
          </cell>
          <cell r="E1295">
            <v>6924</v>
          </cell>
          <cell r="F1295" t="str">
            <v>Proj Ctrl - Delivery Assurance</v>
          </cell>
          <cell r="G1295" t="str">
            <v>XM</v>
          </cell>
          <cell r="H1295" t="str">
            <v>S</v>
          </cell>
          <cell r="I1295" t="str">
            <v>01TPA</v>
          </cell>
          <cell r="J1295" t="str">
            <v>COST &amp; SCHEDULING SUPV</v>
          </cell>
          <cell r="K1295">
            <v>1</v>
          </cell>
          <cell r="L1295">
            <v>42.24</v>
          </cell>
          <cell r="M1295">
            <v>42.24</v>
          </cell>
          <cell r="N1295" t="str">
            <v>A &amp; G</v>
          </cell>
          <cell r="O1295">
            <v>42.24</v>
          </cell>
          <cell r="P1295">
            <v>0</v>
          </cell>
          <cell r="Q1295">
            <v>0</v>
          </cell>
          <cell r="R1295">
            <v>0</v>
          </cell>
          <cell r="S1295">
            <v>0</v>
          </cell>
        </row>
        <row r="1296">
          <cell r="B1296" t="str">
            <v>Power Systems</v>
          </cell>
          <cell r="C1296">
            <v>692</v>
          </cell>
          <cell r="D1296" t="str">
            <v>A &amp; G</v>
          </cell>
          <cell r="E1296">
            <v>6880</v>
          </cell>
          <cell r="F1296" t="str">
            <v>Pds &amp; Cntl - Draft/Recd</v>
          </cell>
          <cell r="G1296" t="str">
            <v>NB</v>
          </cell>
          <cell r="H1296" t="str">
            <v>I</v>
          </cell>
          <cell r="I1296" t="str">
            <v>01X62</v>
          </cell>
          <cell r="J1296" t="str">
            <v>ADMINISTRATIVE SPECIALIST II</v>
          </cell>
          <cell r="K1296">
            <v>1</v>
          </cell>
          <cell r="L1296">
            <v>14.51</v>
          </cell>
          <cell r="M1296">
            <v>14.51</v>
          </cell>
          <cell r="N1296" t="str">
            <v>A &amp; G</v>
          </cell>
          <cell r="O1296">
            <v>14.51</v>
          </cell>
          <cell r="P1296">
            <v>0</v>
          </cell>
          <cell r="Q1296">
            <v>0</v>
          </cell>
          <cell r="R1296">
            <v>0</v>
          </cell>
          <cell r="S1296">
            <v>0</v>
          </cell>
        </row>
        <row r="1297">
          <cell r="B1297" t="str">
            <v>Power Systems</v>
          </cell>
          <cell r="C1297">
            <v>692</v>
          </cell>
          <cell r="D1297" t="str">
            <v>A &amp; G</v>
          </cell>
          <cell r="E1297">
            <v>6880</v>
          </cell>
          <cell r="F1297" t="str">
            <v>Pds &amp; Cntl - Draft/Recd</v>
          </cell>
          <cell r="G1297" t="str">
            <v>NB</v>
          </cell>
          <cell r="H1297" t="str">
            <v>I</v>
          </cell>
          <cell r="I1297" t="str">
            <v>01X62</v>
          </cell>
          <cell r="J1297" t="str">
            <v>ADMINISTRATIVE SPECIALIST II</v>
          </cell>
          <cell r="K1297">
            <v>1</v>
          </cell>
          <cell r="L1297">
            <v>14.64</v>
          </cell>
          <cell r="M1297">
            <v>14.64</v>
          </cell>
          <cell r="N1297" t="str">
            <v>A &amp; G</v>
          </cell>
          <cell r="O1297">
            <v>14.64</v>
          </cell>
          <cell r="P1297">
            <v>0</v>
          </cell>
          <cell r="Q1297">
            <v>0</v>
          </cell>
          <cell r="R1297">
            <v>0</v>
          </cell>
          <cell r="S1297">
            <v>0</v>
          </cell>
        </row>
        <row r="1298">
          <cell r="B1298" t="str">
            <v>Power Systems</v>
          </cell>
          <cell r="C1298">
            <v>692</v>
          </cell>
          <cell r="D1298" t="str">
            <v>A &amp; G</v>
          </cell>
          <cell r="E1298">
            <v>6880</v>
          </cell>
          <cell r="F1298" t="str">
            <v>Pds &amp; Cntl - Draft/Recd</v>
          </cell>
          <cell r="G1298" t="str">
            <v>NB</v>
          </cell>
          <cell r="H1298" t="str">
            <v>I</v>
          </cell>
          <cell r="I1298" t="str">
            <v>01XE1</v>
          </cell>
          <cell r="J1298" t="str">
            <v>SR CAD TECHNICIAN</v>
          </cell>
          <cell r="K1298">
            <v>1</v>
          </cell>
          <cell r="L1298">
            <v>23.25</v>
          </cell>
          <cell r="M1298">
            <v>23.25</v>
          </cell>
          <cell r="N1298" t="str">
            <v>A &amp; G</v>
          </cell>
          <cell r="O1298">
            <v>23.25</v>
          </cell>
          <cell r="P1298">
            <v>0</v>
          </cell>
          <cell r="Q1298">
            <v>0</v>
          </cell>
          <cell r="R1298">
            <v>0</v>
          </cell>
          <cell r="S1298">
            <v>0</v>
          </cell>
        </row>
        <row r="1299">
          <cell r="B1299" t="str">
            <v>Power Systems</v>
          </cell>
          <cell r="C1299">
            <v>708</v>
          </cell>
          <cell r="D1299" t="str">
            <v>Not A &amp; G</v>
          </cell>
          <cell r="E1299">
            <v>7008</v>
          </cell>
          <cell r="F1299" t="str">
            <v>South Region Fleet Services</v>
          </cell>
          <cell r="G1299" t="str">
            <v>XM</v>
          </cell>
          <cell r="H1299" t="str">
            <v>S</v>
          </cell>
          <cell r="I1299" t="str">
            <v>01E6G</v>
          </cell>
          <cell r="J1299" t="str">
            <v>FLEET SERVICES AREA SUPV</v>
          </cell>
          <cell r="K1299">
            <v>1</v>
          </cell>
          <cell r="L1299">
            <v>26.63</v>
          </cell>
          <cell r="M1299">
            <v>26.63</v>
          </cell>
          <cell r="N1299" t="str">
            <v>Fleet</v>
          </cell>
          <cell r="O1299">
            <v>0</v>
          </cell>
          <cell r="P1299">
            <v>0</v>
          </cell>
          <cell r="Q1299">
            <v>0</v>
          </cell>
          <cell r="R1299">
            <v>0</v>
          </cell>
          <cell r="S1299">
            <v>26.63</v>
          </cell>
        </row>
        <row r="1300">
          <cell r="B1300" t="str">
            <v>Power Systems</v>
          </cell>
          <cell r="C1300">
            <v>708</v>
          </cell>
          <cell r="D1300" t="str">
            <v>Not A &amp; G</v>
          </cell>
          <cell r="E1300">
            <v>7008</v>
          </cell>
          <cell r="F1300" t="str">
            <v>South Region Fleet Services</v>
          </cell>
          <cell r="G1300" t="str">
            <v>XM</v>
          </cell>
          <cell r="H1300" t="str">
            <v>S</v>
          </cell>
          <cell r="I1300" t="str">
            <v>01E6G</v>
          </cell>
          <cell r="J1300" t="str">
            <v>FLEET SERVICES AREA SUPV</v>
          </cell>
          <cell r="K1300">
            <v>1</v>
          </cell>
          <cell r="L1300">
            <v>29.38</v>
          </cell>
          <cell r="M1300">
            <v>29.38</v>
          </cell>
          <cell r="N1300" t="str">
            <v>Fleet</v>
          </cell>
          <cell r="O1300">
            <v>0</v>
          </cell>
          <cell r="P1300">
            <v>0</v>
          </cell>
          <cell r="Q1300">
            <v>0</v>
          </cell>
          <cell r="R1300">
            <v>0</v>
          </cell>
          <cell r="S1300">
            <v>29.38</v>
          </cell>
        </row>
        <row r="1301">
          <cell r="B1301" t="str">
            <v>Power Systems</v>
          </cell>
          <cell r="C1301">
            <v>708</v>
          </cell>
          <cell r="D1301" t="str">
            <v>Not A &amp; G</v>
          </cell>
          <cell r="E1301">
            <v>7008</v>
          </cell>
          <cell r="F1301" t="str">
            <v>South Region Fleet Services</v>
          </cell>
          <cell r="G1301" t="str">
            <v>XM</v>
          </cell>
          <cell r="H1301" t="str">
            <v>S</v>
          </cell>
          <cell r="I1301" t="str">
            <v>01E6G</v>
          </cell>
          <cell r="J1301" t="str">
            <v>FLEET SERVICES AREA SUPV</v>
          </cell>
          <cell r="K1301">
            <v>1</v>
          </cell>
          <cell r="L1301">
            <v>30.09</v>
          </cell>
          <cell r="M1301">
            <v>30.09</v>
          </cell>
          <cell r="N1301" t="str">
            <v>Fleet</v>
          </cell>
          <cell r="O1301">
            <v>0</v>
          </cell>
          <cell r="P1301">
            <v>0</v>
          </cell>
          <cell r="Q1301">
            <v>0</v>
          </cell>
          <cell r="R1301">
            <v>0</v>
          </cell>
          <cell r="S1301">
            <v>30.09</v>
          </cell>
        </row>
        <row r="1302">
          <cell r="B1302" t="str">
            <v>Power Systems</v>
          </cell>
          <cell r="C1302">
            <v>708</v>
          </cell>
          <cell r="D1302" t="str">
            <v>Not A &amp; G</v>
          </cell>
          <cell r="E1302">
            <v>7008</v>
          </cell>
          <cell r="F1302" t="str">
            <v>South Region Fleet Services</v>
          </cell>
          <cell r="G1302" t="str">
            <v>XM</v>
          </cell>
          <cell r="H1302" t="str">
            <v>S</v>
          </cell>
          <cell r="I1302" t="str">
            <v>01E6G</v>
          </cell>
          <cell r="J1302" t="str">
            <v>FLEET SERVICES AREA SUPV</v>
          </cell>
          <cell r="K1302">
            <v>1</v>
          </cell>
          <cell r="L1302">
            <v>30.1</v>
          </cell>
          <cell r="M1302">
            <v>30.1</v>
          </cell>
          <cell r="N1302" t="str">
            <v>Fleet</v>
          </cell>
          <cell r="O1302">
            <v>0</v>
          </cell>
          <cell r="P1302">
            <v>0</v>
          </cell>
          <cell r="Q1302">
            <v>0</v>
          </cell>
          <cell r="R1302">
            <v>0</v>
          </cell>
          <cell r="S1302">
            <v>30.1</v>
          </cell>
        </row>
        <row r="1303">
          <cell r="B1303" t="str">
            <v>Power Systems</v>
          </cell>
          <cell r="C1303">
            <v>708</v>
          </cell>
          <cell r="D1303" t="str">
            <v>Not A &amp; G</v>
          </cell>
          <cell r="E1303">
            <v>7008</v>
          </cell>
          <cell r="F1303" t="str">
            <v>South Region Fleet Services</v>
          </cell>
          <cell r="G1303" t="str">
            <v>XM</v>
          </cell>
          <cell r="H1303" t="str">
            <v>I</v>
          </cell>
          <cell r="I1303" t="str">
            <v>01E6N</v>
          </cell>
          <cell r="J1303" t="str">
            <v>FLEET MAINTENANCE SPECIALIST I</v>
          </cell>
          <cell r="K1303">
            <v>1</v>
          </cell>
          <cell r="L1303">
            <v>28</v>
          </cell>
          <cell r="M1303">
            <v>28</v>
          </cell>
          <cell r="N1303" t="str">
            <v>Fleet</v>
          </cell>
          <cell r="O1303">
            <v>0</v>
          </cell>
          <cell r="P1303">
            <v>0</v>
          </cell>
          <cell r="Q1303">
            <v>0</v>
          </cell>
          <cell r="R1303">
            <v>0</v>
          </cell>
          <cell r="S1303">
            <v>28</v>
          </cell>
        </row>
        <row r="1304">
          <cell r="B1304" t="str">
            <v>Power Systems</v>
          </cell>
          <cell r="C1304">
            <v>708</v>
          </cell>
          <cell r="D1304" t="str">
            <v>Not A &amp; G</v>
          </cell>
          <cell r="E1304">
            <v>7008</v>
          </cell>
          <cell r="F1304" t="str">
            <v>South Region Fleet Services</v>
          </cell>
          <cell r="G1304" t="str">
            <v>XM</v>
          </cell>
          <cell r="H1304" t="str">
            <v>M</v>
          </cell>
          <cell r="I1304" t="str">
            <v>01EK3</v>
          </cell>
          <cell r="J1304" t="str">
            <v>FLEET SERVICES REGIONAL MGR</v>
          </cell>
          <cell r="K1304">
            <v>1</v>
          </cell>
          <cell r="L1304">
            <v>37.590000000000003</v>
          </cell>
          <cell r="M1304">
            <v>37.590000000000003</v>
          </cell>
          <cell r="N1304" t="str">
            <v>Fleet</v>
          </cell>
          <cell r="O1304">
            <v>0</v>
          </cell>
          <cell r="P1304">
            <v>0</v>
          </cell>
          <cell r="Q1304">
            <v>0</v>
          </cell>
          <cell r="R1304">
            <v>0</v>
          </cell>
          <cell r="S1304">
            <v>37.590000000000003</v>
          </cell>
        </row>
        <row r="1305">
          <cell r="B1305" t="str">
            <v>Power Systems</v>
          </cell>
          <cell r="C1305">
            <v>708</v>
          </cell>
          <cell r="D1305" t="str">
            <v>Not A &amp; G</v>
          </cell>
          <cell r="E1305">
            <v>7008</v>
          </cell>
          <cell r="F1305" t="str">
            <v>South Region Fleet Services</v>
          </cell>
          <cell r="G1305" t="str">
            <v>XM</v>
          </cell>
          <cell r="H1305" t="str">
            <v>I</v>
          </cell>
          <cell r="I1305" t="str">
            <v>01ME4</v>
          </cell>
          <cell r="J1305" t="str">
            <v>ASSOCIATE DISTRIBUTION ANALYST</v>
          </cell>
          <cell r="K1305">
            <v>1</v>
          </cell>
          <cell r="L1305">
            <v>21.46</v>
          </cell>
          <cell r="M1305">
            <v>21.46</v>
          </cell>
          <cell r="N1305" t="str">
            <v>Fleet</v>
          </cell>
          <cell r="O1305">
            <v>0</v>
          </cell>
          <cell r="P1305">
            <v>0</v>
          </cell>
          <cell r="Q1305">
            <v>0</v>
          </cell>
          <cell r="R1305">
            <v>0</v>
          </cell>
          <cell r="S1305">
            <v>21.46</v>
          </cell>
        </row>
        <row r="1306">
          <cell r="B1306" t="str">
            <v>Power Systems</v>
          </cell>
          <cell r="C1306">
            <v>708</v>
          </cell>
          <cell r="D1306" t="str">
            <v>Not A &amp; G</v>
          </cell>
          <cell r="E1306">
            <v>7008</v>
          </cell>
          <cell r="F1306" t="str">
            <v>South Region Fleet Services</v>
          </cell>
          <cell r="G1306" t="str">
            <v>NB</v>
          </cell>
          <cell r="H1306" t="str">
            <v>I</v>
          </cell>
          <cell r="I1306" t="str">
            <v>01QH6</v>
          </cell>
          <cell r="J1306" t="str">
            <v>ASSOCIATE AUTOMOTIVE TECHNICIA</v>
          </cell>
          <cell r="K1306">
            <v>1</v>
          </cell>
          <cell r="L1306">
            <v>13.75</v>
          </cell>
          <cell r="M1306">
            <v>13.75</v>
          </cell>
          <cell r="N1306" t="str">
            <v>Fleet</v>
          </cell>
          <cell r="O1306">
            <v>0</v>
          </cell>
          <cell r="P1306">
            <v>0</v>
          </cell>
          <cell r="Q1306">
            <v>0</v>
          </cell>
          <cell r="R1306">
            <v>0</v>
          </cell>
          <cell r="S1306">
            <v>13.75</v>
          </cell>
        </row>
        <row r="1307">
          <cell r="B1307" t="str">
            <v>Power Systems</v>
          </cell>
          <cell r="C1307">
            <v>708</v>
          </cell>
          <cell r="D1307" t="str">
            <v>Not A &amp; G</v>
          </cell>
          <cell r="E1307">
            <v>7008</v>
          </cell>
          <cell r="F1307" t="str">
            <v>South Region Fleet Services</v>
          </cell>
          <cell r="G1307" t="str">
            <v>NB</v>
          </cell>
          <cell r="H1307" t="str">
            <v>I</v>
          </cell>
          <cell r="I1307" t="str">
            <v>01QH6</v>
          </cell>
          <cell r="J1307" t="str">
            <v>ASSOCIATE AUTOMOTIVE TECHNICIA</v>
          </cell>
          <cell r="K1307">
            <v>1</v>
          </cell>
          <cell r="L1307">
            <v>18.440000000000001</v>
          </cell>
          <cell r="M1307">
            <v>18.440000000000001</v>
          </cell>
          <cell r="N1307" t="str">
            <v>Fleet</v>
          </cell>
          <cell r="O1307">
            <v>0</v>
          </cell>
          <cell r="P1307">
            <v>0</v>
          </cell>
          <cell r="Q1307">
            <v>0</v>
          </cell>
          <cell r="R1307">
            <v>0</v>
          </cell>
          <cell r="S1307">
            <v>18.440000000000001</v>
          </cell>
        </row>
        <row r="1308">
          <cell r="B1308" t="str">
            <v>Power Systems</v>
          </cell>
          <cell r="C1308">
            <v>708</v>
          </cell>
          <cell r="D1308" t="str">
            <v>Not A &amp; G</v>
          </cell>
          <cell r="E1308">
            <v>7008</v>
          </cell>
          <cell r="F1308" t="str">
            <v>South Region Fleet Services</v>
          </cell>
          <cell r="G1308" t="str">
            <v>NB</v>
          </cell>
          <cell r="H1308" t="str">
            <v>I</v>
          </cell>
          <cell r="I1308" t="str">
            <v>01QH7</v>
          </cell>
          <cell r="J1308" t="str">
            <v>AUTOMOTIVE TECHNICIAN</v>
          </cell>
          <cell r="K1308">
            <v>1</v>
          </cell>
          <cell r="L1308">
            <v>16.059999999999999</v>
          </cell>
          <cell r="M1308">
            <v>16.059999999999999</v>
          </cell>
          <cell r="N1308" t="str">
            <v>Fleet</v>
          </cell>
          <cell r="O1308">
            <v>0</v>
          </cell>
          <cell r="P1308">
            <v>0</v>
          </cell>
          <cell r="Q1308">
            <v>0</v>
          </cell>
          <cell r="R1308">
            <v>0</v>
          </cell>
          <cell r="S1308">
            <v>16.059999999999999</v>
          </cell>
        </row>
        <row r="1309">
          <cell r="B1309" t="str">
            <v>Power Systems</v>
          </cell>
          <cell r="C1309">
            <v>708</v>
          </cell>
          <cell r="D1309" t="str">
            <v>Not A &amp; G</v>
          </cell>
          <cell r="E1309">
            <v>7008</v>
          </cell>
          <cell r="F1309" t="str">
            <v>South Region Fleet Services</v>
          </cell>
          <cell r="G1309" t="str">
            <v>NB</v>
          </cell>
          <cell r="H1309" t="str">
            <v>I</v>
          </cell>
          <cell r="I1309" t="str">
            <v>01QH7</v>
          </cell>
          <cell r="J1309" t="str">
            <v>AUTOMOTIVE TECHNICIAN</v>
          </cell>
          <cell r="K1309">
            <v>2</v>
          </cell>
          <cell r="L1309">
            <v>16.25</v>
          </cell>
          <cell r="M1309">
            <v>32.5</v>
          </cell>
          <cell r="N1309" t="str">
            <v>Fleet</v>
          </cell>
          <cell r="O1309">
            <v>0</v>
          </cell>
          <cell r="P1309">
            <v>0</v>
          </cell>
          <cell r="Q1309">
            <v>0</v>
          </cell>
          <cell r="R1309">
            <v>0</v>
          </cell>
          <cell r="S1309">
            <v>32.5</v>
          </cell>
        </row>
        <row r="1310">
          <cell r="B1310" t="str">
            <v>Power Systems</v>
          </cell>
          <cell r="C1310">
            <v>708</v>
          </cell>
          <cell r="D1310" t="str">
            <v>Not A &amp; G</v>
          </cell>
          <cell r="E1310">
            <v>7008</v>
          </cell>
          <cell r="F1310" t="str">
            <v>South Region Fleet Services</v>
          </cell>
          <cell r="G1310" t="str">
            <v>NB</v>
          </cell>
          <cell r="H1310" t="str">
            <v>I</v>
          </cell>
          <cell r="I1310" t="str">
            <v>01QH7</v>
          </cell>
          <cell r="J1310" t="str">
            <v>AUTOMOTIVE TECHNICIAN</v>
          </cell>
          <cell r="K1310">
            <v>2</v>
          </cell>
          <cell r="L1310">
            <v>16.5</v>
          </cell>
          <cell r="M1310">
            <v>33</v>
          </cell>
          <cell r="N1310" t="str">
            <v>Fleet</v>
          </cell>
          <cell r="O1310">
            <v>0</v>
          </cell>
          <cell r="P1310">
            <v>0</v>
          </cell>
          <cell r="Q1310">
            <v>0</v>
          </cell>
          <cell r="R1310">
            <v>0</v>
          </cell>
          <cell r="S1310">
            <v>33</v>
          </cell>
        </row>
        <row r="1311">
          <cell r="B1311" t="str">
            <v>Power Systems</v>
          </cell>
          <cell r="C1311">
            <v>708</v>
          </cell>
          <cell r="D1311" t="str">
            <v>Not A &amp; G</v>
          </cell>
          <cell r="E1311">
            <v>7008</v>
          </cell>
          <cell r="F1311" t="str">
            <v>South Region Fleet Services</v>
          </cell>
          <cell r="G1311" t="str">
            <v>NB</v>
          </cell>
          <cell r="H1311" t="str">
            <v>I</v>
          </cell>
          <cell r="I1311" t="str">
            <v>01QH7</v>
          </cell>
          <cell r="J1311" t="str">
            <v>AUTOMOTIVE TECHNICIAN</v>
          </cell>
          <cell r="K1311">
            <v>1</v>
          </cell>
          <cell r="L1311">
            <v>16.600000000000001</v>
          </cell>
          <cell r="M1311">
            <v>16.600000000000001</v>
          </cell>
          <cell r="N1311" t="str">
            <v>Fleet</v>
          </cell>
          <cell r="O1311">
            <v>0</v>
          </cell>
          <cell r="P1311">
            <v>0</v>
          </cell>
          <cell r="Q1311">
            <v>0</v>
          </cell>
          <cell r="R1311">
            <v>0</v>
          </cell>
          <cell r="S1311">
            <v>16.600000000000001</v>
          </cell>
        </row>
        <row r="1312">
          <cell r="B1312" t="str">
            <v>Power Systems</v>
          </cell>
          <cell r="C1312">
            <v>708</v>
          </cell>
          <cell r="D1312" t="str">
            <v>Not A &amp; G</v>
          </cell>
          <cell r="E1312">
            <v>7008</v>
          </cell>
          <cell r="F1312" t="str">
            <v>South Region Fleet Services</v>
          </cell>
          <cell r="G1312" t="str">
            <v>NB</v>
          </cell>
          <cell r="H1312" t="str">
            <v>I</v>
          </cell>
          <cell r="I1312" t="str">
            <v>01QH7</v>
          </cell>
          <cell r="J1312" t="str">
            <v>AUTOMOTIVE TECHNICIAN</v>
          </cell>
          <cell r="K1312">
            <v>1</v>
          </cell>
          <cell r="L1312">
            <v>17.25</v>
          </cell>
          <cell r="M1312">
            <v>17.25</v>
          </cell>
          <cell r="N1312" t="str">
            <v>Fleet</v>
          </cell>
          <cell r="O1312">
            <v>0</v>
          </cell>
          <cell r="P1312">
            <v>0</v>
          </cell>
          <cell r="Q1312">
            <v>0</v>
          </cell>
          <cell r="R1312">
            <v>0</v>
          </cell>
          <cell r="S1312">
            <v>17.25</v>
          </cell>
        </row>
        <row r="1313">
          <cell r="B1313" t="str">
            <v>Power Systems</v>
          </cell>
          <cell r="C1313">
            <v>708</v>
          </cell>
          <cell r="D1313" t="str">
            <v>Not A &amp; G</v>
          </cell>
          <cell r="E1313">
            <v>7008</v>
          </cell>
          <cell r="F1313" t="str">
            <v>South Region Fleet Services</v>
          </cell>
          <cell r="G1313" t="str">
            <v>NB</v>
          </cell>
          <cell r="H1313" t="str">
            <v>I</v>
          </cell>
          <cell r="I1313" t="str">
            <v>01QH7</v>
          </cell>
          <cell r="J1313" t="str">
            <v>AUTOMOTIVE TECHNICIAN</v>
          </cell>
          <cell r="K1313">
            <v>1</v>
          </cell>
          <cell r="L1313">
            <v>17.63</v>
          </cell>
          <cell r="M1313">
            <v>17.63</v>
          </cell>
          <cell r="N1313" t="str">
            <v>Fleet</v>
          </cell>
          <cell r="O1313">
            <v>0</v>
          </cell>
          <cell r="P1313">
            <v>0</v>
          </cell>
          <cell r="Q1313">
            <v>0</v>
          </cell>
          <cell r="R1313">
            <v>0</v>
          </cell>
          <cell r="S1313">
            <v>17.63</v>
          </cell>
        </row>
        <row r="1314">
          <cell r="B1314" t="str">
            <v>Power Systems</v>
          </cell>
          <cell r="C1314">
            <v>708</v>
          </cell>
          <cell r="D1314" t="str">
            <v>Not A &amp; G</v>
          </cell>
          <cell r="E1314">
            <v>7008</v>
          </cell>
          <cell r="F1314" t="str">
            <v>South Region Fleet Services</v>
          </cell>
          <cell r="G1314" t="str">
            <v>NB</v>
          </cell>
          <cell r="H1314" t="str">
            <v>I</v>
          </cell>
          <cell r="I1314" t="str">
            <v>01QH7</v>
          </cell>
          <cell r="J1314" t="str">
            <v>AUTOMOTIVE TECHNICIAN</v>
          </cell>
          <cell r="K1314">
            <v>1</v>
          </cell>
          <cell r="L1314">
            <v>17.91</v>
          </cell>
          <cell r="M1314">
            <v>17.91</v>
          </cell>
          <cell r="N1314" t="str">
            <v>Fleet</v>
          </cell>
          <cell r="O1314">
            <v>0</v>
          </cell>
          <cell r="P1314">
            <v>0</v>
          </cell>
          <cell r="Q1314">
            <v>0</v>
          </cell>
          <cell r="R1314">
            <v>0</v>
          </cell>
          <cell r="S1314">
            <v>17.91</v>
          </cell>
        </row>
        <row r="1315">
          <cell r="B1315" t="str">
            <v>Power Systems</v>
          </cell>
          <cell r="C1315">
            <v>708</v>
          </cell>
          <cell r="D1315" t="str">
            <v>Not A &amp; G</v>
          </cell>
          <cell r="E1315">
            <v>7008</v>
          </cell>
          <cell r="F1315" t="str">
            <v>South Region Fleet Services</v>
          </cell>
          <cell r="G1315" t="str">
            <v>NB</v>
          </cell>
          <cell r="H1315" t="str">
            <v>I</v>
          </cell>
          <cell r="I1315" t="str">
            <v>01QH7</v>
          </cell>
          <cell r="J1315" t="str">
            <v>AUTOMOTIVE TECHNICIAN</v>
          </cell>
          <cell r="K1315">
            <v>1</v>
          </cell>
          <cell r="L1315">
            <v>18.399999999999999</v>
          </cell>
          <cell r="M1315">
            <v>18.399999999999999</v>
          </cell>
          <cell r="N1315" t="str">
            <v>Fleet</v>
          </cell>
          <cell r="O1315">
            <v>0</v>
          </cell>
          <cell r="P1315">
            <v>0</v>
          </cell>
          <cell r="Q1315">
            <v>0</v>
          </cell>
          <cell r="R1315">
            <v>0</v>
          </cell>
          <cell r="S1315">
            <v>18.399999999999999</v>
          </cell>
        </row>
        <row r="1316">
          <cell r="B1316" t="str">
            <v>Power Systems</v>
          </cell>
          <cell r="C1316">
            <v>708</v>
          </cell>
          <cell r="D1316" t="str">
            <v>Not A &amp; G</v>
          </cell>
          <cell r="E1316">
            <v>7008</v>
          </cell>
          <cell r="F1316" t="str">
            <v>South Region Fleet Services</v>
          </cell>
          <cell r="G1316" t="str">
            <v>NB</v>
          </cell>
          <cell r="H1316" t="str">
            <v>I</v>
          </cell>
          <cell r="I1316" t="str">
            <v>01QH7</v>
          </cell>
          <cell r="J1316" t="str">
            <v>AUTOMOTIVE TECHNICIAN</v>
          </cell>
          <cell r="K1316">
            <v>1</v>
          </cell>
          <cell r="L1316">
            <v>18.579999999999998</v>
          </cell>
          <cell r="M1316">
            <v>18.579999999999998</v>
          </cell>
          <cell r="N1316" t="str">
            <v>Fleet</v>
          </cell>
          <cell r="O1316">
            <v>0</v>
          </cell>
          <cell r="P1316">
            <v>0</v>
          </cell>
          <cell r="Q1316">
            <v>0</v>
          </cell>
          <cell r="R1316">
            <v>0</v>
          </cell>
          <cell r="S1316">
            <v>18.579999999999998</v>
          </cell>
        </row>
        <row r="1317">
          <cell r="B1317" t="str">
            <v>Power Systems</v>
          </cell>
          <cell r="C1317">
            <v>708</v>
          </cell>
          <cell r="D1317" t="str">
            <v>Not A &amp; G</v>
          </cell>
          <cell r="E1317">
            <v>7008</v>
          </cell>
          <cell r="F1317" t="str">
            <v>South Region Fleet Services</v>
          </cell>
          <cell r="G1317" t="str">
            <v>NB</v>
          </cell>
          <cell r="H1317" t="str">
            <v>I</v>
          </cell>
          <cell r="I1317" t="str">
            <v>01QH7</v>
          </cell>
          <cell r="J1317" t="str">
            <v>AUTOMOTIVE TECHNICIAN</v>
          </cell>
          <cell r="K1317">
            <v>1</v>
          </cell>
          <cell r="L1317">
            <v>18.809999999999999</v>
          </cell>
          <cell r="M1317">
            <v>18.809999999999999</v>
          </cell>
          <cell r="N1317" t="str">
            <v>Fleet</v>
          </cell>
          <cell r="O1317">
            <v>0</v>
          </cell>
          <cell r="P1317">
            <v>0</v>
          </cell>
          <cell r="Q1317">
            <v>0</v>
          </cell>
          <cell r="R1317">
            <v>0</v>
          </cell>
          <cell r="S1317">
            <v>18.809999999999999</v>
          </cell>
        </row>
        <row r="1318">
          <cell r="B1318" t="str">
            <v>Power Systems</v>
          </cell>
          <cell r="C1318">
            <v>708</v>
          </cell>
          <cell r="D1318" t="str">
            <v>Not A &amp; G</v>
          </cell>
          <cell r="E1318">
            <v>7008</v>
          </cell>
          <cell r="F1318" t="str">
            <v>South Region Fleet Services</v>
          </cell>
          <cell r="G1318" t="str">
            <v>NB</v>
          </cell>
          <cell r="H1318" t="str">
            <v>I</v>
          </cell>
          <cell r="I1318" t="str">
            <v>01QH7</v>
          </cell>
          <cell r="J1318" t="str">
            <v>AUTOMOTIVE TECHNICIAN</v>
          </cell>
          <cell r="K1318">
            <v>1</v>
          </cell>
          <cell r="L1318">
            <v>19.04</v>
          </cell>
          <cell r="M1318">
            <v>19.04</v>
          </cell>
          <cell r="N1318" t="str">
            <v>Fleet</v>
          </cell>
          <cell r="O1318">
            <v>0</v>
          </cell>
          <cell r="P1318">
            <v>0</v>
          </cell>
          <cell r="Q1318">
            <v>0</v>
          </cell>
          <cell r="R1318">
            <v>0</v>
          </cell>
          <cell r="S1318">
            <v>19.04</v>
          </cell>
        </row>
        <row r="1319">
          <cell r="B1319" t="str">
            <v>Power Systems</v>
          </cell>
          <cell r="C1319">
            <v>708</v>
          </cell>
          <cell r="D1319" t="str">
            <v>Not A &amp; G</v>
          </cell>
          <cell r="E1319">
            <v>7008</v>
          </cell>
          <cell r="F1319" t="str">
            <v>South Region Fleet Services</v>
          </cell>
          <cell r="G1319" t="str">
            <v>NB</v>
          </cell>
          <cell r="H1319" t="str">
            <v>I</v>
          </cell>
          <cell r="I1319" t="str">
            <v>01QH7</v>
          </cell>
          <cell r="J1319" t="str">
            <v>AUTOMOTIVE TECHNICIAN</v>
          </cell>
          <cell r="K1319">
            <v>1</v>
          </cell>
          <cell r="L1319">
            <v>19.21</v>
          </cell>
          <cell r="M1319">
            <v>19.21</v>
          </cell>
          <cell r="N1319" t="str">
            <v>Fleet</v>
          </cell>
          <cell r="O1319">
            <v>0</v>
          </cell>
          <cell r="P1319">
            <v>0</v>
          </cell>
          <cell r="Q1319">
            <v>0</v>
          </cell>
          <cell r="R1319">
            <v>0</v>
          </cell>
          <cell r="S1319">
            <v>19.21</v>
          </cell>
        </row>
        <row r="1320">
          <cell r="B1320" t="str">
            <v>Power Systems</v>
          </cell>
          <cell r="C1320">
            <v>708</v>
          </cell>
          <cell r="D1320" t="str">
            <v>Not A &amp; G</v>
          </cell>
          <cell r="E1320">
            <v>7008</v>
          </cell>
          <cell r="F1320" t="str">
            <v>South Region Fleet Services</v>
          </cell>
          <cell r="G1320" t="str">
            <v>NB</v>
          </cell>
          <cell r="H1320" t="str">
            <v>I</v>
          </cell>
          <cell r="I1320" t="str">
            <v>01QH7</v>
          </cell>
          <cell r="J1320" t="str">
            <v>AUTOMOTIVE TECHNICIAN</v>
          </cell>
          <cell r="K1320">
            <v>1</v>
          </cell>
          <cell r="L1320">
            <v>19.73</v>
          </cell>
          <cell r="M1320">
            <v>19.73</v>
          </cell>
          <cell r="N1320" t="str">
            <v>Fleet</v>
          </cell>
          <cell r="O1320">
            <v>0</v>
          </cell>
          <cell r="P1320">
            <v>0</v>
          </cell>
          <cell r="Q1320">
            <v>0</v>
          </cell>
          <cell r="R1320">
            <v>0</v>
          </cell>
          <cell r="S1320">
            <v>19.73</v>
          </cell>
        </row>
        <row r="1321">
          <cell r="B1321" t="str">
            <v>Power Systems</v>
          </cell>
          <cell r="C1321">
            <v>708</v>
          </cell>
          <cell r="D1321" t="str">
            <v>Not A &amp; G</v>
          </cell>
          <cell r="E1321">
            <v>7008</v>
          </cell>
          <cell r="F1321" t="str">
            <v>South Region Fleet Services</v>
          </cell>
          <cell r="G1321" t="str">
            <v>NB</v>
          </cell>
          <cell r="H1321" t="str">
            <v>I</v>
          </cell>
          <cell r="I1321" t="str">
            <v>01QH7</v>
          </cell>
          <cell r="J1321" t="str">
            <v>AUTOMOTIVE TECHNICIAN</v>
          </cell>
          <cell r="K1321">
            <v>1</v>
          </cell>
          <cell r="L1321">
            <v>23.25</v>
          </cell>
          <cell r="M1321">
            <v>23.25</v>
          </cell>
          <cell r="N1321" t="str">
            <v>Fleet</v>
          </cell>
          <cell r="O1321">
            <v>0</v>
          </cell>
          <cell r="P1321">
            <v>0</v>
          </cell>
          <cell r="Q1321">
            <v>0</v>
          </cell>
          <cell r="R1321">
            <v>0</v>
          </cell>
          <cell r="S1321">
            <v>23.25</v>
          </cell>
        </row>
        <row r="1322">
          <cell r="B1322" t="str">
            <v>Power Systems</v>
          </cell>
          <cell r="C1322">
            <v>708</v>
          </cell>
          <cell r="D1322" t="str">
            <v>Not A &amp; G</v>
          </cell>
          <cell r="E1322">
            <v>7008</v>
          </cell>
          <cell r="F1322" t="str">
            <v>South Region Fleet Services</v>
          </cell>
          <cell r="G1322" t="str">
            <v>NB</v>
          </cell>
          <cell r="H1322" t="str">
            <v>I</v>
          </cell>
          <cell r="I1322" t="str">
            <v>01QH8</v>
          </cell>
          <cell r="J1322" t="str">
            <v>SR AUTOMOTIVE TECHNICIAN</v>
          </cell>
          <cell r="K1322">
            <v>1</v>
          </cell>
          <cell r="L1322">
            <v>19.690000000000001</v>
          </cell>
          <cell r="M1322">
            <v>19.690000000000001</v>
          </cell>
          <cell r="N1322" t="str">
            <v>Fleet</v>
          </cell>
          <cell r="O1322">
            <v>0</v>
          </cell>
          <cell r="P1322">
            <v>0</v>
          </cell>
          <cell r="Q1322">
            <v>0</v>
          </cell>
          <cell r="R1322">
            <v>0</v>
          </cell>
          <cell r="S1322">
            <v>19.690000000000001</v>
          </cell>
        </row>
        <row r="1323">
          <cell r="B1323" t="str">
            <v>Power Systems</v>
          </cell>
          <cell r="C1323">
            <v>708</v>
          </cell>
          <cell r="D1323" t="str">
            <v>Not A &amp; G</v>
          </cell>
          <cell r="E1323">
            <v>7008</v>
          </cell>
          <cell r="F1323" t="str">
            <v>South Region Fleet Services</v>
          </cell>
          <cell r="G1323" t="str">
            <v>NB</v>
          </cell>
          <cell r="H1323" t="str">
            <v>I</v>
          </cell>
          <cell r="I1323" t="str">
            <v>01QH8</v>
          </cell>
          <cell r="J1323" t="str">
            <v>SR AUTOMOTIVE TECHNICIAN</v>
          </cell>
          <cell r="K1323">
            <v>1</v>
          </cell>
          <cell r="L1323">
            <v>19.75</v>
          </cell>
          <cell r="M1323">
            <v>19.75</v>
          </cell>
          <cell r="N1323" t="str">
            <v>Fleet</v>
          </cell>
          <cell r="O1323">
            <v>0</v>
          </cell>
          <cell r="P1323">
            <v>0</v>
          </cell>
          <cell r="Q1323">
            <v>0</v>
          </cell>
          <cell r="R1323">
            <v>0</v>
          </cell>
          <cell r="S1323">
            <v>19.75</v>
          </cell>
        </row>
        <row r="1324">
          <cell r="B1324" t="str">
            <v>Power Systems</v>
          </cell>
          <cell r="C1324">
            <v>708</v>
          </cell>
          <cell r="D1324" t="str">
            <v>Not A &amp; G</v>
          </cell>
          <cell r="E1324">
            <v>7008</v>
          </cell>
          <cell r="F1324" t="str">
            <v>South Region Fleet Services</v>
          </cell>
          <cell r="G1324" t="str">
            <v>NB</v>
          </cell>
          <cell r="H1324" t="str">
            <v>I</v>
          </cell>
          <cell r="I1324" t="str">
            <v>01QH8</v>
          </cell>
          <cell r="J1324" t="str">
            <v>SR AUTOMOTIVE TECHNICIAN</v>
          </cell>
          <cell r="K1324">
            <v>1</v>
          </cell>
          <cell r="L1324">
            <v>20.28</v>
          </cell>
          <cell r="M1324">
            <v>20.28</v>
          </cell>
          <cell r="N1324" t="str">
            <v>Fleet</v>
          </cell>
          <cell r="O1324">
            <v>0</v>
          </cell>
          <cell r="P1324">
            <v>0</v>
          </cell>
          <cell r="Q1324">
            <v>0</v>
          </cell>
          <cell r="R1324">
            <v>0</v>
          </cell>
          <cell r="S1324">
            <v>20.28</v>
          </cell>
        </row>
        <row r="1325">
          <cell r="B1325" t="str">
            <v>Power Systems</v>
          </cell>
          <cell r="C1325">
            <v>708</v>
          </cell>
          <cell r="D1325" t="str">
            <v>Not A &amp; G</v>
          </cell>
          <cell r="E1325">
            <v>7008</v>
          </cell>
          <cell r="F1325" t="str">
            <v>South Region Fleet Services</v>
          </cell>
          <cell r="G1325" t="str">
            <v>NB</v>
          </cell>
          <cell r="H1325" t="str">
            <v>I</v>
          </cell>
          <cell r="I1325" t="str">
            <v>01QH8</v>
          </cell>
          <cell r="J1325" t="str">
            <v>SR AUTOMOTIVE TECHNICIAN</v>
          </cell>
          <cell r="K1325">
            <v>1</v>
          </cell>
          <cell r="L1325">
            <v>20.309999999999999</v>
          </cell>
          <cell r="M1325">
            <v>20.309999999999999</v>
          </cell>
          <cell r="N1325" t="str">
            <v>Fleet</v>
          </cell>
          <cell r="O1325">
            <v>0</v>
          </cell>
          <cell r="P1325">
            <v>0</v>
          </cell>
          <cell r="Q1325">
            <v>0</v>
          </cell>
          <cell r="R1325">
            <v>0</v>
          </cell>
          <cell r="S1325">
            <v>20.309999999999999</v>
          </cell>
        </row>
        <row r="1326">
          <cell r="B1326" t="str">
            <v>Power Systems</v>
          </cell>
          <cell r="C1326">
            <v>708</v>
          </cell>
          <cell r="D1326" t="str">
            <v>Not A &amp; G</v>
          </cell>
          <cell r="E1326">
            <v>7008</v>
          </cell>
          <cell r="F1326" t="str">
            <v>South Region Fleet Services</v>
          </cell>
          <cell r="G1326" t="str">
            <v>NB</v>
          </cell>
          <cell r="H1326" t="str">
            <v>I</v>
          </cell>
          <cell r="I1326" t="str">
            <v>01QH8</v>
          </cell>
          <cell r="J1326" t="str">
            <v>SR AUTOMOTIVE TECHNICIAN</v>
          </cell>
          <cell r="K1326">
            <v>1</v>
          </cell>
          <cell r="L1326">
            <v>20.36</v>
          </cell>
          <cell r="M1326">
            <v>20.36</v>
          </cell>
          <cell r="N1326" t="str">
            <v>Fleet</v>
          </cell>
          <cell r="O1326">
            <v>0</v>
          </cell>
          <cell r="P1326">
            <v>0</v>
          </cell>
          <cell r="Q1326">
            <v>0</v>
          </cell>
          <cell r="R1326">
            <v>0</v>
          </cell>
          <cell r="S1326">
            <v>20.36</v>
          </cell>
        </row>
        <row r="1327">
          <cell r="B1327" t="str">
            <v>Power Systems</v>
          </cell>
          <cell r="C1327">
            <v>708</v>
          </cell>
          <cell r="D1327" t="str">
            <v>Not A &amp; G</v>
          </cell>
          <cell r="E1327">
            <v>7008</v>
          </cell>
          <cell r="F1327" t="str">
            <v>South Region Fleet Services</v>
          </cell>
          <cell r="G1327" t="str">
            <v>NB</v>
          </cell>
          <cell r="H1327" t="str">
            <v>I</v>
          </cell>
          <cell r="I1327" t="str">
            <v>01QH8</v>
          </cell>
          <cell r="J1327" t="str">
            <v>SR AUTOMOTIVE TECHNICIAN</v>
          </cell>
          <cell r="K1327">
            <v>1</v>
          </cell>
          <cell r="L1327">
            <v>20.43</v>
          </cell>
          <cell r="M1327">
            <v>20.43</v>
          </cell>
          <cell r="N1327" t="str">
            <v>Fleet</v>
          </cell>
          <cell r="O1327">
            <v>0</v>
          </cell>
          <cell r="P1327">
            <v>0</v>
          </cell>
          <cell r="Q1327">
            <v>0</v>
          </cell>
          <cell r="R1327">
            <v>0</v>
          </cell>
          <cell r="S1327">
            <v>20.43</v>
          </cell>
        </row>
        <row r="1328">
          <cell r="B1328" t="str">
            <v>Power Systems</v>
          </cell>
          <cell r="C1328">
            <v>708</v>
          </cell>
          <cell r="D1328" t="str">
            <v>Not A &amp; G</v>
          </cell>
          <cell r="E1328">
            <v>7008</v>
          </cell>
          <cell r="F1328" t="str">
            <v>South Region Fleet Services</v>
          </cell>
          <cell r="G1328" t="str">
            <v>NB</v>
          </cell>
          <cell r="H1328" t="str">
            <v>I</v>
          </cell>
          <cell r="I1328" t="str">
            <v>01QH8</v>
          </cell>
          <cell r="J1328" t="str">
            <v>SR AUTOMOTIVE TECHNICIAN</v>
          </cell>
          <cell r="K1328">
            <v>1</v>
          </cell>
          <cell r="L1328">
            <v>20.440000000000001</v>
          </cell>
          <cell r="M1328">
            <v>20.440000000000001</v>
          </cell>
          <cell r="N1328" t="str">
            <v>Fleet</v>
          </cell>
          <cell r="O1328">
            <v>0</v>
          </cell>
          <cell r="P1328">
            <v>0</v>
          </cell>
          <cell r="Q1328">
            <v>0</v>
          </cell>
          <cell r="R1328">
            <v>0</v>
          </cell>
          <cell r="S1328">
            <v>20.440000000000001</v>
          </cell>
        </row>
        <row r="1329">
          <cell r="B1329" t="str">
            <v>Power Systems</v>
          </cell>
          <cell r="C1329">
            <v>708</v>
          </cell>
          <cell r="D1329" t="str">
            <v>Not A &amp; G</v>
          </cell>
          <cell r="E1329">
            <v>7008</v>
          </cell>
          <cell r="F1329" t="str">
            <v>South Region Fleet Services</v>
          </cell>
          <cell r="G1329" t="str">
            <v>NB</v>
          </cell>
          <cell r="H1329" t="str">
            <v>I</v>
          </cell>
          <cell r="I1329" t="str">
            <v>01QH8</v>
          </cell>
          <cell r="J1329" t="str">
            <v>SR AUTOMOTIVE TECHNICIAN</v>
          </cell>
          <cell r="K1329">
            <v>1</v>
          </cell>
          <cell r="L1329">
            <v>20.53</v>
          </cell>
          <cell r="M1329">
            <v>20.53</v>
          </cell>
          <cell r="N1329" t="str">
            <v>Fleet</v>
          </cell>
          <cell r="O1329">
            <v>0</v>
          </cell>
          <cell r="P1329">
            <v>0</v>
          </cell>
          <cell r="Q1329">
            <v>0</v>
          </cell>
          <cell r="R1329">
            <v>0</v>
          </cell>
          <cell r="S1329">
            <v>20.53</v>
          </cell>
        </row>
        <row r="1330">
          <cell r="B1330" t="str">
            <v>Power Systems</v>
          </cell>
          <cell r="C1330">
            <v>708</v>
          </cell>
          <cell r="D1330" t="str">
            <v>Not A &amp; G</v>
          </cell>
          <cell r="E1330">
            <v>7008</v>
          </cell>
          <cell r="F1330" t="str">
            <v>South Region Fleet Services</v>
          </cell>
          <cell r="G1330" t="str">
            <v>NB</v>
          </cell>
          <cell r="H1330" t="str">
            <v>I</v>
          </cell>
          <cell r="I1330" t="str">
            <v>01QH8</v>
          </cell>
          <cell r="J1330" t="str">
            <v>SR AUTOMOTIVE TECHNICIAN</v>
          </cell>
          <cell r="K1330">
            <v>1</v>
          </cell>
          <cell r="L1330">
            <v>20.55</v>
          </cell>
          <cell r="M1330">
            <v>20.55</v>
          </cell>
          <cell r="N1330" t="str">
            <v>Fleet</v>
          </cell>
          <cell r="O1330">
            <v>0</v>
          </cell>
          <cell r="P1330">
            <v>0</v>
          </cell>
          <cell r="Q1330">
            <v>0</v>
          </cell>
          <cell r="R1330">
            <v>0</v>
          </cell>
          <cell r="S1330">
            <v>20.55</v>
          </cell>
        </row>
        <row r="1331">
          <cell r="B1331" t="str">
            <v>Power Systems</v>
          </cell>
          <cell r="C1331">
            <v>708</v>
          </cell>
          <cell r="D1331" t="str">
            <v>Not A &amp; G</v>
          </cell>
          <cell r="E1331">
            <v>7008</v>
          </cell>
          <cell r="F1331" t="str">
            <v>South Region Fleet Services</v>
          </cell>
          <cell r="G1331" t="str">
            <v>NB</v>
          </cell>
          <cell r="H1331" t="str">
            <v>I</v>
          </cell>
          <cell r="I1331" t="str">
            <v>01QH8</v>
          </cell>
          <cell r="J1331" t="str">
            <v>SR AUTOMOTIVE TECHNICIAN</v>
          </cell>
          <cell r="K1331">
            <v>1</v>
          </cell>
          <cell r="L1331">
            <v>20.59</v>
          </cell>
          <cell r="M1331">
            <v>20.59</v>
          </cell>
          <cell r="N1331" t="str">
            <v>Fleet</v>
          </cell>
          <cell r="O1331">
            <v>0</v>
          </cell>
          <cell r="P1331">
            <v>0</v>
          </cell>
          <cell r="Q1331">
            <v>0</v>
          </cell>
          <cell r="R1331">
            <v>0</v>
          </cell>
          <cell r="S1331">
            <v>20.59</v>
          </cell>
        </row>
        <row r="1332">
          <cell r="B1332" t="str">
            <v>Power Systems</v>
          </cell>
          <cell r="C1332">
            <v>708</v>
          </cell>
          <cell r="D1332" t="str">
            <v>Not A &amp; G</v>
          </cell>
          <cell r="E1332">
            <v>7008</v>
          </cell>
          <cell r="F1332" t="str">
            <v>South Region Fleet Services</v>
          </cell>
          <cell r="G1332" t="str">
            <v>NB</v>
          </cell>
          <cell r="H1332" t="str">
            <v>I</v>
          </cell>
          <cell r="I1332" t="str">
            <v>01QH8</v>
          </cell>
          <cell r="J1332" t="str">
            <v>SR AUTOMOTIVE TECHNICIAN</v>
          </cell>
          <cell r="K1332">
            <v>1</v>
          </cell>
          <cell r="L1332">
            <v>20.73</v>
          </cell>
          <cell r="M1332">
            <v>20.73</v>
          </cell>
          <cell r="N1332" t="str">
            <v>Fleet</v>
          </cell>
          <cell r="O1332">
            <v>0</v>
          </cell>
          <cell r="P1332">
            <v>0</v>
          </cell>
          <cell r="Q1332">
            <v>0</v>
          </cell>
          <cell r="R1332">
            <v>0</v>
          </cell>
          <cell r="S1332">
            <v>20.73</v>
          </cell>
        </row>
        <row r="1333">
          <cell r="B1333" t="str">
            <v>Power Systems</v>
          </cell>
          <cell r="C1333">
            <v>708</v>
          </cell>
          <cell r="D1333" t="str">
            <v>Not A &amp; G</v>
          </cell>
          <cell r="E1333">
            <v>7008</v>
          </cell>
          <cell r="F1333" t="str">
            <v>South Region Fleet Services</v>
          </cell>
          <cell r="G1333" t="str">
            <v>NB</v>
          </cell>
          <cell r="H1333" t="str">
            <v>I</v>
          </cell>
          <cell r="I1333" t="str">
            <v>01QH8</v>
          </cell>
          <cell r="J1333" t="str">
            <v>SR AUTOMOTIVE TECHNICIAN</v>
          </cell>
          <cell r="K1333">
            <v>1</v>
          </cell>
          <cell r="L1333">
            <v>21.04</v>
          </cell>
          <cell r="M1333">
            <v>21.04</v>
          </cell>
          <cell r="N1333" t="str">
            <v>Fleet</v>
          </cell>
          <cell r="O1333">
            <v>0</v>
          </cell>
          <cell r="P1333">
            <v>0</v>
          </cell>
          <cell r="Q1333">
            <v>0</v>
          </cell>
          <cell r="R1333">
            <v>0</v>
          </cell>
          <cell r="S1333">
            <v>21.04</v>
          </cell>
        </row>
        <row r="1334">
          <cell r="B1334" t="str">
            <v>Power Systems</v>
          </cell>
          <cell r="C1334">
            <v>708</v>
          </cell>
          <cell r="D1334" t="str">
            <v>Not A &amp; G</v>
          </cell>
          <cell r="E1334">
            <v>7008</v>
          </cell>
          <cell r="F1334" t="str">
            <v>South Region Fleet Services</v>
          </cell>
          <cell r="G1334" t="str">
            <v>NB</v>
          </cell>
          <cell r="H1334" t="str">
            <v>I</v>
          </cell>
          <cell r="I1334" t="str">
            <v>01QH8</v>
          </cell>
          <cell r="J1334" t="str">
            <v>SR AUTOMOTIVE TECHNICIAN</v>
          </cell>
          <cell r="K1334">
            <v>1</v>
          </cell>
          <cell r="L1334">
            <v>21.14</v>
          </cell>
          <cell r="M1334">
            <v>21.14</v>
          </cell>
          <cell r="N1334" t="str">
            <v>Fleet</v>
          </cell>
          <cell r="O1334">
            <v>0</v>
          </cell>
          <cell r="P1334">
            <v>0</v>
          </cell>
          <cell r="Q1334">
            <v>0</v>
          </cell>
          <cell r="R1334">
            <v>0</v>
          </cell>
          <cell r="S1334">
            <v>21.14</v>
          </cell>
        </row>
        <row r="1335">
          <cell r="B1335" t="str">
            <v>Power Systems</v>
          </cell>
          <cell r="C1335">
            <v>708</v>
          </cell>
          <cell r="D1335" t="str">
            <v>Not A &amp; G</v>
          </cell>
          <cell r="E1335">
            <v>7008</v>
          </cell>
          <cell r="F1335" t="str">
            <v>South Region Fleet Services</v>
          </cell>
          <cell r="G1335" t="str">
            <v>NB</v>
          </cell>
          <cell r="H1335" t="str">
            <v>I</v>
          </cell>
          <cell r="I1335" t="str">
            <v>01QH8</v>
          </cell>
          <cell r="J1335" t="str">
            <v>SR AUTOMOTIVE TECHNICIAN</v>
          </cell>
          <cell r="K1335">
            <v>1</v>
          </cell>
          <cell r="L1335">
            <v>21.28</v>
          </cell>
          <cell r="M1335">
            <v>21.28</v>
          </cell>
          <cell r="N1335" t="str">
            <v>Fleet</v>
          </cell>
          <cell r="O1335">
            <v>0</v>
          </cell>
          <cell r="P1335">
            <v>0</v>
          </cell>
          <cell r="Q1335">
            <v>0</v>
          </cell>
          <cell r="R1335">
            <v>0</v>
          </cell>
          <cell r="S1335">
            <v>21.28</v>
          </cell>
        </row>
        <row r="1336">
          <cell r="B1336" t="str">
            <v>Power Systems</v>
          </cell>
          <cell r="C1336">
            <v>708</v>
          </cell>
          <cell r="D1336" t="str">
            <v>Not A &amp; G</v>
          </cell>
          <cell r="E1336">
            <v>7008</v>
          </cell>
          <cell r="F1336" t="str">
            <v>South Region Fleet Services</v>
          </cell>
          <cell r="G1336" t="str">
            <v>NB</v>
          </cell>
          <cell r="H1336" t="str">
            <v>I</v>
          </cell>
          <cell r="I1336" t="str">
            <v>01QH8</v>
          </cell>
          <cell r="J1336" t="str">
            <v>SR AUTOMOTIVE TECHNICIAN</v>
          </cell>
          <cell r="K1336">
            <v>1</v>
          </cell>
          <cell r="L1336">
            <v>21.45</v>
          </cell>
          <cell r="M1336">
            <v>21.45</v>
          </cell>
          <cell r="N1336" t="str">
            <v>Fleet</v>
          </cell>
          <cell r="O1336">
            <v>0</v>
          </cell>
          <cell r="P1336">
            <v>0</v>
          </cell>
          <cell r="Q1336">
            <v>0</v>
          </cell>
          <cell r="R1336">
            <v>0</v>
          </cell>
          <cell r="S1336">
            <v>21.45</v>
          </cell>
        </row>
        <row r="1337">
          <cell r="B1337" t="str">
            <v>Power Systems</v>
          </cell>
          <cell r="C1337">
            <v>708</v>
          </cell>
          <cell r="D1337" t="str">
            <v>Not A &amp; G</v>
          </cell>
          <cell r="E1337">
            <v>7008</v>
          </cell>
          <cell r="F1337" t="str">
            <v>South Region Fleet Services</v>
          </cell>
          <cell r="G1337" t="str">
            <v>NB</v>
          </cell>
          <cell r="H1337" t="str">
            <v>I</v>
          </cell>
          <cell r="I1337" t="str">
            <v>01QH9</v>
          </cell>
          <cell r="J1337" t="str">
            <v>LEAD AUTOMOTIVE TECHNICIAN</v>
          </cell>
          <cell r="K1337">
            <v>1</v>
          </cell>
          <cell r="L1337">
            <v>20.65</v>
          </cell>
          <cell r="M1337">
            <v>20.65</v>
          </cell>
          <cell r="N1337" t="str">
            <v>Fleet</v>
          </cell>
          <cell r="O1337">
            <v>0</v>
          </cell>
          <cell r="P1337">
            <v>0</v>
          </cell>
          <cell r="Q1337">
            <v>0</v>
          </cell>
          <cell r="R1337">
            <v>0</v>
          </cell>
          <cell r="S1337">
            <v>20.65</v>
          </cell>
        </row>
        <row r="1338">
          <cell r="B1338" t="str">
            <v>Power Systems</v>
          </cell>
          <cell r="C1338">
            <v>708</v>
          </cell>
          <cell r="D1338" t="str">
            <v>Not A &amp; G</v>
          </cell>
          <cell r="E1338">
            <v>7008</v>
          </cell>
          <cell r="F1338" t="str">
            <v>South Region Fleet Services</v>
          </cell>
          <cell r="G1338" t="str">
            <v>NB</v>
          </cell>
          <cell r="H1338" t="str">
            <v>I</v>
          </cell>
          <cell r="I1338" t="str">
            <v>01QH9</v>
          </cell>
          <cell r="J1338" t="str">
            <v>LEAD AUTOMOTIVE TECHNICIAN</v>
          </cell>
          <cell r="K1338">
            <v>1</v>
          </cell>
          <cell r="L1338">
            <v>21.49</v>
          </cell>
          <cell r="M1338">
            <v>21.49</v>
          </cell>
          <cell r="N1338" t="str">
            <v>Fleet</v>
          </cell>
          <cell r="O1338">
            <v>0</v>
          </cell>
          <cell r="P1338">
            <v>0</v>
          </cell>
          <cell r="Q1338">
            <v>0</v>
          </cell>
          <cell r="R1338">
            <v>0</v>
          </cell>
          <cell r="S1338">
            <v>21.49</v>
          </cell>
        </row>
        <row r="1339">
          <cell r="B1339" t="str">
            <v>Power Systems</v>
          </cell>
          <cell r="C1339">
            <v>708</v>
          </cell>
          <cell r="D1339" t="str">
            <v>Not A &amp; G</v>
          </cell>
          <cell r="E1339">
            <v>7008</v>
          </cell>
          <cell r="F1339" t="str">
            <v>South Region Fleet Services</v>
          </cell>
          <cell r="G1339" t="str">
            <v>NB</v>
          </cell>
          <cell r="H1339" t="str">
            <v>I</v>
          </cell>
          <cell r="I1339" t="str">
            <v>01QH9</v>
          </cell>
          <cell r="J1339" t="str">
            <v>LEAD AUTOMOTIVE TECHNICIAN</v>
          </cell>
          <cell r="K1339">
            <v>2</v>
          </cell>
          <cell r="L1339">
            <v>21.55</v>
          </cell>
          <cell r="M1339">
            <v>43.1</v>
          </cell>
          <cell r="N1339" t="str">
            <v>Fleet</v>
          </cell>
          <cell r="O1339">
            <v>0</v>
          </cell>
          <cell r="P1339">
            <v>0</v>
          </cell>
          <cell r="Q1339">
            <v>0</v>
          </cell>
          <cell r="R1339">
            <v>0</v>
          </cell>
          <cell r="S1339">
            <v>43.1</v>
          </cell>
        </row>
        <row r="1340">
          <cell r="B1340" t="str">
            <v>Power Systems</v>
          </cell>
          <cell r="C1340">
            <v>708</v>
          </cell>
          <cell r="D1340" t="str">
            <v>Not A &amp; G</v>
          </cell>
          <cell r="E1340">
            <v>7008</v>
          </cell>
          <cell r="F1340" t="str">
            <v>South Region Fleet Services</v>
          </cell>
          <cell r="G1340" t="str">
            <v>NB</v>
          </cell>
          <cell r="H1340" t="str">
            <v>I</v>
          </cell>
          <cell r="I1340" t="str">
            <v>01QH9</v>
          </cell>
          <cell r="J1340" t="str">
            <v>LEAD AUTOMOTIVE TECHNICIAN</v>
          </cell>
          <cell r="K1340">
            <v>1</v>
          </cell>
          <cell r="L1340">
            <v>22.13</v>
          </cell>
          <cell r="M1340">
            <v>22.13</v>
          </cell>
          <cell r="N1340" t="str">
            <v>Fleet</v>
          </cell>
          <cell r="O1340">
            <v>0</v>
          </cell>
          <cell r="P1340">
            <v>0</v>
          </cell>
          <cell r="Q1340">
            <v>0</v>
          </cell>
          <cell r="R1340">
            <v>0</v>
          </cell>
          <cell r="S1340">
            <v>22.13</v>
          </cell>
        </row>
        <row r="1341">
          <cell r="B1341" t="str">
            <v>Power Systems</v>
          </cell>
          <cell r="C1341">
            <v>708</v>
          </cell>
          <cell r="D1341" t="str">
            <v>Not A &amp; G</v>
          </cell>
          <cell r="E1341">
            <v>7008</v>
          </cell>
          <cell r="F1341" t="str">
            <v>South Region Fleet Services</v>
          </cell>
          <cell r="G1341" t="str">
            <v>NB</v>
          </cell>
          <cell r="H1341" t="str">
            <v>I</v>
          </cell>
          <cell r="I1341" t="str">
            <v>01QH9</v>
          </cell>
          <cell r="J1341" t="str">
            <v>LEAD AUTOMOTIVE TECHNICIAN</v>
          </cell>
          <cell r="K1341">
            <v>1</v>
          </cell>
          <cell r="L1341">
            <v>22.73</v>
          </cell>
          <cell r="M1341">
            <v>22.73</v>
          </cell>
          <cell r="N1341" t="str">
            <v>Fleet</v>
          </cell>
          <cell r="O1341">
            <v>0</v>
          </cell>
          <cell r="P1341">
            <v>0</v>
          </cell>
          <cell r="Q1341">
            <v>0</v>
          </cell>
          <cell r="R1341">
            <v>0</v>
          </cell>
          <cell r="S1341">
            <v>22.73</v>
          </cell>
        </row>
        <row r="1342">
          <cell r="B1342" t="str">
            <v>Power Systems</v>
          </cell>
          <cell r="C1342">
            <v>708</v>
          </cell>
          <cell r="D1342" t="str">
            <v>Not A &amp; G</v>
          </cell>
          <cell r="E1342">
            <v>7008</v>
          </cell>
          <cell r="F1342" t="str">
            <v>South Region Fleet Services</v>
          </cell>
          <cell r="G1342" t="str">
            <v>NB</v>
          </cell>
          <cell r="H1342" t="str">
            <v>I</v>
          </cell>
          <cell r="I1342" t="str">
            <v>01QH9</v>
          </cell>
          <cell r="J1342" t="str">
            <v>LEAD AUTOMOTIVE TECHNICIAN</v>
          </cell>
          <cell r="K1342">
            <v>1</v>
          </cell>
          <cell r="L1342">
            <v>23.21</v>
          </cell>
          <cell r="M1342">
            <v>23.21</v>
          </cell>
          <cell r="N1342" t="str">
            <v>Fleet</v>
          </cell>
          <cell r="O1342">
            <v>0</v>
          </cell>
          <cell r="P1342">
            <v>0</v>
          </cell>
          <cell r="Q1342">
            <v>0</v>
          </cell>
          <cell r="R1342">
            <v>0</v>
          </cell>
          <cell r="S1342">
            <v>23.21</v>
          </cell>
        </row>
        <row r="1343">
          <cell r="B1343" t="str">
            <v>Power Systems</v>
          </cell>
          <cell r="C1343">
            <v>708</v>
          </cell>
          <cell r="D1343" t="str">
            <v>Not A &amp; G</v>
          </cell>
          <cell r="E1343">
            <v>7008</v>
          </cell>
          <cell r="F1343" t="str">
            <v>South Region Fleet Services</v>
          </cell>
          <cell r="G1343" t="str">
            <v>NB</v>
          </cell>
          <cell r="H1343" t="str">
            <v>I</v>
          </cell>
          <cell r="I1343" t="str">
            <v>01QH9</v>
          </cell>
          <cell r="J1343" t="str">
            <v>LEAD AUTOMOTIVE TECHNICIAN</v>
          </cell>
          <cell r="K1343">
            <v>1</v>
          </cell>
          <cell r="L1343">
            <v>23.35</v>
          </cell>
          <cell r="M1343">
            <v>23.35</v>
          </cell>
          <cell r="N1343" t="str">
            <v>Fleet</v>
          </cell>
          <cell r="O1343">
            <v>0</v>
          </cell>
          <cell r="P1343">
            <v>0</v>
          </cell>
          <cell r="Q1343">
            <v>0</v>
          </cell>
          <cell r="R1343">
            <v>0</v>
          </cell>
          <cell r="S1343">
            <v>23.35</v>
          </cell>
        </row>
        <row r="1344">
          <cell r="B1344" t="str">
            <v>Power Systems</v>
          </cell>
          <cell r="C1344">
            <v>708</v>
          </cell>
          <cell r="D1344" t="str">
            <v>Not A &amp; G</v>
          </cell>
          <cell r="E1344">
            <v>7008</v>
          </cell>
          <cell r="F1344" t="str">
            <v>South Region Fleet Services</v>
          </cell>
          <cell r="G1344" t="str">
            <v>NB</v>
          </cell>
          <cell r="H1344" t="str">
            <v>I</v>
          </cell>
          <cell r="I1344" t="str">
            <v>01QH9</v>
          </cell>
          <cell r="J1344" t="str">
            <v>LEAD AUTOMOTIVE TECHNICIAN</v>
          </cell>
          <cell r="K1344">
            <v>1</v>
          </cell>
          <cell r="L1344">
            <v>23.36</v>
          </cell>
          <cell r="M1344">
            <v>23.36</v>
          </cell>
          <cell r="N1344" t="str">
            <v>Fleet</v>
          </cell>
          <cell r="O1344">
            <v>0</v>
          </cell>
          <cell r="P1344">
            <v>0</v>
          </cell>
          <cell r="Q1344">
            <v>0</v>
          </cell>
          <cell r="R1344">
            <v>0</v>
          </cell>
          <cell r="S1344">
            <v>23.36</v>
          </cell>
        </row>
        <row r="1345">
          <cell r="B1345" t="str">
            <v>Power Systems</v>
          </cell>
          <cell r="C1345">
            <v>708</v>
          </cell>
          <cell r="D1345" t="str">
            <v>Not A &amp; G</v>
          </cell>
          <cell r="E1345">
            <v>7008</v>
          </cell>
          <cell r="F1345" t="str">
            <v>South Region Fleet Services</v>
          </cell>
          <cell r="G1345" t="str">
            <v>NB</v>
          </cell>
          <cell r="H1345" t="str">
            <v>I</v>
          </cell>
          <cell r="I1345" t="str">
            <v>01QH9</v>
          </cell>
          <cell r="J1345" t="str">
            <v>LEAD AUTOMOTIVE TECHNICIAN</v>
          </cell>
          <cell r="K1345">
            <v>1</v>
          </cell>
          <cell r="L1345">
            <v>23.76</v>
          </cell>
          <cell r="M1345">
            <v>23.76</v>
          </cell>
          <cell r="N1345" t="str">
            <v>Fleet</v>
          </cell>
          <cell r="O1345">
            <v>0</v>
          </cell>
          <cell r="P1345">
            <v>0</v>
          </cell>
          <cell r="Q1345">
            <v>0</v>
          </cell>
          <cell r="R1345">
            <v>0</v>
          </cell>
          <cell r="S1345">
            <v>23.76</v>
          </cell>
        </row>
        <row r="1346">
          <cell r="B1346" t="str">
            <v>Power Systems</v>
          </cell>
          <cell r="C1346">
            <v>708</v>
          </cell>
          <cell r="D1346" t="str">
            <v>Not A &amp; G</v>
          </cell>
          <cell r="E1346">
            <v>7008</v>
          </cell>
          <cell r="F1346" t="str">
            <v>South Region Fleet Services</v>
          </cell>
          <cell r="G1346" t="str">
            <v>NB</v>
          </cell>
          <cell r="H1346" t="str">
            <v>I</v>
          </cell>
          <cell r="I1346" t="str">
            <v>01QH9</v>
          </cell>
          <cell r="J1346" t="str">
            <v>LEAD AUTOMOTIVE TECHNICIAN</v>
          </cell>
          <cell r="K1346">
            <v>1</v>
          </cell>
          <cell r="L1346">
            <v>24.89</v>
          </cell>
          <cell r="M1346">
            <v>24.89</v>
          </cell>
          <cell r="N1346" t="str">
            <v>Fleet</v>
          </cell>
          <cell r="O1346">
            <v>0</v>
          </cell>
          <cell r="P1346">
            <v>0</v>
          </cell>
          <cell r="Q1346">
            <v>0</v>
          </cell>
          <cell r="R1346">
            <v>0</v>
          </cell>
          <cell r="S1346">
            <v>24.89</v>
          </cell>
        </row>
        <row r="1347">
          <cell r="B1347" t="str">
            <v>Power Systems</v>
          </cell>
          <cell r="C1347">
            <v>708</v>
          </cell>
          <cell r="D1347" t="str">
            <v>Not A &amp; G</v>
          </cell>
          <cell r="E1347">
            <v>7008</v>
          </cell>
          <cell r="F1347" t="str">
            <v>South Region Fleet Services</v>
          </cell>
          <cell r="G1347" t="str">
            <v>NB</v>
          </cell>
          <cell r="H1347" t="str">
            <v>I</v>
          </cell>
          <cell r="I1347" t="str">
            <v>01QH9</v>
          </cell>
          <cell r="J1347" t="str">
            <v>LEAD AUTOMOTIVE TECHNICIAN</v>
          </cell>
          <cell r="K1347">
            <v>1</v>
          </cell>
          <cell r="L1347">
            <v>25.16</v>
          </cell>
          <cell r="M1347">
            <v>25.16</v>
          </cell>
          <cell r="N1347" t="str">
            <v>Fleet</v>
          </cell>
          <cell r="O1347">
            <v>0</v>
          </cell>
          <cell r="P1347">
            <v>0</v>
          </cell>
          <cell r="Q1347">
            <v>0</v>
          </cell>
          <cell r="R1347">
            <v>0</v>
          </cell>
          <cell r="S1347">
            <v>25.16</v>
          </cell>
        </row>
        <row r="1348">
          <cell r="B1348" t="str">
            <v>Power Systems</v>
          </cell>
          <cell r="C1348">
            <v>708</v>
          </cell>
          <cell r="D1348" t="str">
            <v>Not A &amp; G</v>
          </cell>
          <cell r="E1348">
            <v>7008</v>
          </cell>
          <cell r="F1348" t="str">
            <v>South Region Fleet Services</v>
          </cell>
          <cell r="G1348" t="str">
            <v>NB</v>
          </cell>
          <cell r="H1348" t="str">
            <v>I</v>
          </cell>
          <cell r="I1348" t="str">
            <v>01QH9</v>
          </cell>
          <cell r="J1348" t="str">
            <v>LEAD AUTOMOTIVE TECHNICIAN</v>
          </cell>
          <cell r="K1348">
            <v>1</v>
          </cell>
          <cell r="L1348">
            <v>27.26</v>
          </cell>
          <cell r="M1348">
            <v>27.26</v>
          </cell>
          <cell r="N1348" t="str">
            <v>Fleet</v>
          </cell>
          <cell r="O1348">
            <v>0</v>
          </cell>
          <cell r="P1348">
            <v>0</v>
          </cell>
          <cell r="Q1348">
            <v>0</v>
          </cell>
          <cell r="R1348">
            <v>0</v>
          </cell>
          <cell r="S1348">
            <v>27.26</v>
          </cell>
        </row>
        <row r="1349">
          <cell r="B1349" t="str">
            <v>Power Systems</v>
          </cell>
          <cell r="C1349">
            <v>708</v>
          </cell>
          <cell r="D1349" t="str">
            <v>Not A &amp; G</v>
          </cell>
          <cell r="E1349">
            <v>7008</v>
          </cell>
          <cell r="F1349" t="str">
            <v>South Region Fleet Services</v>
          </cell>
          <cell r="G1349" t="str">
            <v>XM</v>
          </cell>
          <cell r="H1349" t="str">
            <v>S</v>
          </cell>
          <cell r="I1349" t="str">
            <v>01T67</v>
          </cell>
          <cell r="J1349" t="str">
            <v>FLEET RESOURCE SUPERVISOR</v>
          </cell>
          <cell r="K1349">
            <v>1</v>
          </cell>
          <cell r="L1349">
            <v>31.76</v>
          </cell>
          <cell r="M1349">
            <v>31.76</v>
          </cell>
          <cell r="N1349" t="str">
            <v>Fleet</v>
          </cell>
          <cell r="O1349">
            <v>0</v>
          </cell>
          <cell r="P1349">
            <v>0</v>
          </cell>
          <cell r="Q1349">
            <v>0</v>
          </cell>
          <cell r="R1349">
            <v>0</v>
          </cell>
          <cell r="S1349">
            <v>31.76</v>
          </cell>
        </row>
        <row r="1350">
          <cell r="B1350" t="str">
            <v>Power Systems</v>
          </cell>
          <cell r="C1350">
            <v>708</v>
          </cell>
          <cell r="D1350" t="str">
            <v>Not A &amp; G</v>
          </cell>
          <cell r="E1350">
            <v>7008</v>
          </cell>
          <cell r="F1350" t="str">
            <v>South Region Fleet Services</v>
          </cell>
          <cell r="G1350" t="str">
            <v>XM</v>
          </cell>
          <cell r="H1350" t="str">
            <v>S</v>
          </cell>
          <cell r="I1350" t="str">
            <v>01T67</v>
          </cell>
          <cell r="J1350" t="str">
            <v>FLEET SERVICE RESOURCE SUPERVI</v>
          </cell>
          <cell r="K1350">
            <v>1</v>
          </cell>
          <cell r="L1350">
            <v>33.450000000000003</v>
          </cell>
          <cell r="M1350">
            <v>33.450000000000003</v>
          </cell>
          <cell r="N1350" t="str">
            <v>Fleet</v>
          </cell>
          <cell r="O1350">
            <v>0</v>
          </cell>
          <cell r="P1350">
            <v>0</v>
          </cell>
          <cell r="Q1350">
            <v>0</v>
          </cell>
          <cell r="R1350">
            <v>0</v>
          </cell>
          <cell r="S1350">
            <v>33.450000000000003</v>
          </cell>
        </row>
        <row r="1351">
          <cell r="B1351" t="str">
            <v>Power Systems</v>
          </cell>
          <cell r="C1351">
            <v>708</v>
          </cell>
          <cell r="D1351" t="str">
            <v>Not A &amp; G</v>
          </cell>
          <cell r="E1351">
            <v>7008</v>
          </cell>
          <cell r="F1351" t="str">
            <v>South Region Fleet Services</v>
          </cell>
          <cell r="G1351" t="str">
            <v>XM</v>
          </cell>
          <cell r="H1351" t="str">
            <v>S</v>
          </cell>
          <cell r="I1351" t="str">
            <v>01T67</v>
          </cell>
          <cell r="J1351" t="str">
            <v>FLEET SERVICE RESOURCE SUPERVI</v>
          </cell>
          <cell r="K1351">
            <v>1</v>
          </cell>
          <cell r="L1351">
            <v>34.090000000000003</v>
          </cell>
          <cell r="M1351">
            <v>34.090000000000003</v>
          </cell>
          <cell r="N1351" t="str">
            <v>Fleet</v>
          </cell>
          <cell r="O1351">
            <v>0</v>
          </cell>
          <cell r="P1351">
            <v>0</v>
          </cell>
          <cell r="Q1351">
            <v>0</v>
          </cell>
          <cell r="R1351">
            <v>0</v>
          </cell>
          <cell r="S1351">
            <v>34.090000000000003</v>
          </cell>
        </row>
        <row r="1352">
          <cell r="B1352" t="str">
            <v>Power Systems</v>
          </cell>
          <cell r="C1352">
            <v>708</v>
          </cell>
          <cell r="D1352" t="str">
            <v>Not A &amp; G</v>
          </cell>
          <cell r="E1352">
            <v>7008</v>
          </cell>
          <cell r="F1352" t="str">
            <v>South Region Fleet Services</v>
          </cell>
          <cell r="G1352" t="str">
            <v>NB</v>
          </cell>
          <cell r="H1352" t="str">
            <v>I</v>
          </cell>
          <cell r="I1352" t="str">
            <v>01X63</v>
          </cell>
          <cell r="J1352" t="str">
            <v>ADMINISTRATIVE SPECIALIST I</v>
          </cell>
          <cell r="K1352">
            <v>1</v>
          </cell>
          <cell r="L1352">
            <v>15.46</v>
          </cell>
          <cell r="M1352">
            <v>15.46</v>
          </cell>
          <cell r="N1352" t="str">
            <v>Fleet</v>
          </cell>
          <cell r="O1352">
            <v>0</v>
          </cell>
          <cell r="P1352">
            <v>0</v>
          </cell>
          <cell r="Q1352">
            <v>0</v>
          </cell>
          <cell r="R1352">
            <v>0</v>
          </cell>
          <cell r="S1352">
            <v>15.46</v>
          </cell>
        </row>
        <row r="1353">
          <cell r="B1353" t="str">
            <v>Power Systems</v>
          </cell>
          <cell r="C1353">
            <v>708</v>
          </cell>
          <cell r="D1353" t="str">
            <v>Not A &amp; G</v>
          </cell>
          <cell r="E1353">
            <v>7008</v>
          </cell>
          <cell r="F1353" t="str">
            <v>South Region Fleet Services</v>
          </cell>
          <cell r="G1353" t="str">
            <v>NB</v>
          </cell>
          <cell r="H1353" t="str">
            <v>I</v>
          </cell>
          <cell r="I1353" t="str">
            <v>01X63</v>
          </cell>
          <cell r="J1353" t="str">
            <v>ADMINISTRATIVE SPECIALIST I</v>
          </cell>
          <cell r="K1353">
            <v>1</v>
          </cell>
          <cell r="L1353">
            <v>16.71</v>
          </cell>
          <cell r="M1353">
            <v>16.71</v>
          </cell>
          <cell r="N1353" t="str">
            <v>Fleet</v>
          </cell>
          <cell r="O1353">
            <v>0</v>
          </cell>
          <cell r="P1353">
            <v>0</v>
          </cell>
          <cell r="Q1353">
            <v>0</v>
          </cell>
          <cell r="R1353">
            <v>0</v>
          </cell>
          <cell r="S1353">
            <v>16.71</v>
          </cell>
        </row>
        <row r="1354">
          <cell r="B1354" t="str">
            <v>Power Systems</v>
          </cell>
          <cell r="C1354">
            <v>709</v>
          </cell>
          <cell r="D1354" t="str">
            <v>Not A &amp; G</v>
          </cell>
          <cell r="E1354">
            <v>7019</v>
          </cell>
          <cell r="F1354" t="str">
            <v>Southeastern Transm</v>
          </cell>
          <cell r="G1354" t="str">
            <v>XM</v>
          </cell>
          <cell r="H1354" t="str">
            <v>S</v>
          </cell>
          <cell r="I1354" t="str">
            <v>01T42</v>
          </cell>
          <cell r="J1354" t="str">
            <v>PGD OPERATIONS LEADER II</v>
          </cell>
          <cell r="K1354">
            <v>1</v>
          </cell>
          <cell r="L1354">
            <v>42.15</v>
          </cell>
          <cell r="M1354">
            <v>42.15</v>
          </cell>
          <cell r="N1354" t="str">
            <v>Spv/Sup</v>
          </cell>
          <cell r="O1354">
            <v>0</v>
          </cell>
          <cell r="P1354">
            <v>42.15</v>
          </cell>
          <cell r="Q1354">
            <v>0</v>
          </cell>
          <cell r="R1354">
            <v>0</v>
          </cell>
          <cell r="S1354">
            <v>0</v>
          </cell>
        </row>
        <row r="1355">
          <cell r="B1355" t="str">
            <v>Power Systems</v>
          </cell>
          <cell r="C1355">
            <v>709</v>
          </cell>
          <cell r="D1355" t="str">
            <v>Not A &amp; G</v>
          </cell>
          <cell r="E1355">
            <v>7019</v>
          </cell>
          <cell r="F1355" t="str">
            <v>Southeastern Transm</v>
          </cell>
          <cell r="G1355" t="str">
            <v>XM</v>
          </cell>
          <cell r="H1355" t="str">
            <v>M</v>
          </cell>
          <cell r="I1355" t="str">
            <v>01T85</v>
          </cell>
          <cell r="J1355" t="str">
            <v>POWER DELIVERY AREA MGR III</v>
          </cell>
          <cell r="K1355">
            <v>1</v>
          </cell>
          <cell r="L1355">
            <v>46.88</v>
          </cell>
          <cell r="M1355">
            <v>46.88</v>
          </cell>
          <cell r="N1355" t="str">
            <v>Spv/Sup</v>
          </cell>
          <cell r="O1355">
            <v>0</v>
          </cell>
          <cell r="P1355">
            <v>46.88</v>
          </cell>
          <cell r="Q1355">
            <v>0</v>
          </cell>
          <cell r="R1355">
            <v>0</v>
          </cell>
          <cell r="S1355">
            <v>0</v>
          </cell>
        </row>
        <row r="1356">
          <cell r="B1356" t="str">
            <v>Power Systems</v>
          </cell>
          <cell r="C1356">
            <v>709</v>
          </cell>
          <cell r="D1356" t="str">
            <v>Not A &amp; G</v>
          </cell>
          <cell r="E1356">
            <v>7013</v>
          </cell>
          <cell r="F1356" t="str">
            <v>Southeastern Transm</v>
          </cell>
          <cell r="G1356" t="str">
            <v>BU</v>
          </cell>
          <cell r="H1356" t="str">
            <v>I</v>
          </cell>
          <cell r="I1356" t="str">
            <v>05605</v>
          </cell>
          <cell r="J1356" t="str">
            <v>OPERATION CLERK A STENO</v>
          </cell>
          <cell r="K1356">
            <v>1</v>
          </cell>
          <cell r="L1356">
            <v>20.12</v>
          </cell>
          <cell r="M1356">
            <v>20.12</v>
          </cell>
          <cell r="N1356" t="str">
            <v>Barg Unit Supp</v>
          </cell>
          <cell r="O1356">
            <v>0</v>
          </cell>
          <cell r="P1356">
            <v>0</v>
          </cell>
          <cell r="Q1356">
            <v>20.12</v>
          </cell>
          <cell r="R1356">
            <v>0</v>
          </cell>
          <cell r="S1356">
            <v>0</v>
          </cell>
        </row>
        <row r="1357">
          <cell r="B1357" t="str">
            <v>Power Systems</v>
          </cell>
          <cell r="C1357">
            <v>709</v>
          </cell>
          <cell r="D1357" t="str">
            <v>Not A &amp; G</v>
          </cell>
          <cell r="E1357">
            <v>7011</v>
          </cell>
          <cell r="F1357" t="str">
            <v>Southeastern Transm</v>
          </cell>
          <cell r="G1357" t="str">
            <v>BU</v>
          </cell>
          <cell r="H1357" t="str">
            <v>I</v>
          </cell>
          <cell r="I1357" t="str">
            <v>06477</v>
          </cell>
          <cell r="J1357" t="str">
            <v>CHIEF LINE SPEC - TRANS</v>
          </cell>
          <cell r="K1357">
            <v>2</v>
          </cell>
          <cell r="L1357">
            <v>27.71</v>
          </cell>
          <cell r="M1357">
            <v>55.42</v>
          </cell>
          <cell r="N1357" t="str">
            <v>Line</v>
          </cell>
          <cell r="O1357">
            <v>0</v>
          </cell>
          <cell r="P1357">
            <v>0</v>
          </cell>
          <cell r="Q1357">
            <v>0</v>
          </cell>
          <cell r="R1357">
            <v>55.42</v>
          </cell>
          <cell r="S1357">
            <v>0</v>
          </cell>
        </row>
        <row r="1358">
          <cell r="B1358" t="str">
            <v>Power Systems</v>
          </cell>
          <cell r="C1358">
            <v>709</v>
          </cell>
          <cell r="D1358" t="str">
            <v>Not A &amp; G</v>
          </cell>
          <cell r="E1358">
            <v>7011</v>
          </cell>
          <cell r="F1358" t="str">
            <v>Southeastern Transm</v>
          </cell>
          <cell r="G1358" t="str">
            <v>BU</v>
          </cell>
          <cell r="H1358" t="str">
            <v>I</v>
          </cell>
          <cell r="I1358" t="str">
            <v>06480</v>
          </cell>
          <cell r="J1358" t="str">
            <v>LINE SPEC - HIGH VOLT</v>
          </cell>
          <cell r="K1358">
            <v>11</v>
          </cell>
          <cell r="L1358">
            <v>26.04</v>
          </cell>
          <cell r="M1358">
            <v>286.44</v>
          </cell>
          <cell r="N1358" t="str">
            <v>Line</v>
          </cell>
          <cell r="O1358">
            <v>0</v>
          </cell>
          <cell r="P1358">
            <v>0</v>
          </cell>
          <cell r="Q1358">
            <v>0</v>
          </cell>
          <cell r="R1358">
            <v>286.44</v>
          </cell>
          <cell r="S1358">
            <v>0</v>
          </cell>
        </row>
        <row r="1359">
          <cell r="B1359" t="str">
            <v>Power Systems</v>
          </cell>
          <cell r="C1359">
            <v>709</v>
          </cell>
          <cell r="D1359" t="str">
            <v>Not A &amp; G</v>
          </cell>
          <cell r="E1359">
            <v>7011</v>
          </cell>
          <cell r="F1359" t="str">
            <v>Southeastern Transm</v>
          </cell>
          <cell r="G1359" t="str">
            <v>BU</v>
          </cell>
          <cell r="H1359" t="str">
            <v>I</v>
          </cell>
          <cell r="I1359" t="str">
            <v>06984</v>
          </cell>
          <cell r="J1359" t="str">
            <v>SR LINE SPEC - HI VOLT</v>
          </cell>
          <cell r="K1359">
            <v>1</v>
          </cell>
          <cell r="L1359">
            <v>27.37</v>
          </cell>
          <cell r="M1359">
            <v>27.37</v>
          </cell>
          <cell r="N1359" t="str">
            <v>Line</v>
          </cell>
          <cell r="O1359">
            <v>0</v>
          </cell>
          <cell r="P1359">
            <v>0</v>
          </cell>
          <cell r="Q1359">
            <v>0</v>
          </cell>
          <cell r="R1359">
            <v>27.37</v>
          </cell>
          <cell r="S1359">
            <v>0</v>
          </cell>
        </row>
        <row r="1360">
          <cell r="B1360" t="str">
            <v>Power Systems</v>
          </cell>
          <cell r="C1360">
            <v>136</v>
          </cell>
          <cell r="D1360" t="str">
            <v>Not A &amp; G</v>
          </cell>
          <cell r="E1360">
            <v>1311</v>
          </cell>
          <cell r="F1360" t="str">
            <v>Dsbn - St Augustine Op</v>
          </cell>
          <cell r="G1360" t="str">
            <v>BU</v>
          </cell>
          <cell r="H1360" t="str">
            <v>I</v>
          </cell>
          <cell r="I1360" t="str">
            <v>05E75</v>
          </cell>
          <cell r="J1360" t="str">
            <v>LINE SPEC EARLY</v>
          </cell>
          <cell r="K1360">
            <v>4</v>
          </cell>
          <cell r="L1360">
            <v>26.04</v>
          </cell>
          <cell r="M1360">
            <v>104.16</v>
          </cell>
          <cell r="N1360" t="str">
            <v>Line</v>
          </cell>
          <cell r="O1360">
            <v>0</v>
          </cell>
          <cell r="P1360">
            <v>0</v>
          </cell>
          <cell r="Q1360">
            <v>0</v>
          </cell>
          <cell r="R1360">
            <v>104.16</v>
          </cell>
          <cell r="S1360">
            <v>0</v>
          </cell>
        </row>
        <row r="1361">
          <cell r="B1361" t="str">
            <v>Power Systems</v>
          </cell>
          <cell r="C1361">
            <v>136</v>
          </cell>
          <cell r="D1361" t="str">
            <v>Not A &amp; G</v>
          </cell>
          <cell r="E1361">
            <v>1311</v>
          </cell>
          <cell r="F1361" t="str">
            <v>Dsbn - St Augustine Op</v>
          </cell>
          <cell r="G1361" t="str">
            <v>BU</v>
          </cell>
          <cell r="H1361" t="str">
            <v>I</v>
          </cell>
          <cell r="I1361" t="str">
            <v>05E84</v>
          </cell>
          <cell r="J1361" t="str">
            <v>SR LINE SPEC OL EARLY</v>
          </cell>
          <cell r="K1361">
            <v>2</v>
          </cell>
          <cell r="L1361">
            <v>27.37</v>
          </cell>
          <cell r="M1361">
            <v>54.74</v>
          </cell>
          <cell r="N1361" t="str">
            <v>Line</v>
          </cell>
          <cell r="O1361">
            <v>0</v>
          </cell>
          <cell r="P1361">
            <v>0</v>
          </cell>
          <cell r="Q1361">
            <v>0</v>
          </cell>
          <cell r="R1361">
            <v>54.74</v>
          </cell>
          <cell r="S1361">
            <v>0</v>
          </cell>
        </row>
        <row r="1362">
          <cell r="B1362" t="str">
            <v>Power Systems</v>
          </cell>
          <cell r="C1362">
            <v>136</v>
          </cell>
          <cell r="D1362" t="str">
            <v>Not A &amp; G</v>
          </cell>
          <cell r="E1362">
            <v>1311</v>
          </cell>
          <cell r="F1362" t="str">
            <v>Dsbn - St Augustine Op</v>
          </cell>
          <cell r="G1362" t="str">
            <v>BU</v>
          </cell>
          <cell r="H1362" t="str">
            <v>I</v>
          </cell>
          <cell r="I1362" t="str">
            <v>05E85</v>
          </cell>
          <cell r="J1362" t="str">
            <v>OPERATION CLERK A EARLY</v>
          </cell>
          <cell r="K1362">
            <v>2</v>
          </cell>
          <cell r="L1362">
            <v>19.96</v>
          </cell>
          <cell r="M1362">
            <v>39.92</v>
          </cell>
          <cell r="N1362" t="str">
            <v>Barg Unit Supp</v>
          </cell>
          <cell r="O1362">
            <v>0</v>
          </cell>
          <cell r="P1362">
            <v>0</v>
          </cell>
          <cell r="Q1362">
            <v>39.92</v>
          </cell>
          <cell r="R1362">
            <v>0</v>
          </cell>
          <cell r="S1362">
            <v>0</v>
          </cell>
        </row>
        <row r="1363">
          <cell r="B1363" t="str">
            <v>Power Systems</v>
          </cell>
          <cell r="C1363">
            <v>441</v>
          </cell>
          <cell r="D1363" t="str">
            <v>Not A &amp; G</v>
          </cell>
          <cell r="E1363">
            <v>4611</v>
          </cell>
          <cell r="F1363" t="str">
            <v>Dsbn - St Lucie Operations</v>
          </cell>
          <cell r="G1363" t="str">
            <v>BU</v>
          </cell>
          <cell r="H1363" t="str">
            <v>I</v>
          </cell>
          <cell r="I1363" t="str">
            <v>05475</v>
          </cell>
          <cell r="J1363" t="str">
            <v>LINE SPEC</v>
          </cell>
          <cell r="K1363">
            <v>1</v>
          </cell>
          <cell r="L1363">
            <v>26.04</v>
          </cell>
          <cell r="M1363">
            <v>26.04</v>
          </cell>
          <cell r="N1363" t="str">
            <v>Line</v>
          </cell>
          <cell r="O1363">
            <v>0</v>
          </cell>
          <cell r="P1363">
            <v>0</v>
          </cell>
          <cell r="Q1363">
            <v>0</v>
          </cell>
          <cell r="R1363">
            <v>26.04</v>
          </cell>
          <cell r="S1363">
            <v>0</v>
          </cell>
        </row>
        <row r="1364">
          <cell r="B1364" t="str">
            <v>Power Systems</v>
          </cell>
          <cell r="C1364">
            <v>441</v>
          </cell>
          <cell r="D1364" t="str">
            <v>Not A &amp; G</v>
          </cell>
          <cell r="E1364">
            <v>4611</v>
          </cell>
          <cell r="F1364" t="str">
            <v>Dsbn - St Lucie Operations</v>
          </cell>
          <cell r="G1364" t="str">
            <v>BU</v>
          </cell>
          <cell r="H1364" t="str">
            <v>I</v>
          </cell>
          <cell r="I1364" t="str">
            <v>05944</v>
          </cell>
          <cell r="J1364" t="str">
            <v>RESTORATION SPEC</v>
          </cell>
          <cell r="K1364">
            <v>8</v>
          </cell>
          <cell r="L1364">
            <v>26.3</v>
          </cell>
          <cell r="M1364">
            <v>210.4</v>
          </cell>
          <cell r="N1364" t="str">
            <v>Line</v>
          </cell>
          <cell r="O1364">
            <v>0</v>
          </cell>
          <cell r="P1364">
            <v>0</v>
          </cell>
          <cell r="Q1364">
            <v>0</v>
          </cell>
          <cell r="R1364">
            <v>210.4</v>
          </cell>
          <cell r="S1364">
            <v>0</v>
          </cell>
        </row>
        <row r="1365">
          <cell r="B1365" t="str">
            <v>Power Systems</v>
          </cell>
          <cell r="C1365">
            <v>441</v>
          </cell>
          <cell r="D1365" t="str">
            <v>Not A &amp; G</v>
          </cell>
          <cell r="E1365">
            <v>4611</v>
          </cell>
          <cell r="F1365" t="str">
            <v>Dsbn - St Lucie Operations</v>
          </cell>
          <cell r="G1365" t="str">
            <v>BU</v>
          </cell>
          <cell r="H1365" t="str">
            <v>I</v>
          </cell>
          <cell r="I1365" t="str">
            <v>05984</v>
          </cell>
          <cell r="J1365" t="str">
            <v>SR LINE SPEC OL</v>
          </cell>
          <cell r="K1365">
            <v>1</v>
          </cell>
          <cell r="L1365">
            <v>27.37</v>
          </cell>
          <cell r="M1365">
            <v>27.37</v>
          </cell>
          <cell r="N1365" t="str">
            <v>Line</v>
          </cell>
          <cell r="O1365">
            <v>0</v>
          </cell>
          <cell r="P1365">
            <v>0</v>
          </cell>
          <cell r="Q1365">
            <v>0</v>
          </cell>
          <cell r="R1365">
            <v>27.37</v>
          </cell>
          <cell r="S1365">
            <v>0</v>
          </cell>
        </row>
        <row r="1366">
          <cell r="B1366" t="str">
            <v>Power Systems</v>
          </cell>
          <cell r="C1366">
            <v>441</v>
          </cell>
          <cell r="D1366" t="str">
            <v>Not A &amp; G</v>
          </cell>
          <cell r="E1366">
            <v>4611</v>
          </cell>
          <cell r="F1366" t="str">
            <v>Dsbn - St Lucie Operations</v>
          </cell>
          <cell r="G1366" t="str">
            <v>BU</v>
          </cell>
          <cell r="H1366" t="str">
            <v>I</v>
          </cell>
          <cell r="I1366" t="str">
            <v>05E05</v>
          </cell>
          <cell r="J1366" t="str">
            <v>OPERATION CLERK A STENO EARLY</v>
          </cell>
          <cell r="K1366">
            <v>1</v>
          </cell>
          <cell r="L1366">
            <v>20.12</v>
          </cell>
          <cell r="M1366">
            <v>20.12</v>
          </cell>
          <cell r="N1366" t="str">
            <v>Barg Unit Supp</v>
          </cell>
          <cell r="O1366">
            <v>0</v>
          </cell>
          <cell r="P1366">
            <v>0</v>
          </cell>
          <cell r="Q1366">
            <v>20.12</v>
          </cell>
          <cell r="R1366">
            <v>0</v>
          </cell>
          <cell r="S1366">
            <v>0</v>
          </cell>
        </row>
        <row r="1367">
          <cell r="B1367" t="str">
            <v>Power Systems</v>
          </cell>
          <cell r="C1367">
            <v>441</v>
          </cell>
          <cell r="D1367" t="str">
            <v>Not A &amp; G</v>
          </cell>
          <cell r="E1367">
            <v>4611</v>
          </cell>
          <cell r="F1367" t="str">
            <v>Dsbn - St Lucie Operations</v>
          </cell>
          <cell r="G1367" t="str">
            <v>BU</v>
          </cell>
          <cell r="H1367" t="str">
            <v>I</v>
          </cell>
          <cell r="I1367" t="str">
            <v>05E37</v>
          </cell>
          <cell r="J1367" t="str">
            <v>GROUND WORKER - EARLY</v>
          </cell>
          <cell r="K1367">
            <v>2</v>
          </cell>
          <cell r="L1367">
            <v>19.22</v>
          </cell>
          <cell r="M1367">
            <v>38.44</v>
          </cell>
          <cell r="N1367" t="str">
            <v>Line</v>
          </cell>
          <cell r="O1367">
            <v>0</v>
          </cell>
          <cell r="P1367">
            <v>0</v>
          </cell>
          <cell r="Q1367">
            <v>0</v>
          </cell>
          <cell r="R1367">
            <v>38.44</v>
          </cell>
          <cell r="S1367">
            <v>0</v>
          </cell>
        </row>
        <row r="1368">
          <cell r="B1368" t="str">
            <v>Power Systems</v>
          </cell>
          <cell r="C1368">
            <v>441</v>
          </cell>
          <cell r="D1368" t="str">
            <v>Not A &amp; G</v>
          </cell>
          <cell r="E1368">
            <v>4611</v>
          </cell>
          <cell r="F1368" t="str">
            <v>Dsbn - St Lucie Operations</v>
          </cell>
          <cell r="G1368" t="str">
            <v>BU</v>
          </cell>
          <cell r="H1368" t="str">
            <v>I</v>
          </cell>
          <cell r="I1368" t="str">
            <v>05E75</v>
          </cell>
          <cell r="J1368" t="str">
            <v>LINE SPEC EARLY</v>
          </cell>
          <cell r="K1368">
            <v>7</v>
          </cell>
          <cell r="L1368">
            <v>26.04</v>
          </cell>
          <cell r="M1368">
            <v>182.28</v>
          </cell>
          <cell r="N1368" t="str">
            <v>Line</v>
          </cell>
          <cell r="O1368">
            <v>0</v>
          </cell>
          <cell r="P1368">
            <v>0</v>
          </cell>
          <cell r="Q1368">
            <v>0</v>
          </cell>
          <cell r="R1368">
            <v>182.28</v>
          </cell>
          <cell r="S1368">
            <v>0</v>
          </cell>
        </row>
        <row r="1369">
          <cell r="B1369" t="str">
            <v>Power Systems</v>
          </cell>
          <cell r="C1369">
            <v>441</v>
          </cell>
          <cell r="D1369" t="str">
            <v>Not A &amp; G</v>
          </cell>
          <cell r="E1369">
            <v>4611</v>
          </cell>
          <cell r="F1369" t="str">
            <v>Dsbn - St Lucie Operations</v>
          </cell>
          <cell r="G1369" t="str">
            <v>BU</v>
          </cell>
          <cell r="H1369" t="str">
            <v>I</v>
          </cell>
          <cell r="I1369" t="str">
            <v>05E84</v>
          </cell>
          <cell r="J1369" t="str">
            <v>SR LINE SPEC OL EARLY</v>
          </cell>
          <cell r="K1369">
            <v>5</v>
          </cell>
          <cell r="L1369">
            <v>27.37</v>
          </cell>
          <cell r="M1369">
            <v>136.85</v>
          </cell>
          <cell r="N1369" t="str">
            <v>Line</v>
          </cell>
          <cell r="O1369">
            <v>0</v>
          </cell>
          <cell r="P1369">
            <v>0</v>
          </cell>
          <cell r="Q1369">
            <v>0</v>
          </cell>
          <cell r="R1369">
            <v>136.85</v>
          </cell>
          <cell r="S1369">
            <v>0</v>
          </cell>
        </row>
        <row r="1370">
          <cell r="B1370" t="str">
            <v>Power Systems</v>
          </cell>
          <cell r="C1370">
            <v>341</v>
          </cell>
          <cell r="D1370" t="str">
            <v>Not A &amp; G</v>
          </cell>
          <cell r="E1370">
            <v>3421</v>
          </cell>
          <cell r="F1370" t="str">
            <v>Dsbn - Starke Op Svc Ctr</v>
          </cell>
          <cell r="G1370" t="str">
            <v>BU</v>
          </cell>
          <cell r="H1370" t="str">
            <v>I</v>
          </cell>
          <cell r="I1370" t="str">
            <v>05475</v>
          </cell>
          <cell r="J1370" t="str">
            <v>LINE SPEC</v>
          </cell>
          <cell r="K1370">
            <v>1</v>
          </cell>
          <cell r="L1370">
            <v>26.04</v>
          </cell>
          <cell r="M1370">
            <v>26.04</v>
          </cell>
          <cell r="N1370" t="str">
            <v>Line</v>
          </cell>
          <cell r="O1370">
            <v>0</v>
          </cell>
          <cell r="P1370">
            <v>0</v>
          </cell>
          <cell r="Q1370">
            <v>0</v>
          </cell>
          <cell r="R1370">
            <v>26.04</v>
          </cell>
          <cell r="S1370">
            <v>0</v>
          </cell>
        </row>
        <row r="1371">
          <cell r="B1371" t="str">
            <v>Power Systems</v>
          </cell>
          <cell r="C1371">
            <v>341</v>
          </cell>
          <cell r="D1371" t="str">
            <v>Not A &amp; G</v>
          </cell>
          <cell r="E1371">
            <v>3421</v>
          </cell>
          <cell r="F1371" t="str">
            <v>Dsbn - Starke Op Svc Ctr</v>
          </cell>
          <cell r="G1371" t="str">
            <v>BU</v>
          </cell>
          <cell r="H1371" t="str">
            <v>I</v>
          </cell>
          <cell r="I1371" t="str">
            <v>05944</v>
          </cell>
          <cell r="J1371" t="str">
            <v>RESTORATION SPEC</v>
          </cell>
          <cell r="K1371">
            <v>4</v>
          </cell>
          <cell r="L1371">
            <v>26.3</v>
          </cell>
          <cell r="M1371">
            <v>105.2</v>
          </cell>
          <cell r="N1371" t="str">
            <v>Line</v>
          </cell>
          <cell r="O1371">
            <v>0</v>
          </cell>
          <cell r="P1371">
            <v>0</v>
          </cell>
          <cell r="Q1371">
            <v>0</v>
          </cell>
          <cell r="R1371">
            <v>105.2</v>
          </cell>
          <cell r="S1371">
            <v>0</v>
          </cell>
        </row>
        <row r="1372">
          <cell r="B1372" t="str">
            <v>Power Systems</v>
          </cell>
          <cell r="C1372">
            <v>341</v>
          </cell>
          <cell r="D1372" t="str">
            <v>Not A &amp; G</v>
          </cell>
          <cell r="E1372">
            <v>3421</v>
          </cell>
          <cell r="F1372" t="str">
            <v>Dsbn - Starke Op Svc Ctr</v>
          </cell>
          <cell r="G1372" t="str">
            <v>BU</v>
          </cell>
          <cell r="H1372" t="str">
            <v>I</v>
          </cell>
          <cell r="I1372" t="str">
            <v>05E75</v>
          </cell>
          <cell r="J1372" t="str">
            <v>LINE SPEC EARLY</v>
          </cell>
          <cell r="K1372">
            <v>2</v>
          </cell>
          <cell r="L1372">
            <v>26.04</v>
          </cell>
          <cell r="M1372">
            <v>52.08</v>
          </cell>
          <cell r="N1372" t="str">
            <v>Line</v>
          </cell>
          <cell r="O1372">
            <v>0</v>
          </cell>
          <cell r="P1372">
            <v>0</v>
          </cell>
          <cell r="Q1372">
            <v>0</v>
          </cell>
          <cell r="R1372">
            <v>52.08</v>
          </cell>
          <cell r="S1372">
            <v>0</v>
          </cell>
        </row>
        <row r="1373">
          <cell r="B1373" t="str">
            <v>Power Systems</v>
          </cell>
          <cell r="C1373">
            <v>341</v>
          </cell>
          <cell r="D1373" t="str">
            <v>Not A &amp; G</v>
          </cell>
          <cell r="E1373">
            <v>3421</v>
          </cell>
          <cell r="F1373" t="str">
            <v>Dsbn - Starke Op Svc Ctr</v>
          </cell>
          <cell r="G1373" t="str">
            <v>BU</v>
          </cell>
          <cell r="H1373" t="str">
            <v>I</v>
          </cell>
          <cell r="I1373" t="str">
            <v>05E84</v>
          </cell>
          <cell r="J1373" t="str">
            <v>SR LINE SPEC OL EARLY</v>
          </cell>
          <cell r="K1373">
            <v>2</v>
          </cell>
          <cell r="L1373">
            <v>27.37</v>
          </cell>
          <cell r="M1373">
            <v>54.74</v>
          </cell>
          <cell r="N1373" t="str">
            <v>Line</v>
          </cell>
          <cell r="O1373">
            <v>0</v>
          </cell>
          <cell r="P1373">
            <v>0</v>
          </cell>
          <cell r="Q1373">
            <v>0</v>
          </cell>
          <cell r="R1373">
            <v>54.74</v>
          </cell>
          <cell r="S1373">
            <v>0</v>
          </cell>
        </row>
        <row r="1374">
          <cell r="B1374" t="str">
            <v>Power Systems</v>
          </cell>
          <cell r="C1374">
            <v>441</v>
          </cell>
          <cell r="D1374" t="str">
            <v>Not A &amp; G</v>
          </cell>
          <cell r="E1374">
            <v>4411</v>
          </cell>
          <cell r="F1374" t="str">
            <v>Dsbn - Stuart Operations</v>
          </cell>
          <cell r="G1374" t="str">
            <v>BU</v>
          </cell>
          <cell r="H1374" t="str">
            <v>I</v>
          </cell>
          <cell r="I1374" t="str">
            <v>05475</v>
          </cell>
          <cell r="J1374" t="str">
            <v>LINE SPEC</v>
          </cell>
          <cell r="K1374">
            <v>1</v>
          </cell>
          <cell r="L1374">
            <v>26.04</v>
          </cell>
          <cell r="M1374">
            <v>26.04</v>
          </cell>
          <cell r="N1374" t="str">
            <v>Line</v>
          </cell>
          <cell r="O1374">
            <v>0</v>
          </cell>
          <cell r="P1374">
            <v>0</v>
          </cell>
          <cell r="Q1374">
            <v>0</v>
          </cell>
          <cell r="R1374">
            <v>26.04</v>
          </cell>
          <cell r="S1374">
            <v>0</v>
          </cell>
        </row>
        <row r="1375">
          <cell r="B1375" t="str">
            <v>Power Systems</v>
          </cell>
          <cell r="C1375">
            <v>441</v>
          </cell>
          <cell r="D1375" t="str">
            <v>Not A &amp; G</v>
          </cell>
          <cell r="E1375">
            <v>4411</v>
          </cell>
          <cell r="F1375" t="str">
            <v>Dsbn - Stuart Operations</v>
          </cell>
          <cell r="G1375" t="str">
            <v>BU</v>
          </cell>
          <cell r="H1375" t="str">
            <v>I</v>
          </cell>
          <cell r="I1375" t="str">
            <v>05944</v>
          </cell>
          <cell r="J1375" t="str">
            <v>RESTORATION SPEC</v>
          </cell>
          <cell r="K1375">
            <v>5</v>
          </cell>
          <cell r="L1375">
            <v>26.3</v>
          </cell>
          <cell r="M1375">
            <v>131.5</v>
          </cell>
          <cell r="N1375" t="str">
            <v>Line</v>
          </cell>
          <cell r="O1375">
            <v>0</v>
          </cell>
          <cell r="P1375">
            <v>0</v>
          </cell>
          <cell r="Q1375">
            <v>0</v>
          </cell>
          <cell r="R1375">
            <v>131.5</v>
          </cell>
          <cell r="S1375">
            <v>0</v>
          </cell>
        </row>
        <row r="1376">
          <cell r="B1376" t="str">
            <v>Power Systems</v>
          </cell>
          <cell r="C1376">
            <v>441</v>
          </cell>
          <cell r="D1376" t="str">
            <v>Not A &amp; G</v>
          </cell>
          <cell r="E1376">
            <v>4411</v>
          </cell>
          <cell r="F1376" t="str">
            <v>Dsbn - Stuart Operations</v>
          </cell>
          <cell r="G1376" t="str">
            <v>BU</v>
          </cell>
          <cell r="H1376" t="str">
            <v>I</v>
          </cell>
          <cell r="I1376" t="str">
            <v>05984</v>
          </cell>
          <cell r="J1376" t="str">
            <v>SR LINE SPEC OL</v>
          </cell>
          <cell r="K1376">
            <v>1</v>
          </cell>
          <cell r="L1376">
            <v>27.37</v>
          </cell>
          <cell r="M1376">
            <v>27.37</v>
          </cell>
          <cell r="N1376" t="str">
            <v>Line</v>
          </cell>
          <cell r="O1376">
            <v>0</v>
          </cell>
          <cell r="P1376">
            <v>0</v>
          </cell>
          <cell r="Q1376">
            <v>0</v>
          </cell>
          <cell r="R1376">
            <v>27.37</v>
          </cell>
          <cell r="S1376">
            <v>0</v>
          </cell>
        </row>
        <row r="1377">
          <cell r="B1377" t="str">
            <v>Power Systems</v>
          </cell>
          <cell r="C1377">
            <v>441</v>
          </cell>
          <cell r="D1377" t="str">
            <v>Not A &amp; G</v>
          </cell>
          <cell r="E1377">
            <v>4411</v>
          </cell>
          <cell r="F1377" t="str">
            <v>Dsbn - Stuart Operations</v>
          </cell>
          <cell r="G1377" t="str">
            <v>BU</v>
          </cell>
          <cell r="H1377" t="str">
            <v>I</v>
          </cell>
          <cell r="I1377" t="str">
            <v>05E05</v>
          </cell>
          <cell r="J1377" t="str">
            <v>OPERATION CLERK A STENO EARLY</v>
          </cell>
          <cell r="K1377">
            <v>2</v>
          </cell>
          <cell r="L1377">
            <v>20.12</v>
          </cell>
          <cell r="M1377">
            <v>40.24</v>
          </cell>
          <cell r="N1377" t="str">
            <v>Barg Unit Supp</v>
          </cell>
          <cell r="O1377">
            <v>0</v>
          </cell>
          <cell r="P1377">
            <v>0</v>
          </cell>
          <cell r="Q1377">
            <v>40.24</v>
          </cell>
          <cell r="R1377">
            <v>0</v>
          </cell>
          <cell r="S1377">
            <v>0</v>
          </cell>
        </row>
        <row r="1378">
          <cell r="B1378" t="str">
            <v>Power Systems</v>
          </cell>
          <cell r="C1378">
            <v>441</v>
          </cell>
          <cell r="D1378" t="str">
            <v>Not A &amp; G</v>
          </cell>
          <cell r="E1378">
            <v>4411</v>
          </cell>
          <cell r="F1378" t="str">
            <v>Dsbn - Stuart Operations</v>
          </cell>
          <cell r="G1378" t="str">
            <v>BU</v>
          </cell>
          <cell r="H1378" t="str">
            <v>I</v>
          </cell>
          <cell r="I1378" t="str">
            <v>05E37</v>
          </cell>
          <cell r="J1378" t="str">
            <v>GROUND WORKER - EARLY</v>
          </cell>
          <cell r="K1378">
            <v>2</v>
          </cell>
          <cell r="L1378">
            <v>19.22</v>
          </cell>
          <cell r="M1378">
            <v>38.44</v>
          </cell>
          <cell r="N1378" t="str">
            <v>Line</v>
          </cell>
          <cell r="O1378">
            <v>0</v>
          </cell>
          <cell r="P1378">
            <v>0</v>
          </cell>
          <cell r="Q1378">
            <v>0</v>
          </cell>
          <cell r="R1378">
            <v>38.44</v>
          </cell>
          <cell r="S1378">
            <v>0</v>
          </cell>
        </row>
        <row r="1379">
          <cell r="B1379" t="str">
            <v>Power Systems</v>
          </cell>
          <cell r="C1379">
            <v>441</v>
          </cell>
          <cell r="D1379" t="str">
            <v>Not A &amp; G</v>
          </cell>
          <cell r="E1379">
            <v>4411</v>
          </cell>
          <cell r="F1379" t="str">
            <v>Dsbn - Stuart Operations</v>
          </cell>
          <cell r="G1379" t="str">
            <v>BU</v>
          </cell>
          <cell r="H1379" t="str">
            <v>I</v>
          </cell>
          <cell r="I1379" t="str">
            <v>05E40</v>
          </cell>
          <cell r="J1379" t="str">
            <v>CABLE SPLICER - EARLY</v>
          </cell>
          <cell r="K1379">
            <v>1</v>
          </cell>
          <cell r="L1379">
            <v>26.3</v>
          </cell>
          <cell r="M1379">
            <v>26.3</v>
          </cell>
          <cell r="N1379" t="str">
            <v>Line</v>
          </cell>
          <cell r="O1379">
            <v>0</v>
          </cell>
          <cell r="P1379">
            <v>0</v>
          </cell>
          <cell r="Q1379">
            <v>0</v>
          </cell>
          <cell r="R1379">
            <v>26.3</v>
          </cell>
          <cell r="S1379">
            <v>0</v>
          </cell>
        </row>
        <row r="1380">
          <cell r="B1380" t="str">
            <v>Power Systems</v>
          </cell>
          <cell r="C1380">
            <v>441</v>
          </cell>
          <cell r="D1380" t="str">
            <v>Not A &amp; G</v>
          </cell>
          <cell r="E1380">
            <v>4411</v>
          </cell>
          <cell r="F1380" t="str">
            <v>Dsbn - Stuart Operations</v>
          </cell>
          <cell r="G1380" t="str">
            <v>BU</v>
          </cell>
          <cell r="H1380" t="str">
            <v>I</v>
          </cell>
          <cell r="I1380" t="str">
            <v>05E75</v>
          </cell>
          <cell r="J1380" t="str">
            <v>LINE SPEC EARLY</v>
          </cell>
          <cell r="K1380">
            <v>7</v>
          </cell>
          <cell r="L1380">
            <v>26.04</v>
          </cell>
          <cell r="M1380">
            <v>182.28</v>
          </cell>
          <cell r="N1380" t="str">
            <v>Line</v>
          </cell>
          <cell r="O1380">
            <v>0</v>
          </cell>
          <cell r="P1380">
            <v>0</v>
          </cell>
          <cell r="Q1380">
            <v>0</v>
          </cell>
          <cell r="R1380">
            <v>182.28</v>
          </cell>
          <cell r="S1380">
            <v>0</v>
          </cell>
        </row>
        <row r="1381">
          <cell r="B1381" t="str">
            <v>Power Systems</v>
          </cell>
          <cell r="C1381">
            <v>441</v>
          </cell>
          <cell r="D1381" t="str">
            <v>Not A &amp; G</v>
          </cell>
          <cell r="E1381">
            <v>4411</v>
          </cell>
          <cell r="F1381" t="str">
            <v>Dsbn - Stuart Operations</v>
          </cell>
          <cell r="G1381" t="str">
            <v>BU</v>
          </cell>
          <cell r="H1381" t="str">
            <v>I</v>
          </cell>
          <cell r="I1381" t="str">
            <v>05E84</v>
          </cell>
          <cell r="J1381" t="str">
            <v>SR LINE SPEC OL EARLY</v>
          </cell>
          <cell r="K1381">
            <v>5</v>
          </cell>
          <cell r="L1381">
            <v>27.37</v>
          </cell>
          <cell r="M1381">
            <v>136.85</v>
          </cell>
          <cell r="N1381" t="str">
            <v>Line</v>
          </cell>
          <cell r="O1381">
            <v>0</v>
          </cell>
          <cell r="P1381">
            <v>0</v>
          </cell>
          <cell r="Q1381">
            <v>0</v>
          </cell>
          <cell r="R1381">
            <v>136.85</v>
          </cell>
          <cell r="S1381">
            <v>0</v>
          </cell>
        </row>
        <row r="1382">
          <cell r="B1382" t="str">
            <v>Power Systems</v>
          </cell>
          <cell r="C1382">
            <v>884</v>
          </cell>
          <cell r="D1382" t="str">
            <v>Not A &amp; G</v>
          </cell>
          <cell r="E1382">
            <v>8849</v>
          </cell>
          <cell r="F1382" t="str">
            <v>Dsbn - Supervisory</v>
          </cell>
          <cell r="G1382" t="str">
            <v>XM</v>
          </cell>
          <cell r="H1382" t="str">
            <v>S</v>
          </cell>
          <cell r="I1382" t="str">
            <v>01M05</v>
          </cell>
          <cell r="J1382" t="str">
            <v>DISTRIBUTION SUPV I</v>
          </cell>
          <cell r="K1382">
            <v>2</v>
          </cell>
          <cell r="L1382">
            <v>40.479999999999997</v>
          </cell>
          <cell r="M1382">
            <v>80.959999999999994</v>
          </cell>
          <cell r="N1382" t="str">
            <v>Spv/Sup</v>
          </cell>
          <cell r="O1382">
            <v>0</v>
          </cell>
          <cell r="P1382">
            <v>80.959999999999994</v>
          </cell>
          <cell r="Q1382">
            <v>0</v>
          </cell>
          <cell r="R1382">
            <v>0</v>
          </cell>
          <cell r="S1382">
            <v>0</v>
          </cell>
        </row>
        <row r="1383">
          <cell r="B1383" t="str">
            <v>Power Systems</v>
          </cell>
          <cell r="C1383">
            <v>884</v>
          </cell>
          <cell r="D1383" t="str">
            <v>Not A &amp; G</v>
          </cell>
          <cell r="E1383">
            <v>8849</v>
          </cell>
          <cell r="F1383" t="str">
            <v>Dsbn - Supervisory</v>
          </cell>
          <cell r="G1383" t="str">
            <v>XM</v>
          </cell>
          <cell r="H1383" t="str">
            <v>S</v>
          </cell>
          <cell r="I1383" t="str">
            <v>01M05</v>
          </cell>
          <cell r="J1383" t="str">
            <v>DISTRIBUTION SUPV I</v>
          </cell>
          <cell r="K1383">
            <v>1</v>
          </cell>
          <cell r="L1383">
            <v>40.49</v>
          </cell>
          <cell r="M1383">
            <v>40.49</v>
          </cell>
          <cell r="N1383" t="str">
            <v>Spv/Sup</v>
          </cell>
          <cell r="O1383">
            <v>0</v>
          </cell>
          <cell r="P1383">
            <v>40.49</v>
          </cell>
          <cell r="Q1383">
            <v>0</v>
          </cell>
          <cell r="R1383">
            <v>0</v>
          </cell>
          <cell r="S1383">
            <v>0</v>
          </cell>
        </row>
        <row r="1384">
          <cell r="B1384" t="str">
            <v>Power Systems</v>
          </cell>
          <cell r="C1384">
            <v>712</v>
          </cell>
          <cell r="D1384" t="str">
            <v>Not A &amp; G</v>
          </cell>
          <cell r="E1384">
            <v>7140</v>
          </cell>
          <cell r="F1384" t="str">
            <v>Cnst Eng - Broward Sc</v>
          </cell>
          <cell r="G1384" t="str">
            <v>XM</v>
          </cell>
          <cell r="H1384" t="str">
            <v>S</v>
          </cell>
          <cell r="I1384" t="str">
            <v>01M05</v>
          </cell>
          <cell r="J1384" t="str">
            <v>DISTRIBUTION SUPV I</v>
          </cell>
          <cell r="K1384">
            <v>1</v>
          </cell>
          <cell r="L1384">
            <v>40.74</v>
          </cell>
          <cell r="M1384">
            <v>40.74</v>
          </cell>
          <cell r="N1384" t="str">
            <v>Spv/Sup</v>
          </cell>
          <cell r="O1384">
            <v>0</v>
          </cell>
          <cell r="P1384">
            <v>40.74</v>
          </cell>
          <cell r="Q1384">
            <v>0</v>
          </cell>
          <cell r="R1384">
            <v>0</v>
          </cell>
          <cell r="S1384">
            <v>0</v>
          </cell>
        </row>
        <row r="1385">
          <cell r="B1385" t="str">
            <v>Power Systems</v>
          </cell>
          <cell r="C1385">
            <v>712</v>
          </cell>
          <cell r="D1385" t="str">
            <v>Not A &amp; G</v>
          </cell>
          <cell r="E1385">
            <v>7140</v>
          </cell>
          <cell r="F1385" t="str">
            <v>Cnst Eng - Broward Sc</v>
          </cell>
          <cell r="G1385" t="str">
            <v>XM</v>
          </cell>
          <cell r="H1385" t="str">
            <v>I</v>
          </cell>
          <cell r="I1385" t="str">
            <v>01MAA</v>
          </cell>
          <cell r="J1385" t="str">
            <v>SR SYSTEM PROJECT MGR</v>
          </cell>
          <cell r="K1385">
            <v>1</v>
          </cell>
          <cell r="L1385">
            <v>30.95</v>
          </cell>
          <cell r="M1385">
            <v>30.95</v>
          </cell>
          <cell r="N1385" t="str">
            <v>Spv/Sup</v>
          </cell>
          <cell r="O1385">
            <v>0</v>
          </cell>
          <cell r="P1385">
            <v>30.95</v>
          </cell>
          <cell r="Q1385">
            <v>0</v>
          </cell>
          <cell r="R1385">
            <v>0</v>
          </cell>
          <cell r="S1385">
            <v>0</v>
          </cell>
        </row>
        <row r="1386">
          <cell r="B1386" t="str">
            <v>Power Systems</v>
          </cell>
          <cell r="C1386">
            <v>712</v>
          </cell>
          <cell r="D1386" t="str">
            <v>Not A &amp; G</v>
          </cell>
          <cell r="E1386">
            <v>7140</v>
          </cell>
          <cell r="F1386" t="str">
            <v>Cnst Eng - Broward Sc</v>
          </cell>
          <cell r="G1386" t="str">
            <v>XM</v>
          </cell>
          <cell r="H1386" t="str">
            <v>I</v>
          </cell>
          <cell r="I1386" t="str">
            <v>01MAA</v>
          </cell>
          <cell r="J1386" t="str">
            <v>SR SYSTEM PROJECT MGR</v>
          </cell>
          <cell r="K1386">
            <v>4</v>
          </cell>
          <cell r="L1386">
            <v>33.25</v>
          </cell>
          <cell r="M1386">
            <v>133</v>
          </cell>
          <cell r="N1386" t="str">
            <v>Spv/Sup</v>
          </cell>
          <cell r="O1386">
            <v>0</v>
          </cell>
          <cell r="P1386">
            <v>133</v>
          </cell>
          <cell r="Q1386">
            <v>0</v>
          </cell>
          <cell r="R1386">
            <v>0</v>
          </cell>
          <cell r="S1386">
            <v>0</v>
          </cell>
        </row>
        <row r="1387">
          <cell r="B1387" t="str">
            <v>Power Systems</v>
          </cell>
          <cell r="C1387">
            <v>712</v>
          </cell>
          <cell r="D1387" t="str">
            <v>Not A &amp; G</v>
          </cell>
          <cell r="E1387">
            <v>7140</v>
          </cell>
          <cell r="F1387" t="str">
            <v>Cnst Eng - Broward Sc</v>
          </cell>
          <cell r="G1387" t="str">
            <v>XM</v>
          </cell>
          <cell r="H1387" t="str">
            <v>I</v>
          </cell>
          <cell r="I1387" t="str">
            <v>01MAA</v>
          </cell>
          <cell r="J1387" t="str">
            <v>SR SYSTEM PROJECT MGR</v>
          </cell>
          <cell r="K1387">
            <v>1</v>
          </cell>
          <cell r="L1387">
            <v>34.630000000000003</v>
          </cell>
          <cell r="M1387">
            <v>34.630000000000003</v>
          </cell>
          <cell r="N1387" t="str">
            <v>Spv/Sup</v>
          </cell>
          <cell r="O1387">
            <v>0</v>
          </cell>
          <cell r="P1387">
            <v>34.630000000000003</v>
          </cell>
          <cell r="Q1387">
            <v>0</v>
          </cell>
          <cell r="R1387">
            <v>0</v>
          </cell>
          <cell r="S1387">
            <v>0</v>
          </cell>
        </row>
        <row r="1388">
          <cell r="B1388" t="str">
            <v>Power Systems</v>
          </cell>
          <cell r="C1388">
            <v>712</v>
          </cell>
          <cell r="D1388" t="str">
            <v>Not A &amp; G</v>
          </cell>
          <cell r="E1388">
            <v>7140</v>
          </cell>
          <cell r="F1388" t="str">
            <v>Cnst Eng - Broward Sc</v>
          </cell>
          <cell r="G1388" t="str">
            <v>XM</v>
          </cell>
          <cell r="H1388" t="str">
            <v>I</v>
          </cell>
          <cell r="I1388" t="str">
            <v>01MB6</v>
          </cell>
          <cell r="J1388" t="str">
            <v>SYSTEM PROJECT MGR</v>
          </cell>
          <cell r="K1388">
            <v>1</v>
          </cell>
          <cell r="L1388">
            <v>27.64</v>
          </cell>
          <cell r="M1388">
            <v>27.64</v>
          </cell>
          <cell r="N1388" t="str">
            <v>Spv/Sup</v>
          </cell>
          <cell r="O1388">
            <v>0</v>
          </cell>
          <cell r="P1388">
            <v>27.64</v>
          </cell>
          <cell r="Q1388">
            <v>0</v>
          </cell>
          <cell r="R1388">
            <v>0</v>
          </cell>
          <cell r="S1388">
            <v>0</v>
          </cell>
        </row>
        <row r="1389">
          <cell r="B1389" t="str">
            <v>Power Systems</v>
          </cell>
          <cell r="C1389">
            <v>712</v>
          </cell>
          <cell r="D1389" t="str">
            <v>Not A &amp; G</v>
          </cell>
          <cell r="E1389">
            <v>7140</v>
          </cell>
          <cell r="F1389" t="str">
            <v>Cnst Eng - Broward Sc</v>
          </cell>
          <cell r="G1389" t="str">
            <v>XM</v>
          </cell>
          <cell r="H1389" t="str">
            <v>I</v>
          </cell>
          <cell r="I1389" t="str">
            <v>01MB6</v>
          </cell>
          <cell r="J1389" t="str">
            <v>SYSTEM PROJECT MGR</v>
          </cell>
          <cell r="K1389">
            <v>1</v>
          </cell>
          <cell r="L1389">
            <v>28.41</v>
          </cell>
          <cell r="M1389">
            <v>28.41</v>
          </cell>
          <cell r="N1389" t="str">
            <v>Spv/Sup</v>
          </cell>
          <cell r="O1389">
            <v>0</v>
          </cell>
          <cell r="P1389">
            <v>28.41</v>
          </cell>
          <cell r="Q1389">
            <v>0</v>
          </cell>
          <cell r="R1389">
            <v>0</v>
          </cell>
          <cell r="S1389">
            <v>0</v>
          </cell>
        </row>
        <row r="1390">
          <cell r="B1390" t="str">
            <v>Power Systems</v>
          </cell>
          <cell r="C1390">
            <v>712</v>
          </cell>
          <cell r="D1390" t="str">
            <v>Not A &amp; G</v>
          </cell>
          <cell r="E1390">
            <v>7140</v>
          </cell>
          <cell r="F1390" t="str">
            <v>Cnst Eng - Broward Sc</v>
          </cell>
          <cell r="G1390" t="str">
            <v>XM</v>
          </cell>
          <cell r="H1390" t="str">
            <v>I</v>
          </cell>
          <cell r="I1390" t="str">
            <v>01MB6</v>
          </cell>
          <cell r="J1390" t="str">
            <v>SYSTEM PROJECT MGR</v>
          </cell>
          <cell r="K1390">
            <v>1</v>
          </cell>
          <cell r="L1390">
            <v>29.75</v>
          </cell>
          <cell r="M1390">
            <v>29.75</v>
          </cell>
          <cell r="N1390" t="str">
            <v>Spv/Sup</v>
          </cell>
          <cell r="O1390">
            <v>0</v>
          </cell>
          <cell r="P1390">
            <v>29.75</v>
          </cell>
          <cell r="Q1390">
            <v>0</v>
          </cell>
          <cell r="R1390">
            <v>0</v>
          </cell>
          <cell r="S1390">
            <v>0</v>
          </cell>
        </row>
        <row r="1391">
          <cell r="B1391" t="str">
            <v>Power Systems</v>
          </cell>
          <cell r="C1391">
            <v>712</v>
          </cell>
          <cell r="D1391" t="str">
            <v>Not A &amp; G</v>
          </cell>
          <cell r="E1391">
            <v>7140</v>
          </cell>
          <cell r="F1391" t="str">
            <v>Cnst Eng - Broward Sc</v>
          </cell>
          <cell r="G1391" t="str">
            <v>XM</v>
          </cell>
          <cell r="H1391" t="str">
            <v>I</v>
          </cell>
          <cell r="I1391" t="str">
            <v>01MC6</v>
          </cell>
          <cell r="J1391" t="str">
            <v>PROJECT DESIGNER I</v>
          </cell>
          <cell r="K1391">
            <v>1</v>
          </cell>
          <cell r="L1391">
            <v>25.6</v>
          </cell>
          <cell r="M1391">
            <v>25.6</v>
          </cell>
          <cell r="N1391" t="str">
            <v>Spv/Sup</v>
          </cell>
          <cell r="O1391">
            <v>0</v>
          </cell>
          <cell r="P1391">
            <v>25.6</v>
          </cell>
          <cell r="Q1391">
            <v>0</v>
          </cell>
          <cell r="R1391">
            <v>0</v>
          </cell>
          <cell r="S1391">
            <v>0</v>
          </cell>
        </row>
        <row r="1392">
          <cell r="B1392" t="str">
            <v>Power Systems</v>
          </cell>
          <cell r="C1392">
            <v>712</v>
          </cell>
          <cell r="D1392" t="str">
            <v>Not A &amp; G</v>
          </cell>
          <cell r="E1392">
            <v>7140</v>
          </cell>
          <cell r="F1392" t="str">
            <v>Cnst Eng - Broward Sc</v>
          </cell>
          <cell r="G1392" t="str">
            <v>XM</v>
          </cell>
          <cell r="H1392" t="str">
            <v>I</v>
          </cell>
          <cell r="I1392" t="str">
            <v>01ME6</v>
          </cell>
          <cell r="J1392" t="str">
            <v>PROJECT DESIGNER II</v>
          </cell>
          <cell r="K1392">
            <v>1</v>
          </cell>
          <cell r="L1392">
            <v>22.63</v>
          </cell>
          <cell r="M1392">
            <v>22.63</v>
          </cell>
          <cell r="N1392" t="str">
            <v>Spv/Sup</v>
          </cell>
          <cell r="O1392">
            <v>0</v>
          </cell>
          <cell r="P1392">
            <v>22.63</v>
          </cell>
          <cell r="Q1392">
            <v>0</v>
          </cell>
          <cell r="R1392">
            <v>0</v>
          </cell>
          <cell r="S1392">
            <v>0</v>
          </cell>
        </row>
        <row r="1393">
          <cell r="B1393" t="str">
            <v>Power Systems</v>
          </cell>
          <cell r="C1393">
            <v>712</v>
          </cell>
          <cell r="D1393" t="str">
            <v>Not A &amp; G</v>
          </cell>
          <cell r="E1393">
            <v>7140</v>
          </cell>
          <cell r="F1393" t="str">
            <v>Cnst Eng - Broward Sc</v>
          </cell>
          <cell r="G1393" t="str">
            <v>XM</v>
          </cell>
          <cell r="H1393" t="str">
            <v>I</v>
          </cell>
          <cell r="I1393" t="str">
            <v>01ME6</v>
          </cell>
          <cell r="J1393" t="str">
            <v>PROJECT DESIGNER II</v>
          </cell>
          <cell r="K1393">
            <v>1</v>
          </cell>
          <cell r="L1393">
            <v>23.33</v>
          </cell>
          <cell r="M1393">
            <v>23.33</v>
          </cell>
          <cell r="N1393" t="str">
            <v>Spv/Sup</v>
          </cell>
          <cell r="O1393">
            <v>0</v>
          </cell>
          <cell r="P1393">
            <v>23.33</v>
          </cell>
          <cell r="Q1393">
            <v>0</v>
          </cell>
          <cell r="R1393">
            <v>0</v>
          </cell>
          <cell r="S1393">
            <v>0</v>
          </cell>
        </row>
        <row r="1394">
          <cell r="B1394" t="str">
            <v>Power Systems</v>
          </cell>
          <cell r="C1394">
            <v>712</v>
          </cell>
          <cell r="D1394" t="str">
            <v>Not A &amp; G</v>
          </cell>
          <cell r="E1394">
            <v>7140</v>
          </cell>
          <cell r="F1394" t="str">
            <v>Cnst Eng - Broward Sc</v>
          </cell>
          <cell r="G1394" t="str">
            <v>NB</v>
          </cell>
          <cell r="H1394" t="str">
            <v>I</v>
          </cell>
          <cell r="I1394" t="str">
            <v>01XH3</v>
          </cell>
          <cell r="J1394" t="str">
            <v>CONSTRUCTION REGULATION PERMIT</v>
          </cell>
          <cell r="K1394">
            <v>2</v>
          </cell>
          <cell r="L1394">
            <v>19.13</v>
          </cell>
          <cell r="M1394">
            <v>38.26</v>
          </cell>
          <cell r="N1394" t="str">
            <v>Spv/Sup</v>
          </cell>
          <cell r="O1394">
            <v>0</v>
          </cell>
          <cell r="P1394">
            <v>38.26</v>
          </cell>
          <cell r="Q1394">
            <v>0</v>
          </cell>
          <cell r="R1394">
            <v>0</v>
          </cell>
          <cell r="S1394">
            <v>0</v>
          </cell>
        </row>
        <row r="1395">
          <cell r="B1395" t="str">
            <v>Power Systems</v>
          </cell>
          <cell r="C1395">
            <v>884</v>
          </cell>
          <cell r="D1395" t="str">
            <v>Not A &amp; G</v>
          </cell>
          <cell r="E1395">
            <v>8849</v>
          </cell>
          <cell r="F1395" t="str">
            <v>Dsbn - Supervisory</v>
          </cell>
          <cell r="G1395" t="str">
            <v>XM</v>
          </cell>
          <cell r="H1395" t="str">
            <v>S</v>
          </cell>
          <cell r="I1395" t="str">
            <v>01M05</v>
          </cell>
          <cell r="J1395" t="str">
            <v>DISTRIBUTION SUPV I</v>
          </cell>
          <cell r="K1395">
            <v>2</v>
          </cell>
          <cell r="L1395">
            <v>40.5</v>
          </cell>
          <cell r="M1395">
            <v>81</v>
          </cell>
          <cell r="N1395" t="str">
            <v>Spv/Sup</v>
          </cell>
          <cell r="O1395">
            <v>0</v>
          </cell>
          <cell r="P1395">
            <v>81</v>
          </cell>
          <cell r="Q1395">
            <v>0</v>
          </cell>
          <cell r="R1395">
            <v>0</v>
          </cell>
          <cell r="S1395">
            <v>0</v>
          </cell>
        </row>
        <row r="1396">
          <cell r="B1396" t="str">
            <v>Power Systems</v>
          </cell>
          <cell r="C1396">
            <v>884</v>
          </cell>
          <cell r="D1396" t="str">
            <v>Not A &amp; G</v>
          </cell>
          <cell r="E1396">
            <v>8849</v>
          </cell>
          <cell r="F1396" t="str">
            <v>Dsbn - Supervisory</v>
          </cell>
          <cell r="G1396" t="str">
            <v>XM</v>
          </cell>
          <cell r="H1396" t="str">
            <v>I</v>
          </cell>
          <cell r="I1396" t="str">
            <v>01MA4</v>
          </cell>
          <cell r="J1396" t="str">
            <v>SR DISTRIBUTION ANALYST</v>
          </cell>
          <cell r="K1396">
            <v>1</v>
          </cell>
          <cell r="L1396">
            <v>29.25</v>
          </cell>
          <cell r="M1396">
            <v>29.25</v>
          </cell>
          <cell r="N1396" t="str">
            <v>Spv/Sup</v>
          </cell>
          <cell r="O1396">
            <v>0</v>
          </cell>
          <cell r="P1396">
            <v>29.25</v>
          </cell>
          <cell r="Q1396">
            <v>0</v>
          </cell>
          <cell r="R1396">
            <v>0</v>
          </cell>
          <cell r="S1396">
            <v>0</v>
          </cell>
        </row>
        <row r="1397">
          <cell r="B1397" t="str">
            <v>Power Systems</v>
          </cell>
          <cell r="C1397">
            <v>884</v>
          </cell>
          <cell r="D1397" t="str">
            <v>Not A &amp; G</v>
          </cell>
          <cell r="E1397">
            <v>8849</v>
          </cell>
          <cell r="F1397" t="str">
            <v>Dsbn - Supervisory</v>
          </cell>
          <cell r="G1397" t="str">
            <v>XM</v>
          </cell>
          <cell r="H1397" t="str">
            <v>I</v>
          </cell>
          <cell r="I1397" t="str">
            <v>01MA4</v>
          </cell>
          <cell r="J1397" t="str">
            <v>SR DISTRIBUTION ANALYST</v>
          </cell>
          <cell r="K1397">
            <v>1</v>
          </cell>
          <cell r="L1397">
            <v>38.36</v>
          </cell>
          <cell r="M1397">
            <v>38.36</v>
          </cell>
          <cell r="N1397" t="str">
            <v>Spv/Sup</v>
          </cell>
          <cell r="O1397">
            <v>0</v>
          </cell>
          <cell r="P1397">
            <v>38.36</v>
          </cell>
          <cell r="Q1397">
            <v>0</v>
          </cell>
          <cell r="R1397">
            <v>0</v>
          </cell>
          <cell r="S1397">
            <v>0</v>
          </cell>
        </row>
        <row r="1398">
          <cell r="B1398" t="str">
            <v>Power Systems</v>
          </cell>
          <cell r="C1398">
            <v>884</v>
          </cell>
          <cell r="D1398" t="str">
            <v>Not A &amp; G</v>
          </cell>
          <cell r="E1398">
            <v>8849</v>
          </cell>
          <cell r="F1398" t="str">
            <v>Dsbn - Supervisory</v>
          </cell>
          <cell r="G1398" t="str">
            <v>XM</v>
          </cell>
          <cell r="H1398" t="str">
            <v>I</v>
          </cell>
          <cell r="I1398" t="str">
            <v>01MB6</v>
          </cell>
          <cell r="J1398" t="str">
            <v>SYSTEM PROJECT MGR</v>
          </cell>
          <cell r="K1398">
            <v>1</v>
          </cell>
          <cell r="L1398">
            <v>27.69</v>
          </cell>
          <cell r="M1398">
            <v>27.69</v>
          </cell>
          <cell r="N1398" t="str">
            <v>Spv/Sup</v>
          </cell>
          <cell r="O1398">
            <v>0</v>
          </cell>
          <cell r="P1398">
            <v>27.69</v>
          </cell>
          <cell r="Q1398">
            <v>0</v>
          </cell>
          <cell r="R1398">
            <v>0</v>
          </cell>
          <cell r="S1398">
            <v>0</v>
          </cell>
        </row>
        <row r="1399">
          <cell r="B1399" t="str">
            <v>Power Systems</v>
          </cell>
          <cell r="C1399">
            <v>884</v>
          </cell>
          <cell r="D1399" t="str">
            <v>Not A &amp; G</v>
          </cell>
          <cell r="E1399">
            <v>8849</v>
          </cell>
          <cell r="F1399" t="str">
            <v>Dsbn - Supervisory</v>
          </cell>
          <cell r="G1399" t="str">
            <v>XM</v>
          </cell>
          <cell r="H1399" t="str">
            <v>I</v>
          </cell>
          <cell r="I1399" t="str">
            <v>01MB6</v>
          </cell>
          <cell r="J1399" t="str">
            <v>SYSTEM PROJECT MGR</v>
          </cell>
          <cell r="K1399">
            <v>1</v>
          </cell>
          <cell r="L1399">
            <v>29.64</v>
          </cell>
          <cell r="M1399">
            <v>29.64</v>
          </cell>
          <cell r="N1399" t="str">
            <v>Spv/Sup</v>
          </cell>
          <cell r="O1399">
            <v>0</v>
          </cell>
          <cell r="P1399">
            <v>29.64</v>
          </cell>
          <cell r="Q1399">
            <v>0</v>
          </cell>
          <cell r="R1399">
            <v>0</v>
          </cell>
          <cell r="S1399">
            <v>0</v>
          </cell>
        </row>
        <row r="1400">
          <cell r="B1400" t="str">
            <v>Power Systems</v>
          </cell>
          <cell r="C1400">
            <v>884</v>
          </cell>
          <cell r="D1400" t="str">
            <v>Not A &amp; G</v>
          </cell>
          <cell r="E1400">
            <v>8849</v>
          </cell>
          <cell r="F1400" t="str">
            <v>Dsbn - Supervisory</v>
          </cell>
          <cell r="G1400" t="str">
            <v>XM</v>
          </cell>
          <cell r="H1400" t="str">
            <v>M</v>
          </cell>
          <cell r="I1400" t="str">
            <v>01MK6</v>
          </cell>
          <cell r="J1400" t="str">
            <v>DISTRIBUTION OPERATIONS MGR I</v>
          </cell>
          <cell r="K1400">
            <v>1</v>
          </cell>
          <cell r="L1400">
            <v>47.9</v>
          </cell>
          <cell r="M1400">
            <v>47.9</v>
          </cell>
          <cell r="N1400" t="str">
            <v>Spv/Sup</v>
          </cell>
          <cell r="O1400">
            <v>0</v>
          </cell>
          <cell r="P1400">
            <v>47.9</v>
          </cell>
          <cell r="Q1400">
            <v>0</v>
          </cell>
          <cell r="R1400">
            <v>0</v>
          </cell>
          <cell r="S1400">
            <v>0</v>
          </cell>
        </row>
        <row r="1401">
          <cell r="B1401" t="str">
            <v>Power Systems</v>
          </cell>
          <cell r="C1401">
            <v>884</v>
          </cell>
          <cell r="D1401" t="str">
            <v>Not A &amp; G</v>
          </cell>
          <cell r="E1401">
            <v>8849</v>
          </cell>
          <cell r="F1401" t="str">
            <v>Dsbn - Supervisory</v>
          </cell>
          <cell r="G1401" t="str">
            <v>XM</v>
          </cell>
          <cell r="H1401" t="str">
            <v>S</v>
          </cell>
          <cell r="I1401" t="str">
            <v>01MP5</v>
          </cell>
          <cell r="J1401" t="str">
            <v>DISTRIBUTION SUPV II</v>
          </cell>
          <cell r="K1401">
            <v>1</v>
          </cell>
          <cell r="L1401">
            <v>31.25</v>
          </cell>
          <cell r="M1401">
            <v>31.25</v>
          </cell>
          <cell r="N1401" t="str">
            <v>Spv/Sup</v>
          </cell>
          <cell r="O1401">
            <v>0</v>
          </cell>
          <cell r="P1401">
            <v>31.25</v>
          </cell>
          <cell r="Q1401">
            <v>0</v>
          </cell>
          <cell r="R1401">
            <v>0</v>
          </cell>
          <cell r="S1401">
            <v>0</v>
          </cell>
        </row>
        <row r="1402">
          <cell r="B1402" t="str">
            <v>Power Systems</v>
          </cell>
          <cell r="C1402">
            <v>884</v>
          </cell>
          <cell r="D1402" t="str">
            <v>Not A &amp; G</v>
          </cell>
          <cell r="E1402">
            <v>8849</v>
          </cell>
          <cell r="F1402" t="str">
            <v>Dsbn - Supervisory</v>
          </cell>
          <cell r="G1402" t="str">
            <v>XM</v>
          </cell>
          <cell r="H1402" t="str">
            <v>S</v>
          </cell>
          <cell r="I1402" t="str">
            <v>01MP5</v>
          </cell>
          <cell r="J1402" t="str">
            <v>DISTRIBUTION SUPV II</v>
          </cell>
          <cell r="K1402">
            <v>1</v>
          </cell>
          <cell r="L1402">
            <v>36.26</v>
          </cell>
          <cell r="M1402">
            <v>36.26</v>
          </cell>
          <cell r="N1402" t="str">
            <v>Spv/Sup</v>
          </cell>
          <cell r="O1402">
            <v>0</v>
          </cell>
          <cell r="P1402">
            <v>36.26</v>
          </cell>
          <cell r="Q1402">
            <v>0</v>
          </cell>
          <cell r="R1402">
            <v>0</v>
          </cell>
          <cell r="S1402">
            <v>0</v>
          </cell>
        </row>
        <row r="1403">
          <cell r="B1403" t="str">
            <v>Power Systems</v>
          </cell>
          <cell r="C1403">
            <v>884</v>
          </cell>
          <cell r="D1403" t="str">
            <v>Not A &amp; G</v>
          </cell>
          <cell r="E1403">
            <v>8849</v>
          </cell>
          <cell r="F1403" t="str">
            <v>Dsbn - Supervisory</v>
          </cell>
          <cell r="G1403" t="str">
            <v>XM</v>
          </cell>
          <cell r="H1403" t="str">
            <v>S</v>
          </cell>
          <cell r="I1403" t="str">
            <v>01MP5</v>
          </cell>
          <cell r="J1403" t="str">
            <v>DISTRIBUTION SUPV II</v>
          </cell>
          <cell r="K1403">
            <v>2</v>
          </cell>
          <cell r="L1403">
            <v>36.44</v>
          </cell>
          <cell r="M1403">
            <v>72.88</v>
          </cell>
          <cell r="N1403" t="str">
            <v>Spv/Sup</v>
          </cell>
          <cell r="O1403">
            <v>0</v>
          </cell>
          <cell r="P1403">
            <v>72.88</v>
          </cell>
          <cell r="Q1403">
            <v>0</v>
          </cell>
          <cell r="R1403">
            <v>0</v>
          </cell>
          <cell r="S1403">
            <v>0</v>
          </cell>
        </row>
        <row r="1404">
          <cell r="B1404" t="str">
            <v>Power Systems</v>
          </cell>
          <cell r="C1404">
            <v>884</v>
          </cell>
          <cell r="D1404" t="str">
            <v>Not A &amp; G</v>
          </cell>
          <cell r="E1404">
            <v>8849</v>
          </cell>
          <cell r="F1404" t="str">
            <v>Dsbn - Supervisory</v>
          </cell>
          <cell r="G1404" t="str">
            <v>XM</v>
          </cell>
          <cell r="H1404" t="str">
            <v>S</v>
          </cell>
          <cell r="I1404" t="str">
            <v>01MP5</v>
          </cell>
          <cell r="J1404" t="str">
            <v>DISTRIBUTION SUPV II</v>
          </cell>
          <cell r="K1404">
            <v>1</v>
          </cell>
          <cell r="L1404">
            <v>36.5</v>
          </cell>
          <cell r="M1404">
            <v>36.5</v>
          </cell>
          <cell r="N1404" t="str">
            <v>Spv/Sup</v>
          </cell>
          <cell r="O1404">
            <v>0</v>
          </cell>
          <cell r="P1404">
            <v>36.5</v>
          </cell>
          <cell r="Q1404">
            <v>0</v>
          </cell>
          <cell r="R1404">
            <v>0</v>
          </cell>
          <cell r="S1404">
            <v>0</v>
          </cell>
        </row>
        <row r="1405">
          <cell r="B1405" t="str">
            <v>Power Systems</v>
          </cell>
          <cell r="C1405">
            <v>884</v>
          </cell>
          <cell r="D1405" t="str">
            <v>Not A &amp; G</v>
          </cell>
          <cell r="E1405">
            <v>8849</v>
          </cell>
          <cell r="F1405" t="str">
            <v>Dsbn - Supervisory</v>
          </cell>
          <cell r="G1405" t="str">
            <v>XM</v>
          </cell>
          <cell r="H1405" t="str">
            <v>S</v>
          </cell>
          <cell r="I1405" t="str">
            <v>01MP5</v>
          </cell>
          <cell r="J1405" t="str">
            <v>DISTRIBUTION SUPV II</v>
          </cell>
          <cell r="K1405">
            <v>1</v>
          </cell>
          <cell r="L1405">
            <v>36.85</v>
          </cell>
          <cell r="M1405">
            <v>36.85</v>
          </cell>
          <cell r="N1405" t="str">
            <v>Spv/Sup</v>
          </cell>
          <cell r="O1405">
            <v>0</v>
          </cell>
          <cell r="P1405">
            <v>36.85</v>
          </cell>
          <cell r="Q1405">
            <v>0</v>
          </cell>
          <cell r="R1405">
            <v>0</v>
          </cell>
          <cell r="S1405">
            <v>0</v>
          </cell>
        </row>
        <row r="1406">
          <cell r="B1406" t="str">
            <v>Power Systems</v>
          </cell>
          <cell r="C1406">
            <v>884</v>
          </cell>
          <cell r="D1406" t="str">
            <v>Not A &amp; G</v>
          </cell>
          <cell r="E1406">
            <v>8849</v>
          </cell>
          <cell r="F1406" t="str">
            <v>Dsbn - Supervisory</v>
          </cell>
          <cell r="G1406" t="str">
            <v>XM</v>
          </cell>
          <cell r="H1406" t="str">
            <v>S</v>
          </cell>
          <cell r="I1406" t="str">
            <v>01MQ5</v>
          </cell>
          <cell r="J1406" t="str">
            <v>DISTRIBUTION SUPV III</v>
          </cell>
          <cell r="K1406">
            <v>1</v>
          </cell>
          <cell r="L1406">
            <v>33.229999999999997</v>
          </cell>
          <cell r="M1406">
            <v>33.229999999999997</v>
          </cell>
          <cell r="N1406" t="str">
            <v>Spv/Sup</v>
          </cell>
          <cell r="O1406">
            <v>0</v>
          </cell>
          <cell r="P1406">
            <v>33.229999999999997</v>
          </cell>
          <cell r="Q1406">
            <v>0</v>
          </cell>
          <cell r="R1406">
            <v>0</v>
          </cell>
          <cell r="S1406">
            <v>0</v>
          </cell>
        </row>
        <row r="1407">
          <cell r="B1407" t="str">
            <v>Power Systems</v>
          </cell>
          <cell r="C1407">
            <v>884</v>
          </cell>
          <cell r="D1407" t="str">
            <v>Not A &amp; G</v>
          </cell>
          <cell r="E1407">
            <v>8849</v>
          </cell>
          <cell r="F1407" t="str">
            <v>Dsbn - Supervisory</v>
          </cell>
          <cell r="G1407" t="str">
            <v>BU</v>
          </cell>
          <cell r="H1407" t="str">
            <v>I</v>
          </cell>
          <cell r="I1407" t="str">
            <v>05264</v>
          </cell>
          <cell r="J1407" t="str">
            <v>DISTRIBUTION DISPATCHER</v>
          </cell>
          <cell r="K1407">
            <v>1</v>
          </cell>
          <cell r="L1407">
            <v>27.71</v>
          </cell>
          <cell r="M1407">
            <v>27.71</v>
          </cell>
          <cell r="N1407" t="str">
            <v>Barg Unit Supp</v>
          </cell>
          <cell r="O1407">
            <v>0</v>
          </cell>
          <cell r="P1407">
            <v>0</v>
          </cell>
          <cell r="Q1407">
            <v>27.71</v>
          </cell>
          <cell r="R1407">
            <v>0</v>
          </cell>
          <cell r="S1407">
            <v>0</v>
          </cell>
        </row>
        <row r="1408">
          <cell r="B1408" t="str">
            <v>Power Systems</v>
          </cell>
          <cell r="C1408">
            <v>884</v>
          </cell>
          <cell r="D1408" t="str">
            <v>Not A &amp; G</v>
          </cell>
          <cell r="E1408">
            <v>8849</v>
          </cell>
          <cell r="F1408" t="str">
            <v>Dsbn - Supervisory</v>
          </cell>
          <cell r="G1408" t="str">
            <v>BU</v>
          </cell>
          <cell r="H1408" t="str">
            <v>I</v>
          </cell>
          <cell r="I1408" t="str">
            <v>05E75</v>
          </cell>
          <cell r="J1408" t="str">
            <v>LINE SPEC EARLY</v>
          </cell>
          <cell r="K1408">
            <v>1</v>
          </cell>
          <cell r="L1408">
            <v>26.04</v>
          </cell>
          <cell r="M1408">
            <v>26.04</v>
          </cell>
          <cell r="N1408" t="str">
            <v>Line</v>
          </cell>
          <cell r="O1408">
            <v>0</v>
          </cell>
          <cell r="P1408">
            <v>0</v>
          </cell>
          <cell r="Q1408">
            <v>0</v>
          </cell>
          <cell r="R1408">
            <v>26.04</v>
          </cell>
          <cell r="S1408">
            <v>0</v>
          </cell>
        </row>
        <row r="1409">
          <cell r="B1409" t="str">
            <v>Power Systems</v>
          </cell>
          <cell r="C1409">
            <v>718</v>
          </cell>
          <cell r="D1409" t="str">
            <v>Not A &amp; G</v>
          </cell>
          <cell r="E1409">
            <v>7181</v>
          </cell>
          <cell r="F1409" t="str">
            <v>Vegetation Management - South</v>
          </cell>
          <cell r="G1409" t="str">
            <v>XM</v>
          </cell>
          <cell r="H1409" t="str">
            <v>I</v>
          </cell>
          <cell r="I1409" t="str">
            <v>01M11</v>
          </cell>
          <cell r="J1409" t="str">
            <v>UTILITY ARBORIST</v>
          </cell>
          <cell r="K1409">
            <v>1</v>
          </cell>
          <cell r="L1409">
            <v>21.56</v>
          </cell>
          <cell r="M1409">
            <v>21.56</v>
          </cell>
          <cell r="N1409" t="str">
            <v>Spv/Sup</v>
          </cell>
          <cell r="O1409">
            <v>0</v>
          </cell>
          <cell r="P1409">
            <v>21.56</v>
          </cell>
          <cell r="Q1409">
            <v>0</v>
          </cell>
          <cell r="R1409">
            <v>0</v>
          </cell>
          <cell r="S1409">
            <v>0</v>
          </cell>
        </row>
        <row r="1410">
          <cell r="B1410" t="str">
            <v>Power Systems</v>
          </cell>
          <cell r="C1410">
            <v>718</v>
          </cell>
          <cell r="D1410" t="str">
            <v>Not A &amp; G</v>
          </cell>
          <cell r="E1410">
            <v>7181</v>
          </cell>
          <cell r="F1410" t="str">
            <v>Vegetation Management - South</v>
          </cell>
          <cell r="G1410" t="str">
            <v>XM</v>
          </cell>
          <cell r="H1410" t="str">
            <v>I</v>
          </cell>
          <cell r="I1410" t="str">
            <v>01M11</v>
          </cell>
          <cell r="J1410" t="str">
            <v>UTILITY ARBORIST</v>
          </cell>
          <cell r="K1410">
            <v>1</v>
          </cell>
          <cell r="L1410">
            <v>23.34</v>
          </cell>
          <cell r="M1410">
            <v>23.34</v>
          </cell>
          <cell r="N1410" t="str">
            <v>Spv/Sup</v>
          </cell>
          <cell r="O1410">
            <v>0</v>
          </cell>
          <cell r="P1410">
            <v>23.34</v>
          </cell>
          <cell r="Q1410">
            <v>0</v>
          </cell>
          <cell r="R1410">
            <v>0</v>
          </cell>
          <cell r="S1410">
            <v>0</v>
          </cell>
        </row>
        <row r="1411">
          <cell r="B1411" t="str">
            <v>Power Systems</v>
          </cell>
          <cell r="C1411">
            <v>718</v>
          </cell>
          <cell r="D1411" t="str">
            <v>Not A &amp; G</v>
          </cell>
          <cell r="E1411">
            <v>7181</v>
          </cell>
          <cell r="F1411" t="str">
            <v>Vegetation Management - South</v>
          </cell>
          <cell r="G1411" t="str">
            <v>XM</v>
          </cell>
          <cell r="H1411" t="str">
            <v>I</v>
          </cell>
          <cell r="I1411" t="str">
            <v>01M12</v>
          </cell>
          <cell r="J1411" t="str">
            <v>SR UTILITY ARBORIST</v>
          </cell>
          <cell r="K1411">
            <v>1</v>
          </cell>
          <cell r="L1411">
            <v>26.7</v>
          </cell>
          <cell r="M1411">
            <v>26.7</v>
          </cell>
          <cell r="N1411" t="str">
            <v>Spv/Sup</v>
          </cell>
          <cell r="O1411">
            <v>0</v>
          </cell>
          <cell r="P1411">
            <v>26.7</v>
          </cell>
          <cell r="Q1411">
            <v>0</v>
          </cell>
          <cell r="R1411">
            <v>0</v>
          </cell>
          <cell r="S1411">
            <v>0</v>
          </cell>
        </row>
        <row r="1412">
          <cell r="B1412" t="str">
            <v>Power Systems</v>
          </cell>
          <cell r="C1412">
            <v>718</v>
          </cell>
          <cell r="D1412" t="str">
            <v>Not A &amp; G</v>
          </cell>
          <cell r="E1412">
            <v>7181</v>
          </cell>
          <cell r="F1412" t="str">
            <v>Vegetation Management - South</v>
          </cell>
          <cell r="G1412" t="str">
            <v>XM</v>
          </cell>
          <cell r="H1412" t="str">
            <v>S</v>
          </cell>
          <cell r="I1412" t="str">
            <v>01M15</v>
          </cell>
          <cell r="J1412" t="str">
            <v>DISTRIBUTION VEGETATION MGMT S</v>
          </cell>
          <cell r="K1412">
            <v>1</v>
          </cell>
          <cell r="L1412">
            <v>35.729999999999997</v>
          </cell>
          <cell r="M1412">
            <v>35.729999999999997</v>
          </cell>
          <cell r="N1412" t="str">
            <v>Spv/Sup</v>
          </cell>
          <cell r="O1412">
            <v>0</v>
          </cell>
          <cell r="P1412">
            <v>35.729999999999997</v>
          </cell>
          <cell r="Q1412">
            <v>0</v>
          </cell>
          <cell r="R1412">
            <v>0</v>
          </cell>
          <cell r="S1412">
            <v>0</v>
          </cell>
        </row>
        <row r="1413">
          <cell r="B1413" t="str">
            <v>Power Systems</v>
          </cell>
          <cell r="C1413">
            <v>722</v>
          </cell>
          <cell r="D1413" t="str">
            <v>A &amp; G</v>
          </cell>
          <cell r="E1413">
            <v>7240</v>
          </cell>
          <cell r="F1413" t="str">
            <v>Dsbn - Operations Staff</v>
          </cell>
          <cell r="G1413" t="str">
            <v>XM</v>
          </cell>
          <cell r="H1413" t="str">
            <v>M</v>
          </cell>
          <cell r="I1413" t="str">
            <v>01MK6</v>
          </cell>
          <cell r="J1413" t="str">
            <v>DISTRIBUTION OPERATIONS MGR I</v>
          </cell>
          <cell r="K1413">
            <v>1</v>
          </cell>
          <cell r="L1413">
            <v>52.98</v>
          </cell>
          <cell r="M1413">
            <v>52.98</v>
          </cell>
          <cell r="N1413" t="str">
            <v>A &amp; G</v>
          </cell>
          <cell r="O1413">
            <v>52.98</v>
          </cell>
          <cell r="P1413">
            <v>0</v>
          </cell>
          <cell r="Q1413">
            <v>0</v>
          </cell>
          <cell r="R1413">
            <v>0</v>
          </cell>
          <cell r="S1413">
            <v>0</v>
          </cell>
        </row>
        <row r="1414">
          <cell r="B1414" t="str">
            <v>Power Systems</v>
          </cell>
          <cell r="C1414">
            <v>722</v>
          </cell>
          <cell r="D1414" t="str">
            <v>A &amp; G</v>
          </cell>
          <cell r="E1414">
            <v>7240</v>
          </cell>
          <cell r="F1414" t="str">
            <v>Dsbn - Operations Staff</v>
          </cell>
          <cell r="G1414" t="str">
            <v>NB</v>
          </cell>
          <cell r="H1414" t="str">
            <v>I</v>
          </cell>
          <cell r="I1414" t="str">
            <v>01X64</v>
          </cell>
          <cell r="J1414" t="str">
            <v>ADMINISTRATIVE TECHNICIAN</v>
          </cell>
          <cell r="K1414">
            <v>1</v>
          </cell>
          <cell r="L1414">
            <v>21.03</v>
          </cell>
          <cell r="M1414">
            <v>21.03</v>
          </cell>
          <cell r="N1414" t="str">
            <v>A &amp; G</v>
          </cell>
          <cell r="O1414">
            <v>21.03</v>
          </cell>
          <cell r="P1414">
            <v>0</v>
          </cell>
          <cell r="Q1414">
            <v>0</v>
          </cell>
          <cell r="R1414">
            <v>0</v>
          </cell>
          <cell r="S1414">
            <v>0</v>
          </cell>
        </row>
        <row r="1415">
          <cell r="B1415" t="str">
            <v>Power Systems</v>
          </cell>
          <cell r="C1415">
            <v>551</v>
          </cell>
          <cell r="D1415" t="str">
            <v>Not A &amp; G</v>
          </cell>
          <cell r="E1415">
            <v>5510</v>
          </cell>
          <cell r="F1415" t="str">
            <v>Dsbn - Toledo Blade Op</v>
          </cell>
          <cell r="G1415" t="str">
            <v>BU</v>
          </cell>
          <cell r="H1415" t="str">
            <v>I</v>
          </cell>
          <cell r="I1415" t="str">
            <v>05475</v>
          </cell>
          <cell r="J1415" t="str">
            <v>LINE SPEC</v>
          </cell>
          <cell r="K1415">
            <v>2</v>
          </cell>
          <cell r="L1415">
            <v>26.04</v>
          </cell>
          <cell r="M1415">
            <v>52.08</v>
          </cell>
          <cell r="N1415" t="str">
            <v>Line</v>
          </cell>
          <cell r="O1415">
            <v>0</v>
          </cell>
          <cell r="P1415">
            <v>0</v>
          </cell>
          <cell r="Q1415">
            <v>0</v>
          </cell>
          <cell r="R1415">
            <v>52.08</v>
          </cell>
          <cell r="S1415">
            <v>0</v>
          </cell>
        </row>
        <row r="1416">
          <cell r="B1416" t="str">
            <v>Power Systems</v>
          </cell>
          <cell r="C1416">
            <v>551</v>
          </cell>
          <cell r="D1416" t="str">
            <v>Not A &amp; G</v>
          </cell>
          <cell r="E1416">
            <v>5510</v>
          </cell>
          <cell r="F1416" t="str">
            <v>Dsbn - Toledo Blade Op</v>
          </cell>
          <cell r="G1416" t="str">
            <v>BU</v>
          </cell>
          <cell r="H1416" t="str">
            <v>I</v>
          </cell>
          <cell r="I1416" t="str">
            <v>05944</v>
          </cell>
          <cell r="J1416" t="str">
            <v>RESTORATION SPEC</v>
          </cell>
          <cell r="K1416">
            <v>7</v>
          </cell>
          <cell r="L1416">
            <v>26.3</v>
          </cell>
          <cell r="M1416">
            <v>184.1</v>
          </cell>
          <cell r="N1416" t="str">
            <v>Line</v>
          </cell>
          <cell r="O1416">
            <v>0</v>
          </cell>
          <cell r="P1416">
            <v>0</v>
          </cell>
          <cell r="Q1416">
            <v>0</v>
          </cell>
          <cell r="R1416">
            <v>184.1</v>
          </cell>
          <cell r="S1416">
            <v>0</v>
          </cell>
        </row>
        <row r="1417">
          <cell r="B1417" t="str">
            <v>Power Systems</v>
          </cell>
          <cell r="C1417">
            <v>551</v>
          </cell>
          <cell r="D1417" t="str">
            <v>Not A &amp; G</v>
          </cell>
          <cell r="E1417">
            <v>5510</v>
          </cell>
          <cell r="F1417" t="str">
            <v>Dsbn - Toledo Blade Op</v>
          </cell>
          <cell r="G1417" t="str">
            <v>BU</v>
          </cell>
          <cell r="H1417" t="str">
            <v>I</v>
          </cell>
          <cell r="I1417" t="str">
            <v>05984</v>
          </cell>
          <cell r="J1417" t="str">
            <v>SR LINE SPEC OL</v>
          </cell>
          <cell r="K1417">
            <v>2</v>
          </cell>
          <cell r="L1417">
            <v>27.37</v>
          </cell>
          <cell r="M1417">
            <v>54.74</v>
          </cell>
          <cell r="N1417" t="str">
            <v>Line</v>
          </cell>
          <cell r="O1417">
            <v>0</v>
          </cell>
          <cell r="P1417">
            <v>0</v>
          </cell>
          <cell r="Q1417">
            <v>0</v>
          </cell>
          <cell r="R1417">
            <v>54.74</v>
          </cell>
          <cell r="S1417">
            <v>0</v>
          </cell>
        </row>
        <row r="1418">
          <cell r="B1418" t="str">
            <v>Power Systems</v>
          </cell>
          <cell r="C1418">
            <v>551</v>
          </cell>
          <cell r="D1418" t="str">
            <v>Not A &amp; G</v>
          </cell>
          <cell r="E1418">
            <v>5510</v>
          </cell>
          <cell r="F1418" t="str">
            <v>Dsbn - Toledo Blade Op</v>
          </cell>
          <cell r="G1418" t="str">
            <v>BU</v>
          </cell>
          <cell r="H1418" t="str">
            <v>I</v>
          </cell>
          <cell r="I1418" t="str">
            <v>05E05</v>
          </cell>
          <cell r="J1418" t="str">
            <v>OPERATION CLERK A STENO EARLY</v>
          </cell>
          <cell r="K1418">
            <v>2</v>
          </cell>
          <cell r="L1418">
            <v>20.12</v>
          </cell>
          <cell r="M1418">
            <v>40.24</v>
          </cell>
          <cell r="N1418" t="str">
            <v>Barg Unit Supp</v>
          </cell>
          <cell r="O1418">
            <v>0</v>
          </cell>
          <cell r="P1418">
            <v>0</v>
          </cell>
          <cell r="Q1418">
            <v>40.24</v>
          </cell>
          <cell r="R1418">
            <v>0</v>
          </cell>
          <cell r="S1418">
            <v>0</v>
          </cell>
        </row>
        <row r="1419">
          <cell r="B1419" t="str">
            <v>Power Systems</v>
          </cell>
          <cell r="C1419">
            <v>551</v>
          </cell>
          <cell r="D1419" t="str">
            <v>Not A &amp; G</v>
          </cell>
          <cell r="E1419">
            <v>5510</v>
          </cell>
          <cell r="F1419" t="str">
            <v>Dsbn - Toledo Blade Op</v>
          </cell>
          <cell r="G1419" t="str">
            <v>BU</v>
          </cell>
          <cell r="H1419" t="str">
            <v>I</v>
          </cell>
          <cell r="I1419" t="str">
            <v>05E37</v>
          </cell>
          <cell r="J1419" t="str">
            <v>GROUND WORKER - EARLY</v>
          </cell>
          <cell r="K1419">
            <v>4</v>
          </cell>
          <cell r="L1419">
            <v>19.22</v>
          </cell>
          <cell r="M1419">
            <v>76.88</v>
          </cell>
          <cell r="N1419" t="str">
            <v>Line</v>
          </cell>
          <cell r="O1419">
            <v>0</v>
          </cell>
          <cell r="P1419">
            <v>0</v>
          </cell>
          <cell r="Q1419">
            <v>0</v>
          </cell>
          <cell r="R1419">
            <v>76.88</v>
          </cell>
          <cell r="S1419">
            <v>0</v>
          </cell>
        </row>
        <row r="1420">
          <cell r="B1420" t="str">
            <v>Power Systems</v>
          </cell>
          <cell r="C1420">
            <v>551</v>
          </cell>
          <cell r="D1420" t="str">
            <v>Not A &amp; G</v>
          </cell>
          <cell r="E1420">
            <v>5510</v>
          </cell>
          <cell r="F1420" t="str">
            <v>Dsbn - Toledo Blade Op</v>
          </cell>
          <cell r="G1420" t="str">
            <v>BU</v>
          </cell>
          <cell r="H1420" t="str">
            <v>I</v>
          </cell>
          <cell r="I1420" t="str">
            <v>05E37</v>
          </cell>
          <cell r="J1420" t="str">
            <v>GROUND WORKER EARLY</v>
          </cell>
          <cell r="K1420">
            <v>1</v>
          </cell>
          <cell r="L1420">
            <v>19.22</v>
          </cell>
          <cell r="M1420">
            <v>19.22</v>
          </cell>
          <cell r="N1420" t="str">
            <v>Line</v>
          </cell>
          <cell r="O1420">
            <v>0</v>
          </cell>
          <cell r="P1420">
            <v>0</v>
          </cell>
          <cell r="Q1420">
            <v>0</v>
          </cell>
          <cell r="R1420">
            <v>19.22</v>
          </cell>
          <cell r="S1420">
            <v>0</v>
          </cell>
        </row>
        <row r="1421">
          <cell r="B1421" t="str">
            <v>Power Systems</v>
          </cell>
          <cell r="C1421">
            <v>551</v>
          </cell>
          <cell r="D1421" t="str">
            <v>Not A &amp; G</v>
          </cell>
          <cell r="E1421">
            <v>5510</v>
          </cell>
          <cell r="F1421" t="str">
            <v>Dsbn - Toledo Blade Op</v>
          </cell>
          <cell r="G1421" t="str">
            <v>BU</v>
          </cell>
          <cell r="H1421" t="str">
            <v>I</v>
          </cell>
          <cell r="I1421" t="str">
            <v>05E58</v>
          </cell>
          <cell r="J1421" t="str">
            <v>DISPATCHER CLERK EARLY</v>
          </cell>
          <cell r="K1421">
            <v>2</v>
          </cell>
          <cell r="L1421">
            <v>20.25</v>
          </cell>
          <cell r="M1421">
            <v>40.5</v>
          </cell>
          <cell r="N1421" t="str">
            <v>Barg Unit Supp</v>
          </cell>
          <cell r="O1421">
            <v>0</v>
          </cell>
          <cell r="P1421">
            <v>0</v>
          </cell>
          <cell r="Q1421">
            <v>40.5</v>
          </cell>
          <cell r="R1421">
            <v>0</v>
          </cell>
          <cell r="S1421">
            <v>0</v>
          </cell>
        </row>
        <row r="1422">
          <cell r="B1422" t="str">
            <v>Power Systems</v>
          </cell>
          <cell r="C1422">
            <v>551</v>
          </cell>
          <cell r="D1422" t="str">
            <v>Not A &amp; G</v>
          </cell>
          <cell r="E1422">
            <v>5510</v>
          </cell>
          <cell r="F1422" t="str">
            <v>Dsbn - Toledo Blade Op</v>
          </cell>
          <cell r="G1422" t="str">
            <v>BU</v>
          </cell>
          <cell r="H1422" t="str">
            <v>I</v>
          </cell>
          <cell r="I1422" t="str">
            <v>05E75</v>
          </cell>
          <cell r="J1422" t="str">
            <v>LINE SPEC EARLY</v>
          </cell>
          <cell r="K1422">
            <v>10</v>
          </cell>
          <cell r="L1422">
            <v>26.04</v>
          </cell>
          <cell r="M1422">
            <v>260.39999999999998</v>
          </cell>
          <cell r="N1422" t="str">
            <v>Line</v>
          </cell>
          <cell r="O1422">
            <v>0</v>
          </cell>
          <cell r="P1422">
            <v>0</v>
          </cell>
          <cell r="Q1422">
            <v>0</v>
          </cell>
          <cell r="R1422">
            <v>260.39999999999998</v>
          </cell>
          <cell r="S1422">
            <v>0</v>
          </cell>
        </row>
        <row r="1423">
          <cell r="B1423" t="str">
            <v>Power Systems</v>
          </cell>
          <cell r="C1423">
            <v>551</v>
          </cell>
          <cell r="D1423" t="str">
            <v>Not A &amp; G</v>
          </cell>
          <cell r="E1423">
            <v>5510</v>
          </cell>
          <cell r="F1423" t="str">
            <v>Dsbn - Toledo Blade Op</v>
          </cell>
          <cell r="G1423" t="str">
            <v>BU</v>
          </cell>
          <cell r="H1423" t="str">
            <v>I</v>
          </cell>
          <cell r="I1423" t="str">
            <v>05E84</v>
          </cell>
          <cell r="J1423" t="str">
            <v>SR LINE SPEC OL EARLY</v>
          </cell>
          <cell r="K1423">
            <v>7</v>
          </cell>
          <cell r="L1423">
            <v>27.37</v>
          </cell>
          <cell r="M1423">
            <v>191.59</v>
          </cell>
          <cell r="N1423" t="str">
            <v>Line</v>
          </cell>
          <cell r="O1423">
            <v>0</v>
          </cell>
          <cell r="P1423">
            <v>0</v>
          </cell>
          <cell r="Q1423">
            <v>0</v>
          </cell>
          <cell r="R1423">
            <v>191.59</v>
          </cell>
          <cell r="S1423">
            <v>0</v>
          </cell>
        </row>
        <row r="1424">
          <cell r="B1424" t="str">
            <v>Power Systems</v>
          </cell>
          <cell r="C1424">
            <v>411</v>
          </cell>
          <cell r="D1424" t="str">
            <v>Not A &amp; G</v>
          </cell>
          <cell r="E1424">
            <v>4419</v>
          </cell>
          <cell r="F1424" t="str">
            <v>Dsbn - Treas Coast Supv/Design</v>
          </cell>
          <cell r="G1424" t="str">
            <v>XM</v>
          </cell>
          <cell r="H1424" t="str">
            <v>S</v>
          </cell>
          <cell r="I1424" t="str">
            <v>01M05</v>
          </cell>
          <cell r="J1424" t="str">
            <v>DISTRIBUTION SUPV I</v>
          </cell>
          <cell r="K1424">
            <v>1</v>
          </cell>
          <cell r="L1424">
            <v>38.83</v>
          </cell>
          <cell r="M1424">
            <v>38.83</v>
          </cell>
          <cell r="N1424" t="str">
            <v>Spv/Sup</v>
          </cell>
          <cell r="O1424">
            <v>0</v>
          </cell>
          <cell r="P1424">
            <v>38.83</v>
          </cell>
          <cell r="Q1424">
            <v>0</v>
          </cell>
          <cell r="R1424">
            <v>0</v>
          </cell>
          <cell r="S1424">
            <v>0</v>
          </cell>
        </row>
        <row r="1425">
          <cell r="B1425" t="str">
            <v>Power Systems</v>
          </cell>
          <cell r="C1425">
            <v>411</v>
          </cell>
          <cell r="D1425" t="str">
            <v>Not A &amp; G</v>
          </cell>
          <cell r="E1425">
            <v>4419</v>
          </cell>
          <cell r="F1425" t="str">
            <v>Dsbn - Treas Coast Supv/Design</v>
          </cell>
          <cell r="G1425" t="str">
            <v>XM</v>
          </cell>
          <cell r="H1425" t="str">
            <v>S</v>
          </cell>
          <cell r="I1425" t="str">
            <v>01M05</v>
          </cell>
          <cell r="J1425" t="str">
            <v>DISTRIBUTION SUPV I</v>
          </cell>
          <cell r="K1425">
            <v>1</v>
          </cell>
          <cell r="L1425">
            <v>40.729999999999997</v>
          </cell>
          <cell r="M1425">
            <v>40.729999999999997</v>
          </cell>
          <cell r="N1425" t="str">
            <v>Spv/Sup</v>
          </cell>
          <cell r="O1425">
            <v>0</v>
          </cell>
          <cell r="P1425">
            <v>40.729999999999997</v>
          </cell>
          <cell r="Q1425">
            <v>0</v>
          </cell>
          <cell r="R1425">
            <v>0</v>
          </cell>
          <cell r="S1425">
            <v>0</v>
          </cell>
        </row>
        <row r="1426">
          <cell r="B1426" t="str">
            <v>Power Systems</v>
          </cell>
          <cell r="C1426">
            <v>411</v>
          </cell>
          <cell r="D1426" t="str">
            <v>Not A &amp; G</v>
          </cell>
          <cell r="E1426">
            <v>4419</v>
          </cell>
          <cell r="F1426" t="str">
            <v>Dsbn - Treas Coast Supv/Design</v>
          </cell>
          <cell r="G1426" t="str">
            <v>XM</v>
          </cell>
          <cell r="H1426" t="str">
            <v>I</v>
          </cell>
          <cell r="I1426" t="str">
            <v>01MB6</v>
          </cell>
          <cell r="J1426" t="str">
            <v>SYSTEM PROJECT MGR</v>
          </cell>
          <cell r="K1426">
            <v>2</v>
          </cell>
          <cell r="L1426">
            <v>29.75</v>
          </cell>
          <cell r="M1426">
            <v>59.5</v>
          </cell>
          <cell r="N1426" t="str">
            <v>Spv/Sup</v>
          </cell>
          <cell r="O1426">
            <v>0</v>
          </cell>
          <cell r="P1426">
            <v>59.5</v>
          </cell>
          <cell r="Q1426">
            <v>0</v>
          </cell>
          <cell r="R1426">
            <v>0</v>
          </cell>
          <cell r="S1426">
            <v>0</v>
          </cell>
        </row>
        <row r="1427">
          <cell r="B1427" t="str">
            <v>Power Systems</v>
          </cell>
          <cell r="C1427">
            <v>411</v>
          </cell>
          <cell r="D1427" t="str">
            <v>Not A &amp; G</v>
          </cell>
          <cell r="E1427">
            <v>4419</v>
          </cell>
          <cell r="F1427" t="str">
            <v>Dsbn - Treas Coast Supv/Design</v>
          </cell>
          <cell r="G1427" t="str">
            <v>XM</v>
          </cell>
          <cell r="H1427" t="str">
            <v>I</v>
          </cell>
          <cell r="I1427" t="str">
            <v>01MC6</v>
          </cell>
          <cell r="J1427" t="str">
            <v>PROJECT DESIGNER I</v>
          </cell>
          <cell r="K1427">
            <v>1</v>
          </cell>
          <cell r="L1427">
            <v>24.84</v>
          </cell>
          <cell r="M1427">
            <v>24.84</v>
          </cell>
          <cell r="N1427" t="str">
            <v>Spv/Sup</v>
          </cell>
          <cell r="O1427">
            <v>0</v>
          </cell>
          <cell r="P1427">
            <v>24.84</v>
          </cell>
          <cell r="Q1427">
            <v>0</v>
          </cell>
          <cell r="R1427">
            <v>0</v>
          </cell>
          <cell r="S1427">
            <v>0</v>
          </cell>
        </row>
        <row r="1428">
          <cell r="B1428" t="str">
            <v>Power Systems</v>
          </cell>
          <cell r="C1428">
            <v>411</v>
          </cell>
          <cell r="D1428" t="str">
            <v>Not A &amp; G</v>
          </cell>
          <cell r="E1428">
            <v>4419</v>
          </cell>
          <cell r="F1428" t="str">
            <v>Dsbn - Treas Coast Supv/Design</v>
          </cell>
          <cell r="G1428" t="str">
            <v>XM</v>
          </cell>
          <cell r="H1428" t="str">
            <v>I</v>
          </cell>
          <cell r="I1428" t="str">
            <v>01MC6</v>
          </cell>
          <cell r="J1428" t="str">
            <v>PROJECT DESIGNER I</v>
          </cell>
          <cell r="K1428">
            <v>1</v>
          </cell>
          <cell r="L1428">
            <v>25.88</v>
          </cell>
          <cell r="M1428">
            <v>25.88</v>
          </cell>
          <cell r="N1428" t="str">
            <v>Spv/Sup</v>
          </cell>
          <cell r="O1428">
            <v>0</v>
          </cell>
          <cell r="P1428">
            <v>25.88</v>
          </cell>
          <cell r="Q1428">
            <v>0</v>
          </cell>
          <cell r="R1428">
            <v>0</v>
          </cell>
          <cell r="S1428">
            <v>0</v>
          </cell>
        </row>
        <row r="1429">
          <cell r="B1429" t="str">
            <v>Power Systems</v>
          </cell>
          <cell r="C1429">
            <v>411</v>
          </cell>
          <cell r="D1429" t="str">
            <v>Not A &amp; G</v>
          </cell>
          <cell r="E1429">
            <v>4419</v>
          </cell>
          <cell r="F1429" t="str">
            <v>Dsbn - Treas Coast Supv/Design</v>
          </cell>
          <cell r="G1429" t="str">
            <v>XM</v>
          </cell>
          <cell r="H1429" t="str">
            <v>I</v>
          </cell>
          <cell r="I1429" t="str">
            <v>01MD5</v>
          </cell>
          <cell r="J1429" t="str">
            <v>CUSTOMER PROJECT MGR II</v>
          </cell>
          <cell r="K1429">
            <v>1</v>
          </cell>
          <cell r="L1429">
            <v>19.59</v>
          </cell>
          <cell r="M1429">
            <v>19.59</v>
          </cell>
          <cell r="N1429" t="str">
            <v>Spv/Sup</v>
          </cell>
          <cell r="O1429">
            <v>0</v>
          </cell>
          <cell r="P1429">
            <v>19.59</v>
          </cell>
          <cell r="Q1429">
            <v>0</v>
          </cell>
          <cell r="R1429">
            <v>0</v>
          </cell>
          <cell r="S1429">
            <v>0</v>
          </cell>
        </row>
        <row r="1430">
          <cell r="B1430" t="str">
            <v>Power Systems</v>
          </cell>
          <cell r="C1430">
            <v>411</v>
          </cell>
          <cell r="D1430" t="str">
            <v>Not A &amp; G</v>
          </cell>
          <cell r="E1430">
            <v>4419</v>
          </cell>
          <cell r="F1430" t="str">
            <v>Dsbn - Treas Coast Supv/Design</v>
          </cell>
          <cell r="G1430" t="str">
            <v>XM</v>
          </cell>
          <cell r="H1430" t="str">
            <v>I</v>
          </cell>
          <cell r="I1430" t="str">
            <v>01MD5</v>
          </cell>
          <cell r="J1430" t="str">
            <v>CUSTOMER PROJECT MGR II</v>
          </cell>
          <cell r="K1430">
            <v>1</v>
          </cell>
          <cell r="L1430">
            <v>20.04</v>
          </cell>
          <cell r="M1430">
            <v>20.04</v>
          </cell>
          <cell r="N1430" t="str">
            <v>Spv/Sup</v>
          </cell>
          <cell r="O1430">
            <v>0</v>
          </cell>
          <cell r="P1430">
            <v>20.04</v>
          </cell>
          <cell r="Q1430">
            <v>0</v>
          </cell>
          <cell r="R1430">
            <v>0</v>
          </cell>
          <cell r="S1430">
            <v>0</v>
          </cell>
        </row>
        <row r="1431">
          <cell r="B1431" t="str">
            <v>Power Systems</v>
          </cell>
          <cell r="C1431">
            <v>411</v>
          </cell>
          <cell r="D1431" t="str">
            <v>Not A &amp; G</v>
          </cell>
          <cell r="E1431">
            <v>4419</v>
          </cell>
          <cell r="F1431" t="str">
            <v>Dsbn - Treas Coast Supv/Design</v>
          </cell>
          <cell r="G1431" t="str">
            <v>XM</v>
          </cell>
          <cell r="H1431" t="str">
            <v>I</v>
          </cell>
          <cell r="I1431" t="str">
            <v>01MD5</v>
          </cell>
          <cell r="J1431" t="str">
            <v>CUSTOMER PROJECT MGR II</v>
          </cell>
          <cell r="K1431">
            <v>1</v>
          </cell>
          <cell r="L1431">
            <v>22.43</v>
          </cell>
          <cell r="M1431">
            <v>22.43</v>
          </cell>
          <cell r="N1431" t="str">
            <v>Spv/Sup</v>
          </cell>
          <cell r="O1431">
            <v>0</v>
          </cell>
          <cell r="P1431">
            <v>22.43</v>
          </cell>
          <cell r="Q1431">
            <v>0</v>
          </cell>
          <cell r="R1431">
            <v>0</v>
          </cell>
          <cell r="S1431">
            <v>0</v>
          </cell>
        </row>
        <row r="1432">
          <cell r="B1432" t="str">
            <v>Power Systems</v>
          </cell>
          <cell r="C1432">
            <v>411</v>
          </cell>
          <cell r="D1432" t="str">
            <v>Not A &amp; G</v>
          </cell>
          <cell r="E1432">
            <v>4419</v>
          </cell>
          <cell r="F1432" t="str">
            <v>Dsbn - Treas Coast Supv/Design</v>
          </cell>
          <cell r="G1432" t="str">
            <v>XM</v>
          </cell>
          <cell r="H1432" t="str">
            <v>I</v>
          </cell>
          <cell r="I1432" t="str">
            <v>01MD6</v>
          </cell>
          <cell r="J1432" t="str">
            <v>CUSTOMER PROJECT MANAGER I</v>
          </cell>
          <cell r="K1432">
            <v>1</v>
          </cell>
          <cell r="L1432">
            <v>22.03</v>
          </cell>
          <cell r="M1432">
            <v>22.03</v>
          </cell>
          <cell r="N1432" t="str">
            <v>Spv/Sup</v>
          </cell>
          <cell r="O1432">
            <v>0</v>
          </cell>
          <cell r="P1432">
            <v>22.03</v>
          </cell>
          <cell r="Q1432">
            <v>0</v>
          </cell>
          <cell r="R1432">
            <v>0</v>
          </cell>
          <cell r="S1432">
            <v>0</v>
          </cell>
        </row>
        <row r="1433">
          <cell r="B1433" t="str">
            <v>Power Systems</v>
          </cell>
          <cell r="C1433">
            <v>411</v>
          </cell>
          <cell r="D1433" t="str">
            <v>Not A &amp; G</v>
          </cell>
          <cell r="E1433">
            <v>4419</v>
          </cell>
          <cell r="F1433" t="str">
            <v>Dsbn - Treas Coast Supv/Design</v>
          </cell>
          <cell r="G1433" t="str">
            <v>XM</v>
          </cell>
          <cell r="H1433" t="str">
            <v>I</v>
          </cell>
          <cell r="I1433" t="str">
            <v>01MD6</v>
          </cell>
          <cell r="J1433" t="str">
            <v>CUSTOMER PROJECT MGR I</v>
          </cell>
          <cell r="K1433">
            <v>1</v>
          </cell>
          <cell r="L1433">
            <v>22.73</v>
          </cell>
          <cell r="M1433">
            <v>22.73</v>
          </cell>
          <cell r="N1433" t="str">
            <v>Spv/Sup</v>
          </cell>
          <cell r="O1433">
            <v>0</v>
          </cell>
          <cell r="P1433">
            <v>22.73</v>
          </cell>
          <cell r="Q1433">
            <v>0</v>
          </cell>
          <cell r="R1433">
            <v>0</v>
          </cell>
          <cell r="S1433">
            <v>0</v>
          </cell>
        </row>
        <row r="1434">
          <cell r="B1434" t="str">
            <v>Power Systems</v>
          </cell>
          <cell r="C1434">
            <v>411</v>
          </cell>
          <cell r="D1434" t="str">
            <v>Not A &amp; G</v>
          </cell>
          <cell r="E1434">
            <v>4419</v>
          </cell>
          <cell r="F1434" t="str">
            <v>Dsbn - Treas Coast Supv/Design</v>
          </cell>
          <cell r="G1434" t="str">
            <v>XM</v>
          </cell>
          <cell r="H1434" t="str">
            <v>I</v>
          </cell>
          <cell r="I1434" t="str">
            <v>01MD6</v>
          </cell>
          <cell r="J1434" t="str">
            <v>CUSTOMER PROJECT MGR I</v>
          </cell>
          <cell r="K1434">
            <v>1</v>
          </cell>
          <cell r="L1434">
            <v>24.23</v>
          </cell>
          <cell r="M1434">
            <v>24.23</v>
          </cell>
          <cell r="N1434" t="str">
            <v>Spv/Sup</v>
          </cell>
          <cell r="O1434">
            <v>0</v>
          </cell>
          <cell r="P1434">
            <v>24.23</v>
          </cell>
          <cell r="Q1434">
            <v>0</v>
          </cell>
          <cell r="R1434">
            <v>0</v>
          </cell>
          <cell r="S1434">
            <v>0</v>
          </cell>
        </row>
        <row r="1435">
          <cell r="B1435" t="str">
            <v>Power Systems</v>
          </cell>
          <cell r="C1435">
            <v>411</v>
          </cell>
          <cell r="D1435" t="str">
            <v>Not A &amp; G</v>
          </cell>
          <cell r="E1435">
            <v>4419</v>
          </cell>
          <cell r="F1435" t="str">
            <v>Dsbn - Treas Coast Supv/Design</v>
          </cell>
          <cell r="G1435" t="str">
            <v>XM</v>
          </cell>
          <cell r="H1435" t="str">
            <v>I</v>
          </cell>
          <cell r="I1435" t="str">
            <v>01MD6</v>
          </cell>
          <cell r="J1435" t="str">
            <v>CUSTOMER PROJECT MGR I</v>
          </cell>
          <cell r="K1435">
            <v>1</v>
          </cell>
          <cell r="L1435">
            <v>24.24</v>
          </cell>
          <cell r="M1435">
            <v>24.24</v>
          </cell>
          <cell r="N1435" t="str">
            <v>Spv/Sup</v>
          </cell>
          <cell r="O1435">
            <v>0</v>
          </cell>
          <cell r="P1435">
            <v>24.24</v>
          </cell>
          <cell r="Q1435">
            <v>0</v>
          </cell>
          <cell r="R1435">
            <v>0</v>
          </cell>
          <cell r="S1435">
            <v>0</v>
          </cell>
        </row>
        <row r="1436">
          <cell r="B1436" t="str">
            <v>Power Systems</v>
          </cell>
          <cell r="C1436">
            <v>411</v>
          </cell>
          <cell r="D1436" t="str">
            <v>Not A &amp; G</v>
          </cell>
          <cell r="E1436">
            <v>4419</v>
          </cell>
          <cell r="F1436" t="str">
            <v>Dsbn - Treas Coast Supv/Design</v>
          </cell>
          <cell r="G1436" t="str">
            <v>XM</v>
          </cell>
          <cell r="H1436" t="str">
            <v>I</v>
          </cell>
          <cell r="I1436" t="str">
            <v>01MD7</v>
          </cell>
          <cell r="J1436" t="str">
            <v>CUSTOMER PROJECT MGR</v>
          </cell>
          <cell r="K1436">
            <v>1</v>
          </cell>
          <cell r="L1436">
            <v>25.31</v>
          </cell>
          <cell r="M1436">
            <v>25.31</v>
          </cell>
          <cell r="N1436" t="str">
            <v>Spv/Sup</v>
          </cell>
          <cell r="O1436">
            <v>0</v>
          </cell>
          <cell r="P1436">
            <v>25.31</v>
          </cell>
          <cell r="Q1436">
            <v>0</v>
          </cell>
          <cell r="R1436">
            <v>0</v>
          </cell>
          <cell r="S1436">
            <v>0</v>
          </cell>
        </row>
        <row r="1437">
          <cell r="B1437" t="str">
            <v>Power Systems</v>
          </cell>
          <cell r="C1437">
            <v>411</v>
          </cell>
          <cell r="D1437" t="str">
            <v>Not A &amp; G</v>
          </cell>
          <cell r="E1437">
            <v>4419</v>
          </cell>
          <cell r="F1437" t="str">
            <v>Dsbn - Treas Coast Supv/Design</v>
          </cell>
          <cell r="G1437" t="str">
            <v>XM</v>
          </cell>
          <cell r="H1437" t="str">
            <v>I</v>
          </cell>
          <cell r="I1437" t="str">
            <v>01MD7</v>
          </cell>
          <cell r="J1437" t="str">
            <v>CUSTOMER PROJECT MGR</v>
          </cell>
          <cell r="K1437">
            <v>1</v>
          </cell>
          <cell r="L1437">
            <v>27.78</v>
          </cell>
          <cell r="M1437">
            <v>27.78</v>
          </cell>
          <cell r="N1437" t="str">
            <v>Spv/Sup</v>
          </cell>
          <cell r="O1437">
            <v>0</v>
          </cell>
          <cell r="P1437">
            <v>27.78</v>
          </cell>
          <cell r="Q1437">
            <v>0</v>
          </cell>
          <cell r="R1437">
            <v>0</v>
          </cell>
          <cell r="S1437">
            <v>0</v>
          </cell>
        </row>
        <row r="1438">
          <cell r="B1438" t="str">
            <v>Power Systems</v>
          </cell>
          <cell r="C1438">
            <v>411</v>
          </cell>
          <cell r="D1438" t="str">
            <v>Not A &amp; G</v>
          </cell>
          <cell r="E1438">
            <v>4419</v>
          </cell>
          <cell r="F1438" t="str">
            <v>Dsbn - Treas Coast Supv/Design</v>
          </cell>
          <cell r="G1438" t="str">
            <v>XM</v>
          </cell>
          <cell r="H1438" t="str">
            <v>I</v>
          </cell>
          <cell r="I1438" t="str">
            <v>01MD7</v>
          </cell>
          <cell r="J1438" t="str">
            <v>CUSTOMER PROJECT MGR</v>
          </cell>
          <cell r="K1438">
            <v>1</v>
          </cell>
          <cell r="L1438">
            <v>28.5</v>
          </cell>
          <cell r="M1438">
            <v>28.5</v>
          </cell>
          <cell r="N1438" t="str">
            <v>Spv/Sup</v>
          </cell>
          <cell r="O1438">
            <v>0</v>
          </cell>
          <cell r="P1438">
            <v>28.5</v>
          </cell>
          <cell r="Q1438">
            <v>0</v>
          </cell>
          <cell r="R1438">
            <v>0</v>
          </cell>
          <cell r="S1438">
            <v>0</v>
          </cell>
        </row>
        <row r="1439">
          <cell r="B1439" t="str">
            <v>Power Systems</v>
          </cell>
          <cell r="C1439">
            <v>411</v>
          </cell>
          <cell r="D1439" t="str">
            <v>Not A &amp; G</v>
          </cell>
          <cell r="E1439">
            <v>4419</v>
          </cell>
          <cell r="F1439" t="str">
            <v>Dsbn - Treas Coast Supv/Design</v>
          </cell>
          <cell r="G1439" t="str">
            <v>XM</v>
          </cell>
          <cell r="H1439" t="str">
            <v>I</v>
          </cell>
          <cell r="I1439" t="str">
            <v>01MD7</v>
          </cell>
          <cell r="J1439" t="str">
            <v>CUSTOMER PROJECT MGR</v>
          </cell>
          <cell r="K1439">
            <v>3</v>
          </cell>
          <cell r="L1439">
            <v>29.75</v>
          </cell>
          <cell r="M1439">
            <v>89.25</v>
          </cell>
          <cell r="N1439" t="str">
            <v>Spv/Sup</v>
          </cell>
          <cell r="O1439">
            <v>0</v>
          </cell>
          <cell r="P1439">
            <v>89.25</v>
          </cell>
          <cell r="Q1439">
            <v>0</v>
          </cell>
          <cell r="R1439">
            <v>0</v>
          </cell>
          <cell r="S1439">
            <v>0</v>
          </cell>
        </row>
        <row r="1440">
          <cell r="B1440" t="str">
            <v>Power Systems</v>
          </cell>
          <cell r="C1440">
            <v>411</v>
          </cell>
          <cell r="D1440" t="str">
            <v>Not A &amp; G</v>
          </cell>
          <cell r="E1440">
            <v>4419</v>
          </cell>
          <cell r="F1440" t="str">
            <v>Dsbn - Treas Coast Supv/Design</v>
          </cell>
          <cell r="G1440" t="str">
            <v>XM</v>
          </cell>
          <cell r="H1440" t="str">
            <v>M</v>
          </cell>
          <cell r="I1440" t="str">
            <v>01ME3</v>
          </cell>
          <cell r="J1440" t="str">
            <v>DISTRIBUTION AREA MGR I</v>
          </cell>
          <cell r="K1440">
            <v>1</v>
          </cell>
          <cell r="L1440">
            <v>53.85</v>
          </cell>
          <cell r="M1440">
            <v>53.85</v>
          </cell>
          <cell r="N1440" t="str">
            <v>Spv/Sup</v>
          </cell>
          <cell r="O1440">
            <v>0</v>
          </cell>
          <cell r="P1440">
            <v>53.85</v>
          </cell>
          <cell r="Q1440">
            <v>0</v>
          </cell>
          <cell r="R1440">
            <v>0</v>
          </cell>
          <cell r="S1440">
            <v>0</v>
          </cell>
        </row>
        <row r="1441">
          <cell r="B1441" t="str">
            <v>Power Systems</v>
          </cell>
          <cell r="C1441">
            <v>411</v>
          </cell>
          <cell r="D1441" t="str">
            <v>Not A &amp; G</v>
          </cell>
          <cell r="E1441">
            <v>4419</v>
          </cell>
          <cell r="F1441" t="str">
            <v>Dsbn - Treas Coast Supv/Design</v>
          </cell>
          <cell r="G1441" t="str">
            <v>XM</v>
          </cell>
          <cell r="H1441" t="str">
            <v>I</v>
          </cell>
          <cell r="I1441" t="str">
            <v>01ME6</v>
          </cell>
          <cell r="J1441" t="str">
            <v>PROJECT DESIGNER II</v>
          </cell>
          <cell r="K1441">
            <v>1</v>
          </cell>
          <cell r="L1441">
            <v>19.600000000000001</v>
          </cell>
          <cell r="M1441">
            <v>19.600000000000001</v>
          </cell>
          <cell r="N1441" t="str">
            <v>Spv/Sup</v>
          </cell>
          <cell r="O1441">
            <v>0</v>
          </cell>
          <cell r="P1441">
            <v>19.600000000000001</v>
          </cell>
          <cell r="Q1441">
            <v>0</v>
          </cell>
          <cell r="R1441">
            <v>0</v>
          </cell>
          <cell r="S1441">
            <v>0</v>
          </cell>
        </row>
        <row r="1442">
          <cell r="B1442" t="str">
            <v>Power Systems</v>
          </cell>
          <cell r="C1442">
            <v>411</v>
          </cell>
          <cell r="D1442" t="str">
            <v>Not A &amp; G</v>
          </cell>
          <cell r="E1442">
            <v>4419</v>
          </cell>
          <cell r="F1442" t="str">
            <v>Dsbn - Treas Coast Supv/Design</v>
          </cell>
          <cell r="G1442" t="str">
            <v>XM</v>
          </cell>
          <cell r="H1442" t="str">
            <v>I</v>
          </cell>
          <cell r="I1442" t="str">
            <v>01ME6</v>
          </cell>
          <cell r="J1442" t="str">
            <v>PROJECT DESIGNER II</v>
          </cell>
          <cell r="K1442">
            <v>1</v>
          </cell>
          <cell r="L1442">
            <v>22</v>
          </cell>
          <cell r="M1442">
            <v>22</v>
          </cell>
          <cell r="N1442" t="str">
            <v>Spv/Sup</v>
          </cell>
          <cell r="O1442">
            <v>0</v>
          </cell>
          <cell r="P1442">
            <v>22</v>
          </cell>
          <cell r="Q1442">
            <v>0</v>
          </cell>
          <cell r="R1442">
            <v>0</v>
          </cell>
          <cell r="S1442">
            <v>0</v>
          </cell>
        </row>
        <row r="1443">
          <cell r="B1443" t="str">
            <v>Power Systems</v>
          </cell>
          <cell r="C1443">
            <v>411</v>
          </cell>
          <cell r="D1443" t="str">
            <v>Not A &amp; G</v>
          </cell>
          <cell r="E1443">
            <v>4419</v>
          </cell>
          <cell r="F1443" t="str">
            <v>Dsbn - Treas Coast Supv/Design</v>
          </cell>
          <cell r="G1443" t="str">
            <v>XM</v>
          </cell>
          <cell r="H1443" t="str">
            <v>I</v>
          </cell>
          <cell r="I1443" t="str">
            <v>01MK5</v>
          </cell>
          <cell r="J1443" t="str">
            <v>SR CONTR CONSTRUCTION REPRESEN</v>
          </cell>
          <cell r="K1443">
            <v>1</v>
          </cell>
          <cell r="L1443">
            <v>34.159999999999997</v>
          </cell>
          <cell r="M1443">
            <v>34.159999999999997</v>
          </cell>
          <cell r="N1443" t="str">
            <v>Spv/Sup</v>
          </cell>
          <cell r="O1443">
            <v>0</v>
          </cell>
          <cell r="P1443">
            <v>34.159999999999997</v>
          </cell>
          <cell r="Q1443">
            <v>0</v>
          </cell>
          <cell r="R1443">
            <v>0</v>
          </cell>
          <cell r="S1443">
            <v>0</v>
          </cell>
        </row>
        <row r="1444">
          <cell r="B1444" t="str">
            <v>Power Systems</v>
          </cell>
          <cell r="C1444">
            <v>411</v>
          </cell>
          <cell r="D1444" t="str">
            <v>Not A &amp; G</v>
          </cell>
          <cell r="E1444">
            <v>4419</v>
          </cell>
          <cell r="F1444" t="str">
            <v>Dsbn - Treas Coast Supv/Design</v>
          </cell>
          <cell r="G1444" t="str">
            <v>XM</v>
          </cell>
          <cell r="H1444" t="str">
            <v>S</v>
          </cell>
          <cell r="I1444" t="str">
            <v>01MK5</v>
          </cell>
          <cell r="J1444" t="str">
            <v>SR CONTR CONSTRUCTION REPRESEN</v>
          </cell>
          <cell r="K1444">
            <v>1</v>
          </cell>
          <cell r="L1444">
            <v>28.75</v>
          </cell>
          <cell r="M1444">
            <v>28.75</v>
          </cell>
          <cell r="N1444" t="str">
            <v>Spv/Sup</v>
          </cell>
          <cell r="O1444">
            <v>0</v>
          </cell>
          <cell r="P1444">
            <v>28.75</v>
          </cell>
          <cell r="Q1444">
            <v>0</v>
          </cell>
          <cell r="R1444">
            <v>0</v>
          </cell>
          <cell r="S1444">
            <v>0</v>
          </cell>
        </row>
        <row r="1445">
          <cell r="B1445" t="str">
            <v>Power Systems</v>
          </cell>
          <cell r="C1445">
            <v>411</v>
          </cell>
          <cell r="D1445" t="str">
            <v>Not A &amp; G</v>
          </cell>
          <cell r="E1445">
            <v>4419</v>
          </cell>
          <cell r="F1445" t="str">
            <v>Dsbn - Treas Coast Supv/Design</v>
          </cell>
          <cell r="G1445" t="str">
            <v>XM</v>
          </cell>
          <cell r="H1445" t="str">
            <v>S</v>
          </cell>
          <cell r="I1445" t="str">
            <v>01MK5</v>
          </cell>
          <cell r="J1445" t="str">
            <v>SR CONTR CONSTRUCTION REPRESEN</v>
          </cell>
          <cell r="K1445">
            <v>1</v>
          </cell>
          <cell r="L1445">
            <v>33.25</v>
          </cell>
          <cell r="M1445">
            <v>33.25</v>
          </cell>
          <cell r="N1445" t="str">
            <v>Spv/Sup</v>
          </cell>
          <cell r="O1445">
            <v>0</v>
          </cell>
          <cell r="P1445">
            <v>33.25</v>
          </cell>
          <cell r="Q1445">
            <v>0</v>
          </cell>
          <cell r="R1445">
            <v>0</v>
          </cell>
          <cell r="S1445">
            <v>0</v>
          </cell>
        </row>
        <row r="1446">
          <cell r="B1446" t="str">
            <v>Power Systems</v>
          </cell>
          <cell r="C1446">
            <v>411</v>
          </cell>
          <cell r="D1446" t="str">
            <v>Not A &amp; G</v>
          </cell>
          <cell r="E1446">
            <v>4419</v>
          </cell>
          <cell r="F1446" t="str">
            <v>Dsbn - Treas Coast Supv/Design</v>
          </cell>
          <cell r="G1446" t="str">
            <v>XM</v>
          </cell>
          <cell r="H1446" t="str">
            <v>S</v>
          </cell>
          <cell r="I1446" t="str">
            <v>01MP5</v>
          </cell>
          <cell r="J1446" t="str">
            <v>DISTRIBUTION SUPV II</v>
          </cell>
          <cell r="K1446">
            <v>1</v>
          </cell>
          <cell r="L1446">
            <v>35.89</v>
          </cell>
          <cell r="M1446">
            <v>35.89</v>
          </cell>
          <cell r="N1446" t="str">
            <v>Spv/Sup</v>
          </cell>
          <cell r="O1446">
            <v>0</v>
          </cell>
          <cell r="P1446">
            <v>35.89</v>
          </cell>
          <cell r="Q1446">
            <v>0</v>
          </cell>
          <cell r="R1446">
            <v>0</v>
          </cell>
          <cell r="S1446">
            <v>0</v>
          </cell>
        </row>
        <row r="1447">
          <cell r="B1447" t="str">
            <v>Power Systems</v>
          </cell>
          <cell r="C1447">
            <v>411</v>
          </cell>
          <cell r="D1447" t="str">
            <v>Not A &amp; G</v>
          </cell>
          <cell r="E1447">
            <v>4419</v>
          </cell>
          <cell r="F1447" t="str">
            <v>Dsbn - Treas Coast Supv/Design</v>
          </cell>
          <cell r="G1447" t="str">
            <v>XM</v>
          </cell>
          <cell r="H1447" t="str">
            <v>S</v>
          </cell>
          <cell r="I1447" t="str">
            <v>01MP5</v>
          </cell>
          <cell r="J1447" t="str">
            <v>DISTRIBUTION SUPV II</v>
          </cell>
          <cell r="K1447">
            <v>1</v>
          </cell>
          <cell r="L1447">
            <v>36.11</v>
          </cell>
          <cell r="M1447">
            <v>36.11</v>
          </cell>
          <cell r="N1447" t="str">
            <v>Spv/Sup</v>
          </cell>
          <cell r="O1447">
            <v>0</v>
          </cell>
          <cell r="P1447">
            <v>36.11</v>
          </cell>
          <cell r="Q1447">
            <v>0</v>
          </cell>
          <cell r="R1447">
            <v>0</v>
          </cell>
          <cell r="S1447">
            <v>0</v>
          </cell>
        </row>
        <row r="1448">
          <cell r="B1448" t="str">
            <v>Power Systems</v>
          </cell>
          <cell r="C1448">
            <v>411</v>
          </cell>
          <cell r="D1448" t="str">
            <v>Not A &amp; G</v>
          </cell>
          <cell r="E1448">
            <v>4419</v>
          </cell>
          <cell r="F1448" t="str">
            <v>Dsbn - Treas Coast Supv/Design</v>
          </cell>
          <cell r="G1448" t="str">
            <v>XM</v>
          </cell>
          <cell r="H1448" t="str">
            <v>S</v>
          </cell>
          <cell r="I1448" t="str">
            <v>01MP5</v>
          </cell>
          <cell r="J1448" t="str">
            <v>DISTRIBUTION SUPV II</v>
          </cell>
          <cell r="K1448">
            <v>1</v>
          </cell>
          <cell r="L1448">
            <v>36.26</v>
          </cell>
          <cell r="M1448">
            <v>36.26</v>
          </cell>
          <cell r="N1448" t="str">
            <v>Spv/Sup</v>
          </cell>
          <cell r="O1448">
            <v>0</v>
          </cell>
          <cell r="P1448">
            <v>36.26</v>
          </cell>
          <cell r="Q1448">
            <v>0</v>
          </cell>
          <cell r="R1448">
            <v>0</v>
          </cell>
          <cell r="S1448">
            <v>0</v>
          </cell>
        </row>
        <row r="1449">
          <cell r="B1449" t="str">
            <v>Power Systems</v>
          </cell>
          <cell r="C1449">
            <v>411</v>
          </cell>
          <cell r="D1449" t="str">
            <v>Not A &amp; G</v>
          </cell>
          <cell r="E1449">
            <v>4419</v>
          </cell>
          <cell r="F1449" t="str">
            <v>Dsbn - Treas Coast Supv/Design</v>
          </cell>
          <cell r="G1449" t="str">
            <v>XM</v>
          </cell>
          <cell r="H1449" t="str">
            <v>S</v>
          </cell>
          <cell r="I1449" t="str">
            <v>01MP5</v>
          </cell>
          <cell r="J1449" t="str">
            <v>MGR PLANNING &amp; CORPORATE DEV S</v>
          </cell>
          <cell r="K1449">
            <v>1</v>
          </cell>
          <cell r="L1449">
            <v>38.950000000000003</v>
          </cell>
          <cell r="M1449">
            <v>38.950000000000003</v>
          </cell>
          <cell r="N1449" t="str">
            <v>Spv/Sup</v>
          </cell>
          <cell r="O1449">
            <v>0</v>
          </cell>
          <cell r="P1449">
            <v>38.950000000000003</v>
          </cell>
          <cell r="Q1449">
            <v>0</v>
          </cell>
          <cell r="R1449">
            <v>0</v>
          </cell>
          <cell r="S1449">
            <v>0</v>
          </cell>
        </row>
        <row r="1450">
          <cell r="B1450" t="str">
            <v>Power Systems</v>
          </cell>
          <cell r="C1450">
            <v>411</v>
          </cell>
          <cell r="D1450" t="str">
            <v>Not A &amp; G</v>
          </cell>
          <cell r="E1450">
            <v>4419</v>
          </cell>
          <cell r="F1450" t="str">
            <v>Dsbn - Treas Coast Supv/Design</v>
          </cell>
          <cell r="G1450" t="str">
            <v>XM</v>
          </cell>
          <cell r="H1450" t="str">
            <v>S</v>
          </cell>
          <cell r="I1450" t="str">
            <v>01MQ5</v>
          </cell>
          <cell r="J1450" t="str">
            <v>DISTRIBUTION SUPV III</v>
          </cell>
          <cell r="K1450">
            <v>1</v>
          </cell>
          <cell r="L1450">
            <v>32.79</v>
          </cell>
          <cell r="M1450">
            <v>32.79</v>
          </cell>
          <cell r="N1450" t="str">
            <v>Spv/Sup</v>
          </cell>
          <cell r="O1450">
            <v>0</v>
          </cell>
          <cell r="P1450">
            <v>32.79</v>
          </cell>
          <cell r="Q1450">
            <v>0</v>
          </cell>
          <cell r="R1450">
            <v>0</v>
          </cell>
          <cell r="S1450">
            <v>0</v>
          </cell>
        </row>
        <row r="1451">
          <cell r="B1451" t="str">
            <v>Power Systems</v>
          </cell>
          <cell r="C1451">
            <v>411</v>
          </cell>
          <cell r="D1451" t="str">
            <v>Not A &amp; G</v>
          </cell>
          <cell r="E1451">
            <v>4419</v>
          </cell>
          <cell r="F1451" t="str">
            <v>Dsbn - Treas Coast Supv/Design</v>
          </cell>
          <cell r="G1451" t="str">
            <v>XM</v>
          </cell>
          <cell r="H1451" t="str">
            <v>S</v>
          </cell>
          <cell r="I1451" t="str">
            <v>01MQ5</v>
          </cell>
          <cell r="J1451" t="str">
            <v>DISTRIBUTION SUPV III</v>
          </cell>
          <cell r="K1451">
            <v>1</v>
          </cell>
          <cell r="L1451">
            <v>34.74</v>
          </cell>
          <cell r="M1451">
            <v>34.74</v>
          </cell>
          <cell r="N1451" t="str">
            <v>Spv/Sup</v>
          </cell>
          <cell r="O1451">
            <v>0</v>
          </cell>
          <cell r="P1451">
            <v>34.74</v>
          </cell>
          <cell r="Q1451">
            <v>0</v>
          </cell>
          <cell r="R1451">
            <v>0</v>
          </cell>
          <cell r="S1451">
            <v>0</v>
          </cell>
        </row>
        <row r="1452">
          <cell r="B1452" t="str">
            <v>Power Systems</v>
          </cell>
          <cell r="C1452">
            <v>411</v>
          </cell>
          <cell r="D1452" t="str">
            <v>Not A &amp; G</v>
          </cell>
          <cell r="E1452">
            <v>4419</v>
          </cell>
          <cell r="F1452" t="str">
            <v>Dsbn - Treas Coast Supv/Design</v>
          </cell>
          <cell r="G1452" t="str">
            <v>NB</v>
          </cell>
          <cell r="H1452" t="str">
            <v>I</v>
          </cell>
          <cell r="I1452" t="str">
            <v>01X63</v>
          </cell>
          <cell r="J1452" t="str">
            <v>ADMINISTRATIVE SPECIALIST I</v>
          </cell>
          <cell r="K1452">
            <v>1</v>
          </cell>
          <cell r="L1452">
            <v>15.33</v>
          </cell>
          <cell r="M1452">
            <v>15.33</v>
          </cell>
          <cell r="N1452" t="str">
            <v>Spv/Sup</v>
          </cell>
          <cell r="O1452">
            <v>0</v>
          </cell>
          <cell r="P1452">
            <v>15.33</v>
          </cell>
          <cell r="Q1452">
            <v>0</v>
          </cell>
          <cell r="R1452">
            <v>0</v>
          </cell>
          <cell r="S1452">
            <v>0</v>
          </cell>
        </row>
        <row r="1453">
          <cell r="B1453" t="str">
            <v>Power Systems</v>
          </cell>
          <cell r="C1453">
            <v>411</v>
          </cell>
          <cell r="D1453" t="str">
            <v>Not A &amp; G</v>
          </cell>
          <cell r="E1453">
            <v>4419</v>
          </cell>
          <cell r="F1453" t="str">
            <v>Dsbn - Treas Coast Supv/Design</v>
          </cell>
          <cell r="G1453" t="str">
            <v>NB</v>
          </cell>
          <cell r="H1453" t="str">
            <v>I</v>
          </cell>
          <cell r="I1453" t="str">
            <v>01X63</v>
          </cell>
          <cell r="J1453" t="str">
            <v>ADMINISTRATIVE SPECIALIST I</v>
          </cell>
          <cell r="K1453">
            <v>2</v>
          </cell>
          <cell r="L1453">
            <v>15.73</v>
          </cell>
          <cell r="M1453">
            <v>31.46</v>
          </cell>
          <cell r="N1453" t="str">
            <v>Spv/Sup</v>
          </cell>
          <cell r="O1453">
            <v>0</v>
          </cell>
          <cell r="P1453">
            <v>31.46</v>
          </cell>
          <cell r="Q1453">
            <v>0</v>
          </cell>
          <cell r="R1453">
            <v>0</v>
          </cell>
          <cell r="S1453">
            <v>0</v>
          </cell>
        </row>
        <row r="1454">
          <cell r="B1454" t="str">
            <v>Power Systems</v>
          </cell>
          <cell r="C1454">
            <v>441</v>
          </cell>
          <cell r="D1454" t="str">
            <v>Not A &amp; G</v>
          </cell>
          <cell r="E1454">
            <v>4476</v>
          </cell>
          <cell r="F1454" t="str">
            <v>Dsbn - Waltons Operations</v>
          </cell>
          <cell r="G1454" t="str">
            <v>BU</v>
          </cell>
          <cell r="H1454" t="str">
            <v>I</v>
          </cell>
          <cell r="I1454" t="str">
            <v>05259</v>
          </cell>
          <cell r="J1454" t="str">
            <v>DISPATCHER CLERK TYPING</v>
          </cell>
          <cell r="K1454">
            <v>1</v>
          </cell>
          <cell r="L1454">
            <v>20.23</v>
          </cell>
          <cell r="M1454">
            <v>20.23</v>
          </cell>
          <cell r="N1454" t="str">
            <v>Barg Unit Supp</v>
          </cell>
          <cell r="O1454">
            <v>0</v>
          </cell>
          <cell r="P1454">
            <v>0</v>
          </cell>
          <cell r="Q1454">
            <v>20.23</v>
          </cell>
          <cell r="R1454">
            <v>0</v>
          </cell>
          <cell r="S1454">
            <v>0</v>
          </cell>
        </row>
        <row r="1455">
          <cell r="B1455" t="str">
            <v>Power Systems</v>
          </cell>
          <cell r="C1455">
            <v>441</v>
          </cell>
          <cell r="D1455" t="str">
            <v>Not A &amp; G</v>
          </cell>
          <cell r="E1455">
            <v>4476</v>
          </cell>
          <cell r="F1455" t="str">
            <v>Dsbn - Waltons Operations</v>
          </cell>
          <cell r="G1455" t="str">
            <v>BU</v>
          </cell>
          <cell r="H1455" t="str">
            <v>I</v>
          </cell>
          <cell r="I1455" t="str">
            <v>05475</v>
          </cell>
          <cell r="J1455" t="str">
            <v>LINE SPEC</v>
          </cell>
          <cell r="K1455">
            <v>2</v>
          </cell>
          <cell r="L1455">
            <v>26.04</v>
          </cell>
          <cell r="M1455">
            <v>52.08</v>
          </cell>
          <cell r="N1455" t="str">
            <v>Line</v>
          </cell>
          <cell r="O1455">
            <v>0</v>
          </cell>
          <cell r="P1455">
            <v>0</v>
          </cell>
          <cell r="Q1455">
            <v>0</v>
          </cell>
          <cell r="R1455">
            <v>52.08</v>
          </cell>
          <cell r="S1455">
            <v>0</v>
          </cell>
        </row>
        <row r="1456">
          <cell r="B1456" t="str">
            <v>Power Systems</v>
          </cell>
          <cell r="C1456">
            <v>441</v>
          </cell>
          <cell r="D1456" t="str">
            <v>Not A &amp; G</v>
          </cell>
          <cell r="E1456">
            <v>4476</v>
          </cell>
          <cell r="F1456" t="str">
            <v>Dsbn - Waltons Operations</v>
          </cell>
          <cell r="G1456" t="str">
            <v>BU</v>
          </cell>
          <cell r="H1456" t="str">
            <v>I</v>
          </cell>
          <cell r="I1456" t="str">
            <v>05944</v>
          </cell>
          <cell r="J1456" t="str">
            <v>RESTORATION SPEC</v>
          </cell>
          <cell r="K1456">
            <v>3</v>
          </cell>
          <cell r="L1456">
            <v>26.3</v>
          </cell>
          <cell r="M1456">
            <v>78.900000000000006</v>
          </cell>
          <cell r="N1456" t="str">
            <v>Line</v>
          </cell>
          <cell r="O1456">
            <v>0</v>
          </cell>
          <cell r="P1456">
            <v>0</v>
          </cell>
          <cell r="Q1456">
            <v>0</v>
          </cell>
          <cell r="R1456">
            <v>78.900000000000006</v>
          </cell>
          <cell r="S1456">
            <v>0</v>
          </cell>
        </row>
        <row r="1457">
          <cell r="B1457" t="str">
            <v>Power Systems</v>
          </cell>
          <cell r="C1457">
            <v>441</v>
          </cell>
          <cell r="D1457" t="str">
            <v>Not A &amp; G</v>
          </cell>
          <cell r="E1457">
            <v>4476</v>
          </cell>
          <cell r="F1457" t="str">
            <v>Dsbn - Waltons Operations</v>
          </cell>
          <cell r="G1457" t="str">
            <v>BU</v>
          </cell>
          <cell r="H1457" t="str">
            <v>I</v>
          </cell>
          <cell r="I1457" t="str">
            <v>05984</v>
          </cell>
          <cell r="J1457" t="str">
            <v>SR LINE SPEC OL</v>
          </cell>
          <cell r="K1457">
            <v>1</v>
          </cell>
          <cell r="L1457">
            <v>27.37</v>
          </cell>
          <cell r="M1457">
            <v>27.37</v>
          </cell>
          <cell r="N1457" t="str">
            <v>Line</v>
          </cell>
          <cell r="O1457">
            <v>0</v>
          </cell>
          <cell r="P1457">
            <v>0</v>
          </cell>
          <cell r="Q1457">
            <v>0</v>
          </cell>
          <cell r="R1457">
            <v>27.37</v>
          </cell>
          <cell r="S1457">
            <v>0</v>
          </cell>
        </row>
        <row r="1458">
          <cell r="B1458" t="str">
            <v>Power Systems</v>
          </cell>
          <cell r="C1458">
            <v>441</v>
          </cell>
          <cell r="D1458" t="str">
            <v>Not A &amp; G</v>
          </cell>
          <cell r="E1458">
            <v>4476</v>
          </cell>
          <cell r="F1458" t="str">
            <v>Dsbn - Waltons Operations</v>
          </cell>
          <cell r="G1458" t="str">
            <v>BU</v>
          </cell>
          <cell r="H1458" t="str">
            <v>I</v>
          </cell>
          <cell r="I1458" t="str">
            <v>05E33</v>
          </cell>
          <cell r="J1458" t="str">
            <v>HELPER - EARLY</v>
          </cell>
          <cell r="K1458">
            <v>1</v>
          </cell>
          <cell r="L1458">
            <v>13.82</v>
          </cell>
          <cell r="M1458">
            <v>13.82</v>
          </cell>
          <cell r="N1458" t="str">
            <v>Line</v>
          </cell>
          <cell r="O1458">
            <v>0</v>
          </cell>
          <cell r="P1458">
            <v>0</v>
          </cell>
          <cell r="Q1458">
            <v>0</v>
          </cell>
          <cell r="R1458">
            <v>13.82</v>
          </cell>
          <cell r="S1458">
            <v>0</v>
          </cell>
        </row>
        <row r="1459">
          <cell r="B1459" t="str">
            <v>Power Systems</v>
          </cell>
          <cell r="C1459">
            <v>441</v>
          </cell>
          <cell r="D1459" t="str">
            <v>Not A &amp; G</v>
          </cell>
          <cell r="E1459">
            <v>4476</v>
          </cell>
          <cell r="F1459" t="str">
            <v>Dsbn - Waltons Operations</v>
          </cell>
          <cell r="G1459" t="str">
            <v>BU</v>
          </cell>
          <cell r="H1459" t="str">
            <v>I</v>
          </cell>
          <cell r="I1459" t="str">
            <v>05E37</v>
          </cell>
          <cell r="J1459" t="str">
            <v>GROUND WORKER - EARLY</v>
          </cell>
          <cell r="K1459">
            <v>6</v>
          </cell>
          <cell r="L1459">
            <v>19.22</v>
          </cell>
          <cell r="M1459">
            <v>115.32</v>
          </cell>
          <cell r="N1459" t="str">
            <v>Line</v>
          </cell>
          <cell r="O1459">
            <v>0</v>
          </cell>
          <cell r="P1459">
            <v>0</v>
          </cell>
          <cell r="Q1459">
            <v>0</v>
          </cell>
          <cell r="R1459">
            <v>115.32</v>
          </cell>
          <cell r="S1459">
            <v>0</v>
          </cell>
        </row>
        <row r="1460">
          <cell r="B1460" t="str">
            <v>Power Systems</v>
          </cell>
          <cell r="C1460">
            <v>441</v>
          </cell>
          <cell r="D1460" t="str">
            <v>Not A &amp; G</v>
          </cell>
          <cell r="E1460">
            <v>4476</v>
          </cell>
          <cell r="F1460" t="str">
            <v>Dsbn - Waltons Operations</v>
          </cell>
          <cell r="G1460" t="str">
            <v>BU</v>
          </cell>
          <cell r="H1460" t="str">
            <v>I</v>
          </cell>
          <cell r="I1460" t="str">
            <v>05E40</v>
          </cell>
          <cell r="J1460" t="str">
            <v>CABLE SPLICER - EARLY</v>
          </cell>
          <cell r="K1460">
            <v>1</v>
          </cell>
          <cell r="L1460">
            <v>26.3</v>
          </cell>
          <cell r="M1460">
            <v>26.3</v>
          </cell>
          <cell r="N1460" t="str">
            <v>Line</v>
          </cell>
          <cell r="O1460">
            <v>0</v>
          </cell>
          <cell r="P1460">
            <v>0</v>
          </cell>
          <cell r="Q1460">
            <v>0</v>
          </cell>
          <cell r="R1460">
            <v>26.3</v>
          </cell>
          <cell r="S1460">
            <v>0</v>
          </cell>
        </row>
        <row r="1461">
          <cell r="B1461" t="str">
            <v>Power Systems</v>
          </cell>
          <cell r="C1461">
            <v>441</v>
          </cell>
          <cell r="D1461" t="str">
            <v>Not A &amp; G</v>
          </cell>
          <cell r="E1461">
            <v>4476</v>
          </cell>
          <cell r="F1461" t="str">
            <v>Dsbn - Waltons Operations</v>
          </cell>
          <cell r="G1461" t="str">
            <v>BU</v>
          </cell>
          <cell r="H1461" t="str">
            <v>I</v>
          </cell>
          <cell r="I1461" t="str">
            <v>05E75</v>
          </cell>
          <cell r="J1461" t="str">
            <v>LINE SPEC EARLY</v>
          </cell>
          <cell r="K1461">
            <v>6</v>
          </cell>
          <cell r="L1461">
            <v>26.04</v>
          </cell>
          <cell r="M1461">
            <v>156.24</v>
          </cell>
          <cell r="N1461" t="str">
            <v>Line</v>
          </cell>
          <cell r="O1461">
            <v>0</v>
          </cell>
          <cell r="P1461">
            <v>0</v>
          </cell>
          <cell r="Q1461">
            <v>0</v>
          </cell>
          <cell r="R1461">
            <v>156.24</v>
          </cell>
          <cell r="S1461">
            <v>0</v>
          </cell>
        </row>
        <row r="1462">
          <cell r="B1462" t="str">
            <v>Power Systems</v>
          </cell>
          <cell r="C1462">
            <v>441</v>
          </cell>
          <cell r="D1462" t="str">
            <v>Not A &amp; G</v>
          </cell>
          <cell r="E1462">
            <v>4476</v>
          </cell>
          <cell r="F1462" t="str">
            <v>Dsbn - Waltons Operations</v>
          </cell>
          <cell r="G1462" t="str">
            <v>BU</v>
          </cell>
          <cell r="H1462" t="str">
            <v>I</v>
          </cell>
          <cell r="I1462" t="str">
            <v>05E84</v>
          </cell>
          <cell r="J1462" t="str">
            <v>SR LINE SPEC OL EARLY</v>
          </cell>
          <cell r="K1462">
            <v>5</v>
          </cell>
          <cell r="L1462">
            <v>27.37</v>
          </cell>
          <cell r="M1462">
            <v>136.85</v>
          </cell>
          <cell r="N1462" t="str">
            <v>Line</v>
          </cell>
          <cell r="O1462">
            <v>0</v>
          </cell>
          <cell r="P1462">
            <v>0</v>
          </cell>
          <cell r="Q1462">
            <v>0</v>
          </cell>
          <cell r="R1462">
            <v>136.85</v>
          </cell>
          <cell r="S1462">
            <v>0</v>
          </cell>
        </row>
        <row r="1463">
          <cell r="B1463" t="str">
            <v>Power Systems</v>
          </cell>
          <cell r="C1463">
            <v>880</v>
          </cell>
          <cell r="D1463" t="str">
            <v>Not A &amp; G</v>
          </cell>
          <cell r="E1463">
            <v>8801</v>
          </cell>
          <cell r="F1463" t="str">
            <v>Dsbn - West Dade Oper</v>
          </cell>
          <cell r="G1463" t="str">
            <v>BU</v>
          </cell>
          <cell r="H1463" t="str">
            <v>I</v>
          </cell>
          <cell r="I1463" t="str">
            <v>05140</v>
          </cell>
          <cell r="J1463" t="str">
            <v>CABLE SPLICER</v>
          </cell>
          <cell r="K1463">
            <v>1</v>
          </cell>
          <cell r="L1463">
            <v>26.3</v>
          </cell>
          <cell r="M1463">
            <v>26.3</v>
          </cell>
          <cell r="N1463" t="str">
            <v>Line</v>
          </cell>
          <cell r="O1463">
            <v>0</v>
          </cell>
          <cell r="P1463">
            <v>0</v>
          </cell>
          <cell r="Q1463">
            <v>0</v>
          </cell>
          <cell r="R1463">
            <v>26.3</v>
          </cell>
          <cell r="S1463">
            <v>0</v>
          </cell>
        </row>
        <row r="1464">
          <cell r="B1464" t="str">
            <v>Power Systems</v>
          </cell>
          <cell r="C1464">
            <v>880</v>
          </cell>
          <cell r="D1464" t="str">
            <v>Not A &amp; G</v>
          </cell>
          <cell r="E1464">
            <v>8801</v>
          </cell>
          <cell r="F1464" t="str">
            <v>Dsbn - West Dade Oper</v>
          </cell>
          <cell r="G1464" t="str">
            <v>BU</v>
          </cell>
          <cell r="H1464" t="str">
            <v>I</v>
          </cell>
          <cell r="I1464" t="str">
            <v>05475</v>
          </cell>
          <cell r="J1464" t="str">
            <v>LINE SPEC</v>
          </cell>
          <cell r="K1464">
            <v>1</v>
          </cell>
          <cell r="L1464">
            <v>26.04</v>
          </cell>
          <cell r="M1464">
            <v>26.04</v>
          </cell>
          <cell r="N1464" t="str">
            <v>Line</v>
          </cell>
          <cell r="O1464">
            <v>0</v>
          </cell>
          <cell r="P1464">
            <v>0</v>
          </cell>
          <cell r="Q1464">
            <v>0</v>
          </cell>
          <cell r="R1464">
            <v>26.04</v>
          </cell>
          <cell r="S1464">
            <v>0</v>
          </cell>
        </row>
        <row r="1465">
          <cell r="B1465" t="str">
            <v>Power Systems</v>
          </cell>
          <cell r="C1465">
            <v>880</v>
          </cell>
          <cell r="D1465" t="str">
            <v>Not A &amp; G</v>
          </cell>
          <cell r="E1465">
            <v>8801</v>
          </cell>
          <cell r="F1465" t="str">
            <v>Dsbn - West Dade Oper</v>
          </cell>
          <cell r="G1465" t="str">
            <v>BU</v>
          </cell>
          <cell r="H1465" t="str">
            <v>I</v>
          </cell>
          <cell r="I1465" t="str">
            <v>05481</v>
          </cell>
          <cell r="J1465" t="str">
            <v>LINE SPEC - SU HOT STICK</v>
          </cell>
          <cell r="K1465">
            <v>1</v>
          </cell>
          <cell r="L1465">
            <v>23.62</v>
          </cell>
          <cell r="M1465">
            <v>23.62</v>
          </cell>
          <cell r="N1465" t="str">
            <v>Line</v>
          </cell>
          <cell r="O1465">
            <v>0</v>
          </cell>
          <cell r="P1465">
            <v>0</v>
          </cell>
          <cell r="Q1465">
            <v>0</v>
          </cell>
          <cell r="R1465">
            <v>23.62</v>
          </cell>
          <cell r="S1465">
            <v>0</v>
          </cell>
        </row>
        <row r="1466">
          <cell r="B1466" t="str">
            <v>Power Systems</v>
          </cell>
          <cell r="C1466">
            <v>880</v>
          </cell>
          <cell r="D1466" t="str">
            <v>Not A &amp; G</v>
          </cell>
          <cell r="E1466">
            <v>8801</v>
          </cell>
          <cell r="F1466" t="str">
            <v>Dsbn - West Dade Oper</v>
          </cell>
          <cell r="G1466" t="str">
            <v>BU</v>
          </cell>
          <cell r="H1466" t="str">
            <v>I</v>
          </cell>
          <cell r="I1466" t="str">
            <v>05937</v>
          </cell>
          <cell r="J1466" t="str">
            <v>GROUND WORKER</v>
          </cell>
          <cell r="K1466">
            <v>1</v>
          </cell>
          <cell r="L1466">
            <v>19.22</v>
          </cell>
          <cell r="M1466">
            <v>19.22</v>
          </cell>
          <cell r="N1466" t="str">
            <v>Line</v>
          </cell>
          <cell r="O1466">
            <v>0</v>
          </cell>
          <cell r="P1466">
            <v>0</v>
          </cell>
          <cell r="Q1466">
            <v>0</v>
          </cell>
          <cell r="R1466">
            <v>19.22</v>
          </cell>
          <cell r="S1466">
            <v>0</v>
          </cell>
        </row>
        <row r="1467">
          <cell r="B1467" t="str">
            <v>Power Systems</v>
          </cell>
          <cell r="C1467">
            <v>880</v>
          </cell>
          <cell r="D1467" t="str">
            <v>Not A &amp; G</v>
          </cell>
          <cell r="E1467">
            <v>8801</v>
          </cell>
          <cell r="F1467" t="str">
            <v>Dsbn - West Dade Oper</v>
          </cell>
          <cell r="G1467" t="str">
            <v>BU</v>
          </cell>
          <cell r="H1467" t="str">
            <v>I</v>
          </cell>
          <cell r="I1467" t="str">
            <v>05944</v>
          </cell>
          <cell r="J1467" t="str">
            <v>RESTORATION SPEC</v>
          </cell>
          <cell r="K1467">
            <v>12</v>
          </cell>
          <cell r="L1467">
            <v>26.3</v>
          </cell>
          <cell r="M1467">
            <v>315.60000000000002</v>
          </cell>
          <cell r="N1467" t="str">
            <v>Line</v>
          </cell>
          <cell r="O1467">
            <v>0</v>
          </cell>
          <cell r="P1467">
            <v>0</v>
          </cell>
          <cell r="Q1467">
            <v>0</v>
          </cell>
          <cell r="R1467">
            <v>315.60000000000002</v>
          </cell>
          <cell r="S1467">
            <v>0</v>
          </cell>
        </row>
        <row r="1468">
          <cell r="B1468" t="str">
            <v>Power Systems</v>
          </cell>
          <cell r="C1468">
            <v>880</v>
          </cell>
          <cell r="D1468" t="str">
            <v>Not A &amp; G</v>
          </cell>
          <cell r="E1468">
            <v>8801</v>
          </cell>
          <cell r="F1468" t="str">
            <v>Dsbn - West Dade Oper</v>
          </cell>
          <cell r="G1468" t="str">
            <v>BU</v>
          </cell>
          <cell r="H1468" t="str">
            <v>I</v>
          </cell>
          <cell r="I1468" t="str">
            <v>05984</v>
          </cell>
          <cell r="J1468" t="str">
            <v>SR LINE SPEC OL</v>
          </cell>
          <cell r="K1468">
            <v>1</v>
          </cell>
          <cell r="L1468">
            <v>27.37</v>
          </cell>
          <cell r="M1468">
            <v>27.37</v>
          </cell>
          <cell r="N1468" t="str">
            <v>Line</v>
          </cell>
          <cell r="O1468">
            <v>0</v>
          </cell>
          <cell r="P1468">
            <v>0</v>
          </cell>
          <cell r="Q1468">
            <v>0</v>
          </cell>
          <cell r="R1468">
            <v>27.37</v>
          </cell>
          <cell r="S1468">
            <v>0</v>
          </cell>
        </row>
        <row r="1469">
          <cell r="B1469" t="str">
            <v>Power Systems</v>
          </cell>
          <cell r="C1469">
            <v>880</v>
          </cell>
          <cell r="D1469" t="str">
            <v>Not A &amp; G</v>
          </cell>
          <cell r="E1469">
            <v>8801</v>
          </cell>
          <cell r="F1469" t="str">
            <v>Dsbn - West Dade Oper</v>
          </cell>
          <cell r="G1469" t="str">
            <v>BU</v>
          </cell>
          <cell r="H1469" t="str">
            <v>I</v>
          </cell>
          <cell r="I1469" t="str">
            <v>05E05</v>
          </cell>
          <cell r="J1469" t="str">
            <v>OPERATION CLERK A STENO EARLY</v>
          </cell>
          <cell r="K1469">
            <v>1</v>
          </cell>
          <cell r="L1469">
            <v>16.82</v>
          </cell>
          <cell r="M1469">
            <v>16.82</v>
          </cell>
          <cell r="N1469" t="str">
            <v>Barg Unit Supp</v>
          </cell>
          <cell r="O1469">
            <v>0</v>
          </cell>
          <cell r="P1469">
            <v>0</v>
          </cell>
          <cell r="Q1469">
            <v>16.82</v>
          </cell>
          <cell r="R1469">
            <v>0</v>
          </cell>
          <cell r="S1469">
            <v>0</v>
          </cell>
        </row>
        <row r="1470">
          <cell r="B1470" t="str">
            <v>Power Systems</v>
          </cell>
          <cell r="C1470">
            <v>880</v>
          </cell>
          <cell r="D1470" t="str">
            <v>Not A &amp; G</v>
          </cell>
          <cell r="E1470">
            <v>8801</v>
          </cell>
          <cell r="F1470" t="str">
            <v>Dsbn - West Dade Oper</v>
          </cell>
          <cell r="G1470" t="str">
            <v>BU</v>
          </cell>
          <cell r="H1470" t="str">
            <v>I</v>
          </cell>
          <cell r="I1470" t="str">
            <v>05E05</v>
          </cell>
          <cell r="J1470" t="str">
            <v>OPERATION CLERK A STENO EARLY</v>
          </cell>
          <cell r="K1470">
            <v>1</v>
          </cell>
          <cell r="L1470">
            <v>20.12</v>
          </cell>
          <cell r="M1470">
            <v>20.12</v>
          </cell>
          <cell r="N1470" t="str">
            <v>Barg Unit Supp</v>
          </cell>
          <cell r="O1470">
            <v>0</v>
          </cell>
          <cell r="P1470">
            <v>0</v>
          </cell>
          <cell r="Q1470">
            <v>20.12</v>
          </cell>
          <cell r="R1470">
            <v>0</v>
          </cell>
          <cell r="S1470">
            <v>0</v>
          </cell>
        </row>
        <row r="1471">
          <cell r="B1471" t="str">
            <v>Power Systems</v>
          </cell>
          <cell r="C1471">
            <v>880</v>
          </cell>
          <cell r="D1471" t="str">
            <v>Not A &amp; G</v>
          </cell>
          <cell r="E1471">
            <v>8801</v>
          </cell>
          <cell r="F1471" t="str">
            <v>Dsbn - West Dade Oper</v>
          </cell>
          <cell r="G1471" t="str">
            <v>BU</v>
          </cell>
          <cell r="H1471" t="str">
            <v>I</v>
          </cell>
          <cell r="I1471" t="str">
            <v>05E37</v>
          </cell>
          <cell r="J1471" t="str">
            <v>GROUND WORKER - EARLY</v>
          </cell>
          <cell r="K1471">
            <v>8</v>
          </cell>
          <cell r="L1471">
            <v>19.22</v>
          </cell>
          <cell r="M1471">
            <v>153.76</v>
          </cell>
          <cell r="N1471" t="str">
            <v>Line</v>
          </cell>
          <cell r="O1471">
            <v>0</v>
          </cell>
          <cell r="P1471">
            <v>0</v>
          </cell>
          <cell r="Q1471">
            <v>0</v>
          </cell>
          <cell r="R1471">
            <v>153.76</v>
          </cell>
          <cell r="S1471">
            <v>0</v>
          </cell>
        </row>
        <row r="1472">
          <cell r="B1472" t="str">
            <v>Power Systems</v>
          </cell>
          <cell r="C1472">
            <v>880</v>
          </cell>
          <cell r="D1472" t="str">
            <v>Not A &amp; G</v>
          </cell>
          <cell r="E1472">
            <v>8801</v>
          </cell>
          <cell r="F1472" t="str">
            <v>Dsbn - West Dade Oper</v>
          </cell>
          <cell r="G1472" t="str">
            <v>BU</v>
          </cell>
          <cell r="H1472" t="str">
            <v>I</v>
          </cell>
          <cell r="I1472" t="str">
            <v>05E40</v>
          </cell>
          <cell r="J1472" t="str">
            <v>CABLE SPLICER - EARLY</v>
          </cell>
          <cell r="K1472">
            <v>7</v>
          </cell>
          <cell r="L1472">
            <v>26.3</v>
          </cell>
          <cell r="M1472">
            <v>184.1</v>
          </cell>
          <cell r="N1472" t="str">
            <v>Line</v>
          </cell>
          <cell r="O1472">
            <v>0</v>
          </cell>
          <cell r="P1472">
            <v>0</v>
          </cell>
          <cell r="Q1472">
            <v>0</v>
          </cell>
          <cell r="R1472">
            <v>184.1</v>
          </cell>
          <cell r="S1472">
            <v>0</v>
          </cell>
        </row>
        <row r="1473">
          <cell r="B1473" t="str">
            <v>Power Systems</v>
          </cell>
          <cell r="C1473">
            <v>880</v>
          </cell>
          <cell r="D1473" t="str">
            <v>Not A &amp; G</v>
          </cell>
          <cell r="E1473">
            <v>8801</v>
          </cell>
          <cell r="F1473" t="str">
            <v>Dsbn - West Dade Oper</v>
          </cell>
          <cell r="G1473" t="str">
            <v>BU</v>
          </cell>
          <cell r="H1473" t="str">
            <v>I</v>
          </cell>
          <cell r="I1473" t="str">
            <v>05E53</v>
          </cell>
          <cell r="J1473" t="str">
            <v>TRUCK ATTENDANT EARLY</v>
          </cell>
          <cell r="K1473">
            <v>1</v>
          </cell>
          <cell r="L1473">
            <v>18.170000000000002</v>
          </cell>
          <cell r="M1473">
            <v>18.170000000000002</v>
          </cell>
          <cell r="N1473" t="str">
            <v>Barg Unit Supp</v>
          </cell>
          <cell r="O1473">
            <v>0</v>
          </cell>
          <cell r="P1473">
            <v>0</v>
          </cell>
          <cell r="Q1473">
            <v>18.170000000000002</v>
          </cell>
          <cell r="R1473">
            <v>0</v>
          </cell>
          <cell r="S1473">
            <v>0</v>
          </cell>
        </row>
        <row r="1474">
          <cell r="B1474" t="str">
            <v>Power Systems</v>
          </cell>
          <cell r="C1474">
            <v>880</v>
          </cell>
          <cell r="D1474" t="str">
            <v>Not A &amp; G</v>
          </cell>
          <cell r="E1474">
            <v>8801</v>
          </cell>
          <cell r="F1474" t="str">
            <v>Dsbn - West Dade Oper</v>
          </cell>
          <cell r="G1474" t="str">
            <v>BU</v>
          </cell>
          <cell r="H1474" t="str">
            <v>I</v>
          </cell>
          <cell r="I1474" t="str">
            <v>05E58</v>
          </cell>
          <cell r="J1474" t="str">
            <v>DISPATCHER CLERK EARLY</v>
          </cell>
          <cell r="K1474">
            <v>1</v>
          </cell>
          <cell r="L1474">
            <v>20.100000000000001</v>
          </cell>
          <cell r="M1474">
            <v>20.100000000000001</v>
          </cell>
          <cell r="N1474" t="str">
            <v>Barg Unit Supp</v>
          </cell>
          <cell r="O1474">
            <v>0</v>
          </cell>
          <cell r="P1474">
            <v>0</v>
          </cell>
          <cell r="Q1474">
            <v>20.100000000000001</v>
          </cell>
          <cell r="R1474">
            <v>0</v>
          </cell>
          <cell r="S1474">
            <v>0</v>
          </cell>
        </row>
        <row r="1475">
          <cell r="B1475" t="str">
            <v>Power Systems</v>
          </cell>
          <cell r="C1475">
            <v>880</v>
          </cell>
          <cell r="D1475" t="str">
            <v>Not A &amp; G</v>
          </cell>
          <cell r="E1475">
            <v>8801</v>
          </cell>
          <cell r="F1475" t="str">
            <v>Dsbn - West Dade Oper</v>
          </cell>
          <cell r="G1475" t="str">
            <v>BU</v>
          </cell>
          <cell r="H1475" t="str">
            <v>I</v>
          </cell>
          <cell r="I1475" t="str">
            <v>05E58</v>
          </cell>
          <cell r="J1475" t="str">
            <v>DISPATCHER CLERK EARLY</v>
          </cell>
          <cell r="K1475">
            <v>1</v>
          </cell>
          <cell r="L1475">
            <v>20.25</v>
          </cell>
          <cell r="M1475">
            <v>20.25</v>
          </cell>
          <cell r="N1475" t="str">
            <v>Barg Unit Supp</v>
          </cell>
          <cell r="O1475">
            <v>0</v>
          </cell>
          <cell r="P1475">
            <v>0</v>
          </cell>
          <cell r="Q1475">
            <v>20.25</v>
          </cell>
          <cell r="R1475">
            <v>0</v>
          </cell>
          <cell r="S1475">
            <v>0</v>
          </cell>
        </row>
        <row r="1476">
          <cell r="B1476" t="str">
            <v>Power Systems</v>
          </cell>
          <cell r="C1476">
            <v>880</v>
          </cell>
          <cell r="D1476" t="str">
            <v>Not A &amp; G</v>
          </cell>
          <cell r="E1476">
            <v>8801</v>
          </cell>
          <cell r="F1476" t="str">
            <v>Dsbn - West Dade Oper</v>
          </cell>
          <cell r="G1476" t="str">
            <v>BU</v>
          </cell>
          <cell r="H1476" t="str">
            <v>I</v>
          </cell>
          <cell r="I1476" t="str">
            <v>05E75</v>
          </cell>
          <cell r="J1476" t="str">
            <v>LINE SPEC EARLY</v>
          </cell>
          <cell r="K1476">
            <v>10</v>
          </cell>
          <cell r="L1476">
            <v>26.04</v>
          </cell>
          <cell r="M1476">
            <v>260.39999999999998</v>
          </cell>
          <cell r="N1476" t="str">
            <v>Line</v>
          </cell>
          <cell r="O1476">
            <v>0</v>
          </cell>
          <cell r="P1476">
            <v>0</v>
          </cell>
          <cell r="Q1476">
            <v>0</v>
          </cell>
          <cell r="R1476">
            <v>260.39999999999998</v>
          </cell>
          <cell r="S1476">
            <v>0</v>
          </cell>
        </row>
        <row r="1477">
          <cell r="B1477" t="str">
            <v>Power Systems</v>
          </cell>
          <cell r="C1477">
            <v>880</v>
          </cell>
          <cell r="D1477" t="str">
            <v>Not A &amp; G</v>
          </cell>
          <cell r="E1477">
            <v>8801</v>
          </cell>
          <cell r="F1477" t="str">
            <v>Dsbn - West Dade Oper</v>
          </cell>
          <cell r="G1477" t="str">
            <v>BU</v>
          </cell>
          <cell r="H1477" t="str">
            <v>I</v>
          </cell>
          <cell r="I1477" t="str">
            <v>05E75</v>
          </cell>
          <cell r="J1477" t="str">
            <v>LINE SPECIALIST EARLY</v>
          </cell>
          <cell r="K1477">
            <v>4</v>
          </cell>
          <cell r="L1477">
            <v>26.04</v>
          </cell>
          <cell r="M1477">
            <v>104.16</v>
          </cell>
          <cell r="N1477" t="str">
            <v>Line</v>
          </cell>
          <cell r="O1477">
            <v>0</v>
          </cell>
          <cell r="P1477">
            <v>0</v>
          </cell>
          <cell r="Q1477">
            <v>0</v>
          </cell>
          <cell r="R1477">
            <v>104.16</v>
          </cell>
          <cell r="S1477">
            <v>0</v>
          </cell>
        </row>
        <row r="1478">
          <cell r="B1478" t="str">
            <v>Power Systems</v>
          </cell>
          <cell r="C1478">
            <v>880</v>
          </cell>
          <cell r="D1478" t="str">
            <v>Not A &amp; G</v>
          </cell>
          <cell r="E1478">
            <v>8801</v>
          </cell>
          <cell r="F1478" t="str">
            <v>Dsbn - West Dade Oper</v>
          </cell>
          <cell r="G1478" t="str">
            <v>BU</v>
          </cell>
          <cell r="H1478" t="str">
            <v>I</v>
          </cell>
          <cell r="I1478" t="str">
            <v>05E84</v>
          </cell>
          <cell r="J1478" t="str">
            <v>SR LINE SPEC OL EARLY</v>
          </cell>
          <cell r="K1478">
            <v>12</v>
          </cell>
          <cell r="L1478">
            <v>27.37</v>
          </cell>
          <cell r="M1478">
            <v>328.44</v>
          </cell>
          <cell r="N1478" t="str">
            <v>Line</v>
          </cell>
          <cell r="O1478">
            <v>0</v>
          </cell>
          <cell r="P1478">
            <v>0</v>
          </cell>
          <cell r="Q1478">
            <v>0</v>
          </cell>
          <cell r="R1478">
            <v>328.44</v>
          </cell>
          <cell r="S1478">
            <v>0</v>
          </cell>
        </row>
        <row r="1479">
          <cell r="B1479" t="str">
            <v>Power Systems</v>
          </cell>
          <cell r="C1479">
            <v>880</v>
          </cell>
          <cell r="D1479" t="str">
            <v>Not A &amp; G</v>
          </cell>
          <cell r="E1479">
            <v>8801</v>
          </cell>
          <cell r="F1479" t="str">
            <v>Dsbn - West Dade Oper</v>
          </cell>
          <cell r="G1479" t="str">
            <v>BU</v>
          </cell>
          <cell r="H1479" t="str">
            <v>I</v>
          </cell>
          <cell r="I1479" t="str">
            <v>05E84</v>
          </cell>
          <cell r="J1479" t="str">
            <v>SR LINE SPECIALIST OL EARLY</v>
          </cell>
          <cell r="K1479">
            <v>1</v>
          </cell>
          <cell r="L1479">
            <v>27.37</v>
          </cell>
          <cell r="M1479">
            <v>27.37</v>
          </cell>
          <cell r="N1479" t="str">
            <v>Line</v>
          </cell>
          <cell r="O1479">
            <v>0</v>
          </cell>
          <cell r="P1479">
            <v>0</v>
          </cell>
          <cell r="Q1479">
            <v>0</v>
          </cell>
          <cell r="R1479">
            <v>27.37</v>
          </cell>
          <cell r="S1479">
            <v>0</v>
          </cell>
        </row>
        <row r="1480">
          <cell r="B1480" t="str">
            <v>Power Systems</v>
          </cell>
          <cell r="C1480">
            <v>880</v>
          </cell>
          <cell r="D1480" t="str">
            <v>Not A &amp; G</v>
          </cell>
          <cell r="E1480">
            <v>8801</v>
          </cell>
          <cell r="F1480" t="str">
            <v>Dsbn - West Dade Oper</v>
          </cell>
          <cell r="G1480" t="str">
            <v>BU</v>
          </cell>
          <cell r="H1480" t="str">
            <v>I</v>
          </cell>
          <cell r="I1480" t="str">
            <v>05L37</v>
          </cell>
          <cell r="J1480" t="str">
            <v>GROUND WORKER - LATE</v>
          </cell>
          <cell r="K1480">
            <v>1</v>
          </cell>
          <cell r="L1480">
            <v>19.22</v>
          </cell>
          <cell r="M1480">
            <v>19.22</v>
          </cell>
          <cell r="N1480" t="str">
            <v>Line</v>
          </cell>
          <cell r="O1480">
            <v>0</v>
          </cell>
          <cell r="P1480">
            <v>0</v>
          </cell>
          <cell r="Q1480">
            <v>0</v>
          </cell>
          <cell r="R1480">
            <v>19.22</v>
          </cell>
          <cell r="S1480">
            <v>0</v>
          </cell>
        </row>
        <row r="1481">
          <cell r="B1481" t="str">
            <v>Power Systems</v>
          </cell>
          <cell r="C1481">
            <v>880</v>
          </cell>
          <cell r="D1481" t="str">
            <v>Not A &amp; G</v>
          </cell>
          <cell r="E1481">
            <v>8801</v>
          </cell>
          <cell r="F1481" t="str">
            <v>Dsbn - West Dade Oper</v>
          </cell>
          <cell r="G1481" t="str">
            <v>BU</v>
          </cell>
          <cell r="H1481" t="str">
            <v>I</v>
          </cell>
          <cell r="I1481" t="str">
            <v>05L75</v>
          </cell>
          <cell r="J1481" t="str">
            <v>LINE SPEC LATE</v>
          </cell>
          <cell r="K1481">
            <v>1</v>
          </cell>
          <cell r="L1481">
            <v>26.04</v>
          </cell>
          <cell r="M1481">
            <v>26.04</v>
          </cell>
          <cell r="N1481" t="str">
            <v>Line</v>
          </cell>
          <cell r="O1481">
            <v>0</v>
          </cell>
          <cell r="P1481">
            <v>0</v>
          </cell>
          <cell r="Q1481">
            <v>0</v>
          </cell>
          <cell r="R1481">
            <v>26.04</v>
          </cell>
          <cell r="S1481">
            <v>0</v>
          </cell>
        </row>
        <row r="1482">
          <cell r="B1482" t="str">
            <v>Power Systems</v>
          </cell>
          <cell r="C1482">
            <v>880</v>
          </cell>
          <cell r="D1482" t="str">
            <v>Not A &amp; G</v>
          </cell>
          <cell r="E1482">
            <v>8801</v>
          </cell>
          <cell r="F1482" t="str">
            <v>Dsbn - West Dade Oper</v>
          </cell>
          <cell r="G1482" t="str">
            <v>BU</v>
          </cell>
          <cell r="H1482" t="str">
            <v>I</v>
          </cell>
          <cell r="I1482" t="str">
            <v>05L84</v>
          </cell>
          <cell r="J1482" t="str">
            <v>SR LINE SPEC OL LATE</v>
          </cell>
          <cell r="K1482">
            <v>1</v>
          </cell>
          <cell r="L1482">
            <v>27.37</v>
          </cell>
          <cell r="M1482">
            <v>27.37</v>
          </cell>
          <cell r="N1482" t="str">
            <v>Line</v>
          </cell>
          <cell r="O1482">
            <v>0</v>
          </cell>
          <cell r="P1482">
            <v>0</v>
          </cell>
          <cell r="Q1482">
            <v>0</v>
          </cell>
          <cell r="R1482">
            <v>27.37</v>
          </cell>
          <cell r="S1482">
            <v>0</v>
          </cell>
        </row>
        <row r="1483">
          <cell r="B1483" t="str">
            <v>Power Systems</v>
          </cell>
          <cell r="C1483">
            <v>842</v>
          </cell>
          <cell r="D1483" t="str">
            <v>Not A &amp; G</v>
          </cell>
          <cell r="E1483">
            <v>8809</v>
          </cell>
          <cell r="F1483" t="str">
            <v>Dsbn - West Dade Supvs &amp; Dsign</v>
          </cell>
          <cell r="G1483" t="str">
            <v>XM</v>
          </cell>
          <cell r="H1483" t="str">
            <v>S</v>
          </cell>
          <cell r="I1483" t="str">
            <v>01M05</v>
          </cell>
          <cell r="J1483" t="str">
            <v>DISTRIBUTION SUPV I</v>
          </cell>
          <cell r="K1483">
            <v>1</v>
          </cell>
          <cell r="L1483">
            <v>41.31</v>
          </cell>
          <cell r="M1483">
            <v>41.31</v>
          </cell>
          <cell r="N1483" t="str">
            <v>Spv/Sup</v>
          </cell>
          <cell r="O1483">
            <v>0</v>
          </cell>
          <cell r="P1483">
            <v>41.31</v>
          </cell>
          <cell r="Q1483">
            <v>0</v>
          </cell>
          <cell r="R1483">
            <v>0</v>
          </cell>
          <cell r="S1483">
            <v>0</v>
          </cell>
        </row>
        <row r="1484">
          <cell r="B1484" t="str">
            <v>Power Systems</v>
          </cell>
          <cell r="C1484">
            <v>842</v>
          </cell>
          <cell r="D1484" t="str">
            <v>Not A &amp; G</v>
          </cell>
          <cell r="E1484">
            <v>8809</v>
          </cell>
          <cell r="F1484" t="str">
            <v>Dsbn - West Dade Supvs &amp; Dsign</v>
          </cell>
          <cell r="G1484" t="str">
            <v>XM</v>
          </cell>
          <cell r="H1484" t="str">
            <v>S</v>
          </cell>
          <cell r="I1484" t="str">
            <v>01M05</v>
          </cell>
          <cell r="J1484" t="str">
            <v>DISTRIBUTION SUPV I</v>
          </cell>
          <cell r="K1484">
            <v>1</v>
          </cell>
          <cell r="L1484">
            <v>41.8</v>
          </cell>
          <cell r="M1484">
            <v>41.8</v>
          </cell>
          <cell r="N1484" t="str">
            <v>Spv/Sup</v>
          </cell>
          <cell r="O1484">
            <v>0</v>
          </cell>
          <cell r="P1484">
            <v>41.8</v>
          </cell>
          <cell r="Q1484">
            <v>0</v>
          </cell>
          <cell r="R1484">
            <v>0</v>
          </cell>
          <cell r="S1484">
            <v>0</v>
          </cell>
        </row>
        <row r="1485">
          <cell r="B1485" t="str">
            <v>Power Systems</v>
          </cell>
          <cell r="C1485">
            <v>842</v>
          </cell>
          <cell r="D1485" t="str">
            <v>Not A &amp; G</v>
          </cell>
          <cell r="E1485">
            <v>8809</v>
          </cell>
          <cell r="F1485" t="str">
            <v>Dsbn - West Dade Supvs &amp; Dsign</v>
          </cell>
          <cell r="G1485" t="str">
            <v>XM</v>
          </cell>
          <cell r="H1485" t="str">
            <v>I</v>
          </cell>
          <cell r="I1485" t="str">
            <v>01M14</v>
          </cell>
          <cell r="J1485" t="str">
            <v>DISTRIBUTION ENG &amp; OPS SR ENGI</v>
          </cell>
          <cell r="K1485">
            <v>1</v>
          </cell>
          <cell r="L1485">
            <v>37.450000000000003</v>
          </cell>
          <cell r="M1485">
            <v>37.450000000000003</v>
          </cell>
          <cell r="N1485" t="str">
            <v>Spv/Sup</v>
          </cell>
          <cell r="O1485">
            <v>0</v>
          </cell>
          <cell r="P1485">
            <v>37.450000000000003</v>
          </cell>
          <cell r="Q1485">
            <v>0</v>
          </cell>
          <cell r="R1485">
            <v>0</v>
          </cell>
          <cell r="S1485">
            <v>0</v>
          </cell>
        </row>
        <row r="1486">
          <cell r="B1486" t="str">
            <v>Power Systems</v>
          </cell>
          <cell r="C1486">
            <v>842</v>
          </cell>
          <cell r="D1486" t="str">
            <v>Not A &amp; G</v>
          </cell>
          <cell r="E1486">
            <v>8809</v>
          </cell>
          <cell r="F1486" t="str">
            <v>Dsbn - West Dade Supvs &amp; Dsign</v>
          </cell>
          <cell r="G1486" t="str">
            <v>XM</v>
          </cell>
          <cell r="H1486" t="str">
            <v>I</v>
          </cell>
          <cell r="I1486" t="str">
            <v>01MAA</v>
          </cell>
          <cell r="J1486" t="str">
            <v>SR SYSTEM PROJECT MGR</v>
          </cell>
          <cell r="K1486">
            <v>1</v>
          </cell>
          <cell r="L1486">
            <v>32.94</v>
          </cell>
          <cell r="M1486">
            <v>32.94</v>
          </cell>
          <cell r="N1486" t="str">
            <v>Spv/Sup</v>
          </cell>
          <cell r="O1486">
            <v>0</v>
          </cell>
          <cell r="P1486">
            <v>32.94</v>
          </cell>
          <cell r="Q1486">
            <v>0</v>
          </cell>
          <cell r="R1486">
            <v>0</v>
          </cell>
          <cell r="S1486">
            <v>0</v>
          </cell>
        </row>
        <row r="1487">
          <cell r="B1487" t="str">
            <v>Power Systems</v>
          </cell>
          <cell r="C1487">
            <v>842</v>
          </cell>
          <cell r="D1487" t="str">
            <v>Not A &amp; G</v>
          </cell>
          <cell r="E1487">
            <v>8809</v>
          </cell>
          <cell r="F1487" t="str">
            <v>Dsbn - West Dade Supvs &amp; Dsign</v>
          </cell>
          <cell r="G1487" t="str">
            <v>XM</v>
          </cell>
          <cell r="H1487" t="str">
            <v>I</v>
          </cell>
          <cell r="I1487" t="str">
            <v>01MB6</v>
          </cell>
          <cell r="J1487" t="str">
            <v>SYSTEM PROJECT MGR</v>
          </cell>
          <cell r="K1487">
            <v>1</v>
          </cell>
          <cell r="L1487">
            <v>28.11</v>
          </cell>
          <cell r="M1487">
            <v>28.11</v>
          </cell>
          <cell r="N1487" t="str">
            <v>Spv/Sup</v>
          </cell>
          <cell r="O1487">
            <v>0</v>
          </cell>
          <cell r="P1487">
            <v>28.11</v>
          </cell>
          <cell r="Q1487">
            <v>0</v>
          </cell>
          <cell r="R1487">
            <v>0</v>
          </cell>
          <cell r="S1487">
            <v>0</v>
          </cell>
        </row>
        <row r="1488">
          <cell r="B1488" t="str">
            <v>Power Systems</v>
          </cell>
          <cell r="C1488">
            <v>842</v>
          </cell>
          <cell r="D1488" t="str">
            <v>Not A &amp; G</v>
          </cell>
          <cell r="E1488">
            <v>8809</v>
          </cell>
          <cell r="F1488" t="str">
            <v>Dsbn - West Dade Supvs &amp; Dsign</v>
          </cell>
          <cell r="G1488" t="str">
            <v>XM</v>
          </cell>
          <cell r="H1488" t="str">
            <v>I</v>
          </cell>
          <cell r="I1488" t="str">
            <v>01MC6</v>
          </cell>
          <cell r="J1488" t="str">
            <v>PROJECT DESIGNER I</v>
          </cell>
          <cell r="K1488">
            <v>1</v>
          </cell>
          <cell r="L1488">
            <v>24.49</v>
          </cell>
          <cell r="M1488">
            <v>24.49</v>
          </cell>
          <cell r="N1488" t="str">
            <v>Spv/Sup</v>
          </cell>
          <cell r="O1488">
            <v>0</v>
          </cell>
          <cell r="P1488">
            <v>24.49</v>
          </cell>
          <cell r="Q1488">
            <v>0</v>
          </cell>
          <cell r="R1488">
            <v>0</v>
          </cell>
          <cell r="S1488">
            <v>0</v>
          </cell>
        </row>
        <row r="1489">
          <cell r="B1489" t="str">
            <v>Power Systems</v>
          </cell>
          <cell r="C1489">
            <v>842</v>
          </cell>
          <cell r="D1489" t="str">
            <v>Not A &amp; G</v>
          </cell>
          <cell r="E1489">
            <v>8809</v>
          </cell>
          <cell r="F1489" t="str">
            <v>Dsbn - West Dade Supvs &amp; Dsign</v>
          </cell>
          <cell r="G1489" t="str">
            <v>XM</v>
          </cell>
          <cell r="H1489" t="str">
            <v>I</v>
          </cell>
          <cell r="I1489" t="str">
            <v>01MC6</v>
          </cell>
          <cell r="J1489" t="str">
            <v>PROJECT DESIGNER I</v>
          </cell>
          <cell r="K1489">
            <v>1</v>
          </cell>
          <cell r="L1489">
            <v>25.88</v>
          </cell>
          <cell r="M1489">
            <v>25.88</v>
          </cell>
          <cell r="N1489" t="str">
            <v>Spv/Sup</v>
          </cell>
          <cell r="O1489">
            <v>0</v>
          </cell>
          <cell r="P1489">
            <v>25.88</v>
          </cell>
          <cell r="Q1489">
            <v>0</v>
          </cell>
          <cell r="R1489">
            <v>0</v>
          </cell>
          <cell r="S1489">
            <v>0</v>
          </cell>
        </row>
        <row r="1490">
          <cell r="B1490" t="str">
            <v>Power Systems</v>
          </cell>
          <cell r="C1490">
            <v>842</v>
          </cell>
          <cell r="D1490" t="str">
            <v>Not A &amp; G</v>
          </cell>
          <cell r="E1490">
            <v>8809</v>
          </cell>
          <cell r="F1490" t="str">
            <v>Dsbn - West Dade Supvs &amp; Dsign</v>
          </cell>
          <cell r="G1490" t="str">
            <v>XM</v>
          </cell>
          <cell r="H1490" t="str">
            <v>I</v>
          </cell>
          <cell r="I1490" t="str">
            <v>01MD5</v>
          </cell>
          <cell r="J1490" t="str">
            <v>CUSTOMER PROJECT MGR II</v>
          </cell>
          <cell r="K1490">
            <v>1</v>
          </cell>
          <cell r="L1490">
            <v>21.81</v>
          </cell>
          <cell r="M1490">
            <v>21.81</v>
          </cell>
          <cell r="N1490" t="str">
            <v>Spv/Sup</v>
          </cell>
          <cell r="O1490">
            <v>0</v>
          </cell>
          <cell r="P1490">
            <v>21.81</v>
          </cell>
          <cell r="Q1490">
            <v>0</v>
          </cell>
          <cell r="R1490">
            <v>0</v>
          </cell>
          <cell r="S1490">
            <v>0</v>
          </cell>
        </row>
        <row r="1491">
          <cell r="B1491" t="str">
            <v>Power Systems</v>
          </cell>
          <cell r="C1491">
            <v>842</v>
          </cell>
          <cell r="D1491" t="str">
            <v>Not A &amp; G</v>
          </cell>
          <cell r="E1491">
            <v>8809</v>
          </cell>
          <cell r="F1491" t="str">
            <v>Dsbn - West Dade Supvs &amp; Dsign</v>
          </cell>
          <cell r="G1491" t="str">
            <v>XM</v>
          </cell>
          <cell r="H1491" t="str">
            <v>I</v>
          </cell>
          <cell r="I1491" t="str">
            <v>01MD6</v>
          </cell>
          <cell r="J1491" t="str">
            <v>CUSTOMER PROJECT MGR I</v>
          </cell>
          <cell r="K1491">
            <v>1</v>
          </cell>
          <cell r="L1491">
            <v>24.49</v>
          </cell>
          <cell r="M1491">
            <v>24.49</v>
          </cell>
          <cell r="N1491" t="str">
            <v>Spv/Sup</v>
          </cell>
          <cell r="O1491">
            <v>0</v>
          </cell>
          <cell r="P1491">
            <v>24.49</v>
          </cell>
          <cell r="Q1491">
            <v>0</v>
          </cell>
          <cell r="R1491">
            <v>0</v>
          </cell>
          <cell r="S1491">
            <v>0</v>
          </cell>
        </row>
        <row r="1492">
          <cell r="B1492" t="str">
            <v>Power Systems</v>
          </cell>
          <cell r="C1492">
            <v>842</v>
          </cell>
          <cell r="D1492" t="str">
            <v>Not A &amp; G</v>
          </cell>
          <cell r="E1492">
            <v>8809</v>
          </cell>
          <cell r="F1492" t="str">
            <v>Dsbn - West Dade Supvs &amp; Dsign</v>
          </cell>
          <cell r="G1492" t="str">
            <v>XM</v>
          </cell>
          <cell r="H1492" t="str">
            <v>I</v>
          </cell>
          <cell r="I1492" t="str">
            <v>01MD6</v>
          </cell>
          <cell r="J1492" t="str">
            <v>CUSTOMER PROJECT MGR I</v>
          </cell>
          <cell r="K1492">
            <v>2</v>
          </cell>
          <cell r="L1492">
            <v>24.73</v>
          </cell>
          <cell r="M1492">
            <v>49.46</v>
          </cell>
          <cell r="N1492" t="str">
            <v>Spv/Sup</v>
          </cell>
          <cell r="O1492">
            <v>0</v>
          </cell>
          <cell r="P1492">
            <v>49.46</v>
          </cell>
          <cell r="Q1492">
            <v>0</v>
          </cell>
          <cell r="R1492">
            <v>0</v>
          </cell>
          <cell r="S1492">
            <v>0</v>
          </cell>
        </row>
        <row r="1493">
          <cell r="B1493" t="str">
            <v>Power Systems</v>
          </cell>
          <cell r="C1493">
            <v>842</v>
          </cell>
          <cell r="D1493" t="str">
            <v>Not A &amp; G</v>
          </cell>
          <cell r="E1493">
            <v>8809</v>
          </cell>
          <cell r="F1493" t="str">
            <v>Dsbn - West Dade Supvs &amp; Dsign</v>
          </cell>
          <cell r="G1493" t="str">
            <v>XM</v>
          </cell>
          <cell r="H1493" t="str">
            <v>I</v>
          </cell>
          <cell r="I1493" t="str">
            <v>01MD6</v>
          </cell>
          <cell r="J1493" t="str">
            <v>CUSTOMER PROJECT MGR I</v>
          </cell>
          <cell r="K1493">
            <v>1</v>
          </cell>
          <cell r="L1493">
            <v>25.68</v>
          </cell>
          <cell r="M1493">
            <v>25.68</v>
          </cell>
          <cell r="N1493" t="str">
            <v>Spv/Sup</v>
          </cell>
          <cell r="O1493">
            <v>0</v>
          </cell>
          <cell r="P1493">
            <v>25.68</v>
          </cell>
          <cell r="Q1493">
            <v>0</v>
          </cell>
          <cell r="R1493">
            <v>0</v>
          </cell>
          <cell r="S1493">
            <v>0</v>
          </cell>
        </row>
        <row r="1494">
          <cell r="B1494" t="str">
            <v>Power Systems</v>
          </cell>
          <cell r="C1494">
            <v>842</v>
          </cell>
          <cell r="D1494" t="str">
            <v>Not A &amp; G</v>
          </cell>
          <cell r="E1494">
            <v>8809</v>
          </cell>
          <cell r="F1494" t="str">
            <v>Dsbn - West Dade Supvs &amp; Dsign</v>
          </cell>
          <cell r="G1494" t="str">
            <v>XM</v>
          </cell>
          <cell r="H1494" t="str">
            <v>M</v>
          </cell>
          <cell r="I1494" t="str">
            <v>01ME3</v>
          </cell>
          <cell r="J1494" t="str">
            <v>DISTRIBUTION AREA MGR I</v>
          </cell>
          <cell r="K1494">
            <v>1</v>
          </cell>
          <cell r="L1494">
            <v>50.83</v>
          </cell>
          <cell r="M1494">
            <v>50.83</v>
          </cell>
          <cell r="N1494" t="str">
            <v>Spv/Sup</v>
          </cell>
          <cell r="O1494">
            <v>0</v>
          </cell>
          <cell r="P1494">
            <v>50.83</v>
          </cell>
          <cell r="Q1494">
            <v>0</v>
          </cell>
          <cell r="R1494">
            <v>0</v>
          </cell>
          <cell r="S1494">
            <v>0</v>
          </cell>
        </row>
        <row r="1495">
          <cell r="B1495" t="str">
            <v>Power Systems</v>
          </cell>
          <cell r="C1495">
            <v>842</v>
          </cell>
          <cell r="D1495" t="str">
            <v>Not A &amp; G</v>
          </cell>
          <cell r="E1495">
            <v>8809</v>
          </cell>
          <cell r="F1495" t="str">
            <v>Dsbn - West Dade Supvs &amp; Dsign</v>
          </cell>
          <cell r="G1495" t="str">
            <v>XM</v>
          </cell>
          <cell r="H1495" t="str">
            <v>I</v>
          </cell>
          <cell r="I1495" t="str">
            <v>01ME6</v>
          </cell>
          <cell r="J1495" t="str">
            <v>PROJECT DESIGNER II</v>
          </cell>
          <cell r="K1495">
            <v>1</v>
          </cell>
          <cell r="L1495">
            <v>23.28</v>
          </cell>
          <cell r="M1495">
            <v>23.28</v>
          </cell>
          <cell r="N1495" t="str">
            <v>Spv/Sup</v>
          </cell>
          <cell r="O1495">
            <v>0</v>
          </cell>
          <cell r="P1495">
            <v>23.28</v>
          </cell>
          <cell r="Q1495">
            <v>0</v>
          </cell>
          <cell r="R1495">
            <v>0</v>
          </cell>
          <cell r="S1495">
            <v>0</v>
          </cell>
        </row>
        <row r="1496">
          <cell r="B1496" t="str">
            <v>Power Systems</v>
          </cell>
          <cell r="C1496">
            <v>842</v>
          </cell>
          <cell r="D1496" t="str">
            <v>Not A &amp; G</v>
          </cell>
          <cell r="E1496">
            <v>8809</v>
          </cell>
          <cell r="F1496" t="str">
            <v>Dsbn - West Dade Supvs &amp; Dsign</v>
          </cell>
          <cell r="G1496" t="str">
            <v>XM</v>
          </cell>
          <cell r="H1496" t="str">
            <v>I</v>
          </cell>
          <cell r="I1496" t="str">
            <v>01ME6</v>
          </cell>
          <cell r="J1496" t="str">
            <v>PROJECT DESIGNER II</v>
          </cell>
          <cell r="K1496">
            <v>2</v>
          </cell>
          <cell r="L1496">
            <v>23.33</v>
          </cell>
          <cell r="M1496">
            <v>46.66</v>
          </cell>
          <cell r="N1496" t="str">
            <v>Spv/Sup</v>
          </cell>
          <cell r="O1496">
            <v>0</v>
          </cell>
          <cell r="P1496">
            <v>46.66</v>
          </cell>
          <cell r="Q1496">
            <v>0</v>
          </cell>
          <cell r="R1496">
            <v>0</v>
          </cell>
          <cell r="S1496">
            <v>0</v>
          </cell>
        </row>
        <row r="1497">
          <cell r="B1497" t="str">
            <v>Power Systems</v>
          </cell>
          <cell r="C1497">
            <v>842</v>
          </cell>
          <cell r="D1497" t="str">
            <v>Not A &amp; G</v>
          </cell>
          <cell r="E1497">
            <v>8809</v>
          </cell>
          <cell r="F1497" t="str">
            <v>Dsbn - West Dade Supvs &amp; Dsign</v>
          </cell>
          <cell r="G1497" t="str">
            <v>XM</v>
          </cell>
          <cell r="H1497" t="str">
            <v>I</v>
          </cell>
          <cell r="I1497" t="str">
            <v>01MF6</v>
          </cell>
          <cell r="J1497" t="str">
            <v>ASSOCIATE PROJECT DESIGNER</v>
          </cell>
          <cell r="K1497">
            <v>1</v>
          </cell>
          <cell r="L1497">
            <v>19.68</v>
          </cell>
          <cell r="M1497">
            <v>19.68</v>
          </cell>
          <cell r="N1497" t="str">
            <v>Spv/Sup</v>
          </cell>
          <cell r="O1497">
            <v>0</v>
          </cell>
          <cell r="P1497">
            <v>19.68</v>
          </cell>
          <cell r="Q1497">
            <v>0</v>
          </cell>
          <cell r="R1497">
            <v>0</v>
          </cell>
          <cell r="S1497">
            <v>0</v>
          </cell>
        </row>
        <row r="1498">
          <cell r="B1498" t="str">
            <v>Power Systems</v>
          </cell>
          <cell r="C1498">
            <v>842</v>
          </cell>
          <cell r="D1498" t="str">
            <v>Not A &amp; G</v>
          </cell>
          <cell r="E1498">
            <v>8809</v>
          </cell>
          <cell r="F1498" t="str">
            <v>Dsbn - West Dade Supvs &amp; Dsign</v>
          </cell>
          <cell r="G1498" t="str">
            <v>XM</v>
          </cell>
          <cell r="H1498" t="str">
            <v>S</v>
          </cell>
          <cell r="I1498" t="str">
            <v>01MK5</v>
          </cell>
          <cell r="J1498" t="str">
            <v>SR CONTR CONSTRUCTION REPRESEN</v>
          </cell>
          <cell r="K1498">
            <v>1</v>
          </cell>
          <cell r="L1498">
            <v>31.55</v>
          </cell>
          <cell r="M1498">
            <v>31.55</v>
          </cell>
          <cell r="N1498" t="str">
            <v>Spv/Sup</v>
          </cell>
          <cell r="O1498">
            <v>0</v>
          </cell>
          <cell r="P1498">
            <v>31.55</v>
          </cell>
          <cell r="Q1498">
            <v>0</v>
          </cell>
          <cell r="R1498">
            <v>0</v>
          </cell>
          <cell r="S1498">
            <v>0</v>
          </cell>
        </row>
        <row r="1499">
          <cell r="B1499" t="str">
            <v>Power Systems</v>
          </cell>
          <cell r="C1499">
            <v>842</v>
          </cell>
          <cell r="D1499" t="str">
            <v>Not A &amp; G</v>
          </cell>
          <cell r="E1499">
            <v>8809</v>
          </cell>
          <cell r="F1499" t="str">
            <v>Dsbn - West Dade Supvs &amp; Dsign</v>
          </cell>
          <cell r="G1499" t="str">
            <v>XM</v>
          </cell>
          <cell r="H1499" t="str">
            <v>I</v>
          </cell>
          <cell r="I1499" t="str">
            <v>01ML5</v>
          </cell>
          <cell r="J1499" t="str">
            <v>CONTRACTOR CONSTRUCTION REP</v>
          </cell>
          <cell r="K1499">
            <v>1</v>
          </cell>
          <cell r="L1499">
            <v>28.81</v>
          </cell>
          <cell r="M1499">
            <v>28.81</v>
          </cell>
          <cell r="N1499" t="str">
            <v>Spv/Sup</v>
          </cell>
          <cell r="O1499">
            <v>0</v>
          </cell>
          <cell r="P1499">
            <v>28.81</v>
          </cell>
          <cell r="Q1499">
            <v>0</v>
          </cell>
          <cell r="R1499">
            <v>0</v>
          </cell>
          <cell r="S1499">
            <v>0</v>
          </cell>
        </row>
        <row r="1500">
          <cell r="B1500" t="str">
            <v>Power Systems</v>
          </cell>
          <cell r="C1500">
            <v>842</v>
          </cell>
          <cell r="D1500" t="str">
            <v>Not A &amp; G</v>
          </cell>
          <cell r="E1500">
            <v>8809</v>
          </cell>
          <cell r="F1500" t="str">
            <v>Dsbn - West Dade Supvs &amp; Dsign</v>
          </cell>
          <cell r="G1500" t="str">
            <v>XM</v>
          </cell>
          <cell r="H1500" t="str">
            <v>I</v>
          </cell>
          <cell r="I1500" t="str">
            <v>01ML5</v>
          </cell>
          <cell r="J1500" t="str">
            <v>CONTRACTOR CONSTRUCTION REP</v>
          </cell>
          <cell r="K1500">
            <v>1</v>
          </cell>
          <cell r="L1500">
            <v>29.06</v>
          </cell>
          <cell r="M1500">
            <v>29.06</v>
          </cell>
          <cell r="N1500" t="str">
            <v>Spv/Sup</v>
          </cell>
          <cell r="O1500">
            <v>0</v>
          </cell>
          <cell r="P1500">
            <v>29.06</v>
          </cell>
          <cell r="Q1500">
            <v>0</v>
          </cell>
          <cell r="R1500">
            <v>0</v>
          </cell>
          <cell r="S1500">
            <v>0</v>
          </cell>
        </row>
        <row r="1501">
          <cell r="B1501" t="str">
            <v>Power Systems</v>
          </cell>
          <cell r="C1501">
            <v>842</v>
          </cell>
          <cell r="D1501" t="str">
            <v>Not A &amp; G</v>
          </cell>
          <cell r="E1501">
            <v>8809</v>
          </cell>
          <cell r="F1501" t="str">
            <v>Dsbn - West Dade Supvs &amp; Dsign</v>
          </cell>
          <cell r="G1501" t="str">
            <v>XM</v>
          </cell>
          <cell r="H1501" t="str">
            <v>S</v>
          </cell>
          <cell r="I1501" t="str">
            <v>01MP5</v>
          </cell>
          <cell r="J1501" t="str">
            <v>DISTRIBUTION SUPV II</v>
          </cell>
          <cell r="K1501">
            <v>1</v>
          </cell>
          <cell r="L1501">
            <v>35.229999999999997</v>
          </cell>
          <cell r="M1501">
            <v>35.229999999999997</v>
          </cell>
          <cell r="N1501" t="str">
            <v>Spv/Sup</v>
          </cell>
          <cell r="O1501">
            <v>0</v>
          </cell>
          <cell r="P1501">
            <v>35.229999999999997</v>
          </cell>
          <cell r="Q1501">
            <v>0</v>
          </cell>
          <cell r="R1501">
            <v>0</v>
          </cell>
          <cell r="S1501">
            <v>0</v>
          </cell>
        </row>
        <row r="1502">
          <cell r="B1502" t="str">
            <v>Power Systems</v>
          </cell>
          <cell r="C1502">
            <v>842</v>
          </cell>
          <cell r="D1502" t="str">
            <v>Not A &amp; G</v>
          </cell>
          <cell r="E1502">
            <v>8809</v>
          </cell>
          <cell r="F1502" t="str">
            <v>Dsbn - West Dade Supvs &amp; Dsign</v>
          </cell>
          <cell r="G1502" t="str">
            <v>XM</v>
          </cell>
          <cell r="H1502" t="str">
            <v>S</v>
          </cell>
          <cell r="I1502" t="str">
            <v>01MP5</v>
          </cell>
          <cell r="J1502" t="str">
            <v>DISTRIBUTION SUPV II</v>
          </cell>
          <cell r="K1502">
            <v>1</v>
          </cell>
          <cell r="L1502">
            <v>35.96</v>
          </cell>
          <cell r="M1502">
            <v>35.96</v>
          </cell>
          <cell r="N1502" t="str">
            <v>Spv/Sup</v>
          </cell>
          <cell r="O1502">
            <v>0</v>
          </cell>
          <cell r="P1502">
            <v>35.96</v>
          </cell>
          <cell r="Q1502">
            <v>0</v>
          </cell>
          <cell r="R1502">
            <v>0</v>
          </cell>
          <cell r="S1502">
            <v>0</v>
          </cell>
        </row>
        <row r="1503">
          <cell r="B1503" t="str">
            <v>Power Systems</v>
          </cell>
          <cell r="C1503">
            <v>842</v>
          </cell>
          <cell r="D1503" t="str">
            <v>Not A &amp; G</v>
          </cell>
          <cell r="E1503">
            <v>8809</v>
          </cell>
          <cell r="F1503" t="str">
            <v>Dsbn - West Dade Supvs &amp; Dsign</v>
          </cell>
          <cell r="G1503" t="str">
            <v>XM</v>
          </cell>
          <cell r="H1503" t="str">
            <v>S</v>
          </cell>
          <cell r="I1503" t="str">
            <v>01MP5</v>
          </cell>
          <cell r="J1503" t="str">
            <v>DISTRIBUTION SUPV II</v>
          </cell>
          <cell r="K1503">
            <v>1</v>
          </cell>
          <cell r="L1503">
            <v>36.450000000000003</v>
          </cell>
          <cell r="M1503">
            <v>36.450000000000003</v>
          </cell>
          <cell r="N1503" t="str">
            <v>Spv/Sup</v>
          </cell>
          <cell r="O1503">
            <v>0</v>
          </cell>
          <cell r="P1503">
            <v>36.450000000000003</v>
          </cell>
          <cell r="Q1503">
            <v>0</v>
          </cell>
          <cell r="R1503">
            <v>0</v>
          </cell>
          <cell r="S1503">
            <v>0</v>
          </cell>
        </row>
        <row r="1504">
          <cell r="B1504" t="str">
            <v>Power Systems</v>
          </cell>
          <cell r="C1504">
            <v>842</v>
          </cell>
          <cell r="D1504" t="str">
            <v>Not A &amp; G</v>
          </cell>
          <cell r="E1504">
            <v>8809</v>
          </cell>
          <cell r="F1504" t="str">
            <v>Dsbn - West Dade Supvs &amp; Dsign</v>
          </cell>
          <cell r="G1504" t="str">
            <v>XM</v>
          </cell>
          <cell r="H1504" t="str">
            <v>S</v>
          </cell>
          <cell r="I1504" t="str">
            <v>01MP5</v>
          </cell>
          <cell r="J1504" t="str">
            <v>DISTRIBUTION SUPV II</v>
          </cell>
          <cell r="K1504">
            <v>1</v>
          </cell>
          <cell r="L1504">
            <v>36.549999999999997</v>
          </cell>
          <cell r="M1504">
            <v>36.549999999999997</v>
          </cell>
          <cell r="N1504" t="str">
            <v>Spv/Sup</v>
          </cell>
          <cell r="O1504">
            <v>0</v>
          </cell>
          <cell r="P1504">
            <v>36.549999999999997</v>
          </cell>
          <cell r="Q1504">
            <v>0</v>
          </cell>
          <cell r="R1504">
            <v>0</v>
          </cell>
          <cell r="S1504">
            <v>0</v>
          </cell>
        </row>
        <row r="1505">
          <cell r="B1505" t="str">
            <v>Power Systems</v>
          </cell>
          <cell r="C1505">
            <v>842</v>
          </cell>
          <cell r="D1505" t="str">
            <v>Not A &amp; G</v>
          </cell>
          <cell r="E1505">
            <v>8809</v>
          </cell>
          <cell r="F1505" t="str">
            <v>Dsbn - West Dade Supvs &amp; Dsign</v>
          </cell>
          <cell r="G1505" t="str">
            <v>XM</v>
          </cell>
          <cell r="H1505" t="str">
            <v>S</v>
          </cell>
          <cell r="I1505" t="str">
            <v>01MP5</v>
          </cell>
          <cell r="J1505" t="str">
            <v>DISTRIBUTION SUPV II</v>
          </cell>
          <cell r="K1505">
            <v>1</v>
          </cell>
          <cell r="L1505">
            <v>37.229999999999997</v>
          </cell>
          <cell r="M1505">
            <v>37.229999999999997</v>
          </cell>
          <cell r="N1505" t="str">
            <v>Spv/Sup</v>
          </cell>
          <cell r="O1505">
            <v>0</v>
          </cell>
          <cell r="P1505">
            <v>37.229999999999997</v>
          </cell>
          <cell r="Q1505">
            <v>0</v>
          </cell>
          <cell r="R1505">
            <v>0</v>
          </cell>
          <cell r="S1505">
            <v>0</v>
          </cell>
        </row>
        <row r="1506">
          <cell r="B1506" t="str">
            <v>Power Systems</v>
          </cell>
          <cell r="C1506">
            <v>842</v>
          </cell>
          <cell r="D1506" t="str">
            <v>Not A &amp; G</v>
          </cell>
          <cell r="E1506">
            <v>8809</v>
          </cell>
          <cell r="F1506" t="str">
            <v>Dsbn - West Dade Supvs &amp; Dsign</v>
          </cell>
          <cell r="G1506" t="str">
            <v>XM</v>
          </cell>
          <cell r="H1506" t="str">
            <v>S</v>
          </cell>
          <cell r="I1506" t="str">
            <v>01MQ5</v>
          </cell>
          <cell r="J1506" t="str">
            <v>DISTRIBUTION SUPERVISOR III</v>
          </cell>
          <cell r="K1506">
            <v>1</v>
          </cell>
          <cell r="L1506">
            <v>30.2</v>
          </cell>
          <cell r="M1506">
            <v>30.2</v>
          </cell>
          <cell r="N1506" t="str">
            <v>Spv/Sup</v>
          </cell>
          <cell r="O1506">
            <v>0</v>
          </cell>
          <cell r="P1506">
            <v>30.2</v>
          </cell>
          <cell r="Q1506">
            <v>0</v>
          </cell>
          <cell r="R1506">
            <v>0</v>
          </cell>
          <cell r="S1506">
            <v>0</v>
          </cell>
        </row>
        <row r="1507">
          <cell r="B1507" t="str">
            <v>Power Systems</v>
          </cell>
          <cell r="C1507">
            <v>842</v>
          </cell>
          <cell r="D1507" t="str">
            <v>Not A &amp; G</v>
          </cell>
          <cell r="E1507">
            <v>8809</v>
          </cell>
          <cell r="F1507" t="str">
            <v>Dsbn - West Dade Supvs &amp; Dsign</v>
          </cell>
          <cell r="G1507" t="str">
            <v>NB</v>
          </cell>
          <cell r="H1507" t="str">
            <v>I</v>
          </cell>
          <cell r="I1507" t="str">
            <v>01X63</v>
          </cell>
          <cell r="J1507" t="str">
            <v>ADMINISTRATIVE SPECIALIST I</v>
          </cell>
          <cell r="K1507">
            <v>1</v>
          </cell>
          <cell r="L1507">
            <v>13.96</v>
          </cell>
          <cell r="M1507">
            <v>13.96</v>
          </cell>
          <cell r="N1507" t="str">
            <v>Spv/Sup</v>
          </cell>
          <cell r="O1507">
            <v>0</v>
          </cell>
          <cell r="P1507">
            <v>13.96</v>
          </cell>
          <cell r="Q1507">
            <v>0</v>
          </cell>
          <cell r="R1507">
            <v>0</v>
          </cell>
          <cell r="S1507">
            <v>0</v>
          </cell>
        </row>
        <row r="1508">
          <cell r="B1508" t="str">
            <v>Power Systems</v>
          </cell>
          <cell r="C1508">
            <v>842</v>
          </cell>
          <cell r="D1508" t="str">
            <v>Not A &amp; G</v>
          </cell>
          <cell r="E1508">
            <v>8809</v>
          </cell>
          <cell r="F1508" t="str">
            <v>Dsbn - West Dade Supvs &amp; Dsign</v>
          </cell>
          <cell r="G1508" t="str">
            <v>NB</v>
          </cell>
          <cell r="H1508" t="str">
            <v>I</v>
          </cell>
          <cell r="I1508" t="str">
            <v>01X64</v>
          </cell>
          <cell r="J1508" t="str">
            <v>ADMINISTRATIVE TECHNICIAN</v>
          </cell>
          <cell r="K1508">
            <v>1</v>
          </cell>
          <cell r="L1508">
            <v>15.44</v>
          </cell>
          <cell r="M1508">
            <v>15.44</v>
          </cell>
          <cell r="N1508" t="str">
            <v>Spv/Sup</v>
          </cell>
          <cell r="O1508">
            <v>0</v>
          </cell>
          <cell r="P1508">
            <v>15.44</v>
          </cell>
          <cell r="Q1508">
            <v>0</v>
          </cell>
          <cell r="R1508">
            <v>0</v>
          </cell>
          <cell r="S1508">
            <v>0</v>
          </cell>
        </row>
        <row r="1509">
          <cell r="B1509" t="str">
            <v>Power Systems</v>
          </cell>
          <cell r="C1509">
            <v>842</v>
          </cell>
          <cell r="D1509" t="str">
            <v>Not A &amp; G</v>
          </cell>
          <cell r="E1509">
            <v>8809</v>
          </cell>
          <cell r="F1509" t="str">
            <v>Dsbn - West Dade Supvs &amp; Dsign</v>
          </cell>
          <cell r="G1509" t="str">
            <v>BU</v>
          </cell>
          <cell r="H1509" t="str">
            <v>I</v>
          </cell>
          <cell r="I1509" t="str">
            <v>05E44</v>
          </cell>
          <cell r="J1509" t="str">
            <v>APPR LINE SPEC - EARLY</v>
          </cell>
          <cell r="K1509">
            <v>1</v>
          </cell>
          <cell r="L1509">
            <v>19.47</v>
          </cell>
          <cell r="M1509">
            <v>19.47</v>
          </cell>
          <cell r="N1509" t="str">
            <v>Line</v>
          </cell>
          <cell r="O1509">
            <v>0</v>
          </cell>
          <cell r="P1509">
            <v>0</v>
          </cell>
          <cell r="Q1509">
            <v>0</v>
          </cell>
          <cell r="R1509">
            <v>19.47</v>
          </cell>
          <cell r="S1509">
            <v>0</v>
          </cell>
        </row>
        <row r="1510">
          <cell r="B1510" t="str">
            <v>Power Systems</v>
          </cell>
          <cell r="C1510">
            <v>842</v>
          </cell>
          <cell r="D1510" t="str">
            <v>Not A &amp; G</v>
          </cell>
          <cell r="E1510">
            <v>8809</v>
          </cell>
          <cell r="F1510" t="str">
            <v>Dsbn - West Dade Supvs &amp; Dsign</v>
          </cell>
          <cell r="G1510" t="str">
            <v>BU</v>
          </cell>
          <cell r="H1510" t="str">
            <v>I</v>
          </cell>
          <cell r="I1510" t="str">
            <v>05E75</v>
          </cell>
          <cell r="J1510" t="str">
            <v>LINE SPEC EARLY</v>
          </cell>
          <cell r="K1510">
            <v>3</v>
          </cell>
          <cell r="L1510">
            <v>26.04</v>
          </cell>
          <cell r="M1510">
            <v>78.12</v>
          </cell>
          <cell r="N1510" t="str">
            <v>Line</v>
          </cell>
          <cell r="O1510">
            <v>0</v>
          </cell>
          <cell r="P1510">
            <v>0</v>
          </cell>
          <cell r="Q1510">
            <v>0</v>
          </cell>
          <cell r="R1510">
            <v>78.12</v>
          </cell>
          <cell r="S1510">
            <v>0</v>
          </cell>
        </row>
        <row r="1511">
          <cell r="B1511" t="str">
            <v>Power Systems</v>
          </cell>
          <cell r="C1511">
            <v>842</v>
          </cell>
          <cell r="D1511" t="str">
            <v>Not A &amp; G</v>
          </cell>
          <cell r="E1511">
            <v>8809</v>
          </cell>
          <cell r="F1511" t="str">
            <v>Dsbn - West Dade Supvs &amp; Dsign</v>
          </cell>
          <cell r="G1511" t="str">
            <v>BU</v>
          </cell>
          <cell r="H1511" t="str">
            <v>I</v>
          </cell>
          <cell r="I1511" t="str">
            <v>05E84</v>
          </cell>
          <cell r="J1511" t="str">
            <v>SR LINE SPECIALIST OL EARLY</v>
          </cell>
          <cell r="K1511">
            <v>3</v>
          </cell>
          <cell r="L1511">
            <v>27.37</v>
          </cell>
          <cell r="M1511">
            <v>82.11</v>
          </cell>
          <cell r="N1511" t="str">
            <v>Line</v>
          </cell>
          <cell r="O1511">
            <v>0</v>
          </cell>
          <cell r="P1511">
            <v>0</v>
          </cell>
          <cell r="Q1511">
            <v>0</v>
          </cell>
          <cell r="R1511">
            <v>82.11</v>
          </cell>
          <cell r="S1511">
            <v>0</v>
          </cell>
        </row>
        <row r="1512">
          <cell r="B1512" t="str">
            <v>Power Systems</v>
          </cell>
          <cell r="C1512">
            <v>451</v>
          </cell>
          <cell r="D1512" t="str">
            <v>Not A &amp; G</v>
          </cell>
          <cell r="E1512">
            <v>4511</v>
          </cell>
          <cell r="F1512" t="str">
            <v>Dsbn - West Palm Operations</v>
          </cell>
          <cell r="G1512" t="str">
            <v>BU</v>
          </cell>
          <cell r="H1512" t="str">
            <v>I</v>
          </cell>
          <cell r="I1512" t="str">
            <v>05475</v>
          </cell>
          <cell r="J1512" t="str">
            <v>LINE SPEC</v>
          </cell>
          <cell r="K1512">
            <v>1</v>
          </cell>
          <cell r="L1512">
            <v>26.04</v>
          </cell>
          <cell r="M1512">
            <v>26.04</v>
          </cell>
          <cell r="N1512" t="str">
            <v>Line</v>
          </cell>
          <cell r="O1512">
            <v>0</v>
          </cell>
          <cell r="P1512">
            <v>0</v>
          </cell>
          <cell r="Q1512">
            <v>0</v>
          </cell>
          <cell r="R1512">
            <v>26.04</v>
          </cell>
          <cell r="S1512">
            <v>0</v>
          </cell>
        </row>
        <row r="1513">
          <cell r="B1513" t="str">
            <v>Power Systems</v>
          </cell>
          <cell r="C1513">
            <v>451</v>
          </cell>
          <cell r="D1513" t="str">
            <v>Not A &amp; G</v>
          </cell>
          <cell r="E1513">
            <v>4511</v>
          </cell>
          <cell r="F1513" t="str">
            <v>Dsbn - West Palm Operations</v>
          </cell>
          <cell r="G1513" t="str">
            <v>BU</v>
          </cell>
          <cell r="H1513" t="str">
            <v>I</v>
          </cell>
          <cell r="I1513" t="str">
            <v>05944</v>
          </cell>
          <cell r="J1513" t="str">
            <v>RESTORATION SPEC</v>
          </cell>
          <cell r="K1513">
            <v>10</v>
          </cell>
          <cell r="L1513">
            <v>26.3</v>
          </cell>
          <cell r="M1513">
            <v>263</v>
          </cell>
          <cell r="N1513" t="str">
            <v>Line</v>
          </cell>
          <cell r="O1513">
            <v>0</v>
          </cell>
          <cell r="P1513">
            <v>0</v>
          </cell>
          <cell r="Q1513">
            <v>0</v>
          </cell>
          <cell r="R1513">
            <v>263</v>
          </cell>
          <cell r="S1513">
            <v>0</v>
          </cell>
        </row>
        <row r="1514">
          <cell r="B1514" t="str">
            <v>Power Systems</v>
          </cell>
          <cell r="C1514">
            <v>451</v>
          </cell>
          <cell r="D1514" t="str">
            <v>Not A &amp; G</v>
          </cell>
          <cell r="E1514">
            <v>4511</v>
          </cell>
          <cell r="F1514" t="str">
            <v>Dsbn - West Palm Operations</v>
          </cell>
          <cell r="G1514" t="str">
            <v>BU</v>
          </cell>
          <cell r="H1514" t="str">
            <v>I</v>
          </cell>
          <cell r="I1514" t="str">
            <v>05984</v>
          </cell>
          <cell r="J1514" t="str">
            <v>SR LINE SPEC OL</v>
          </cell>
          <cell r="K1514">
            <v>1</v>
          </cell>
          <cell r="L1514">
            <v>27.37</v>
          </cell>
          <cell r="M1514">
            <v>27.37</v>
          </cell>
          <cell r="N1514" t="str">
            <v>Line</v>
          </cell>
          <cell r="O1514">
            <v>0</v>
          </cell>
          <cell r="P1514">
            <v>0</v>
          </cell>
          <cell r="Q1514">
            <v>0</v>
          </cell>
          <cell r="R1514">
            <v>27.37</v>
          </cell>
          <cell r="S1514">
            <v>0</v>
          </cell>
        </row>
        <row r="1515">
          <cell r="B1515" t="str">
            <v>Power Systems</v>
          </cell>
          <cell r="C1515">
            <v>451</v>
          </cell>
          <cell r="D1515" t="str">
            <v>Not A &amp; G</v>
          </cell>
          <cell r="E1515">
            <v>4511</v>
          </cell>
          <cell r="F1515" t="str">
            <v>Dsbn - West Palm Operations</v>
          </cell>
          <cell r="G1515" t="str">
            <v>BU</v>
          </cell>
          <cell r="H1515" t="str">
            <v>I</v>
          </cell>
          <cell r="I1515" t="str">
            <v>05E05</v>
          </cell>
          <cell r="J1515" t="str">
            <v>OPERATION CLERK A STENO EARLY</v>
          </cell>
          <cell r="K1515">
            <v>3</v>
          </cell>
          <cell r="L1515">
            <v>20.12</v>
          </cell>
          <cell r="M1515">
            <v>60.36</v>
          </cell>
          <cell r="N1515" t="str">
            <v>Barg Unit Supp</v>
          </cell>
          <cell r="O1515">
            <v>0</v>
          </cell>
          <cell r="P1515">
            <v>0</v>
          </cell>
          <cell r="Q1515">
            <v>60.36</v>
          </cell>
          <cell r="R1515">
            <v>0</v>
          </cell>
          <cell r="S1515">
            <v>0</v>
          </cell>
        </row>
        <row r="1516">
          <cell r="B1516" t="str">
            <v>Power Systems</v>
          </cell>
          <cell r="C1516">
            <v>451</v>
          </cell>
          <cell r="D1516" t="str">
            <v>Not A &amp; G</v>
          </cell>
          <cell r="E1516">
            <v>4511</v>
          </cell>
          <cell r="F1516" t="str">
            <v>Dsbn - West Palm Operations</v>
          </cell>
          <cell r="G1516" t="str">
            <v>BU</v>
          </cell>
          <cell r="H1516" t="str">
            <v>I</v>
          </cell>
          <cell r="I1516" t="str">
            <v>05E37</v>
          </cell>
          <cell r="J1516" t="str">
            <v>GROUND WORKER - EARLY</v>
          </cell>
          <cell r="K1516">
            <v>5</v>
          </cell>
          <cell r="L1516">
            <v>19.22</v>
          </cell>
          <cell r="M1516">
            <v>96.1</v>
          </cell>
          <cell r="N1516" t="str">
            <v>Line</v>
          </cell>
          <cell r="O1516">
            <v>0</v>
          </cell>
          <cell r="P1516">
            <v>0</v>
          </cell>
          <cell r="Q1516">
            <v>0</v>
          </cell>
          <cell r="R1516">
            <v>96.1</v>
          </cell>
          <cell r="S1516">
            <v>0</v>
          </cell>
        </row>
        <row r="1517">
          <cell r="B1517" t="str">
            <v>Power Systems</v>
          </cell>
          <cell r="C1517">
            <v>751</v>
          </cell>
          <cell r="D1517" t="str">
            <v>A &amp; G</v>
          </cell>
          <cell r="E1517">
            <v>7501</v>
          </cell>
          <cell r="F1517" t="str">
            <v>Dsbn - Regultns &amp; Standzatn</v>
          </cell>
          <cell r="G1517" t="str">
            <v>XM</v>
          </cell>
          <cell r="H1517" t="str">
            <v>P</v>
          </cell>
          <cell r="I1517" t="str">
            <v>01DE5</v>
          </cell>
          <cell r="J1517" t="str">
            <v>PRINCIPAL ENGINEER</v>
          </cell>
          <cell r="K1517">
            <v>1</v>
          </cell>
          <cell r="L1517">
            <v>40.450000000000003</v>
          </cell>
          <cell r="M1517">
            <v>40.450000000000003</v>
          </cell>
          <cell r="N1517" t="str">
            <v>A &amp; G</v>
          </cell>
          <cell r="O1517">
            <v>40.450000000000003</v>
          </cell>
          <cell r="P1517">
            <v>0</v>
          </cell>
          <cell r="Q1517">
            <v>0</v>
          </cell>
          <cell r="R1517">
            <v>0</v>
          </cell>
          <cell r="S1517">
            <v>0</v>
          </cell>
        </row>
        <row r="1518">
          <cell r="B1518" t="str">
            <v>Power Systems</v>
          </cell>
          <cell r="C1518">
            <v>751</v>
          </cell>
          <cell r="D1518" t="str">
            <v>A &amp; G</v>
          </cell>
          <cell r="E1518">
            <v>7501</v>
          </cell>
          <cell r="F1518" t="str">
            <v>Dsbn - Regultns &amp; Standzatn</v>
          </cell>
          <cell r="G1518" t="str">
            <v>XM</v>
          </cell>
          <cell r="H1518" t="str">
            <v>M</v>
          </cell>
          <cell r="I1518" t="str">
            <v>01M92</v>
          </cell>
          <cell r="J1518" t="str">
            <v>MGR REGULATORY</v>
          </cell>
          <cell r="K1518">
            <v>1</v>
          </cell>
          <cell r="L1518">
            <v>47.11</v>
          </cell>
          <cell r="M1518">
            <v>47.11</v>
          </cell>
          <cell r="N1518" t="str">
            <v>A &amp; G</v>
          </cell>
          <cell r="O1518">
            <v>47.11</v>
          </cell>
          <cell r="P1518">
            <v>0</v>
          </cell>
          <cell r="Q1518">
            <v>0</v>
          </cell>
          <cell r="R1518">
            <v>0</v>
          </cell>
          <cell r="S1518">
            <v>0</v>
          </cell>
        </row>
        <row r="1519">
          <cell r="B1519" t="str">
            <v>Power Systems</v>
          </cell>
          <cell r="C1519">
            <v>751</v>
          </cell>
          <cell r="D1519" t="str">
            <v>A &amp; G</v>
          </cell>
          <cell r="E1519">
            <v>7501</v>
          </cell>
          <cell r="F1519" t="str">
            <v>Dsbn - Regultns &amp; Standzatn</v>
          </cell>
          <cell r="G1519" t="str">
            <v>XM</v>
          </cell>
          <cell r="H1519" t="str">
            <v>I</v>
          </cell>
          <cell r="I1519" t="str">
            <v>01MA4</v>
          </cell>
          <cell r="J1519" t="str">
            <v>SR DISTRIBUTION ANALYST</v>
          </cell>
          <cell r="K1519">
            <v>1</v>
          </cell>
          <cell r="L1519">
            <v>36.049999999999997</v>
          </cell>
          <cell r="M1519">
            <v>36.049999999999997</v>
          </cell>
          <cell r="N1519" t="str">
            <v>A &amp; G</v>
          </cell>
          <cell r="O1519">
            <v>36.049999999999997</v>
          </cell>
          <cell r="P1519">
            <v>0</v>
          </cell>
          <cell r="Q1519">
            <v>0</v>
          </cell>
          <cell r="R1519">
            <v>0</v>
          </cell>
          <cell r="S1519">
            <v>0</v>
          </cell>
        </row>
        <row r="1520">
          <cell r="B1520" t="str">
            <v>Power Systems</v>
          </cell>
          <cell r="C1520">
            <v>751</v>
          </cell>
          <cell r="D1520" t="str">
            <v>A &amp; G</v>
          </cell>
          <cell r="E1520">
            <v>7501</v>
          </cell>
          <cell r="F1520" t="str">
            <v>Dsbn - Regultns &amp; Standzatn</v>
          </cell>
          <cell r="G1520" t="str">
            <v>XM</v>
          </cell>
          <cell r="H1520" t="str">
            <v>I</v>
          </cell>
          <cell r="I1520" t="str">
            <v>01MA4</v>
          </cell>
          <cell r="J1520" t="str">
            <v>SR DISTRIBUTION ANALYST</v>
          </cell>
          <cell r="K1520">
            <v>1</v>
          </cell>
          <cell r="L1520">
            <v>36.46</v>
          </cell>
          <cell r="M1520">
            <v>36.46</v>
          </cell>
          <cell r="N1520" t="str">
            <v>A &amp; G</v>
          </cell>
          <cell r="O1520">
            <v>36.46</v>
          </cell>
          <cell r="P1520">
            <v>0</v>
          </cell>
          <cell r="Q1520">
            <v>0</v>
          </cell>
          <cell r="R1520">
            <v>0</v>
          </cell>
          <cell r="S1520">
            <v>0</v>
          </cell>
        </row>
        <row r="1521">
          <cell r="B1521" t="str">
            <v>Power Systems</v>
          </cell>
          <cell r="C1521">
            <v>751</v>
          </cell>
          <cell r="D1521" t="str">
            <v>A &amp; G</v>
          </cell>
          <cell r="E1521">
            <v>7501</v>
          </cell>
          <cell r="F1521" t="str">
            <v>Dsbn - Regultns &amp; Standzatn</v>
          </cell>
          <cell r="G1521" t="str">
            <v>XM</v>
          </cell>
          <cell r="H1521" t="str">
            <v>I</v>
          </cell>
          <cell r="I1521" t="str">
            <v>01MB4</v>
          </cell>
          <cell r="J1521" t="str">
            <v>DISTRIBUTION ANALYST I</v>
          </cell>
          <cell r="K1521">
            <v>1</v>
          </cell>
          <cell r="L1521">
            <v>35.21</v>
          </cell>
          <cell r="M1521">
            <v>35.21</v>
          </cell>
          <cell r="N1521" t="str">
            <v>A &amp; G</v>
          </cell>
          <cell r="O1521">
            <v>35.21</v>
          </cell>
          <cell r="P1521">
            <v>0</v>
          </cell>
          <cell r="Q1521">
            <v>0</v>
          </cell>
          <cell r="R1521">
            <v>0</v>
          </cell>
          <cell r="S1521">
            <v>0</v>
          </cell>
        </row>
        <row r="1522">
          <cell r="B1522" t="str">
            <v>Power Systems</v>
          </cell>
          <cell r="C1522">
            <v>751</v>
          </cell>
          <cell r="D1522" t="str">
            <v>A &amp; G</v>
          </cell>
          <cell r="E1522">
            <v>7501</v>
          </cell>
          <cell r="F1522" t="str">
            <v>Dsbn - Regultns &amp; Standzatn</v>
          </cell>
          <cell r="G1522" t="str">
            <v>XM</v>
          </cell>
          <cell r="H1522" t="str">
            <v>S</v>
          </cell>
          <cell r="I1522" t="str">
            <v>01MN3</v>
          </cell>
          <cell r="J1522" t="str">
            <v>REGULATIONS &amp; STANDARDS MGR</v>
          </cell>
          <cell r="K1522">
            <v>1</v>
          </cell>
          <cell r="L1522">
            <v>43.46</v>
          </cell>
          <cell r="M1522">
            <v>43.46</v>
          </cell>
          <cell r="N1522" t="str">
            <v>A &amp; G</v>
          </cell>
          <cell r="O1522">
            <v>43.46</v>
          </cell>
          <cell r="P1522">
            <v>0</v>
          </cell>
          <cell r="Q1522">
            <v>0</v>
          </cell>
          <cell r="R1522">
            <v>0</v>
          </cell>
          <cell r="S1522">
            <v>0</v>
          </cell>
        </row>
        <row r="1523">
          <cell r="B1523" t="str">
            <v>Power Systems</v>
          </cell>
          <cell r="C1523">
            <v>752</v>
          </cell>
          <cell r="D1523" t="str">
            <v>A &amp; G</v>
          </cell>
          <cell r="E1523">
            <v>7502</v>
          </cell>
          <cell r="F1523" t="str">
            <v>Dsbn - Safety</v>
          </cell>
          <cell r="G1523" t="str">
            <v>XM</v>
          </cell>
          <cell r="H1523" t="str">
            <v>P</v>
          </cell>
          <cell r="I1523" t="str">
            <v>01KEA</v>
          </cell>
          <cell r="J1523" t="str">
            <v>PRINCIPAL HEALTH &amp; SAFETY SPEC</v>
          </cell>
          <cell r="K1523">
            <v>1</v>
          </cell>
          <cell r="L1523">
            <v>40.5</v>
          </cell>
          <cell r="M1523">
            <v>40.5</v>
          </cell>
          <cell r="N1523" t="str">
            <v>A &amp; G</v>
          </cell>
          <cell r="O1523">
            <v>40.5</v>
          </cell>
          <cell r="P1523">
            <v>0</v>
          </cell>
          <cell r="Q1523">
            <v>0</v>
          </cell>
          <cell r="R1523">
            <v>0</v>
          </cell>
          <cell r="S1523">
            <v>0</v>
          </cell>
        </row>
        <row r="1524">
          <cell r="B1524" t="str">
            <v>Power Systems</v>
          </cell>
          <cell r="C1524">
            <v>752</v>
          </cell>
          <cell r="D1524" t="str">
            <v>A &amp; G</v>
          </cell>
          <cell r="E1524">
            <v>7502</v>
          </cell>
          <cell r="F1524" t="str">
            <v>Dsbn - Safety</v>
          </cell>
          <cell r="G1524" t="str">
            <v>XM</v>
          </cell>
          <cell r="H1524" t="str">
            <v>I</v>
          </cell>
          <cell r="I1524" t="str">
            <v>01KEB</v>
          </cell>
          <cell r="J1524" t="str">
            <v>SR HEALTH &amp; SAFETY ADVISOR</v>
          </cell>
          <cell r="K1524">
            <v>1</v>
          </cell>
          <cell r="L1524">
            <v>35.29</v>
          </cell>
          <cell r="M1524">
            <v>35.29</v>
          </cell>
          <cell r="N1524" t="str">
            <v>A &amp; G</v>
          </cell>
          <cell r="O1524">
            <v>35.29</v>
          </cell>
          <cell r="P1524">
            <v>0</v>
          </cell>
          <cell r="Q1524">
            <v>0</v>
          </cell>
          <cell r="R1524">
            <v>0</v>
          </cell>
          <cell r="S1524">
            <v>0</v>
          </cell>
        </row>
        <row r="1525">
          <cell r="B1525" t="str">
            <v>Power Systems</v>
          </cell>
          <cell r="C1525">
            <v>752</v>
          </cell>
          <cell r="D1525" t="str">
            <v>A &amp; G</v>
          </cell>
          <cell r="E1525">
            <v>7502</v>
          </cell>
          <cell r="F1525" t="str">
            <v>Dsbn - Safety</v>
          </cell>
          <cell r="G1525" t="str">
            <v>XM</v>
          </cell>
          <cell r="H1525" t="str">
            <v>I</v>
          </cell>
          <cell r="I1525" t="str">
            <v>01KEB</v>
          </cell>
          <cell r="J1525" t="str">
            <v>SR HEALTH &amp; SAFETY ADVISOR</v>
          </cell>
          <cell r="K1525">
            <v>1</v>
          </cell>
          <cell r="L1525">
            <v>35.299999999999997</v>
          </cell>
          <cell r="M1525">
            <v>35.299999999999997</v>
          </cell>
          <cell r="N1525" t="str">
            <v>A &amp; G</v>
          </cell>
          <cell r="O1525">
            <v>35.299999999999997</v>
          </cell>
          <cell r="P1525">
            <v>0</v>
          </cell>
          <cell r="Q1525">
            <v>0</v>
          </cell>
          <cell r="R1525">
            <v>0</v>
          </cell>
          <cell r="S1525">
            <v>0</v>
          </cell>
        </row>
        <row r="1526">
          <cell r="B1526" t="str">
            <v>Power Systems</v>
          </cell>
          <cell r="C1526">
            <v>752</v>
          </cell>
          <cell r="D1526" t="str">
            <v>A &amp; G</v>
          </cell>
          <cell r="E1526">
            <v>7502</v>
          </cell>
          <cell r="F1526" t="str">
            <v>Dsbn - Safety</v>
          </cell>
          <cell r="G1526" t="str">
            <v>XM</v>
          </cell>
          <cell r="H1526" t="str">
            <v>I</v>
          </cell>
          <cell r="I1526" t="str">
            <v>01KEB</v>
          </cell>
          <cell r="J1526" t="str">
            <v>SR HEALTH &amp; SAFETY ADVISOR</v>
          </cell>
          <cell r="K1526">
            <v>1</v>
          </cell>
          <cell r="L1526">
            <v>35.6</v>
          </cell>
          <cell r="M1526">
            <v>35.6</v>
          </cell>
          <cell r="N1526" t="str">
            <v>A &amp; G</v>
          </cell>
          <cell r="O1526">
            <v>35.6</v>
          </cell>
          <cell r="P1526">
            <v>0</v>
          </cell>
          <cell r="Q1526">
            <v>0</v>
          </cell>
          <cell r="R1526">
            <v>0</v>
          </cell>
          <cell r="S1526">
            <v>0</v>
          </cell>
        </row>
        <row r="1527">
          <cell r="B1527" t="str">
            <v>Power Systems</v>
          </cell>
          <cell r="C1527">
            <v>752</v>
          </cell>
          <cell r="D1527" t="str">
            <v>A &amp; G</v>
          </cell>
          <cell r="E1527">
            <v>7502</v>
          </cell>
          <cell r="F1527" t="str">
            <v>Dsbn - Safety</v>
          </cell>
          <cell r="G1527" t="str">
            <v>XM</v>
          </cell>
          <cell r="H1527" t="str">
            <v>I</v>
          </cell>
          <cell r="I1527" t="str">
            <v>01KEB</v>
          </cell>
          <cell r="J1527" t="str">
            <v>SR HEALTH &amp; SAFETY ADVISOR</v>
          </cell>
          <cell r="K1527">
            <v>2</v>
          </cell>
          <cell r="L1527">
            <v>36.5</v>
          </cell>
          <cell r="M1527">
            <v>73</v>
          </cell>
          <cell r="N1527" t="str">
            <v>A &amp; G</v>
          </cell>
          <cell r="O1527">
            <v>73</v>
          </cell>
          <cell r="P1527">
            <v>0</v>
          </cell>
          <cell r="Q1527">
            <v>0</v>
          </cell>
          <cell r="R1527">
            <v>0</v>
          </cell>
          <cell r="S1527">
            <v>0</v>
          </cell>
        </row>
        <row r="1528">
          <cell r="B1528" t="str">
            <v>Power Systems</v>
          </cell>
          <cell r="C1528">
            <v>752</v>
          </cell>
          <cell r="D1528" t="str">
            <v>A &amp; G</v>
          </cell>
          <cell r="E1528">
            <v>7502</v>
          </cell>
          <cell r="F1528" t="str">
            <v>Dsbn - Safety</v>
          </cell>
          <cell r="G1528" t="str">
            <v>XM</v>
          </cell>
          <cell r="H1528" t="str">
            <v>M</v>
          </cell>
          <cell r="I1528" t="str">
            <v>01MH9</v>
          </cell>
          <cell r="J1528" t="str">
            <v>DISTRIBUTION TRAINING &amp; METHOD</v>
          </cell>
          <cell r="K1528">
            <v>1</v>
          </cell>
          <cell r="L1528">
            <v>45.51</v>
          </cell>
          <cell r="M1528">
            <v>45.51</v>
          </cell>
          <cell r="N1528" t="str">
            <v>A &amp; G</v>
          </cell>
          <cell r="O1528">
            <v>45.51</v>
          </cell>
          <cell r="P1528">
            <v>0</v>
          </cell>
          <cell r="Q1528">
            <v>0</v>
          </cell>
          <cell r="R1528">
            <v>0</v>
          </cell>
          <cell r="S1528">
            <v>0</v>
          </cell>
        </row>
        <row r="1529">
          <cell r="B1529" t="str">
            <v>Power Systems</v>
          </cell>
          <cell r="C1529">
            <v>752</v>
          </cell>
          <cell r="D1529" t="str">
            <v>A &amp; G</v>
          </cell>
          <cell r="E1529">
            <v>7502</v>
          </cell>
          <cell r="F1529" t="str">
            <v>Dsbn - Safety</v>
          </cell>
          <cell r="G1529" t="str">
            <v>NB</v>
          </cell>
          <cell r="H1529" t="str">
            <v>I</v>
          </cell>
          <cell r="I1529" t="str">
            <v>01X64</v>
          </cell>
          <cell r="J1529" t="str">
            <v>ADMINISTRATIVE TECHNICIAN</v>
          </cell>
          <cell r="K1529">
            <v>1</v>
          </cell>
          <cell r="L1529">
            <v>18.399999999999999</v>
          </cell>
          <cell r="M1529">
            <v>18.399999999999999</v>
          </cell>
          <cell r="N1529" t="str">
            <v>A &amp; G</v>
          </cell>
          <cell r="O1529">
            <v>18.399999999999999</v>
          </cell>
          <cell r="P1529">
            <v>0</v>
          </cell>
          <cell r="Q1529">
            <v>0</v>
          </cell>
          <cell r="R1529">
            <v>0</v>
          </cell>
          <cell r="S1529">
            <v>0</v>
          </cell>
        </row>
        <row r="1530">
          <cell r="B1530" t="str">
            <v>Power Systems</v>
          </cell>
          <cell r="C1530">
            <v>780</v>
          </cell>
          <cell r="D1530" t="str">
            <v>A &amp; G</v>
          </cell>
          <cell r="E1530">
            <v>7041</v>
          </cell>
          <cell r="F1530" t="str">
            <v>Statewide Dsbn Clms/Cabl Locat</v>
          </cell>
          <cell r="G1530" t="str">
            <v>XM</v>
          </cell>
          <cell r="H1530" t="str">
            <v>S</v>
          </cell>
          <cell r="I1530" t="str">
            <v>01M05</v>
          </cell>
          <cell r="J1530" t="str">
            <v>DISTRIBUTION SUPV I</v>
          </cell>
          <cell r="K1530">
            <v>1</v>
          </cell>
          <cell r="L1530">
            <v>40.21</v>
          </cell>
          <cell r="M1530">
            <v>40.21</v>
          </cell>
          <cell r="N1530" t="str">
            <v>A &amp; G</v>
          </cell>
          <cell r="O1530">
            <v>40.21</v>
          </cell>
          <cell r="P1530">
            <v>0</v>
          </cell>
          <cell r="Q1530">
            <v>0</v>
          </cell>
          <cell r="R1530">
            <v>0</v>
          </cell>
          <cell r="S1530">
            <v>0</v>
          </cell>
        </row>
        <row r="1531">
          <cell r="B1531" t="str">
            <v>Power Systems</v>
          </cell>
          <cell r="C1531">
            <v>780</v>
          </cell>
          <cell r="D1531" t="str">
            <v>A &amp; G</v>
          </cell>
          <cell r="E1531">
            <v>7041</v>
          </cell>
          <cell r="F1531" t="str">
            <v>Statewide Dsbn Clms/Cabl Locat</v>
          </cell>
          <cell r="G1531" t="str">
            <v>XM</v>
          </cell>
          <cell r="H1531" t="str">
            <v>I</v>
          </cell>
          <cell r="I1531" t="str">
            <v>01MAM</v>
          </cell>
          <cell r="J1531" t="str">
            <v>CLAIMS SPECIALIST</v>
          </cell>
          <cell r="K1531">
            <v>1</v>
          </cell>
          <cell r="L1531">
            <v>22.56</v>
          </cell>
          <cell r="M1531">
            <v>22.56</v>
          </cell>
          <cell r="N1531" t="str">
            <v>A &amp; G</v>
          </cell>
          <cell r="O1531">
            <v>22.56</v>
          </cell>
          <cell r="P1531">
            <v>0</v>
          </cell>
          <cell r="Q1531">
            <v>0</v>
          </cell>
          <cell r="R1531">
            <v>0</v>
          </cell>
          <cell r="S1531">
            <v>0</v>
          </cell>
        </row>
        <row r="1532">
          <cell r="B1532" t="str">
            <v>Power Systems</v>
          </cell>
          <cell r="C1532">
            <v>780</v>
          </cell>
          <cell r="D1532" t="str">
            <v>A &amp; G</v>
          </cell>
          <cell r="E1532">
            <v>7041</v>
          </cell>
          <cell r="F1532" t="str">
            <v>Statewide Dsbn Clms/Cabl Locat</v>
          </cell>
          <cell r="G1532" t="str">
            <v>XM</v>
          </cell>
          <cell r="H1532" t="str">
            <v>I</v>
          </cell>
          <cell r="I1532" t="str">
            <v>01MAM</v>
          </cell>
          <cell r="J1532" t="str">
            <v>CLAIMS SPECIALIST</v>
          </cell>
          <cell r="K1532">
            <v>1</v>
          </cell>
          <cell r="L1532">
            <v>23.09</v>
          </cell>
          <cell r="M1532">
            <v>23.09</v>
          </cell>
          <cell r="N1532" t="str">
            <v>A &amp; G</v>
          </cell>
          <cell r="O1532">
            <v>23.09</v>
          </cell>
          <cell r="P1532">
            <v>0</v>
          </cell>
          <cell r="Q1532">
            <v>0</v>
          </cell>
          <cell r="R1532">
            <v>0</v>
          </cell>
          <cell r="S1532">
            <v>0</v>
          </cell>
        </row>
        <row r="1533">
          <cell r="B1533" t="str">
            <v>Power Systems</v>
          </cell>
          <cell r="C1533">
            <v>780</v>
          </cell>
          <cell r="D1533" t="str">
            <v>A &amp; G</v>
          </cell>
          <cell r="E1533">
            <v>7041</v>
          </cell>
          <cell r="F1533" t="str">
            <v>Statewide Dsbn Clms/Cabl Locat</v>
          </cell>
          <cell r="G1533" t="str">
            <v>XM</v>
          </cell>
          <cell r="H1533" t="str">
            <v>I</v>
          </cell>
          <cell r="I1533" t="str">
            <v>01MAM</v>
          </cell>
          <cell r="J1533" t="str">
            <v>CLAIMS SPECIALIST</v>
          </cell>
          <cell r="K1533">
            <v>1</v>
          </cell>
          <cell r="L1533">
            <v>23.13</v>
          </cell>
          <cell r="M1533">
            <v>23.13</v>
          </cell>
          <cell r="N1533" t="str">
            <v>A &amp; G</v>
          </cell>
          <cell r="O1533">
            <v>23.13</v>
          </cell>
          <cell r="P1533">
            <v>0</v>
          </cell>
          <cell r="Q1533">
            <v>0</v>
          </cell>
          <cell r="R1533">
            <v>0</v>
          </cell>
          <cell r="S1533">
            <v>0</v>
          </cell>
        </row>
        <row r="1534">
          <cell r="B1534" t="str">
            <v>Power Systems</v>
          </cell>
          <cell r="C1534">
            <v>780</v>
          </cell>
          <cell r="D1534" t="str">
            <v>A &amp; G</v>
          </cell>
          <cell r="E1534">
            <v>7041</v>
          </cell>
          <cell r="F1534" t="str">
            <v>Statewide Dsbn Clms/Cabl Locat</v>
          </cell>
          <cell r="G1534" t="str">
            <v>XM</v>
          </cell>
          <cell r="H1534" t="str">
            <v>I</v>
          </cell>
          <cell r="I1534" t="str">
            <v>01MAM</v>
          </cell>
          <cell r="J1534" t="str">
            <v>CLAIMS SPECIALIST</v>
          </cell>
          <cell r="K1534">
            <v>1</v>
          </cell>
          <cell r="L1534">
            <v>25</v>
          </cell>
          <cell r="M1534">
            <v>25</v>
          </cell>
          <cell r="N1534" t="str">
            <v>A &amp; G</v>
          </cell>
          <cell r="O1534">
            <v>25</v>
          </cell>
          <cell r="P1534">
            <v>0</v>
          </cell>
          <cell r="Q1534">
            <v>0</v>
          </cell>
          <cell r="R1534">
            <v>0</v>
          </cell>
          <cell r="S1534">
            <v>0</v>
          </cell>
        </row>
        <row r="1535">
          <cell r="B1535" t="str">
            <v>Power Systems</v>
          </cell>
          <cell r="C1535">
            <v>780</v>
          </cell>
          <cell r="D1535" t="str">
            <v>A &amp; G</v>
          </cell>
          <cell r="E1535">
            <v>7041</v>
          </cell>
          <cell r="F1535" t="str">
            <v>Statewide Dsbn Clms/Cabl Locat</v>
          </cell>
          <cell r="G1535" t="str">
            <v>XM</v>
          </cell>
          <cell r="H1535" t="str">
            <v>I</v>
          </cell>
          <cell r="I1535" t="str">
            <v>01MAP</v>
          </cell>
          <cell r="J1535" t="str">
            <v>ASSOCIATE CLAIMS SPECIALIST</v>
          </cell>
          <cell r="K1535">
            <v>1</v>
          </cell>
          <cell r="L1535">
            <v>17.55</v>
          </cell>
          <cell r="M1535">
            <v>17.55</v>
          </cell>
          <cell r="N1535" t="str">
            <v>A &amp; G</v>
          </cell>
          <cell r="O1535">
            <v>17.55</v>
          </cell>
          <cell r="P1535">
            <v>0</v>
          </cell>
          <cell r="Q1535">
            <v>0</v>
          </cell>
          <cell r="R1535">
            <v>0</v>
          </cell>
          <cell r="S1535">
            <v>0</v>
          </cell>
        </row>
        <row r="1536">
          <cell r="B1536" t="str">
            <v>Power Systems</v>
          </cell>
          <cell r="C1536">
            <v>780</v>
          </cell>
          <cell r="D1536" t="str">
            <v>A &amp; G</v>
          </cell>
          <cell r="E1536">
            <v>7041</v>
          </cell>
          <cell r="F1536" t="str">
            <v>Statewide Dsbn Clms/Cabl Locat</v>
          </cell>
          <cell r="G1536" t="str">
            <v>XM</v>
          </cell>
          <cell r="H1536" t="str">
            <v>I</v>
          </cell>
          <cell r="I1536" t="str">
            <v>01MAP</v>
          </cell>
          <cell r="J1536" t="str">
            <v>ASSOCIATE CLAIMS SPECIALIST</v>
          </cell>
          <cell r="K1536">
            <v>1</v>
          </cell>
          <cell r="L1536">
            <v>17.84</v>
          </cell>
          <cell r="M1536">
            <v>17.84</v>
          </cell>
          <cell r="N1536" t="str">
            <v>A &amp; G</v>
          </cell>
          <cell r="O1536">
            <v>17.84</v>
          </cell>
          <cell r="P1536">
            <v>0</v>
          </cell>
          <cell r="Q1536">
            <v>0</v>
          </cell>
          <cell r="R1536">
            <v>0</v>
          </cell>
          <cell r="S1536">
            <v>0</v>
          </cell>
        </row>
        <row r="1537">
          <cell r="B1537" t="str">
            <v>Power Systems</v>
          </cell>
          <cell r="C1537">
            <v>780</v>
          </cell>
          <cell r="D1537" t="str">
            <v>A &amp; G</v>
          </cell>
          <cell r="E1537">
            <v>7041</v>
          </cell>
          <cell r="F1537" t="str">
            <v>Statewide Dsbn Clms/Cabl Locat</v>
          </cell>
          <cell r="G1537" t="str">
            <v>XM</v>
          </cell>
          <cell r="H1537" t="str">
            <v>I</v>
          </cell>
          <cell r="I1537" t="str">
            <v>01MAP</v>
          </cell>
          <cell r="J1537" t="str">
            <v>ASSOCIATE CLAIMS SPECIALIST</v>
          </cell>
          <cell r="K1537">
            <v>1</v>
          </cell>
          <cell r="L1537">
            <v>19.86</v>
          </cell>
          <cell r="M1537">
            <v>19.86</v>
          </cell>
          <cell r="N1537" t="str">
            <v>A &amp; G</v>
          </cell>
          <cell r="O1537">
            <v>19.86</v>
          </cell>
          <cell r="P1537">
            <v>0</v>
          </cell>
          <cell r="Q1537">
            <v>0</v>
          </cell>
          <cell r="R1537">
            <v>0</v>
          </cell>
          <cell r="S1537">
            <v>0</v>
          </cell>
        </row>
        <row r="1538">
          <cell r="B1538" t="str">
            <v>Power Systems</v>
          </cell>
          <cell r="C1538">
            <v>780</v>
          </cell>
          <cell r="D1538" t="str">
            <v>A &amp; G</v>
          </cell>
          <cell r="E1538">
            <v>7041</v>
          </cell>
          <cell r="F1538" t="str">
            <v>Statewide Dsbn Clms/Cabl Locat</v>
          </cell>
          <cell r="G1538" t="str">
            <v>XM</v>
          </cell>
          <cell r="H1538" t="str">
            <v>S</v>
          </cell>
          <cell r="I1538" t="str">
            <v>01MQ5</v>
          </cell>
          <cell r="J1538" t="str">
            <v>DISTRIBUTION SUPV III</v>
          </cell>
          <cell r="K1538">
            <v>1</v>
          </cell>
          <cell r="L1538">
            <v>31.81</v>
          </cell>
          <cell r="M1538">
            <v>31.81</v>
          </cell>
          <cell r="N1538" t="str">
            <v>A &amp; G</v>
          </cell>
          <cell r="O1538">
            <v>31.81</v>
          </cell>
          <cell r="P1538">
            <v>0</v>
          </cell>
          <cell r="Q1538">
            <v>0</v>
          </cell>
          <cell r="R1538">
            <v>0</v>
          </cell>
          <cell r="S1538">
            <v>0</v>
          </cell>
        </row>
        <row r="1539">
          <cell r="B1539" t="str">
            <v>Power Systems</v>
          </cell>
          <cell r="C1539">
            <v>780</v>
          </cell>
          <cell r="D1539" t="str">
            <v>A &amp; G</v>
          </cell>
          <cell r="E1539">
            <v>7041</v>
          </cell>
          <cell r="F1539" t="str">
            <v>Statewide Dsbn Clms/Cabl Locat</v>
          </cell>
          <cell r="G1539" t="str">
            <v>XM</v>
          </cell>
          <cell r="H1539" t="str">
            <v>S</v>
          </cell>
          <cell r="I1539" t="str">
            <v>01T7K</v>
          </cell>
          <cell r="J1539" t="str">
            <v>POWER SYSTEMS CLAIMS SUPV</v>
          </cell>
          <cell r="K1539">
            <v>1</v>
          </cell>
          <cell r="L1539">
            <v>31.91</v>
          </cell>
          <cell r="M1539">
            <v>31.91</v>
          </cell>
          <cell r="N1539" t="str">
            <v>A &amp; G</v>
          </cell>
          <cell r="O1539">
            <v>31.91</v>
          </cell>
          <cell r="P1539">
            <v>0</v>
          </cell>
          <cell r="Q1539">
            <v>0</v>
          </cell>
          <cell r="R1539">
            <v>0</v>
          </cell>
          <cell r="S1539">
            <v>0</v>
          </cell>
        </row>
        <row r="1540">
          <cell r="B1540" t="str">
            <v>Power Systems</v>
          </cell>
          <cell r="C1540">
            <v>780</v>
          </cell>
          <cell r="D1540" t="str">
            <v>A &amp; G</v>
          </cell>
          <cell r="E1540">
            <v>7041</v>
          </cell>
          <cell r="F1540" t="str">
            <v>Statewide Dsbn Clms/Cabl Locat</v>
          </cell>
          <cell r="G1540" t="str">
            <v>NB</v>
          </cell>
          <cell r="H1540" t="str">
            <v>I</v>
          </cell>
          <cell r="I1540" t="str">
            <v>01X64</v>
          </cell>
          <cell r="J1540" t="str">
            <v>ADMINISTRATIVE TECHNICIAN</v>
          </cell>
          <cell r="K1540">
            <v>1</v>
          </cell>
          <cell r="L1540">
            <v>19.23</v>
          </cell>
          <cell r="M1540">
            <v>19.23</v>
          </cell>
          <cell r="N1540" t="str">
            <v>A &amp; G</v>
          </cell>
          <cell r="O1540">
            <v>19.23</v>
          </cell>
          <cell r="P1540">
            <v>0</v>
          </cell>
          <cell r="Q1540">
            <v>0</v>
          </cell>
          <cell r="R1540">
            <v>0</v>
          </cell>
          <cell r="S1540">
            <v>0</v>
          </cell>
        </row>
        <row r="1541">
          <cell r="B1541" t="str">
            <v>Power Systems</v>
          </cell>
          <cell r="C1541">
            <v>780</v>
          </cell>
          <cell r="D1541" t="str">
            <v>A &amp; G</v>
          </cell>
          <cell r="E1541">
            <v>7041</v>
          </cell>
          <cell r="F1541" t="str">
            <v>Statewide Dsbn Clms/Cabl Locat</v>
          </cell>
          <cell r="G1541" t="str">
            <v>NB</v>
          </cell>
          <cell r="H1541" t="str">
            <v>I</v>
          </cell>
          <cell r="I1541" t="str">
            <v>01X64</v>
          </cell>
          <cell r="J1541" t="str">
            <v>ADMINISTRATIVE TECHNICIAN</v>
          </cell>
          <cell r="K1541">
            <v>1</v>
          </cell>
          <cell r="L1541">
            <v>22.88</v>
          </cell>
          <cell r="M1541">
            <v>22.88</v>
          </cell>
          <cell r="N1541" t="str">
            <v>A &amp; G</v>
          </cell>
          <cell r="O1541">
            <v>22.88</v>
          </cell>
          <cell r="P1541">
            <v>0</v>
          </cell>
          <cell r="Q1541">
            <v>0</v>
          </cell>
          <cell r="R1541">
            <v>0</v>
          </cell>
          <cell r="S1541">
            <v>0</v>
          </cell>
        </row>
        <row r="1542">
          <cell r="B1542" t="str">
            <v>Power Systems</v>
          </cell>
          <cell r="C1542">
            <v>780</v>
          </cell>
          <cell r="D1542" t="str">
            <v>A &amp; G</v>
          </cell>
          <cell r="E1542">
            <v>7041</v>
          </cell>
          <cell r="F1542" t="str">
            <v>Statewide Dsbn Clms/Cabl Locat</v>
          </cell>
          <cell r="G1542" t="str">
            <v>NB</v>
          </cell>
          <cell r="H1542" t="str">
            <v>I</v>
          </cell>
          <cell r="I1542" t="str">
            <v>01XE5</v>
          </cell>
          <cell r="J1542" t="str">
            <v>DISTRIBUTION ENGINEERING TECHN</v>
          </cell>
          <cell r="K1542">
            <v>1</v>
          </cell>
          <cell r="L1542">
            <v>17.739999999999998</v>
          </cell>
          <cell r="M1542">
            <v>17.739999999999998</v>
          </cell>
          <cell r="N1542" t="str">
            <v>A &amp; G</v>
          </cell>
          <cell r="O1542">
            <v>17.739999999999998</v>
          </cell>
          <cell r="P1542">
            <v>0</v>
          </cell>
          <cell r="Q1542">
            <v>0</v>
          </cell>
          <cell r="R1542">
            <v>0</v>
          </cell>
          <cell r="S1542">
            <v>0</v>
          </cell>
        </row>
        <row r="1543">
          <cell r="B1543" t="str">
            <v>Power Systems</v>
          </cell>
          <cell r="C1543">
            <v>780</v>
          </cell>
          <cell r="D1543" t="str">
            <v>A &amp; G</v>
          </cell>
          <cell r="E1543">
            <v>7041</v>
          </cell>
          <cell r="F1543" t="str">
            <v>Statewide Dsbn Clms/Cabl Locat</v>
          </cell>
          <cell r="G1543" t="str">
            <v>NB</v>
          </cell>
          <cell r="H1543" t="str">
            <v>I</v>
          </cell>
          <cell r="I1543" t="str">
            <v>01XE5</v>
          </cell>
          <cell r="J1543" t="str">
            <v>DISTRIBUTION ENGINEERING TECHN</v>
          </cell>
          <cell r="K1543">
            <v>1</v>
          </cell>
          <cell r="L1543">
            <v>18.11</v>
          </cell>
          <cell r="M1543">
            <v>18.11</v>
          </cell>
          <cell r="N1543" t="str">
            <v>A &amp; G</v>
          </cell>
          <cell r="O1543">
            <v>18.11</v>
          </cell>
          <cell r="P1543">
            <v>0</v>
          </cell>
          <cell r="Q1543">
            <v>0</v>
          </cell>
          <cell r="R1543">
            <v>0</v>
          </cell>
          <cell r="S1543">
            <v>0</v>
          </cell>
        </row>
        <row r="1544">
          <cell r="B1544" t="str">
            <v>Power Systems</v>
          </cell>
          <cell r="C1544">
            <v>780</v>
          </cell>
          <cell r="D1544" t="str">
            <v>A &amp; G</v>
          </cell>
          <cell r="E1544">
            <v>7041</v>
          </cell>
          <cell r="F1544" t="str">
            <v>Statewide Dsbn Clms/Cabl Locat</v>
          </cell>
          <cell r="G1544" t="str">
            <v>NB</v>
          </cell>
          <cell r="H1544" t="str">
            <v>I</v>
          </cell>
          <cell r="I1544" t="str">
            <v>01XHC</v>
          </cell>
          <cell r="J1544" t="str">
            <v>UNDERGROUND CABLE LOCATOR TECH</v>
          </cell>
          <cell r="K1544">
            <v>1</v>
          </cell>
          <cell r="L1544">
            <v>15.04</v>
          </cell>
          <cell r="M1544">
            <v>15.04</v>
          </cell>
          <cell r="N1544" t="str">
            <v>A &amp; G</v>
          </cell>
          <cell r="O1544">
            <v>15.04</v>
          </cell>
          <cell r="P1544">
            <v>0</v>
          </cell>
          <cell r="Q1544">
            <v>0</v>
          </cell>
          <cell r="R1544">
            <v>0</v>
          </cell>
          <cell r="S1544">
            <v>0</v>
          </cell>
        </row>
        <row r="1545">
          <cell r="B1545" t="str">
            <v>Power Systems</v>
          </cell>
          <cell r="C1545">
            <v>780</v>
          </cell>
          <cell r="D1545" t="str">
            <v>A &amp; G</v>
          </cell>
          <cell r="E1545">
            <v>7041</v>
          </cell>
          <cell r="F1545" t="str">
            <v>Statewide Dsbn Clms/Cabl Locat</v>
          </cell>
          <cell r="G1545" t="str">
            <v>NB</v>
          </cell>
          <cell r="H1545" t="str">
            <v>I</v>
          </cell>
          <cell r="I1545" t="str">
            <v>01XHD</v>
          </cell>
          <cell r="J1545" t="str">
            <v>SR UNDERGROUND CABLE LOCATOR T</v>
          </cell>
          <cell r="K1545">
            <v>1</v>
          </cell>
          <cell r="L1545">
            <v>16.850000000000001</v>
          </cell>
          <cell r="M1545">
            <v>16.850000000000001</v>
          </cell>
          <cell r="N1545" t="str">
            <v>A &amp; G</v>
          </cell>
          <cell r="O1545">
            <v>16.850000000000001</v>
          </cell>
          <cell r="P1545">
            <v>0</v>
          </cell>
          <cell r="Q1545">
            <v>0</v>
          </cell>
          <cell r="R1545">
            <v>0</v>
          </cell>
          <cell r="S1545">
            <v>0</v>
          </cell>
        </row>
        <row r="1546">
          <cell r="B1546" t="str">
            <v>Power Systems</v>
          </cell>
          <cell r="C1546">
            <v>780</v>
          </cell>
          <cell r="D1546" t="str">
            <v>A &amp; G</v>
          </cell>
          <cell r="E1546">
            <v>7041</v>
          </cell>
          <cell r="F1546" t="str">
            <v>Statewide Dsbn Clms/Cabl Locat</v>
          </cell>
          <cell r="G1546" t="str">
            <v>NB</v>
          </cell>
          <cell r="H1546" t="str">
            <v>I</v>
          </cell>
          <cell r="I1546" t="str">
            <v>01XHD</v>
          </cell>
          <cell r="J1546" t="str">
            <v>SR UNDERGROUND CABLE LOCATOR T</v>
          </cell>
          <cell r="K1546">
            <v>1</v>
          </cell>
          <cell r="L1546">
            <v>18.579999999999998</v>
          </cell>
          <cell r="M1546">
            <v>18.579999999999998</v>
          </cell>
          <cell r="N1546" t="str">
            <v>A &amp; G</v>
          </cell>
          <cell r="O1546">
            <v>18.579999999999998</v>
          </cell>
          <cell r="P1546">
            <v>0</v>
          </cell>
          <cell r="Q1546">
            <v>0</v>
          </cell>
          <cell r="R1546">
            <v>0</v>
          </cell>
          <cell r="S1546">
            <v>0</v>
          </cell>
        </row>
        <row r="1547">
          <cell r="B1547" t="str">
            <v>Power Systems</v>
          </cell>
          <cell r="C1547">
            <v>451</v>
          </cell>
          <cell r="D1547" t="str">
            <v>Not A &amp; G</v>
          </cell>
          <cell r="E1547">
            <v>4511</v>
          </cell>
          <cell r="F1547" t="str">
            <v>Dsbn - West Palm Operations</v>
          </cell>
          <cell r="G1547" t="str">
            <v>BU</v>
          </cell>
          <cell r="H1547" t="str">
            <v>I</v>
          </cell>
          <cell r="I1547" t="str">
            <v>05E40</v>
          </cell>
          <cell r="J1547" t="str">
            <v>CABLE SPLICER - EARLY</v>
          </cell>
          <cell r="K1547">
            <v>3</v>
          </cell>
          <cell r="L1547">
            <v>26.3</v>
          </cell>
          <cell r="M1547">
            <v>78.900000000000006</v>
          </cell>
          <cell r="N1547" t="str">
            <v>Line</v>
          </cell>
          <cell r="O1547">
            <v>0</v>
          </cell>
          <cell r="P1547">
            <v>0</v>
          </cell>
          <cell r="Q1547">
            <v>0</v>
          </cell>
          <cell r="R1547">
            <v>78.900000000000006</v>
          </cell>
          <cell r="S1547">
            <v>0</v>
          </cell>
        </row>
        <row r="1548">
          <cell r="B1548" t="str">
            <v>Power Systems</v>
          </cell>
          <cell r="C1548">
            <v>451</v>
          </cell>
          <cell r="D1548" t="str">
            <v>Not A &amp; G</v>
          </cell>
          <cell r="E1548">
            <v>4511</v>
          </cell>
          <cell r="F1548" t="str">
            <v>Dsbn - West Palm Operations</v>
          </cell>
          <cell r="G1548" t="str">
            <v>BU</v>
          </cell>
          <cell r="H1548" t="str">
            <v>I</v>
          </cell>
          <cell r="I1548" t="str">
            <v>05E58</v>
          </cell>
          <cell r="J1548" t="str">
            <v>DISPATCHER CLERK EARLY</v>
          </cell>
          <cell r="K1548">
            <v>1</v>
          </cell>
          <cell r="L1548">
            <v>23.95</v>
          </cell>
          <cell r="M1548">
            <v>23.95</v>
          </cell>
          <cell r="N1548" t="str">
            <v>Barg Unit Supp</v>
          </cell>
          <cell r="O1548">
            <v>0</v>
          </cell>
          <cell r="P1548">
            <v>0</v>
          </cell>
          <cell r="Q1548">
            <v>23.95</v>
          </cell>
          <cell r="R1548">
            <v>0</v>
          </cell>
          <cell r="S1548">
            <v>0</v>
          </cell>
        </row>
        <row r="1549">
          <cell r="B1549" t="str">
            <v>Power Systems</v>
          </cell>
          <cell r="C1549">
            <v>451</v>
          </cell>
          <cell r="D1549" t="str">
            <v>Not A &amp; G</v>
          </cell>
          <cell r="E1549">
            <v>4511</v>
          </cell>
          <cell r="F1549" t="str">
            <v>Dsbn - West Palm Operations</v>
          </cell>
          <cell r="G1549" t="str">
            <v>BU</v>
          </cell>
          <cell r="H1549" t="str">
            <v>I</v>
          </cell>
          <cell r="I1549" t="str">
            <v>05E75</v>
          </cell>
          <cell r="J1549" t="str">
            <v>LINE SPEC EARLY</v>
          </cell>
          <cell r="K1549">
            <v>12</v>
          </cell>
          <cell r="L1549">
            <v>26.04</v>
          </cell>
          <cell r="M1549">
            <v>312.48</v>
          </cell>
          <cell r="N1549" t="str">
            <v>Line</v>
          </cell>
          <cell r="O1549">
            <v>0</v>
          </cell>
          <cell r="P1549">
            <v>0</v>
          </cell>
          <cell r="Q1549">
            <v>0</v>
          </cell>
          <cell r="R1549">
            <v>312.48</v>
          </cell>
          <cell r="S1549">
            <v>0</v>
          </cell>
        </row>
        <row r="1550">
          <cell r="B1550" t="str">
            <v>Power Systems</v>
          </cell>
          <cell r="C1550">
            <v>791</v>
          </cell>
          <cell r="D1550" t="str">
            <v>Not A &amp; G</v>
          </cell>
          <cell r="E1550">
            <v>7959</v>
          </cell>
          <cell r="F1550" t="str">
            <v>Broward Sub Sc Supv</v>
          </cell>
          <cell r="G1550" t="str">
            <v>XM</v>
          </cell>
          <cell r="H1550" t="str">
            <v>S</v>
          </cell>
          <cell r="I1550" t="str">
            <v>01T42</v>
          </cell>
          <cell r="J1550" t="str">
            <v>PGD OPERATIONS LEADER II</v>
          </cell>
          <cell r="K1550">
            <v>1</v>
          </cell>
          <cell r="L1550">
            <v>41.79</v>
          </cell>
          <cell r="M1550">
            <v>41.79</v>
          </cell>
          <cell r="N1550" t="str">
            <v>Spv/Sup</v>
          </cell>
          <cell r="O1550">
            <v>0</v>
          </cell>
          <cell r="P1550">
            <v>41.79</v>
          </cell>
          <cell r="Q1550">
            <v>0</v>
          </cell>
          <cell r="R1550">
            <v>0</v>
          </cell>
          <cell r="S1550">
            <v>0</v>
          </cell>
        </row>
        <row r="1551">
          <cell r="B1551" t="str">
            <v>Power Systems</v>
          </cell>
          <cell r="C1551">
            <v>791</v>
          </cell>
          <cell r="D1551" t="str">
            <v>Not A &amp; G</v>
          </cell>
          <cell r="E1551">
            <v>7959</v>
          </cell>
          <cell r="F1551" t="str">
            <v>Broward Sub Sc Supv</v>
          </cell>
          <cell r="G1551" t="str">
            <v>XM</v>
          </cell>
          <cell r="H1551" t="str">
            <v>M</v>
          </cell>
          <cell r="I1551" t="str">
            <v>01T87</v>
          </cell>
          <cell r="J1551" t="str">
            <v>POWER DELIVERY AREA MGR II</v>
          </cell>
          <cell r="K1551">
            <v>1</v>
          </cell>
          <cell r="L1551">
            <v>47.64</v>
          </cell>
          <cell r="M1551">
            <v>47.64</v>
          </cell>
          <cell r="N1551" t="str">
            <v>Spv/Sup</v>
          </cell>
          <cell r="O1551">
            <v>0</v>
          </cell>
          <cell r="P1551">
            <v>47.64</v>
          </cell>
          <cell r="Q1551">
            <v>0</v>
          </cell>
          <cell r="R1551">
            <v>0</v>
          </cell>
          <cell r="S1551">
            <v>0</v>
          </cell>
        </row>
        <row r="1552">
          <cell r="B1552" t="str">
            <v>Power Systems</v>
          </cell>
          <cell r="C1552">
            <v>791</v>
          </cell>
          <cell r="D1552" t="str">
            <v>Not A &amp; G</v>
          </cell>
          <cell r="E1552">
            <v>7952</v>
          </cell>
          <cell r="F1552" t="str">
            <v>Broward Sub Sc Crew</v>
          </cell>
          <cell r="G1552" t="str">
            <v>BU</v>
          </cell>
          <cell r="H1552" t="str">
            <v>I</v>
          </cell>
          <cell r="I1552" t="str">
            <v>05330</v>
          </cell>
          <cell r="J1552" t="str">
            <v>ELEC SUBST</v>
          </cell>
          <cell r="K1552">
            <v>16</v>
          </cell>
          <cell r="L1552">
            <v>26.04</v>
          </cell>
          <cell r="M1552">
            <v>416.64</v>
          </cell>
          <cell r="N1552" t="str">
            <v>Line</v>
          </cell>
          <cell r="O1552">
            <v>0</v>
          </cell>
          <cell r="P1552">
            <v>0</v>
          </cell>
          <cell r="Q1552">
            <v>0</v>
          </cell>
          <cell r="R1552">
            <v>416.64</v>
          </cell>
          <cell r="S1552">
            <v>0</v>
          </cell>
        </row>
        <row r="1553">
          <cell r="B1553" t="str">
            <v>Power Systems</v>
          </cell>
          <cell r="C1553">
            <v>791</v>
          </cell>
          <cell r="D1553" t="str">
            <v>Not A &amp; G</v>
          </cell>
          <cell r="E1553">
            <v>7951</v>
          </cell>
          <cell r="F1553" t="str">
            <v>Broward Sub Sc Biwkl</v>
          </cell>
          <cell r="G1553" t="str">
            <v>BU</v>
          </cell>
          <cell r="H1553" t="str">
            <v>I</v>
          </cell>
          <cell r="I1553" t="str">
            <v>05605</v>
          </cell>
          <cell r="J1553" t="str">
            <v>OPERATION CLERK A STENO</v>
          </cell>
          <cell r="K1553">
            <v>2</v>
          </cell>
          <cell r="L1553">
            <v>20.12</v>
          </cell>
          <cell r="M1553">
            <v>40.24</v>
          </cell>
          <cell r="N1553" t="str">
            <v>Barg Unit Supp</v>
          </cell>
          <cell r="O1553">
            <v>0</v>
          </cell>
          <cell r="P1553">
            <v>0</v>
          </cell>
          <cell r="Q1553">
            <v>40.24</v>
          </cell>
          <cell r="R1553">
            <v>0</v>
          </cell>
          <cell r="S1553">
            <v>0</v>
          </cell>
        </row>
        <row r="1554">
          <cell r="B1554" t="str">
            <v>Power Systems</v>
          </cell>
          <cell r="C1554">
            <v>791</v>
          </cell>
          <cell r="D1554" t="str">
            <v>Not A &amp; G</v>
          </cell>
          <cell r="E1554">
            <v>7951</v>
          </cell>
          <cell r="F1554" t="str">
            <v>Broward Sub Sc Biwkl</v>
          </cell>
          <cell r="G1554" t="str">
            <v>BU</v>
          </cell>
          <cell r="H1554" t="str">
            <v>I</v>
          </cell>
          <cell r="I1554" t="str">
            <v>05854</v>
          </cell>
          <cell r="J1554" t="str">
            <v>CHIEF SUBST ELECT</v>
          </cell>
          <cell r="K1554">
            <v>3</v>
          </cell>
          <cell r="L1554">
            <v>27.71</v>
          </cell>
          <cell r="M1554">
            <v>83.13</v>
          </cell>
          <cell r="N1554" t="str">
            <v>Line</v>
          </cell>
          <cell r="O1554">
            <v>0</v>
          </cell>
          <cell r="P1554">
            <v>0</v>
          </cell>
          <cell r="Q1554">
            <v>0</v>
          </cell>
          <cell r="R1554">
            <v>83.13</v>
          </cell>
          <cell r="S1554">
            <v>0</v>
          </cell>
        </row>
        <row r="1555">
          <cell r="B1555" t="str">
            <v>Power Systems</v>
          </cell>
          <cell r="C1555">
            <v>791</v>
          </cell>
          <cell r="D1555" t="str">
            <v>Not A &amp; G</v>
          </cell>
          <cell r="E1555">
            <v>7952</v>
          </cell>
          <cell r="F1555" t="str">
            <v>Broward Sub Sc Crew</v>
          </cell>
          <cell r="G1555" t="str">
            <v>BU</v>
          </cell>
          <cell r="H1555" t="str">
            <v>I</v>
          </cell>
          <cell r="I1555" t="str">
            <v>05986</v>
          </cell>
          <cell r="J1555" t="str">
            <v>SR SUBST ELEC</v>
          </cell>
          <cell r="K1555">
            <v>3</v>
          </cell>
          <cell r="L1555">
            <v>27.37</v>
          </cell>
          <cell r="M1555">
            <v>82.11</v>
          </cell>
          <cell r="N1555" t="str">
            <v>Line</v>
          </cell>
          <cell r="O1555">
            <v>0</v>
          </cell>
          <cell r="P1555">
            <v>0</v>
          </cell>
          <cell r="Q1555">
            <v>0</v>
          </cell>
          <cell r="R1555">
            <v>82.11</v>
          </cell>
          <cell r="S1555">
            <v>0</v>
          </cell>
        </row>
        <row r="1556">
          <cell r="B1556" t="str">
            <v>Power Systems</v>
          </cell>
          <cell r="C1556">
            <v>791</v>
          </cell>
          <cell r="D1556" t="str">
            <v>Not A &amp; G</v>
          </cell>
          <cell r="E1556">
            <v>7952</v>
          </cell>
          <cell r="F1556" t="str">
            <v>Broward Sub Sc Crew</v>
          </cell>
          <cell r="G1556" t="str">
            <v>BU</v>
          </cell>
          <cell r="H1556" t="str">
            <v>I</v>
          </cell>
          <cell r="I1556" t="str">
            <v>06189</v>
          </cell>
          <cell r="J1556" t="str">
            <v>LEAD ELECT</v>
          </cell>
          <cell r="K1556">
            <v>8</v>
          </cell>
          <cell r="L1556">
            <v>26.66</v>
          </cell>
          <cell r="M1556">
            <v>213.28</v>
          </cell>
          <cell r="N1556" t="str">
            <v>Line</v>
          </cell>
          <cell r="O1556">
            <v>0</v>
          </cell>
          <cell r="P1556">
            <v>0</v>
          </cell>
          <cell r="Q1556">
            <v>0</v>
          </cell>
          <cell r="R1556">
            <v>213.28</v>
          </cell>
          <cell r="S1556">
            <v>0</v>
          </cell>
        </row>
        <row r="1557">
          <cell r="B1557" t="str">
            <v>Power Systems</v>
          </cell>
          <cell r="C1557">
            <v>451</v>
          </cell>
          <cell r="D1557" t="str">
            <v>Not A &amp; G</v>
          </cell>
          <cell r="E1557">
            <v>4511</v>
          </cell>
          <cell r="F1557" t="str">
            <v>Dsbn - West Palm Operations</v>
          </cell>
          <cell r="G1557" t="str">
            <v>BU</v>
          </cell>
          <cell r="H1557" t="str">
            <v>I</v>
          </cell>
          <cell r="I1557" t="str">
            <v>05E84</v>
          </cell>
          <cell r="J1557" t="str">
            <v>SR LINE SPEC OL EARLY</v>
          </cell>
          <cell r="K1557">
            <v>9</v>
          </cell>
          <cell r="L1557">
            <v>27.37</v>
          </cell>
          <cell r="M1557">
            <v>246.33</v>
          </cell>
          <cell r="N1557" t="str">
            <v>Line</v>
          </cell>
          <cell r="O1557">
            <v>0</v>
          </cell>
          <cell r="P1557">
            <v>0</v>
          </cell>
          <cell r="Q1557">
            <v>0</v>
          </cell>
          <cell r="R1557">
            <v>246.33</v>
          </cell>
          <cell r="S1557">
            <v>0</v>
          </cell>
        </row>
        <row r="1558">
          <cell r="B1558" t="str">
            <v>Power Systems</v>
          </cell>
          <cell r="C1558">
            <v>451</v>
          </cell>
          <cell r="D1558" t="str">
            <v>Not A &amp; G</v>
          </cell>
          <cell r="E1558">
            <v>4511</v>
          </cell>
          <cell r="F1558" t="str">
            <v>Dsbn - West Palm Operations</v>
          </cell>
          <cell r="G1558" t="str">
            <v>BU</v>
          </cell>
          <cell r="H1558" t="str">
            <v>I</v>
          </cell>
          <cell r="I1558" t="str">
            <v>05L75</v>
          </cell>
          <cell r="J1558" t="str">
            <v>LINE SPEC LATE</v>
          </cell>
          <cell r="K1558">
            <v>1</v>
          </cell>
          <cell r="L1558">
            <v>26.04</v>
          </cell>
          <cell r="M1558">
            <v>26.04</v>
          </cell>
          <cell r="N1558" t="str">
            <v>Line</v>
          </cell>
          <cell r="O1558">
            <v>0</v>
          </cell>
          <cell r="P1558">
            <v>0</v>
          </cell>
          <cell r="Q1558">
            <v>0</v>
          </cell>
          <cell r="R1558">
            <v>26.04</v>
          </cell>
          <cell r="S1558">
            <v>0</v>
          </cell>
        </row>
        <row r="1559">
          <cell r="B1559" t="str">
            <v>Power Systems</v>
          </cell>
          <cell r="C1559">
            <v>451</v>
          </cell>
          <cell r="D1559" t="str">
            <v>Not A &amp; G</v>
          </cell>
          <cell r="E1559">
            <v>4511</v>
          </cell>
          <cell r="F1559" t="str">
            <v>Dsbn - West Palm Operations</v>
          </cell>
          <cell r="G1559" t="str">
            <v>BU</v>
          </cell>
          <cell r="H1559" t="str">
            <v>I</v>
          </cell>
          <cell r="I1559" t="str">
            <v>05L84</v>
          </cell>
          <cell r="J1559" t="str">
            <v>SR LINE SPEC OL LATE</v>
          </cell>
          <cell r="K1559">
            <v>1</v>
          </cell>
          <cell r="L1559">
            <v>27.37</v>
          </cell>
          <cell r="M1559">
            <v>27.37</v>
          </cell>
          <cell r="N1559" t="str">
            <v>Line</v>
          </cell>
          <cell r="O1559">
            <v>0</v>
          </cell>
          <cell r="P1559">
            <v>0</v>
          </cell>
          <cell r="Q1559">
            <v>0</v>
          </cell>
          <cell r="R1559">
            <v>27.37</v>
          </cell>
          <cell r="S1559">
            <v>0</v>
          </cell>
        </row>
        <row r="1560">
          <cell r="B1560" t="str">
            <v>Power Systems</v>
          </cell>
          <cell r="C1560">
            <v>527</v>
          </cell>
          <cell r="D1560" t="str">
            <v>Not A &amp; G</v>
          </cell>
          <cell r="E1560">
            <v>5271</v>
          </cell>
          <cell r="F1560" t="str">
            <v>Dsbn - Whitfield Operations</v>
          </cell>
          <cell r="G1560" t="str">
            <v>BU</v>
          </cell>
          <cell r="H1560" t="str">
            <v>I</v>
          </cell>
          <cell r="I1560" t="str">
            <v>05475</v>
          </cell>
          <cell r="J1560" t="str">
            <v>LINE SPEC</v>
          </cell>
          <cell r="K1560">
            <v>2</v>
          </cell>
          <cell r="L1560">
            <v>26.04</v>
          </cell>
          <cell r="M1560">
            <v>52.08</v>
          </cell>
          <cell r="N1560" t="str">
            <v>Line</v>
          </cell>
          <cell r="O1560">
            <v>0</v>
          </cell>
          <cell r="P1560">
            <v>0</v>
          </cell>
          <cell r="Q1560">
            <v>0</v>
          </cell>
          <cell r="R1560">
            <v>52.08</v>
          </cell>
          <cell r="S1560">
            <v>0</v>
          </cell>
        </row>
        <row r="1561">
          <cell r="B1561" t="str">
            <v>Power Systems</v>
          </cell>
          <cell r="C1561">
            <v>527</v>
          </cell>
          <cell r="D1561" t="str">
            <v>Not A &amp; G</v>
          </cell>
          <cell r="E1561">
            <v>5271</v>
          </cell>
          <cell r="F1561" t="str">
            <v>Dsbn - Whitfield Operations</v>
          </cell>
          <cell r="G1561" t="str">
            <v>BU</v>
          </cell>
          <cell r="H1561" t="str">
            <v>I</v>
          </cell>
          <cell r="I1561" t="str">
            <v>05944</v>
          </cell>
          <cell r="J1561" t="str">
            <v>RESTORATION SPEC</v>
          </cell>
          <cell r="K1561">
            <v>9</v>
          </cell>
          <cell r="L1561">
            <v>26.3</v>
          </cell>
          <cell r="M1561">
            <v>236.70000000000002</v>
          </cell>
          <cell r="N1561" t="str">
            <v>Line</v>
          </cell>
          <cell r="O1561">
            <v>0</v>
          </cell>
          <cell r="P1561">
            <v>0</v>
          </cell>
          <cell r="Q1561">
            <v>0</v>
          </cell>
          <cell r="R1561">
            <v>236.70000000000002</v>
          </cell>
          <cell r="S1561">
            <v>0</v>
          </cell>
        </row>
        <row r="1562">
          <cell r="B1562" t="str">
            <v>Power Systems</v>
          </cell>
          <cell r="C1562">
            <v>527</v>
          </cell>
          <cell r="D1562" t="str">
            <v>Not A &amp; G</v>
          </cell>
          <cell r="E1562">
            <v>5271</v>
          </cell>
          <cell r="F1562" t="str">
            <v>Dsbn - Whitfield Operations</v>
          </cell>
          <cell r="G1562" t="str">
            <v>BU</v>
          </cell>
          <cell r="H1562" t="str">
            <v>I</v>
          </cell>
          <cell r="I1562" t="str">
            <v>05984</v>
          </cell>
          <cell r="J1562" t="str">
            <v>SR LINE SPEC OL</v>
          </cell>
          <cell r="K1562">
            <v>2</v>
          </cell>
          <cell r="L1562">
            <v>27.37</v>
          </cell>
          <cell r="M1562">
            <v>54.74</v>
          </cell>
          <cell r="N1562" t="str">
            <v>Line</v>
          </cell>
          <cell r="O1562">
            <v>0</v>
          </cell>
          <cell r="P1562">
            <v>0</v>
          </cell>
          <cell r="Q1562">
            <v>0</v>
          </cell>
          <cell r="R1562">
            <v>54.74</v>
          </cell>
          <cell r="S1562">
            <v>0</v>
          </cell>
        </row>
        <row r="1563">
          <cell r="B1563" t="str">
            <v>Power Systems</v>
          </cell>
          <cell r="C1563">
            <v>527</v>
          </cell>
          <cell r="D1563" t="str">
            <v>Not A &amp; G</v>
          </cell>
          <cell r="E1563">
            <v>5271</v>
          </cell>
          <cell r="F1563" t="str">
            <v>Dsbn - Whitfield Operations</v>
          </cell>
          <cell r="G1563" t="str">
            <v>BU</v>
          </cell>
          <cell r="H1563" t="str">
            <v>I</v>
          </cell>
          <cell r="I1563" t="str">
            <v>05E05</v>
          </cell>
          <cell r="J1563" t="str">
            <v>OPERATION CLERK A STENO EARLY</v>
          </cell>
          <cell r="K1563">
            <v>1</v>
          </cell>
          <cell r="L1563">
            <v>20.12</v>
          </cell>
          <cell r="M1563">
            <v>20.12</v>
          </cell>
          <cell r="N1563" t="str">
            <v>Barg Unit Supp</v>
          </cell>
          <cell r="O1563">
            <v>0</v>
          </cell>
          <cell r="P1563">
            <v>0</v>
          </cell>
          <cell r="Q1563">
            <v>20.12</v>
          </cell>
          <cell r="R1563">
            <v>0</v>
          </cell>
          <cell r="S1563">
            <v>0</v>
          </cell>
        </row>
        <row r="1564">
          <cell r="B1564" t="str">
            <v>Power Systems</v>
          </cell>
          <cell r="C1564">
            <v>527</v>
          </cell>
          <cell r="D1564" t="str">
            <v>Not A &amp; G</v>
          </cell>
          <cell r="E1564">
            <v>5271</v>
          </cell>
          <cell r="F1564" t="str">
            <v>Dsbn - Whitfield Operations</v>
          </cell>
          <cell r="G1564" t="str">
            <v>BU</v>
          </cell>
          <cell r="H1564" t="str">
            <v>I</v>
          </cell>
          <cell r="I1564" t="str">
            <v>05E37</v>
          </cell>
          <cell r="J1564" t="str">
            <v>GROUND WORKER - EARLY</v>
          </cell>
          <cell r="K1564">
            <v>3</v>
          </cell>
          <cell r="L1564">
            <v>19.22</v>
          </cell>
          <cell r="M1564">
            <v>57.66</v>
          </cell>
          <cell r="N1564" t="str">
            <v>Line</v>
          </cell>
          <cell r="O1564">
            <v>0</v>
          </cell>
          <cell r="P1564">
            <v>0</v>
          </cell>
          <cell r="Q1564">
            <v>0</v>
          </cell>
          <cell r="R1564">
            <v>57.66</v>
          </cell>
          <cell r="S1564">
            <v>0</v>
          </cell>
        </row>
        <row r="1565">
          <cell r="B1565" t="str">
            <v>Power Systems</v>
          </cell>
          <cell r="C1565">
            <v>527</v>
          </cell>
          <cell r="D1565" t="str">
            <v>Not A &amp; G</v>
          </cell>
          <cell r="E1565">
            <v>5271</v>
          </cell>
          <cell r="F1565" t="str">
            <v>Dsbn - Whitfield Operations</v>
          </cell>
          <cell r="G1565" t="str">
            <v>BU</v>
          </cell>
          <cell r="H1565" t="str">
            <v>I</v>
          </cell>
          <cell r="I1565" t="str">
            <v>05E53</v>
          </cell>
          <cell r="J1565" t="str">
            <v>TRUCK ATTENDANT EARLY</v>
          </cell>
          <cell r="K1565">
            <v>1</v>
          </cell>
          <cell r="L1565">
            <v>18.170000000000002</v>
          </cell>
          <cell r="M1565">
            <v>18.170000000000002</v>
          </cell>
          <cell r="N1565" t="str">
            <v>Barg Unit Supp</v>
          </cell>
          <cell r="O1565">
            <v>0</v>
          </cell>
          <cell r="P1565">
            <v>0</v>
          </cell>
          <cell r="Q1565">
            <v>18.170000000000002</v>
          </cell>
          <cell r="R1565">
            <v>0</v>
          </cell>
          <cell r="S1565">
            <v>0</v>
          </cell>
        </row>
        <row r="1566">
          <cell r="B1566" t="str">
            <v>Power Systems</v>
          </cell>
          <cell r="C1566">
            <v>527</v>
          </cell>
          <cell r="D1566" t="str">
            <v>Not A &amp; G</v>
          </cell>
          <cell r="E1566">
            <v>5271</v>
          </cell>
          <cell r="F1566" t="str">
            <v>Dsbn - Whitfield Operations</v>
          </cell>
          <cell r="G1566" t="str">
            <v>BU</v>
          </cell>
          <cell r="H1566" t="str">
            <v>I</v>
          </cell>
          <cell r="I1566" t="str">
            <v>05E58</v>
          </cell>
          <cell r="J1566" t="str">
            <v>DISPATCHER CLERK EARLY</v>
          </cell>
          <cell r="K1566">
            <v>1</v>
          </cell>
          <cell r="L1566">
            <v>20.25</v>
          </cell>
          <cell r="M1566">
            <v>20.25</v>
          </cell>
          <cell r="N1566" t="str">
            <v>Barg Unit Supp</v>
          </cell>
          <cell r="O1566">
            <v>0</v>
          </cell>
          <cell r="P1566">
            <v>0</v>
          </cell>
          <cell r="Q1566">
            <v>20.25</v>
          </cell>
          <cell r="R1566">
            <v>0</v>
          </cell>
          <cell r="S1566">
            <v>0</v>
          </cell>
        </row>
        <row r="1567">
          <cell r="B1567" t="str">
            <v>Power Systems</v>
          </cell>
          <cell r="C1567">
            <v>527</v>
          </cell>
          <cell r="D1567" t="str">
            <v>Not A &amp; G</v>
          </cell>
          <cell r="E1567">
            <v>5271</v>
          </cell>
          <cell r="F1567" t="str">
            <v>Dsbn - Whitfield Operations</v>
          </cell>
          <cell r="G1567" t="str">
            <v>BU</v>
          </cell>
          <cell r="H1567" t="str">
            <v>I</v>
          </cell>
          <cell r="I1567" t="str">
            <v>05E75</v>
          </cell>
          <cell r="J1567" t="str">
            <v>LINE SPEC EARLY</v>
          </cell>
          <cell r="K1567">
            <v>11</v>
          </cell>
          <cell r="L1567">
            <v>26.04</v>
          </cell>
          <cell r="M1567">
            <v>286.44</v>
          </cell>
          <cell r="N1567" t="str">
            <v>Line</v>
          </cell>
          <cell r="O1567">
            <v>0</v>
          </cell>
          <cell r="P1567">
            <v>0</v>
          </cell>
          <cell r="Q1567">
            <v>0</v>
          </cell>
          <cell r="R1567">
            <v>286.44</v>
          </cell>
          <cell r="S1567">
            <v>0</v>
          </cell>
        </row>
        <row r="1568">
          <cell r="B1568" t="str">
            <v>Power Systems</v>
          </cell>
          <cell r="C1568">
            <v>527</v>
          </cell>
          <cell r="D1568" t="str">
            <v>Not A &amp; G</v>
          </cell>
          <cell r="E1568">
            <v>5271</v>
          </cell>
          <cell r="F1568" t="str">
            <v>Dsbn - Whitfield Operations</v>
          </cell>
          <cell r="G1568" t="str">
            <v>BU</v>
          </cell>
          <cell r="H1568" t="str">
            <v>I</v>
          </cell>
          <cell r="I1568" t="str">
            <v>05E84</v>
          </cell>
          <cell r="J1568" t="str">
            <v>SR LINE SPEC OL EARLY</v>
          </cell>
          <cell r="K1568">
            <v>9</v>
          </cell>
          <cell r="L1568">
            <v>27.37</v>
          </cell>
          <cell r="M1568">
            <v>246.33</v>
          </cell>
          <cell r="N1568" t="str">
            <v>Line</v>
          </cell>
          <cell r="O1568">
            <v>0</v>
          </cell>
          <cell r="P1568">
            <v>0</v>
          </cell>
          <cell r="Q1568">
            <v>0</v>
          </cell>
          <cell r="R1568">
            <v>246.33</v>
          </cell>
          <cell r="S1568">
            <v>0</v>
          </cell>
        </row>
        <row r="1569">
          <cell r="B1569" t="str">
            <v>Power Systems</v>
          </cell>
          <cell r="C1569">
            <v>716</v>
          </cell>
          <cell r="D1569" t="str">
            <v>Not A &amp; G</v>
          </cell>
          <cell r="E1569">
            <v>7161</v>
          </cell>
          <cell r="F1569" t="str">
            <v>Dsbn - Wingate Operations</v>
          </cell>
          <cell r="G1569" t="str">
            <v>BU</v>
          </cell>
          <cell r="H1569" t="str">
            <v>I</v>
          </cell>
          <cell r="I1569" t="str">
            <v>05140</v>
          </cell>
          <cell r="J1569" t="str">
            <v>CABLE SPLICER</v>
          </cell>
          <cell r="K1569">
            <v>1</v>
          </cell>
          <cell r="L1569">
            <v>26.3</v>
          </cell>
          <cell r="M1569">
            <v>26.3</v>
          </cell>
          <cell r="N1569" t="str">
            <v>Line</v>
          </cell>
          <cell r="O1569">
            <v>0</v>
          </cell>
          <cell r="P1569">
            <v>0</v>
          </cell>
          <cell r="Q1569">
            <v>0</v>
          </cell>
          <cell r="R1569">
            <v>26.3</v>
          </cell>
          <cell r="S1569">
            <v>0</v>
          </cell>
        </row>
        <row r="1570">
          <cell r="B1570" t="str">
            <v>Power Systems</v>
          </cell>
          <cell r="C1570">
            <v>716</v>
          </cell>
          <cell r="D1570" t="str">
            <v>Not A &amp; G</v>
          </cell>
          <cell r="E1570">
            <v>7161</v>
          </cell>
          <cell r="F1570" t="str">
            <v>Dsbn - Wingate Operations</v>
          </cell>
          <cell r="G1570" t="str">
            <v>BU</v>
          </cell>
          <cell r="H1570" t="str">
            <v>I</v>
          </cell>
          <cell r="I1570" t="str">
            <v>05475</v>
          </cell>
          <cell r="J1570" t="str">
            <v>LINE SPEC</v>
          </cell>
          <cell r="K1570">
            <v>2</v>
          </cell>
          <cell r="L1570">
            <v>26.04</v>
          </cell>
          <cell r="M1570">
            <v>52.08</v>
          </cell>
          <cell r="N1570" t="str">
            <v>Line</v>
          </cell>
          <cell r="O1570">
            <v>0</v>
          </cell>
          <cell r="P1570">
            <v>0</v>
          </cell>
          <cell r="Q1570">
            <v>0</v>
          </cell>
          <cell r="R1570">
            <v>52.08</v>
          </cell>
          <cell r="S1570">
            <v>0</v>
          </cell>
        </row>
        <row r="1571">
          <cell r="B1571" t="str">
            <v>Power Systems</v>
          </cell>
          <cell r="C1571">
            <v>716</v>
          </cell>
          <cell r="D1571" t="str">
            <v>Not A &amp; G</v>
          </cell>
          <cell r="E1571">
            <v>7161</v>
          </cell>
          <cell r="F1571" t="str">
            <v>Dsbn - Wingate Operations</v>
          </cell>
          <cell r="G1571" t="str">
            <v>BU</v>
          </cell>
          <cell r="H1571" t="str">
            <v>I</v>
          </cell>
          <cell r="I1571" t="str">
            <v>05937</v>
          </cell>
          <cell r="J1571" t="str">
            <v>GROUND WORKER</v>
          </cell>
          <cell r="K1571">
            <v>1</v>
          </cell>
          <cell r="L1571">
            <v>19.22</v>
          </cell>
          <cell r="M1571">
            <v>19.22</v>
          </cell>
          <cell r="N1571" t="str">
            <v>Line</v>
          </cell>
          <cell r="O1571">
            <v>0</v>
          </cell>
          <cell r="P1571">
            <v>0</v>
          </cell>
          <cell r="Q1571">
            <v>0</v>
          </cell>
          <cell r="R1571">
            <v>19.22</v>
          </cell>
          <cell r="S1571">
            <v>0</v>
          </cell>
        </row>
        <row r="1572">
          <cell r="B1572" t="str">
            <v>Power Systems</v>
          </cell>
          <cell r="C1572">
            <v>716</v>
          </cell>
          <cell r="D1572" t="str">
            <v>Not A &amp; G</v>
          </cell>
          <cell r="E1572">
            <v>7161</v>
          </cell>
          <cell r="F1572" t="str">
            <v>Dsbn - Wingate Operations</v>
          </cell>
          <cell r="G1572" t="str">
            <v>BU</v>
          </cell>
          <cell r="H1572" t="str">
            <v>I</v>
          </cell>
          <cell r="I1572" t="str">
            <v>05944</v>
          </cell>
          <cell r="J1572" t="str">
            <v>RESTORATION SPEC</v>
          </cell>
          <cell r="K1572">
            <v>14</v>
          </cell>
          <cell r="L1572">
            <v>26.3</v>
          </cell>
          <cell r="M1572">
            <v>368.2</v>
          </cell>
          <cell r="N1572" t="str">
            <v>Line</v>
          </cell>
          <cell r="O1572">
            <v>0</v>
          </cell>
          <cell r="P1572">
            <v>0</v>
          </cell>
          <cell r="Q1572">
            <v>0</v>
          </cell>
          <cell r="R1572">
            <v>368.2</v>
          </cell>
          <cell r="S1572">
            <v>0</v>
          </cell>
        </row>
        <row r="1573">
          <cell r="B1573" t="str">
            <v>Power Systems</v>
          </cell>
          <cell r="C1573">
            <v>716</v>
          </cell>
          <cell r="D1573" t="str">
            <v>Not A &amp; G</v>
          </cell>
          <cell r="E1573">
            <v>7161</v>
          </cell>
          <cell r="F1573" t="str">
            <v>Dsbn - Wingate Operations</v>
          </cell>
          <cell r="G1573" t="str">
            <v>BU</v>
          </cell>
          <cell r="H1573" t="str">
            <v>I</v>
          </cell>
          <cell r="I1573" t="str">
            <v>05984</v>
          </cell>
          <cell r="J1573" t="str">
            <v>SR LINE SPEC OL</v>
          </cell>
          <cell r="K1573">
            <v>2</v>
          </cell>
          <cell r="L1573">
            <v>27.37</v>
          </cell>
          <cell r="M1573">
            <v>54.74</v>
          </cell>
          <cell r="N1573" t="str">
            <v>Line</v>
          </cell>
          <cell r="O1573">
            <v>0</v>
          </cell>
          <cell r="P1573">
            <v>0</v>
          </cell>
          <cell r="Q1573">
            <v>0</v>
          </cell>
          <cell r="R1573">
            <v>54.74</v>
          </cell>
          <cell r="S1573">
            <v>0</v>
          </cell>
        </row>
        <row r="1574">
          <cell r="B1574" t="str">
            <v>Power Systems</v>
          </cell>
          <cell r="C1574">
            <v>716</v>
          </cell>
          <cell r="D1574" t="str">
            <v>Not A &amp; G</v>
          </cell>
          <cell r="E1574">
            <v>7161</v>
          </cell>
          <cell r="F1574" t="str">
            <v>Dsbn - Wingate Operations</v>
          </cell>
          <cell r="G1574" t="str">
            <v>BU</v>
          </cell>
          <cell r="H1574" t="str">
            <v>I</v>
          </cell>
          <cell r="I1574" t="str">
            <v>05E05</v>
          </cell>
          <cell r="J1574" t="str">
            <v>OPERATION CLERK A STENO EARLY</v>
          </cell>
          <cell r="K1574">
            <v>4</v>
          </cell>
          <cell r="L1574">
            <v>20.12</v>
          </cell>
          <cell r="M1574">
            <v>80.48</v>
          </cell>
          <cell r="N1574" t="str">
            <v>Barg Unit Supp</v>
          </cell>
          <cell r="O1574">
            <v>0</v>
          </cell>
          <cell r="P1574">
            <v>0</v>
          </cell>
          <cell r="Q1574">
            <v>80.48</v>
          </cell>
          <cell r="R1574">
            <v>0</v>
          </cell>
          <cell r="S1574">
            <v>0</v>
          </cell>
        </row>
        <row r="1575">
          <cell r="B1575" t="str">
            <v>Power Systems</v>
          </cell>
          <cell r="C1575">
            <v>804</v>
          </cell>
          <cell r="D1575" t="str">
            <v>Not A &amp; G</v>
          </cell>
          <cell r="E1575">
            <v>804</v>
          </cell>
          <cell r="F1575" t="str">
            <v>Fleet Svcs Techincal Operation</v>
          </cell>
          <cell r="G1575" t="str">
            <v>XM</v>
          </cell>
          <cell r="H1575" t="str">
            <v>I</v>
          </cell>
          <cell r="I1575" t="str">
            <v>01E6E</v>
          </cell>
          <cell r="J1575" t="str">
            <v>AUTO SPECIALIST I</v>
          </cell>
          <cell r="K1575">
            <v>1</v>
          </cell>
          <cell r="L1575">
            <v>27.31</v>
          </cell>
          <cell r="M1575">
            <v>27.31</v>
          </cell>
          <cell r="N1575" t="str">
            <v>Fleet</v>
          </cell>
          <cell r="O1575">
            <v>0</v>
          </cell>
          <cell r="P1575">
            <v>0</v>
          </cell>
          <cell r="Q1575">
            <v>0</v>
          </cell>
          <cell r="R1575">
            <v>0</v>
          </cell>
          <cell r="S1575">
            <v>27.31</v>
          </cell>
        </row>
        <row r="1576">
          <cell r="B1576" t="str">
            <v>Power Systems</v>
          </cell>
          <cell r="C1576">
            <v>804</v>
          </cell>
          <cell r="D1576" t="str">
            <v>Not A &amp; G</v>
          </cell>
          <cell r="E1576">
            <v>804</v>
          </cell>
          <cell r="F1576" t="str">
            <v>Fleet Svcs Techincal Operation</v>
          </cell>
          <cell r="G1576" t="str">
            <v>XM</v>
          </cell>
          <cell r="H1576" t="str">
            <v>M</v>
          </cell>
          <cell r="I1576" t="str">
            <v>01EJ3</v>
          </cell>
          <cell r="J1576" t="str">
            <v>CORPORATE FLEET MAINTENANCE MG</v>
          </cell>
          <cell r="K1576">
            <v>1</v>
          </cell>
          <cell r="L1576">
            <v>38.24</v>
          </cell>
          <cell r="M1576">
            <v>38.24</v>
          </cell>
          <cell r="N1576" t="str">
            <v>Fleet</v>
          </cell>
          <cell r="O1576">
            <v>0</v>
          </cell>
          <cell r="P1576">
            <v>0</v>
          </cell>
          <cell r="Q1576">
            <v>0</v>
          </cell>
          <cell r="R1576">
            <v>0</v>
          </cell>
          <cell r="S1576">
            <v>38.24</v>
          </cell>
        </row>
        <row r="1577">
          <cell r="B1577" t="str">
            <v>Power Systems</v>
          </cell>
          <cell r="C1577">
            <v>804</v>
          </cell>
          <cell r="D1577" t="str">
            <v>Not A &amp; G</v>
          </cell>
          <cell r="E1577">
            <v>804</v>
          </cell>
          <cell r="F1577" t="str">
            <v>Fleet Svcs Techincal Operation</v>
          </cell>
          <cell r="G1577" t="str">
            <v>XM</v>
          </cell>
          <cell r="H1577" t="str">
            <v>I</v>
          </cell>
          <cell r="I1577" t="str">
            <v>01EY3</v>
          </cell>
          <cell r="J1577" t="str">
            <v>FLEET MANAGEMENT COORDINATOR</v>
          </cell>
          <cell r="K1577">
            <v>1</v>
          </cell>
          <cell r="L1577">
            <v>28.19</v>
          </cell>
          <cell r="M1577">
            <v>28.19</v>
          </cell>
          <cell r="N1577" t="str">
            <v>Fleet</v>
          </cell>
          <cell r="O1577">
            <v>0</v>
          </cell>
          <cell r="P1577">
            <v>0</v>
          </cell>
          <cell r="Q1577">
            <v>0</v>
          </cell>
          <cell r="R1577">
            <v>0</v>
          </cell>
          <cell r="S1577">
            <v>28.19</v>
          </cell>
        </row>
        <row r="1578">
          <cell r="B1578" t="str">
            <v>Power Systems</v>
          </cell>
          <cell r="C1578">
            <v>804</v>
          </cell>
          <cell r="D1578" t="str">
            <v>Not A &amp; G</v>
          </cell>
          <cell r="E1578">
            <v>804</v>
          </cell>
          <cell r="F1578" t="str">
            <v>Fleet Svcs Techincal Operation</v>
          </cell>
          <cell r="G1578" t="str">
            <v>XM</v>
          </cell>
          <cell r="H1578" t="str">
            <v>I</v>
          </cell>
          <cell r="I1578" t="str">
            <v>01MJ7</v>
          </cell>
          <cell r="J1578" t="str">
            <v>AUTOMOTIVE TECH OPERATIONS SUP</v>
          </cell>
          <cell r="K1578">
            <v>1</v>
          </cell>
          <cell r="L1578">
            <v>39.49</v>
          </cell>
          <cell r="M1578">
            <v>39.49</v>
          </cell>
          <cell r="N1578" t="str">
            <v>Fleet</v>
          </cell>
          <cell r="O1578">
            <v>0</v>
          </cell>
          <cell r="P1578">
            <v>0</v>
          </cell>
          <cell r="Q1578">
            <v>0</v>
          </cell>
          <cell r="R1578">
            <v>0</v>
          </cell>
          <cell r="S1578">
            <v>39.49</v>
          </cell>
        </row>
        <row r="1579">
          <cell r="B1579" t="str">
            <v>Power Systems</v>
          </cell>
          <cell r="C1579">
            <v>804</v>
          </cell>
          <cell r="D1579" t="str">
            <v>Not A &amp; G</v>
          </cell>
          <cell r="E1579">
            <v>804</v>
          </cell>
          <cell r="F1579" t="str">
            <v>Fleet Svcs Techincal Operation</v>
          </cell>
          <cell r="G1579" t="str">
            <v>NB</v>
          </cell>
          <cell r="H1579" t="str">
            <v>I</v>
          </cell>
          <cell r="I1579" t="str">
            <v>01QH1</v>
          </cell>
          <cell r="J1579" t="str">
            <v>SR FLEET EQUIPMENT EXPEDITOR</v>
          </cell>
          <cell r="K1579">
            <v>1</v>
          </cell>
          <cell r="L1579">
            <v>20</v>
          </cell>
          <cell r="M1579">
            <v>20</v>
          </cell>
          <cell r="N1579" t="str">
            <v>Fleet</v>
          </cell>
          <cell r="O1579">
            <v>0</v>
          </cell>
          <cell r="P1579">
            <v>0</v>
          </cell>
          <cell r="Q1579">
            <v>0</v>
          </cell>
          <cell r="R1579">
            <v>0</v>
          </cell>
          <cell r="S1579">
            <v>20</v>
          </cell>
        </row>
        <row r="1580">
          <cell r="B1580" t="str">
            <v>Power Systems</v>
          </cell>
          <cell r="C1580">
            <v>804</v>
          </cell>
          <cell r="D1580" t="str">
            <v>Not A &amp; G</v>
          </cell>
          <cell r="E1580">
            <v>804</v>
          </cell>
          <cell r="F1580" t="str">
            <v>Fleet Svcs Techincal Operation</v>
          </cell>
          <cell r="G1580" t="str">
            <v>NB</v>
          </cell>
          <cell r="H1580" t="str">
            <v>I</v>
          </cell>
          <cell r="I1580" t="str">
            <v>01X63</v>
          </cell>
          <cell r="J1580" t="str">
            <v>ADMINISTRATIVE SPECIALIST I</v>
          </cell>
          <cell r="K1580">
            <v>1</v>
          </cell>
          <cell r="L1580">
            <v>14.91</v>
          </cell>
          <cell r="M1580">
            <v>14.91</v>
          </cell>
          <cell r="N1580" t="str">
            <v>Fleet</v>
          </cell>
          <cell r="O1580">
            <v>0</v>
          </cell>
          <cell r="P1580">
            <v>0</v>
          </cell>
          <cell r="Q1580">
            <v>0</v>
          </cell>
          <cell r="R1580">
            <v>0</v>
          </cell>
          <cell r="S1580">
            <v>14.91</v>
          </cell>
        </row>
        <row r="1581">
          <cell r="B1581" t="str">
            <v>Power Systems</v>
          </cell>
          <cell r="C1581">
            <v>812</v>
          </cell>
          <cell r="D1581" t="str">
            <v>A &amp; G</v>
          </cell>
          <cell r="E1581">
            <v>8140</v>
          </cell>
          <cell r="F1581" t="str">
            <v>Cnst Eng - Dade Sc</v>
          </cell>
          <cell r="G1581" t="str">
            <v>XM</v>
          </cell>
          <cell r="H1581" t="str">
            <v>S</v>
          </cell>
          <cell r="I1581" t="str">
            <v>01M05</v>
          </cell>
          <cell r="J1581" t="str">
            <v>DISTRIBUTION SUPV I</v>
          </cell>
          <cell r="K1581">
            <v>1</v>
          </cell>
          <cell r="L1581">
            <v>41.78</v>
          </cell>
          <cell r="M1581">
            <v>41.78</v>
          </cell>
          <cell r="N1581" t="str">
            <v>A &amp; G</v>
          </cell>
          <cell r="O1581">
            <v>41.78</v>
          </cell>
          <cell r="P1581">
            <v>0</v>
          </cell>
          <cell r="Q1581">
            <v>0</v>
          </cell>
          <cell r="R1581">
            <v>0</v>
          </cell>
          <cell r="S1581">
            <v>0</v>
          </cell>
        </row>
        <row r="1582">
          <cell r="B1582" t="str">
            <v>Power Systems</v>
          </cell>
          <cell r="C1582">
            <v>812</v>
          </cell>
          <cell r="D1582" t="str">
            <v>A &amp; G</v>
          </cell>
          <cell r="E1582">
            <v>8140</v>
          </cell>
          <cell r="F1582" t="str">
            <v>Cnst Eng - Dade Sc</v>
          </cell>
          <cell r="G1582" t="str">
            <v>XM</v>
          </cell>
          <cell r="H1582" t="str">
            <v>I</v>
          </cell>
          <cell r="I1582" t="str">
            <v>01MAA</v>
          </cell>
          <cell r="J1582" t="str">
            <v>SR SYSTEM PROJECT MGR</v>
          </cell>
          <cell r="K1582">
            <v>1</v>
          </cell>
          <cell r="L1582">
            <v>32.54</v>
          </cell>
          <cell r="M1582">
            <v>32.54</v>
          </cell>
          <cell r="N1582" t="str">
            <v>A &amp; G</v>
          </cell>
          <cell r="O1582">
            <v>32.54</v>
          </cell>
          <cell r="P1582">
            <v>0</v>
          </cell>
          <cell r="Q1582">
            <v>0</v>
          </cell>
          <cell r="R1582">
            <v>0</v>
          </cell>
          <cell r="S1582">
            <v>0</v>
          </cell>
        </row>
        <row r="1583">
          <cell r="B1583" t="str">
            <v>Power Systems</v>
          </cell>
          <cell r="C1583">
            <v>812</v>
          </cell>
          <cell r="D1583" t="str">
            <v>A &amp; G</v>
          </cell>
          <cell r="E1583">
            <v>8140</v>
          </cell>
          <cell r="F1583" t="str">
            <v>Cnst Eng - Dade Sc</v>
          </cell>
          <cell r="G1583" t="str">
            <v>XM</v>
          </cell>
          <cell r="H1583" t="str">
            <v>I</v>
          </cell>
          <cell r="I1583" t="str">
            <v>01MAA</v>
          </cell>
          <cell r="J1583" t="str">
            <v>SR SYSTEM PROJECT MGR</v>
          </cell>
          <cell r="K1583">
            <v>1</v>
          </cell>
          <cell r="L1583">
            <v>33.19</v>
          </cell>
          <cell r="M1583">
            <v>33.19</v>
          </cell>
          <cell r="N1583" t="str">
            <v>A &amp; G</v>
          </cell>
          <cell r="O1583">
            <v>33.19</v>
          </cell>
          <cell r="P1583">
            <v>0</v>
          </cell>
          <cell r="Q1583">
            <v>0</v>
          </cell>
          <cell r="R1583">
            <v>0</v>
          </cell>
          <cell r="S1583">
            <v>0</v>
          </cell>
        </row>
        <row r="1584">
          <cell r="B1584" t="str">
            <v>Power Systems</v>
          </cell>
          <cell r="C1584">
            <v>812</v>
          </cell>
          <cell r="D1584" t="str">
            <v>A &amp; G</v>
          </cell>
          <cell r="E1584">
            <v>8140</v>
          </cell>
          <cell r="F1584" t="str">
            <v>Cnst Eng - Dade Sc</v>
          </cell>
          <cell r="G1584" t="str">
            <v>XM</v>
          </cell>
          <cell r="H1584" t="str">
            <v>I</v>
          </cell>
          <cell r="I1584" t="str">
            <v>01MAA</v>
          </cell>
          <cell r="J1584" t="str">
            <v>SR SYSTEM PROJECT MGR</v>
          </cell>
          <cell r="K1584">
            <v>1</v>
          </cell>
          <cell r="L1584">
            <v>33.25</v>
          </cell>
          <cell r="M1584">
            <v>33.25</v>
          </cell>
          <cell r="N1584" t="str">
            <v>A &amp; G</v>
          </cell>
          <cell r="O1584">
            <v>33.25</v>
          </cell>
          <cell r="P1584">
            <v>0</v>
          </cell>
          <cell r="Q1584">
            <v>0</v>
          </cell>
          <cell r="R1584">
            <v>0</v>
          </cell>
          <cell r="S1584">
            <v>0</v>
          </cell>
        </row>
        <row r="1585">
          <cell r="B1585" t="str">
            <v>Power Systems</v>
          </cell>
          <cell r="C1585">
            <v>812</v>
          </cell>
          <cell r="D1585" t="str">
            <v>A &amp; G</v>
          </cell>
          <cell r="E1585">
            <v>8140</v>
          </cell>
          <cell r="F1585" t="str">
            <v>Cnst Eng - Dade Sc</v>
          </cell>
          <cell r="G1585" t="str">
            <v>XM</v>
          </cell>
          <cell r="H1585" t="str">
            <v>I</v>
          </cell>
          <cell r="I1585" t="str">
            <v>01MAA</v>
          </cell>
          <cell r="J1585" t="str">
            <v>SR SYSTEM PROJECT MGR</v>
          </cell>
          <cell r="K1585">
            <v>1</v>
          </cell>
          <cell r="L1585">
            <v>33.26</v>
          </cell>
          <cell r="M1585">
            <v>33.26</v>
          </cell>
          <cell r="N1585" t="str">
            <v>A &amp; G</v>
          </cell>
          <cell r="O1585">
            <v>33.26</v>
          </cell>
          <cell r="P1585">
            <v>0</v>
          </cell>
          <cell r="Q1585">
            <v>0</v>
          </cell>
          <cell r="R1585">
            <v>0</v>
          </cell>
          <cell r="S1585">
            <v>0</v>
          </cell>
        </row>
        <row r="1586">
          <cell r="B1586" t="str">
            <v>Power Systems</v>
          </cell>
          <cell r="C1586">
            <v>812</v>
          </cell>
          <cell r="D1586" t="str">
            <v>A &amp; G</v>
          </cell>
          <cell r="E1586">
            <v>8140</v>
          </cell>
          <cell r="F1586" t="str">
            <v>Cnst Eng - Dade Sc</v>
          </cell>
          <cell r="G1586" t="str">
            <v>XM</v>
          </cell>
          <cell r="H1586" t="str">
            <v>I</v>
          </cell>
          <cell r="I1586" t="str">
            <v>01MAA</v>
          </cell>
          <cell r="J1586" t="str">
            <v>SR SYSTEM PROJECT MGR</v>
          </cell>
          <cell r="K1586">
            <v>3</v>
          </cell>
          <cell r="L1586">
            <v>33.28</v>
          </cell>
          <cell r="M1586">
            <v>99.84</v>
          </cell>
          <cell r="N1586" t="str">
            <v>A &amp; G</v>
          </cell>
          <cell r="O1586">
            <v>99.84</v>
          </cell>
          <cell r="P1586">
            <v>0</v>
          </cell>
          <cell r="Q1586">
            <v>0</v>
          </cell>
          <cell r="R1586">
            <v>0</v>
          </cell>
          <cell r="S1586">
            <v>0</v>
          </cell>
        </row>
        <row r="1587">
          <cell r="B1587" t="str">
            <v>Power Systems</v>
          </cell>
          <cell r="C1587">
            <v>812</v>
          </cell>
          <cell r="D1587" t="str">
            <v>A &amp; G</v>
          </cell>
          <cell r="E1587">
            <v>8140</v>
          </cell>
          <cell r="F1587" t="str">
            <v>Cnst Eng - Dade Sc</v>
          </cell>
          <cell r="G1587" t="str">
            <v>XM</v>
          </cell>
          <cell r="H1587" t="str">
            <v>I</v>
          </cell>
          <cell r="I1587" t="str">
            <v>01MAA</v>
          </cell>
          <cell r="J1587" t="str">
            <v>SR SYSTEM PROJECT MGR</v>
          </cell>
          <cell r="K1587">
            <v>2</v>
          </cell>
          <cell r="L1587">
            <v>34.25</v>
          </cell>
          <cell r="M1587">
            <v>68.5</v>
          </cell>
          <cell r="N1587" t="str">
            <v>A &amp; G</v>
          </cell>
          <cell r="O1587">
            <v>68.5</v>
          </cell>
          <cell r="P1587">
            <v>0</v>
          </cell>
          <cell r="Q1587">
            <v>0</v>
          </cell>
          <cell r="R1587">
            <v>0</v>
          </cell>
          <cell r="S1587">
            <v>0</v>
          </cell>
        </row>
        <row r="1588">
          <cell r="B1588" t="str">
            <v>Power Systems</v>
          </cell>
          <cell r="C1588">
            <v>812</v>
          </cell>
          <cell r="D1588" t="str">
            <v>A &amp; G</v>
          </cell>
          <cell r="E1588">
            <v>8140</v>
          </cell>
          <cell r="F1588" t="str">
            <v>Cnst Eng - Dade Sc</v>
          </cell>
          <cell r="G1588" t="str">
            <v>XM</v>
          </cell>
          <cell r="H1588" t="str">
            <v>I</v>
          </cell>
          <cell r="I1588" t="str">
            <v>01MAA</v>
          </cell>
          <cell r="J1588" t="str">
            <v>SR SYSTEM PROJECT MGR</v>
          </cell>
          <cell r="K1588">
            <v>1</v>
          </cell>
          <cell r="L1588">
            <v>35.01</v>
          </cell>
          <cell r="M1588">
            <v>35.01</v>
          </cell>
          <cell r="N1588" t="str">
            <v>A &amp; G</v>
          </cell>
          <cell r="O1588">
            <v>35.01</v>
          </cell>
          <cell r="P1588">
            <v>0</v>
          </cell>
          <cell r="Q1588">
            <v>0</v>
          </cell>
          <cell r="R1588">
            <v>0</v>
          </cell>
          <cell r="S1588">
            <v>0</v>
          </cell>
        </row>
        <row r="1589">
          <cell r="B1589" t="str">
            <v>Power Systems</v>
          </cell>
          <cell r="C1589">
            <v>812</v>
          </cell>
          <cell r="D1589" t="str">
            <v>A &amp; G</v>
          </cell>
          <cell r="E1589">
            <v>8140</v>
          </cell>
          <cell r="F1589" t="str">
            <v>Cnst Eng - Dade Sc</v>
          </cell>
          <cell r="G1589" t="str">
            <v>XM</v>
          </cell>
          <cell r="H1589" t="str">
            <v>I</v>
          </cell>
          <cell r="I1589" t="str">
            <v>01MD7</v>
          </cell>
          <cell r="J1589" t="str">
            <v>CUSTOMER PROJECT MGR</v>
          </cell>
          <cell r="K1589">
            <v>1</v>
          </cell>
          <cell r="L1589">
            <v>29.75</v>
          </cell>
          <cell r="M1589">
            <v>29.75</v>
          </cell>
          <cell r="N1589" t="str">
            <v>A &amp; G</v>
          </cell>
          <cell r="O1589">
            <v>29.75</v>
          </cell>
          <cell r="P1589">
            <v>0</v>
          </cell>
          <cell r="Q1589">
            <v>0</v>
          </cell>
          <cell r="R1589">
            <v>0</v>
          </cell>
          <cell r="S1589">
            <v>0</v>
          </cell>
        </row>
        <row r="1590">
          <cell r="B1590" t="str">
            <v>Power Systems</v>
          </cell>
          <cell r="C1590">
            <v>812</v>
          </cell>
          <cell r="D1590" t="str">
            <v>A &amp; G</v>
          </cell>
          <cell r="E1590">
            <v>8140</v>
          </cell>
          <cell r="F1590" t="str">
            <v>Cnst Eng - Dade Sc</v>
          </cell>
          <cell r="G1590" t="str">
            <v>XM</v>
          </cell>
          <cell r="H1590" t="str">
            <v>I</v>
          </cell>
          <cell r="I1590" t="str">
            <v>01ME6</v>
          </cell>
          <cell r="J1590" t="str">
            <v>PROJECT DESIGNER II</v>
          </cell>
          <cell r="K1590">
            <v>1</v>
          </cell>
          <cell r="L1590">
            <v>23.28</v>
          </cell>
          <cell r="M1590">
            <v>23.28</v>
          </cell>
          <cell r="N1590" t="str">
            <v>A &amp; G</v>
          </cell>
          <cell r="O1590">
            <v>23.28</v>
          </cell>
          <cell r="P1590">
            <v>0</v>
          </cell>
          <cell r="Q1590">
            <v>0</v>
          </cell>
          <cell r="R1590">
            <v>0</v>
          </cell>
          <cell r="S1590">
            <v>0</v>
          </cell>
        </row>
        <row r="1591">
          <cell r="B1591" t="str">
            <v>Power Systems</v>
          </cell>
          <cell r="C1591">
            <v>812</v>
          </cell>
          <cell r="D1591" t="str">
            <v>A &amp; G</v>
          </cell>
          <cell r="E1591">
            <v>8140</v>
          </cell>
          <cell r="F1591" t="str">
            <v>Cnst Eng - Dade Sc</v>
          </cell>
          <cell r="G1591" t="str">
            <v>XM</v>
          </cell>
          <cell r="H1591" t="str">
            <v>I</v>
          </cell>
          <cell r="I1591" t="str">
            <v>01ME6</v>
          </cell>
          <cell r="J1591" t="str">
            <v>PROJECT DESIGNER II</v>
          </cell>
          <cell r="K1591">
            <v>1</v>
          </cell>
          <cell r="L1591">
            <v>23.33</v>
          </cell>
          <cell r="M1591">
            <v>23.33</v>
          </cell>
          <cell r="N1591" t="str">
            <v>A &amp; G</v>
          </cell>
          <cell r="O1591">
            <v>23.33</v>
          </cell>
          <cell r="P1591">
            <v>0</v>
          </cell>
          <cell r="Q1591">
            <v>0</v>
          </cell>
          <cell r="R1591">
            <v>0</v>
          </cell>
          <cell r="S1591">
            <v>0</v>
          </cell>
        </row>
        <row r="1592">
          <cell r="B1592" t="str">
            <v>Power Systems</v>
          </cell>
          <cell r="C1592">
            <v>812</v>
          </cell>
          <cell r="D1592" t="str">
            <v>A &amp; G</v>
          </cell>
          <cell r="E1592">
            <v>8140</v>
          </cell>
          <cell r="F1592" t="str">
            <v>Cnst Eng - Dade Sc</v>
          </cell>
          <cell r="G1592" t="str">
            <v>NB</v>
          </cell>
          <cell r="H1592" t="str">
            <v>I</v>
          </cell>
          <cell r="I1592" t="str">
            <v>01X63</v>
          </cell>
          <cell r="J1592" t="str">
            <v>ADMINISTRATIVE SPECIALIST I</v>
          </cell>
          <cell r="K1592">
            <v>1</v>
          </cell>
          <cell r="L1592">
            <v>16.16</v>
          </cell>
          <cell r="M1592">
            <v>16.16</v>
          </cell>
          <cell r="N1592" t="str">
            <v>A &amp; G</v>
          </cell>
          <cell r="O1592">
            <v>16.16</v>
          </cell>
          <cell r="P1592">
            <v>0</v>
          </cell>
          <cell r="Q1592">
            <v>0</v>
          </cell>
          <cell r="R1592">
            <v>0</v>
          </cell>
          <cell r="S1592">
            <v>0</v>
          </cell>
        </row>
        <row r="1593">
          <cell r="B1593" t="str">
            <v>Power Systems</v>
          </cell>
          <cell r="C1593">
            <v>812</v>
          </cell>
          <cell r="D1593" t="str">
            <v>A &amp; G</v>
          </cell>
          <cell r="E1593">
            <v>8140</v>
          </cell>
          <cell r="F1593" t="str">
            <v>Cnst Eng - Dade Sc</v>
          </cell>
          <cell r="G1593" t="str">
            <v>NB</v>
          </cell>
          <cell r="H1593" t="str">
            <v>I</v>
          </cell>
          <cell r="I1593" t="str">
            <v>01XE5</v>
          </cell>
          <cell r="J1593" t="str">
            <v>DISTRIBUTION ENGINEERING TECHN</v>
          </cell>
          <cell r="K1593">
            <v>1</v>
          </cell>
          <cell r="L1593">
            <v>22.51</v>
          </cell>
          <cell r="M1593">
            <v>22.51</v>
          </cell>
          <cell r="N1593" t="str">
            <v>A &amp; G</v>
          </cell>
          <cell r="O1593">
            <v>22.51</v>
          </cell>
          <cell r="P1593">
            <v>0</v>
          </cell>
          <cell r="Q1593">
            <v>0</v>
          </cell>
          <cell r="R1593">
            <v>0</v>
          </cell>
          <cell r="S1593">
            <v>0</v>
          </cell>
        </row>
        <row r="1594">
          <cell r="B1594" t="str">
            <v>Power Systems</v>
          </cell>
          <cell r="C1594">
            <v>812</v>
          </cell>
          <cell r="D1594" t="str">
            <v>A &amp; G</v>
          </cell>
          <cell r="E1594">
            <v>8140</v>
          </cell>
          <cell r="F1594" t="str">
            <v>Cnst Eng - Dade Sc</v>
          </cell>
          <cell r="G1594" t="str">
            <v>NB</v>
          </cell>
          <cell r="H1594" t="str">
            <v>I</v>
          </cell>
          <cell r="I1594" t="str">
            <v>01XE6</v>
          </cell>
          <cell r="J1594" t="str">
            <v>SR DISTRIBUTION ENGINEERING TE</v>
          </cell>
          <cell r="K1594">
            <v>1</v>
          </cell>
          <cell r="L1594">
            <v>23.64</v>
          </cell>
          <cell r="M1594">
            <v>23.64</v>
          </cell>
          <cell r="N1594" t="str">
            <v>A &amp; G</v>
          </cell>
          <cell r="O1594">
            <v>23.64</v>
          </cell>
          <cell r="P1594">
            <v>0</v>
          </cell>
          <cell r="Q1594">
            <v>0</v>
          </cell>
          <cell r="R1594">
            <v>0</v>
          </cell>
          <cell r="S1594">
            <v>0</v>
          </cell>
        </row>
        <row r="1595">
          <cell r="B1595" t="str">
            <v>Power Systems</v>
          </cell>
          <cell r="C1595">
            <v>816</v>
          </cell>
          <cell r="D1595" t="str">
            <v>A &amp; G</v>
          </cell>
          <cell r="E1595">
            <v>816</v>
          </cell>
          <cell r="F1595" t="str">
            <v>Operational Excellence</v>
          </cell>
          <cell r="G1595" t="str">
            <v>XM</v>
          </cell>
          <cell r="H1595" t="str">
            <v>I</v>
          </cell>
          <cell r="I1595" t="str">
            <v>01MA4</v>
          </cell>
          <cell r="J1595" t="str">
            <v>SR DISTRIBUTION ANALYST</v>
          </cell>
          <cell r="K1595">
            <v>1</v>
          </cell>
          <cell r="L1595">
            <v>36.19</v>
          </cell>
          <cell r="M1595">
            <v>36.19</v>
          </cell>
          <cell r="N1595" t="str">
            <v>A &amp; G</v>
          </cell>
          <cell r="O1595">
            <v>36.19</v>
          </cell>
          <cell r="P1595">
            <v>0</v>
          </cell>
          <cell r="Q1595">
            <v>0</v>
          </cell>
          <cell r="R1595">
            <v>0</v>
          </cell>
          <cell r="S1595">
            <v>0</v>
          </cell>
        </row>
        <row r="1596">
          <cell r="B1596" t="str">
            <v>Power Systems</v>
          </cell>
          <cell r="C1596">
            <v>716</v>
          </cell>
          <cell r="D1596" t="str">
            <v>Not A &amp; G</v>
          </cell>
          <cell r="E1596">
            <v>7161</v>
          </cell>
          <cell r="F1596" t="str">
            <v>Dsbn - Wingate Operations</v>
          </cell>
          <cell r="G1596" t="str">
            <v>BU</v>
          </cell>
          <cell r="H1596" t="str">
            <v>I</v>
          </cell>
          <cell r="I1596" t="str">
            <v>05E37</v>
          </cell>
          <cell r="J1596" t="str">
            <v>GROUND WORKER - EARLY</v>
          </cell>
          <cell r="K1596">
            <v>1</v>
          </cell>
          <cell r="L1596">
            <v>18.82</v>
          </cell>
          <cell r="M1596">
            <v>18.82</v>
          </cell>
          <cell r="N1596" t="str">
            <v>Line</v>
          </cell>
          <cell r="O1596">
            <v>0</v>
          </cell>
          <cell r="P1596">
            <v>0</v>
          </cell>
          <cell r="Q1596">
            <v>0</v>
          </cell>
          <cell r="R1596">
            <v>18.82</v>
          </cell>
          <cell r="S1596">
            <v>0</v>
          </cell>
        </row>
        <row r="1597">
          <cell r="B1597" t="str">
            <v>Power Systems</v>
          </cell>
          <cell r="C1597">
            <v>716</v>
          </cell>
          <cell r="D1597" t="str">
            <v>Not A &amp; G</v>
          </cell>
          <cell r="E1597">
            <v>7161</v>
          </cell>
          <cell r="F1597" t="str">
            <v>Dsbn - Wingate Operations</v>
          </cell>
          <cell r="G1597" t="str">
            <v>BU</v>
          </cell>
          <cell r="H1597" t="str">
            <v>I</v>
          </cell>
          <cell r="I1597" t="str">
            <v>05E37</v>
          </cell>
          <cell r="J1597" t="str">
            <v>GROUND WORKER - EARLY</v>
          </cell>
          <cell r="K1597">
            <v>4</v>
          </cell>
          <cell r="L1597">
            <v>19.22</v>
          </cell>
          <cell r="M1597">
            <v>76.88</v>
          </cell>
          <cell r="N1597" t="str">
            <v>Line</v>
          </cell>
          <cell r="O1597">
            <v>0</v>
          </cell>
          <cell r="P1597">
            <v>0</v>
          </cell>
          <cell r="Q1597">
            <v>0</v>
          </cell>
          <cell r="R1597">
            <v>76.88</v>
          </cell>
          <cell r="S1597">
            <v>0</v>
          </cell>
        </row>
        <row r="1598">
          <cell r="B1598" t="str">
            <v>Power Systems</v>
          </cell>
          <cell r="C1598">
            <v>716</v>
          </cell>
          <cell r="D1598" t="str">
            <v>Not A &amp; G</v>
          </cell>
          <cell r="E1598">
            <v>7161</v>
          </cell>
          <cell r="F1598" t="str">
            <v>Dsbn - Wingate Operations</v>
          </cell>
          <cell r="G1598" t="str">
            <v>BU</v>
          </cell>
          <cell r="H1598" t="str">
            <v>I</v>
          </cell>
          <cell r="I1598" t="str">
            <v>05E40</v>
          </cell>
          <cell r="J1598" t="str">
            <v>CABLE SPLICER - EARLY</v>
          </cell>
          <cell r="K1598">
            <v>7</v>
          </cell>
          <cell r="L1598">
            <v>26.3</v>
          </cell>
          <cell r="M1598">
            <v>184.1</v>
          </cell>
          <cell r="N1598" t="str">
            <v>Line</v>
          </cell>
          <cell r="O1598">
            <v>0</v>
          </cell>
          <cell r="P1598">
            <v>0</v>
          </cell>
          <cell r="Q1598">
            <v>0</v>
          </cell>
          <cell r="R1598">
            <v>184.1</v>
          </cell>
          <cell r="S1598">
            <v>0</v>
          </cell>
        </row>
        <row r="1599">
          <cell r="B1599" t="str">
            <v>Power Systems</v>
          </cell>
          <cell r="C1599">
            <v>716</v>
          </cell>
          <cell r="D1599" t="str">
            <v>Not A &amp; G</v>
          </cell>
          <cell r="E1599">
            <v>7161</v>
          </cell>
          <cell r="F1599" t="str">
            <v>Dsbn - Wingate Operations</v>
          </cell>
          <cell r="G1599" t="str">
            <v>BU</v>
          </cell>
          <cell r="H1599" t="str">
            <v>I</v>
          </cell>
          <cell r="I1599" t="str">
            <v>05E53</v>
          </cell>
          <cell r="J1599" t="str">
            <v>TRUCK ATTENDANT EARLY</v>
          </cell>
          <cell r="K1599">
            <v>1</v>
          </cell>
          <cell r="L1599">
            <v>18.170000000000002</v>
          </cell>
          <cell r="M1599">
            <v>18.170000000000002</v>
          </cell>
          <cell r="N1599" t="str">
            <v>Barg Unit Supp</v>
          </cell>
          <cell r="O1599">
            <v>0</v>
          </cell>
          <cell r="P1599">
            <v>0</v>
          </cell>
          <cell r="Q1599">
            <v>18.170000000000002</v>
          </cell>
          <cell r="R1599">
            <v>0</v>
          </cell>
          <cell r="S1599">
            <v>0</v>
          </cell>
        </row>
        <row r="1600">
          <cell r="B1600" t="str">
            <v>Power Systems</v>
          </cell>
          <cell r="C1600">
            <v>716</v>
          </cell>
          <cell r="D1600" t="str">
            <v>Not A &amp; G</v>
          </cell>
          <cell r="E1600">
            <v>7161</v>
          </cell>
          <cell r="F1600" t="str">
            <v>Dsbn - Wingate Operations</v>
          </cell>
          <cell r="G1600" t="str">
            <v>BU</v>
          </cell>
          <cell r="H1600" t="str">
            <v>I</v>
          </cell>
          <cell r="I1600" t="str">
            <v>05E58</v>
          </cell>
          <cell r="J1600" t="str">
            <v>DISPATCHER CLERK EARLY</v>
          </cell>
          <cell r="K1600">
            <v>1</v>
          </cell>
          <cell r="L1600">
            <v>20.25</v>
          </cell>
          <cell r="M1600">
            <v>20.25</v>
          </cell>
          <cell r="N1600" t="str">
            <v>Barg Unit Supp</v>
          </cell>
          <cell r="O1600">
            <v>0</v>
          </cell>
          <cell r="P1600">
            <v>0</v>
          </cell>
          <cell r="Q1600">
            <v>20.25</v>
          </cell>
          <cell r="R1600">
            <v>0</v>
          </cell>
          <cell r="S1600">
            <v>0</v>
          </cell>
        </row>
        <row r="1601">
          <cell r="B1601" t="str">
            <v>Power Systems</v>
          </cell>
          <cell r="C1601">
            <v>716</v>
          </cell>
          <cell r="D1601" t="str">
            <v>Not A &amp; G</v>
          </cell>
          <cell r="E1601">
            <v>7161</v>
          </cell>
          <cell r="F1601" t="str">
            <v>Dsbn - Wingate Operations</v>
          </cell>
          <cell r="G1601" t="str">
            <v>BU</v>
          </cell>
          <cell r="H1601" t="str">
            <v>I</v>
          </cell>
          <cell r="I1601" t="str">
            <v>05E75</v>
          </cell>
          <cell r="J1601" t="str">
            <v>LINE SPEC EARLY</v>
          </cell>
          <cell r="K1601">
            <v>20</v>
          </cell>
          <cell r="L1601">
            <v>26.04</v>
          </cell>
          <cell r="M1601">
            <v>520.79999999999995</v>
          </cell>
          <cell r="N1601" t="str">
            <v>Line</v>
          </cell>
          <cell r="O1601">
            <v>0</v>
          </cell>
          <cell r="P1601">
            <v>0</v>
          </cell>
          <cell r="Q1601">
            <v>0</v>
          </cell>
          <cell r="R1601">
            <v>520.79999999999995</v>
          </cell>
          <cell r="S1601">
            <v>0</v>
          </cell>
        </row>
        <row r="1602">
          <cell r="B1602" t="str">
            <v>Power Systems</v>
          </cell>
          <cell r="C1602">
            <v>716</v>
          </cell>
          <cell r="D1602" t="str">
            <v>Not A &amp; G</v>
          </cell>
          <cell r="E1602">
            <v>7161</v>
          </cell>
          <cell r="F1602" t="str">
            <v>Dsbn - Wingate Operations</v>
          </cell>
          <cell r="G1602" t="str">
            <v>BU</v>
          </cell>
          <cell r="H1602" t="str">
            <v>I</v>
          </cell>
          <cell r="I1602" t="str">
            <v>05E84</v>
          </cell>
          <cell r="J1602" t="str">
            <v>SR LINE SPEC OL EARLY</v>
          </cell>
          <cell r="K1602">
            <v>18</v>
          </cell>
          <cell r="L1602">
            <v>27.37</v>
          </cell>
          <cell r="M1602">
            <v>492.66</v>
          </cell>
          <cell r="N1602" t="str">
            <v>Line</v>
          </cell>
          <cell r="O1602">
            <v>0</v>
          </cell>
          <cell r="P1602">
            <v>0</v>
          </cell>
          <cell r="Q1602">
            <v>0</v>
          </cell>
          <cell r="R1602">
            <v>492.66</v>
          </cell>
          <cell r="S1602">
            <v>0</v>
          </cell>
        </row>
        <row r="1603">
          <cell r="B1603" t="str">
            <v>Power Systems</v>
          </cell>
          <cell r="C1603">
            <v>716</v>
          </cell>
          <cell r="D1603" t="str">
            <v>Not A &amp; G</v>
          </cell>
          <cell r="E1603">
            <v>7161</v>
          </cell>
          <cell r="F1603" t="str">
            <v>Dsbn - Wingate Operations</v>
          </cell>
          <cell r="G1603" t="str">
            <v>BU</v>
          </cell>
          <cell r="H1603" t="str">
            <v>I</v>
          </cell>
          <cell r="I1603" t="str">
            <v>05L75</v>
          </cell>
          <cell r="J1603" t="str">
            <v>LINE SPEC LATE</v>
          </cell>
          <cell r="K1603">
            <v>2</v>
          </cell>
          <cell r="L1603">
            <v>26.04</v>
          </cell>
          <cell r="M1603">
            <v>52.08</v>
          </cell>
          <cell r="N1603" t="str">
            <v>Line</v>
          </cell>
          <cell r="O1603">
            <v>0</v>
          </cell>
          <cell r="P1603">
            <v>0</v>
          </cell>
          <cell r="Q1603">
            <v>0</v>
          </cell>
          <cell r="R1603">
            <v>52.08</v>
          </cell>
          <cell r="S1603">
            <v>0</v>
          </cell>
        </row>
        <row r="1604">
          <cell r="B1604" t="str">
            <v>Power Systems</v>
          </cell>
          <cell r="C1604">
            <v>711</v>
          </cell>
          <cell r="D1604" t="str">
            <v>Not A &amp; G</v>
          </cell>
          <cell r="E1604">
            <v>7169</v>
          </cell>
          <cell r="F1604" t="str">
            <v>Dsbn - Wingate Supv/Design</v>
          </cell>
          <cell r="G1604" t="str">
            <v>XM</v>
          </cell>
          <cell r="H1604" t="str">
            <v>S</v>
          </cell>
          <cell r="I1604" t="str">
            <v>01M05</v>
          </cell>
          <cell r="J1604" t="str">
            <v>DISTRIBUTION SUPV I</v>
          </cell>
          <cell r="K1604">
            <v>1</v>
          </cell>
          <cell r="L1604">
            <v>40.409999999999997</v>
          </cell>
          <cell r="M1604">
            <v>40.409999999999997</v>
          </cell>
          <cell r="N1604" t="str">
            <v>Spv/Sup</v>
          </cell>
          <cell r="O1604">
            <v>0</v>
          </cell>
          <cell r="P1604">
            <v>40.409999999999997</v>
          </cell>
          <cell r="Q1604">
            <v>0</v>
          </cell>
          <cell r="R1604">
            <v>0</v>
          </cell>
          <cell r="S1604">
            <v>0</v>
          </cell>
        </row>
        <row r="1605">
          <cell r="B1605" t="str">
            <v>Power Systems</v>
          </cell>
          <cell r="C1605">
            <v>711</v>
          </cell>
          <cell r="D1605" t="str">
            <v>Not A &amp; G</v>
          </cell>
          <cell r="E1605">
            <v>7169</v>
          </cell>
          <cell r="F1605" t="str">
            <v>Dsbn - Wingate Supv/Design</v>
          </cell>
          <cell r="G1605" t="str">
            <v>XM</v>
          </cell>
          <cell r="H1605" t="str">
            <v>I</v>
          </cell>
          <cell r="I1605" t="str">
            <v>01MAA</v>
          </cell>
          <cell r="J1605" t="str">
            <v>SR SYSTEM PROJECT MGR</v>
          </cell>
          <cell r="K1605">
            <v>1</v>
          </cell>
          <cell r="L1605">
            <v>31.96</v>
          </cell>
          <cell r="M1605">
            <v>31.96</v>
          </cell>
          <cell r="N1605" t="str">
            <v>Spv/Sup</v>
          </cell>
          <cell r="O1605">
            <v>0</v>
          </cell>
          <cell r="P1605">
            <v>31.96</v>
          </cell>
          <cell r="Q1605">
            <v>0</v>
          </cell>
          <cell r="R1605">
            <v>0</v>
          </cell>
          <cell r="S1605">
            <v>0</v>
          </cell>
        </row>
        <row r="1606">
          <cell r="B1606" t="str">
            <v>Power Systems</v>
          </cell>
          <cell r="C1606">
            <v>711</v>
          </cell>
          <cell r="D1606" t="str">
            <v>Not A &amp; G</v>
          </cell>
          <cell r="E1606">
            <v>7169</v>
          </cell>
          <cell r="F1606" t="str">
            <v>Dsbn - Wingate Supv/Design</v>
          </cell>
          <cell r="G1606" t="str">
            <v>XM</v>
          </cell>
          <cell r="H1606" t="str">
            <v>I</v>
          </cell>
          <cell r="I1606" t="str">
            <v>01MAA</v>
          </cell>
          <cell r="J1606" t="str">
            <v>SR SYSTEM PROJECT MGR</v>
          </cell>
          <cell r="K1606">
            <v>1</v>
          </cell>
          <cell r="L1606">
            <v>33.299999999999997</v>
          </cell>
          <cell r="M1606">
            <v>33.299999999999997</v>
          </cell>
          <cell r="N1606" t="str">
            <v>Spv/Sup</v>
          </cell>
          <cell r="O1606">
            <v>0</v>
          </cell>
          <cell r="P1606">
            <v>33.299999999999997</v>
          </cell>
          <cell r="Q1606">
            <v>0</v>
          </cell>
          <cell r="R1606">
            <v>0</v>
          </cell>
          <cell r="S1606">
            <v>0</v>
          </cell>
        </row>
        <row r="1607">
          <cell r="B1607" t="str">
            <v>Power Systems</v>
          </cell>
          <cell r="C1607">
            <v>711</v>
          </cell>
          <cell r="D1607" t="str">
            <v>Not A &amp; G</v>
          </cell>
          <cell r="E1607">
            <v>7169</v>
          </cell>
          <cell r="F1607" t="str">
            <v>Dsbn - Wingate Supv/Design</v>
          </cell>
          <cell r="G1607" t="str">
            <v>XM</v>
          </cell>
          <cell r="H1607" t="str">
            <v>I</v>
          </cell>
          <cell r="I1607" t="str">
            <v>01MC6</v>
          </cell>
          <cell r="J1607" t="str">
            <v>PROJECT DESIGNER I</v>
          </cell>
          <cell r="K1607">
            <v>1</v>
          </cell>
          <cell r="L1607">
            <v>25.09</v>
          </cell>
          <cell r="M1607">
            <v>25.09</v>
          </cell>
          <cell r="N1607" t="str">
            <v>Spv/Sup</v>
          </cell>
          <cell r="O1607">
            <v>0</v>
          </cell>
          <cell r="P1607">
            <v>25.09</v>
          </cell>
          <cell r="Q1607">
            <v>0</v>
          </cell>
          <cell r="R1607">
            <v>0</v>
          </cell>
          <cell r="S1607">
            <v>0</v>
          </cell>
        </row>
        <row r="1608">
          <cell r="B1608" t="str">
            <v>Power Systems</v>
          </cell>
          <cell r="C1608">
            <v>711</v>
          </cell>
          <cell r="D1608" t="str">
            <v>Not A &amp; G</v>
          </cell>
          <cell r="E1608">
            <v>7169</v>
          </cell>
          <cell r="F1608" t="str">
            <v>Dsbn - Wingate Supv/Design</v>
          </cell>
          <cell r="G1608" t="str">
            <v>XM</v>
          </cell>
          <cell r="H1608" t="str">
            <v>I</v>
          </cell>
          <cell r="I1608" t="str">
            <v>01MD5</v>
          </cell>
          <cell r="J1608" t="str">
            <v>CUSTOMER PROJECT MGR II</v>
          </cell>
          <cell r="K1608">
            <v>3</v>
          </cell>
          <cell r="L1608">
            <v>23.33</v>
          </cell>
          <cell r="M1608">
            <v>69.989999999999995</v>
          </cell>
          <cell r="N1608" t="str">
            <v>Spv/Sup</v>
          </cell>
          <cell r="O1608">
            <v>0</v>
          </cell>
          <cell r="P1608">
            <v>69.989999999999995</v>
          </cell>
          <cell r="Q1608">
            <v>0</v>
          </cell>
          <cell r="R1608">
            <v>0</v>
          </cell>
          <cell r="S1608">
            <v>0</v>
          </cell>
        </row>
        <row r="1609">
          <cell r="B1609" t="str">
            <v>Power Systems</v>
          </cell>
          <cell r="C1609">
            <v>711</v>
          </cell>
          <cell r="D1609" t="str">
            <v>Not A &amp; G</v>
          </cell>
          <cell r="E1609">
            <v>7169</v>
          </cell>
          <cell r="F1609" t="str">
            <v>Dsbn - Wingate Supv/Design</v>
          </cell>
          <cell r="G1609" t="str">
            <v>XM</v>
          </cell>
          <cell r="H1609" t="str">
            <v>I</v>
          </cell>
          <cell r="I1609" t="str">
            <v>01MD6</v>
          </cell>
          <cell r="J1609" t="str">
            <v>CUSTOMER PROJECT MGR I</v>
          </cell>
          <cell r="K1609">
            <v>1</v>
          </cell>
          <cell r="L1609">
            <v>24.26</v>
          </cell>
          <cell r="M1609">
            <v>24.26</v>
          </cell>
          <cell r="N1609" t="str">
            <v>Spv/Sup</v>
          </cell>
          <cell r="O1609">
            <v>0</v>
          </cell>
          <cell r="P1609">
            <v>24.26</v>
          </cell>
          <cell r="Q1609">
            <v>0</v>
          </cell>
          <cell r="R1609">
            <v>0</v>
          </cell>
          <cell r="S1609">
            <v>0</v>
          </cell>
        </row>
        <row r="1610">
          <cell r="B1610" t="str">
            <v>Power Systems</v>
          </cell>
          <cell r="C1610">
            <v>711</v>
          </cell>
          <cell r="D1610" t="str">
            <v>Not A &amp; G</v>
          </cell>
          <cell r="E1610">
            <v>7169</v>
          </cell>
          <cell r="F1610" t="str">
            <v>Dsbn - Wingate Supv/Design</v>
          </cell>
          <cell r="G1610" t="str">
            <v>XM</v>
          </cell>
          <cell r="H1610" t="str">
            <v>I</v>
          </cell>
          <cell r="I1610" t="str">
            <v>01MD6</v>
          </cell>
          <cell r="J1610" t="str">
            <v>CUSTOMER PROJECT MGR I</v>
          </cell>
          <cell r="K1610">
            <v>1</v>
          </cell>
          <cell r="L1610">
            <v>25.36</v>
          </cell>
          <cell r="M1610">
            <v>25.36</v>
          </cell>
          <cell r="N1610" t="str">
            <v>Spv/Sup</v>
          </cell>
          <cell r="O1610">
            <v>0</v>
          </cell>
          <cell r="P1610">
            <v>25.36</v>
          </cell>
          <cell r="Q1610">
            <v>0</v>
          </cell>
          <cell r="R1610">
            <v>0</v>
          </cell>
          <cell r="S1610">
            <v>0</v>
          </cell>
        </row>
        <row r="1611">
          <cell r="B1611" t="str">
            <v>Power Systems</v>
          </cell>
          <cell r="C1611">
            <v>711</v>
          </cell>
          <cell r="D1611" t="str">
            <v>Not A &amp; G</v>
          </cell>
          <cell r="E1611">
            <v>7169</v>
          </cell>
          <cell r="F1611" t="str">
            <v>Dsbn - Wingate Supv/Design</v>
          </cell>
          <cell r="G1611" t="str">
            <v>XM</v>
          </cell>
          <cell r="H1611" t="str">
            <v>I</v>
          </cell>
          <cell r="I1611" t="str">
            <v>01MD6</v>
          </cell>
          <cell r="J1611" t="str">
            <v>CUSTOMER PROJECT MGR I</v>
          </cell>
          <cell r="K1611">
            <v>1</v>
          </cell>
          <cell r="L1611">
            <v>25.48</v>
          </cell>
          <cell r="M1611">
            <v>25.48</v>
          </cell>
          <cell r="N1611" t="str">
            <v>Spv/Sup</v>
          </cell>
          <cell r="O1611">
            <v>0</v>
          </cell>
          <cell r="P1611">
            <v>25.48</v>
          </cell>
          <cell r="Q1611">
            <v>0</v>
          </cell>
          <cell r="R1611">
            <v>0</v>
          </cell>
          <cell r="S1611">
            <v>0</v>
          </cell>
        </row>
        <row r="1612">
          <cell r="B1612" t="str">
            <v>Power Systems</v>
          </cell>
          <cell r="C1612">
            <v>711</v>
          </cell>
          <cell r="D1612" t="str">
            <v>Not A &amp; G</v>
          </cell>
          <cell r="E1612">
            <v>7169</v>
          </cell>
          <cell r="F1612" t="str">
            <v>Dsbn - Wingate Supv/Design</v>
          </cell>
          <cell r="G1612" t="str">
            <v>XM</v>
          </cell>
          <cell r="H1612" t="str">
            <v>I</v>
          </cell>
          <cell r="I1612" t="str">
            <v>01MD6</v>
          </cell>
          <cell r="J1612" t="str">
            <v>CUSTOMER PROJECT MGR I</v>
          </cell>
          <cell r="K1612">
            <v>1</v>
          </cell>
          <cell r="L1612">
            <v>25.89</v>
          </cell>
          <cell r="M1612">
            <v>25.89</v>
          </cell>
          <cell r="N1612" t="str">
            <v>Spv/Sup</v>
          </cell>
          <cell r="O1612">
            <v>0</v>
          </cell>
          <cell r="P1612">
            <v>25.89</v>
          </cell>
          <cell r="Q1612">
            <v>0</v>
          </cell>
          <cell r="R1612">
            <v>0</v>
          </cell>
          <cell r="S1612">
            <v>0</v>
          </cell>
        </row>
        <row r="1613">
          <cell r="B1613" t="str">
            <v>Power Systems</v>
          </cell>
          <cell r="C1613">
            <v>711</v>
          </cell>
          <cell r="D1613" t="str">
            <v>Not A &amp; G</v>
          </cell>
          <cell r="E1613">
            <v>7169</v>
          </cell>
          <cell r="F1613" t="str">
            <v>Dsbn - Wingate Supv/Design</v>
          </cell>
          <cell r="G1613" t="str">
            <v>XM</v>
          </cell>
          <cell r="H1613" t="str">
            <v>I</v>
          </cell>
          <cell r="I1613" t="str">
            <v>01MD7</v>
          </cell>
          <cell r="J1613" t="str">
            <v>CUSTOMER PROJECT MGR</v>
          </cell>
          <cell r="K1613">
            <v>1</v>
          </cell>
          <cell r="L1613">
            <v>28.25</v>
          </cell>
          <cell r="M1613">
            <v>28.25</v>
          </cell>
          <cell r="N1613" t="str">
            <v>Spv/Sup</v>
          </cell>
          <cell r="O1613">
            <v>0</v>
          </cell>
          <cell r="P1613">
            <v>28.25</v>
          </cell>
          <cell r="Q1613">
            <v>0</v>
          </cell>
          <cell r="R1613">
            <v>0</v>
          </cell>
          <cell r="S1613">
            <v>0</v>
          </cell>
        </row>
        <row r="1614">
          <cell r="B1614" t="str">
            <v>Power Systems</v>
          </cell>
          <cell r="C1614">
            <v>711</v>
          </cell>
          <cell r="D1614" t="str">
            <v>Not A &amp; G</v>
          </cell>
          <cell r="E1614">
            <v>7169</v>
          </cell>
          <cell r="F1614" t="str">
            <v>Dsbn - Wingate Supv/Design</v>
          </cell>
          <cell r="G1614" t="str">
            <v>XM</v>
          </cell>
          <cell r="H1614" t="str">
            <v>I</v>
          </cell>
          <cell r="I1614" t="str">
            <v>01ME6</v>
          </cell>
          <cell r="J1614" t="str">
            <v>PROJECT DESIGNER II</v>
          </cell>
          <cell r="K1614">
            <v>1</v>
          </cell>
          <cell r="L1614">
            <v>23.28</v>
          </cell>
          <cell r="M1614">
            <v>23.28</v>
          </cell>
          <cell r="N1614" t="str">
            <v>Spv/Sup</v>
          </cell>
          <cell r="O1614">
            <v>0</v>
          </cell>
          <cell r="P1614">
            <v>23.28</v>
          </cell>
          <cell r="Q1614">
            <v>0</v>
          </cell>
          <cell r="R1614">
            <v>0</v>
          </cell>
          <cell r="S1614">
            <v>0</v>
          </cell>
        </row>
        <row r="1615">
          <cell r="B1615" t="str">
            <v>Power Systems</v>
          </cell>
          <cell r="C1615">
            <v>711</v>
          </cell>
          <cell r="D1615" t="str">
            <v>Not A &amp; G</v>
          </cell>
          <cell r="E1615">
            <v>7169</v>
          </cell>
          <cell r="F1615" t="str">
            <v>Dsbn - Wingate Supv/Design</v>
          </cell>
          <cell r="G1615" t="str">
            <v>XM</v>
          </cell>
          <cell r="H1615" t="str">
            <v>I</v>
          </cell>
          <cell r="I1615" t="str">
            <v>01ME6</v>
          </cell>
          <cell r="J1615" t="str">
            <v>PROJECT DESIGNER II</v>
          </cell>
          <cell r="K1615">
            <v>2</v>
          </cell>
          <cell r="L1615">
            <v>23.33</v>
          </cell>
          <cell r="M1615">
            <v>46.66</v>
          </cell>
          <cell r="N1615" t="str">
            <v>Spv/Sup</v>
          </cell>
          <cell r="O1615">
            <v>0</v>
          </cell>
          <cell r="P1615">
            <v>46.66</v>
          </cell>
          <cell r="Q1615">
            <v>0</v>
          </cell>
          <cell r="R1615">
            <v>0</v>
          </cell>
          <cell r="S1615">
            <v>0</v>
          </cell>
        </row>
        <row r="1616">
          <cell r="B1616" t="str">
            <v>Power Systems</v>
          </cell>
          <cell r="C1616">
            <v>711</v>
          </cell>
          <cell r="D1616" t="str">
            <v>Not A &amp; G</v>
          </cell>
          <cell r="E1616">
            <v>7169</v>
          </cell>
          <cell r="F1616" t="str">
            <v>Dsbn - Wingate Supv/Design</v>
          </cell>
          <cell r="G1616" t="str">
            <v>XM</v>
          </cell>
          <cell r="H1616" t="str">
            <v>S</v>
          </cell>
          <cell r="I1616" t="str">
            <v>01MP5</v>
          </cell>
          <cell r="J1616" t="str">
            <v>DISTRIBUTION SUPV II</v>
          </cell>
          <cell r="K1616">
            <v>1</v>
          </cell>
          <cell r="L1616">
            <v>36.659999999999997</v>
          </cell>
          <cell r="M1616">
            <v>36.659999999999997</v>
          </cell>
          <cell r="N1616" t="str">
            <v>Spv/Sup</v>
          </cell>
          <cell r="O1616">
            <v>0</v>
          </cell>
          <cell r="P1616">
            <v>36.659999999999997</v>
          </cell>
          <cell r="Q1616">
            <v>0</v>
          </cell>
          <cell r="R1616">
            <v>0</v>
          </cell>
          <cell r="S1616">
            <v>0</v>
          </cell>
        </row>
        <row r="1617">
          <cell r="B1617" t="str">
            <v>Power Systems</v>
          </cell>
          <cell r="C1617">
            <v>711</v>
          </cell>
          <cell r="D1617" t="str">
            <v>Not A &amp; G</v>
          </cell>
          <cell r="E1617">
            <v>7169</v>
          </cell>
          <cell r="F1617" t="str">
            <v>Dsbn - Wingate Supv/Design</v>
          </cell>
          <cell r="G1617" t="str">
            <v>XM</v>
          </cell>
          <cell r="H1617" t="str">
            <v>S</v>
          </cell>
          <cell r="I1617" t="str">
            <v>01MP5</v>
          </cell>
          <cell r="J1617" t="str">
            <v>DISTRIBUTION SUPV II</v>
          </cell>
          <cell r="K1617">
            <v>1</v>
          </cell>
          <cell r="L1617">
            <v>36.799999999999997</v>
          </cell>
          <cell r="M1617">
            <v>36.799999999999997</v>
          </cell>
          <cell r="N1617" t="str">
            <v>Spv/Sup</v>
          </cell>
          <cell r="O1617">
            <v>0</v>
          </cell>
          <cell r="P1617">
            <v>36.799999999999997</v>
          </cell>
          <cell r="Q1617">
            <v>0</v>
          </cell>
          <cell r="R1617">
            <v>0</v>
          </cell>
          <cell r="S1617">
            <v>0</v>
          </cell>
        </row>
        <row r="1618">
          <cell r="B1618" t="str">
            <v>Power Systems</v>
          </cell>
          <cell r="C1618">
            <v>711</v>
          </cell>
          <cell r="D1618" t="str">
            <v>Not A &amp; G</v>
          </cell>
          <cell r="E1618">
            <v>7169</v>
          </cell>
          <cell r="F1618" t="str">
            <v>Dsbn - Wingate Supv/Design</v>
          </cell>
          <cell r="G1618" t="str">
            <v>XM</v>
          </cell>
          <cell r="H1618" t="str">
            <v>S</v>
          </cell>
          <cell r="I1618" t="str">
            <v>01MP5</v>
          </cell>
          <cell r="J1618" t="str">
            <v>DISTRIBUTION SUPV II</v>
          </cell>
          <cell r="K1618">
            <v>1</v>
          </cell>
          <cell r="L1618">
            <v>38.58</v>
          </cell>
          <cell r="M1618">
            <v>38.58</v>
          </cell>
          <cell r="N1618" t="str">
            <v>Spv/Sup</v>
          </cell>
          <cell r="O1618">
            <v>0</v>
          </cell>
          <cell r="P1618">
            <v>38.58</v>
          </cell>
          <cell r="Q1618">
            <v>0</v>
          </cell>
          <cell r="R1618">
            <v>0</v>
          </cell>
          <cell r="S1618">
            <v>0</v>
          </cell>
        </row>
        <row r="1619">
          <cell r="B1619" t="str">
            <v>Power Systems</v>
          </cell>
          <cell r="C1619">
            <v>711</v>
          </cell>
          <cell r="D1619" t="str">
            <v>Not A &amp; G</v>
          </cell>
          <cell r="E1619">
            <v>7169</v>
          </cell>
          <cell r="F1619" t="str">
            <v>Dsbn - Wingate Supv/Design</v>
          </cell>
          <cell r="G1619" t="str">
            <v>XM</v>
          </cell>
          <cell r="H1619" t="str">
            <v>S</v>
          </cell>
          <cell r="I1619" t="str">
            <v>01MQ5</v>
          </cell>
          <cell r="J1619" t="str">
            <v>DISTRIBUTION SUPV III</v>
          </cell>
          <cell r="K1619">
            <v>1</v>
          </cell>
          <cell r="L1619">
            <v>30.15</v>
          </cell>
          <cell r="M1619">
            <v>30.15</v>
          </cell>
          <cell r="N1619" t="str">
            <v>Spv/Sup</v>
          </cell>
          <cell r="O1619">
            <v>0</v>
          </cell>
          <cell r="P1619">
            <v>30.15</v>
          </cell>
          <cell r="Q1619">
            <v>0</v>
          </cell>
          <cell r="R1619">
            <v>0</v>
          </cell>
          <cell r="S1619">
            <v>0</v>
          </cell>
        </row>
        <row r="1620">
          <cell r="B1620" t="str">
            <v>Power Systems</v>
          </cell>
          <cell r="C1620">
            <v>711</v>
          </cell>
          <cell r="D1620" t="str">
            <v>Not A &amp; G</v>
          </cell>
          <cell r="E1620">
            <v>7169</v>
          </cell>
          <cell r="F1620" t="str">
            <v>Dsbn - Wingate Supv/Design</v>
          </cell>
          <cell r="G1620" t="str">
            <v>XM</v>
          </cell>
          <cell r="H1620" t="str">
            <v>S</v>
          </cell>
          <cell r="I1620" t="str">
            <v>01MQ5</v>
          </cell>
          <cell r="J1620" t="str">
            <v>DISTRIBUTION SUPV III</v>
          </cell>
          <cell r="K1620">
            <v>1</v>
          </cell>
          <cell r="L1620">
            <v>33.25</v>
          </cell>
          <cell r="M1620">
            <v>33.25</v>
          </cell>
          <cell r="N1620" t="str">
            <v>Spv/Sup</v>
          </cell>
          <cell r="O1620">
            <v>0</v>
          </cell>
          <cell r="P1620">
            <v>33.25</v>
          </cell>
          <cell r="Q1620">
            <v>0</v>
          </cell>
          <cell r="R1620">
            <v>0</v>
          </cell>
          <cell r="S1620">
            <v>0</v>
          </cell>
        </row>
        <row r="1621">
          <cell r="B1621" t="str">
            <v>Power Systems</v>
          </cell>
          <cell r="C1621">
            <v>711</v>
          </cell>
          <cell r="D1621" t="str">
            <v>Not A &amp; G</v>
          </cell>
          <cell r="E1621">
            <v>7169</v>
          </cell>
          <cell r="F1621" t="str">
            <v>Dsbn - Wingate Supv/Design</v>
          </cell>
          <cell r="G1621" t="str">
            <v>NB</v>
          </cell>
          <cell r="H1621" t="str">
            <v>I</v>
          </cell>
          <cell r="I1621" t="str">
            <v>01X63</v>
          </cell>
          <cell r="J1621" t="str">
            <v>ADMINISTRATIVE SPECIALIST I</v>
          </cell>
          <cell r="K1621">
            <v>1</v>
          </cell>
          <cell r="L1621">
            <v>17.11</v>
          </cell>
          <cell r="M1621">
            <v>17.11</v>
          </cell>
          <cell r="N1621" t="str">
            <v>Spv/Sup</v>
          </cell>
          <cell r="O1621">
            <v>0</v>
          </cell>
          <cell r="P1621">
            <v>17.11</v>
          </cell>
          <cell r="Q1621">
            <v>0</v>
          </cell>
          <cell r="R1621">
            <v>0</v>
          </cell>
          <cell r="S1621">
            <v>0</v>
          </cell>
        </row>
        <row r="1622">
          <cell r="B1622" t="str">
            <v>Power Systems</v>
          </cell>
          <cell r="C1622">
            <v>711</v>
          </cell>
          <cell r="D1622" t="str">
            <v>Not A &amp; G</v>
          </cell>
          <cell r="E1622">
            <v>7169</v>
          </cell>
          <cell r="F1622" t="str">
            <v>Dsbn - Wingate Supv/Design</v>
          </cell>
          <cell r="G1622" t="str">
            <v>NB</v>
          </cell>
          <cell r="H1622" t="str">
            <v>I</v>
          </cell>
          <cell r="I1622" t="str">
            <v>01X63</v>
          </cell>
          <cell r="J1622" t="str">
            <v>ADMINISTRATIVE SPECIALIST I</v>
          </cell>
          <cell r="K1622">
            <v>1</v>
          </cell>
          <cell r="L1622">
            <v>19.61</v>
          </cell>
          <cell r="M1622">
            <v>19.61</v>
          </cell>
          <cell r="N1622" t="str">
            <v>Spv/Sup</v>
          </cell>
          <cell r="O1622">
            <v>0</v>
          </cell>
          <cell r="P1622">
            <v>19.61</v>
          </cell>
          <cell r="Q1622">
            <v>0</v>
          </cell>
          <cell r="R1622">
            <v>0</v>
          </cell>
          <cell r="S1622">
            <v>0</v>
          </cell>
        </row>
        <row r="1623">
          <cell r="B1623" t="str">
            <v>Power Systems</v>
          </cell>
          <cell r="C1623">
            <v>711</v>
          </cell>
          <cell r="D1623" t="str">
            <v>Not A &amp; G</v>
          </cell>
          <cell r="E1623">
            <v>7169</v>
          </cell>
          <cell r="F1623" t="str">
            <v>Dsbn - Wingate Supv/Design</v>
          </cell>
          <cell r="G1623" t="str">
            <v>NB</v>
          </cell>
          <cell r="H1623" t="str">
            <v>I</v>
          </cell>
          <cell r="I1623" t="str">
            <v>01X64</v>
          </cell>
          <cell r="J1623" t="str">
            <v>ADMINISTRATIVE TECHNICIAN</v>
          </cell>
          <cell r="K1623">
            <v>1</v>
          </cell>
          <cell r="L1623">
            <v>19.53</v>
          </cell>
          <cell r="M1623">
            <v>19.53</v>
          </cell>
          <cell r="N1623" t="str">
            <v>Spv/Sup</v>
          </cell>
          <cell r="O1623">
            <v>0</v>
          </cell>
          <cell r="P1623">
            <v>19.53</v>
          </cell>
          <cell r="Q1623">
            <v>0</v>
          </cell>
          <cell r="R1623">
            <v>0</v>
          </cell>
          <cell r="S1623">
            <v>0</v>
          </cell>
        </row>
        <row r="1624">
          <cell r="B1624" t="str">
            <v>Power Systems</v>
          </cell>
          <cell r="C1624">
            <v>711</v>
          </cell>
          <cell r="D1624" t="str">
            <v>Not A &amp; G</v>
          </cell>
          <cell r="E1624">
            <v>7169</v>
          </cell>
          <cell r="F1624" t="str">
            <v>Dsbn - Wingate Supv/Design</v>
          </cell>
          <cell r="G1624" t="str">
            <v>NB</v>
          </cell>
          <cell r="H1624" t="str">
            <v>I</v>
          </cell>
          <cell r="I1624" t="str">
            <v>01XE4</v>
          </cell>
          <cell r="J1624" t="str">
            <v>DISTRIBUTION ENGINEERING TECHN</v>
          </cell>
          <cell r="K1624">
            <v>1</v>
          </cell>
          <cell r="L1624">
            <v>19.54</v>
          </cell>
          <cell r="M1624">
            <v>19.54</v>
          </cell>
          <cell r="N1624" t="str">
            <v>Spv/Sup</v>
          </cell>
          <cell r="O1624">
            <v>0</v>
          </cell>
          <cell r="P1624">
            <v>19.54</v>
          </cell>
          <cell r="Q1624">
            <v>0</v>
          </cell>
          <cell r="R1624">
            <v>0</v>
          </cell>
          <cell r="S1624">
            <v>0</v>
          </cell>
        </row>
        <row r="1625">
          <cell r="B1625" t="str">
            <v>Power Systems</v>
          </cell>
          <cell r="C1625">
            <v>711</v>
          </cell>
          <cell r="D1625" t="str">
            <v>Not A &amp; G</v>
          </cell>
          <cell r="E1625">
            <v>7169</v>
          </cell>
          <cell r="F1625" t="str">
            <v>Dsbn - Wingate Supv/Design</v>
          </cell>
          <cell r="G1625" t="str">
            <v>BU</v>
          </cell>
          <cell r="H1625" t="str">
            <v>I</v>
          </cell>
          <cell r="I1625" t="str">
            <v>05E37</v>
          </cell>
          <cell r="J1625" t="str">
            <v>GROUND WORKER - EARLY</v>
          </cell>
          <cell r="K1625">
            <v>1</v>
          </cell>
          <cell r="L1625">
            <v>23.45</v>
          </cell>
          <cell r="M1625">
            <v>23.45</v>
          </cell>
          <cell r="N1625" t="str">
            <v>Line</v>
          </cell>
          <cell r="O1625">
            <v>0</v>
          </cell>
          <cell r="P1625">
            <v>0</v>
          </cell>
          <cell r="Q1625">
            <v>0</v>
          </cell>
          <cell r="R1625">
            <v>23.45</v>
          </cell>
          <cell r="S1625">
            <v>0</v>
          </cell>
        </row>
        <row r="1626">
          <cell r="B1626" t="str">
            <v>Power Systems</v>
          </cell>
          <cell r="C1626">
            <v>711</v>
          </cell>
          <cell r="D1626" t="str">
            <v>Not A &amp; G</v>
          </cell>
          <cell r="E1626">
            <v>7169</v>
          </cell>
          <cell r="F1626" t="str">
            <v>Dsbn - Wingate Supv/Design</v>
          </cell>
          <cell r="G1626" t="str">
            <v>BU</v>
          </cell>
          <cell r="H1626" t="str">
            <v>I</v>
          </cell>
          <cell r="I1626" t="str">
            <v>05E44</v>
          </cell>
          <cell r="J1626" t="str">
            <v>APPR LINE SPEC - EARLY</v>
          </cell>
          <cell r="K1626">
            <v>1</v>
          </cell>
          <cell r="L1626">
            <v>19.77</v>
          </cell>
          <cell r="M1626">
            <v>19.77</v>
          </cell>
          <cell r="N1626" t="str">
            <v>Line</v>
          </cell>
          <cell r="O1626">
            <v>0</v>
          </cell>
          <cell r="P1626">
            <v>0</v>
          </cell>
          <cell r="Q1626">
            <v>0</v>
          </cell>
          <cell r="R1626">
            <v>19.77</v>
          </cell>
          <cell r="S1626">
            <v>0</v>
          </cell>
        </row>
        <row r="1627">
          <cell r="B1627" t="str">
            <v>Power Systems</v>
          </cell>
          <cell r="C1627">
            <v>711</v>
          </cell>
          <cell r="D1627" t="str">
            <v>Not A &amp; G</v>
          </cell>
          <cell r="E1627">
            <v>7169</v>
          </cell>
          <cell r="F1627" t="str">
            <v>Dsbn - Wingate Supv/Design</v>
          </cell>
          <cell r="G1627" t="str">
            <v>BU</v>
          </cell>
          <cell r="H1627" t="str">
            <v>I</v>
          </cell>
          <cell r="I1627" t="str">
            <v>05E53</v>
          </cell>
          <cell r="J1627" t="str">
            <v>TRUCK ATTENDANT EARLY</v>
          </cell>
          <cell r="K1627">
            <v>1</v>
          </cell>
          <cell r="L1627">
            <v>27.37</v>
          </cell>
          <cell r="M1627">
            <v>27.37</v>
          </cell>
          <cell r="N1627" t="str">
            <v>Barg Unit Supp</v>
          </cell>
          <cell r="O1627">
            <v>0</v>
          </cell>
          <cell r="P1627">
            <v>0</v>
          </cell>
          <cell r="Q1627">
            <v>27.37</v>
          </cell>
          <cell r="R1627">
            <v>0</v>
          </cell>
          <cell r="S1627">
            <v>0</v>
          </cell>
        </row>
        <row r="1628">
          <cell r="B1628" t="str">
            <v>Power Systems</v>
          </cell>
          <cell r="C1628">
            <v>451</v>
          </cell>
          <cell r="D1628" t="str">
            <v>Not A &amp; G</v>
          </cell>
          <cell r="E1628">
            <v>4519</v>
          </cell>
          <cell r="F1628" t="str">
            <v>Dsbn - Wpb Supvs &amp; Designer</v>
          </cell>
          <cell r="G1628" t="str">
            <v>XM</v>
          </cell>
          <cell r="H1628" t="str">
            <v>S</v>
          </cell>
          <cell r="I1628" t="str">
            <v>01M05</v>
          </cell>
          <cell r="J1628" t="str">
            <v>DISTRIBUTION SUPV I</v>
          </cell>
          <cell r="K1628">
            <v>1</v>
          </cell>
          <cell r="L1628">
            <v>38.69</v>
          </cell>
          <cell r="M1628">
            <v>38.69</v>
          </cell>
          <cell r="N1628" t="str">
            <v>Spv/Sup</v>
          </cell>
          <cell r="O1628">
            <v>0</v>
          </cell>
          <cell r="P1628">
            <v>38.69</v>
          </cell>
          <cell r="Q1628">
            <v>0</v>
          </cell>
          <cell r="R1628">
            <v>0</v>
          </cell>
          <cell r="S1628">
            <v>0</v>
          </cell>
        </row>
        <row r="1629">
          <cell r="B1629" t="str">
            <v>Power Systems</v>
          </cell>
          <cell r="C1629">
            <v>451</v>
          </cell>
          <cell r="D1629" t="str">
            <v>Not A &amp; G</v>
          </cell>
          <cell r="E1629">
            <v>4519</v>
          </cell>
          <cell r="F1629" t="str">
            <v>Dsbn - Wpb Supvs &amp; Designer</v>
          </cell>
          <cell r="G1629" t="str">
            <v>XM</v>
          </cell>
          <cell r="H1629" t="str">
            <v>S</v>
          </cell>
          <cell r="I1629" t="str">
            <v>01M05</v>
          </cell>
          <cell r="J1629" t="str">
            <v>DISTRIBUTION SUPV I</v>
          </cell>
          <cell r="K1629">
            <v>1</v>
          </cell>
          <cell r="L1629">
            <v>40.700000000000003</v>
          </cell>
          <cell r="M1629">
            <v>40.700000000000003</v>
          </cell>
          <cell r="N1629" t="str">
            <v>Spv/Sup</v>
          </cell>
          <cell r="O1629">
            <v>0</v>
          </cell>
          <cell r="P1629">
            <v>40.700000000000003</v>
          </cell>
          <cell r="Q1629">
            <v>0</v>
          </cell>
          <cell r="R1629">
            <v>0</v>
          </cell>
          <cell r="S1629">
            <v>0</v>
          </cell>
        </row>
        <row r="1630">
          <cell r="B1630" t="str">
            <v>Power Systems</v>
          </cell>
          <cell r="C1630">
            <v>451</v>
          </cell>
          <cell r="D1630" t="str">
            <v>Not A &amp; G</v>
          </cell>
          <cell r="E1630">
            <v>4519</v>
          </cell>
          <cell r="F1630" t="str">
            <v>Dsbn - Wpb Supvs &amp; Designer</v>
          </cell>
          <cell r="G1630" t="str">
            <v>XM</v>
          </cell>
          <cell r="H1630" t="str">
            <v>S</v>
          </cell>
          <cell r="I1630" t="str">
            <v>01M05</v>
          </cell>
          <cell r="J1630" t="str">
            <v>DISTRIBUTION SUPV I</v>
          </cell>
          <cell r="K1630">
            <v>1</v>
          </cell>
          <cell r="L1630">
            <v>41.43</v>
          </cell>
          <cell r="M1630">
            <v>41.43</v>
          </cell>
          <cell r="N1630" t="str">
            <v>Spv/Sup</v>
          </cell>
          <cell r="O1630">
            <v>0</v>
          </cell>
          <cell r="P1630">
            <v>41.43</v>
          </cell>
          <cell r="Q1630">
            <v>0</v>
          </cell>
          <cell r="R1630">
            <v>0</v>
          </cell>
          <cell r="S1630">
            <v>0</v>
          </cell>
        </row>
        <row r="1631">
          <cell r="B1631" t="str">
            <v>Power Systems</v>
          </cell>
          <cell r="C1631">
            <v>451</v>
          </cell>
          <cell r="D1631" t="str">
            <v>Not A &amp; G</v>
          </cell>
          <cell r="E1631">
            <v>4519</v>
          </cell>
          <cell r="F1631" t="str">
            <v>Dsbn - Wpb Supvs &amp; Designer</v>
          </cell>
          <cell r="G1631" t="str">
            <v>XM</v>
          </cell>
          <cell r="H1631" t="str">
            <v>I</v>
          </cell>
          <cell r="I1631" t="str">
            <v>01MAA</v>
          </cell>
          <cell r="J1631" t="str">
            <v>SR SYSTEM PROJECT MGR</v>
          </cell>
          <cell r="K1631">
            <v>1</v>
          </cell>
          <cell r="L1631">
            <v>32.18</v>
          </cell>
          <cell r="M1631">
            <v>32.18</v>
          </cell>
          <cell r="N1631" t="str">
            <v>Spv/Sup</v>
          </cell>
          <cell r="O1631">
            <v>0</v>
          </cell>
          <cell r="P1631">
            <v>32.18</v>
          </cell>
          <cell r="Q1631">
            <v>0</v>
          </cell>
          <cell r="R1631">
            <v>0</v>
          </cell>
          <cell r="S1631">
            <v>0</v>
          </cell>
        </row>
        <row r="1632">
          <cell r="B1632" t="str">
            <v>Power Systems</v>
          </cell>
          <cell r="C1632">
            <v>451</v>
          </cell>
          <cell r="D1632" t="str">
            <v>Not A &amp; G</v>
          </cell>
          <cell r="E1632">
            <v>4519</v>
          </cell>
          <cell r="F1632" t="str">
            <v>Dsbn - Wpb Supvs &amp; Designer</v>
          </cell>
          <cell r="G1632" t="str">
            <v>XM</v>
          </cell>
          <cell r="H1632" t="str">
            <v>I</v>
          </cell>
          <cell r="I1632" t="str">
            <v>01MAA</v>
          </cell>
          <cell r="J1632" t="str">
            <v>SR SYSTEM PROJECT MGR</v>
          </cell>
          <cell r="K1632">
            <v>1</v>
          </cell>
          <cell r="L1632">
            <v>33.28</v>
          </cell>
          <cell r="M1632">
            <v>33.28</v>
          </cell>
          <cell r="N1632" t="str">
            <v>Spv/Sup</v>
          </cell>
          <cell r="O1632">
            <v>0</v>
          </cell>
          <cell r="P1632">
            <v>33.28</v>
          </cell>
          <cell r="Q1632">
            <v>0</v>
          </cell>
          <cell r="R1632">
            <v>0</v>
          </cell>
          <cell r="S1632">
            <v>0</v>
          </cell>
        </row>
        <row r="1633">
          <cell r="B1633" t="str">
            <v>Power Systems</v>
          </cell>
          <cell r="C1633">
            <v>451</v>
          </cell>
          <cell r="D1633" t="str">
            <v>Not A &amp; G</v>
          </cell>
          <cell r="E1633">
            <v>4519</v>
          </cell>
          <cell r="F1633" t="str">
            <v>Dsbn - Wpb Supvs &amp; Designer</v>
          </cell>
          <cell r="G1633" t="str">
            <v>XM</v>
          </cell>
          <cell r="H1633" t="str">
            <v>I</v>
          </cell>
          <cell r="I1633" t="str">
            <v>01MAA</v>
          </cell>
          <cell r="J1633" t="str">
            <v>SR SYSTEM PROJECT MGR</v>
          </cell>
          <cell r="K1633">
            <v>1</v>
          </cell>
          <cell r="L1633">
            <v>33.33</v>
          </cell>
          <cell r="M1633">
            <v>33.33</v>
          </cell>
          <cell r="N1633" t="str">
            <v>Spv/Sup</v>
          </cell>
          <cell r="O1633">
            <v>0</v>
          </cell>
          <cell r="P1633">
            <v>33.33</v>
          </cell>
          <cell r="Q1633">
            <v>0</v>
          </cell>
          <cell r="R1633">
            <v>0</v>
          </cell>
          <cell r="S1633">
            <v>0</v>
          </cell>
        </row>
        <row r="1634">
          <cell r="B1634" t="str">
            <v>Power Systems</v>
          </cell>
          <cell r="C1634">
            <v>451</v>
          </cell>
          <cell r="D1634" t="str">
            <v>Not A &amp; G</v>
          </cell>
          <cell r="E1634">
            <v>4519</v>
          </cell>
          <cell r="F1634" t="str">
            <v>Dsbn - Wpb Supvs &amp; Designer</v>
          </cell>
          <cell r="G1634" t="str">
            <v>XM</v>
          </cell>
          <cell r="H1634" t="str">
            <v>I</v>
          </cell>
          <cell r="I1634" t="str">
            <v>01MAA</v>
          </cell>
          <cell r="J1634" t="str">
            <v>SR SYSTEM PROJECT MGR</v>
          </cell>
          <cell r="K1634">
            <v>1</v>
          </cell>
          <cell r="L1634">
            <v>33.43</v>
          </cell>
          <cell r="M1634">
            <v>33.43</v>
          </cell>
          <cell r="N1634" t="str">
            <v>Spv/Sup</v>
          </cell>
          <cell r="O1634">
            <v>0</v>
          </cell>
          <cell r="P1634">
            <v>33.43</v>
          </cell>
          <cell r="Q1634">
            <v>0</v>
          </cell>
          <cell r="R1634">
            <v>0</v>
          </cell>
          <cell r="S1634">
            <v>0</v>
          </cell>
        </row>
        <row r="1635">
          <cell r="B1635" t="str">
            <v>Power Systems</v>
          </cell>
          <cell r="C1635">
            <v>451</v>
          </cell>
          <cell r="D1635" t="str">
            <v>Not A &amp; G</v>
          </cell>
          <cell r="E1635">
            <v>4519</v>
          </cell>
          <cell r="F1635" t="str">
            <v>Dsbn - Wpb Supvs &amp; Designer</v>
          </cell>
          <cell r="G1635" t="str">
            <v>XM</v>
          </cell>
          <cell r="H1635" t="str">
            <v>I</v>
          </cell>
          <cell r="I1635" t="str">
            <v>01MAA</v>
          </cell>
          <cell r="J1635" t="str">
            <v>SR SYSTEM PROJECT MGR</v>
          </cell>
          <cell r="K1635">
            <v>1</v>
          </cell>
          <cell r="L1635">
            <v>33.51</v>
          </cell>
          <cell r="M1635">
            <v>33.51</v>
          </cell>
          <cell r="N1635" t="str">
            <v>Spv/Sup</v>
          </cell>
          <cell r="O1635">
            <v>0</v>
          </cell>
          <cell r="P1635">
            <v>33.51</v>
          </cell>
          <cell r="Q1635">
            <v>0</v>
          </cell>
          <cell r="R1635">
            <v>0</v>
          </cell>
          <cell r="S1635">
            <v>0</v>
          </cell>
        </row>
        <row r="1636">
          <cell r="B1636" t="str">
            <v>Power Systems</v>
          </cell>
          <cell r="C1636">
            <v>451</v>
          </cell>
          <cell r="D1636" t="str">
            <v>Not A &amp; G</v>
          </cell>
          <cell r="E1636">
            <v>4519</v>
          </cell>
          <cell r="F1636" t="str">
            <v>Dsbn - Wpb Supvs &amp; Designer</v>
          </cell>
          <cell r="G1636" t="str">
            <v>XM</v>
          </cell>
          <cell r="H1636" t="str">
            <v>I</v>
          </cell>
          <cell r="I1636" t="str">
            <v>01MC6</v>
          </cell>
          <cell r="J1636" t="str">
            <v>PROJECT DESIGNER I</v>
          </cell>
          <cell r="K1636">
            <v>1</v>
          </cell>
          <cell r="L1636">
            <v>24.83</v>
          </cell>
          <cell r="M1636">
            <v>24.83</v>
          </cell>
          <cell r="N1636" t="str">
            <v>Spv/Sup</v>
          </cell>
          <cell r="O1636">
            <v>0</v>
          </cell>
          <cell r="P1636">
            <v>24.83</v>
          </cell>
          <cell r="Q1636">
            <v>0</v>
          </cell>
          <cell r="R1636">
            <v>0</v>
          </cell>
          <cell r="S1636">
            <v>0</v>
          </cell>
        </row>
        <row r="1637">
          <cell r="B1637" t="str">
            <v>Power Systems</v>
          </cell>
          <cell r="C1637">
            <v>451</v>
          </cell>
          <cell r="D1637" t="str">
            <v>Not A &amp; G</v>
          </cell>
          <cell r="E1637">
            <v>4519</v>
          </cell>
          <cell r="F1637" t="str">
            <v>Dsbn - Wpb Supvs &amp; Designer</v>
          </cell>
          <cell r="G1637" t="str">
            <v>XM</v>
          </cell>
          <cell r="H1637" t="str">
            <v>I</v>
          </cell>
          <cell r="I1637" t="str">
            <v>01MC6</v>
          </cell>
          <cell r="J1637" t="str">
            <v>PROJECT DESIGNER I</v>
          </cell>
          <cell r="K1637">
            <v>1</v>
          </cell>
          <cell r="L1637">
            <v>26.11</v>
          </cell>
          <cell r="M1637">
            <v>26.11</v>
          </cell>
          <cell r="N1637" t="str">
            <v>Spv/Sup</v>
          </cell>
          <cell r="O1637">
            <v>0</v>
          </cell>
          <cell r="P1637">
            <v>26.11</v>
          </cell>
          <cell r="Q1637">
            <v>0</v>
          </cell>
          <cell r="R1637">
            <v>0</v>
          </cell>
          <cell r="S1637">
            <v>0</v>
          </cell>
        </row>
        <row r="1638">
          <cell r="B1638" t="str">
            <v>Power Systems</v>
          </cell>
          <cell r="C1638">
            <v>451</v>
          </cell>
          <cell r="D1638" t="str">
            <v>Not A &amp; G</v>
          </cell>
          <cell r="E1638">
            <v>4519</v>
          </cell>
          <cell r="F1638" t="str">
            <v>Dsbn - Wpb Supvs &amp; Designer</v>
          </cell>
          <cell r="G1638" t="str">
            <v>XM</v>
          </cell>
          <cell r="H1638" t="str">
            <v>I</v>
          </cell>
          <cell r="I1638" t="str">
            <v>01MD5</v>
          </cell>
          <cell r="J1638" t="str">
            <v>CUSTOMER PROJECT MGR II</v>
          </cell>
          <cell r="K1638">
            <v>3</v>
          </cell>
          <cell r="L1638">
            <v>23.33</v>
          </cell>
          <cell r="M1638">
            <v>69.989999999999995</v>
          </cell>
          <cell r="N1638" t="str">
            <v>Spv/Sup</v>
          </cell>
          <cell r="O1638">
            <v>0</v>
          </cell>
          <cell r="P1638">
            <v>69.989999999999995</v>
          </cell>
          <cell r="Q1638">
            <v>0</v>
          </cell>
          <cell r="R1638">
            <v>0</v>
          </cell>
          <cell r="S1638">
            <v>0</v>
          </cell>
        </row>
        <row r="1639">
          <cell r="B1639" t="str">
            <v>Power Systems</v>
          </cell>
          <cell r="C1639">
            <v>451</v>
          </cell>
          <cell r="D1639" t="str">
            <v>Not A &amp; G</v>
          </cell>
          <cell r="E1639">
            <v>4519</v>
          </cell>
          <cell r="F1639" t="str">
            <v>Dsbn - Wpb Supvs &amp; Designer</v>
          </cell>
          <cell r="G1639" t="str">
            <v>XM</v>
          </cell>
          <cell r="H1639" t="str">
            <v>I</v>
          </cell>
          <cell r="I1639" t="str">
            <v>01MD5</v>
          </cell>
          <cell r="J1639" t="str">
            <v>CUSTOMER PROJECT MGR II</v>
          </cell>
          <cell r="K1639">
            <v>1</v>
          </cell>
          <cell r="L1639">
            <v>23.55</v>
          </cell>
          <cell r="M1639">
            <v>23.55</v>
          </cell>
          <cell r="N1639" t="str">
            <v>Spv/Sup</v>
          </cell>
          <cell r="O1639">
            <v>0</v>
          </cell>
          <cell r="P1639">
            <v>23.55</v>
          </cell>
          <cell r="Q1639">
            <v>0</v>
          </cell>
          <cell r="R1639">
            <v>0</v>
          </cell>
          <cell r="S1639">
            <v>0</v>
          </cell>
        </row>
        <row r="1640">
          <cell r="B1640" t="str">
            <v>Power Systems</v>
          </cell>
          <cell r="C1640">
            <v>451</v>
          </cell>
          <cell r="D1640" t="str">
            <v>Not A &amp; G</v>
          </cell>
          <cell r="E1640">
            <v>4519</v>
          </cell>
          <cell r="F1640" t="str">
            <v>Dsbn - Wpb Supvs &amp; Designer</v>
          </cell>
          <cell r="G1640" t="str">
            <v>XM</v>
          </cell>
          <cell r="H1640" t="str">
            <v>I</v>
          </cell>
          <cell r="I1640" t="str">
            <v>01MD6</v>
          </cell>
          <cell r="J1640" t="str">
            <v>CUSTOMER PROJECT MGR I</v>
          </cell>
          <cell r="K1640">
            <v>1</v>
          </cell>
          <cell r="L1640">
            <v>25.49</v>
          </cell>
          <cell r="M1640">
            <v>25.49</v>
          </cell>
          <cell r="N1640" t="str">
            <v>Spv/Sup</v>
          </cell>
          <cell r="O1640">
            <v>0</v>
          </cell>
          <cell r="P1640">
            <v>25.49</v>
          </cell>
          <cell r="Q1640">
            <v>0</v>
          </cell>
          <cell r="R1640">
            <v>0</v>
          </cell>
          <cell r="S1640">
            <v>0</v>
          </cell>
        </row>
        <row r="1641">
          <cell r="B1641" t="str">
            <v>Power Systems</v>
          </cell>
          <cell r="C1641">
            <v>451</v>
          </cell>
          <cell r="D1641" t="str">
            <v>Not A &amp; G</v>
          </cell>
          <cell r="E1641">
            <v>4519</v>
          </cell>
          <cell r="F1641" t="str">
            <v>Dsbn - Wpb Supvs &amp; Designer</v>
          </cell>
          <cell r="G1641" t="str">
            <v>XM</v>
          </cell>
          <cell r="H1641" t="str">
            <v>I</v>
          </cell>
          <cell r="I1641" t="str">
            <v>01MD6</v>
          </cell>
          <cell r="J1641" t="str">
            <v>CUSTOMER PROJECT MGR I</v>
          </cell>
          <cell r="K1641">
            <v>1</v>
          </cell>
          <cell r="L1641">
            <v>25.6</v>
          </cell>
          <cell r="M1641">
            <v>25.6</v>
          </cell>
          <cell r="N1641" t="str">
            <v>Spv/Sup</v>
          </cell>
          <cell r="O1641">
            <v>0</v>
          </cell>
          <cell r="P1641">
            <v>25.6</v>
          </cell>
          <cell r="Q1641">
            <v>0</v>
          </cell>
          <cell r="R1641">
            <v>0</v>
          </cell>
          <cell r="S1641">
            <v>0</v>
          </cell>
        </row>
        <row r="1642">
          <cell r="B1642" t="str">
            <v>Power Systems</v>
          </cell>
          <cell r="C1642">
            <v>451</v>
          </cell>
          <cell r="D1642" t="str">
            <v>Not A &amp; G</v>
          </cell>
          <cell r="E1642">
            <v>4519</v>
          </cell>
          <cell r="F1642" t="str">
            <v>Dsbn - Wpb Supvs &amp; Designer</v>
          </cell>
          <cell r="G1642" t="str">
            <v>XM</v>
          </cell>
          <cell r="H1642" t="str">
            <v>I</v>
          </cell>
          <cell r="I1642" t="str">
            <v>01MD6</v>
          </cell>
          <cell r="J1642" t="str">
            <v>CUSTOMER PROJECT MGR I</v>
          </cell>
          <cell r="K1642">
            <v>1</v>
          </cell>
          <cell r="L1642">
            <v>25.75</v>
          </cell>
          <cell r="M1642">
            <v>25.75</v>
          </cell>
          <cell r="N1642" t="str">
            <v>Spv/Sup</v>
          </cell>
          <cell r="O1642">
            <v>0</v>
          </cell>
          <cell r="P1642">
            <v>25.75</v>
          </cell>
          <cell r="Q1642">
            <v>0</v>
          </cell>
          <cell r="R1642">
            <v>0</v>
          </cell>
          <cell r="S1642">
            <v>0</v>
          </cell>
        </row>
        <row r="1643">
          <cell r="B1643" t="str">
            <v>Power Systems</v>
          </cell>
          <cell r="C1643">
            <v>451</v>
          </cell>
          <cell r="D1643" t="str">
            <v>Not A &amp; G</v>
          </cell>
          <cell r="E1643">
            <v>4519</v>
          </cell>
          <cell r="F1643" t="str">
            <v>Dsbn - Wpb Supvs &amp; Designer</v>
          </cell>
          <cell r="G1643" t="str">
            <v>XM</v>
          </cell>
          <cell r="H1643" t="str">
            <v>I</v>
          </cell>
          <cell r="I1643" t="str">
            <v>01MD6</v>
          </cell>
          <cell r="J1643" t="str">
            <v>CUSTOMER PROJECT MGR I</v>
          </cell>
          <cell r="K1643">
            <v>1</v>
          </cell>
          <cell r="L1643">
            <v>25.96</v>
          </cell>
          <cell r="M1643">
            <v>25.96</v>
          </cell>
          <cell r="N1643" t="str">
            <v>Spv/Sup</v>
          </cell>
          <cell r="O1643">
            <v>0</v>
          </cell>
          <cell r="P1643">
            <v>25.96</v>
          </cell>
          <cell r="Q1643">
            <v>0</v>
          </cell>
          <cell r="R1643">
            <v>0</v>
          </cell>
          <cell r="S1643">
            <v>0</v>
          </cell>
        </row>
        <row r="1644">
          <cell r="B1644" t="str">
            <v>Power Systems</v>
          </cell>
          <cell r="C1644">
            <v>451</v>
          </cell>
          <cell r="D1644" t="str">
            <v>Not A &amp; G</v>
          </cell>
          <cell r="E1644">
            <v>4519</v>
          </cell>
          <cell r="F1644" t="str">
            <v>Dsbn - Wpb Supvs &amp; Designer</v>
          </cell>
          <cell r="G1644" t="str">
            <v>XM</v>
          </cell>
          <cell r="H1644" t="str">
            <v>I</v>
          </cell>
          <cell r="I1644" t="str">
            <v>01MD7</v>
          </cell>
          <cell r="J1644" t="str">
            <v>CUSTOMER PROJECT MGR</v>
          </cell>
          <cell r="K1644">
            <v>1</v>
          </cell>
          <cell r="L1644">
            <v>27.21</v>
          </cell>
          <cell r="M1644">
            <v>27.21</v>
          </cell>
          <cell r="N1644" t="str">
            <v>Spv/Sup</v>
          </cell>
          <cell r="O1644">
            <v>0</v>
          </cell>
          <cell r="P1644">
            <v>27.21</v>
          </cell>
          <cell r="Q1644">
            <v>0</v>
          </cell>
          <cell r="R1644">
            <v>0</v>
          </cell>
          <cell r="S1644">
            <v>0</v>
          </cell>
        </row>
        <row r="1645">
          <cell r="B1645" t="str">
            <v>Power Systems</v>
          </cell>
          <cell r="C1645">
            <v>451</v>
          </cell>
          <cell r="D1645" t="str">
            <v>Not A &amp; G</v>
          </cell>
          <cell r="E1645">
            <v>4519</v>
          </cell>
          <cell r="F1645" t="str">
            <v>Dsbn - Wpb Supvs &amp; Designer</v>
          </cell>
          <cell r="G1645" t="str">
            <v>XM</v>
          </cell>
          <cell r="H1645" t="str">
            <v>I</v>
          </cell>
          <cell r="I1645" t="str">
            <v>01MD7</v>
          </cell>
          <cell r="J1645" t="str">
            <v>CUSTOMER PROJECT MGR</v>
          </cell>
          <cell r="K1645">
            <v>1</v>
          </cell>
          <cell r="L1645">
            <v>27.98</v>
          </cell>
          <cell r="M1645">
            <v>27.98</v>
          </cell>
          <cell r="N1645" t="str">
            <v>Spv/Sup</v>
          </cell>
          <cell r="O1645">
            <v>0</v>
          </cell>
          <cell r="P1645">
            <v>27.98</v>
          </cell>
          <cell r="Q1645">
            <v>0</v>
          </cell>
          <cell r="R1645">
            <v>0</v>
          </cell>
          <cell r="S1645">
            <v>0</v>
          </cell>
        </row>
        <row r="1646">
          <cell r="B1646" t="str">
            <v>Power Systems</v>
          </cell>
          <cell r="C1646">
            <v>451</v>
          </cell>
          <cell r="D1646" t="str">
            <v>Not A &amp; G</v>
          </cell>
          <cell r="E1646">
            <v>4519</v>
          </cell>
          <cell r="F1646" t="str">
            <v>Dsbn - Wpb Supvs &amp; Designer</v>
          </cell>
          <cell r="G1646" t="str">
            <v>XM</v>
          </cell>
          <cell r="H1646" t="str">
            <v>I</v>
          </cell>
          <cell r="I1646" t="str">
            <v>01MD7</v>
          </cell>
          <cell r="J1646" t="str">
            <v>CUSTOMER PROJECT MGR</v>
          </cell>
          <cell r="K1646">
            <v>1</v>
          </cell>
          <cell r="L1646">
            <v>28.63</v>
          </cell>
          <cell r="M1646">
            <v>28.63</v>
          </cell>
          <cell r="N1646" t="str">
            <v>Spv/Sup</v>
          </cell>
          <cell r="O1646">
            <v>0</v>
          </cell>
          <cell r="P1646">
            <v>28.63</v>
          </cell>
          <cell r="Q1646">
            <v>0</v>
          </cell>
          <cell r="R1646">
            <v>0</v>
          </cell>
          <cell r="S1646">
            <v>0</v>
          </cell>
        </row>
        <row r="1647">
          <cell r="B1647" t="str">
            <v>Power Systems</v>
          </cell>
          <cell r="C1647">
            <v>451</v>
          </cell>
          <cell r="D1647" t="str">
            <v>Not A &amp; G</v>
          </cell>
          <cell r="E1647">
            <v>4519</v>
          </cell>
          <cell r="F1647" t="str">
            <v>Dsbn - Wpb Supvs &amp; Designer</v>
          </cell>
          <cell r="G1647" t="str">
            <v>XM</v>
          </cell>
          <cell r="H1647" t="str">
            <v>I</v>
          </cell>
          <cell r="I1647" t="str">
            <v>01MD7</v>
          </cell>
          <cell r="J1647" t="str">
            <v>CUSTOMER PROJECT MGR</v>
          </cell>
          <cell r="K1647">
            <v>1</v>
          </cell>
          <cell r="L1647">
            <v>30.01</v>
          </cell>
          <cell r="M1647">
            <v>30.01</v>
          </cell>
          <cell r="N1647" t="str">
            <v>Spv/Sup</v>
          </cell>
          <cell r="O1647">
            <v>0</v>
          </cell>
          <cell r="P1647">
            <v>30.01</v>
          </cell>
          <cell r="Q1647">
            <v>0</v>
          </cell>
          <cell r="R1647">
            <v>0</v>
          </cell>
          <cell r="S1647">
            <v>0</v>
          </cell>
        </row>
        <row r="1648">
          <cell r="B1648" t="str">
            <v>Power Systems</v>
          </cell>
          <cell r="C1648">
            <v>451</v>
          </cell>
          <cell r="D1648" t="str">
            <v>Not A &amp; G</v>
          </cell>
          <cell r="E1648">
            <v>4519</v>
          </cell>
          <cell r="F1648" t="str">
            <v>Dsbn - Wpb Supvs &amp; Designer</v>
          </cell>
          <cell r="G1648" t="str">
            <v>XM</v>
          </cell>
          <cell r="H1648" t="str">
            <v>M</v>
          </cell>
          <cell r="I1648" t="str">
            <v>01ME3</v>
          </cell>
          <cell r="J1648" t="str">
            <v>DISTRIBUTION AREA MGR I</v>
          </cell>
          <cell r="K1648">
            <v>1</v>
          </cell>
          <cell r="L1648">
            <v>51.7</v>
          </cell>
          <cell r="M1648">
            <v>51.7</v>
          </cell>
          <cell r="N1648" t="str">
            <v>Spv/Sup</v>
          </cell>
          <cell r="O1648">
            <v>0</v>
          </cell>
          <cell r="P1648">
            <v>51.7</v>
          </cell>
          <cell r="Q1648">
            <v>0</v>
          </cell>
          <cell r="R1648">
            <v>0</v>
          </cell>
          <cell r="S1648">
            <v>0</v>
          </cell>
        </row>
        <row r="1649">
          <cell r="B1649" t="str">
            <v>Power Systems</v>
          </cell>
          <cell r="C1649">
            <v>451</v>
          </cell>
          <cell r="D1649" t="str">
            <v>Not A &amp; G</v>
          </cell>
          <cell r="E1649">
            <v>4519</v>
          </cell>
          <cell r="F1649" t="str">
            <v>Dsbn - Wpb Supvs &amp; Designer</v>
          </cell>
          <cell r="G1649" t="str">
            <v>XM</v>
          </cell>
          <cell r="H1649" t="str">
            <v>I</v>
          </cell>
          <cell r="I1649" t="str">
            <v>01ME6</v>
          </cell>
          <cell r="J1649" t="str">
            <v>PROJECT DESIGNER II</v>
          </cell>
          <cell r="K1649">
            <v>1</v>
          </cell>
          <cell r="L1649">
            <v>26.51</v>
          </cell>
          <cell r="M1649">
            <v>26.51</v>
          </cell>
          <cell r="N1649" t="str">
            <v>Spv/Sup</v>
          </cell>
          <cell r="O1649">
            <v>0</v>
          </cell>
          <cell r="P1649">
            <v>26.51</v>
          </cell>
          <cell r="Q1649">
            <v>0</v>
          </cell>
          <cell r="R1649">
            <v>0</v>
          </cell>
          <cell r="S1649">
            <v>0</v>
          </cell>
        </row>
        <row r="1650">
          <cell r="B1650" t="str">
            <v>Power Systems</v>
          </cell>
          <cell r="C1650">
            <v>451</v>
          </cell>
          <cell r="D1650" t="str">
            <v>Not A &amp; G</v>
          </cell>
          <cell r="E1650">
            <v>4519</v>
          </cell>
          <cell r="F1650" t="str">
            <v>Dsbn - Wpb Supvs &amp; Designer</v>
          </cell>
          <cell r="G1650" t="str">
            <v>XM</v>
          </cell>
          <cell r="H1650" t="str">
            <v>I</v>
          </cell>
          <cell r="I1650" t="str">
            <v>01MF6</v>
          </cell>
          <cell r="J1650" t="str">
            <v>ASSOCIATE PROJECT DESIGNER</v>
          </cell>
          <cell r="K1650">
            <v>1</v>
          </cell>
          <cell r="L1650">
            <v>17.440000000000001</v>
          </cell>
          <cell r="M1650">
            <v>17.440000000000001</v>
          </cell>
          <cell r="N1650" t="str">
            <v>Spv/Sup</v>
          </cell>
          <cell r="O1650">
            <v>0</v>
          </cell>
          <cell r="P1650">
            <v>17.440000000000001</v>
          </cell>
          <cell r="Q1650">
            <v>0</v>
          </cell>
          <cell r="R1650">
            <v>0</v>
          </cell>
          <cell r="S1650">
            <v>0</v>
          </cell>
        </row>
        <row r="1651">
          <cell r="B1651" t="str">
            <v>Power Systems</v>
          </cell>
          <cell r="C1651">
            <v>451</v>
          </cell>
          <cell r="D1651" t="str">
            <v>Not A &amp; G</v>
          </cell>
          <cell r="E1651">
            <v>4519</v>
          </cell>
          <cell r="F1651" t="str">
            <v>Dsbn - Wpb Supvs &amp; Designer</v>
          </cell>
          <cell r="G1651" t="str">
            <v>XM</v>
          </cell>
          <cell r="H1651" t="str">
            <v>S</v>
          </cell>
          <cell r="I1651" t="str">
            <v>01MK5</v>
          </cell>
          <cell r="J1651" t="str">
            <v>SR CONTR CONSTRUCTION REPRESEN</v>
          </cell>
          <cell r="K1651">
            <v>1</v>
          </cell>
          <cell r="L1651">
            <v>34.18</v>
          </cell>
          <cell r="M1651">
            <v>34.18</v>
          </cell>
          <cell r="N1651" t="str">
            <v>Spv/Sup</v>
          </cell>
          <cell r="O1651">
            <v>0</v>
          </cell>
          <cell r="P1651">
            <v>34.18</v>
          </cell>
          <cell r="Q1651">
            <v>0</v>
          </cell>
          <cell r="R1651">
            <v>0</v>
          </cell>
          <cell r="S1651">
            <v>0</v>
          </cell>
        </row>
        <row r="1652">
          <cell r="B1652" t="str">
            <v>Power Systems</v>
          </cell>
          <cell r="C1652">
            <v>451</v>
          </cell>
          <cell r="D1652" t="str">
            <v>Not A &amp; G</v>
          </cell>
          <cell r="E1652">
            <v>4519</v>
          </cell>
          <cell r="F1652" t="str">
            <v>Dsbn - Wpb Supvs &amp; Designer</v>
          </cell>
          <cell r="G1652" t="str">
            <v>XM</v>
          </cell>
          <cell r="H1652" t="str">
            <v>S</v>
          </cell>
          <cell r="I1652" t="str">
            <v>01MK5</v>
          </cell>
          <cell r="J1652" t="str">
            <v>SR CONTR CONSTRUCTION REPRESEN</v>
          </cell>
          <cell r="K1652">
            <v>1</v>
          </cell>
          <cell r="L1652">
            <v>40.380000000000003</v>
          </cell>
          <cell r="M1652">
            <v>40.380000000000003</v>
          </cell>
          <cell r="N1652" t="str">
            <v>Spv/Sup</v>
          </cell>
          <cell r="O1652">
            <v>0</v>
          </cell>
          <cell r="P1652">
            <v>40.380000000000003</v>
          </cell>
          <cell r="Q1652">
            <v>0</v>
          </cell>
          <cell r="R1652">
            <v>0</v>
          </cell>
          <cell r="S1652">
            <v>0</v>
          </cell>
        </row>
        <row r="1653">
          <cell r="B1653" t="str">
            <v>Power Systems</v>
          </cell>
          <cell r="C1653">
            <v>451</v>
          </cell>
          <cell r="D1653" t="str">
            <v>Not A &amp; G</v>
          </cell>
          <cell r="E1653">
            <v>4519</v>
          </cell>
          <cell r="F1653" t="str">
            <v>Dsbn - Wpb Supvs &amp; Designer</v>
          </cell>
          <cell r="G1653" t="str">
            <v>XM</v>
          </cell>
          <cell r="H1653" t="str">
            <v>S</v>
          </cell>
          <cell r="I1653" t="str">
            <v>01MP5</v>
          </cell>
          <cell r="J1653" t="str">
            <v>DISTRIBUTION SUPV II</v>
          </cell>
          <cell r="K1653">
            <v>1</v>
          </cell>
          <cell r="L1653">
            <v>34.04</v>
          </cell>
          <cell r="M1653">
            <v>34.04</v>
          </cell>
          <cell r="N1653" t="str">
            <v>Spv/Sup</v>
          </cell>
          <cell r="O1653">
            <v>0</v>
          </cell>
          <cell r="P1653">
            <v>34.04</v>
          </cell>
          <cell r="Q1653">
            <v>0</v>
          </cell>
          <cell r="R1653">
            <v>0</v>
          </cell>
          <cell r="S1653">
            <v>0</v>
          </cell>
        </row>
        <row r="1654">
          <cell r="B1654" t="str">
            <v>Power Systems</v>
          </cell>
          <cell r="C1654">
            <v>451</v>
          </cell>
          <cell r="D1654" t="str">
            <v>Not A &amp; G</v>
          </cell>
          <cell r="E1654">
            <v>4519</v>
          </cell>
          <cell r="F1654" t="str">
            <v>Dsbn - Wpb Supvs &amp; Designer</v>
          </cell>
          <cell r="G1654" t="str">
            <v>XM</v>
          </cell>
          <cell r="H1654" t="str">
            <v>S</v>
          </cell>
          <cell r="I1654" t="str">
            <v>01MP5</v>
          </cell>
          <cell r="J1654" t="str">
            <v>DISTRIBUTION SUPV II</v>
          </cell>
          <cell r="K1654">
            <v>1</v>
          </cell>
          <cell r="L1654">
            <v>34.86</v>
          </cell>
          <cell r="M1654">
            <v>34.86</v>
          </cell>
          <cell r="N1654" t="str">
            <v>Spv/Sup</v>
          </cell>
          <cell r="O1654">
            <v>0</v>
          </cell>
          <cell r="P1654">
            <v>34.86</v>
          </cell>
          <cell r="Q1654">
            <v>0</v>
          </cell>
          <cell r="R1654">
            <v>0</v>
          </cell>
          <cell r="S1654">
            <v>0</v>
          </cell>
        </row>
        <row r="1655">
          <cell r="B1655" t="str">
            <v>Power Systems</v>
          </cell>
          <cell r="C1655">
            <v>451</v>
          </cell>
          <cell r="D1655" t="str">
            <v>Not A &amp; G</v>
          </cell>
          <cell r="E1655">
            <v>4519</v>
          </cell>
          <cell r="F1655" t="str">
            <v>Dsbn - Wpb Supvs &amp; Designer</v>
          </cell>
          <cell r="G1655" t="str">
            <v>XM</v>
          </cell>
          <cell r="H1655" t="str">
            <v>S</v>
          </cell>
          <cell r="I1655" t="str">
            <v>01MP5</v>
          </cell>
          <cell r="J1655" t="str">
            <v>DISTRIBUTION SUPV II</v>
          </cell>
          <cell r="K1655">
            <v>1</v>
          </cell>
          <cell r="L1655">
            <v>35.28</v>
          </cell>
          <cell r="M1655">
            <v>35.28</v>
          </cell>
          <cell r="N1655" t="str">
            <v>Spv/Sup</v>
          </cell>
          <cell r="O1655">
            <v>0</v>
          </cell>
          <cell r="P1655">
            <v>35.28</v>
          </cell>
          <cell r="Q1655">
            <v>0</v>
          </cell>
          <cell r="R1655">
            <v>0</v>
          </cell>
          <cell r="S1655">
            <v>0</v>
          </cell>
        </row>
        <row r="1656">
          <cell r="B1656" t="str">
            <v>Power Systems</v>
          </cell>
          <cell r="C1656">
            <v>451</v>
          </cell>
          <cell r="D1656" t="str">
            <v>Not A &amp; G</v>
          </cell>
          <cell r="E1656">
            <v>4519</v>
          </cell>
          <cell r="F1656" t="str">
            <v>Dsbn - Wpb Supvs &amp; Designer</v>
          </cell>
          <cell r="G1656" t="str">
            <v>XM</v>
          </cell>
          <cell r="H1656" t="str">
            <v>S</v>
          </cell>
          <cell r="I1656" t="str">
            <v>01MP5</v>
          </cell>
          <cell r="J1656" t="str">
            <v>DISTRIBUTION SUPV II</v>
          </cell>
          <cell r="K1656">
            <v>1</v>
          </cell>
          <cell r="L1656">
            <v>35.56</v>
          </cell>
          <cell r="M1656">
            <v>35.56</v>
          </cell>
          <cell r="N1656" t="str">
            <v>Spv/Sup</v>
          </cell>
          <cell r="O1656">
            <v>0</v>
          </cell>
          <cell r="P1656">
            <v>35.56</v>
          </cell>
          <cell r="Q1656">
            <v>0</v>
          </cell>
          <cell r="R1656">
            <v>0</v>
          </cell>
          <cell r="S1656">
            <v>0</v>
          </cell>
        </row>
        <row r="1657">
          <cell r="B1657" t="str">
            <v>Power Systems</v>
          </cell>
          <cell r="C1657">
            <v>451</v>
          </cell>
          <cell r="D1657" t="str">
            <v>Not A &amp; G</v>
          </cell>
          <cell r="E1657">
            <v>4519</v>
          </cell>
          <cell r="F1657" t="str">
            <v>Dsbn - Wpb Supvs &amp; Designer</v>
          </cell>
          <cell r="G1657" t="str">
            <v>XM</v>
          </cell>
          <cell r="H1657" t="str">
            <v>S</v>
          </cell>
          <cell r="I1657" t="str">
            <v>01MP5</v>
          </cell>
          <cell r="J1657" t="str">
            <v>DISTRIBUTION SUPV II</v>
          </cell>
          <cell r="K1657">
            <v>1</v>
          </cell>
          <cell r="L1657">
            <v>36.229999999999997</v>
          </cell>
          <cell r="M1657">
            <v>36.229999999999997</v>
          </cell>
          <cell r="N1657" t="str">
            <v>Spv/Sup</v>
          </cell>
          <cell r="O1657">
            <v>0</v>
          </cell>
          <cell r="P1657">
            <v>36.229999999999997</v>
          </cell>
          <cell r="Q1657">
            <v>0</v>
          </cell>
          <cell r="R1657">
            <v>0</v>
          </cell>
          <cell r="S1657">
            <v>0</v>
          </cell>
        </row>
        <row r="1658">
          <cell r="B1658" t="str">
            <v>Power Systems</v>
          </cell>
          <cell r="C1658">
            <v>451</v>
          </cell>
          <cell r="D1658" t="str">
            <v>Not A &amp; G</v>
          </cell>
          <cell r="E1658">
            <v>4519</v>
          </cell>
          <cell r="F1658" t="str">
            <v>Dsbn - Wpb Supvs &amp; Designer</v>
          </cell>
          <cell r="G1658" t="str">
            <v>XM</v>
          </cell>
          <cell r="H1658" t="str">
            <v>S</v>
          </cell>
          <cell r="I1658" t="str">
            <v>01MP5</v>
          </cell>
          <cell r="J1658" t="str">
            <v>DISTRIBUTION SUPV II</v>
          </cell>
          <cell r="K1658">
            <v>1</v>
          </cell>
          <cell r="L1658">
            <v>36.340000000000003</v>
          </cell>
          <cell r="M1658">
            <v>36.340000000000003</v>
          </cell>
          <cell r="N1658" t="str">
            <v>Spv/Sup</v>
          </cell>
          <cell r="O1658">
            <v>0</v>
          </cell>
          <cell r="P1658">
            <v>36.340000000000003</v>
          </cell>
          <cell r="Q1658">
            <v>0</v>
          </cell>
          <cell r="R1658">
            <v>0</v>
          </cell>
          <cell r="S1658">
            <v>0</v>
          </cell>
        </row>
        <row r="1659">
          <cell r="B1659" t="str">
            <v>Power Systems</v>
          </cell>
          <cell r="C1659">
            <v>451</v>
          </cell>
          <cell r="D1659" t="str">
            <v>Not A &amp; G</v>
          </cell>
          <cell r="E1659">
            <v>4519</v>
          </cell>
          <cell r="F1659" t="str">
            <v>Dsbn - Wpb Supvs &amp; Designer</v>
          </cell>
          <cell r="G1659" t="str">
            <v>XM</v>
          </cell>
          <cell r="H1659" t="str">
            <v>S</v>
          </cell>
          <cell r="I1659" t="str">
            <v>01MP5</v>
          </cell>
          <cell r="J1659" t="str">
            <v>DISTRIBUTION SUPV II</v>
          </cell>
          <cell r="K1659">
            <v>1</v>
          </cell>
          <cell r="L1659">
            <v>36.61</v>
          </cell>
          <cell r="M1659">
            <v>36.61</v>
          </cell>
          <cell r="N1659" t="str">
            <v>Spv/Sup</v>
          </cell>
          <cell r="O1659">
            <v>0</v>
          </cell>
          <cell r="P1659">
            <v>36.61</v>
          </cell>
          <cell r="Q1659">
            <v>0</v>
          </cell>
          <cell r="R1659">
            <v>0</v>
          </cell>
          <cell r="S1659">
            <v>0</v>
          </cell>
        </row>
        <row r="1660">
          <cell r="B1660" t="str">
            <v>Power Systems</v>
          </cell>
          <cell r="C1660">
            <v>451</v>
          </cell>
          <cell r="D1660" t="str">
            <v>Not A &amp; G</v>
          </cell>
          <cell r="E1660">
            <v>4519</v>
          </cell>
          <cell r="F1660" t="str">
            <v>Dsbn - Wpb Supvs &amp; Designer</v>
          </cell>
          <cell r="G1660" t="str">
            <v>XM</v>
          </cell>
          <cell r="H1660" t="str">
            <v>S</v>
          </cell>
          <cell r="I1660" t="str">
            <v>01MP5</v>
          </cell>
          <cell r="J1660" t="str">
            <v>DISTRIBUTION SUPV II</v>
          </cell>
          <cell r="K1660">
            <v>1</v>
          </cell>
          <cell r="L1660">
            <v>36.85</v>
          </cell>
          <cell r="M1660">
            <v>36.85</v>
          </cell>
          <cell r="N1660" t="str">
            <v>Spv/Sup</v>
          </cell>
          <cell r="O1660">
            <v>0</v>
          </cell>
          <cell r="P1660">
            <v>36.85</v>
          </cell>
          <cell r="Q1660">
            <v>0</v>
          </cell>
          <cell r="R1660">
            <v>0</v>
          </cell>
          <cell r="S1660">
            <v>0</v>
          </cell>
        </row>
        <row r="1661">
          <cell r="B1661" t="str">
            <v>Power Systems</v>
          </cell>
          <cell r="C1661">
            <v>451</v>
          </cell>
          <cell r="D1661" t="str">
            <v>Not A &amp; G</v>
          </cell>
          <cell r="E1661">
            <v>4519</v>
          </cell>
          <cell r="F1661" t="str">
            <v>Dsbn - Wpb Supvs &amp; Designer</v>
          </cell>
          <cell r="G1661" t="str">
            <v>NB</v>
          </cell>
          <cell r="H1661" t="str">
            <v>I</v>
          </cell>
          <cell r="I1661" t="str">
            <v>01X63</v>
          </cell>
          <cell r="J1661" t="str">
            <v>ADMINISTRATIVE SPECIALIST I</v>
          </cell>
          <cell r="K1661">
            <v>1</v>
          </cell>
          <cell r="L1661">
            <v>15.1</v>
          </cell>
          <cell r="M1661">
            <v>15.1</v>
          </cell>
          <cell r="N1661" t="str">
            <v>Spv/Sup</v>
          </cell>
          <cell r="O1661">
            <v>0</v>
          </cell>
          <cell r="P1661">
            <v>15.1</v>
          </cell>
          <cell r="Q1661">
            <v>0</v>
          </cell>
          <cell r="R1661">
            <v>0</v>
          </cell>
          <cell r="S1661">
            <v>0</v>
          </cell>
        </row>
        <row r="1662">
          <cell r="B1662" t="str">
            <v>Power Systems</v>
          </cell>
          <cell r="C1662">
            <v>451</v>
          </cell>
          <cell r="D1662" t="str">
            <v>Not A &amp; G</v>
          </cell>
          <cell r="E1662">
            <v>4519</v>
          </cell>
          <cell r="F1662" t="str">
            <v>Dsbn - Wpb Supvs &amp; Designer</v>
          </cell>
          <cell r="G1662" t="str">
            <v>NB</v>
          </cell>
          <cell r="H1662" t="str">
            <v>I</v>
          </cell>
          <cell r="I1662" t="str">
            <v>01X63</v>
          </cell>
          <cell r="J1662" t="str">
            <v>ADMINISTRATIVE SPECIALIST I</v>
          </cell>
          <cell r="K1662">
            <v>1</v>
          </cell>
          <cell r="L1662">
            <v>15.78</v>
          </cell>
          <cell r="M1662">
            <v>15.78</v>
          </cell>
          <cell r="N1662" t="str">
            <v>Spv/Sup</v>
          </cell>
          <cell r="O1662">
            <v>0</v>
          </cell>
          <cell r="P1662">
            <v>15.78</v>
          </cell>
          <cell r="Q1662">
            <v>0</v>
          </cell>
          <cell r="R1662">
            <v>0</v>
          </cell>
          <cell r="S1662">
            <v>0</v>
          </cell>
        </row>
        <row r="1663">
          <cell r="B1663" t="str">
            <v>Power Systems</v>
          </cell>
          <cell r="C1663">
            <v>451</v>
          </cell>
          <cell r="D1663" t="str">
            <v>Not A &amp; G</v>
          </cell>
          <cell r="E1663">
            <v>4519</v>
          </cell>
          <cell r="F1663" t="str">
            <v>Dsbn - Wpb Supvs &amp; Designer</v>
          </cell>
          <cell r="G1663" t="str">
            <v>NB</v>
          </cell>
          <cell r="H1663" t="str">
            <v>I</v>
          </cell>
          <cell r="I1663" t="str">
            <v>01X63</v>
          </cell>
          <cell r="J1663" t="str">
            <v>ADMINISTRATIVE SPECIALIST I</v>
          </cell>
          <cell r="K1663">
            <v>1</v>
          </cell>
          <cell r="L1663">
            <v>16.86</v>
          </cell>
          <cell r="M1663">
            <v>16.86</v>
          </cell>
          <cell r="N1663" t="str">
            <v>Spv/Sup</v>
          </cell>
          <cell r="O1663">
            <v>0</v>
          </cell>
          <cell r="P1663">
            <v>16.86</v>
          </cell>
          <cell r="Q1663">
            <v>0</v>
          </cell>
          <cell r="R1663">
            <v>0</v>
          </cell>
          <cell r="S1663">
            <v>0</v>
          </cell>
        </row>
        <row r="1664">
          <cell r="B1664" t="str">
            <v>Power Systems</v>
          </cell>
          <cell r="C1664">
            <v>451</v>
          </cell>
          <cell r="D1664" t="str">
            <v>Not A &amp; G</v>
          </cell>
          <cell r="E1664">
            <v>4519</v>
          </cell>
          <cell r="F1664" t="str">
            <v>Dsbn - Wpb Supvs &amp; Designer</v>
          </cell>
          <cell r="G1664" t="str">
            <v>NB</v>
          </cell>
          <cell r="H1664" t="str">
            <v>I</v>
          </cell>
          <cell r="I1664" t="str">
            <v>01X64</v>
          </cell>
          <cell r="J1664" t="str">
            <v>ADMINISTRATIVE TECHNICIAN</v>
          </cell>
          <cell r="K1664">
            <v>1</v>
          </cell>
          <cell r="L1664">
            <v>16.73</v>
          </cell>
          <cell r="M1664">
            <v>16.73</v>
          </cell>
          <cell r="N1664" t="str">
            <v>Spv/Sup</v>
          </cell>
          <cell r="O1664">
            <v>0</v>
          </cell>
          <cell r="P1664">
            <v>16.73</v>
          </cell>
          <cell r="Q1664">
            <v>0</v>
          </cell>
          <cell r="R1664">
            <v>0</v>
          </cell>
          <cell r="S1664">
            <v>0</v>
          </cell>
        </row>
        <row r="1665">
          <cell r="B1665" t="str">
            <v>Power Systems</v>
          </cell>
          <cell r="C1665">
            <v>451</v>
          </cell>
          <cell r="D1665" t="str">
            <v>Not A &amp; G</v>
          </cell>
          <cell r="E1665">
            <v>4519</v>
          </cell>
          <cell r="F1665" t="str">
            <v>Dsbn - Wpb Supvs &amp; Designer</v>
          </cell>
          <cell r="G1665" t="str">
            <v>NB</v>
          </cell>
          <cell r="H1665" t="str">
            <v>I</v>
          </cell>
          <cell r="I1665" t="str">
            <v>01X64</v>
          </cell>
          <cell r="J1665" t="str">
            <v>ADMINISTRATIVE TECHNICIAN</v>
          </cell>
          <cell r="K1665">
            <v>1</v>
          </cell>
          <cell r="L1665">
            <v>16.93</v>
          </cell>
          <cell r="M1665">
            <v>16.93</v>
          </cell>
          <cell r="N1665" t="str">
            <v>Spv/Sup</v>
          </cell>
          <cell r="O1665">
            <v>0</v>
          </cell>
          <cell r="P1665">
            <v>16.93</v>
          </cell>
          <cell r="Q1665">
            <v>0</v>
          </cell>
          <cell r="R1665">
            <v>0</v>
          </cell>
          <cell r="S1665">
            <v>0</v>
          </cell>
        </row>
        <row r="1666">
          <cell r="B1666" t="str">
            <v>Power Systems</v>
          </cell>
          <cell r="C1666">
            <v>451</v>
          </cell>
          <cell r="D1666" t="str">
            <v>Not A &amp; G</v>
          </cell>
          <cell r="E1666">
            <v>4519</v>
          </cell>
          <cell r="F1666" t="str">
            <v>Dsbn - Wpb Supvs &amp; Designer</v>
          </cell>
          <cell r="G1666" t="str">
            <v>NB</v>
          </cell>
          <cell r="H1666" t="str">
            <v>I</v>
          </cell>
          <cell r="I1666" t="str">
            <v>01XH3</v>
          </cell>
          <cell r="J1666" t="str">
            <v>CONSTRUCTION REGULATION PERMIT</v>
          </cell>
          <cell r="K1666">
            <v>1</v>
          </cell>
          <cell r="L1666">
            <v>18.28</v>
          </cell>
          <cell r="M1666">
            <v>18.28</v>
          </cell>
          <cell r="N1666" t="str">
            <v>Spv/Sup</v>
          </cell>
          <cell r="O1666">
            <v>0</v>
          </cell>
          <cell r="P1666">
            <v>18.28</v>
          </cell>
          <cell r="Q1666">
            <v>0</v>
          </cell>
          <cell r="R1666">
            <v>0</v>
          </cell>
          <cell r="S1666">
            <v>0</v>
          </cell>
        </row>
        <row r="1667">
          <cell r="B1667" t="str">
            <v>Power Systems</v>
          </cell>
          <cell r="C1667">
            <v>451</v>
          </cell>
          <cell r="D1667" t="str">
            <v>Not A &amp; G</v>
          </cell>
          <cell r="E1667">
            <v>4519</v>
          </cell>
          <cell r="F1667" t="str">
            <v>Dsbn - Wpb Supvs &amp; Designer</v>
          </cell>
          <cell r="G1667" t="str">
            <v>BU</v>
          </cell>
          <cell r="H1667" t="str">
            <v>I</v>
          </cell>
          <cell r="I1667" t="str">
            <v>05E37</v>
          </cell>
          <cell r="J1667" t="str">
            <v>GROUND WORKER EARLY</v>
          </cell>
          <cell r="K1667">
            <v>1</v>
          </cell>
          <cell r="L1667">
            <v>18.170000000000002</v>
          </cell>
          <cell r="M1667">
            <v>18.170000000000002</v>
          </cell>
          <cell r="N1667" t="str">
            <v>Line</v>
          </cell>
          <cell r="O1667">
            <v>0</v>
          </cell>
          <cell r="P1667">
            <v>0</v>
          </cell>
          <cell r="Q1667">
            <v>0</v>
          </cell>
          <cell r="R1667">
            <v>18.170000000000002</v>
          </cell>
          <cell r="S1667">
            <v>0</v>
          </cell>
        </row>
        <row r="1668">
          <cell r="B1668" t="str">
            <v>Power Systems</v>
          </cell>
          <cell r="C1668">
            <v>451</v>
          </cell>
          <cell r="D1668" t="str">
            <v>Not A &amp; G</v>
          </cell>
          <cell r="E1668">
            <v>4519</v>
          </cell>
          <cell r="F1668" t="str">
            <v>Dsbn - Wpb Supvs &amp; Designer</v>
          </cell>
          <cell r="G1668" t="str">
            <v>BU</v>
          </cell>
          <cell r="H1668" t="str">
            <v>I</v>
          </cell>
          <cell r="I1668" t="str">
            <v>05E37</v>
          </cell>
          <cell r="J1668" t="str">
            <v>GROUND WORKER EARLY</v>
          </cell>
          <cell r="K1668">
            <v>1</v>
          </cell>
          <cell r="L1668">
            <v>19.22</v>
          </cell>
          <cell r="M1668">
            <v>19.22</v>
          </cell>
          <cell r="N1668" t="str">
            <v>Line</v>
          </cell>
          <cell r="O1668">
            <v>0</v>
          </cell>
          <cell r="P1668">
            <v>0</v>
          </cell>
          <cell r="Q1668">
            <v>0</v>
          </cell>
          <cell r="R1668">
            <v>19.22</v>
          </cell>
          <cell r="S1668">
            <v>0</v>
          </cell>
        </row>
        <row r="1669">
          <cell r="B1669" t="str">
            <v>Power Systems</v>
          </cell>
          <cell r="C1669">
            <v>451</v>
          </cell>
          <cell r="D1669" t="str">
            <v>Not A &amp; G</v>
          </cell>
          <cell r="E1669">
            <v>4519</v>
          </cell>
          <cell r="F1669" t="str">
            <v>Dsbn - Wpb Supvs &amp; Designer</v>
          </cell>
          <cell r="G1669" t="str">
            <v>BU</v>
          </cell>
          <cell r="H1669" t="str">
            <v>I</v>
          </cell>
          <cell r="I1669" t="str">
            <v>05E75</v>
          </cell>
          <cell r="J1669" t="str">
            <v>LINE SPEC EARLY</v>
          </cell>
          <cell r="K1669">
            <v>1</v>
          </cell>
          <cell r="L1669">
            <v>26.04</v>
          </cell>
          <cell r="M1669">
            <v>26.04</v>
          </cell>
          <cell r="N1669" t="str">
            <v>Line</v>
          </cell>
          <cell r="O1669">
            <v>0</v>
          </cell>
          <cell r="P1669">
            <v>0</v>
          </cell>
          <cell r="Q1669">
            <v>0</v>
          </cell>
          <cell r="R1669">
            <v>26.04</v>
          </cell>
          <cell r="S1669">
            <v>0</v>
          </cell>
        </row>
        <row r="1670">
          <cell r="B1670" t="str">
            <v>Power Systems</v>
          </cell>
          <cell r="C1670">
            <v>451</v>
          </cell>
          <cell r="D1670" t="str">
            <v>Not A &amp; G</v>
          </cell>
          <cell r="E1670">
            <v>4519</v>
          </cell>
          <cell r="F1670" t="str">
            <v>Dsbn - Wpb Supvs &amp; Designer</v>
          </cell>
          <cell r="G1670" t="str">
            <v>BU</v>
          </cell>
          <cell r="H1670" t="str">
            <v>I</v>
          </cell>
          <cell r="I1670" t="str">
            <v>05E75</v>
          </cell>
          <cell r="J1670" t="str">
            <v>LINE SPECIALIST EARLY</v>
          </cell>
          <cell r="K1670">
            <v>1</v>
          </cell>
          <cell r="L1670">
            <v>26.04</v>
          </cell>
          <cell r="M1670">
            <v>26.04</v>
          </cell>
          <cell r="N1670" t="str">
            <v>Line</v>
          </cell>
          <cell r="O1670">
            <v>0</v>
          </cell>
          <cell r="P1670">
            <v>0</v>
          </cell>
          <cell r="Q1670">
            <v>0</v>
          </cell>
          <cell r="R1670">
            <v>26.04</v>
          </cell>
          <cell r="S1670">
            <v>0</v>
          </cell>
        </row>
        <row r="1671">
          <cell r="B1671" t="str">
            <v>Power Systems</v>
          </cell>
          <cell r="C1671">
            <v>724</v>
          </cell>
          <cell r="D1671" t="str">
            <v>Not A &amp; G</v>
          </cell>
          <cell r="E1671">
            <v>7241</v>
          </cell>
          <cell r="F1671" t="str">
            <v>Dsbn Cable Rehab</v>
          </cell>
          <cell r="G1671" t="str">
            <v>XM</v>
          </cell>
          <cell r="H1671" t="str">
            <v>M</v>
          </cell>
          <cell r="I1671" t="str">
            <v>01M88</v>
          </cell>
          <cell r="J1671" t="str">
            <v>MGR DISTRIBUTION OPERATIONS SU</v>
          </cell>
          <cell r="K1671">
            <v>1</v>
          </cell>
          <cell r="L1671">
            <v>43.3</v>
          </cell>
          <cell r="M1671">
            <v>43.3</v>
          </cell>
          <cell r="N1671" t="str">
            <v>Spv/Sup</v>
          </cell>
          <cell r="O1671">
            <v>0</v>
          </cell>
          <cell r="P1671">
            <v>43.3</v>
          </cell>
          <cell r="Q1671">
            <v>0</v>
          </cell>
          <cell r="R1671">
            <v>0</v>
          </cell>
          <cell r="S1671">
            <v>0</v>
          </cell>
        </row>
        <row r="1672">
          <cell r="B1672" t="str">
            <v>Power Systems</v>
          </cell>
          <cell r="C1672">
            <v>724</v>
          </cell>
          <cell r="D1672" t="str">
            <v>Not A &amp; G</v>
          </cell>
          <cell r="E1672">
            <v>7241</v>
          </cell>
          <cell r="F1672" t="str">
            <v>Dsbn Cable Rehab</v>
          </cell>
          <cell r="G1672" t="str">
            <v>XM</v>
          </cell>
          <cell r="H1672" t="str">
            <v>I</v>
          </cell>
          <cell r="I1672" t="str">
            <v>01MB6</v>
          </cell>
          <cell r="J1672" t="str">
            <v>SYSTEM PROJECT MGR</v>
          </cell>
          <cell r="K1672">
            <v>1</v>
          </cell>
          <cell r="L1672">
            <v>27.24</v>
          </cell>
          <cell r="M1672">
            <v>27.24</v>
          </cell>
          <cell r="N1672" t="str">
            <v>Spv/Sup</v>
          </cell>
          <cell r="O1672">
            <v>0</v>
          </cell>
          <cell r="P1672">
            <v>27.24</v>
          </cell>
          <cell r="Q1672">
            <v>0</v>
          </cell>
          <cell r="R1672">
            <v>0</v>
          </cell>
          <cell r="S1672">
            <v>0</v>
          </cell>
        </row>
        <row r="1673">
          <cell r="B1673" t="str">
            <v>Power Systems</v>
          </cell>
          <cell r="C1673">
            <v>724</v>
          </cell>
          <cell r="D1673" t="str">
            <v>Not A &amp; G</v>
          </cell>
          <cell r="E1673">
            <v>7241</v>
          </cell>
          <cell r="F1673" t="str">
            <v>Dsbn Cable Rehab</v>
          </cell>
          <cell r="G1673" t="str">
            <v>XM</v>
          </cell>
          <cell r="H1673" t="str">
            <v>I</v>
          </cell>
          <cell r="I1673" t="str">
            <v>01MC6</v>
          </cell>
          <cell r="J1673" t="str">
            <v>PROJECT DESIGNER I</v>
          </cell>
          <cell r="K1673">
            <v>1</v>
          </cell>
          <cell r="L1673">
            <v>25.19</v>
          </cell>
          <cell r="M1673">
            <v>25.19</v>
          </cell>
          <cell r="N1673" t="str">
            <v>Spv/Sup</v>
          </cell>
          <cell r="O1673">
            <v>0</v>
          </cell>
          <cell r="P1673">
            <v>25.19</v>
          </cell>
          <cell r="Q1673">
            <v>0</v>
          </cell>
          <cell r="R1673">
            <v>0</v>
          </cell>
          <cell r="S1673">
            <v>0</v>
          </cell>
        </row>
        <row r="1674">
          <cell r="B1674" t="str">
            <v>Power Systems</v>
          </cell>
          <cell r="C1674">
            <v>724</v>
          </cell>
          <cell r="D1674" t="str">
            <v>Not A &amp; G</v>
          </cell>
          <cell r="E1674">
            <v>7241</v>
          </cell>
          <cell r="F1674" t="str">
            <v>Dsbn Cable Rehab</v>
          </cell>
          <cell r="G1674" t="str">
            <v>XM</v>
          </cell>
          <cell r="H1674" t="str">
            <v>I</v>
          </cell>
          <cell r="I1674" t="str">
            <v>01ME6</v>
          </cell>
          <cell r="J1674" t="str">
            <v>PROJECT DESIGNER II</v>
          </cell>
          <cell r="K1674">
            <v>1</v>
          </cell>
          <cell r="L1674">
            <v>22.21</v>
          </cell>
          <cell r="M1674">
            <v>22.21</v>
          </cell>
          <cell r="N1674" t="str">
            <v>Spv/Sup</v>
          </cell>
          <cell r="O1674">
            <v>0</v>
          </cell>
          <cell r="P1674">
            <v>22.21</v>
          </cell>
          <cell r="Q1674">
            <v>0</v>
          </cell>
          <cell r="R1674">
            <v>0</v>
          </cell>
          <cell r="S1674">
            <v>0</v>
          </cell>
        </row>
        <row r="1675">
          <cell r="B1675" t="str">
            <v>Power Systems</v>
          </cell>
          <cell r="C1675">
            <v>724</v>
          </cell>
          <cell r="D1675" t="str">
            <v>Not A &amp; G</v>
          </cell>
          <cell r="E1675">
            <v>7241</v>
          </cell>
          <cell r="F1675" t="str">
            <v>Dsbn Cable Rehab</v>
          </cell>
          <cell r="G1675" t="str">
            <v>XM</v>
          </cell>
          <cell r="H1675" t="str">
            <v>S</v>
          </cell>
          <cell r="I1675" t="str">
            <v>01MJ5</v>
          </cell>
          <cell r="J1675" t="str">
            <v>DISTRIBUTION CONTR PROCESS COO</v>
          </cell>
          <cell r="K1675">
            <v>1</v>
          </cell>
          <cell r="L1675">
            <v>36.4</v>
          </cell>
          <cell r="M1675">
            <v>36.4</v>
          </cell>
          <cell r="N1675" t="str">
            <v>Spv/Sup</v>
          </cell>
          <cell r="O1675">
            <v>0</v>
          </cell>
          <cell r="P1675">
            <v>36.4</v>
          </cell>
          <cell r="Q1675">
            <v>0</v>
          </cell>
          <cell r="R1675">
            <v>0</v>
          </cell>
          <cell r="S1675">
            <v>0</v>
          </cell>
        </row>
        <row r="1676">
          <cell r="B1676" t="str">
            <v>Power Systems</v>
          </cell>
          <cell r="C1676">
            <v>724</v>
          </cell>
          <cell r="D1676" t="str">
            <v>Not A &amp; G</v>
          </cell>
          <cell r="E1676">
            <v>7241</v>
          </cell>
          <cell r="F1676" t="str">
            <v>Dsbn Cable Rehab</v>
          </cell>
          <cell r="G1676" t="str">
            <v>XM</v>
          </cell>
          <cell r="H1676" t="str">
            <v>S</v>
          </cell>
          <cell r="I1676" t="str">
            <v>01MJ5</v>
          </cell>
          <cell r="J1676" t="str">
            <v>DISTRIBUTION CONTR PROCESS COO</v>
          </cell>
          <cell r="K1676">
            <v>1</v>
          </cell>
          <cell r="L1676">
            <v>36.49</v>
          </cell>
          <cell r="M1676">
            <v>36.49</v>
          </cell>
          <cell r="N1676" t="str">
            <v>Spv/Sup</v>
          </cell>
          <cell r="O1676">
            <v>0</v>
          </cell>
          <cell r="P1676">
            <v>36.49</v>
          </cell>
          <cell r="Q1676">
            <v>0</v>
          </cell>
          <cell r="R1676">
            <v>0</v>
          </cell>
          <cell r="S1676">
            <v>0</v>
          </cell>
        </row>
        <row r="1677">
          <cell r="B1677" t="str">
            <v>Power Systems</v>
          </cell>
          <cell r="C1677">
            <v>724</v>
          </cell>
          <cell r="D1677" t="str">
            <v>Not A &amp; G</v>
          </cell>
          <cell r="E1677">
            <v>7241</v>
          </cell>
          <cell r="F1677" t="str">
            <v>Dsbn Cable Rehab</v>
          </cell>
          <cell r="G1677" t="str">
            <v>XM</v>
          </cell>
          <cell r="H1677" t="str">
            <v>S</v>
          </cell>
          <cell r="I1677" t="str">
            <v>01MJ5</v>
          </cell>
          <cell r="J1677" t="str">
            <v>DISTRIBUTION CONTR PROCESS COO</v>
          </cell>
          <cell r="K1677">
            <v>1</v>
          </cell>
          <cell r="L1677">
            <v>37.340000000000003</v>
          </cell>
          <cell r="M1677">
            <v>37.340000000000003</v>
          </cell>
          <cell r="N1677" t="str">
            <v>Spv/Sup</v>
          </cell>
          <cell r="O1677">
            <v>0</v>
          </cell>
          <cell r="P1677">
            <v>37.340000000000003</v>
          </cell>
          <cell r="Q1677">
            <v>0</v>
          </cell>
          <cell r="R1677">
            <v>0</v>
          </cell>
          <cell r="S1677">
            <v>0</v>
          </cell>
        </row>
        <row r="1678">
          <cell r="B1678" t="str">
            <v>Power Systems</v>
          </cell>
          <cell r="C1678">
            <v>724</v>
          </cell>
          <cell r="D1678" t="str">
            <v>Not A &amp; G</v>
          </cell>
          <cell r="E1678">
            <v>7241</v>
          </cell>
          <cell r="F1678" t="str">
            <v>Dsbn Cable Rehab</v>
          </cell>
          <cell r="G1678" t="str">
            <v>XM</v>
          </cell>
          <cell r="H1678" t="str">
            <v>S</v>
          </cell>
          <cell r="I1678" t="str">
            <v>01MK5</v>
          </cell>
          <cell r="J1678" t="str">
            <v>SR CONTR CONSTRUCTION REPRESEN</v>
          </cell>
          <cell r="K1678">
            <v>1</v>
          </cell>
          <cell r="L1678">
            <v>30.79</v>
          </cell>
          <cell r="M1678">
            <v>30.79</v>
          </cell>
          <cell r="N1678" t="str">
            <v>Spv/Sup</v>
          </cell>
          <cell r="O1678">
            <v>0</v>
          </cell>
          <cell r="P1678">
            <v>30.79</v>
          </cell>
          <cell r="Q1678">
            <v>0</v>
          </cell>
          <cell r="R1678">
            <v>0</v>
          </cell>
          <cell r="S1678">
            <v>0</v>
          </cell>
        </row>
        <row r="1679">
          <cell r="B1679" t="str">
            <v>Power Systems</v>
          </cell>
          <cell r="C1679">
            <v>724</v>
          </cell>
          <cell r="D1679" t="str">
            <v>Not A &amp; G</v>
          </cell>
          <cell r="E1679">
            <v>7241</v>
          </cell>
          <cell r="F1679" t="str">
            <v>Dsbn Cable Rehab</v>
          </cell>
          <cell r="G1679" t="str">
            <v>XM</v>
          </cell>
          <cell r="H1679" t="str">
            <v>S</v>
          </cell>
          <cell r="I1679" t="str">
            <v>01MK5</v>
          </cell>
          <cell r="J1679" t="str">
            <v>SR CONTR CONSTRUCTION REPRESEN</v>
          </cell>
          <cell r="K1679">
            <v>1</v>
          </cell>
          <cell r="L1679">
            <v>31.28</v>
          </cell>
          <cell r="M1679">
            <v>31.28</v>
          </cell>
          <cell r="N1679" t="str">
            <v>Spv/Sup</v>
          </cell>
          <cell r="O1679">
            <v>0</v>
          </cell>
          <cell r="P1679">
            <v>31.28</v>
          </cell>
          <cell r="Q1679">
            <v>0</v>
          </cell>
          <cell r="R1679">
            <v>0</v>
          </cell>
          <cell r="S1679">
            <v>0</v>
          </cell>
        </row>
        <row r="1680">
          <cell r="B1680" t="str">
            <v>Power Systems</v>
          </cell>
          <cell r="C1680">
            <v>724</v>
          </cell>
          <cell r="D1680" t="str">
            <v>Not A &amp; G</v>
          </cell>
          <cell r="E1680">
            <v>7241</v>
          </cell>
          <cell r="F1680" t="str">
            <v>Dsbn Cable Rehab</v>
          </cell>
          <cell r="G1680" t="str">
            <v>XM</v>
          </cell>
          <cell r="H1680" t="str">
            <v>S</v>
          </cell>
          <cell r="I1680" t="str">
            <v>01MK5</v>
          </cell>
          <cell r="J1680" t="str">
            <v>SR CONTR CONSTRUCTION REPRESEN</v>
          </cell>
          <cell r="K1680">
            <v>1</v>
          </cell>
          <cell r="L1680">
            <v>33.479999999999997</v>
          </cell>
          <cell r="M1680">
            <v>33.479999999999997</v>
          </cell>
          <cell r="N1680" t="str">
            <v>Spv/Sup</v>
          </cell>
          <cell r="O1680">
            <v>0</v>
          </cell>
          <cell r="P1680">
            <v>33.479999999999997</v>
          </cell>
          <cell r="Q1680">
            <v>0</v>
          </cell>
          <cell r="R1680">
            <v>0</v>
          </cell>
          <cell r="S1680">
            <v>0</v>
          </cell>
        </row>
        <row r="1681">
          <cell r="B1681" t="str">
            <v>Power Systems</v>
          </cell>
          <cell r="C1681">
            <v>724</v>
          </cell>
          <cell r="D1681" t="str">
            <v>Not A &amp; G</v>
          </cell>
          <cell r="E1681">
            <v>7241</v>
          </cell>
          <cell r="F1681" t="str">
            <v>Dsbn Cable Rehab</v>
          </cell>
          <cell r="G1681" t="str">
            <v>XM</v>
          </cell>
          <cell r="H1681" t="str">
            <v>S</v>
          </cell>
          <cell r="I1681" t="str">
            <v>01MK5</v>
          </cell>
          <cell r="J1681" t="str">
            <v>SR CONTR CONSTRUCTION REPRESEN</v>
          </cell>
          <cell r="K1681">
            <v>1</v>
          </cell>
          <cell r="L1681">
            <v>33.53</v>
          </cell>
          <cell r="M1681">
            <v>33.53</v>
          </cell>
          <cell r="N1681" t="str">
            <v>Spv/Sup</v>
          </cell>
          <cell r="O1681">
            <v>0</v>
          </cell>
          <cell r="P1681">
            <v>33.53</v>
          </cell>
          <cell r="Q1681">
            <v>0</v>
          </cell>
          <cell r="R1681">
            <v>0</v>
          </cell>
          <cell r="S1681">
            <v>0</v>
          </cell>
        </row>
        <row r="1682">
          <cell r="B1682" t="str">
            <v>Power Systems</v>
          </cell>
          <cell r="C1682">
            <v>724</v>
          </cell>
          <cell r="D1682" t="str">
            <v>Not A &amp; G</v>
          </cell>
          <cell r="E1682">
            <v>7241</v>
          </cell>
          <cell r="F1682" t="str">
            <v>Dsbn Cable Rehab</v>
          </cell>
          <cell r="G1682" t="str">
            <v>XM</v>
          </cell>
          <cell r="H1682" t="str">
            <v>S</v>
          </cell>
          <cell r="I1682" t="str">
            <v>01MQ1</v>
          </cell>
          <cell r="J1682" t="str">
            <v>OPERATIONS SUPPORT SUPV I</v>
          </cell>
          <cell r="K1682">
            <v>1</v>
          </cell>
          <cell r="L1682">
            <v>39.15</v>
          </cell>
          <cell r="M1682">
            <v>39.15</v>
          </cell>
          <cell r="N1682" t="str">
            <v>Spv/Sup</v>
          </cell>
          <cell r="O1682">
            <v>0</v>
          </cell>
          <cell r="P1682">
            <v>39.15</v>
          </cell>
          <cell r="Q1682">
            <v>0</v>
          </cell>
          <cell r="R1682">
            <v>0</v>
          </cell>
          <cell r="S1682">
            <v>0</v>
          </cell>
        </row>
        <row r="1683">
          <cell r="B1683" t="str">
            <v>Power Systems</v>
          </cell>
          <cell r="C1683">
            <v>724</v>
          </cell>
          <cell r="D1683" t="str">
            <v>Not A &amp; G</v>
          </cell>
          <cell r="E1683">
            <v>7241</v>
          </cell>
          <cell r="F1683" t="str">
            <v>Dsbn Cable Rehab</v>
          </cell>
          <cell r="G1683" t="str">
            <v>NB</v>
          </cell>
          <cell r="H1683" t="str">
            <v>I</v>
          </cell>
          <cell r="I1683" t="str">
            <v>01QBH</v>
          </cell>
          <cell r="J1683" t="str">
            <v>ENGINEERING TECHNICIAN I</v>
          </cell>
          <cell r="K1683">
            <v>1</v>
          </cell>
          <cell r="L1683">
            <v>19.190000000000001</v>
          </cell>
          <cell r="M1683">
            <v>19.190000000000001</v>
          </cell>
          <cell r="N1683" t="str">
            <v>Spv/Sup</v>
          </cell>
          <cell r="O1683">
            <v>0</v>
          </cell>
          <cell r="P1683">
            <v>19.190000000000001</v>
          </cell>
          <cell r="Q1683">
            <v>0</v>
          </cell>
          <cell r="R1683">
            <v>0</v>
          </cell>
          <cell r="S1683">
            <v>0</v>
          </cell>
        </row>
        <row r="1684">
          <cell r="B1684" t="str">
            <v>Power Systems</v>
          </cell>
          <cell r="C1684">
            <v>428</v>
          </cell>
          <cell r="D1684" t="str">
            <v>Not A &amp; G</v>
          </cell>
          <cell r="E1684">
            <v>4280</v>
          </cell>
          <cell r="F1684" t="str">
            <v>Dsbn Meters Northeast</v>
          </cell>
          <cell r="G1684" t="str">
            <v>BU</v>
          </cell>
          <cell r="H1684" t="str">
            <v>I</v>
          </cell>
          <cell r="I1684" t="str">
            <v>05193</v>
          </cell>
          <cell r="J1684" t="str">
            <v>CONNECT &amp; DISCONNECT SPEC</v>
          </cell>
          <cell r="K1684">
            <v>1</v>
          </cell>
          <cell r="L1684">
            <v>19.22</v>
          </cell>
          <cell r="M1684">
            <v>19.22</v>
          </cell>
          <cell r="N1684" t="str">
            <v>Line</v>
          </cell>
          <cell r="O1684">
            <v>0</v>
          </cell>
          <cell r="P1684">
            <v>0</v>
          </cell>
          <cell r="Q1684">
            <v>0</v>
          </cell>
          <cell r="R1684">
            <v>19.22</v>
          </cell>
          <cell r="S1684">
            <v>0</v>
          </cell>
        </row>
        <row r="1685">
          <cell r="B1685" t="str">
            <v>Power Systems</v>
          </cell>
          <cell r="C1685">
            <v>428</v>
          </cell>
          <cell r="D1685" t="str">
            <v>Not A &amp; G</v>
          </cell>
          <cell r="E1685">
            <v>4280</v>
          </cell>
          <cell r="F1685" t="str">
            <v>Dsbn Meters Northeast</v>
          </cell>
          <cell r="G1685" t="str">
            <v>BU</v>
          </cell>
          <cell r="H1685" t="str">
            <v>I</v>
          </cell>
          <cell r="I1685" t="str">
            <v>05193</v>
          </cell>
          <cell r="J1685" t="str">
            <v>CONNECT &amp; DISCONNECT SPEC</v>
          </cell>
          <cell r="K1685">
            <v>1</v>
          </cell>
          <cell r="L1685">
            <v>21.33</v>
          </cell>
          <cell r="M1685">
            <v>21.33</v>
          </cell>
          <cell r="N1685" t="str">
            <v>Line</v>
          </cell>
          <cell r="O1685">
            <v>0</v>
          </cell>
          <cell r="P1685">
            <v>0</v>
          </cell>
          <cell r="Q1685">
            <v>0</v>
          </cell>
          <cell r="R1685">
            <v>21.33</v>
          </cell>
          <cell r="S1685">
            <v>0</v>
          </cell>
        </row>
        <row r="1686">
          <cell r="B1686" t="str">
            <v>Power Systems</v>
          </cell>
          <cell r="C1686">
            <v>873</v>
          </cell>
          <cell r="D1686" t="str">
            <v>A &amp; G</v>
          </cell>
          <cell r="E1686">
            <v>873</v>
          </cell>
          <cell r="F1686" t="str">
            <v>Ps Support Services Admin</v>
          </cell>
          <cell r="G1686" t="str">
            <v>XM</v>
          </cell>
          <cell r="H1686" t="str">
            <v>S</v>
          </cell>
          <cell r="I1686" t="str">
            <v>01M05</v>
          </cell>
          <cell r="J1686" t="str">
            <v>DISTRIBUTION SUPV I</v>
          </cell>
          <cell r="K1686">
            <v>1</v>
          </cell>
          <cell r="L1686">
            <v>40.880000000000003</v>
          </cell>
          <cell r="M1686">
            <v>40.880000000000003</v>
          </cell>
          <cell r="N1686" t="str">
            <v>A &amp; G</v>
          </cell>
          <cell r="O1686">
            <v>40.880000000000003</v>
          </cell>
          <cell r="P1686">
            <v>0</v>
          </cell>
          <cell r="Q1686">
            <v>0</v>
          </cell>
          <cell r="R1686">
            <v>0</v>
          </cell>
          <cell r="S1686">
            <v>0</v>
          </cell>
        </row>
        <row r="1687">
          <cell r="B1687" t="str">
            <v>Power Systems</v>
          </cell>
          <cell r="C1687">
            <v>873</v>
          </cell>
          <cell r="D1687" t="str">
            <v>A &amp; G</v>
          </cell>
          <cell r="E1687">
            <v>873</v>
          </cell>
          <cell r="F1687" t="str">
            <v>Ps Support Services Admin</v>
          </cell>
          <cell r="G1687" t="str">
            <v>XM</v>
          </cell>
          <cell r="H1687" t="str">
            <v>I</v>
          </cell>
          <cell r="I1687" t="str">
            <v>01MA4</v>
          </cell>
          <cell r="J1687" t="str">
            <v>SR DISTRIBUTION ANALYST</v>
          </cell>
          <cell r="K1687">
            <v>1</v>
          </cell>
          <cell r="L1687">
            <v>32.26</v>
          </cell>
          <cell r="M1687">
            <v>32.26</v>
          </cell>
          <cell r="N1687" t="str">
            <v>A &amp; G</v>
          </cell>
          <cell r="O1687">
            <v>32.26</v>
          </cell>
          <cell r="P1687">
            <v>0</v>
          </cell>
          <cell r="Q1687">
            <v>0</v>
          </cell>
          <cell r="R1687">
            <v>0</v>
          </cell>
          <cell r="S1687">
            <v>0</v>
          </cell>
        </row>
        <row r="1688">
          <cell r="B1688" t="str">
            <v>Power Systems</v>
          </cell>
          <cell r="C1688">
            <v>873</v>
          </cell>
          <cell r="D1688" t="str">
            <v>A &amp; G</v>
          </cell>
          <cell r="E1688">
            <v>873</v>
          </cell>
          <cell r="F1688" t="str">
            <v>Ps Support Services Admin</v>
          </cell>
          <cell r="G1688" t="str">
            <v>XM</v>
          </cell>
          <cell r="H1688" t="str">
            <v>D</v>
          </cell>
          <cell r="I1688" t="str">
            <v>01MC2</v>
          </cell>
          <cell r="J1688" t="str">
            <v>DIRECTOR DISTRIBUTION SUPPORT</v>
          </cell>
          <cell r="K1688">
            <v>1</v>
          </cell>
          <cell r="L1688">
            <v>59.96</v>
          </cell>
          <cell r="M1688">
            <v>59.96</v>
          </cell>
          <cell r="N1688" t="str">
            <v>A &amp; G</v>
          </cell>
          <cell r="O1688">
            <v>59.96</v>
          </cell>
          <cell r="P1688">
            <v>0</v>
          </cell>
          <cell r="Q1688">
            <v>0</v>
          </cell>
          <cell r="R1688">
            <v>0</v>
          </cell>
          <cell r="S1688">
            <v>0</v>
          </cell>
        </row>
        <row r="1689">
          <cell r="B1689" t="str">
            <v>Power Systems</v>
          </cell>
          <cell r="C1689">
            <v>873</v>
          </cell>
          <cell r="D1689" t="str">
            <v>A &amp; G</v>
          </cell>
          <cell r="E1689">
            <v>873</v>
          </cell>
          <cell r="F1689" t="str">
            <v>Ps Support Services Admin</v>
          </cell>
          <cell r="G1689" t="str">
            <v>XM</v>
          </cell>
          <cell r="H1689" t="str">
            <v>I</v>
          </cell>
          <cell r="I1689" t="str">
            <v>01ME4</v>
          </cell>
          <cell r="J1689" t="str">
            <v>ASSOCIATE DISTRIBUTION ANALYST</v>
          </cell>
          <cell r="K1689">
            <v>1</v>
          </cell>
          <cell r="L1689">
            <v>21</v>
          </cell>
          <cell r="M1689">
            <v>21</v>
          </cell>
          <cell r="N1689" t="str">
            <v>A &amp; G</v>
          </cell>
          <cell r="O1689">
            <v>21</v>
          </cell>
          <cell r="P1689">
            <v>0</v>
          </cell>
          <cell r="Q1689">
            <v>0</v>
          </cell>
          <cell r="R1689">
            <v>0</v>
          </cell>
          <cell r="S1689">
            <v>0</v>
          </cell>
        </row>
        <row r="1690">
          <cell r="B1690" t="str">
            <v>Power Systems</v>
          </cell>
          <cell r="C1690">
            <v>428</v>
          </cell>
          <cell r="D1690" t="str">
            <v>Not A &amp; G</v>
          </cell>
          <cell r="E1690">
            <v>4280</v>
          </cell>
          <cell r="F1690" t="str">
            <v>Dsbn Meters Northeast</v>
          </cell>
          <cell r="G1690" t="str">
            <v>BU</v>
          </cell>
          <cell r="H1690" t="str">
            <v>I</v>
          </cell>
          <cell r="I1690" t="str">
            <v>05193</v>
          </cell>
          <cell r="J1690" t="str">
            <v>CONNECT &amp; DISCONNECT SPECIALIS</v>
          </cell>
          <cell r="K1690">
            <v>2</v>
          </cell>
          <cell r="L1690">
            <v>19.22</v>
          </cell>
          <cell r="M1690">
            <v>38.44</v>
          </cell>
          <cell r="N1690" t="str">
            <v>Line</v>
          </cell>
          <cell r="O1690">
            <v>0</v>
          </cell>
          <cell r="P1690">
            <v>0</v>
          </cell>
          <cell r="Q1690">
            <v>0</v>
          </cell>
          <cell r="R1690">
            <v>38.44</v>
          </cell>
          <cell r="S1690">
            <v>0</v>
          </cell>
        </row>
        <row r="1691">
          <cell r="B1691" t="str">
            <v>Power Systems</v>
          </cell>
          <cell r="C1691">
            <v>428</v>
          </cell>
          <cell r="D1691" t="str">
            <v>Not A &amp; G</v>
          </cell>
          <cell r="E1691">
            <v>4280</v>
          </cell>
          <cell r="F1691" t="str">
            <v>Dsbn Meters Northeast</v>
          </cell>
          <cell r="G1691" t="str">
            <v>BU</v>
          </cell>
          <cell r="H1691" t="str">
            <v>I</v>
          </cell>
          <cell r="I1691" t="str">
            <v>05534</v>
          </cell>
          <cell r="J1691" t="str">
            <v>METER ELECT B</v>
          </cell>
          <cell r="K1691">
            <v>1</v>
          </cell>
          <cell r="L1691">
            <v>25.59</v>
          </cell>
          <cell r="M1691">
            <v>25.59</v>
          </cell>
          <cell r="N1691" t="str">
            <v>Line</v>
          </cell>
          <cell r="O1691">
            <v>0</v>
          </cell>
          <cell r="P1691">
            <v>0</v>
          </cell>
          <cell r="Q1691">
            <v>0</v>
          </cell>
          <cell r="R1691">
            <v>25.59</v>
          </cell>
          <cell r="S1691">
            <v>0</v>
          </cell>
        </row>
        <row r="1692">
          <cell r="B1692" t="str">
            <v>Power Systems</v>
          </cell>
          <cell r="C1692">
            <v>428</v>
          </cell>
          <cell r="D1692" t="str">
            <v>Not A &amp; G</v>
          </cell>
          <cell r="E1692">
            <v>4280</v>
          </cell>
          <cell r="F1692" t="str">
            <v>Dsbn Meters Northeast</v>
          </cell>
          <cell r="G1692" t="str">
            <v>BU</v>
          </cell>
          <cell r="H1692" t="str">
            <v>I</v>
          </cell>
          <cell r="I1692" t="str">
            <v>05E34</v>
          </cell>
          <cell r="J1692" t="str">
            <v>METER ELECT B EARLY</v>
          </cell>
          <cell r="K1692">
            <v>1</v>
          </cell>
          <cell r="L1692">
            <v>19.39</v>
          </cell>
          <cell r="M1692">
            <v>19.39</v>
          </cell>
          <cell r="N1692" t="str">
            <v>Line</v>
          </cell>
          <cell r="O1692">
            <v>0</v>
          </cell>
          <cell r="P1692">
            <v>0</v>
          </cell>
          <cell r="Q1692">
            <v>0</v>
          </cell>
          <cell r="R1692">
            <v>19.39</v>
          </cell>
          <cell r="S1692">
            <v>0</v>
          </cell>
        </row>
        <row r="1693">
          <cell r="B1693" t="str">
            <v>Power Systems</v>
          </cell>
          <cell r="C1693">
            <v>428</v>
          </cell>
          <cell r="D1693" t="str">
            <v>Not A &amp; G</v>
          </cell>
          <cell r="E1693">
            <v>4280</v>
          </cell>
          <cell r="F1693" t="str">
            <v>Dsbn Meters Northeast</v>
          </cell>
          <cell r="G1693" t="str">
            <v>BU</v>
          </cell>
          <cell r="H1693" t="str">
            <v>I</v>
          </cell>
          <cell r="I1693" t="str">
            <v>05E34</v>
          </cell>
          <cell r="J1693" t="str">
            <v>METER ELECT B EARLY</v>
          </cell>
          <cell r="K1693">
            <v>1</v>
          </cell>
          <cell r="L1693">
            <v>20.37</v>
          </cell>
          <cell r="M1693">
            <v>20.37</v>
          </cell>
          <cell r="N1693" t="str">
            <v>Line</v>
          </cell>
          <cell r="O1693">
            <v>0</v>
          </cell>
          <cell r="P1693">
            <v>0</v>
          </cell>
          <cell r="Q1693">
            <v>0</v>
          </cell>
          <cell r="R1693">
            <v>20.37</v>
          </cell>
          <cell r="S1693">
            <v>0</v>
          </cell>
        </row>
        <row r="1694">
          <cell r="B1694" t="str">
            <v>Power Systems</v>
          </cell>
          <cell r="C1694">
            <v>428</v>
          </cell>
          <cell r="D1694" t="str">
            <v>Not A &amp; G</v>
          </cell>
          <cell r="E1694">
            <v>4280</v>
          </cell>
          <cell r="F1694" t="str">
            <v>Dsbn Meters Northeast</v>
          </cell>
          <cell r="G1694" t="str">
            <v>BU</v>
          </cell>
          <cell r="H1694" t="str">
            <v>I</v>
          </cell>
          <cell r="I1694" t="str">
            <v>05E35</v>
          </cell>
          <cell r="J1694" t="str">
            <v>METER ELECT A EARLY</v>
          </cell>
          <cell r="K1694">
            <v>3</v>
          </cell>
          <cell r="L1694">
            <v>25.28</v>
          </cell>
          <cell r="M1694">
            <v>75.84</v>
          </cell>
          <cell r="N1694" t="str">
            <v>Line</v>
          </cell>
          <cell r="O1694">
            <v>0</v>
          </cell>
          <cell r="P1694">
            <v>0</v>
          </cell>
          <cell r="Q1694">
            <v>0</v>
          </cell>
          <cell r="R1694">
            <v>75.84</v>
          </cell>
          <cell r="S1694">
            <v>0</v>
          </cell>
        </row>
        <row r="1695">
          <cell r="B1695" t="str">
            <v>Power Systems</v>
          </cell>
          <cell r="C1695">
            <v>428</v>
          </cell>
          <cell r="D1695" t="str">
            <v>Not A &amp; G</v>
          </cell>
          <cell r="E1695">
            <v>4289</v>
          </cell>
          <cell r="F1695" t="str">
            <v>Dsbn Meters Northeast - Supv</v>
          </cell>
          <cell r="G1695" t="str">
            <v>XM</v>
          </cell>
          <cell r="H1695" t="str">
            <v>S</v>
          </cell>
          <cell r="I1695" t="str">
            <v>01MP5</v>
          </cell>
          <cell r="J1695" t="str">
            <v>DISTRIBUTION SUPV II</v>
          </cell>
          <cell r="K1695">
            <v>1</v>
          </cell>
          <cell r="L1695">
            <v>36.5</v>
          </cell>
          <cell r="M1695">
            <v>36.5</v>
          </cell>
          <cell r="N1695" t="str">
            <v>Spv/Sup</v>
          </cell>
          <cell r="O1695">
            <v>0</v>
          </cell>
          <cell r="P1695">
            <v>36.5</v>
          </cell>
          <cell r="Q1695">
            <v>0</v>
          </cell>
          <cell r="R1695">
            <v>0</v>
          </cell>
          <cell r="S1695">
            <v>0</v>
          </cell>
        </row>
        <row r="1696">
          <cell r="B1696" t="str">
            <v>Power Systems</v>
          </cell>
          <cell r="C1696">
            <v>50</v>
          </cell>
          <cell r="D1696" t="str">
            <v>Not A &amp; G</v>
          </cell>
          <cell r="E1696">
            <v>500</v>
          </cell>
          <cell r="F1696" t="str">
            <v>Dsbn Sup Svc/Erc</v>
          </cell>
          <cell r="G1696" t="str">
            <v>BU</v>
          </cell>
          <cell r="H1696" t="str">
            <v>I</v>
          </cell>
          <cell r="I1696" t="str">
            <v>05358</v>
          </cell>
          <cell r="J1696" t="str">
            <v>EQUIPMENT REPAIR LEAD</v>
          </cell>
          <cell r="K1696">
            <v>6</v>
          </cell>
          <cell r="L1696">
            <v>27.71</v>
          </cell>
          <cell r="M1696">
            <v>166.26</v>
          </cell>
          <cell r="N1696" t="str">
            <v>Line</v>
          </cell>
          <cell r="O1696">
            <v>0</v>
          </cell>
          <cell r="P1696">
            <v>0</v>
          </cell>
          <cell r="Q1696">
            <v>0</v>
          </cell>
          <cell r="R1696">
            <v>166.26</v>
          </cell>
          <cell r="S1696">
            <v>0</v>
          </cell>
        </row>
        <row r="1697">
          <cell r="B1697" t="str">
            <v>Power Systems</v>
          </cell>
          <cell r="C1697">
            <v>50</v>
          </cell>
          <cell r="D1697" t="str">
            <v>Not A &amp; G</v>
          </cell>
          <cell r="E1697">
            <v>500</v>
          </cell>
          <cell r="F1697" t="str">
            <v>Dsbn Sup Svc/Erc</v>
          </cell>
          <cell r="G1697" t="str">
            <v>BU</v>
          </cell>
          <cell r="H1697" t="str">
            <v>I</v>
          </cell>
          <cell r="I1697" t="str">
            <v>05605</v>
          </cell>
          <cell r="J1697" t="str">
            <v>OPERATION CLERK A STENO</v>
          </cell>
          <cell r="K1697">
            <v>2</v>
          </cell>
          <cell r="L1697">
            <v>20.12</v>
          </cell>
          <cell r="M1697">
            <v>40.24</v>
          </cell>
          <cell r="N1697" t="str">
            <v>Barg Unit Supp</v>
          </cell>
          <cell r="O1697">
            <v>0</v>
          </cell>
          <cell r="P1697">
            <v>0</v>
          </cell>
          <cell r="Q1697">
            <v>40.24</v>
          </cell>
          <cell r="R1697">
            <v>0</v>
          </cell>
          <cell r="S1697">
            <v>0</v>
          </cell>
        </row>
        <row r="1698">
          <cell r="B1698" t="str">
            <v>Power Systems</v>
          </cell>
          <cell r="C1698">
            <v>50</v>
          </cell>
          <cell r="D1698" t="str">
            <v>Not A &amp; G</v>
          </cell>
          <cell r="E1698">
            <v>500</v>
          </cell>
          <cell r="F1698" t="str">
            <v>Dsbn Sup Svc/Erc</v>
          </cell>
          <cell r="G1698" t="str">
            <v>BU</v>
          </cell>
          <cell r="H1698" t="str">
            <v>I</v>
          </cell>
          <cell r="I1698" t="str">
            <v>05708</v>
          </cell>
          <cell r="J1698" t="str">
            <v>REPAIR TECH A EQUIPMENT</v>
          </cell>
          <cell r="K1698">
            <v>17</v>
          </cell>
          <cell r="L1698">
            <v>25.28</v>
          </cell>
          <cell r="M1698">
            <v>429.76</v>
          </cell>
          <cell r="N1698" t="str">
            <v>Line</v>
          </cell>
          <cell r="O1698">
            <v>0</v>
          </cell>
          <cell r="P1698">
            <v>0</v>
          </cell>
          <cell r="Q1698">
            <v>0</v>
          </cell>
          <cell r="R1698">
            <v>429.76</v>
          </cell>
          <cell r="S1698">
            <v>0</v>
          </cell>
        </row>
        <row r="1699">
          <cell r="B1699" t="str">
            <v>Power Systems</v>
          </cell>
          <cell r="C1699">
            <v>50</v>
          </cell>
          <cell r="D1699" t="str">
            <v>Not A &amp; G</v>
          </cell>
          <cell r="E1699">
            <v>500</v>
          </cell>
          <cell r="F1699" t="str">
            <v>Dsbn Sup Svc/Erc</v>
          </cell>
          <cell r="G1699" t="str">
            <v>BU</v>
          </cell>
          <cell r="H1699" t="str">
            <v>I</v>
          </cell>
          <cell r="I1699" t="str">
            <v>05714</v>
          </cell>
          <cell r="J1699" t="str">
            <v>REPAIR TECH B EQUIP</v>
          </cell>
          <cell r="K1699">
            <v>1</v>
          </cell>
          <cell r="L1699">
            <v>20.07</v>
          </cell>
          <cell r="M1699">
            <v>20.07</v>
          </cell>
          <cell r="N1699" t="str">
            <v>Line</v>
          </cell>
          <cell r="O1699">
            <v>0</v>
          </cell>
          <cell r="P1699">
            <v>0</v>
          </cell>
          <cell r="Q1699">
            <v>0</v>
          </cell>
          <cell r="R1699">
            <v>20.07</v>
          </cell>
          <cell r="S1699">
            <v>0</v>
          </cell>
        </row>
        <row r="1700">
          <cell r="B1700" t="str">
            <v>Power Systems</v>
          </cell>
          <cell r="C1700">
            <v>50</v>
          </cell>
          <cell r="D1700" t="str">
            <v>Not A &amp; G</v>
          </cell>
          <cell r="E1700">
            <v>500</v>
          </cell>
          <cell r="F1700" t="str">
            <v>Dsbn Sup Svc/Erc</v>
          </cell>
          <cell r="G1700" t="str">
            <v>BU</v>
          </cell>
          <cell r="H1700" t="str">
            <v>I</v>
          </cell>
          <cell r="I1700" t="str">
            <v>05714</v>
          </cell>
          <cell r="J1700" t="str">
            <v>REPAIR TECH B EQUIP</v>
          </cell>
          <cell r="K1700">
            <v>1</v>
          </cell>
          <cell r="L1700">
            <v>20.22</v>
          </cell>
          <cell r="M1700">
            <v>20.22</v>
          </cell>
          <cell r="N1700" t="str">
            <v>Line</v>
          </cell>
          <cell r="O1700">
            <v>0</v>
          </cell>
          <cell r="P1700">
            <v>0</v>
          </cell>
          <cell r="Q1700">
            <v>0</v>
          </cell>
          <cell r="R1700">
            <v>20.22</v>
          </cell>
          <cell r="S1700">
            <v>0</v>
          </cell>
        </row>
        <row r="1701">
          <cell r="B1701" t="str">
            <v>Power Systems</v>
          </cell>
          <cell r="C1701">
            <v>50</v>
          </cell>
          <cell r="D1701" t="str">
            <v>Not A &amp; G</v>
          </cell>
          <cell r="E1701">
            <v>500</v>
          </cell>
          <cell r="F1701" t="str">
            <v>Dsbn Sup Svc/Erc</v>
          </cell>
          <cell r="G1701" t="str">
            <v>BU</v>
          </cell>
          <cell r="H1701" t="str">
            <v>I</v>
          </cell>
          <cell r="I1701" t="str">
            <v>05714</v>
          </cell>
          <cell r="J1701" t="str">
            <v>REPAIR TECH B EQUIP</v>
          </cell>
          <cell r="K1701">
            <v>1</v>
          </cell>
          <cell r="L1701">
            <v>20.309999999999999</v>
          </cell>
          <cell r="M1701">
            <v>20.309999999999999</v>
          </cell>
          <cell r="N1701" t="str">
            <v>Line</v>
          </cell>
          <cell r="O1701">
            <v>0</v>
          </cell>
          <cell r="P1701">
            <v>0</v>
          </cell>
          <cell r="Q1701">
            <v>0</v>
          </cell>
          <cell r="R1701">
            <v>20.309999999999999</v>
          </cell>
          <cell r="S1701">
            <v>0</v>
          </cell>
        </row>
        <row r="1702">
          <cell r="B1702" t="str">
            <v>Power Systems</v>
          </cell>
          <cell r="C1702">
            <v>50</v>
          </cell>
          <cell r="D1702" t="str">
            <v>Not A &amp; G</v>
          </cell>
          <cell r="E1702">
            <v>500</v>
          </cell>
          <cell r="F1702" t="str">
            <v>Dsbn Sup Svc/Erc</v>
          </cell>
          <cell r="G1702" t="str">
            <v>BU</v>
          </cell>
          <cell r="H1702" t="str">
            <v>I</v>
          </cell>
          <cell r="I1702" t="str">
            <v>05714</v>
          </cell>
          <cell r="J1702" t="str">
            <v>REPAIR TECH B EQUIP</v>
          </cell>
          <cell r="K1702">
            <v>22</v>
          </cell>
          <cell r="L1702">
            <v>20.37</v>
          </cell>
          <cell r="M1702">
            <v>448.14000000000004</v>
          </cell>
          <cell r="N1702" t="str">
            <v>Line</v>
          </cell>
          <cell r="O1702">
            <v>0</v>
          </cell>
          <cell r="P1702">
            <v>0</v>
          </cell>
          <cell r="Q1702">
            <v>0</v>
          </cell>
          <cell r="R1702">
            <v>448.14000000000004</v>
          </cell>
          <cell r="S1702">
            <v>0</v>
          </cell>
        </row>
        <row r="1703">
          <cell r="B1703" t="str">
            <v>Power Systems</v>
          </cell>
          <cell r="C1703">
            <v>50</v>
          </cell>
          <cell r="D1703" t="str">
            <v>Not A &amp; G</v>
          </cell>
          <cell r="E1703">
            <v>500</v>
          </cell>
          <cell r="F1703" t="str">
            <v>Dsbn Sup Svc/Erc</v>
          </cell>
          <cell r="G1703" t="str">
            <v>BU</v>
          </cell>
          <cell r="H1703" t="str">
            <v>I</v>
          </cell>
          <cell r="I1703" t="str">
            <v>05921</v>
          </cell>
          <cell r="J1703" t="str">
            <v>ELECTRONIC TECH REP CNT</v>
          </cell>
          <cell r="K1703">
            <v>2</v>
          </cell>
          <cell r="L1703">
            <v>27.53</v>
          </cell>
          <cell r="M1703">
            <v>55.06</v>
          </cell>
          <cell r="N1703" t="str">
            <v>Line</v>
          </cell>
          <cell r="O1703">
            <v>0</v>
          </cell>
          <cell r="P1703">
            <v>0</v>
          </cell>
          <cell r="Q1703">
            <v>0</v>
          </cell>
          <cell r="R1703">
            <v>55.06</v>
          </cell>
          <cell r="S1703">
            <v>0</v>
          </cell>
        </row>
        <row r="1704">
          <cell r="B1704" t="str">
            <v>Power Systems</v>
          </cell>
          <cell r="C1704">
            <v>50</v>
          </cell>
          <cell r="D1704" t="str">
            <v>Not A &amp; G</v>
          </cell>
          <cell r="E1704">
            <v>504</v>
          </cell>
          <cell r="F1704" t="str">
            <v>Dsbn Sup Svc/Erc Labor</v>
          </cell>
          <cell r="G1704" t="str">
            <v>BU</v>
          </cell>
          <cell r="H1704" t="str">
            <v>I</v>
          </cell>
          <cell r="I1704" t="str">
            <v>05471</v>
          </cell>
          <cell r="J1704" t="str">
            <v>CONSTR SPEC MECH</v>
          </cell>
          <cell r="K1704">
            <v>8</v>
          </cell>
          <cell r="L1704">
            <v>25.28</v>
          </cell>
          <cell r="M1704">
            <v>202.24</v>
          </cell>
          <cell r="N1704" t="str">
            <v>Line</v>
          </cell>
          <cell r="O1704">
            <v>0</v>
          </cell>
          <cell r="P1704">
            <v>0</v>
          </cell>
          <cell r="Q1704">
            <v>0</v>
          </cell>
          <cell r="R1704">
            <v>202.24</v>
          </cell>
          <cell r="S1704">
            <v>0</v>
          </cell>
        </row>
        <row r="1705">
          <cell r="B1705" t="str">
            <v>Power Systems</v>
          </cell>
          <cell r="C1705">
            <v>50</v>
          </cell>
          <cell r="D1705" t="str">
            <v>Not A &amp; G</v>
          </cell>
          <cell r="E1705">
            <v>509</v>
          </cell>
          <cell r="F1705" t="str">
            <v>Dsbn Sup Svc/Erc Supv</v>
          </cell>
          <cell r="G1705" t="str">
            <v>XM</v>
          </cell>
          <cell r="H1705" t="str">
            <v>S</v>
          </cell>
          <cell r="I1705" t="str">
            <v>01M05</v>
          </cell>
          <cell r="J1705" t="str">
            <v>DISTRIBUTION SUPV I</v>
          </cell>
          <cell r="K1705">
            <v>1</v>
          </cell>
          <cell r="L1705">
            <v>38.94</v>
          </cell>
          <cell r="M1705">
            <v>38.94</v>
          </cell>
          <cell r="N1705" t="str">
            <v>Spv/Sup</v>
          </cell>
          <cell r="O1705">
            <v>0</v>
          </cell>
          <cell r="P1705">
            <v>38.94</v>
          </cell>
          <cell r="Q1705">
            <v>0</v>
          </cell>
          <cell r="R1705">
            <v>0</v>
          </cell>
          <cell r="S1705">
            <v>0</v>
          </cell>
        </row>
        <row r="1706">
          <cell r="B1706" t="str">
            <v>Power Systems</v>
          </cell>
          <cell r="C1706">
            <v>50</v>
          </cell>
          <cell r="D1706" t="str">
            <v>Not A &amp; G</v>
          </cell>
          <cell r="E1706">
            <v>509</v>
          </cell>
          <cell r="F1706" t="str">
            <v>Dsbn Sup Svc/Erc Supv</v>
          </cell>
          <cell r="G1706" t="str">
            <v>XM</v>
          </cell>
          <cell r="H1706" t="str">
            <v>S</v>
          </cell>
          <cell r="I1706" t="str">
            <v>01M05</v>
          </cell>
          <cell r="J1706" t="str">
            <v>DISTRIBUTION SUPV I</v>
          </cell>
          <cell r="K1706">
            <v>1</v>
          </cell>
          <cell r="L1706">
            <v>39.35</v>
          </cell>
          <cell r="M1706">
            <v>39.35</v>
          </cell>
          <cell r="N1706" t="str">
            <v>Spv/Sup</v>
          </cell>
          <cell r="O1706">
            <v>0</v>
          </cell>
          <cell r="P1706">
            <v>39.35</v>
          </cell>
          <cell r="Q1706">
            <v>0</v>
          </cell>
          <cell r="R1706">
            <v>0</v>
          </cell>
          <cell r="S1706">
            <v>0</v>
          </cell>
        </row>
        <row r="1707">
          <cell r="B1707" t="str">
            <v>Power Systems</v>
          </cell>
          <cell r="C1707">
            <v>50</v>
          </cell>
          <cell r="D1707" t="str">
            <v>Not A &amp; G</v>
          </cell>
          <cell r="E1707">
            <v>509</v>
          </cell>
          <cell r="F1707" t="str">
            <v>Dsbn Sup Svc/Erc Supv</v>
          </cell>
          <cell r="G1707" t="str">
            <v>XM</v>
          </cell>
          <cell r="H1707" t="str">
            <v>S</v>
          </cell>
          <cell r="I1707" t="str">
            <v>01M05</v>
          </cell>
          <cell r="J1707" t="str">
            <v>DISTRIBUTION SUPV I</v>
          </cell>
          <cell r="K1707">
            <v>1</v>
          </cell>
          <cell r="L1707">
            <v>39.49</v>
          </cell>
          <cell r="M1707">
            <v>39.49</v>
          </cell>
          <cell r="N1707" t="str">
            <v>Spv/Sup</v>
          </cell>
          <cell r="O1707">
            <v>0</v>
          </cell>
          <cell r="P1707">
            <v>39.49</v>
          </cell>
          <cell r="Q1707">
            <v>0</v>
          </cell>
          <cell r="R1707">
            <v>0</v>
          </cell>
          <cell r="S1707">
            <v>0</v>
          </cell>
        </row>
        <row r="1708">
          <cell r="B1708" t="str">
            <v>Power Systems</v>
          </cell>
          <cell r="C1708">
            <v>50</v>
          </cell>
          <cell r="D1708" t="str">
            <v>Not A &amp; G</v>
          </cell>
          <cell r="E1708">
            <v>509</v>
          </cell>
          <cell r="F1708" t="str">
            <v>Dsbn Sup Svc/Erc Supv</v>
          </cell>
          <cell r="G1708" t="str">
            <v>XM</v>
          </cell>
          <cell r="H1708" t="str">
            <v>S</v>
          </cell>
          <cell r="I1708" t="str">
            <v>01M05</v>
          </cell>
          <cell r="J1708" t="str">
            <v>DISTRIBUTION SUPV I</v>
          </cell>
          <cell r="K1708">
            <v>1</v>
          </cell>
          <cell r="L1708">
            <v>39.93</v>
          </cell>
          <cell r="M1708">
            <v>39.93</v>
          </cell>
          <cell r="N1708" t="str">
            <v>Spv/Sup</v>
          </cell>
          <cell r="O1708">
            <v>0</v>
          </cell>
          <cell r="P1708">
            <v>39.93</v>
          </cell>
          <cell r="Q1708">
            <v>0</v>
          </cell>
          <cell r="R1708">
            <v>0</v>
          </cell>
          <cell r="S1708">
            <v>0</v>
          </cell>
        </row>
        <row r="1709">
          <cell r="B1709" t="str">
            <v>Power Systems</v>
          </cell>
          <cell r="C1709">
            <v>50</v>
          </cell>
          <cell r="D1709" t="str">
            <v>Not A &amp; G</v>
          </cell>
          <cell r="E1709">
            <v>509</v>
          </cell>
          <cell r="F1709" t="str">
            <v>Dsbn Sup Svc/Erc Supv</v>
          </cell>
          <cell r="G1709" t="str">
            <v>XM</v>
          </cell>
          <cell r="H1709" t="str">
            <v>I</v>
          </cell>
          <cell r="I1709" t="str">
            <v>01M24</v>
          </cell>
          <cell r="J1709" t="str">
            <v>DIST ENGINEERING &amp; OPERATIONS</v>
          </cell>
          <cell r="K1709">
            <v>1</v>
          </cell>
          <cell r="L1709">
            <v>30.86</v>
          </cell>
          <cell r="M1709">
            <v>30.86</v>
          </cell>
          <cell r="N1709" t="str">
            <v>Spv/Sup</v>
          </cell>
          <cell r="O1709">
            <v>0</v>
          </cell>
          <cell r="P1709">
            <v>30.86</v>
          </cell>
          <cell r="Q1709">
            <v>0</v>
          </cell>
          <cell r="R1709">
            <v>0</v>
          </cell>
          <cell r="S1709">
            <v>0</v>
          </cell>
        </row>
        <row r="1710">
          <cell r="B1710" t="str">
            <v>Power Systems</v>
          </cell>
          <cell r="C1710">
            <v>50</v>
          </cell>
          <cell r="D1710" t="str">
            <v>Not A &amp; G</v>
          </cell>
          <cell r="E1710">
            <v>509</v>
          </cell>
          <cell r="F1710" t="str">
            <v>Dsbn Sup Svc/Erc Supv</v>
          </cell>
          <cell r="G1710" t="str">
            <v>XM</v>
          </cell>
          <cell r="H1710" t="str">
            <v>I</v>
          </cell>
          <cell r="I1710" t="str">
            <v>01MA4</v>
          </cell>
          <cell r="J1710" t="str">
            <v>SR DISTRIBUTION ANALYST</v>
          </cell>
          <cell r="K1710">
            <v>1</v>
          </cell>
          <cell r="L1710">
            <v>35.9</v>
          </cell>
          <cell r="M1710">
            <v>35.9</v>
          </cell>
          <cell r="N1710" t="str">
            <v>Spv/Sup</v>
          </cell>
          <cell r="O1710">
            <v>0</v>
          </cell>
          <cell r="P1710">
            <v>35.9</v>
          </cell>
          <cell r="Q1710">
            <v>0</v>
          </cell>
          <cell r="R1710">
            <v>0</v>
          </cell>
          <cell r="S1710">
            <v>0</v>
          </cell>
        </row>
        <row r="1711">
          <cell r="B1711" t="str">
            <v>Power Systems</v>
          </cell>
          <cell r="C1711">
            <v>50</v>
          </cell>
          <cell r="D1711" t="str">
            <v>Not A &amp; G</v>
          </cell>
          <cell r="E1711">
            <v>509</v>
          </cell>
          <cell r="F1711" t="str">
            <v>Dsbn Sup Svc/Erc Supv</v>
          </cell>
          <cell r="G1711" t="str">
            <v>XM</v>
          </cell>
          <cell r="H1711" t="str">
            <v>M</v>
          </cell>
          <cell r="I1711" t="str">
            <v>01MR3</v>
          </cell>
          <cell r="J1711" t="str">
            <v>MGR DIST EQUIPMENT REPAIR &amp; MA</v>
          </cell>
          <cell r="K1711">
            <v>1</v>
          </cell>
          <cell r="L1711">
            <v>49.28</v>
          </cell>
          <cell r="M1711">
            <v>49.28</v>
          </cell>
          <cell r="N1711" t="str">
            <v>Spv/Sup</v>
          </cell>
          <cell r="O1711">
            <v>0</v>
          </cell>
          <cell r="P1711">
            <v>49.28</v>
          </cell>
          <cell r="Q1711">
            <v>0</v>
          </cell>
          <cell r="R1711">
            <v>0</v>
          </cell>
          <cell r="S1711">
            <v>0</v>
          </cell>
        </row>
        <row r="1712">
          <cell r="B1712" t="str">
            <v>Power Systems</v>
          </cell>
          <cell r="C1712">
            <v>50</v>
          </cell>
          <cell r="D1712" t="str">
            <v>Not A &amp; G</v>
          </cell>
          <cell r="E1712">
            <v>509</v>
          </cell>
          <cell r="F1712" t="str">
            <v>Dsbn Sup Svc/Erc Supv</v>
          </cell>
          <cell r="G1712" t="str">
            <v>NB</v>
          </cell>
          <cell r="H1712" t="str">
            <v>I</v>
          </cell>
          <cell r="I1712" t="str">
            <v>01XE4</v>
          </cell>
          <cell r="J1712" t="str">
            <v>DISTRIBUTION ENGINEERING TECHN</v>
          </cell>
          <cell r="K1712">
            <v>1</v>
          </cell>
          <cell r="L1712">
            <v>16.649999999999999</v>
          </cell>
          <cell r="M1712">
            <v>16.649999999999999</v>
          </cell>
          <cell r="N1712" t="str">
            <v>Spv/Sup</v>
          </cell>
          <cell r="O1712">
            <v>0</v>
          </cell>
          <cell r="P1712">
            <v>16.649999999999999</v>
          </cell>
          <cell r="Q1712">
            <v>0</v>
          </cell>
          <cell r="R1712">
            <v>0</v>
          </cell>
          <cell r="S1712">
            <v>0</v>
          </cell>
        </row>
        <row r="1713">
          <cell r="B1713" t="str">
            <v>Power Systems</v>
          </cell>
          <cell r="C1713">
            <v>50</v>
          </cell>
          <cell r="D1713" t="str">
            <v>Not A &amp; G</v>
          </cell>
          <cell r="E1713">
            <v>509</v>
          </cell>
          <cell r="F1713" t="str">
            <v>Dsbn Sup Svc/Erc Supv</v>
          </cell>
          <cell r="G1713" t="str">
            <v>BU</v>
          </cell>
          <cell r="H1713" t="str">
            <v>I</v>
          </cell>
          <cell r="I1713" t="str">
            <v>05714</v>
          </cell>
          <cell r="J1713" t="str">
            <v>REPAIR TECH B EQUIP</v>
          </cell>
          <cell r="K1713">
            <v>1</v>
          </cell>
          <cell r="L1713">
            <v>19.32</v>
          </cell>
          <cell r="M1713">
            <v>19.32</v>
          </cell>
          <cell r="N1713" t="str">
            <v>Line</v>
          </cell>
          <cell r="O1713">
            <v>0</v>
          </cell>
          <cell r="P1713">
            <v>0</v>
          </cell>
          <cell r="Q1713">
            <v>0</v>
          </cell>
          <cell r="R1713">
            <v>19.32</v>
          </cell>
          <cell r="S1713">
            <v>0</v>
          </cell>
        </row>
        <row r="1714">
          <cell r="B1714" t="str">
            <v>Power Systems</v>
          </cell>
          <cell r="C1714">
            <v>50</v>
          </cell>
          <cell r="D1714" t="str">
            <v>Not A &amp; G</v>
          </cell>
          <cell r="E1714">
            <v>502</v>
          </cell>
          <cell r="F1714" t="str">
            <v>Dsbn Sup Svc/Erc Tools</v>
          </cell>
          <cell r="G1714" t="str">
            <v>BU</v>
          </cell>
          <cell r="H1714" t="str">
            <v>I</v>
          </cell>
          <cell r="I1714" t="str">
            <v>05056</v>
          </cell>
          <cell r="J1714" t="str">
            <v>APPR REPAIR TECH A - TOOLS</v>
          </cell>
          <cell r="K1714">
            <v>2</v>
          </cell>
          <cell r="L1714">
            <v>20.37</v>
          </cell>
          <cell r="M1714">
            <v>40.74</v>
          </cell>
          <cell r="N1714" t="str">
            <v>Line</v>
          </cell>
          <cell r="O1714">
            <v>0</v>
          </cell>
          <cell r="P1714">
            <v>0</v>
          </cell>
          <cell r="Q1714">
            <v>0</v>
          </cell>
          <cell r="R1714">
            <v>40.74</v>
          </cell>
          <cell r="S1714">
            <v>0</v>
          </cell>
        </row>
        <row r="1715">
          <cell r="B1715" t="str">
            <v>Power Systems</v>
          </cell>
          <cell r="C1715">
            <v>50</v>
          </cell>
          <cell r="D1715" t="str">
            <v>Not A &amp; G</v>
          </cell>
          <cell r="E1715">
            <v>502</v>
          </cell>
          <cell r="F1715" t="str">
            <v>Dsbn Sup Svc/Erc Tools</v>
          </cell>
          <cell r="G1715" t="str">
            <v>BU</v>
          </cell>
          <cell r="H1715" t="str">
            <v>I</v>
          </cell>
          <cell r="I1715" t="str">
            <v>05358</v>
          </cell>
          <cell r="J1715" t="str">
            <v>EQUIPMENT REPAIR LEAD</v>
          </cell>
          <cell r="K1715">
            <v>1</v>
          </cell>
          <cell r="L1715">
            <v>27.71</v>
          </cell>
          <cell r="M1715">
            <v>27.71</v>
          </cell>
          <cell r="N1715" t="str">
            <v>Line</v>
          </cell>
          <cell r="O1715">
            <v>0</v>
          </cell>
          <cell r="P1715">
            <v>0</v>
          </cell>
          <cell r="Q1715">
            <v>0</v>
          </cell>
          <cell r="R1715">
            <v>27.71</v>
          </cell>
          <cell r="S1715">
            <v>0</v>
          </cell>
        </row>
        <row r="1716">
          <cell r="B1716" t="str">
            <v>Power Systems</v>
          </cell>
          <cell r="C1716">
            <v>50</v>
          </cell>
          <cell r="D1716" t="str">
            <v>Not A &amp; G</v>
          </cell>
          <cell r="E1716">
            <v>502</v>
          </cell>
          <cell r="F1716" t="str">
            <v>Dsbn Sup Svc/Erc Tools</v>
          </cell>
          <cell r="G1716" t="str">
            <v>BU</v>
          </cell>
          <cell r="H1716" t="str">
            <v>I</v>
          </cell>
          <cell r="I1716" t="str">
            <v>05713</v>
          </cell>
          <cell r="J1716" t="str">
            <v>REPAIR TECH A TOOLS</v>
          </cell>
          <cell r="K1716">
            <v>5</v>
          </cell>
          <cell r="L1716">
            <v>25.28</v>
          </cell>
          <cell r="M1716">
            <v>126.4</v>
          </cell>
          <cell r="N1716" t="str">
            <v>Line</v>
          </cell>
          <cell r="O1716">
            <v>0</v>
          </cell>
          <cell r="P1716">
            <v>0</v>
          </cell>
          <cell r="Q1716">
            <v>0</v>
          </cell>
          <cell r="R1716">
            <v>126.4</v>
          </cell>
          <cell r="S1716">
            <v>0</v>
          </cell>
        </row>
        <row r="1717">
          <cell r="B1717" t="str">
            <v>Power Systems</v>
          </cell>
          <cell r="C1717">
            <v>50</v>
          </cell>
          <cell r="D1717" t="str">
            <v>Not A &amp; G</v>
          </cell>
          <cell r="E1717">
            <v>502</v>
          </cell>
          <cell r="F1717" t="str">
            <v>Dsbn Sup Svc/Erc Tools</v>
          </cell>
          <cell r="G1717" t="str">
            <v>BU</v>
          </cell>
          <cell r="H1717" t="str">
            <v>I</v>
          </cell>
          <cell r="I1717" t="str">
            <v>05714</v>
          </cell>
          <cell r="J1717" t="str">
            <v>REPAIR TECH B EQUIP</v>
          </cell>
          <cell r="K1717">
            <v>1</v>
          </cell>
          <cell r="L1717">
            <v>20.37</v>
          </cell>
          <cell r="M1717">
            <v>20.37</v>
          </cell>
          <cell r="N1717" t="str">
            <v>Line</v>
          </cell>
          <cell r="O1717">
            <v>0</v>
          </cell>
          <cell r="P1717">
            <v>0</v>
          </cell>
          <cell r="Q1717">
            <v>0</v>
          </cell>
          <cell r="R1717">
            <v>20.37</v>
          </cell>
          <cell r="S1717">
            <v>0</v>
          </cell>
        </row>
        <row r="1718">
          <cell r="B1718" t="str">
            <v>Power Systems</v>
          </cell>
          <cell r="C1718">
            <v>60</v>
          </cell>
          <cell r="D1718" t="str">
            <v>Not A &amp; G</v>
          </cell>
          <cell r="E1718">
            <v>560</v>
          </cell>
          <cell r="F1718" t="str">
            <v>Dsbn Sup Svc/Meter Test</v>
          </cell>
          <cell r="G1718" t="str">
            <v>BU</v>
          </cell>
          <cell r="H1718" t="str">
            <v>I</v>
          </cell>
          <cell r="I1718" t="str">
            <v>05465</v>
          </cell>
          <cell r="J1718" t="str">
            <v>LABORATORY METER ELECT</v>
          </cell>
          <cell r="K1718">
            <v>3</v>
          </cell>
          <cell r="L1718">
            <v>27.71</v>
          </cell>
          <cell r="M1718">
            <v>83.13</v>
          </cell>
          <cell r="N1718" t="str">
            <v>Line</v>
          </cell>
          <cell r="O1718">
            <v>0</v>
          </cell>
          <cell r="P1718">
            <v>0</v>
          </cell>
          <cell r="Q1718">
            <v>0</v>
          </cell>
          <cell r="R1718">
            <v>83.13</v>
          </cell>
          <cell r="S1718">
            <v>0</v>
          </cell>
        </row>
        <row r="1719">
          <cell r="B1719" t="str">
            <v>Power Systems</v>
          </cell>
          <cell r="C1719">
            <v>60</v>
          </cell>
          <cell r="D1719" t="str">
            <v>Not A &amp; G</v>
          </cell>
          <cell r="E1719">
            <v>560</v>
          </cell>
          <cell r="F1719" t="str">
            <v>Dsbn Sup Svc/Meter Test</v>
          </cell>
          <cell r="G1719" t="str">
            <v>BU</v>
          </cell>
          <cell r="H1719" t="str">
            <v>I</v>
          </cell>
          <cell r="I1719" t="str">
            <v>05525</v>
          </cell>
          <cell r="J1719" t="str">
            <v>CHIEF METER ELECT</v>
          </cell>
          <cell r="K1719">
            <v>1</v>
          </cell>
          <cell r="L1719">
            <v>27.71</v>
          </cell>
          <cell r="M1719">
            <v>27.71</v>
          </cell>
          <cell r="N1719" t="str">
            <v>Line</v>
          </cell>
          <cell r="O1719">
            <v>0</v>
          </cell>
          <cell r="P1719">
            <v>0</v>
          </cell>
          <cell r="Q1719">
            <v>0</v>
          </cell>
          <cell r="R1719">
            <v>27.71</v>
          </cell>
          <cell r="S1719">
            <v>0</v>
          </cell>
        </row>
        <row r="1720">
          <cell r="B1720" t="str">
            <v>Power Systems</v>
          </cell>
          <cell r="C1720">
            <v>60</v>
          </cell>
          <cell r="D1720" t="str">
            <v>Not A &amp; G</v>
          </cell>
          <cell r="E1720">
            <v>560</v>
          </cell>
          <cell r="F1720" t="str">
            <v>Dsbn Sup Svc/Meter Test</v>
          </cell>
          <cell r="G1720" t="str">
            <v>BU</v>
          </cell>
          <cell r="H1720" t="str">
            <v>I</v>
          </cell>
          <cell r="I1720" t="str">
            <v>05533</v>
          </cell>
          <cell r="J1720" t="str">
            <v>METER ELECT A</v>
          </cell>
          <cell r="K1720">
            <v>10</v>
          </cell>
          <cell r="L1720">
            <v>25.28</v>
          </cell>
          <cell r="M1720">
            <v>252.8</v>
          </cell>
          <cell r="N1720" t="str">
            <v>Line</v>
          </cell>
          <cell r="O1720">
            <v>0</v>
          </cell>
          <cell r="P1720">
            <v>0</v>
          </cell>
          <cell r="Q1720">
            <v>0</v>
          </cell>
          <cell r="R1720">
            <v>252.8</v>
          </cell>
          <cell r="S1720">
            <v>0</v>
          </cell>
        </row>
        <row r="1721">
          <cell r="B1721" t="str">
            <v>Power Systems</v>
          </cell>
          <cell r="C1721">
            <v>60</v>
          </cell>
          <cell r="D1721" t="str">
            <v>Not A &amp; G</v>
          </cell>
          <cell r="E1721">
            <v>560</v>
          </cell>
          <cell r="F1721" t="str">
            <v>Dsbn Sup Svc/Meter Test</v>
          </cell>
          <cell r="G1721" t="str">
            <v>BU</v>
          </cell>
          <cell r="H1721" t="str">
            <v>I</v>
          </cell>
          <cell r="I1721" t="str">
            <v>05538</v>
          </cell>
          <cell r="J1721" t="str">
            <v>METER TESTER</v>
          </cell>
          <cell r="K1721">
            <v>4</v>
          </cell>
          <cell r="L1721">
            <v>21.18</v>
          </cell>
          <cell r="M1721">
            <v>84.72</v>
          </cell>
          <cell r="N1721" t="str">
            <v>Line</v>
          </cell>
          <cell r="O1721">
            <v>0</v>
          </cell>
          <cell r="P1721">
            <v>0</v>
          </cell>
          <cell r="Q1721">
            <v>0</v>
          </cell>
          <cell r="R1721">
            <v>84.72</v>
          </cell>
          <cell r="S1721">
            <v>0</v>
          </cell>
        </row>
        <row r="1722">
          <cell r="B1722" t="str">
            <v>Power Systems</v>
          </cell>
          <cell r="C1722">
            <v>60</v>
          </cell>
          <cell r="D1722" t="str">
            <v>Not A &amp; G</v>
          </cell>
          <cell r="E1722">
            <v>560</v>
          </cell>
          <cell r="F1722" t="str">
            <v>Dsbn Sup Svc/Meter Test</v>
          </cell>
          <cell r="G1722" t="str">
            <v>BU</v>
          </cell>
          <cell r="H1722" t="str">
            <v>I</v>
          </cell>
          <cell r="I1722" t="str">
            <v>05605</v>
          </cell>
          <cell r="J1722" t="str">
            <v>OPERATION CLERK A STENO</v>
          </cell>
          <cell r="K1722">
            <v>1</v>
          </cell>
          <cell r="L1722">
            <v>20.12</v>
          </cell>
          <cell r="M1722">
            <v>20.12</v>
          </cell>
          <cell r="N1722" t="str">
            <v>Barg Unit Supp</v>
          </cell>
          <cell r="O1722">
            <v>0</v>
          </cell>
          <cell r="P1722">
            <v>0</v>
          </cell>
          <cell r="Q1722">
            <v>20.12</v>
          </cell>
          <cell r="R1722">
            <v>0</v>
          </cell>
          <cell r="S1722">
            <v>0</v>
          </cell>
        </row>
        <row r="1723">
          <cell r="B1723" t="str">
            <v>Power Systems</v>
          </cell>
          <cell r="C1723">
            <v>792</v>
          </cell>
          <cell r="D1723" t="str">
            <v>Not A &amp; G</v>
          </cell>
          <cell r="E1723">
            <v>7189</v>
          </cell>
          <cell r="F1723" t="str">
            <v>Dsbn Sup Svc/Meters Browd</v>
          </cell>
          <cell r="G1723" t="str">
            <v>XM</v>
          </cell>
          <cell r="H1723" t="str">
            <v>S</v>
          </cell>
          <cell r="I1723" t="str">
            <v>01M05</v>
          </cell>
          <cell r="J1723" t="str">
            <v>DISTRIBUTION SUPV I</v>
          </cell>
          <cell r="K1723">
            <v>1</v>
          </cell>
          <cell r="L1723">
            <v>40.729999999999997</v>
          </cell>
          <cell r="M1723">
            <v>40.729999999999997</v>
          </cell>
          <cell r="N1723" t="str">
            <v>Spv/Sup</v>
          </cell>
          <cell r="O1723">
            <v>0</v>
          </cell>
          <cell r="P1723">
            <v>40.729999999999997</v>
          </cell>
          <cell r="Q1723">
            <v>0</v>
          </cell>
          <cell r="R1723">
            <v>0</v>
          </cell>
          <cell r="S1723">
            <v>0</v>
          </cell>
        </row>
        <row r="1724">
          <cell r="B1724" t="str">
            <v>Power Systems</v>
          </cell>
          <cell r="C1724">
            <v>792</v>
          </cell>
          <cell r="D1724" t="str">
            <v>Not A &amp; G</v>
          </cell>
          <cell r="E1724">
            <v>7189</v>
          </cell>
          <cell r="F1724" t="str">
            <v>Dsbn Sup Svc/Meters Browd</v>
          </cell>
          <cell r="G1724" t="str">
            <v>XM</v>
          </cell>
          <cell r="H1724" t="str">
            <v>I</v>
          </cell>
          <cell r="I1724" t="str">
            <v>01MA4</v>
          </cell>
          <cell r="J1724" t="str">
            <v>SR DISTRIBUTION ANALYST</v>
          </cell>
          <cell r="K1724">
            <v>1</v>
          </cell>
          <cell r="L1724">
            <v>35.18</v>
          </cell>
          <cell r="M1724">
            <v>35.18</v>
          </cell>
          <cell r="N1724" t="str">
            <v>Spv/Sup</v>
          </cell>
          <cell r="O1724">
            <v>0</v>
          </cell>
          <cell r="P1724">
            <v>35.18</v>
          </cell>
          <cell r="Q1724">
            <v>0</v>
          </cell>
          <cell r="R1724">
            <v>0</v>
          </cell>
          <cell r="S1724">
            <v>0</v>
          </cell>
        </row>
        <row r="1725">
          <cell r="B1725" t="str">
            <v>Power Systems</v>
          </cell>
          <cell r="C1725">
            <v>792</v>
          </cell>
          <cell r="D1725" t="str">
            <v>Not A &amp; G</v>
          </cell>
          <cell r="E1725">
            <v>7189</v>
          </cell>
          <cell r="F1725" t="str">
            <v>Dsbn Sup Svc/Meters Browd</v>
          </cell>
          <cell r="G1725" t="str">
            <v>XM</v>
          </cell>
          <cell r="H1725" t="str">
            <v>S</v>
          </cell>
          <cell r="I1725" t="str">
            <v>01MP5</v>
          </cell>
          <cell r="J1725" t="str">
            <v>DISTRIBUTION SUPV II</v>
          </cell>
          <cell r="K1725">
            <v>1</v>
          </cell>
          <cell r="L1725">
            <v>36.46</v>
          </cell>
          <cell r="M1725">
            <v>36.46</v>
          </cell>
          <cell r="N1725" t="str">
            <v>Spv/Sup</v>
          </cell>
          <cell r="O1725">
            <v>0</v>
          </cell>
          <cell r="P1725">
            <v>36.46</v>
          </cell>
          <cell r="Q1725">
            <v>0</v>
          </cell>
          <cell r="R1725">
            <v>0</v>
          </cell>
          <cell r="S1725">
            <v>0</v>
          </cell>
        </row>
        <row r="1726">
          <cell r="B1726" t="str">
            <v>Power Systems</v>
          </cell>
          <cell r="C1726">
            <v>792</v>
          </cell>
          <cell r="D1726" t="str">
            <v>Not A &amp; G</v>
          </cell>
          <cell r="E1726">
            <v>7189</v>
          </cell>
          <cell r="F1726" t="str">
            <v>Dsbn Sup Svc/Meters Browd</v>
          </cell>
          <cell r="G1726" t="str">
            <v>NB</v>
          </cell>
          <cell r="H1726" t="str">
            <v>I</v>
          </cell>
          <cell r="I1726" t="str">
            <v>01X63</v>
          </cell>
          <cell r="J1726" t="str">
            <v>ADMINISTRATIVE SPECIALIST I</v>
          </cell>
          <cell r="K1726">
            <v>1</v>
          </cell>
          <cell r="L1726">
            <v>16.88</v>
          </cell>
          <cell r="M1726">
            <v>16.88</v>
          </cell>
          <cell r="N1726" t="str">
            <v>Spv/Sup</v>
          </cell>
          <cell r="O1726">
            <v>0</v>
          </cell>
          <cell r="P1726">
            <v>16.88</v>
          </cell>
          <cell r="Q1726">
            <v>0</v>
          </cell>
          <cell r="R1726">
            <v>0</v>
          </cell>
          <cell r="S1726">
            <v>0</v>
          </cell>
        </row>
        <row r="1727">
          <cell r="B1727" t="str">
            <v>Power Systems</v>
          </cell>
          <cell r="C1727">
            <v>792</v>
          </cell>
          <cell r="D1727" t="str">
            <v>Not A &amp; G</v>
          </cell>
          <cell r="E1727">
            <v>7180</v>
          </cell>
          <cell r="F1727" t="str">
            <v>Dsbn Sup Svc/Meters Browd</v>
          </cell>
          <cell r="G1727" t="str">
            <v>BU</v>
          </cell>
          <cell r="H1727" t="str">
            <v>I</v>
          </cell>
          <cell r="I1727" t="str">
            <v>05193</v>
          </cell>
          <cell r="J1727" t="str">
            <v>CONNECT &amp; DISCONNECT SPEC</v>
          </cell>
          <cell r="K1727">
            <v>1</v>
          </cell>
          <cell r="L1727">
            <v>18.47</v>
          </cell>
          <cell r="M1727">
            <v>18.47</v>
          </cell>
          <cell r="N1727" t="str">
            <v>Line</v>
          </cell>
          <cell r="O1727">
            <v>0</v>
          </cell>
          <cell r="P1727">
            <v>0</v>
          </cell>
          <cell r="Q1727">
            <v>0</v>
          </cell>
          <cell r="R1727">
            <v>18.47</v>
          </cell>
          <cell r="S1727">
            <v>0</v>
          </cell>
        </row>
        <row r="1728">
          <cell r="B1728" t="str">
            <v>Power Systems</v>
          </cell>
          <cell r="C1728">
            <v>792</v>
          </cell>
          <cell r="D1728" t="str">
            <v>Not A &amp; G</v>
          </cell>
          <cell r="E1728">
            <v>7180</v>
          </cell>
          <cell r="F1728" t="str">
            <v>Dsbn Sup Svc/Meters Browd</v>
          </cell>
          <cell r="G1728" t="str">
            <v>BU</v>
          </cell>
          <cell r="H1728" t="str">
            <v>I</v>
          </cell>
          <cell r="I1728" t="str">
            <v>05193</v>
          </cell>
          <cell r="J1728" t="str">
            <v>CONNECT &amp; DISCONNECT SPEC</v>
          </cell>
          <cell r="K1728">
            <v>12</v>
          </cell>
          <cell r="L1728">
            <v>19.22</v>
          </cell>
          <cell r="M1728">
            <v>230.64</v>
          </cell>
          <cell r="N1728" t="str">
            <v>Line</v>
          </cell>
          <cell r="O1728">
            <v>0</v>
          </cell>
          <cell r="P1728">
            <v>0</v>
          </cell>
          <cell r="Q1728">
            <v>0</v>
          </cell>
          <cell r="R1728">
            <v>230.64</v>
          </cell>
          <cell r="S1728">
            <v>0</v>
          </cell>
        </row>
        <row r="1729">
          <cell r="B1729" t="str">
            <v>Power Systems</v>
          </cell>
          <cell r="C1729">
            <v>792</v>
          </cell>
          <cell r="D1729" t="str">
            <v>Not A &amp; G</v>
          </cell>
          <cell r="E1729">
            <v>7189</v>
          </cell>
          <cell r="F1729" t="str">
            <v>Dsbn Sup Svc/Meters Browd</v>
          </cell>
          <cell r="G1729" t="str">
            <v>BU</v>
          </cell>
          <cell r="H1729" t="str">
            <v>I</v>
          </cell>
          <cell r="I1729" t="str">
            <v>05193</v>
          </cell>
          <cell r="J1729" t="str">
            <v>CONNECT &amp; DISCONNECT SPEC</v>
          </cell>
          <cell r="K1729">
            <v>2</v>
          </cell>
          <cell r="L1729">
            <v>19.22</v>
          </cell>
          <cell r="M1729">
            <v>38.44</v>
          </cell>
          <cell r="N1729" t="str">
            <v>Line</v>
          </cell>
          <cell r="O1729">
            <v>0</v>
          </cell>
          <cell r="P1729">
            <v>0</v>
          </cell>
          <cell r="Q1729">
            <v>0</v>
          </cell>
          <cell r="R1729">
            <v>38.44</v>
          </cell>
          <cell r="S1729">
            <v>0</v>
          </cell>
        </row>
        <row r="1730">
          <cell r="B1730" t="str">
            <v>Power Systems</v>
          </cell>
          <cell r="C1730">
            <v>792</v>
          </cell>
          <cell r="D1730" t="str">
            <v>Not A &amp; G</v>
          </cell>
          <cell r="E1730">
            <v>7189</v>
          </cell>
          <cell r="F1730" t="str">
            <v>Dsbn Sup Svc/Meters Browd</v>
          </cell>
          <cell r="G1730" t="str">
            <v>BU</v>
          </cell>
          <cell r="H1730" t="str">
            <v>I</v>
          </cell>
          <cell r="I1730" t="str">
            <v>05193</v>
          </cell>
          <cell r="J1730" t="str">
            <v>CONNECT &amp; DISCONNECT SPEC</v>
          </cell>
          <cell r="K1730">
            <v>1</v>
          </cell>
          <cell r="L1730">
            <v>22.21</v>
          </cell>
          <cell r="M1730">
            <v>22.21</v>
          </cell>
          <cell r="N1730" t="str">
            <v>Line</v>
          </cell>
          <cell r="O1730">
            <v>0</v>
          </cell>
          <cell r="P1730">
            <v>0</v>
          </cell>
          <cell r="Q1730">
            <v>0</v>
          </cell>
          <cell r="R1730">
            <v>22.21</v>
          </cell>
          <cell r="S1730">
            <v>0</v>
          </cell>
        </row>
        <row r="1731">
          <cell r="B1731" t="str">
            <v>Power Systems</v>
          </cell>
          <cell r="C1731">
            <v>792</v>
          </cell>
          <cell r="D1731" t="str">
            <v>Not A &amp; G</v>
          </cell>
          <cell r="E1731">
            <v>7180</v>
          </cell>
          <cell r="F1731" t="str">
            <v>Dsbn Sup Svc/Meters Browd</v>
          </cell>
          <cell r="G1731" t="str">
            <v>BU</v>
          </cell>
          <cell r="H1731" t="str">
            <v>I</v>
          </cell>
          <cell r="I1731" t="str">
            <v>05258</v>
          </cell>
          <cell r="J1731" t="str">
            <v>DISPATCHER CLERK</v>
          </cell>
          <cell r="K1731">
            <v>1</v>
          </cell>
          <cell r="L1731">
            <v>20.100000000000001</v>
          </cell>
          <cell r="M1731">
            <v>20.100000000000001</v>
          </cell>
          <cell r="N1731" t="str">
            <v>Barg Unit Supp</v>
          </cell>
          <cell r="O1731">
            <v>0</v>
          </cell>
          <cell r="P1731">
            <v>0</v>
          </cell>
          <cell r="Q1731">
            <v>20.100000000000001</v>
          </cell>
          <cell r="R1731">
            <v>0</v>
          </cell>
          <cell r="S1731">
            <v>0</v>
          </cell>
        </row>
        <row r="1732">
          <cell r="B1732" t="str">
            <v>Power Systems</v>
          </cell>
          <cell r="C1732">
            <v>792</v>
          </cell>
          <cell r="D1732" t="str">
            <v>Not A &amp; G</v>
          </cell>
          <cell r="E1732">
            <v>7180</v>
          </cell>
          <cell r="F1732" t="str">
            <v>Dsbn Sup Svc/Meters Browd</v>
          </cell>
          <cell r="G1732" t="str">
            <v>BU</v>
          </cell>
          <cell r="H1732" t="str">
            <v>I</v>
          </cell>
          <cell r="I1732" t="str">
            <v>05E05</v>
          </cell>
          <cell r="J1732" t="str">
            <v>OPERATION CLERK A STENO EARLY</v>
          </cell>
          <cell r="K1732">
            <v>1</v>
          </cell>
          <cell r="L1732">
            <v>20.12</v>
          </cell>
          <cell r="M1732">
            <v>20.12</v>
          </cell>
          <cell r="N1732" t="str">
            <v>Barg Unit Supp</v>
          </cell>
          <cell r="O1732">
            <v>0</v>
          </cell>
          <cell r="P1732">
            <v>0</v>
          </cell>
          <cell r="Q1732">
            <v>20.12</v>
          </cell>
          <cell r="R1732">
            <v>0</v>
          </cell>
          <cell r="S1732">
            <v>0</v>
          </cell>
        </row>
        <row r="1733">
          <cell r="B1733" t="str">
            <v>Power Systems</v>
          </cell>
          <cell r="C1733">
            <v>792</v>
          </cell>
          <cell r="D1733" t="str">
            <v>Not A &amp; G</v>
          </cell>
          <cell r="E1733">
            <v>7180</v>
          </cell>
          <cell r="F1733" t="str">
            <v>Dsbn Sup Svc/Meters Browd</v>
          </cell>
          <cell r="G1733" t="str">
            <v>BU</v>
          </cell>
          <cell r="H1733" t="str">
            <v>I</v>
          </cell>
          <cell r="I1733" t="str">
            <v>05E25</v>
          </cell>
          <cell r="J1733" t="str">
            <v>CHIEF METER ELECT EARLY</v>
          </cell>
          <cell r="K1733">
            <v>1</v>
          </cell>
          <cell r="L1733">
            <v>27.71</v>
          </cell>
          <cell r="M1733">
            <v>27.71</v>
          </cell>
          <cell r="N1733" t="str">
            <v>Line</v>
          </cell>
          <cell r="O1733">
            <v>0</v>
          </cell>
          <cell r="P1733">
            <v>0</v>
          </cell>
          <cell r="Q1733">
            <v>0</v>
          </cell>
          <cell r="R1733">
            <v>27.71</v>
          </cell>
          <cell r="S1733">
            <v>0</v>
          </cell>
        </row>
        <row r="1734">
          <cell r="B1734" t="str">
            <v>Power Systems</v>
          </cell>
          <cell r="C1734">
            <v>792</v>
          </cell>
          <cell r="D1734" t="str">
            <v>Not A &amp; G</v>
          </cell>
          <cell r="E1734">
            <v>7180</v>
          </cell>
          <cell r="F1734" t="str">
            <v>Dsbn Sup Svc/Meters Browd</v>
          </cell>
          <cell r="G1734" t="str">
            <v>BU</v>
          </cell>
          <cell r="H1734" t="str">
            <v>I</v>
          </cell>
          <cell r="I1734" t="str">
            <v>05E34</v>
          </cell>
          <cell r="J1734" t="str">
            <v>METER ELECT B EARLY</v>
          </cell>
          <cell r="K1734">
            <v>6</v>
          </cell>
          <cell r="L1734">
            <v>20.37</v>
          </cell>
          <cell r="M1734">
            <v>122.22</v>
          </cell>
          <cell r="N1734" t="str">
            <v>Line</v>
          </cell>
          <cell r="O1734">
            <v>0</v>
          </cell>
          <cell r="P1734">
            <v>0</v>
          </cell>
          <cell r="Q1734">
            <v>0</v>
          </cell>
          <cell r="R1734">
            <v>122.22</v>
          </cell>
          <cell r="S1734">
            <v>0</v>
          </cell>
        </row>
        <row r="1735">
          <cell r="B1735" t="str">
            <v>Power Systems</v>
          </cell>
          <cell r="C1735">
            <v>792</v>
          </cell>
          <cell r="D1735" t="str">
            <v>Not A &amp; G</v>
          </cell>
          <cell r="E1735">
            <v>7180</v>
          </cell>
          <cell r="F1735" t="str">
            <v>Dsbn Sup Svc/Meters Browd</v>
          </cell>
          <cell r="G1735" t="str">
            <v>BU</v>
          </cell>
          <cell r="H1735" t="str">
            <v>I</v>
          </cell>
          <cell r="I1735" t="str">
            <v>05E34</v>
          </cell>
          <cell r="J1735" t="str">
            <v>METER ELECT B EARLY</v>
          </cell>
          <cell r="K1735">
            <v>1</v>
          </cell>
          <cell r="L1735">
            <v>24.27</v>
          </cell>
          <cell r="M1735">
            <v>24.27</v>
          </cell>
          <cell r="N1735" t="str">
            <v>Line</v>
          </cell>
          <cell r="O1735">
            <v>0</v>
          </cell>
          <cell r="P1735">
            <v>0</v>
          </cell>
          <cell r="Q1735">
            <v>0</v>
          </cell>
          <cell r="R1735">
            <v>24.27</v>
          </cell>
          <cell r="S1735">
            <v>0</v>
          </cell>
        </row>
        <row r="1736">
          <cell r="B1736" t="str">
            <v>Power Systems</v>
          </cell>
          <cell r="C1736">
            <v>792</v>
          </cell>
          <cell r="D1736" t="str">
            <v>Not A &amp; G</v>
          </cell>
          <cell r="E1736">
            <v>7180</v>
          </cell>
          <cell r="F1736" t="str">
            <v>Dsbn Sup Svc/Meters Browd</v>
          </cell>
          <cell r="G1736" t="str">
            <v>BU</v>
          </cell>
          <cell r="H1736" t="str">
            <v>I</v>
          </cell>
          <cell r="I1736" t="str">
            <v>05E34</v>
          </cell>
          <cell r="J1736" t="str">
            <v>METER ELECT B EARLY</v>
          </cell>
          <cell r="K1736">
            <v>1</v>
          </cell>
          <cell r="L1736">
            <v>25.41</v>
          </cell>
          <cell r="M1736">
            <v>25.41</v>
          </cell>
          <cell r="N1736" t="str">
            <v>Line</v>
          </cell>
          <cell r="O1736">
            <v>0</v>
          </cell>
          <cell r="P1736">
            <v>0</v>
          </cell>
          <cell r="Q1736">
            <v>0</v>
          </cell>
          <cell r="R1736">
            <v>25.41</v>
          </cell>
          <cell r="S1736">
            <v>0</v>
          </cell>
        </row>
        <row r="1737">
          <cell r="B1737" t="str">
            <v>Power Systems</v>
          </cell>
          <cell r="C1737">
            <v>876</v>
          </cell>
          <cell r="D1737" t="str">
            <v>Not A &amp; G</v>
          </cell>
          <cell r="E1737">
            <v>8769</v>
          </cell>
          <cell r="F1737" t="str">
            <v>Industrial Sub Supv</v>
          </cell>
          <cell r="G1737" t="str">
            <v>XM</v>
          </cell>
          <cell r="H1737" t="str">
            <v>S</v>
          </cell>
          <cell r="I1737" t="str">
            <v>01T42</v>
          </cell>
          <cell r="J1737" t="str">
            <v>PGD OPERATIONS LEADER II</v>
          </cell>
          <cell r="K1737">
            <v>1</v>
          </cell>
          <cell r="L1737">
            <v>43.03</v>
          </cell>
          <cell r="M1737">
            <v>43.03</v>
          </cell>
          <cell r="N1737" t="str">
            <v>Spv/Sup</v>
          </cell>
          <cell r="O1737">
            <v>0</v>
          </cell>
          <cell r="P1737">
            <v>43.03</v>
          </cell>
          <cell r="Q1737">
            <v>0</v>
          </cell>
          <cell r="R1737">
            <v>0</v>
          </cell>
          <cell r="S1737">
            <v>0</v>
          </cell>
        </row>
        <row r="1738">
          <cell r="B1738" t="str">
            <v>Power Systems</v>
          </cell>
          <cell r="C1738">
            <v>876</v>
          </cell>
          <cell r="D1738" t="str">
            <v>Not A &amp; G</v>
          </cell>
          <cell r="E1738">
            <v>8769</v>
          </cell>
          <cell r="F1738" t="str">
            <v>Industrial Sub Supv</v>
          </cell>
          <cell r="G1738" t="str">
            <v>XM</v>
          </cell>
          <cell r="H1738" t="str">
            <v>S</v>
          </cell>
          <cell r="I1738" t="str">
            <v>01T42</v>
          </cell>
          <cell r="J1738" t="str">
            <v>PGD OPERATIONS LEADER II</v>
          </cell>
          <cell r="K1738">
            <v>1</v>
          </cell>
          <cell r="L1738">
            <v>44.18</v>
          </cell>
          <cell r="M1738">
            <v>44.18</v>
          </cell>
          <cell r="N1738" t="str">
            <v>Spv/Sup</v>
          </cell>
          <cell r="O1738">
            <v>0</v>
          </cell>
          <cell r="P1738">
            <v>44.18</v>
          </cell>
          <cell r="Q1738">
            <v>0</v>
          </cell>
          <cell r="R1738">
            <v>0</v>
          </cell>
          <cell r="S1738">
            <v>0</v>
          </cell>
        </row>
        <row r="1739">
          <cell r="B1739" t="str">
            <v>Power Systems</v>
          </cell>
          <cell r="C1739">
            <v>876</v>
          </cell>
          <cell r="D1739" t="str">
            <v>Not A &amp; G</v>
          </cell>
          <cell r="E1739">
            <v>8769</v>
          </cell>
          <cell r="F1739" t="str">
            <v>Industrial Sub Supv</v>
          </cell>
          <cell r="G1739" t="str">
            <v>XM</v>
          </cell>
          <cell r="H1739" t="str">
            <v>M</v>
          </cell>
          <cell r="I1739" t="str">
            <v>01T87</v>
          </cell>
          <cell r="J1739" t="str">
            <v>POWER DELIVERY AREA MGR II</v>
          </cell>
          <cell r="K1739">
            <v>1</v>
          </cell>
          <cell r="L1739">
            <v>53.4</v>
          </cell>
          <cell r="M1739">
            <v>53.4</v>
          </cell>
          <cell r="N1739" t="str">
            <v>Spv/Sup</v>
          </cell>
          <cell r="O1739">
            <v>0</v>
          </cell>
          <cell r="P1739">
            <v>53.4</v>
          </cell>
          <cell r="Q1739">
            <v>0</v>
          </cell>
          <cell r="R1739">
            <v>0</v>
          </cell>
          <cell r="S1739">
            <v>0</v>
          </cell>
        </row>
        <row r="1740">
          <cell r="B1740" t="str">
            <v>Power Systems</v>
          </cell>
          <cell r="C1740">
            <v>876</v>
          </cell>
          <cell r="D1740" t="str">
            <v>Not A &amp; G</v>
          </cell>
          <cell r="E1740">
            <v>8769</v>
          </cell>
          <cell r="F1740" t="str">
            <v>Industrial Sub Supv</v>
          </cell>
          <cell r="G1740" t="str">
            <v>XM</v>
          </cell>
          <cell r="H1740" t="str">
            <v>I</v>
          </cell>
          <cell r="I1740" t="str">
            <v>01TJ5</v>
          </cell>
          <cell r="J1740" t="str">
            <v>SR ENGINEER POWER DELIVERY</v>
          </cell>
          <cell r="K1740">
            <v>1</v>
          </cell>
          <cell r="L1740">
            <v>34.89</v>
          </cell>
          <cell r="M1740">
            <v>34.89</v>
          </cell>
          <cell r="N1740" t="str">
            <v>Spv/Sup</v>
          </cell>
          <cell r="O1740">
            <v>0</v>
          </cell>
          <cell r="P1740">
            <v>34.89</v>
          </cell>
          <cell r="Q1740">
            <v>0</v>
          </cell>
          <cell r="R1740">
            <v>0</v>
          </cell>
          <cell r="S1740">
            <v>0</v>
          </cell>
        </row>
        <row r="1741">
          <cell r="B1741" t="str">
            <v>Power Systems</v>
          </cell>
          <cell r="C1741">
            <v>876</v>
          </cell>
          <cell r="D1741" t="str">
            <v>Not A &amp; G</v>
          </cell>
          <cell r="E1741">
            <v>8769</v>
          </cell>
          <cell r="F1741" t="str">
            <v>Industrial Sub Supv</v>
          </cell>
          <cell r="G1741" t="str">
            <v>XM</v>
          </cell>
          <cell r="H1741" t="str">
            <v>I</v>
          </cell>
          <cell r="I1741" t="str">
            <v>01TJ5</v>
          </cell>
          <cell r="J1741" t="str">
            <v>SR ENGINEER POWER DELIVERY</v>
          </cell>
          <cell r="K1741">
            <v>1</v>
          </cell>
          <cell r="L1741">
            <v>35.29</v>
          </cell>
          <cell r="M1741">
            <v>35.29</v>
          </cell>
          <cell r="N1741" t="str">
            <v>Spv/Sup</v>
          </cell>
          <cell r="O1741">
            <v>0</v>
          </cell>
          <cell r="P1741">
            <v>35.29</v>
          </cell>
          <cell r="Q1741">
            <v>0</v>
          </cell>
          <cell r="R1741">
            <v>0</v>
          </cell>
          <cell r="S1741">
            <v>0</v>
          </cell>
        </row>
        <row r="1742">
          <cell r="B1742" t="str">
            <v>Power Systems</v>
          </cell>
          <cell r="C1742">
            <v>876</v>
          </cell>
          <cell r="D1742" t="str">
            <v>Not A &amp; G</v>
          </cell>
          <cell r="E1742">
            <v>8763</v>
          </cell>
          <cell r="F1742" t="str">
            <v>Industrial Sub Biwkl</v>
          </cell>
          <cell r="G1742" t="str">
            <v>BU</v>
          </cell>
          <cell r="H1742" t="str">
            <v>I</v>
          </cell>
          <cell r="I1742" t="str">
            <v>05258</v>
          </cell>
          <cell r="J1742" t="str">
            <v>DISPATCHER CLERK</v>
          </cell>
          <cell r="K1742">
            <v>1</v>
          </cell>
          <cell r="L1742">
            <v>20.25</v>
          </cell>
          <cell r="M1742">
            <v>20.25</v>
          </cell>
          <cell r="N1742" t="str">
            <v>Barg Unit Supp</v>
          </cell>
          <cell r="O1742">
            <v>0</v>
          </cell>
          <cell r="P1742">
            <v>0</v>
          </cell>
          <cell r="Q1742">
            <v>20.25</v>
          </cell>
          <cell r="R1742">
            <v>0</v>
          </cell>
          <cell r="S1742">
            <v>0</v>
          </cell>
        </row>
        <row r="1743">
          <cell r="B1743" t="str">
            <v>Power Systems</v>
          </cell>
          <cell r="C1743">
            <v>876</v>
          </cell>
          <cell r="D1743" t="str">
            <v>Not A &amp; G</v>
          </cell>
          <cell r="E1743">
            <v>8761</v>
          </cell>
          <cell r="F1743" t="str">
            <v>Industrial Sub Crew</v>
          </cell>
          <cell r="G1743" t="str">
            <v>BU</v>
          </cell>
          <cell r="H1743" t="str">
            <v>I</v>
          </cell>
          <cell r="I1743" t="str">
            <v>05330</v>
          </cell>
          <cell r="J1743" t="str">
            <v>ELEC SUBST</v>
          </cell>
          <cell r="K1743">
            <v>10</v>
          </cell>
          <cell r="L1743">
            <v>26.04</v>
          </cell>
          <cell r="M1743">
            <v>260.39999999999998</v>
          </cell>
          <cell r="N1743" t="str">
            <v>Line</v>
          </cell>
          <cell r="O1743">
            <v>0</v>
          </cell>
          <cell r="P1743">
            <v>0</v>
          </cell>
          <cell r="Q1743">
            <v>0</v>
          </cell>
          <cell r="R1743">
            <v>260.39999999999998</v>
          </cell>
          <cell r="S1743">
            <v>0</v>
          </cell>
        </row>
        <row r="1744">
          <cell r="B1744" t="str">
            <v>Power Systems</v>
          </cell>
          <cell r="C1744">
            <v>876</v>
          </cell>
          <cell r="D1744" t="str">
            <v>Not A &amp; G</v>
          </cell>
          <cell r="E1744">
            <v>8763</v>
          </cell>
          <cell r="F1744" t="str">
            <v>Industrial Sub Biwkl</v>
          </cell>
          <cell r="G1744" t="str">
            <v>BU</v>
          </cell>
          <cell r="H1744" t="str">
            <v>I</v>
          </cell>
          <cell r="I1744" t="str">
            <v>05854</v>
          </cell>
          <cell r="J1744" t="str">
            <v>CHIEF SUBST ELECT</v>
          </cell>
          <cell r="K1744">
            <v>3</v>
          </cell>
          <cell r="L1744">
            <v>27.71</v>
          </cell>
          <cell r="M1744">
            <v>83.13</v>
          </cell>
          <cell r="N1744" t="str">
            <v>Line</v>
          </cell>
          <cell r="O1744">
            <v>0</v>
          </cell>
          <cell r="P1744">
            <v>0</v>
          </cell>
          <cell r="Q1744">
            <v>0</v>
          </cell>
          <cell r="R1744">
            <v>83.13</v>
          </cell>
          <cell r="S1744">
            <v>0</v>
          </cell>
        </row>
        <row r="1745">
          <cell r="B1745" t="str">
            <v>Power Systems</v>
          </cell>
          <cell r="C1745">
            <v>876</v>
          </cell>
          <cell r="D1745" t="str">
            <v>Not A &amp; G</v>
          </cell>
          <cell r="E1745">
            <v>8763</v>
          </cell>
          <cell r="F1745" t="str">
            <v>Industrial Sub Biwkl</v>
          </cell>
          <cell r="G1745" t="str">
            <v>BU</v>
          </cell>
          <cell r="H1745" t="str">
            <v>I</v>
          </cell>
          <cell r="I1745" t="str">
            <v>05953</v>
          </cell>
          <cell r="J1745" t="str">
            <v>TRUCK ATTENDANT</v>
          </cell>
          <cell r="K1745">
            <v>1</v>
          </cell>
          <cell r="L1745">
            <v>18.170000000000002</v>
          </cell>
          <cell r="M1745">
            <v>18.170000000000002</v>
          </cell>
          <cell r="N1745" t="str">
            <v>Barg Unit Supp</v>
          </cell>
          <cell r="O1745">
            <v>0</v>
          </cell>
          <cell r="P1745">
            <v>0</v>
          </cell>
          <cell r="Q1745">
            <v>18.170000000000002</v>
          </cell>
          <cell r="R1745">
            <v>0</v>
          </cell>
          <cell r="S1745">
            <v>0</v>
          </cell>
        </row>
        <row r="1746">
          <cell r="B1746" t="str">
            <v>Power Systems</v>
          </cell>
          <cell r="C1746">
            <v>876</v>
          </cell>
          <cell r="D1746" t="str">
            <v>Not A &amp; G</v>
          </cell>
          <cell r="E1746">
            <v>8763</v>
          </cell>
          <cell r="F1746" t="str">
            <v>Industrial Sub Biwkl</v>
          </cell>
          <cell r="G1746" t="str">
            <v>BU</v>
          </cell>
          <cell r="H1746" t="str">
            <v>I</v>
          </cell>
          <cell r="I1746" t="str">
            <v>05E05</v>
          </cell>
          <cell r="J1746" t="str">
            <v>OPERATION CLERK A STENO EARLY</v>
          </cell>
          <cell r="K1746">
            <v>1</v>
          </cell>
          <cell r="L1746">
            <v>20.12</v>
          </cell>
          <cell r="M1746">
            <v>20.12</v>
          </cell>
          <cell r="N1746" t="str">
            <v>Barg Unit Supp</v>
          </cell>
          <cell r="O1746">
            <v>0</v>
          </cell>
          <cell r="P1746">
            <v>0</v>
          </cell>
          <cell r="Q1746">
            <v>20.12</v>
          </cell>
          <cell r="R1746">
            <v>0</v>
          </cell>
          <cell r="S1746">
            <v>0</v>
          </cell>
        </row>
        <row r="1747">
          <cell r="B1747" t="str">
            <v>Power Systems</v>
          </cell>
          <cell r="C1747">
            <v>876</v>
          </cell>
          <cell r="D1747" t="str">
            <v>Not A &amp; G</v>
          </cell>
          <cell r="E1747">
            <v>8761</v>
          </cell>
          <cell r="F1747" t="str">
            <v>Industrial Sub Crew</v>
          </cell>
          <cell r="G1747" t="str">
            <v>BU</v>
          </cell>
          <cell r="H1747" t="str">
            <v>I</v>
          </cell>
          <cell r="I1747" t="str">
            <v>06189</v>
          </cell>
          <cell r="J1747" t="str">
            <v>LEAD ELECT</v>
          </cell>
          <cell r="K1747">
            <v>11</v>
          </cell>
          <cell r="L1747">
            <v>26.66</v>
          </cell>
          <cell r="M1747">
            <v>293.26</v>
          </cell>
          <cell r="N1747" t="str">
            <v>Line</v>
          </cell>
          <cell r="O1747">
            <v>0</v>
          </cell>
          <cell r="P1747">
            <v>0</v>
          </cell>
          <cell r="Q1747">
            <v>0</v>
          </cell>
          <cell r="R1747">
            <v>293.26</v>
          </cell>
          <cell r="S1747">
            <v>0</v>
          </cell>
        </row>
        <row r="1748">
          <cell r="B1748" t="str">
            <v>Power Systems</v>
          </cell>
          <cell r="C1748">
            <v>879</v>
          </cell>
          <cell r="D1748" t="str">
            <v>Not A &amp; G</v>
          </cell>
          <cell r="E1748">
            <v>8799</v>
          </cell>
          <cell r="F1748" t="str">
            <v>Perrine Sub Sc Supv</v>
          </cell>
          <cell r="G1748" t="str">
            <v>XM</v>
          </cell>
          <cell r="H1748" t="str">
            <v>S</v>
          </cell>
          <cell r="I1748" t="str">
            <v>01T42</v>
          </cell>
          <cell r="J1748" t="str">
            <v>PGD OPERATIONS LEADER II</v>
          </cell>
          <cell r="K1748">
            <v>1</v>
          </cell>
          <cell r="L1748">
            <v>42.3</v>
          </cell>
          <cell r="M1748">
            <v>42.3</v>
          </cell>
          <cell r="N1748" t="str">
            <v>Spv/Sup</v>
          </cell>
          <cell r="O1748">
            <v>0</v>
          </cell>
          <cell r="P1748">
            <v>42.3</v>
          </cell>
          <cell r="Q1748">
            <v>0</v>
          </cell>
          <cell r="R1748">
            <v>0</v>
          </cell>
          <cell r="S1748">
            <v>0</v>
          </cell>
        </row>
        <row r="1749">
          <cell r="B1749" t="str">
            <v>Power Systems</v>
          </cell>
          <cell r="C1749">
            <v>879</v>
          </cell>
          <cell r="D1749" t="str">
            <v>Not A &amp; G</v>
          </cell>
          <cell r="E1749">
            <v>8799</v>
          </cell>
          <cell r="F1749" t="str">
            <v>Perrine Sub Sc Supv</v>
          </cell>
          <cell r="G1749" t="str">
            <v>XM</v>
          </cell>
          <cell r="H1749" t="str">
            <v>S</v>
          </cell>
          <cell r="I1749" t="str">
            <v>01T5T</v>
          </cell>
          <cell r="J1749" t="str">
            <v>PROTECTION &amp; CONTROL FIELD SUP</v>
          </cell>
          <cell r="K1749">
            <v>1</v>
          </cell>
          <cell r="L1749">
            <v>43.08</v>
          </cell>
          <cell r="M1749">
            <v>43.08</v>
          </cell>
          <cell r="N1749" t="str">
            <v>Spv/Sup</v>
          </cell>
          <cell r="O1749">
            <v>0</v>
          </cell>
          <cell r="P1749">
            <v>43.08</v>
          </cell>
          <cell r="Q1749">
            <v>0</v>
          </cell>
          <cell r="R1749">
            <v>0</v>
          </cell>
          <cell r="S1749">
            <v>0</v>
          </cell>
        </row>
        <row r="1750">
          <cell r="B1750" t="str">
            <v>Power Systems</v>
          </cell>
          <cell r="C1750">
            <v>879</v>
          </cell>
          <cell r="D1750" t="str">
            <v>Not A &amp; G</v>
          </cell>
          <cell r="E1750">
            <v>8791</v>
          </cell>
          <cell r="F1750" t="str">
            <v>Perrine Sub Sc Crew</v>
          </cell>
          <cell r="G1750" t="str">
            <v>BU</v>
          </cell>
          <cell r="H1750" t="str">
            <v>I</v>
          </cell>
          <cell r="I1750" t="str">
            <v>05330</v>
          </cell>
          <cell r="J1750" t="str">
            <v>ELEC SUBST</v>
          </cell>
          <cell r="K1750">
            <v>8</v>
          </cell>
          <cell r="L1750">
            <v>26.04</v>
          </cell>
          <cell r="M1750">
            <v>208.32</v>
          </cell>
          <cell r="N1750" t="str">
            <v>Line</v>
          </cell>
          <cell r="O1750">
            <v>0</v>
          </cell>
          <cell r="P1750">
            <v>0</v>
          </cell>
          <cell r="Q1750">
            <v>0</v>
          </cell>
          <cell r="R1750">
            <v>208.32</v>
          </cell>
          <cell r="S1750">
            <v>0</v>
          </cell>
        </row>
        <row r="1751">
          <cell r="B1751" t="str">
            <v>Power Systems</v>
          </cell>
          <cell r="C1751">
            <v>879</v>
          </cell>
          <cell r="D1751" t="str">
            <v>Not A &amp; G</v>
          </cell>
          <cell r="E1751">
            <v>8791</v>
          </cell>
          <cell r="F1751" t="str">
            <v>Perrine Sub Sc Crew</v>
          </cell>
          <cell r="G1751" t="str">
            <v>BU</v>
          </cell>
          <cell r="H1751" t="str">
            <v>I</v>
          </cell>
          <cell r="I1751" t="str">
            <v>05605</v>
          </cell>
          <cell r="J1751" t="str">
            <v>OPERATION CLERK A STENO</v>
          </cell>
          <cell r="K1751">
            <v>1</v>
          </cell>
          <cell r="L1751">
            <v>20.12</v>
          </cell>
          <cell r="M1751">
            <v>20.12</v>
          </cell>
          <cell r="N1751" t="str">
            <v>Barg Unit Supp</v>
          </cell>
          <cell r="O1751">
            <v>0</v>
          </cell>
          <cell r="P1751">
            <v>0</v>
          </cell>
          <cell r="Q1751">
            <v>20.12</v>
          </cell>
          <cell r="R1751">
            <v>0</v>
          </cell>
          <cell r="S1751">
            <v>0</v>
          </cell>
        </row>
        <row r="1752">
          <cell r="B1752" t="str">
            <v>Power Systems</v>
          </cell>
          <cell r="C1752">
            <v>879</v>
          </cell>
          <cell r="D1752" t="str">
            <v>Not A &amp; G</v>
          </cell>
          <cell r="E1752">
            <v>8793</v>
          </cell>
          <cell r="F1752" t="str">
            <v>Perrine Sub Sc Biwkl</v>
          </cell>
          <cell r="G1752" t="str">
            <v>BU</v>
          </cell>
          <cell r="H1752" t="str">
            <v>I</v>
          </cell>
          <cell r="I1752" t="str">
            <v>05854</v>
          </cell>
          <cell r="J1752" t="str">
            <v>CHIEF SUBST ELECT</v>
          </cell>
          <cell r="K1752">
            <v>2</v>
          </cell>
          <cell r="L1752">
            <v>27.71</v>
          </cell>
          <cell r="M1752">
            <v>55.42</v>
          </cell>
          <cell r="N1752" t="str">
            <v>Line</v>
          </cell>
          <cell r="O1752">
            <v>0</v>
          </cell>
          <cell r="P1752">
            <v>0</v>
          </cell>
          <cell r="Q1752">
            <v>0</v>
          </cell>
          <cell r="R1752">
            <v>55.42</v>
          </cell>
          <cell r="S1752">
            <v>0</v>
          </cell>
        </row>
        <row r="1753">
          <cell r="B1753" t="str">
            <v>Power Systems</v>
          </cell>
          <cell r="C1753">
            <v>879</v>
          </cell>
          <cell r="D1753" t="str">
            <v>Not A &amp; G</v>
          </cell>
          <cell r="E1753">
            <v>8791</v>
          </cell>
          <cell r="F1753" t="str">
            <v>Perrine Sub Sc Crew</v>
          </cell>
          <cell r="G1753" t="str">
            <v>BU</v>
          </cell>
          <cell r="H1753" t="str">
            <v>I</v>
          </cell>
          <cell r="I1753" t="str">
            <v>05953</v>
          </cell>
          <cell r="J1753" t="str">
            <v>TRUCK ATTENDANT</v>
          </cell>
          <cell r="K1753">
            <v>1</v>
          </cell>
          <cell r="L1753">
            <v>18.170000000000002</v>
          </cell>
          <cell r="M1753">
            <v>18.170000000000002</v>
          </cell>
          <cell r="N1753" t="str">
            <v>Barg Unit Supp</v>
          </cell>
          <cell r="O1753">
            <v>0</v>
          </cell>
          <cell r="P1753">
            <v>0</v>
          </cell>
          <cell r="Q1753">
            <v>18.170000000000002</v>
          </cell>
          <cell r="R1753">
            <v>0</v>
          </cell>
          <cell r="S1753">
            <v>0</v>
          </cell>
        </row>
        <row r="1754">
          <cell r="B1754" t="str">
            <v>Power Systems</v>
          </cell>
          <cell r="C1754">
            <v>879</v>
          </cell>
          <cell r="D1754" t="str">
            <v>Not A &amp; G</v>
          </cell>
          <cell r="E1754">
            <v>8791</v>
          </cell>
          <cell r="F1754" t="str">
            <v>Perrine Sub Sc Crew</v>
          </cell>
          <cell r="G1754" t="str">
            <v>BU</v>
          </cell>
          <cell r="H1754" t="str">
            <v>I</v>
          </cell>
          <cell r="I1754" t="str">
            <v>06189</v>
          </cell>
          <cell r="J1754" t="str">
            <v>LEAD ELECT</v>
          </cell>
          <cell r="K1754">
            <v>7</v>
          </cell>
          <cell r="L1754">
            <v>26.66</v>
          </cell>
          <cell r="M1754">
            <v>186.62</v>
          </cell>
          <cell r="N1754" t="str">
            <v>Line</v>
          </cell>
          <cell r="O1754">
            <v>0</v>
          </cell>
          <cell r="P1754">
            <v>0</v>
          </cell>
          <cell r="Q1754">
            <v>0</v>
          </cell>
          <cell r="R1754">
            <v>186.62</v>
          </cell>
          <cell r="S1754">
            <v>0</v>
          </cell>
        </row>
        <row r="1755">
          <cell r="B1755" t="str">
            <v>Power Systems</v>
          </cell>
          <cell r="C1755">
            <v>792</v>
          </cell>
          <cell r="D1755" t="str">
            <v>Not A &amp; G</v>
          </cell>
          <cell r="E1755">
            <v>7189</v>
          </cell>
          <cell r="F1755" t="str">
            <v>Dsbn Sup Svc/Meters Browd</v>
          </cell>
          <cell r="G1755" t="str">
            <v>BU</v>
          </cell>
          <cell r="H1755" t="str">
            <v>I</v>
          </cell>
          <cell r="I1755" t="str">
            <v>05E34</v>
          </cell>
          <cell r="J1755" t="str">
            <v>METER ELECT B EARLY</v>
          </cell>
          <cell r="K1755">
            <v>1</v>
          </cell>
          <cell r="L1755">
            <v>20.37</v>
          </cell>
          <cell r="M1755">
            <v>20.37</v>
          </cell>
          <cell r="N1755" t="str">
            <v>Line</v>
          </cell>
          <cell r="O1755">
            <v>0</v>
          </cell>
          <cell r="P1755">
            <v>0</v>
          </cell>
          <cell r="Q1755">
            <v>0</v>
          </cell>
          <cell r="R1755">
            <v>20.37</v>
          </cell>
          <cell r="S1755">
            <v>0</v>
          </cell>
        </row>
        <row r="1756">
          <cell r="B1756" t="str">
            <v>Power Systems</v>
          </cell>
          <cell r="C1756">
            <v>792</v>
          </cell>
          <cell r="D1756" t="str">
            <v>Not A &amp; G</v>
          </cell>
          <cell r="E1756">
            <v>7180</v>
          </cell>
          <cell r="F1756" t="str">
            <v>Dsbn Sup Svc/Meters Browd</v>
          </cell>
          <cell r="G1756" t="str">
            <v>BU</v>
          </cell>
          <cell r="H1756" t="str">
            <v>I</v>
          </cell>
          <cell r="I1756" t="str">
            <v>05E35</v>
          </cell>
          <cell r="J1756" t="str">
            <v>METER ELECT A EARLY</v>
          </cell>
          <cell r="K1756">
            <v>5</v>
          </cell>
          <cell r="L1756">
            <v>25.28</v>
          </cell>
          <cell r="M1756">
            <v>126.4</v>
          </cell>
          <cell r="N1756" t="str">
            <v>Line</v>
          </cell>
          <cell r="O1756">
            <v>0</v>
          </cell>
          <cell r="P1756">
            <v>0</v>
          </cell>
          <cell r="Q1756">
            <v>0</v>
          </cell>
          <cell r="R1756">
            <v>126.4</v>
          </cell>
          <cell r="S1756">
            <v>0</v>
          </cell>
        </row>
        <row r="1757">
          <cell r="B1757" t="str">
            <v>Power Systems</v>
          </cell>
          <cell r="C1757">
            <v>792</v>
          </cell>
          <cell r="D1757" t="str">
            <v>Not A &amp; G</v>
          </cell>
          <cell r="E1757">
            <v>7180</v>
          </cell>
          <cell r="F1757" t="str">
            <v>Dsbn Sup Svc/Meters Browd</v>
          </cell>
          <cell r="G1757" t="str">
            <v>BU</v>
          </cell>
          <cell r="H1757" t="str">
            <v>I</v>
          </cell>
          <cell r="I1757" t="str">
            <v>05E57</v>
          </cell>
          <cell r="J1757" t="str">
            <v>ELECTRONIC TECH EARLY</v>
          </cell>
          <cell r="K1757">
            <v>2</v>
          </cell>
          <cell r="L1757">
            <v>27.53</v>
          </cell>
          <cell r="M1757">
            <v>55.06</v>
          </cell>
          <cell r="N1757" t="str">
            <v>Line</v>
          </cell>
          <cell r="O1757">
            <v>0</v>
          </cell>
          <cell r="P1757">
            <v>0</v>
          </cell>
          <cell r="Q1757">
            <v>0</v>
          </cell>
          <cell r="R1757">
            <v>55.06</v>
          </cell>
          <cell r="S1757">
            <v>0</v>
          </cell>
        </row>
        <row r="1758">
          <cell r="B1758" t="str">
            <v>Power Systems</v>
          </cell>
          <cell r="C1758">
            <v>792</v>
          </cell>
          <cell r="D1758" t="str">
            <v>Not A &amp; G</v>
          </cell>
          <cell r="E1758">
            <v>7180</v>
          </cell>
          <cell r="F1758" t="str">
            <v>Dsbn Sup Svc/Meters Browd</v>
          </cell>
          <cell r="G1758" t="str">
            <v>BU</v>
          </cell>
          <cell r="H1758" t="str">
            <v>I</v>
          </cell>
          <cell r="I1758" t="str">
            <v>05E59</v>
          </cell>
          <cell r="J1758" t="str">
            <v>DISPATCHER CLERK TYPING EARLY</v>
          </cell>
          <cell r="K1758">
            <v>1</v>
          </cell>
          <cell r="L1758">
            <v>20.25</v>
          </cell>
          <cell r="M1758">
            <v>20.25</v>
          </cell>
          <cell r="N1758" t="str">
            <v>Barg Unit Supp</v>
          </cell>
          <cell r="O1758">
            <v>0</v>
          </cell>
          <cell r="P1758">
            <v>0</v>
          </cell>
          <cell r="Q1758">
            <v>20.25</v>
          </cell>
          <cell r="R1758">
            <v>0</v>
          </cell>
          <cell r="S1758">
            <v>0</v>
          </cell>
        </row>
        <row r="1759">
          <cell r="B1759" t="str">
            <v>Power Systems</v>
          </cell>
          <cell r="C1759">
            <v>888</v>
          </cell>
          <cell r="D1759" t="str">
            <v>Not A &amp; G</v>
          </cell>
          <cell r="E1759">
            <v>8889</v>
          </cell>
          <cell r="F1759" t="str">
            <v>Dsbn Sup Svc/Meters Dade</v>
          </cell>
          <cell r="G1759" t="str">
            <v>XM</v>
          </cell>
          <cell r="H1759" t="str">
            <v>S</v>
          </cell>
          <cell r="I1759" t="str">
            <v>01MP5</v>
          </cell>
          <cell r="J1759" t="str">
            <v>DISTRIBUTION SUPV II</v>
          </cell>
          <cell r="K1759">
            <v>1</v>
          </cell>
          <cell r="L1759">
            <v>36.11</v>
          </cell>
          <cell r="M1759">
            <v>36.11</v>
          </cell>
          <cell r="N1759" t="str">
            <v>Spv/Sup</v>
          </cell>
          <cell r="O1759">
            <v>0</v>
          </cell>
          <cell r="P1759">
            <v>36.11</v>
          </cell>
          <cell r="Q1759">
            <v>0</v>
          </cell>
          <cell r="R1759">
            <v>0</v>
          </cell>
          <cell r="S1759">
            <v>0</v>
          </cell>
        </row>
        <row r="1760">
          <cell r="B1760" t="str">
            <v>Power Systems</v>
          </cell>
          <cell r="C1760">
            <v>888</v>
          </cell>
          <cell r="D1760" t="str">
            <v>Not A &amp; G</v>
          </cell>
          <cell r="E1760">
            <v>8880</v>
          </cell>
          <cell r="F1760" t="str">
            <v>Dsbn Sup Svc/Meters Dade</v>
          </cell>
          <cell r="G1760" t="str">
            <v>BU</v>
          </cell>
          <cell r="H1760" t="str">
            <v>I</v>
          </cell>
          <cell r="I1760" t="str">
            <v>05193</v>
          </cell>
          <cell r="J1760" t="str">
            <v>CONNECT &amp; DISCONNECT SPEC</v>
          </cell>
          <cell r="K1760">
            <v>1</v>
          </cell>
          <cell r="L1760">
            <v>18.32</v>
          </cell>
          <cell r="M1760">
            <v>18.32</v>
          </cell>
          <cell r="N1760" t="str">
            <v>Line</v>
          </cell>
          <cell r="O1760">
            <v>0</v>
          </cell>
          <cell r="P1760">
            <v>0</v>
          </cell>
          <cell r="Q1760">
            <v>0</v>
          </cell>
          <cell r="R1760">
            <v>18.32</v>
          </cell>
          <cell r="S1760">
            <v>0</v>
          </cell>
        </row>
        <row r="1761">
          <cell r="B1761" t="str">
            <v>Power Systems</v>
          </cell>
          <cell r="C1761">
            <v>888</v>
          </cell>
          <cell r="D1761" t="str">
            <v>Not A &amp; G</v>
          </cell>
          <cell r="E1761">
            <v>8880</v>
          </cell>
          <cell r="F1761" t="str">
            <v>Dsbn Sup Svc/Meters Dade</v>
          </cell>
          <cell r="G1761" t="str">
            <v>BU</v>
          </cell>
          <cell r="H1761" t="str">
            <v>I</v>
          </cell>
          <cell r="I1761" t="str">
            <v>05193</v>
          </cell>
          <cell r="J1761" t="str">
            <v>CONNECT &amp; DISCONNECT SPEC</v>
          </cell>
          <cell r="K1761">
            <v>1</v>
          </cell>
          <cell r="L1761">
            <v>18.47</v>
          </cell>
          <cell r="M1761">
            <v>18.47</v>
          </cell>
          <cell r="N1761" t="str">
            <v>Line</v>
          </cell>
          <cell r="O1761">
            <v>0</v>
          </cell>
          <cell r="P1761">
            <v>0</v>
          </cell>
          <cell r="Q1761">
            <v>0</v>
          </cell>
          <cell r="R1761">
            <v>18.47</v>
          </cell>
          <cell r="S1761">
            <v>0</v>
          </cell>
        </row>
        <row r="1762">
          <cell r="B1762" t="str">
            <v>Power Systems</v>
          </cell>
          <cell r="C1762">
            <v>888</v>
          </cell>
          <cell r="D1762" t="str">
            <v>Not A &amp; G</v>
          </cell>
          <cell r="E1762">
            <v>8880</v>
          </cell>
          <cell r="F1762" t="str">
            <v>Dsbn Sup Svc/Meters Dade</v>
          </cell>
          <cell r="G1762" t="str">
            <v>BU</v>
          </cell>
          <cell r="H1762" t="str">
            <v>I</v>
          </cell>
          <cell r="I1762" t="str">
            <v>05193</v>
          </cell>
          <cell r="J1762" t="str">
            <v>CONNECT &amp; DISCONNECT SPEC</v>
          </cell>
          <cell r="K1762">
            <v>1</v>
          </cell>
          <cell r="L1762">
            <v>18.489999999999998</v>
          </cell>
          <cell r="M1762">
            <v>18.489999999999998</v>
          </cell>
          <cell r="N1762" t="str">
            <v>Line</v>
          </cell>
          <cell r="O1762">
            <v>0</v>
          </cell>
          <cell r="P1762">
            <v>0</v>
          </cell>
          <cell r="Q1762">
            <v>0</v>
          </cell>
          <cell r="R1762">
            <v>18.489999999999998</v>
          </cell>
          <cell r="S1762">
            <v>0</v>
          </cell>
        </row>
        <row r="1763">
          <cell r="B1763" t="str">
            <v>Power Systems</v>
          </cell>
          <cell r="C1763">
            <v>888</v>
          </cell>
          <cell r="D1763" t="str">
            <v>Not A &amp; G</v>
          </cell>
          <cell r="E1763">
            <v>8880</v>
          </cell>
          <cell r="F1763" t="str">
            <v>Dsbn Sup Svc/Meters Dade</v>
          </cell>
          <cell r="G1763" t="str">
            <v>BU</v>
          </cell>
          <cell r="H1763" t="str">
            <v>I</v>
          </cell>
          <cell r="I1763" t="str">
            <v>05193</v>
          </cell>
          <cell r="J1763" t="str">
            <v>CONNECT &amp; DISCONNECT SPEC</v>
          </cell>
          <cell r="K1763">
            <v>2</v>
          </cell>
          <cell r="L1763">
            <v>18.62</v>
          </cell>
          <cell r="M1763">
            <v>37.24</v>
          </cell>
          <cell r="N1763" t="str">
            <v>Line</v>
          </cell>
          <cell r="O1763">
            <v>0</v>
          </cell>
          <cell r="P1763">
            <v>0</v>
          </cell>
          <cell r="Q1763">
            <v>0</v>
          </cell>
          <cell r="R1763">
            <v>37.24</v>
          </cell>
          <cell r="S1763">
            <v>0</v>
          </cell>
        </row>
        <row r="1764">
          <cell r="B1764" t="str">
            <v>Power Systems</v>
          </cell>
          <cell r="C1764">
            <v>888</v>
          </cell>
          <cell r="D1764" t="str">
            <v>Not A &amp; G</v>
          </cell>
          <cell r="E1764">
            <v>8880</v>
          </cell>
          <cell r="F1764" t="str">
            <v>Dsbn Sup Svc/Meters Dade</v>
          </cell>
          <cell r="G1764" t="str">
            <v>BU</v>
          </cell>
          <cell r="H1764" t="str">
            <v>I</v>
          </cell>
          <cell r="I1764" t="str">
            <v>05193</v>
          </cell>
          <cell r="J1764" t="str">
            <v>CONNECT &amp; DISCONNECT SPEC</v>
          </cell>
          <cell r="K1764">
            <v>2</v>
          </cell>
          <cell r="L1764">
            <v>18.77</v>
          </cell>
          <cell r="M1764">
            <v>37.54</v>
          </cell>
          <cell r="N1764" t="str">
            <v>Line</v>
          </cell>
          <cell r="O1764">
            <v>0</v>
          </cell>
          <cell r="P1764">
            <v>0</v>
          </cell>
          <cell r="Q1764">
            <v>0</v>
          </cell>
          <cell r="R1764">
            <v>37.54</v>
          </cell>
          <cell r="S1764">
            <v>0</v>
          </cell>
        </row>
        <row r="1765">
          <cell r="B1765" t="str">
            <v>Power Systems</v>
          </cell>
          <cell r="C1765">
            <v>888</v>
          </cell>
          <cell r="D1765" t="str">
            <v>Not A &amp; G</v>
          </cell>
          <cell r="E1765">
            <v>8880</v>
          </cell>
          <cell r="F1765" t="str">
            <v>Dsbn Sup Svc/Meters Dade</v>
          </cell>
          <cell r="G1765" t="str">
            <v>BU</v>
          </cell>
          <cell r="H1765" t="str">
            <v>I</v>
          </cell>
          <cell r="I1765" t="str">
            <v>05193</v>
          </cell>
          <cell r="J1765" t="str">
            <v>CONNECT &amp; DISCONNECT SPEC</v>
          </cell>
          <cell r="K1765">
            <v>3</v>
          </cell>
          <cell r="L1765">
            <v>18.920000000000002</v>
          </cell>
          <cell r="M1765">
            <v>56.760000000000005</v>
          </cell>
          <cell r="N1765" t="str">
            <v>Line</v>
          </cell>
          <cell r="O1765">
            <v>0</v>
          </cell>
          <cell r="P1765">
            <v>0</v>
          </cell>
          <cell r="Q1765">
            <v>0</v>
          </cell>
          <cell r="R1765">
            <v>56.760000000000005</v>
          </cell>
          <cell r="S1765">
            <v>0</v>
          </cell>
        </row>
        <row r="1766">
          <cell r="B1766" t="str">
            <v>Power Systems</v>
          </cell>
          <cell r="C1766">
            <v>888</v>
          </cell>
          <cell r="D1766" t="str">
            <v>Not A &amp; G</v>
          </cell>
          <cell r="E1766">
            <v>8880</v>
          </cell>
          <cell r="F1766" t="str">
            <v>Dsbn Sup Svc/Meters Dade</v>
          </cell>
          <cell r="G1766" t="str">
            <v>BU</v>
          </cell>
          <cell r="H1766" t="str">
            <v>I</v>
          </cell>
          <cell r="I1766" t="str">
            <v>05193</v>
          </cell>
          <cell r="J1766" t="str">
            <v>CONNECT &amp; DISCONNECT SPEC</v>
          </cell>
          <cell r="K1766">
            <v>1</v>
          </cell>
          <cell r="L1766">
            <v>18.97</v>
          </cell>
          <cell r="M1766">
            <v>18.97</v>
          </cell>
          <cell r="N1766" t="str">
            <v>Line</v>
          </cell>
          <cell r="O1766">
            <v>0</v>
          </cell>
          <cell r="P1766">
            <v>0</v>
          </cell>
          <cell r="Q1766">
            <v>0</v>
          </cell>
          <cell r="R1766">
            <v>18.97</v>
          </cell>
          <cell r="S1766">
            <v>0</v>
          </cell>
        </row>
        <row r="1767">
          <cell r="B1767" t="str">
            <v>Power Systems</v>
          </cell>
          <cell r="C1767">
            <v>888</v>
          </cell>
          <cell r="D1767" t="str">
            <v>Not A &amp; G</v>
          </cell>
          <cell r="E1767">
            <v>8880</v>
          </cell>
          <cell r="F1767" t="str">
            <v>Dsbn Sup Svc/Meters Dade</v>
          </cell>
          <cell r="G1767" t="str">
            <v>BU</v>
          </cell>
          <cell r="H1767" t="str">
            <v>I</v>
          </cell>
          <cell r="I1767" t="str">
            <v>05193</v>
          </cell>
          <cell r="J1767" t="str">
            <v>CONNECT &amp; DISCONNECT SPEC</v>
          </cell>
          <cell r="K1767">
            <v>2</v>
          </cell>
          <cell r="L1767">
            <v>19.07</v>
          </cell>
          <cell r="M1767">
            <v>38.14</v>
          </cell>
          <cell r="N1767" t="str">
            <v>Line</v>
          </cell>
          <cell r="O1767">
            <v>0</v>
          </cell>
          <cell r="P1767">
            <v>0</v>
          </cell>
          <cell r="Q1767">
            <v>0</v>
          </cell>
          <cell r="R1767">
            <v>38.14</v>
          </cell>
          <cell r="S1767">
            <v>0</v>
          </cell>
        </row>
        <row r="1768">
          <cell r="B1768" t="str">
            <v>Power Systems</v>
          </cell>
          <cell r="C1768">
            <v>888</v>
          </cell>
          <cell r="D1768" t="str">
            <v>Not A &amp; G</v>
          </cell>
          <cell r="E1768">
            <v>8880</v>
          </cell>
          <cell r="F1768" t="str">
            <v>Dsbn Sup Svc/Meters Dade</v>
          </cell>
          <cell r="G1768" t="str">
            <v>BU</v>
          </cell>
          <cell r="H1768" t="str">
            <v>I</v>
          </cell>
          <cell r="I1768" t="str">
            <v>05193</v>
          </cell>
          <cell r="J1768" t="str">
            <v>CONNECT &amp; DISCONNECT SPEC</v>
          </cell>
          <cell r="K1768">
            <v>13</v>
          </cell>
          <cell r="L1768">
            <v>19.22</v>
          </cell>
          <cell r="M1768">
            <v>249.85999999999999</v>
          </cell>
          <cell r="N1768" t="str">
            <v>Line</v>
          </cell>
          <cell r="O1768">
            <v>0</v>
          </cell>
          <cell r="P1768">
            <v>0</v>
          </cell>
          <cell r="Q1768">
            <v>0</v>
          </cell>
          <cell r="R1768">
            <v>249.85999999999999</v>
          </cell>
          <cell r="S1768">
            <v>0</v>
          </cell>
        </row>
        <row r="1769">
          <cell r="B1769" t="str">
            <v>Power Systems</v>
          </cell>
          <cell r="C1769">
            <v>888</v>
          </cell>
          <cell r="D1769" t="str">
            <v>Not A &amp; G</v>
          </cell>
          <cell r="E1769">
            <v>8880</v>
          </cell>
          <cell r="F1769" t="str">
            <v>Dsbn Sup Svc/Meters Dade</v>
          </cell>
          <cell r="G1769" t="str">
            <v>BU</v>
          </cell>
          <cell r="H1769" t="str">
            <v>I</v>
          </cell>
          <cell r="I1769" t="str">
            <v>05193</v>
          </cell>
          <cell r="J1769" t="str">
            <v>CONNECT &amp; DISCONNECT SPEC</v>
          </cell>
          <cell r="K1769">
            <v>1</v>
          </cell>
          <cell r="L1769">
            <v>22.5</v>
          </cell>
          <cell r="M1769">
            <v>22.5</v>
          </cell>
          <cell r="N1769" t="str">
            <v>Line</v>
          </cell>
          <cell r="O1769">
            <v>0</v>
          </cell>
          <cell r="P1769">
            <v>0</v>
          </cell>
          <cell r="Q1769">
            <v>0</v>
          </cell>
          <cell r="R1769">
            <v>22.5</v>
          </cell>
          <cell r="S1769">
            <v>0</v>
          </cell>
        </row>
        <row r="1770">
          <cell r="B1770" t="str">
            <v>Power Systems</v>
          </cell>
          <cell r="C1770">
            <v>888</v>
          </cell>
          <cell r="D1770" t="str">
            <v>Not A &amp; G</v>
          </cell>
          <cell r="E1770">
            <v>8880</v>
          </cell>
          <cell r="F1770" t="str">
            <v>Dsbn Sup Svc/Meters Dade</v>
          </cell>
          <cell r="G1770" t="str">
            <v>BU</v>
          </cell>
          <cell r="H1770" t="str">
            <v>I</v>
          </cell>
          <cell r="I1770" t="str">
            <v>05193</v>
          </cell>
          <cell r="J1770" t="str">
            <v>CONNECT &amp; DISCONNECT SPEC</v>
          </cell>
          <cell r="K1770">
            <v>1</v>
          </cell>
          <cell r="L1770">
            <v>25.15</v>
          </cell>
          <cell r="M1770">
            <v>25.15</v>
          </cell>
          <cell r="N1770" t="str">
            <v>Line</v>
          </cell>
          <cell r="O1770">
            <v>0</v>
          </cell>
          <cell r="P1770">
            <v>0</v>
          </cell>
          <cell r="Q1770">
            <v>0</v>
          </cell>
          <cell r="R1770">
            <v>25.15</v>
          </cell>
          <cell r="S1770">
            <v>0</v>
          </cell>
        </row>
        <row r="1771">
          <cell r="B1771" t="str">
            <v>Power Systems</v>
          </cell>
          <cell r="C1771">
            <v>888</v>
          </cell>
          <cell r="D1771" t="str">
            <v>Not A &amp; G</v>
          </cell>
          <cell r="E1771">
            <v>8880</v>
          </cell>
          <cell r="F1771" t="str">
            <v>Dsbn Sup Svc/Meters Dade</v>
          </cell>
          <cell r="G1771" t="str">
            <v>BU</v>
          </cell>
          <cell r="H1771" t="str">
            <v>I</v>
          </cell>
          <cell r="I1771" t="str">
            <v>05258</v>
          </cell>
          <cell r="J1771" t="str">
            <v>DISPATCHER CLERK</v>
          </cell>
          <cell r="K1771">
            <v>2</v>
          </cell>
          <cell r="L1771">
            <v>20.25</v>
          </cell>
          <cell r="M1771">
            <v>40.5</v>
          </cell>
          <cell r="N1771" t="str">
            <v>Barg Unit Supp</v>
          </cell>
          <cell r="O1771">
            <v>0</v>
          </cell>
          <cell r="P1771">
            <v>0</v>
          </cell>
          <cell r="Q1771">
            <v>40.5</v>
          </cell>
          <cell r="R1771">
            <v>0</v>
          </cell>
          <cell r="S1771">
            <v>0</v>
          </cell>
        </row>
        <row r="1772">
          <cell r="B1772" t="str">
            <v>Power Systems</v>
          </cell>
          <cell r="C1772">
            <v>888</v>
          </cell>
          <cell r="D1772" t="str">
            <v>Not A &amp; G</v>
          </cell>
          <cell r="E1772">
            <v>8880</v>
          </cell>
          <cell r="F1772" t="str">
            <v>Dsbn Sup Svc/Meters Dade</v>
          </cell>
          <cell r="G1772" t="str">
            <v>BU</v>
          </cell>
          <cell r="H1772" t="str">
            <v>I</v>
          </cell>
          <cell r="I1772" t="str">
            <v>05E05</v>
          </cell>
          <cell r="J1772" t="str">
            <v>OPERATION CLERK A STENO EARLY</v>
          </cell>
          <cell r="K1772">
            <v>1</v>
          </cell>
          <cell r="L1772">
            <v>20.12</v>
          </cell>
          <cell r="M1772">
            <v>20.12</v>
          </cell>
          <cell r="N1772" t="str">
            <v>Barg Unit Supp</v>
          </cell>
          <cell r="O1772">
            <v>0</v>
          </cell>
          <cell r="P1772">
            <v>0</v>
          </cell>
          <cell r="Q1772">
            <v>20.12</v>
          </cell>
          <cell r="R1772">
            <v>0</v>
          </cell>
          <cell r="S1772">
            <v>0</v>
          </cell>
        </row>
        <row r="1773">
          <cell r="B1773" t="str">
            <v>Power Systems</v>
          </cell>
          <cell r="C1773">
            <v>888</v>
          </cell>
          <cell r="D1773" t="str">
            <v>Not A &amp; G</v>
          </cell>
          <cell r="E1773">
            <v>8880</v>
          </cell>
          <cell r="F1773" t="str">
            <v>Dsbn Sup Svc/Meters Dade</v>
          </cell>
          <cell r="G1773" t="str">
            <v>BU</v>
          </cell>
          <cell r="H1773" t="str">
            <v>I</v>
          </cell>
          <cell r="I1773" t="str">
            <v>05E25</v>
          </cell>
          <cell r="J1773" t="str">
            <v>CHIEF METER ELECT EARLY</v>
          </cell>
          <cell r="K1773">
            <v>2</v>
          </cell>
          <cell r="L1773">
            <v>27.71</v>
          </cell>
          <cell r="M1773">
            <v>55.42</v>
          </cell>
          <cell r="N1773" t="str">
            <v>Line</v>
          </cell>
          <cell r="O1773">
            <v>0</v>
          </cell>
          <cell r="P1773">
            <v>0</v>
          </cell>
          <cell r="Q1773">
            <v>0</v>
          </cell>
          <cell r="R1773">
            <v>55.42</v>
          </cell>
          <cell r="S1773">
            <v>0</v>
          </cell>
        </row>
        <row r="1774">
          <cell r="B1774" t="str">
            <v>Power Systems</v>
          </cell>
          <cell r="C1774">
            <v>888</v>
          </cell>
          <cell r="D1774" t="str">
            <v>Not A &amp; G</v>
          </cell>
          <cell r="E1774">
            <v>8880</v>
          </cell>
          <cell r="F1774" t="str">
            <v>Dsbn Sup Svc/Meters Dade</v>
          </cell>
          <cell r="G1774" t="str">
            <v>BU</v>
          </cell>
          <cell r="H1774" t="str">
            <v>I</v>
          </cell>
          <cell r="I1774" t="str">
            <v>05E34</v>
          </cell>
          <cell r="J1774" t="str">
            <v>METER ELECT B EARLY</v>
          </cell>
          <cell r="K1774">
            <v>8</v>
          </cell>
          <cell r="L1774">
            <v>20.37</v>
          </cell>
          <cell r="M1774">
            <v>162.96</v>
          </cell>
          <cell r="N1774" t="str">
            <v>Line</v>
          </cell>
          <cell r="O1774">
            <v>0</v>
          </cell>
          <cell r="P1774">
            <v>0</v>
          </cell>
          <cell r="Q1774">
            <v>0</v>
          </cell>
          <cell r="R1774">
            <v>162.96</v>
          </cell>
          <cell r="S1774">
            <v>0</v>
          </cell>
        </row>
        <row r="1775">
          <cell r="B1775" t="str">
            <v>Power Systems</v>
          </cell>
          <cell r="C1775">
            <v>888</v>
          </cell>
          <cell r="D1775" t="str">
            <v>Not A &amp; G</v>
          </cell>
          <cell r="E1775">
            <v>8880</v>
          </cell>
          <cell r="F1775" t="str">
            <v>Dsbn Sup Svc/Meters Dade</v>
          </cell>
          <cell r="G1775" t="str">
            <v>BU</v>
          </cell>
          <cell r="H1775" t="str">
            <v>I</v>
          </cell>
          <cell r="I1775" t="str">
            <v>05E35</v>
          </cell>
          <cell r="J1775" t="str">
            <v>METER ELECT A EARLY</v>
          </cell>
          <cell r="K1775">
            <v>9</v>
          </cell>
          <cell r="L1775">
            <v>25.28</v>
          </cell>
          <cell r="M1775">
            <v>227.52</v>
          </cell>
          <cell r="N1775" t="str">
            <v>Line</v>
          </cell>
          <cell r="O1775">
            <v>0</v>
          </cell>
          <cell r="P1775">
            <v>0</v>
          </cell>
          <cell r="Q1775">
            <v>0</v>
          </cell>
          <cell r="R1775">
            <v>227.52</v>
          </cell>
          <cell r="S1775">
            <v>0</v>
          </cell>
        </row>
        <row r="1776">
          <cell r="B1776" t="str">
            <v>Power Systems</v>
          </cell>
          <cell r="C1776">
            <v>881</v>
          </cell>
          <cell r="D1776" t="str">
            <v>Not A &amp; G</v>
          </cell>
          <cell r="E1776">
            <v>8810</v>
          </cell>
          <cell r="F1776" t="str">
            <v>Meter Test Electronics</v>
          </cell>
          <cell r="G1776" t="str">
            <v>BU</v>
          </cell>
          <cell r="H1776" t="str">
            <v>I</v>
          </cell>
          <cell r="I1776" t="str">
            <v>05957</v>
          </cell>
          <cell r="J1776" t="str">
            <v>ELECTRONIC TECH</v>
          </cell>
          <cell r="K1776">
            <v>7</v>
          </cell>
          <cell r="L1776">
            <v>27.53</v>
          </cell>
          <cell r="M1776">
            <v>192.71</v>
          </cell>
          <cell r="N1776" t="str">
            <v>Line</v>
          </cell>
          <cell r="O1776">
            <v>0</v>
          </cell>
          <cell r="P1776">
            <v>0</v>
          </cell>
          <cell r="Q1776">
            <v>0</v>
          </cell>
          <cell r="R1776">
            <v>192.71</v>
          </cell>
          <cell r="S1776">
            <v>0</v>
          </cell>
        </row>
        <row r="1777">
          <cell r="B1777" t="str">
            <v>Power Systems</v>
          </cell>
          <cell r="C1777">
            <v>888</v>
          </cell>
          <cell r="D1777" t="str">
            <v>Not A &amp; G</v>
          </cell>
          <cell r="E1777">
            <v>8880</v>
          </cell>
          <cell r="F1777" t="str">
            <v>Dsbn Sup Svc/Meters Dade</v>
          </cell>
          <cell r="G1777" t="str">
            <v>BU</v>
          </cell>
          <cell r="H1777" t="str">
            <v>I</v>
          </cell>
          <cell r="I1777" t="str">
            <v>05E57</v>
          </cell>
          <cell r="J1777" t="str">
            <v>ELECTRONIC TECH EARLY</v>
          </cell>
          <cell r="K1777">
            <v>1</v>
          </cell>
          <cell r="L1777">
            <v>27.53</v>
          </cell>
          <cell r="M1777">
            <v>27.53</v>
          </cell>
          <cell r="N1777" t="str">
            <v>Line</v>
          </cell>
          <cell r="O1777">
            <v>0</v>
          </cell>
          <cell r="P1777">
            <v>0</v>
          </cell>
          <cell r="Q1777">
            <v>0</v>
          </cell>
          <cell r="R1777">
            <v>27.53</v>
          </cell>
          <cell r="S1777">
            <v>0</v>
          </cell>
        </row>
        <row r="1778">
          <cell r="B1778" t="str">
            <v>Power Systems</v>
          </cell>
          <cell r="C1778">
            <v>888</v>
          </cell>
          <cell r="D1778" t="str">
            <v>Not A &amp; G</v>
          </cell>
          <cell r="E1778">
            <v>8880</v>
          </cell>
          <cell r="F1778" t="str">
            <v>Dsbn Sup Svc/Meters Dade</v>
          </cell>
          <cell r="G1778" t="str">
            <v>BU</v>
          </cell>
          <cell r="H1778" t="str">
            <v>I</v>
          </cell>
          <cell r="I1778" t="str">
            <v>05E58</v>
          </cell>
          <cell r="J1778" t="str">
            <v>DISPATCHER CLERK EARLY</v>
          </cell>
          <cell r="K1778">
            <v>1</v>
          </cell>
          <cell r="L1778">
            <v>20.25</v>
          </cell>
          <cell r="M1778">
            <v>20.25</v>
          </cell>
          <cell r="N1778" t="str">
            <v>Barg Unit Supp</v>
          </cell>
          <cell r="O1778">
            <v>0</v>
          </cell>
          <cell r="P1778">
            <v>0</v>
          </cell>
          <cell r="Q1778">
            <v>20.25</v>
          </cell>
          <cell r="R1778">
            <v>0</v>
          </cell>
          <cell r="S1778">
            <v>0</v>
          </cell>
        </row>
        <row r="1779">
          <cell r="B1779" t="str">
            <v>Power Systems</v>
          </cell>
          <cell r="C1779">
            <v>492</v>
          </cell>
          <cell r="D1779" t="str">
            <v>Not A &amp; G</v>
          </cell>
          <cell r="E1779">
            <v>4589</v>
          </cell>
          <cell r="F1779" t="str">
            <v>Dsbn Sup Svc/Meters East</v>
          </cell>
          <cell r="G1779" t="str">
            <v>XM</v>
          </cell>
          <cell r="H1779" t="str">
            <v>M</v>
          </cell>
          <cell r="I1779" t="str">
            <v>01MK6</v>
          </cell>
          <cell r="J1779" t="str">
            <v>DISTRIBUTION OPERATIONS MGR I</v>
          </cell>
          <cell r="K1779">
            <v>1</v>
          </cell>
          <cell r="L1779">
            <v>46.88</v>
          </cell>
          <cell r="M1779">
            <v>46.88</v>
          </cell>
          <cell r="N1779" t="str">
            <v>Spv/Sup</v>
          </cell>
          <cell r="O1779">
            <v>0</v>
          </cell>
          <cell r="P1779">
            <v>46.88</v>
          </cell>
          <cell r="Q1779">
            <v>0</v>
          </cell>
          <cell r="R1779">
            <v>0</v>
          </cell>
          <cell r="S1779">
            <v>0</v>
          </cell>
        </row>
        <row r="1780">
          <cell r="B1780" t="str">
            <v>Power Systems</v>
          </cell>
          <cell r="C1780">
            <v>492</v>
          </cell>
          <cell r="D1780" t="str">
            <v>Not A &amp; G</v>
          </cell>
          <cell r="E1780">
            <v>4589</v>
          </cell>
          <cell r="F1780" t="str">
            <v>Dsbn Sup Svc/Meters East</v>
          </cell>
          <cell r="G1780" t="str">
            <v>XM</v>
          </cell>
          <cell r="H1780" t="str">
            <v>S</v>
          </cell>
          <cell r="I1780" t="str">
            <v>01MP5</v>
          </cell>
          <cell r="J1780" t="str">
            <v>DISTRIBUTION SUPV II</v>
          </cell>
          <cell r="K1780">
            <v>1</v>
          </cell>
          <cell r="L1780">
            <v>35.799999999999997</v>
          </cell>
          <cell r="M1780">
            <v>35.799999999999997</v>
          </cell>
          <cell r="N1780" t="str">
            <v>Spv/Sup</v>
          </cell>
          <cell r="O1780">
            <v>0</v>
          </cell>
          <cell r="P1780">
            <v>35.799999999999997</v>
          </cell>
          <cell r="Q1780">
            <v>0</v>
          </cell>
          <cell r="R1780">
            <v>0</v>
          </cell>
          <cell r="S1780">
            <v>0</v>
          </cell>
        </row>
        <row r="1781">
          <cell r="B1781" t="str">
            <v>Power Systems</v>
          </cell>
          <cell r="C1781">
            <v>492</v>
          </cell>
          <cell r="D1781" t="str">
            <v>Not A &amp; G</v>
          </cell>
          <cell r="E1781">
            <v>4589</v>
          </cell>
          <cell r="F1781" t="str">
            <v>Dsbn Sup Svc/Meters East</v>
          </cell>
          <cell r="G1781" t="str">
            <v>XM</v>
          </cell>
          <cell r="H1781" t="str">
            <v>S</v>
          </cell>
          <cell r="I1781" t="str">
            <v>01MQ5</v>
          </cell>
          <cell r="J1781" t="str">
            <v>DISTRIBUTION SUPERVISOR III</v>
          </cell>
          <cell r="K1781">
            <v>1</v>
          </cell>
          <cell r="L1781">
            <v>29.91</v>
          </cell>
          <cell r="M1781">
            <v>29.91</v>
          </cell>
          <cell r="N1781" t="str">
            <v>Spv/Sup</v>
          </cell>
          <cell r="O1781">
            <v>0</v>
          </cell>
          <cell r="P1781">
            <v>29.91</v>
          </cell>
          <cell r="Q1781">
            <v>0</v>
          </cell>
          <cell r="R1781">
            <v>0</v>
          </cell>
          <cell r="S1781">
            <v>0</v>
          </cell>
        </row>
        <row r="1782">
          <cell r="B1782" t="str">
            <v>Power Systems</v>
          </cell>
          <cell r="C1782">
            <v>492</v>
          </cell>
          <cell r="D1782" t="str">
            <v>Not A &amp; G</v>
          </cell>
          <cell r="E1782">
            <v>4580</v>
          </cell>
          <cell r="F1782" t="str">
            <v>Dsbn Sup Svc/Meters East</v>
          </cell>
          <cell r="G1782" t="str">
            <v>BU</v>
          </cell>
          <cell r="H1782" t="str">
            <v>I</v>
          </cell>
          <cell r="I1782" t="str">
            <v>05193</v>
          </cell>
          <cell r="J1782" t="str">
            <v>CONNECT &amp; DISCONNECT SPEC</v>
          </cell>
          <cell r="K1782">
            <v>7</v>
          </cell>
          <cell r="L1782">
            <v>19.22</v>
          </cell>
          <cell r="M1782">
            <v>134.54</v>
          </cell>
          <cell r="N1782" t="str">
            <v>Line</v>
          </cell>
          <cell r="O1782">
            <v>0</v>
          </cell>
          <cell r="P1782">
            <v>0</v>
          </cell>
          <cell r="Q1782">
            <v>0</v>
          </cell>
          <cell r="R1782">
            <v>134.54</v>
          </cell>
          <cell r="S1782">
            <v>0</v>
          </cell>
        </row>
        <row r="1783">
          <cell r="B1783" t="str">
            <v>Power Systems</v>
          </cell>
          <cell r="C1783">
            <v>492</v>
          </cell>
          <cell r="D1783" t="str">
            <v>Not A &amp; G</v>
          </cell>
          <cell r="E1783">
            <v>4580</v>
          </cell>
          <cell r="F1783" t="str">
            <v>Dsbn Sup Svc/Meters East</v>
          </cell>
          <cell r="G1783" t="str">
            <v>BU</v>
          </cell>
          <cell r="H1783" t="str">
            <v>I</v>
          </cell>
          <cell r="I1783" t="str">
            <v>05193</v>
          </cell>
          <cell r="J1783" t="str">
            <v>CONNECT &amp; DISCONNECT SPEC</v>
          </cell>
          <cell r="K1783">
            <v>1</v>
          </cell>
          <cell r="L1783">
            <v>21.16</v>
          </cell>
          <cell r="M1783">
            <v>21.16</v>
          </cell>
          <cell r="N1783" t="str">
            <v>Line</v>
          </cell>
          <cell r="O1783">
            <v>0</v>
          </cell>
          <cell r="P1783">
            <v>0</v>
          </cell>
          <cell r="Q1783">
            <v>0</v>
          </cell>
          <cell r="R1783">
            <v>21.16</v>
          </cell>
          <cell r="S1783">
            <v>0</v>
          </cell>
        </row>
        <row r="1784">
          <cell r="B1784" t="str">
            <v>Power Systems</v>
          </cell>
          <cell r="C1784">
            <v>492</v>
          </cell>
          <cell r="D1784" t="str">
            <v>Not A &amp; G</v>
          </cell>
          <cell r="E1784">
            <v>4580</v>
          </cell>
          <cell r="F1784" t="str">
            <v>Dsbn Sup Svc/Meters East</v>
          </cell>
          <cell r="G1784" t="str">
            <v>BU</v>
          </cell>
          <cell r="H1784" t="str">
            <v>I</v>
          </cell>
          <cell r="I1784" t="str">
            <v>05193</v>
          </cell>
          <cell r="J1784" t="str">
            <v>CONNECT &amp; DISCONNECT SPEC</v>
          </cell>
          <cell r="K1784">
            <v>1</v>
          </cell>
          <cell r="L1784">
            <v>23.18</v>
          </cell>
          <cell r="M1784">
            <v>23.18</v>
          </cell>
          <cell r="N1784" t="str">
            <v>Line</v>
          </cell>
          <cell r="O1784">
            <v>0</v>
          </cell>
          <cell r="P1784">
            <v>0</v>
          </cell>
          <cell r="Q1784">
            <v>0</v>
          </cell>
          <cell r="R1784">
            <v>23.18</v>
          </cell>
          <cell r="S1784">
            <v>0</v>
          </cell>
        </row>
        <row r="1785">
          <cell r="B1785" t="str">
            <v>Power Systems</v>
          </cell>
          <cell r="C1785">
            <v>492</v>
          </cell>
          <cell r="D1785" t="str">
            <v>Not A &amp; G</v>
          </cell>
          <cell r="E1785">
            <v>4580</v>
          </cell>
          <cell r="F1785" t="str">
            <v>Dsbn Sup Svc/Meters East</v>
          </cell>
          <cell r="G1785" t="str">
            <v>BU</v>
          </cell>
          <cell r="H1785" t="str">
            <v>I</v>
          </cell>
          <cell r="I1785" t="str">
            <v>05193</v>
          </cell>
          <cell r="J1785" t="str">
            <v>CONNECT &amp; DISCONNECT SPEC</v>
          </cell>
          <cell r="K1785">
            <v>1</v>
          </cell>
          <cell r="L1785">
            <v>25.15</v>
          </cell>
          <cell r="M1785">
            <v>25.15</v>
          </cell>
          <cell r="N1785" t="str">
            <v>Line</v>
          </cell>
          <cell r="O1785">
            <v>0</v>
          </cell>
          <cell r="P1785">
            <v>0</v>
          </cell>
          <cell r="Q1785">
            <v>0</v>
          </cell>
          <cell r="R1785">
            <v>25.15</v>
          </cell>
          <cell r="S1785">
            <v>0</v>
          </cell>
        </row>
        <row r="1786">
          <cell r="B1786" t="str">
            <v>Power Systems</v>
          </cell>
          <cell r="C1786">
            <v>492</v>
          </cell>
          <cell r="D1786" t="str">
            <v>Not A &amp; G</v>
          </cell>
          <cell r="E1786">
            <v>4589</v>
          </cell>
          <cell r="F1786" t="str">
            <v>Dsbn Sup Svc/Meters East</v>
          </cell>
          <cell r="G1786" t="str">
            <v>BU</v>
          </cell>
          <cell r="H1786" t="str">
            <v>I</v>
          </cell>
          <cell r="I1786" t="str">
            <v>05193</v>
          </cell>
          <cell r="J1786" t="str">
            <v>CONNECT &amp; DISCONNECT SPECIALIS</v>
          </cell>
          <cell r="K1786">
            <v>1</v>
          </cell>
          <cell r="L1786">
            <v>19.22</v>
          </cell>
          <cell r="M1786">
            <v>19.22</v>
          </cell>
          <cell r="N1786" t="str">
            <v>Line</v>
          </cell>
          <cell r="O1786">
            <v>0</v>
          </cell>
          <cell r="P1786">
            <v>0</v>
          </cell>
          <cell r="Q1786">
            <v>0</v>
          </cell>
          <cell r="R1786">
            <v>19.22</v>
          </cell>
          <cell r="S1786">
            <v>0</v>
          </cell>
        </row>
        <row r="1787">
          <cell r="B1787" t="str">
            <v>Power Systems</v>
          </cell>
          <cell r="C1787">
            <v>492</v>
          </cell>
          <cell r="D1787" t="str">
            <v>Not A &amp; G</v>
          </cell>
          <cell r="E1787">
            <v>4580</v>
          </cell>
          <cell r="F1787" t="str">
            <v>Dsbn Sup Svc/Meters East</v>
          </cell>
          <cell r="G1787" t="str">
            <v>BU</v>
          </cell>
          <cell r="H1787" t="str">
            <v>I</v>
          </cell>
          <cell r="I1787" t="str">
            <v>05258</v>
          </cell>
          <cell r="J1787" t="str">
            <v>DISPATCHER CLERK</v>
          </cell>
          <cell r="K1787">
            <v>1</v>
          </cell>
          <cell r="L1787">
            <v>20.25</v>
          </cell>
          <cell r="M1787">
            <v>20.25</v>
          </cell>
          <cell r="N1787" t="str">
            <v>Barg Unit Supp</v>
          </cell>
          <cell r="O1787">
            <v>0</v>
          </cell>
          <cell r="P1787">
            <v>0</v>
          </cell>
          <cell r="Q1787">
            <v>20.25</v>
          </cell>
          <cell r="R1787">
            <v>0</v>
          </cell>
          <cell r="S1787">
            <v>0</v>
          </cell>
        </row>
        <row r="1788">
          <cell r="B1788" t="str">
            <v>Power Systems</v>
          </cell>
          <cell r="C1788">
            <v>492</v>
          </cell>
          <cell r="D1788" t="str">
            <v>Not A &amp; G</v>
          </cell>
          <cell r="E1788">
            <v>4580</v>
          </cell>
          <cell r="F1788" t="str">
            <v>Dsbn Sup Svc/Meters East</v>
          </cell>
          <cell r="G1788" t="str">
            <v>BU</v>
          </cell>
          <cell r="H1788" t="str">
            <v>I</v>
          </cell>
          <cell r="I1788" t="str">
            <v>05534</v>
          </cell>
          <cell r="J1788" t="str">
            <v>METER ELECT B</v>
          </cell>
          <cell r="K1788">
            <v>1</v>
          </cell>
          <cell r="L1788">
            <v>20.37</v>
          </cell>
          <cell r="M1788">
            <v>20.37</v>
          </cell>
          <cell r="N1788" t="str">
            <v>Line</v>
          </cell>
          <cell r="O1788">
            <v>0</v>
          </cell>
          <cell r="P1788">
            <v>0</v>
          </cell>
          <cell r="Q1788">
            <v>0</v>
          </cell>
          <cell r="R1788">
            <v>20.37</v>
          </cell>
          <cell r="S1788">
            <v>0</v>
          </cell>
        </row>
        <row r="1789">
          <cell r="B1789" t="str">
            <v>Power Systems</v>
          </cell>
          <cell r="C1789">
            <v>492</v>
          </cell>
          <cell r="D1789" t="str">
            <v>Not A &amp; G</v>
          </cell>
          <cell r="E1789">
            <v>4580</v>
          </cell>
          <cell r="F1789" t="str">
            <v>Dsbn Sup Svc/Meters East</v>
          </cell>
          <cell r="G1789" t="str">
            <v>BU</v>
          </cell>
          <cell r="H1789" t="str">
            <v>I</v>
          </cell>
          <cell r="I1789" t="str">
            <v>05E05</v>
          </cell>
          <cell r="J1789" t="str">
            <v>OPERATION CLERK A STENO EARLY</v>
          </cell>
          <cell r="K1789">
            <v>1</v>
          </cell>
          <cell r="L1789">
            <v>20.12</v>
          </cell>
          <cell r="M1789">
            <v>20.12</v>
          </cell>
          <cell r="N1789" t="str">
            <v>Barg Unit Supp</v>
          </cell>
          <cell r="O1789">
            <v>0</v>
          </cell>
          <cell r="P1789">
            <v>0</v>
          </cell>
          <cell r="Q1789">
            <v>20.12</v>
          </cell>
          <cell r="R1789">
            <v>0</v>
          </cell>
          <cell r="S1789">
            <v>0</v>
          </cell>
        </row>
        <row r="1790">
          <cell r="B1790" t="str">
            <v>Power Systems</v>
          </cell>
          <cell r="C1790">
            <v>492</v>
          </cell>
          <cell r="D1790" t="str">
            <v>Not A &amp; G</v>
          </cell>
          <cell r="E1790">
            <v>4580</v>
          </cell>
          <cell r="F1790" t="str">
            <v>Dsbn Sup Svc/Meters East</v>
          </cell>
          <cell r="G1790" t="str">
            <v>BU</v>
          </cell>
          <cell r="H1790" t="str">
            <v>I</v>
          </cell>
          <cell r="I1790" t="str">
            <v>05E25</v>
          </cell>
          <cell r="J1790" t="str">
            <v>CHIEF METER ELECT EARLY</v>
          </cell>
          <cell r="K1790">
            <v>1</v>
          </cell>
          <cell r="L1790">
            <v>27.71</v>
          </cell>
          <cell r="M1790">
            <v>27.71</v>
          </cell>
          <cell r="N1790" t="str">
            <v>Line</v>
          </cell>
          <cell r="O1790">
            <v>0</v>
          </cell>
          <cell r="P1790">
            <v>0</v>
          </cell>
          <cell r="Q1790">
            <v>0</v>
          </cell>
          <cell r="R1790">
            <v>27.71</v>
          </cell>
          <cell r="S1790">
            <v>0</v>
          </cell>
        </row>
        <row r="1791">
          <cell r="B1791" t="str">
            <v>Power Systems</v>
          </cell>
          <cell r="C1791">
            <v>492</v>
          </cell>
          <cell r="D1791" t="str">
            <v>Not A &amp; G</v>
          </cell>
          <cell r="E1791">
            <v>4580</v>
          </cell>
          <cell r="F1791" t="str">
            <v>Dsbn Sup Svc/Meters East</v>
          </cell>
          <cell r="G1791" t="str">
            <v>BU</v>
          </cell>
          <cell r="H1791" t="str">
            <v>I</v>
          </cell>
          <cell r="I1791" t="str">
            <v>05E34</v>
          </cell>
          <cell r="J1791" t="str">
            <v>METER ELECT B EARLY</v>
          </cell>
          <cell r="K1791">
            <v>1</v>
          </cell>
          <cell r="L1791">
            <v>19.77</v>
          </cell>
          <cell r="M1791">
            <v>19.77</v>
          </cell>
          <cell r="N1791" t="str">
            <v>Line</v>
          </cell>
          <cell r="O1791">
            <v>0</v>
          </cell>
          <cell r="P1791">
            <v>0</v>
          </cell>
          <cell r="Q1791">
            <v>0</v>
          </cell>
          <cell r="R1791">
            <v>19.77</v>
          </cell>
          <cell r="S1791">
            <v>0</v>
          </cell>
        </row>
        <row r="1792">
          <cell r="B1792" t="str">
            <v>Power Systems</v>
          </cell>
          <cell r="C1792">
            <v>492</v>
          </cell>
          <cell r="D1792" t="str">
            <v>Not A &amp; G</v>
          </cell>
          <cell r="E1792">
            <v>4580</v>
          </cell>
          <cell r="F1792" t="str">
            <v>Dsbn Sup Svc/Meters East</v>
          </cell>
          <cell r="G1792" t="str">
            <v>BU</v>
          </cell>
          <cell r="H1792" t="str">
            <v>I</v>
          </cell>
          <cell r="I1792" t="str">
            <v>05E34</v>
          </cell>
          <cell r="J1792" t="str">
            <v>METER ELECT B EARLY</v>
          </cell>
          <cell r="K1792">
            <v>2</v>
          </cell>
          <cell r="L1792">
            <v>20.37</v>
          </cell>
          <cell r="M1792">
            <v>40.74</v>
          </cell>
          <cell r="N1792" t="str">
            <v>Line</v>
          </cell>
          <cell r="O1792">
            <v>0</v>
          </cell>
          <cell r="P1792">
            <v>0</v>
          </cell>
          <cell r="Q1792">
            <v>0</v>
          </cell>
          <cell r="R1792">
            <v>40.74</v>
          </cell>
          <cell r="S1792">
            <v>0</v>
          </cell>
        </row>
        <row r="1793">
          <cell r="B1793" t="str">
            <v>Power Systems</v>
          </cell>
          <cell r="C1793">
            <v>492</v>
          </cell>
          <cell r="D1793" t="str">
            <v>Not A &amp; G</v>
          </cell>
          <cell r="E1793">
            <v>4580</v>
          </cell>
          <cell r="F1793" t="str">
            <v>Dsbn Sup Svc/Meters East</v>
          </cell>
          <cell r="G1793" t="str">
            <v>BU</v>
          </cell>
          <cell r="H1793" t="str">
            <v>I</v>
          </cell>
          <cell r="I1793" t="str">
            <v>05E35</v>
          </cell>
          <cell r="J1793" t="str">
            <v>METER ELECT A EARLY</v>
          </cell>
          <cell r="K1793">
            <v>5</v>
          </cell>
          <cell r="L1793">
            <v>25.28</v>
          </cell>
          <cell r="M1793">
            <v>126.4</v>
          </cell>
          <cell r="N1793" t="str">
            <v>Line</v>
          </cell>
          <cell r="O1793">
            <v>0</v>
          </cell>
          <cell r="P1793">
            <v>0</v>
          </cell>
          <cell r="Q1793">
            <v>0</v>
          </cell>
          <cell r="R1793">
            <v>126.4</v>
          </cell>
          <cell r="S1793">
            <v>0</v>
          </cell>
        </row>
        <row r="1794">
          <cell r="B1794" t="str">
            <v>Power Systems</v>
          </cell>
          <cell r="C1794">
            <v>492</v>
          </cell>
          <cell r="D1794" t="str">
            <v>Not A &amp; G</v>
          </cell>
          <cell r="E1794">
            <v>4580</v>
          </cell>
          <cell r="F1794" t="str">
            <v>Dsbn Sup Svc/Meters East</v>
          </cell>
          <cell r="G1794" t="str">
            <v>BU</v>
          </cell>
          <cell r="H1794" t="str">
            <v>I</v>
          </cell>
          <cell r="I1794" t="str">
            <v>05E57</v>
          </cell>
          <cell r="J1794" t="str">
            <v>ELECTRONIC TECH EARLY</v>
          </cell>
          <cell r="K1794">
            <v>2</v>
          </cell>
          <cell r="L1794">
            <v>27.53</v>
          </cell>
          <cell r="M1794">
            <v>55.06</v>
          </cell>
          <cell r="N1794" t="str">
            <v>Line</v>
          </cell>
          <cell r="O1794">
            <v>0</v>
          </cell>
          <cell r="P1794">
            <v>0</v>
          </cell>
          <cell r="Q1794">
            <v>0</v>
          </cell>
          <cell r="R1794">
            <v>55.06</v>
          </cell>
          <cell r="S1794">
            <v>0</v>
          </cell>
        </row>
        <row r="1795">
          <cell r="B1795" t="str">
            <v>Power Systems</v>
          </cell>
          <cell r="C1795">
            <v>492</v>
          </cell>
          <cell r="D1795" t="str">
            <v>Not A &amp; G</v>
          </cell>
          <cell r="E1795">
            <v>4580</v>
          </cell>
          <cell r="F1795" t="str">
            <v>Dsbn Sup Svc/Meters East</v>
          </cell>
          <cell r="G1795" t="str">
            <v>BU</v>
          </cell>
          <cell r="H1795" t="str">
            <v>I</v>
          </cell>
          <cell r="I1795" t="str">
            <v>05E58</v>
          </cell>
          <cell r="J1795" t="str">
            <v>DISPATCHER CLERK EARLY</v>
          </cell>
          <cell r="K1795">
            <v>1</v>
          </cell>
          <cell r="L1795">
            <v>21.4</v>
          </cell>
          <cell r="M1795">
            <v>21.4</v>
          </cell>
          <cell r="N1795" t="str">
            <v>Barg Unit Supp</v>
          </cell>
          <cell r="O1795">
            <v>0</v>
          </cell>
          <cell r="P1795">
            <v>0</v>
          </cell>
          <cell r="Q1795">
            <v>21.4</v>
          </cell>
          <cell r="R1795">
            <v>0</v>
          </cell>
          <cell r="S1795">
            <v>0</v>
          </cell>
        </row>
        <row r="1796">
          <cell r="B1796" t="str">
            <v>Power Systems</v>
          </cell>
          <cell r="C1796">
            <v>192</v>
          </cell>
          <cell r="D1796" t="str">
            <v>Not A &amp; G</v>
          </cell>
          <cell r="E1796">
            <v>1089</v>
          </cell>
          <cell r="F1796" t="str">
            <v>Dsbn Sup Svc/Meters North</v>
          </cell>
          <cell r="G1796" t="str">
            <v>XM</v>
          </cell>
          <cell r="H1796" t="str">
            <v>S</v>
          </cell>
          <cell r="I1796" t="str">
            <v>01MP5</v>
          </cell>
          <cell r="J1796" t="str">
            <v>DISTRIBUTION SUPV II</v>
          </cell>
          <cell r="K1796">
            <v>1</v>
          </cell>
          <cell r="L1796">
            <v>36.86</v>
          </cell>
          <cell r="M1796">
            <v>36.86</v>
          </cell>
          <cell r="N1796" t="str">
            <v>Spv/Sup</v>
          </cell>
          <cell r="O1796">
            <v>0</v>
          </cell>
          <cell r="P1796">
            <v>36.86</v>
          </cell>
          <cell r="Q1796">
            <v>0</v>
          </cell>
          <cell r="R1796">
            <v>0</v>
          </cell>
          <cell r="S1796">
            <v>0</v>
          </cell>
        </row>
        <row r="1797">
          <cell r="B1797" t="str">
            <v>Power Systems</v>
          </cell>
          <cell r="C1797">
            <v>192</v>
          </cell>
          <cell r="D1797" t="str">
            <v>Not A &amp; G</v>
          </cell>
          <cell r="E1797">
            <v>1080</v>
          </cell>
          <cell r="F1797" t="str">
            <v>Dsbn Sup Svc/Meters North</v>
          </cell>
          <cell r="G1797" t="str">
            <v>BU</v>
          </cell>
          <cell r="H1797" t="str">
            <v>I</v>
          </cell>
          <cell r="I1797" t="str">
            <v>05193</v>
          </cell>
          <cell r="J1797" t="str">
            <v>CONNECT &amp; DISCONNECT SPEC</v>
          </cell>
          <cell r="K1797">
            <v>9</v>
          </cell>
          <cell r="L1797">
            <v>19.22</v>
          </cell>
          <cell r="M1797">
            <v>172.98</v>
          </cell>
          <cell r="N1797" t="str">
            <v>Line</v>
          </cell>
          <cell r="O1797">
            <v>0</v>
          </cell>
          <cell r="P1797">
            <v>0</v>
          </cell>
          <cell r="Q1797">
            <v>0</v>
          </cell>
          <cell r="R1797">
            <v>172.98</v>
          </cell>
          <cell r="S1797">
            <v>0</v>
          </cell>
        </row>
        <row r="1798">
          <cell r="B1798" t="str">
            <v>Power Systems</v>
          </cell>
          <cell r="C1798">
            <v>192</v>
          </cell>
          <cell r="D1798" t="str">
            <v>Not A &amp; G</v>
          </cell>
          <cell r="E1798">
            <v>1080</v>
          </cell>
          <cell r="F1798" t="str">
            <v>Dsbn Sup Svc/Meters North</v>
          </cell>
          <cell r="G1798" t="str">
            <v>BU</v>
          </cell>
          <cell r="H1798" t="str">
            <v>I</v>
          </cell>
          <cell r="I1798" t="str">
            <v>05258</v>
          </cell>
          <cell r="J1798" t="str">
            <v>DISPATCHER CLERK</v>
          </cell>
          <cell r="K1798">
            <v>1</v>
          </cell>
          <cell r="L1798">
            <v>20.25</v>
          </cell>
          <cell r="M1798">
            <v>20.25</v>
          </cell>
          <cell r="N1798" t="str">
            <v>Barg Unit Supp</v>
          </cell>
          <cell r="O1798">
            <v>0</v>
          </cell>
          <cell r="P1798">
            <v>0</v>
          </cell>
          <cell r="Q1798">
            <v>20.25</v>
          </cell>
          <cell r="R1798">
            <v>0</v>
          </cell>
          <cell r="S1798">
            <v>0</v>
          </cell>
        </row>
        <row r="1799">
          <cell r="B1799" t="str">
            <v>Power Systems</v>
          </cell>
          <cell r="C1799">
            <v>192</v>
          </cell>
          <cell r="D1799" t="str">
            <v>Not A &amp; G</v>
          </cell>
          <cell r="E1799">
            <v>1080</v>
          </cell>
          <cell r="F1799" t="str">
            <v>Dsbn Sup Svc/Meters North</v>
          </cell>
          <cell r="G1799" t="str">
            <v>BU</v>
          </cell>
          <cell r="H1799" t="str">
            <v>I</v>
          </cell>
          <cell r="I1799" t="str">
            <v>05534</v>
          </cell>
          <cell r="J1799" t="str">
            <v>METER ELECT B</v>
          </cell>
          <cell r="K1799">
            <v>1</v>
          </cell>
          <cell r="L1799">
            <v>20.37</v>
          </cell>
          <cell r="M1799">
            <v>20.37</v>
          </cell>
          <cell r="N1799" t="str">
            <v>Line</v>
          </cell>
          <cell r="O1799">
            <v>0</v>
          </cell>
          <cell r="P1799">
            <v>0</v>
          </cell>
          <cell r="Q1799">
            <v>0</v>
          </cell>
          <cell r="R1799">
            <v>20.37</v>
          </cell>
          <cell r="S1799">
            <v>0</v>
          </cell>
        </row>
        <row r="1800">
          <cell r="B1800" t="str">
            <v>Power Systems</v>
          </cell>
          <cell r="C1800">
            <v>192</v>
          </cell>
          <cell r="D1800" t="str">
            <v>Not A &amp; G</v>
          </cell>
          <cell r="E1800">
            <v>1080</v>
          </cell>
          <cell r="F1800" t="str">
            <v>Dsbn Sup Svc/Meters North</v>
          </cell>
          <cell r="G1800" t="str">
            <v>BU</v>
          </cell>
          <cell r="H1800" t="str">
            <v>I</v>
          </cell>
          <cell r="I1800" t="str">
            <v>05E05</v>
          </cell>
          <cell r="J1800" t="str">
            <v>OPERATION CLERK A STENO EARLY</v>
          </cell>
          <cell r="K1800">
            <v>1</v>
          </cell>
          <cell r="L1800">
            <v>20.12</v>
          </cell>
          <cell r="M1800">
            <v>20.12</v>
          </cell>
          <cell r="N1800" t="str">
            <v>Barg Unit Supp</v>
          </cell>
          <cell r="O1800">
            <v>0</v>
          </cell>
          <cell r="P1800">
            <v>0</v>
          </cell>
          <cell r="Q1800">
            <v>20.12</v>
          </cell>
          <cell r="R1800">
            <v>0</v>
          </cell>
          <cell r="S1800">
            <v>0</v>
          </cell>
        </row>
        <row r="1801">
          <cell r="B1801" t="str">
            <v>Power Systems</v>
          </cell>
          <cell r="C1801">
            <v>192</v>
          </cell>
          <cell r="D1801" t="str">
            <v>Not A &amp; G</v>
          </cell>
          <cell r="E1801">
            <v>1080</v>
          </cell>
          <cell r="F1801" t="str">
            <v>Dsbn Sup Svc/Meters North</v>
          </cell>
          <cell r="G1801" t="str">
            <v>BU</v>
          </cell>
          <cell r="H1801" t="str">
            <v>I</v>
          </cell>
          <cell r="I1801" t="str">
            <v>05E25</v>
          </cell>
          <cell r="J1801" t="str">
            <v>CHIEF METER ELECT EARLY</v>
          </cell>
          <cell r="K1801">
            <v>1</v>
          </cell>
          <cell r="L1801">
            <v>27.71</v>
          </cell>
          <cell r="M1801">
            <v>27.71</v>
          </cell>
          <cell r="N1801" t="str">
            <v>Line</v>
          </cell>
          <cell r="O1801">
            <v>0</v>
          </cell>
          <cell r="P1801">
            <v>0</v>
          </cell>
          <cell r="Q1801">
            <v>0</v>
          </cell>
          <cell r="R1801">
            <v>27.71</v>
          </cell>
          <cell r="S1801">
            <v>0</v>
          </cell>
        </row>
        <row r="1802">
          <cell r="B1802" t="str">
            <v>Power Systems</v>
          </cell>
          <cell r="C1802">
            <v>192</v>
          </cell>
          <cell r="D1802" t="str">
            <v>Not A &amp; G</v>
          </cell>
          <cell r="E1802">
            <v>1080</v>
          </cell>
          <cell r="F1802" t="str">
            <v>Dsbn Sup Svc/Meters North</v>
          </cell>
          <cell r="G1802" t="str">
            <v>BU</v>
          </cell>
          <cell r="H1802" t="str">
            <v>I</v>
          </cell>
          <cell r="I1802" t="str">
            <v>05E34</v>
          </cell>
          <cell r="J1802" t="str">
            <v>METER ELECT B EARLY</v>
          </cell>
          <cell r="K1802">
            <v>6</v>
          </cell>
          <cell r="L1802">
            <v>20.37</v>
          </cell>
          <cell r="M1802">
            <v>122.22</v>
          </cell>
          <cell r="N1802" t="str">
            <v>Line</v>
          </cell>
          <cell r="O1802">
            <v>0</v>
          </cell>
          <cell r="P1802">
            <v>0</v>
          </cell>
          <cell r="Q1802">
            <v>0</v>
          </cell>
          <cell r="R1802">
            <v>122.22</v>
          </cell>
          <cell r="S1802">
            <v>0</v>
          </cell>
        </row>
        <row r="1803">
          <cell r="B1803" t="str">
            <v>Power Systems</v>
          </cell>
          <cell r="C1803">
            <v>192</v>
          </cell>
          <cell r="D1803" t="str">
            <v>Not A &amp; G</v>
          </cell>
          <cell r="E1803">
            <v>1080</v>
          </cell>
          <cell r="F1803" t="str">
            <v>Dsbn Sup Svc/Meters North</v>
          </cell>
          <cell r="G1803" t="str">
            <v>BU</v>
          </cell>
          <cell r="H1803" t="str">
            <v>I</v>
          </cell>
          <cell r="I1803" t="str">
            <v>05E35</v>
          </cell>
          <cell r="J1803" t="str">
            <v>METER ELECT A EARLY</v>
          </cell>
          <cell r="K1803">
            <v>7</v>
          </cell>
          <cell r="L1803">
            <v>25.28</v>
          </cell>
          <cell r="M1803">
            <v>176.96</v>
          </cell>
          <cell r="N1803" t="str">
            <v>Line</v>
          </cell>
          <cell r="O1803">
            <v>0</v>
          </cell>
          <cell r="P1803">
            <v>0</v>
          </cell>
          <cell r="Q1803">
            <v>0</v>
          </cell>
          <cell r="R1803">
            <v>176.96</v>
          </cell>
          <cell r="S1803">
            <v>0</v>
          </cell>
        </row>
        <row r="1804">
          <cell r="B1804" t="str">
            <v>Power Systems</v>
          </cell>
          <cell r="C1804">
            <v>192</v>
          </cell>
          <cell r="D1804" t="str">
            <v>Not A &amp; G</v>
          </cell>
          <cell r="E1804">
            <v>1080</v>
          </cell>
          <cell r="F1804" t="str">
            <v>Dsbn Sup Svc/Meters North</v>
          </cell>
          <cell r="G1804" t="str">
            <v>BU</v>
          </cell>
          <cell r="H1804" t="str">
            <v>I</v>
          </cell>
          <cell r="I1804" t="str">
            <v>05E57</v>
          </cell>
          <cell r="J1804" t="str">
            <v>ELECTRONIC TECH EARLY</v>
          </cell>
          <cell r="K1804">
            <v>1</v>
          </cell>
          <cell r="L1804">
            <v>27.53</v>
          </cell>
          <cell r="M1804">
            <v>27.53</v>
          </cell>
          <cell r="N1804" t="str">
            <v>Line</v>
          </cell>
          <cell r="O1804">
            <v>0</v>
          </cell>
          <cell r="P1804">
            <v>0</v>
          </cell>
          <cell r="Q1804">
            <v>0</v>
          </cell>
          <cell r="R1804">
            <v>27.53</v>
          </cell>
          <cell r="S1804">
            <v>0</v>
          </cell>
        </row>
        <row r="1805">
          <cell r="B1805" t="str">
            <v>Power Systems</v>
          </cell>
          <cell r="C1805">
            <v>192</v>
          </cell>
          <cell r="D1805" t="str">
            <v>Not A &amp; G</v>
          </cell>
          <cell r="E1805">
            <v>1080</v>
          </cell>
          <cell r="F1805" t="str">
            <v>Dsbn Sup Svc/Meters North</v>
          </cell>
          <cell r="G1805" t="str">
            <v>BU</v>
          </cell>
          <cell r="H1805" t="str">
            <v>I</v>
          </cell>
          <cell r="I1805" t="str">
            <v>05E65</v>
          </cell>
          <cell r="J1805" t="str">
            <v>LABORATORY METER ELECT EARLY</v>
          </cell>
          <cell r="K1805">
            <v>1</v>
          </cell>
          <cell r="L1805">
            <v>27.71</v>
          </cell>
          <cell r="M1805">
            <v>27.71</v>
          </cell>
          <cell r="N1805" t="str">
            <v>Line</v>
          </cell>
          <cell r="O1805">
            <v>0</v>
          </cell>
          <cell r="P1805">
            <v>0</v>
          </cell>
          <cell r="Q1805">
            <v>0</v>
          </cell>
          <cell r="R1805">
            <v>27.71</v>
          </cell>
          <cell r="S1805">
            <v>0</v>
          </cell>
        </row>
        <row r="1806">
          <cell r="B1806" t="str">
            <v>Power Systems</v>
          </cell>
          <cell r="C1806">
            <v>558</v>
          </cell>
          <cell r="D1806" t="str">
            <v>Not A &amp; G</v>
          </cell>
          <cell r="E1806">
            <v>5589</v>
          </cell>
          <cell r="F1806" t="str">
            <v>Dsbn Sup Svc/Meters West</v>
          </cell>
          <cell r="G1806" t="str">
            <v>XM</v>
          </cell>
          <cell r="H1806" t="str">
            <v>S</v>
          </cell>
          <cell r="I1806" t="str">
            <v>01MP5</v>
          </cell>
          <cell r="J1806" t="str">
            <v>DISTRIBUTION SUPV II</v>
          </cell>
          <cell r="K1806">
            <v>1</v>
          </cell>
          <cell r="L1806">
            <v>36.090000000000003</v>
          </cell>
          <cell r="M1806">
            <v>36.090000000000003</v>
          </cell>
          <cell r="N1806" t="str">
            <v>Spv/Sup</v>
          </cell>
          <cell r="O1806">
            <v>0</v>
          </cell>
          <cell r="P1806">
            <v>36.090000000000003</v>
          </cell>
          <cell r="Q1806">
            <v>0</v>
          </cell>
          <cell r="R1806">
            <v>0</v>
          </cell>
          <cell r="S1806">
            <v>0</v>
          </cell>
        </row>
        <row r="1807">
          <cell r="B1807" t="str">
            <v>Power Systems</v>
          </cell>
          <cell r="C1807">
            <v>558</v>
          </cell>
          <cell r="D1807" t="str">
            <v>Not A &amp; G</v>
          </cell>
          <cell r="E1807">
            <v>5580</v>
          </cell>
          <cell r="F1807" t="str">
            <v>Dsbn Sup Svc/Meters West</v>
          </cell>
          <cell r="G1807" t="str">
            <v>BU</v>
          </cell>
          <cell r="H1807" t="str">
            <v>I</v>
          </cell>
          <cell r="I1807" t="str">
            <v>05193</v>
          </cell>
          <cell r="J1807" t="str">
            <v>CONNECT &amp; DISCONNECT SPEC</v>
          </cell>
          <cell r="K1807">
            <v>7</v>
          </cell>
          <cell r="L1807">
            <v>19.22</v>
          </cell>
          <cell r="M1807">
            <v>134.54</v>
          </cell>
          <cell r="N1807" t="str">
            <v>Line</v>
          </cell>
          <cell r="O1807">
            <v>0</v>
          </cell>
          <cell r="P1807">
            <v>0</v>
          </cell>
          <cell r="Q1807">
            <v>0</v>
          </cell>
          <cell r="R1807">
            <v>134.54</v>
          </cell>
          <cell r="S1807">
            <v>0</v>
          </cell>
        </row>
        <row r="1808">
          <cell r="B1808" t="str">
            <v>Power Systems</v>
          </cell>
          <cell r="C1808">
            <v>558</v>
          </cell>
          <cell r="D1808" t="str">
            <v>Not A &amp; G</v>
          </cell>
          <cell r="E1808">
            <v>5580</v>
          </cell>
          <cell r="F1808" t="str">
            <v>Dsbn Sup Svc/Meters West</v>
          </cell>
          <cell r="G1808" t="str">
            <v>BU</v>
          </cell>
          <cell r="H1808" t="str">
            <v>I</v>
          </cell>
          <cell r="I1808" t="str">
            <v>05193</v>
          </cell>
          <cell r="J1808" t="str">
            <v>CONNECT &amp; DISCONNECT SPEC</v>
          </cell>
          <cell r="K1808">
            <v>1</v>
          </cell>
          <cell r="L1808">
            <v>23.2</v>
          </cell>
          <cell r="M1808">
            <v>23.2</v>
          </cell>
          <cell r="N1808" t="str">
            <v>Line</v>
          </cell>
          <cell r="O1808">
            <v>0</v>
          </cell>
          <cell r="P1808">
            <v>0</v>
          </cell>
          <cell r="Q1808">
            <v>0</v>
          </cell>
          <cell r="R1808">
            <v>23.2</v>
          </cell>
          <cell r="S1808">
            <v>0</v>
          </cell>
        </row>
        <row r="1809">
          <cell r="B1809" t="str">
            <v>Power Systems</v>
          </cell>
          <cell r="C1809">
            <v>558</v>
          </cell>
          <cell r="D1809" t="str">
            <v>Not A &amp; G</v>
          </cell>
          <cell r="E1809">
            <v>5580</v>
          </cell>
          <cell r="F1809" t="str">
            <v>Dsbn Sup Svc/Meters West</v>
          </cell>
          <cell r="G1809" t="str">
            <v>BU</v>
          </cell>
          <cell r="H1809" t="str">
            <v>I</v>
          </cell>
          <cell r="I1809" t="str">
            <v>05258</v>
          </cell>
          <cell r="J1809" t="str">
            <v>DISPATCHER CLERK</v>
          </cell>
          <cell r="K1809">
            <v>1</v>
          </cell>
          <cell r="L1809">
            <v>20.100000000000001</v>
          </cell>
          <cell r="M1809">
            <v>20.100000000000001</v>
          </cell>
          <cell r="N1809" t="str">
            <v>Barg Unit Supp</v>
          </cell>
          <cell r="O1809">
            <v>0</v>
          </cell>
          <cell r="P1809">
            <v>0</v>
          </cell>
          <cell r="Q1809">
            <v>20.100000000000001</v>
          </cell>
          <cell r="R1809">
            <v>0</v>
          </cell>
          <cell r="S1809">
            <v>0</v>
          </cell>
        </row>
        <row r="1810">
          <cell r="B1810" t="str">
            <v>Power Systems</v>
          </cell>
          <cell r="C1810">
            <v>558</v>
          </cell>
          <cell r="D1810" t="str">
            <v>Not A &amp; G</v>
          </cell>
          <cell r="E1810">
            <v>5580</v>
          </cell>
          <cell r="F1810" t="str">
            <v>Dsbn Sup Svc/Meters West</v>
          </cell>
          <cell r="G1810" t="str">
            <v>BU</v>
          </cell>
          <cell r="H1810" t="str">
            <v>I</v>
          </cell>
          <cell r="I1810" t="str">
            <v>05433</v>
          </cell>
          <cell r="J1810" t="str">
            <v>HELPER</v>
          </cell>
          <cell r="K1810">
            <v>1</v>
          </cell>
          <cell r="L1810">
            <v>13.82</v>
          </cell>
          <cell r="M1810">
            <v>13.82</v>
          </cell>
          <cell r="N1810" t="str">
            <v>Line</v>
          </cell>
          <cell r="O1810">
            <v>0</v>
          </cell>
          <cell r="P1810">
            <v>0</v>
          </cell>
          <cell r="Q1810">
            <v>0</v>
          </cell>
          <cell r="R1810">
            <v>13.82</v>
          </cell>
          <cell r="S1810">
            <v>0</v>
          </cell>
        </row>
        <row r="1811">
          <cell r="B1811" t="str">
            <v>Power Systems</v>
          </cell>
          <cell r="C1811">
            <v>558</v>
          </cell>
          <cell r="D1811" t="str">
            <v>Not A &amp; G</v>
          </cell>
          <cell r="E1811">
            <v>5580</v>
          </cell>
          <cell r="F1811" t="str">
            <v>Dsbn Sup Svc/Meters West</v>
          </cell>
          <cell r="G1811" t="str">
            <v>BU</v>
          </cell>
          <cell r="H1811" t="str">
            <v>I</v>
          </cell>
          <cell r="I1811" t="str">
            <v>05E25</v>
          </cell>
          <cell r="J1811" t="str">
            <v>CHIEF METER ELECT EARLY</v>
          </cell>
          <cell r="K1811">
            <v>1</v>
          </cell>
          <cell r="L1811">
            <v>27.71</v>
          </cell>
          <cell r="M1811">
            <v>27.71</v>
          </cell>
          <cell r="N1811" t="str">
            <v>Line</v>
          </cell>
          <cell r="O1811">
            <v>0</v>
          </cell>
          <cell r="P1811">
            <v>0</v>
          </cell>
          <cell r="Q1811">
            <v>0</v>
          </cell>
          <cell r="R1811">
            <v>27.71</v>
          </cell>
          <cell r="S1811">
            <v>0</v>
          </cell>
        </row>
        <row r="1812">
          <cell r="B1812" t="str">
            <v>Power Systems</v>
          </cell>
          <cell r="C1812">
            <v>558</v>
          </cell>
          <cell r="D1812" t="str">
            <v>Not A &amp; G</v>
          </cell>
          <cell r="E1812">
            <v>5580</v>
          </cell>
          <cell r="F1812" t="str">
            <v>Dsbn Sup Svc/Meters West</v>
          </cell>
          <cell r="G1812" t="str">
            <v>BU</v>
          </cell>
          <cell r="H1812" t="str">
            <v>I</v>
          </cell>
          <cell r="I1812" t="str">
            <v>05E34</v>
          </cell>
          <cell r="J1812" t="str">
            <v>METER ELECT B EARLY</v>
          </cell>
          <cell r="K1812">
            <v>5</v>
          </cell>
          <cell r="L1812">
            <v>20.37</v>
          </cell>
          <cell r="M1812">
            <v>101.85000000000001</v>
          </cell>
          <cell r="N1812" t="str">
            <v>Line</v>
          </cell>
          <cell r="O1812">
            <v>0</v>
          </cell>
          <cell r="P1812">
            <v>0</v>
          </cell>
          <cell r="Q1812">
            <v>0</v>
          </cell>
          <cell r="R1812">
            <v>101.85000000000001</v>
          </cell>
          <cell r="S1812">
            <v>0</v>
          </cell>
        </row>
        <row r="1813">
          <cell r="B1813" t="str">
            <v>Power Systems</v>
          </cell>
          <cell r="C1813">
            <v>558</v>
          </cell>
          <cell r="D1813" t="str">
            <v>Not A &amp; G</v>
          </cell>
          <cell r="E1813">
            <v>5580</v>
          </cell>
          <cell r="F1813" t="str">
            <v>Dsbn Sup Svc/Meters West</v>
          </cell>
          <cell r="G1813" t="str">
            <v>BU</v>
          </cell>
          <cell r="H1813" t="str">
            <v>I</v>
          </cell>
          <cell r="I1813" t="str">
            <v>05E35</v>
          </cell>
          <cell r="J1813" t="str">
            <v>METER ELECT A EARLY</v>
          </cell>
          <cell r="K1813">
            <v>7</v>
          </cell>
          <cell r="L1813">
            <v>25.28</v>
          </cell>
          <cell r="M1813">
            <v>176.96</v>
          </cell>
          <cell r="N1813" t="str">
            <v>Line</v>
          </cell>
          <cell r="O1813">
            <v>0</v>
          </cell>
          <cell r="P1813">
            <v>0</v>
          </cell>
          <cell r="Q1813">
            <v>0</v>
          </cell>
          <cell r="R1813">
            <v>176.96</v>
          </cell>
          <cell r="S1813">
            <v>0</v>
          </cell>
        </row>
        <row r="1814">
          <cell r="B1814" t="str">
            <v>Power Systems</v>
          </cell>
          <cell r="C1814">
            <v>558</v>
          </cell>
          <cell r="D1814" t="str">
            <v>Not A &amp; G</v>
          </cell>
          <cell r="E1814">
            <v>5580</v>
          </cell>
          <cell r="F1814" t="str">
            <v>Dsbn Sup Svc/Meters West</v>
          </cell>
          <cell r="G1814" t="str">
            <v>BU</v>
          </cell>
          <cell r="H1814" t="str">
            <v>I</v>
          </cell>
          <cell r="I1814" t="str">
            <v>05E57</v>
          </cell>
          <cell r="J1814" t="str">
            <v>ELECTRONIC TECH EARLY</v>
          </cell>
          <cell r="K1814">
            <v>2</v>
          </cell>
          <cell r="L1814">
            <v>27.53</v>
          </cell>
          <cell r="M1814">
            <v>55.06</v>
          </cell>
          <cell r="N1814" t="str">
            <v>Line</v>
          </cell>
          <cell r="O1814">
            <v>0</v>
          </cell>
          <cell r="P1814">
            <v>0</v>
          </cell>
          <cell r="Q1814">
            <v>0</v>
          </cell>
          <cell r="R1814">
            <v>55.06</v>
          </cell>
          <cell r="S1814">
            <v>0</v>
          </cell>
        </row>
        <row r="1815">
          <cell r="B1815" t="str">
            <v>Power Systems</v>
          </cell>
          <cell r="C1815">
            <v>558</v>
          </cell>
          <cell r="D1815" t="str">
            <v>Not A &amp; G</v>
          </cell>
          <cell r="E1815">
            <v>5580</v>
          </cell>
          <cell r="F1815" t="str">
            <v>Dsbn Sup Svc/Meters West</v>
          </cell>
          <cell r="G1815" t="str">
            <v>BU</v>
          </cell>
          <cell r="H1815" t="str">
            <v>I</v>
          </cell>
          <cell r="I1815" t="str">
            <v>05E85</v>
          </cell>
          <cell r="J1815" t="str">
            <v>OPERATION CLERK A EARLY</v>
          </cell>
          <cell r="K1815">
            <v>1</v>
          </cell>
          <cell r="L1815">
            <v>18.16</v>
          </cell>
          <cell r="M1815">
            <v>18.16</v>
          </cell>
          <cell r="N1815" t="str">
            <v>Barg Unit Supp</v>
          </cell>
          <cell r="O1815">
            <v>0</v>
          </cell>
          <cell r="P1815">
            <v>0</v>
          </cell>
          <cell r="Q1815">
            <v>18.16</v>
          </cell>
          <cell r="R1815">
            <v>0</v>
          </cell>
          <cell r="S1815">
            <v>0</v>
          </cell>
        </row>
        <row r="1816">
          <cell r="B1816" t="str">
            <v>Power Systems</v>
          </cell>
          <cell r="C1816">
            <v>881</v>
          </cell>
          <cell r="D1816" t="str">
            <v>Not A &amp; G</v>
          </cell>
          <cell r="E1816">
            <v>8819</v>
          </cell>
          <cell r="F1816" t="str">
            <v>Dsbn Sup Svc/Mtr Tst Elec</v>
          </cell>
          <cell r="G1816" t="str">
            <v>XM</v>
          </cell>
          <cell r="H1816" t="str">
            <v>S</v>
          </cell>
          <cell r="I1816" t="str">
            <v>01M05</v>
          </cell>
          <cell r="J1816" t="str">
            <v>DISTRIBUTION SUPV I</v>
          </cell>
          <cell r="K1816">
            <v>1</v>
          </cell>
          <cell r="L1816">
            <v>40.479999999999997</v>
          </cell>
          <cell r="M1816">
            <v>40.479999999999997</v>
          </cell>
          <cell r="N1816" t="str">
            <v>Spv/Sup</v>
          </cell>
          <cell r="O1816">
            <v>0</v>
          </cell>
          <cell r="P1816">
            <v>40.479999999999997</v>
          </cell>
          <cell r="Q1816">
            <v>0</v>
          </cell>
          <cell r="R1816">
            <v>0</v>
          </cell>
          <cell r="S1816">
            <v>0</v>
          </cell>
        </row>
        <row r="1817">
          <cell r="B1817" t="str">
            <v>Power Systems</v>
          </cell>
          <cell r="C1817">
            <v>60</v>
          </cell>
          <cell r="D1817" t="str">
            <v>Not A &amp; G</v>
          </cell>
          <cell r="E1817">
            <v>569</v>
          </cell>
          <cell r="F1817" t="str">
            <v>Dsbn Sup Svc/Mtr Tst Supv</v>
          </cell>
          <cell r="G1817" t="str">
            <v>XM</v>
          </cell>
          <cell r="H1817" t="str">
            <v>S</v>
          </cell>
          <cell r="I1817" t="str">
            <v>01M05</v>
          </cell>
          <cell r="J1817" t="str">
            <v>DISTRIBUTION SUPV I</v>
          </cell>
          <cell r="K1817">
            <v>1</v>
          </cell>
          <cell r="L1817">
            <v>40.69</v>
          </cell>
          <cell r="M1817">
            <v>40.69</v>
          </cell>
          <cell r="N1817" t="str">
            <v>Spv/Sup</v>
          </cell>
          <cell r="O1817">
            <v>0</v>
          </cell>
          <cell r="P1817">
            <v>40.69</v>
          </cell>
          <cell r="Q1817">
            <v>0</v>
          </cell>
          <cell r="R1817">
            <v>0</v>
          </cell>
          <cell r="S1817">
            <v>0</v>
          </cell>
        </row>
        <row r="1818">
          <cell r="B1818" t="str">
            <v>Power Systems</v>
          </cell>
          <cell r="C1818">
            <v>781</v>
          </cell>
          <cell r="D1818" t="str">
            <v>Not A &amp; G</v>
          </cell>
          <cell r="E1818">
            <v>7044</v>
          </cell>
          <cell r="F1818" t="str">
            <v>Dsbn Sup Svc/Trs Brw Srvy</v>
          </cell>
          <cell r="G1818" t="str">
            <v>XM</v>
          </cell>
          <cell r="H1818" t="str">
            <v>I</v>
          </cell>
          <cell r="I1818" t="str">
            <v>01DE8</v>
          </cell>
          <cell r="J1818" t="str">
            <v>ANALYST III</v>
          </cell>
          <cell r="K1818">
            <v>1</v>
          </cell>
          <cell r="L1818">
            <v>25.25</v>
          </cell>
          <cell r="M1818">
            <v>25.25</v>
          </cell>
          <cell r="N1818" t="str">
            <v>Spv/Sup</v>
          </cell>
          <cell r="O1818">
            <v>0</v>
          </cell>
          <cell r="P1818">
            <v>25.25</v>
          </cell>
          <cell r="Q1818">
            <v>0</v>
          </cell>
          <cell r="R1818">
            <v>0</v>
          </cell>
          <cell r="S1818">
            <v>0</v>
          </cell>
        </row>
        <row r="1819">
          <cell r="B1819" t="str">
            <v>Power Systems</v>
          </cell>
          <cell r="C1819">
            <v>781</v>
          </cell>
          <cell r="D1819" t="str">
            <v>Not A &amp; G</v>
          </cell>
          <cell r="E1819">
            <v>7044</v>
          </cell>
          <cell r="F1819" t="str">
            <v>Dsbn Sup Svc/Trs Brw Srvy</v>
          </cell>
          <cell r="G1819" t="str">
            <v>NB</v>
          </cell>
          <cell r="H1819" t="str">
            <v>I</v>
          </cell>
          <cell r="I1819" t="str">
            <v>01XD1</v>
          </cell>
          <cell r="J1819" t="str">
            <v>PARTY CHIEF</v>
          </cell>
          <cell r="K1819">
            <v>1</v>
          </cell>
          <cell r="L1819">
            <v>18.96</v>
          </cell>
          <cell r="M1819">
            <v>18.96</v>
          </cell>
          <cell r="N1819" t="str">
            <v>Spv/Sup</v>
          </cell>
          <cell r="O1819">
            <v>0</v>
          </cell>
          <cell r="P1819">
            <v>18.96</v>
          </cell>
          <cell r="Q1819">
            <v>0</v>
          </cell>
          <cell r="R1819">
            <v>0</v>
          </cell>
          <cell r="S1819">
            <v>0</v>
          </cell>
        </row>
        <row r="1820">
          <cell r="B1820" t="str">
            <v>Power Systems</v>
          </cell>
          <cell r="C1820">
            <v>781</v>
          </cell>
          <cell r="D1820" t="str">
            <v>Not A &amp; G</v>
          </cell>
          <cell r="E1820">
            <v>7044</v>
          </cell>
          <cell r="F1820" t="str">
            <v>Dsbn Sup Svc/Trs Brw Srvy</v>
          </cell>
          <cell r="G1820" t="str">
            <v>NB</v>
          </cell>
          <cell r="H1820" t="str">
            <v>I</v>
          </cell>
          <cell r="I1820" t="str">
            <v>01XDA</v>
          </cell>
          <cell r="J1820" t="str">
            <v>SR PARTY CHIEF</v>
          </cell>
          <cell r="K1820">
            <v>1</v>
          </cell>
          <cell r="L1820">
            <v>21.04</v>
          </cell>
          <cell r="M1820">
            <v>21.04</v>
          </cell>
          <cell r="N1820" t="str">
            <v>Spv/Sup</v>
          </cell>
          <cell r="O1820">
            <v>0</v>
          </cell>
          <cell r="P1820">
            <v>21.04</v>
          </cell>
          <cell r="Q1820">
            <v>0</v>
          </cell>
          <cell r="R1820">
            <v>0</v>
          </cell>
          <cell r="S1820">
            <v>0</v>
          </cell>
        </row>
        <row r="1821">
          <cell r="B1821" t="str">
            <v>Power Systems</v>
          </cell>
          <cell r="C1821">
            <v>898</v>
          </cell>
          <cell r="D1821" t="str">
            <v>Not A &amp; G</v>
          </cell>
          <cell r="E1821">
            <v>8048</v>
          </cell>
          <cell r="F1821" t="str">
            <v>Dsbn Sup Svc/Trs Dad Srvy</v>
          </cell>
          <cell r="G1821" t="str">
            <v>NB</v>
          </cell>
          <cell r="H1821" t="str">
            <v>I</v>
          </cell>
          <cell r="I1821" t="str">
            <v>01XD1</v>
          </cell>
          <cell r="J1821" t="str">
            <v>PARTY CHIEF</v>
          </cell>
          <cell r="K1821">
            <v>1</v>
          </cell>
          <cell r="L1821">
            <v>18.5</v>
          </cell>
          <cell r="M1821">
            <v>18.5</v>
          </cell>
          <cell r="N1821" t="str">
            <v>Spv/Sup</v>
          </cell>
          <cell r="O1821">
            <v>0</v>
          </cell>
          <cell r="P1821">
            <v>18.5</v>
          </cell>
          <cell r="Q1821">
            <v>0</v>
          </cell>
          <cell r="R1821">
            <v>0</v>
          </cell>
          <cell r="S1821">
            <v>0</v>
          </cell>
        </row>
        <row r="1822">
          <cell r="B1822" t="str">
            <v>Power Systems</v>
          </cell>
          <cell r="C1822">
            <v>898</v>
          </cell>
          <cell r="D1822" t="str">
            <v>Not A &amp; G</v>
          </cell>
          <cell r="E1822">
            <v>8048</v>
          </cell>
          <cell r="F1822" t="str">
            <v>Dsbn Sup Svc/Trs Dad Srvy</v>
          </cell>
          <cell r="G1822" t="str">
            <v>NB</v>
          </cell>
          <cell r="H1822" t="str">
            <v>I</v>
          </cell>
          <cell r="I1822" t="str">
            <v>01XD1</v>
          </cell>
          <cell r="J1822" t="str">
            <v>PARTY CHIEF</v>
          </cell>
          <cell r="K1822">
            <v>1</v>
          </cell>
          <cell r="L1822">
            <v>18.559999999999999</v>
          </cell>
          <cell r="M1822">
            <v>18.559999999999999</v>
          </cell>
          <cell r="N1822" t="str">
            <v>Spv/Sup</v>
          </cell>
          <cell r="O1822">
            <v>0</v>
          </cell>
          <cell r="P1822">
            <v>18.559999999999999</v>
          </cell>
          <cell r="Q1822">
            <v>0</v>
          </cell>
          <cell r="R1822">
            <v>0</v>
          </cell>
          <cell r="S1822">
            <v>0</v>
          </cell>
        </row>
        <row r="1823">
          <cell r="B1823" t="str">
            <v>Power Systems</v>
          </cell>
          <cell r="C1823">
            <v>898</v>
          </cell>
          <cell r="D1823" t="str">
            <v>Not A &amp; G</v>
          </cell>
          <cell r="E1823">
            <v>8048</v>
          </cell>
          <cell r="F1823" t="str">
            <v>Dsbn Sup Svc/Trs Dad Srvy</v>
          </cell>
          <cell r="G1823" t="str">
            <v>NB</v>
          </cell>
          <cell r="H1823" t="str">
            <v>I</v>
          </cell>
          <cell r="I1823" t="str">
            <v>01XD1</v>
          </cell>
          <cell r="J1823" t="str">
            <v>PARTY CHIEF</v>
          </cell>
          <cell r="K1823">
            <v>1</v>
          </cell>
          <cell r="L1823">
            <v>19.29</v>
          </cell>
          <cell r="M1823">
            <v>19.29</v>
          </cell>
          <cell r="N1823" t="str">
            <v>Spv/Sup</v>
          </cell>
          <cell r="O1823">
            <v>0</v>
          </cell>
          <cell r="P1823">
            <v>19.29</v>
          </cell>
          <cell r="Q1823">
            <v>0</v>
          </cell>
          <cell r="R1823">
            <v>0</v>
          </cell>
          <cell r="S1823">
            <v>0</v>
          </cell>
        </row>
        <row r="1824">
          <cell r="B1824" t="str">
            <v>Power Systems</v>
          </cell>
          <cell r="C1824">
            <v>898</v>
          </cell>
          <cell r="D1824" t="str">
            <v>Not A &amp; G</v>
          </cell>
          <cell r="E1824">
            <v>8048</v>
          </cell>
          <cell r="F1824" t="str">
            <v>Dsbn Sup Svc/Trs Dad Srvy</v>
          </cell>
          <cell r="G1824" t="str">
            <v>NB</v>
          </cell>
          <cell r="H1824" t="str">
            <v>I</v>
          </cell>
          <cell r="I1824" t="str">
            <v>01XD2</v>
          </cell>
          <cell r="J1824" t="str">
            <v>SURVEY TECH RODPERSON</v>
          </cell>
          <cell r="K1824">
            <v>1</v>
          </cell>
          <cell r="L1824">
            <v>12.98</v>
          </cell>
          <cell r="M1824">
            <v>12.98</v>
          </cell>
          <cell r="N1824" t="str">
            <v>Spv/Sup</v>
          </cell>
          <cell r="O1824">
            <v>0</v>
          </cell>
          <cell r="P1824">
            <v>12.98</v>
          </cell>
          <cell r="Q1824">
            <v>0</v>
          </cell>
          <cell r="R1824">
            <v>0</v>
          </cell>
          <cell r="S1824">
            <v>0</v>
          </cell>
        </row>
        <row r="1825">
          <cell r="B1825" t="str">
            <v>Power Systems</v>
          </cell>
          <cell r="C1825">
            <v>485</v>
          </cell>
          <cell r="D1825" t="str">
            <v>Not A &amp; G</v>
          </cell>
          <cell r="E1825">
            <v>4041</v>
          </cell>
          <cell r="F1825" t="str">
            <v>Dsbn Sup Svc/Trs East</v>
          </cell>
          <cell r="G1825" t="str">
            <v>XM</v>
          </cell>
          <cell r="H1825" t="str">
            <v>S</v>
          </cell>
          <cell r="I1825" t="str">
            <v>01M05</v>
          </cell>
          <cell r="J1825" t="str">
            <v>DISTRIBUTION SUPV I</v>
          </cell>
          <cell r="K1825">
            <v>1</v>
          </cell>
          <cell r="L1825">
            <v>40.450000000000003</v>
          </cell>
          <cell r="M1825">
            <v>40.450000000000003</v>
          </cell>
          <cell r="N1825" t="str">
            <v>Spv/Sup</v>
          </cell>
          <cell r="O1825">
            <v>0</v>
          </cell>
          <cell r="P1825">
            <v>40.450000000000003</v>
          </cell>
          <cell r="Q1825">
            <v>0</v>
          </cell>
          <cell r="R1825">
            <v>0</v>
          </cell>
          <cell r="S1825">
            <v>0</v>
          </cell>
        </row>
        <row r="1826">
          <cell r="B1826" t="str">
            <v>Power Systems</v>
          </cell>
          <cell r="C1826">
            <v>485</v>
          </cell>
          <cell r="D1826" t="str">
            <v>Not A &amp; G</v>
          </cell>
          <cell r="E1826">
            <v>4041</v>
          </cell>
          <cell r="F1826" t="str">
            <v>Dsbn Sup Svc/Trs East</v>
          </cell>
          <cell r="G1826" t="str">
            <v>XM</v>
          </cell>
          <cell r="H1826" t="str">
            <v>S</v>
          </cell>
          <cell r="I1826" t="str">
            <v>01MQ5</v>
          </cell>
          <cell r="J1826" t="str">
            <v>DISTRIBUTION SUPV III</v>
          </cell>
          <cell r="K1826">
            <v>1</v>
          </cell>
          <cell r="L1826">
            <v>28.76</v>
          </cell>
          <cell r="M1826">
            <v>28.76</v>
          </cell>
          <cell r="N1826" t="str">
            <v>Spv/Sup</v>
          </cell>
          <cell r="O1826">
            <v>0</v>
          </cell>
          <cell r="P1826">
            <v>28.76</v>
          </cell>
          <cell r="Q1826">
            <v>0</v>
          </cell>
          <cell r="R1826">
            <v>0</v>
          </cell>
          <cell r="S1826">
            <v>0</v>
          </cell>
        </row>
        <row r="1827">
          <cell r="B1827" t="str">
            <v>Power Systems</v>
          </cell>
          <cell r="C1827">
            <v>485</v>
          </cell>
          <cell r="D1827" t="str">
            <v>Not A &amp; G</v>
          </cell>
          <cell r="E1827">
            <v>4041</v>
          </cell>
          <cell r="F1827" t="str">
            <v>Dsbn Sup Svc/Trs East</v>
          </cell>
          <cell r="G1827" t="str">
            <v>NB</v>
          </cell>
          <cell r="H1827" t="str">
            <v>I</v>
          </cell>
          <cell r="I1827" t="str">
            <v>01X63</v>
          </cell>
          <cell r="J1827" t="str">
            <v>ADMINISTRATIVE SPECIALIST I</v>
          </cell>
          <cell r="K1827">
            <v>1</v>
          </cell>
          <cell r="L1827">
            <v>16.45</v>
          </cell>
          <cell r="M1827">
            <v>16.45</v>
          </cell>
          <cell r="N1827" t="str">
            <v>Spv/Sup</v>
          </cell>
          <cell r="O1827">
            <v>0</v>
          </cell>
          <cell r="P1827">
            <v>16.45</v>
          </cell>
          <cell r="Q1827">
            <v>0</v>
          </cell>
          <cell r="R1827">
            <v>0</v>
          </cell>
          <cell r="S1827">
            <v>0</v>
          </cell>
        </row>
        <row r="1828">
          <cell r="B1828" t="str">
            <v>Power Systems</v>
          </cell>
          <cell r="C1828">
            <v>485</v>
          </cell>
          <cell r="D1828" t="str">
            <v>Not A &amp; G</v>
          </cell>
          <cell r="E1828">
            <v>4041</v>
          </cell>
          <cell r="F1828" t="str">
            <v>Dsbn Sup Svc/Trs East</v>
          </cell>
          <cell r="G1828" t="str">
            <v>NB</v>
          </cell>
          <cell r="H1828" t="str">
            <v>I</v>
          </cell>
          <cell r="I1828" t="str">
            <v>01XD7</v>
          </cell>
          <cell r="J1828" t="str">
            <v>CAD TECHNICIAN III</v>
          </cell>
          <cell r="K1828">
            <v>1</v>
          </cell>
          <cell r="L1828">
            <v>14.13</v>
          </cell>
          <cell r="M1828">
            <v>14.13</v>
          </cell>
          <cell r="N1828" t="str">
            <v>Spv/Sup</v>
          </cell>
          <cell r="O1828">
            <v>0</v>
          </cell>
          <cell r="P1828">
            <v>14.13</v>
          </cell>
          <cell r="Q1828">
            <v>0</v>
          </cell>
          <cell r="R1828">
            <v>0</v>
          </cell>
          <cell r="S1828">
            <v>0</v>
          </cell>
        </row>
        <row r="1829">
          <cell r="B1829" t="str">
            <v>Power Systems</v>
          </cell>
          <cell r="C1829">
            <v>485</v>
          </cell>
          <cell r="D1829" t="str">
            <v>Not A &amp; G</v>
          </cell>
          <cell r="E1829">
            <v>4041</v>
          </cell>
          <cell r="F1829" t="str">
            <v>Dsbn Sup Svc/Trs East</v>
          </cell>
          <cell r="G1829" t="str">
            <v>NB</v>
          </cell>
          <cell r="H1829" t="str">
            <v>I</v>
          </cell>
          <cell r="I1829" t="str">
            <v>01XD7</v>
          </cell>
          <cell r="J1829" t="str">
            <v>CAD TECHNICIAN III</v>
          </cell>
          <cell r="K1829">
            <v>1</v>
          </cell>
          <cell r="L1829">
            <v>14.75</v>
          </cell>
          <cell r="M1829">
            <v>14.75</v>
          </cell>
          <cell r="N1829" t="str">
            <v>Spv/Sup</v>
          </cell>
          <cell r="O1829">
            <v>0</v>
          </cell>
          <cell r="P1829">
            <v>14.75</v>
          </cell>
          <cell r="Q1829">
            <v>0</v>
          </cell>
          <cell r="R1829">
            <v>0</v>
          </cell>
          <cell r="S1829">
            <v>0</v>
          </cell>
        </row>
        <row r="1830">
          <cell r="B1830" t="str">
            <v>Power Systems</v>
          </cell>
          <cell r="C1830">
            <v>485</v>
          </cell>
          <cell r="D1830" t="str">
            <v>Not A &amp; G</v>
          </cell>
          <cell r="E1830">
            <v>4041</v>
          </cell>
          <cell r="F1830" t="str">
            <v>Dsbn Sup Svc/Trs East</v>
          </cell>
          <cell r="G1830" t="str">
            <v>NB</v>
          </cell>
          <cell r="H1830" t="str">
            <v>I</v>
          </cell>
          <cell r="I1830" t="str">
            <v>01XD7</v>
          </cell>
          <cell r="J1830" t="str">
            <v>CAD TECHNICIAN III</v>
          </cell>
          <cell r="K1830">
            <v>1</v>
          </cell>
          <cell r="L1830">
            <v>14.81</v>
          </cell>
          <cell r="M1830">
            <v>14.81</v>
          </cell>
          <cell r="N1830" t="str">
            <v>Spv/Sup</v>
          </cell>
          <cell r="O1830">
            <v>0</v>
          </cell>
          <cell r="P1830">
            <v>14.81</v>
          </cell>
          <cell r="Q1830">
            <v>0</v>
          </cell>
          <cell r="R1830">
            <v>0</v>
          </cell>
          <cell r="S1830">
            <v>0</v>
          </cell>
        </row>
        <row r="1831">
          <cell r="B1831" t="str">
            <v>Power Systems</v>
          </cell>
          <cell r="C1831">
            <v>485</v>
          </cell>
          <cell r="D1831" t="str">
            <v>Not A &amp; G</v>
          </cell>
          <cell r="E1831">
            <v>4041</v>
          </cell>
          <cell r="F1831" t="str">
            <v>Dsbn Sup Svc/Trs East</v>
          </cell>
          <cell r="G1831" t="str">
            <v>NB</v>
          </cell>
          <cell r="H1831" t="str">
            <v>I</v>
          </cell>
          <cell r="I1831" t="str">
            <v>01XD7</v>
          </cell>
          <cell r="J1831" t="str">
            <v>CAD TECHNICIAN III</v>
          </cell>
          <cell r="K1831">
            <v>1</v>
          </cell>
          <cell r="L1831">
            <v>15.41</v>
          </cell>
          <cell r="M1831">
            <v>15.41</v>
          </cell>
          <cell r="N1831" t="str">
            <v>Spv/Sup</v>
          </cell>
          <cell r="O1831">
            <v>0</v>
          </cell>
          <cell r="P1831">
            <v>15.41</v>
          </cell>
          <cell r="Q1831">
            <v>0</v>
          </cell>
          <cell r="R1831">
            <v>0</v>
          </cell>
          <cell r="S1831">
            <v>0</v>
          </cell>
        </row>
        <row r="1832">
          <cell r="B1832" t="str">
            <v>Power Systems</v>
          </cell>
          <cell r="C1832">
            <v>485</v>
          </cell>
          <cell r="D1832" t="str">
            <v>Not A &amp; G</v>
          </cell>
          <cell r="E1832">
            <v>4041</v>
          </cell>
          <cell r="F1832" t="str">
            <v>Dsbn Sup Svc/Trs East</v>
          </cell>
          <cell r="G1832" t="str">
            <v>NB</v>
          </cell>
          <cell r="H1832" t="str">
            <v>I</v>
          </cell>
          <cell r="I1832" t="str">
            <v>01XD8</v>
          </cell>
          <cell r="J1832" t="str">
            <v>CAD TECHNICIAN II</v>
          </cell>
          <cell r="K1832">
            <v>1</v>
          </cell>
          <cell r="L1832">
            <v>16.89</v>
          </cell>
          <cell r="M1832">
            <v>16.89</v>
          </cell>
          <cell r="N1832" t="str">
            <v>Spv/Sup</v>
          </cell>
          <cell r="O1832">
            <v>0</v>
          </cell>
          <cell r="P1832">
            <v>16.89</v>
          </cell>
          <cell r="Q1832">
            <v>0</v>
          </cell>
          <cell r="R1832">
            <v>0</v>
          </cell>
          <cell r="S1832">
            <v>0</v>
          </cell>
        </row>
        <row r="1833">
          <cell r="B1833" t="str">
            <v>Power Systems</v>
          </cell>
          <cell r="C1833">
            <v>485</v>
          </cell>
          <cell r="D1833" t="str">
            <v>Not A &amp; G</v>
          </cell>
          <cell r="E1833">
            <v>4041</v>
          </cell>
          <cell r="F1833" t="str">
            <v>Dsbn Sup Svc/Trs East</v>
          </cell>
          <cell r="G1833" t="str">
            <v>NB</v>
          </cell>
          <cell r="H1833" t="str">
            <v>I</v>
          </cell>
          <cell r="I1833" t="str">
            <v>01XD8</v>
          </cell>
          <cell r="J1833" t="str">
            <v>CAD TECHNICIAN II</v>
          </cell>
          <cell r="K1833">
            <v>1</v>
          </cell>
          <cell r="L1833">
            <v>17.14</v>
          </cell>
          <cell r="M1833">
            <v>17.14</v>
          </cell>
          <cell r="N1833" t="str">
            <v>Spv/Sup</v>
          </cell>
          <cell r="O1833">
            <v>0</v>
          </cell>
          <cell r="P1833">
            <v>17.14</v>
          </cell>
          <cell r="Q1833">
            <v>0</v>
          </cell>
          <cell r="R1833">
            <v>0</v>
          </cell>
          <cell r="S1833">
            <v>0</v>
          </cell>
        </row>
        <row r="1834">
          <cell r="B1834" t="str">
            <v>Power Systems</v>
          </cell>
          <cell r="C1834">
            <v>485</v>
          </cell>
          <cell r="D1834" t="str">
            <v>Not A &amp; G</v>
          </cell>
          <cell r="E1834">
            <v>4041</v>
          </cell>
          <cell r="F1834" t="str">
            <v>Dsbn Sup Svc/Trs East</v>
          </cell>
          <cell r="G1834" t="str">
            <v>NB</v>
          </cell>
          <cell r="H1834" t="str">
            <v>I</v>
          </cell>
          <cell r="I1834" t="str">
            <v>01XD9</v>
          </cell>
          <cell r="J1834" t="str">
            <v>CAD TECHNICIAN I</v>
          </cell>
          <cell r="K1834">
            <v>1</v>
          </cell>
          <cell r="L1834">
            <v>17.38</v>
          </cell>
          <cell r="M1834">
            <v>17.38</v>
          </cell>
          <cell r="N1834" t="str">
            <v>Spv/Sup</v>
          </cell>
          <cell r="O1834">
            <v>0</v>
          </cell>
          <cell r="P1834">
            <v>17.38</v>
          </cell>
          <cell r="Q1834">
            <v>0</v>
          </cell>
          <cell r="R1834">
            <v>0</v>
          </cell>
          <cell r="S1834">
            <v>0</v>
          </cell>
        </row>
        <row r="1835">
          <cell r="B1835" t="str">
            <v>Power Systems</v>
          </cell>
          <cell r="C1835">
            <v>485</v>
          </cell>
          <cell r="D1835" t="str">
            <v>Not A &amp; G</v>
          </cell>
          <cell r="E1835">
            <v>4041</v>
          </cell>
          <cell r="F1835" t="str">
            <v>Dsbn Sup Svc/Trs East</v>
          </cell>
          <cell r="G1835" t="str">
            <v>NB</v>
          </cell>
          <cell r="H1835" t="str">
            <v>I</v>
          </cell>
          <cell r="I1835" t="str">
            <v>01XD9</v>
          </cell>
          <cell r="J1835" t="str">
            <v>CAD TECHNICIAN I</v>
          </cell>
          <cell r="K1835">
            <v>1</v>
          </cell>
          <cell r="L1835">
            <v>18.649999999999999</v>
          </cell>
          <cell r="M1835">
            <v>18.649999999999999</v>
          </cell>
          <cell r="N1835" t="str">
            <v>Spv/Sup</v>
          </cell>
          <cell r="O1835">
            <v>0</v>
          </cell>
          <cell r="P1835">
            <v>18.649999999999999</v>
          </cell>
          <cell r="Q1835">
            <v>0</v>
          </cell>
          <cell r="R1835">
            <v>0</v>
          </cell>
          <cell r="S1835">
            <v>0</v>
          </cell>
        </row>
        <row r="1836">
          <cell r="B1836" t="str">
            <v>Power Systems</v>
          </cell>
          <cell r="C1836">
            <v>485</v>
          </cell>
          <cell r="D1836" t="str">
            <v>Not A &amp; G</v>
          </cell>
          <cell r="E1836">
            <v>4041</v>
          </cell>
          <cell r="F1836" t="str">
            <v>Dsbn Sup Svc/Trs East</v>
          </cell>
          <cell r="G1836" t="str">
            <v>NB</v>
          </cell>
          <cell r="H1836" t="str">
            <v>I</v>
          </cell>
          <cell r="I1836" t="str">
            <v>01XD9</v>
          </cell>
          <cell r="J1836" t="str">
            <v>CAD TECHNICIAN I</v>
          </cell>
          <cell r="K1836">
            <v>1</v>
          </cell>
          <cell r="L1836">
            <v>20.11</v>
          </cell>
          <cell r="M1836">
            <v>20.11</v>
          </cell>
          <cell r="N1836" t="str">
            <v>Spv/Sup</v>
          </cell>
          <cell r="O1836">
            <v>0</v>
          </cell>
          <cell r="P1836">
            <v>20.11</v>
          </cell>
          <cell r="Q1836">
            <v>0</v>
          </cell>
          <cell r="R1836">
            <v>0</v>
          </cell>
          <cell r="S1836">
            <v>0</v>
          </cell>
        </row>
        <row r="1837">
          <cell r="B1837" t="str">
            <v>Power Systems</v>
          </cell>
          <cell r="C1837">
            <v>485</v>
          </cell>
          <cell r="D1837" t="str">
            <v>Not A &amp; G</v>
          </cell>
          <cell r="E1837">
            <v>4041</v>
          </cell>
          <cell r="F1837" t="str">
            <v>Dsbn Sup Svc/Trs East</v>
          </cell>
          <cell r="G1837" t="str">
            <v>NB</v>
          </cell>
          <cell r="H1837" t="str">
            <v>I</v>
          </cell>
          <cell r="I1837" t="str">
            <v>01XDA</v>
          </cell>
          <cell r="J1837" t="str">
            <v>SR PARTY CHIEF</v>
          </cell>
          <cell r="K1837">
            <v>1</v>
          </cell>
          <cell r="L1837">
            <v>22.35</v>
          </cell>
          <cell r="M1837">
            <v>22.35</v>
          </cell>
          <cell r="N1837" t="str">
            <v>Spv/Sup</v>
          </cell>
          <cell r="O1837">
            <v>0</v>
          </cell>
          <cell r="P1837">
            <v>22.35</v>
          </cell>
          <cell r="Q1837">
            <v>0</v>
          </cell>
          <cell r="R1837">
            <v>0</v>
          </cell>
          <cell r="S1837">
            <v>0</v>
          </cell>
        </row>
        <row r="1838">
          <cell r="B1838" t="str">
            <v>Power Systems</v>
          </cell>
          <cell r="C1838">
            <v>485</v>
          </cell>
          <cell r="D1838" t="str">
            <v>Not A &amp; G</v>
          </cell>
          <cell r="E1838">
            <v>4041</v>
          </cell>
          <cell r="F1838" t="str">
            <v>Dsbn Sup Svc/Trs East</v>
          </cell>
          <cell r="G1838" t="str">
            <v>NB</v>
          </cell>
          <cell r="H1838" t="str">
            <v>I</v>
          </cell>
          <cell r="I1838" t="str">
            <v>01XE4</v>
          </cell>
          <cell r="J1838" t="str">
            <v>DISTRIBUTION ENGINEERING TECHN</v>
          </cell>
          <cell r="K1838">
            <v>1</v>
          </cell>
          <cell r="L1838">
            <v>16.13</v>
          </cell>
          <cell r="M1838">
            <v>16.13</v>
          </cell>
          <cell r="N1838" t="str">
            <v>Spv/Sup</v>
          </cell>
          <cell r="O1838">
            <v>0</v>
          </cell>
          <cell r="P1838">
            <v>16.13</v>
          </cell>
          <cell r="Q1838">
            <v>0</v>
          </cell>
          <cell r="R1838">
            <v>0</v>
          </cell>
          <cell r="S1838">
            <v>0</v>
          </cell>
        </row>
        <row r="1839">
          <cell r="B1839" t="str">
            <v>Power Systems</v>
          </cell>
          <cell r="C1839">
            <v>485</v>
          </cell>
          <cell r="D1839" t="str">
            <v>Not A &amp; G</v>
          </cell>
          <cell r="E1839">
            <v>4041</v>
          </cell>
          <cell r="F1839" t="str">
            <v>Dsbn Sup Svc/Trs East</v>
          </cell>
          <cell r="G1839" t="str">
            <v>NB</v>
          </cell>
          <cell r="H1839" t="str">
            <v>I</v>
          </cell>
          <cell r="I1839" t="str">
            <v>01XE5</v>
          </cell>
          <cell r="J1839" t="str">
            <v>DISTRIBUTION ENGINEERING TECHN</v>
          </cell>
          <cell r="K1839">
            <v>1</v>
          </cell>
          <cell r="L1839">
            <v>17.73</v>
          </cell>
          <cell r="M1839">
            <v>17.73</v>
          </cell>
          <cell r="N1839" t="str">
            <v>Spv/Sup</v>
          </cell>
          <cell r="O1839">
            <v>0</v>
          </cell>
          <cell r="P1839">
            <v>17.73</v>
          </cell>
          <cell r="Q1839">
            <v>0</v>
          </cell>
          <cell r="R1839">
            <v>0</v>
          </cell>
          <cell r="S1839">
            <v>0</v>
          </cell>
        </row>
        <row r="1840">
          <cell r="B1840" t="str">
            <v>Power Systems</v>
          </cell>
          <cell r="C1840">
            <v>185</v>
          </cell>
          <cell r="D1840" t="str">
            <v>Not A &amp; G</v>
          </cell>
          <cell r="E1840">
            <v>1041</v>
          </cell>
          <cell r="F1840" t="str">
            <v>Dsbn Sup Svc/Trs North</v>
          </cell>
          <cell r="G1840" t="str">
            <v>XM</v>
          </cell>
          <cell r="H1840" t="str">
            <v>I</v>
          </cell>
          <cell r="I1840" t="str">
            <v>01ML3</v>
          </cell>
          <cell r="J1840" t="str">
            <v>DISTRIBUTION SYSTEM ANALYST II</v>
          </cell>
          <cell r="K1840">
            <v>1</v>
          </cell>
          <cell r="L1840">
            <v>23.45</v>
          </cell>
          <cell r="M1840">
            <v>23.45</v>
          </cell>
          <cell r="N1840" t="str">
            <v>Spv/Sup</v>
          </cell>
          <cell r="O1840">
            <v>0</v>
          </cell>
          <cell r="P1840">
            <v>23.45</v>
          </cell>
          <cell r="Q1840">
            <v>0</v>
          </cell>
          <cell r="R1840">
            <v>0</v>
          </cell>
          <cell r="S1840">
            <v>0</v>
          </cell>
        </row>
        <row r="1841">
          <cell r="B1841" t="str">
            <v>Power Systems</v>
          </cell>
          <cell r="C1841">
            <v>185</v>
          </cell>
          <cell r="D1841" t="str">
            <v>Not A &amp; G</v>
          </cell>
          <cell r="E1841">
            <v>1041</v>
          </cell>
          <cell r="F1841" t="str">
            <v>Dsbn Sup Svc/Trs North</v>
          </cell>
          <cell r="G1841" t="str">
            <v>XM</v>
          </cell>
          <cell r="H1841" t="str">
            <v>I</v>
          </cell>
          <cell r="I1841" t="str">
            <v>01ML3</v>
          </cell>
          <cell r="J1841" t="str">
            <v>DISTRIBUTION SYSTEM ANALYST II</v>
          </cell>
          <cell r="K1841">
            <v>1</v>
          </cell>
          <cell r="L1841">
            <v>26.09</v>
          </cell>
          <cell r="M1841">
            <v>26.09</v>
          </cell>
          <cell r="N1841" t="str">
            <v>Spv/Sup</v>
          </cell>
          <cell r="O1841">
            <v>0</v>
          </cell>
          <cell r="P1841">
            <v>26.09</v>
          </cell>
          <cell r="Q1841">
            <v>0</v>
          </cell>
          <cell r="R1841">
            <v>0</v>
          </cell>
          <cell r="S1841">
            <v>0</v>
          </cell>
        </row>
        <row r="1842">
          <cell r="B1842" t="str">
            <v>Power Systems</v>
          </cell>
          <cell r="C1842">
            <v>185</v>
          </cell>
          <cell r="D1842" t="str">
            <v>Not A &amp; G</v>
          </cell>
          <cell r="E1842">
            <v>1041</v>
          </cell>
          <cell r="F1842" t="str">
            <v>Dsbn Sup Svc/Trs North</v>
          </cell>
          <cell r="G1842" t="str">
            <v>XM</v>
          </cell>
          <cell r="H1842" t="str">
            <v>S</v>
          </cell>
          <cell r="I1842" t="str">
            <v>01MQ5</v>
          </cell>
          <cell r="J1842" t="str">
            <v>DISTRIBUTION SUPV III</v>
          </cell>
          <cell r="K1842">
            <v>1</v>
          </cell>
          <cell r="L1842">
            <v>33.43</v>
          </cell>
          <cell r="M1842">
            <v>33.43</v>
          </cell>
          <cell r="N1842" t="str">
            <v>Spv/Sup</v>
          </cell>
          <cell r="O1842">
            <v>0</v>
          </cell>
          <cell r="P1842">
            <v>33.43</v>
          </cell>
          <cell r="Q1842">
            <v>0</v>
          </cell>
          <cell r="R1842">
            <v>0</v>
          </cell>
          <cell r="S1842">
            <v>0</v>
          </cell>
        </row>
        <row r="1843">
          <cell r="B1843" t="str">
            <v>Power Systems</v>
          </cell>
          <cell r="C1843">
            <v>185</v>
          </cell>
          <cell r="D1843" t="str">
            <v>Not A &amp; G</v>
          </cell>
          <cell r="E1843">
            <v>1041</v>
          </cell>
          <cell r="F1843" t="str">
            <v>Dsbn Sup Svc/Trs North</v>
          </cell>
          <cell r="G1843" t="str">
            <v>NB</v>
          </cell>
          <cell r="H1843" t="str">
            <v>I</v>
          </cell>
          <cell r="I1843" t="str">
            <v>01XD8</v>
          </cell>
          <cell r="J1843" t="str">
            <v>CAD TECHNICIAN II</v>
          </cell>
          <cell r="K1843">
            <v>1</v>
          </cell>
          <cell r="L1843">
            <v>16.75</v>
          </cell>
          <cell r="M1843">
            <v>16.75</v>
          </cell>
          <cell r="N1843" t="str">
            <v>Spv/Sup</v>
          </cell>
          <cell r="O1843">
            <v>0</v>
          </cell>
          <cell r="P1843">
            <v>16.75</v>
          </cell>
          <cell r="Q1843">
            <v>0</v>
          </cell>
          <cell r="R1843">
            <v>0</v>
          </cell>
          <cell r="S1843">
            <v>0</v>
          </cell>
        </row>
        <row r="1844">
          <cell r="B1844" t="str">
            <v>Power Systems</v>
          </cell>
          <cell r="C1844">
            <v>185</v>
          </cell>
          <cell r="D1844" t="str">
            <v>Not A &amp; G</v>
          </cell>
          <cell r="E1844">
            <v>1041</v>
          </cell>
          <cell r="F1844" t="str">
            <v>Dsbn Sup Svc/Trs North</v>
          </cell>
          <cell r="G1844" t="str">
            <v>NB</v>
          </cell>
          <cell r="H1844" t="str">
            <v>I</v>
          </cell>
          <cell r="I1844" t="str">
            <v>01XD8</v>
          </cell>
          <cell r="J1844" t="str">
            <v>CAD TECHNICIAN II</v>
          </cell>
          <cell r="K1844">
            <v>1</v>
          </cell>
          <cell r="L1844">
            <v>17.68</v>
          </cell>
          <cell r="M1844">
            <v>17.68</v>
          </cell>
          <cell r="N1844" t="str">
            <v>Spv/Sup</v>
          </cell>
          <cell r="O1844">
            <v>0</v>
          </cell>
          <cell r="P1844">
            <v>17.68</v>
          </cell>
          <cell r="Q1844">
            <v>0</v>
          </cell>
          <cell r="R1844">
            <v>0</v>
          </cell>
          <cell r="S1844">
            <v>0</v>
          </cell>
        </row>
        <row r="1845">
          <cell r="B1845" t="str">
            <v>Power Systems</v>
          </cell>
          <cell r="C1845">
            <v>185</v>
          </cell>
          <cell r="D1845" t="str">
            <v>Not A &amp; G</v>
          </cell>
          <cell r="E1845">
            <v>1041</v>
          </cell>
          <cell r="F1845" t="str">
            <v>Dsbn Sup Svc/Trs North</v>
          </cell>
          <cell r="G1845" t="str">
            <v>NB</v>
          </cell>
          <cell r="H1845" t="str">
            <v>I</v>
          </cell>
          <cell r="I1845" t="str">
            <v>01XD9</v>
          </cell>
          <cell r="J1845" t="str">
            <v>CAD TECHNICIAN I</v>
          </cell>
          <cell r="K1845">
            <v>1</v>
          </cell>
          <cell r="L1845">
            <v>18.34</v>
          </cell>
          <cell r="M1845">
            <v>18.34</v>
          </cell>
          <cell r="N1845" t="str">
            <v>Spv/Sup</v>
          </cell>
          <cell r="O1845">
            <v>0</v>
          </cell>
          <cell r="P1845">
            <v>18.34</v>
          </cell>
          <cell r="Q1845">
            <v>0</v>
          </cell>
          <cell r="R1845">
            <v>0</v>
          </cell>
          <cell r="S1845">
            <v>0</v>
          </cell>
        </row>
        <row r="1846">
          <cell r="B1846" t="str">
            <v>Power Systems</v>
          </cell>
          <cell r="C1846">
            <v>185</v>
          </cell>
          <cell r="D1846" t="str">
            <v>Not A &amp; G</v>
          </cell>
          <cell r="E1846">
            <v>1041</v>
          </cell>
          <cell r="F1846" t="str">
            <v>Dsbn Sup Svc/Trs North</v>
          </cell>
          <cell r="G1846" t="str">
            <v>NB</v>
          </cell>
          <cell r="H1846" t="str">
            <v>I</v>
          </cell>
          <cell r="I1846" t="str">
            <v>01XD9</v>
          </cell>
          <cell r="J1846" t="str">
            <v>CAD TECHNICIAN I</v>
          </cell>
          <cell r="K1846">
            <v>1</v>
          </cell>
          <cell r="L1846">
            <v>21.21</v>
          </cell>
          <cell r="M1846">
            <v>21.21</v>
          </cell>
          <cell r="N1846" t="str">
            <v>Spv/Sup</v>
          </cell>
          <cell r="O1846">
            <v>0</v>
          </cell>
          <cell r="P1846">
            <v>21.21</v>
          </cell>
          <cell r="Q1846">
            <v>0</v>
          </cell>
          <cell r="R1846">
            <v>0</v>
          </cell>
          <cell r="S1846">
            <v>0</v>
          </cell>
        </row>
        <row r="1847">
          <cell r="B1847" t="str">
            <v>Power Systems</v>
          </cell>
          <cell r="C1847">
            <v>185</v>
          </cell>
          <cell r="D1847" t="str">
            <v>Not A &amp; G</v>
          </cell>
          <cell r="E1847">
            <v>1041</v>
          </cell>
          <cell r="F1847" t="str">
            <v>Dsbn Sup Svc/Trs North</v>
          </cell>
          <cell r="G1847" t="str">
            <v>NB</v>
          </cell>
          <cell r="H1847" t="str">
            <v>I</v>
          </cell>
          <cell r="I1847" t="str">
            <v>01XDA</v>
          </cell>
          <cell r="J1847" t="str">
            <v>SR PARTY CHIEF</v>
          </cell>
          <cell r="K1847">
            <v>1</v>
          </cell>
          <cell r="L1847">
            <v>20.74</v>
          </cell>
          <cell r="M1847">
            <v>20.74</v>
          </cell>
          <cell r="N1847" t="str">
            <v>Spv/Sup</v>
          </cell>
          <cell r="O1847">
            <v>0</v>
          </cell>
          <cell r="P1847">
            <v>20.74</v>
          </cell>
          <cell r="Q1847">
            <v>0</v>
          </cell>
          <cell r="R1847">
            <v>0</v>
          </cell>
          <cell r="S1847">
            <v>0</v>
          </cell>
        </row>
        <row r="1848">
          <cell r="B1848" t="str">
            <v>Power Systems</v>
          </cell>
          <cell r="C1848">
            <v>185</v>
          </cell>
          <cell r="D1848" t="str">
            <v>Not A &amp; G</v>
          </cell>
          <cell r="E1848">
            <v>1041</v>
          </cell>
          <cell r="F1848" t="str">
            <v>Dsbn Sup Svc/Trs North</v>
          </cell>
          <cell r="G1848" t="str">
            <v>NB</v>
          </cell>
          <cell r="H1848" t="str">
            <v>I</v>
          </cell>
          <cell r="I1848" t="str">
            <v>01XDA</v>
          </cell>
          <cell r="J1848" t="str">
            <v>SR PARTY CHIEF</v>
          </cell>
          <cell r="K1848">
            <v>1</v>
          </cell>
          <cell r="L1848">
            <v>21.5</v>
          </cell>
          <cell r="M1848">
            <v>21.5</v>
          </cell>
          <cell r="N1848" t="str">
            <v>Spv/Sup</v>
          </cell>
          <cell r="O1848">
            <v>0</v>
          </cell>
          <cell r="P1848">
            <v>21.5</v>
          </cell>
          <cell r="Q1848">
            <v>0</v>
          </cell>
          <cell r="R1848">
            <v>0</v>
          </cell>
          <cell r="S1848">
            <v>0</v>
          </cell>
        </row>
        <row r="1849">
          <cell r="B1849" t="str">
            <v>Power Systems</v>
          </cell>
          <cell r="C1849">
            <v>185</v>
          </cell>
          <cell r="D1849" t="str">
            <v>Not A &amp; G</v>
          </cell>
          <cell r="E1849">
            <v>1041</v>
          </cell>
          <cell r="F1849" t="str">
            <v>Dsbn Sup Svc/Trs North</v>
          </cell>
          <cell r="G1849" t="str">
            <v>NB</v>
          </cell>
          <cell r="H1849" t="str">
            <v>I</v>
          </cell>
          <cell r="I1849" t="str">
            <v>01XDA</v>
          </cell>
          <cell r="J1849" t="str">
            <v>SR PARTY CHIEF</v>
          </cell>
          <cell r="K1849">
            <v>1</v>
          </cell>
          <cell r="L1849">
            <v>21.84</v>
          </cell>
          <cell r="M1849">
            <v>21.84</v>
          </cell>
          <cell r="N1849" t="str">
            <v>Spv/Sup</v>
          </cell>
          <cell r="O1849">
            <v>0</v>
          </cell>
          <cell r="P1849">
            <v>21.84</v>
          </cell>
          <cell r="Q1849">
            <v>0</v>
          </cell>
          <cell r="R1849">
            <v>0</v>
          </cell>
          <cell r="S1849">
            <v>0</v>
          </cell>
        </row>
        <row r="1850">
          <cell r="B1850" t="str">
            <v>Power Systems</v>
          </cell>
          <cell r="C1850">
            <v>185</v>
          </cell>
          <cell r="D1850" t="str">
            <v>Not A &amp; G</v>
          </cell>
          <cell r="E1850">
            <v>1041</v>
          </cell>
          <cell r="F1850" t="str">
            <v>Dsbn Sup Svc/Trs North</v>
          </cell>
          <cell r="G1850" t="str">
            <v>NB</v>
          </cell>
          <cell r="H1850" t="str">
            <v>I</v>
          </cell>
          <cell r="I1850" t="str">
            <v>01XE1</v>
          </cell>
          <cell r="J1850" t="str">
            <v>SR CAD TECHNICIAN</v>
          </cell>
          <cell r="K1850">
            <v>1</v>
          </cell>
          <cell r="L1850">
            <v>21.75</v>
          </cell>
          <cell r="M1850">
            <v>21.75</v>
          </cell>
          <cell r="N1850" t="str">
            <v>Spv/Sup</v>
          </cell>
          <cell r="O1850">
            <v>0</v>
          </cell>
          <cell r="P1850">
            <v>21.75</v>
          </cell>
          <cell r="Q1850">
            <v>0</v>
          </cell>
          <cell r="R1850">
            <v>0</v>
          </cell>
          <cell r="S1850">
            <v>0</v>
          </cell>
        </row>
        <row r="1851">
          <cell r="B1851" t="str">
            <v>Power Systems</v>
          </cell>
          <cell r="C1851">
            <v>185</v>
          </cell>
          <cell r="D1851" t="str">
            <v>Not A &amp; G</v>
          </cell>
          <cell r="E1851">
            <v>1041</v>
          </cell>
          <cell r="F1851" t="str">
            <v>Dsbn Sup Svc/Trs North</v>
          </cell>
          <cell r="G1851" t="str">
            <v>NB</v>
          </cell>
          <cell r="H1851" t="str">
            <v>I</v>
          </cell>
          <cell r="I1851" t="str">
            <v>01XE6</v>
          </cell>
          <cell r="J1851" t="str">
            <v>SR DISTRIBUTION ENGINEERING TE</v>
          </cell>
          <cell r="K1851">
            <v>1</v>
          </cell>
          <cell r="L1851">
            <v>21.6</v>
          </cell>
          <cell r="M1851">
            <v>21.6</v>
          </cell>
          <cell r="N1851" t="str">
            <v>Spv/Sup</v>
          </cell>
          <cell r="O1851">
            <v>0</v>
          </cell>
          <cell r="P1851">
            <v>21.6</v>
          </cell>
          <cell r="Q1851">
            <v>0</v>
          </cell>
          <cell r="R1851">
            <v>0</v>
          </cell>
          <cell r="S1851">
            <v>0</v>
          </cell>
        </row>
        <row r="1852">
          <cell r="B1852" t="str">
            <v>Power Systems</v>
          </cell>
          <cell r="C1852">
            <v>894</v>
          </cell>
          <cell r="D1852" t="str">
            <v>Not A &amp; G</v>
          </cell>
          <cell r="E1852">
            <v>8044</v>
          </cell>
          <cell r="F1852" t="str">
            <v>Dsbn Sup Svc/Trs South</v>
          </cell>
          <cell r="G1852" t="str">
            <v>XM</v>
          </cell>
          <cell r="H1852" t="str">
            <v>S</v>
          </cell>
          <cell r="I1852" t="str">
            <v>01MQ5</v>
          </cell>
          <cell r="J1852" t="str">
            <v>DISTRIBUTION SUPV III</v>
          </cell>
          <cell r="K1852">
            <v>1</v>
          </cell>
          <cell r="L1852">
            <v>31.99</v>
          </cell>
          <cell r="M1852">
            <v>31.99</v>
          </cell>
          <cell r="N1852" t="str">
            <v>Spv/Sup</v>
          </cell>
          <cell r="O1852">
            <v>0</v>
          </cell>
          <cell r="P1852">
            <v>31.99</v>
          </cell>
          <cell r="Q1852">
            <v>0</v>
          </cell>
          <cell r="R1852">
            <v>0</v>
          </cell>
          <cell r="S1852">
            <v>0</v>
          </cell>
        </row>
        <row r="1853">
          <cell r="B1853" t="str">
            <v>Power Systems</v>
          </cell>
          <cell r="C1853">
            <v>894</v>
          </cell>
          <cell r="D1853" t="str">
            <v>Not A &amp; G</v>
          </cell>
          <cell r="E1853">
            <v>8044</v>
          </cell>
          <cell r="F1853" t="str">
            <v>Dsbn Sup Svc/Trs South</v>
          </cell>
          <cell r="G1853" t="str">
            <v>NB</v>
          </cell>
          <cell r="H1853" t="str">
            <v>I</v>
          </cell>
          <cell r="I1853" t="str">
            <v>01XD8</v>
          </cell>
          <cell r="J1853" t="str">
            <v>CAD TECHNICIAN II</v>
          </cell>
          <cell r="K1853">
            <v>1</v>
          </cell>
          <cell r="L1853">
            <v>16.190000000000001</v>
          </cell>
          <cell r="M1853">
            <v>16.190000000000001</v>
          </cell>
          <cell r="N1853" t="str">
            <v>Spv/Sup</v>
          </cell>
          <cell r="O1853">
            <v>0</v>
          </cell>
          <cell r="P1853">
            <v>16.190000000000001</v>
          </cell>
          <cell r="Q1853">
            <v>0</v>
          </cell>
          <cell r="R1853">
            <v>0</v>
          </cell>
          <cell r="S1853">
            <v>0</v>
          </cell>
        </row>
        <row r="1854">
          <cell r="B1854" t="str">
            <v>Power Systems</v>
          </cell>
          <cell r="C1854">
            <v>894</v>
          </cell>
          <cell r="D1854" t="str">
            <v>Not A &amp; G</v>
          </cell>
          <cell r="E1854">
            <v>8044</v>
          </cell>
          <cell r="F1854" t="str">
            <v>Dsbn Sup Svc/Trs South</v>
          </cell>
          <cell r="G1854" t="str">
            <v>NB</v>
          </cell>
          <cell r="H1854" t="str">
            <v>I</v>
          </cell>
          <cell r="I1854" t="str">
            <v>01XD8</v>
          </cell>
          <cell r="J1854" t="str">
            <v>CAD TECHNICIAN II</v>
          </cell>
          <cell r="K1854">
            <v>1</v>
          </cell>
          <cell r="L1854">
            <v>16.68</v>
          </cell>
          <cell r="M1854">
            <v>16.68</v>
          </cell>
          <cell r="N1854" t="str">
            <v>Spv/Sup</v>
          </cell>
          <cell r="O1854">
            <v>0</v>
          </cell>
          <cell r="P1854">
            <v>16.68</v>
          </cell>
          <cell r="Q1854">
            <v>0</v>
          </cell>
          <cell r="R1854">
            <v>0</v>
          </cell>
          <cell r="S1854">
            <v>0</v>
          </cell>
        </row>
        <row r="1855">
          <cell r="B1855" t="str">
            <v>Power Systems</v>
          </cell>
          <cell r="C1855">
            <v>894</v>
          </cell>
          <cell r="D1855" t="str">
            <v>Not A &amp; G</v>
          </cell>
          <cell r="E1855">
            <v>8044</v>
          </cell>
          <cell r="F1855" t="str">
            <v>Dsbn Sup Svc/Trs South</v>
          </cell>
          <cell r="G1855" t="str">
            <v>NB</v>
          </cell>
          <cell r="H1855" t="str">
            <v>I</v>
          </cell>
          <cell r="I1855" t="str">
            <v>01XD8</v>
          </cell>
          <cell r="J1855" t="str">
            <v>CAD TECHNICIAN II</v>
          </cell>
          <cell r="K1855">
            <v>1</v>
          </cell>
          <cell r="L1855">
            <v>16.8</v>
          </cell>
          <cell r="M1855">
            <v>16.8</v>
          </cell>
          <cell r="N1855" t="str">
            <v>Spv/Sup</v>
          </cell>
          <cell r="O1855">
            <v>0</v>
          </cell>
          <cell r="P1855">
            <v>16.8</v>
          </cell>
          <cell r="Q1855">
            <v>0</v>
          </cell>
          <cell r="R1855">
            <v>0</v>
          </cell>
          <cell r="S1855">
            <v>0</v>
          </cell>
        </row>
        <row r="1856">
          <cell r="B1856" t="str">
            <v>Power Systems</v>
          </cell>
          <cell r="C1856">
            <v>894</v>
          </cell>
          <cell r="D1856" t="str">
            <v>Not A &amp; G</v>
          </cell>
          <cell r="E1856">
            <v>8044</v>
          </cell>
          <cell r="F1856" t="str">
            <v>Dsbn Sup Svc/Trs South</v>
          </cell>
          <cell r="G1856" t="str">
            <v>NB</v>
          </cell>
          <cell r="H1856" t="str">
            <v>I</v>
          </cell>
          <cell r="I1856" t="str">
            <v>01XD8</v>
          </cell>
          <cell r="J1856" t="str">
            <v>CAD TECHNICIAN II</v>
          </cell>
          <cell r="K1856">
            <v>1</v>
          </cell>
          <cell r="L1856">
            <v>17.11</v>
          </cell>
          <cell r="M1856">
            <v>17.11</v>
          </cell>
          <cell r="N1856" t="str">
            <v>Spv/Sup</v>
          </cell>
          <cell r="O1856">
            <v>0</v>
          </cell>
          <cell r="P1856">
            <v>17.11</v>
          </cell>
          <cell r="Q1856">
            <v>0</v>
          </cell>
          <cell r="R1856">
            <v>0</v>
          </cell>
          <cell r="S1856">
            <v>0</v>
          </cell>
        </row>
        <row r="1857">
          <cell r="B1857" t="str">
            <v>Power Systems</v>
          </cell>
          <cell r="C1857">
            <v>894</v>
          </cell>
          <cell r="D1857" t="str">
            <v>Not A &amp; G</v>
          </cell>
          <cell r="E1857">
            <v>8044</v>
          </cell>
          <cell r="F1857" t="str">
            <v>Dsbn Sup Svc/Trs South</v>
          </cell>
          <cell r="G1857" t="str">
            <v>NB</v>
          </cell>
          <cell r="H1857" t="str">
            <v>I</v>
          </cell>
          <cell r="I1857" t="str">
            <v>01XD8</v>
          </cell>
          <cell r="J1857" t="str">
            <v>CAD TECHNICIAN II</v>
          </cell>
          <cell r="K1857">
            <v>1</v>
          </cell>
          <cell r="L1857">
            <v>19.38</v>
          </cell>
          <cell r="M1857">
            <v>19.38</v>
          </cell>
          <cell r="N1857" t="str">
            <v>Spv/Sup</v>
          </cell>
          <cell r="O1857">
            <v>0</v>
          </cell>
          <cell r="P1857">
            <v>19.38</v>
          </cell>
          <cell r="Q1857">
            <v>0</v>
          </cell>
          <cell r="R1857">
            <v>0</v>
          </cell>
          <cell r="S1857">
            <v>0</v>
          </cell>
        </row>
        <row r="1858">
          <cell r="B1858" t="str">
            <v>Power Systems</v>
          </cell>
          <cell r="C1858">
            <v>894</v>
          </cell>
          <cell r="D1858" t="str">
            <v>Not A &amp; G</v>
          </cell>
          <cell r="E1858">
            <v>8044</v>
          </cell>
          <cell r="F1858" t="str">
            <v>Dsbn Sup Svc/Trs South</v>
          </cell>
          <cell r="G1858" t="str">
            <v>NB</v>
          </cell>
          <cell r="H1858" t="str">
            <v>I</v>
          </cell>
          <cell r="I1858" t="str">
            <v>01XD9</v>
          </cell>
          <cell r="J1858" t="str">
            <v>CAD TECHNICIAN I</v>
          </cell>
          <cell r="K1858">
            <v>1</v>
          </cell>
          <cell r="L1858">
            <v>18.95</v>
          </cell>
          <cell r="M1858">
            <v>18.95</v>
          </cell>
          <cell r="N1858" t="str">
            <v>Spv/Sup</v>
          </cell>
          <cell r="O1858">
            <v>0</v>
          </cell>
          <cell r="P1858">
            <v>18.95</v>
          </cell>
          <cell r="Q1858">
            <v>0</v>
          </cell>
          <cell r="R1858">
            <v>0</v>
          </cell>
          <cell r="S1858">
            <v>0</v>
          </cell>
        </row>
        <row r="1859">
          <cell r="B1859" t="str">
            <v>Power Systems</v>
          </cell>
          <cell r="C1859">
            <v>894</v>
          </cell>
          <cell r="D1859" t="str">
            <v>Not A &amp; G</v>
          </cell>
          <cell r="E1859">
            <v>8044</v>
          </cell>
          <cell r="F1859" t="str">
            <v>Dsbn Sup Svc/Trs South</v>
          </cell>
          <cell r="G1859" t="str">
            <v>NB</v>
          </cell>
          <cell r="H1859" t="str">
            <v>I</v>
          </cell>
          <cell r="I1859" t="str">
            <v>01XD9</v>
          </cell>
          <cell r="J1859" t="str">
            <v>CAD TECHNICIAN I</v>
          </cell>
          <cell r="K1859">
            <v>1</v>
          </cell>
          <cell r="L1859">
            <v>19.66</v>
          </cell>
          <cell r="M1859">
            <v>19.66</v>
          </cell>
          <cell r="N1859" t="str">
            <v>Spv/Sup</v>
          </cell>
          <cell r="O1859">
            <v>0</v>
          </cell>
          <cell r="P1859">
            <v>19.66</v>
          </cell>
          <cell r="Q1859">
            <v>0</v>
          </cell>
          <cell r="R1859">
            <v>0</v>
          </cell>
          <cell r="S1859">
            <v>0</v>
          </cell>
        </row>
        <row r="1860">
          <cell r="B1860" t="str">
            <v>Power Systems</v>
          </cell>
          <cell r="C1860">
            <v>894</v>
          </cell>
          <cell r="D1860" t="str">
            <v>Not A &amp; G</v>
          </cell>
          <cell r="E1860">
            <v>8044</v>
          </cell>
          <cell r="F1860" t="str">
            <v>Dsbn Sup Svc/Trs South</v>
          </cell>
          <cell r="G1860" t="str">
            <v>NB</v>
          </cell>
          <cell r="H1860" t="str">
            <v>I</v>
          </cell>
          <cell r="I1860" t="str">
            <v>01XD9</v>
          </cell>
          <cell r="J1860" t="str">
            <v>CAD TECHNICIAN I</v>
          </cell>
          <cell r="K1860">
            <v>1</v>
          </cell>
          <cell r="L1860">
            <v>20.36</v>
          </cell>
          <cell r="M1860">
            <v>20.36</v>
          </cell>
          <cell r="N1860" t="str">
            <v>Spv/Sup</v>
          </cell>
          <cell r="O1860">
            <v>0</v>
          </cell>
          <cell r="P1860">
            <v>20.36</v>
          </cell>
          <cell r="Q1860">
            <v>0</v>
          </cell>
          <cell r="R1860">
            <v>0</v>
          </cell>
          <cell r="S1860">
            <v>0</v>
          </cell>
        </row>
        <row r="1861">
          <cell r="B1861" t="str">
            <v>Power Systems</v>
          </cell>
          <cell r="C1861">
            <v>889</v>
          </cell>
          <cell r="D1861" t="str">
            <v>Not A &amp; G</v>
          </cell>
          <cell r="E1861">
            <v>8899</v>
          </cell>
          <cell r="F1861" t="str">
            <v>S Area Oh Trans Supv</v>
          </cell>
          <cell r="G1861" t="str">
            <v>XM</v>
          </cell>
          <cell r="H1861" t="str">
            <v>S</v>
          </cell>
          <cell r="I1861" t="str">
            <v>01T42</v>
          </cell>
          <cell r="J1861" t="str">
            <v>PGD OPERATIONS LEADER II</v>
          </cell>
          <cell r="K1861">
            <v>1</v>
          </cell>
          <cell r="L1861">
            <v>39.46</v>
          </cell>
          <cell r="M1861">
            <v>39.46</v>
          </cell>
          <cell r="N1861" t="str">
            <v>Spv/Sup</v>
          </cell>
          <cell r="O1861">
            <v>0</v>
          </cell>
          <cell r="P1861">
            <v>39.46</v>
          </cell>
          <cell r="Q1861">
            <v>0</v>
          </cell>
          <cell r="R1861">
            <v>0</v>
          </cell>
          <cell r="S1861">
            <v>0</v>
          </cell>
        </row>
        <row r="1862">
          <cell r="B1862" t="str">
            <v>Power Systems</v>
          </cell>
          <cell r="C1862">
            <v>889</v>
          </cell>
          <cell r="D1862" t="str">
            <v>Not A &amp; G</v>
          </cell>
          <cell r="E1862">
            <v>8899</v>
          </cell>
          <cell r="F1862" t="str">
            <v>S Area Oh Trans Supv</v>
          </cell>
          <cell r="G1862" t="str">
            <v>XM</v>
          </cell>
          <cell r="H1862" t="str">
            <v>S</v>
          </cell>
          <cell r="I1862" t="str">
            <v>01T43</v>
          </cell>
          <cell r="J1862" t="str">
            <v>PGD OPERATIONS LEADER III</v>
          </cell>
          <cell r="K1862">
            <v>1</v>
          </cell>
          <cell r="L1862">
            <v>34.81</v>
          </cell>
          <cell r="M1862">
            <v>34.81</v>
          </cell>
          <cell r="N1862" t="str">
            <v>Spv/Sup</v>
          </cell>
          <cell r="O1862">
            <v>0</v>
          </cell>
          <cell r="P1862">
            <v>34.81</v>
          </cell>
          <cell r="Q1862">
            <v>0</v>
          </cell>
          <cell r="R1862">
            <v>0</v>
          </cell>
          <cell r="S1862">
            <v>0</v>
          </cell>
        </row>
        <row r="1863">
          <cell r="B1863" t="str">
            <v>Power Systems</v>
          </cell>
          <cell r="C1863">
            <v>889</v>
          </cell>
          <cell r="D1863" t="str">
            <v>Not A &amp; G</v>
          </cell>
          <cell r="E1863">
            <v>8899</v>
          </cell>
          <cell r="F1863" t="str">
            <v>S Area Oh Trans Supv</v>
          </cell>
          <cell r="G1863" t="str">
            <v>XM</v>
          </cell>
          <cell r="H1863" t="str">
            <v>S</v>
          </cell>
          <cell r="I1863" t="str">
            <v>01T43</v>
          </cell>
          <cell r="J1863" t="str">
            <v>PGD OPERATIONS LEADER III</v>
          </cell>
          <cell r="K1863">
            <v>1</v>
          </cell>
          <cell r="L1863">
            <v>36.5</v>
          </cell>
          <cell r="M1863">
            <v>36.5</v>
          </cell>
          <cell r="N1863" t="str">
            <v>Spv/Sup</v>
          </cell>
          <cell r="O1863">
            <v>0</v>
          </cell>
          <cell r="P1863">
            <v>36.5</v>
          </cell>
          <cell r="Q1863">
            <v>0</v>
          </cell>
          <cell r="R1863">
            <v>0</v>
          </cell>
          <cell r="S1863">
            <v>0</v>
          </cell>
        </row>
        <row r="1864">
          <cell r="B1864" t="str">
            <v>Power Systems</v>
          </cell>
          <cell r="C1864">
            <v>889</v>
          </cell>
          <cell r="D1864" t="str">
            <v>Not A &amp; G</v>
          </cell>
          <cell r="E1864">
            <v>8891</v>
          </cell>
          <cell r="F1864" t="str">
            <v>S Area Oh Trans Crew</v>
          </cell>
          <cell r="G1864" t="str">
            <v>BU</v>
          </cell>
          <cell r="H1864" t="str">
            <v>I</v>
          </cell>
          <cell r="I1864" t="str">
            <v>06477</v>
          </cell>
          <cell r="J1864" t="str">
            <v>CHIEF LINE SPEC - TRANS</v>
          </cell>
          <cell r="K1864">
            <v>1</v>
          </cell>
          <cell r="L1864">
            <v>27.71</v>
          </cell>
          <cell r="M1864">
            <v>27.71</v>
          </cell>
          <cell r="N1864" t="str">
            <v>Line</v>
          </cell>
          <cell r="O1864">
            <v>0</v>
          </cell>
          <cell r="P1864">
            <v>0</v>
          </cell>
          <cell r="Q1864">
            <v>0</v>
          </cell>
          <cell r="R1864">
            <v>27.71</v>
          </cell>
          <cell r="S1864">
            <v>0</v>
          </cell>
        </row>
        <row r="1865">
          <cell r="B1865" t="str">
            <v>Power Systems</v>
          </cell>
          <cell r="C1865">
            <v>889</v>
          </cell>
          <cell r="D1865" t="str">
            <v>Not A &amp; G</v>
          </cell>
          <cell r="E1865">
            <v>8891</v>
          </cell>
          <cell r="F1865" t="str">
            <v>S Area Oh Trans Crew</v>
          </cell>
          <cell r="G1865" t="str">
            <v>BU</v>
          </cell>
          <cell r="H1865" t="str">
            <v>I</v>
          </cell>
          <cell r="I1865" t="str">
            <v>06480</v>
          </cell>
          <cell r="J1865" t="str">
            <v>LINE SPEC - HIGH VOLT</v>
          </cell>
          <cell r="K1865">
            <v>10</v>
          </cell>
          <cell r="L1865">
            <v>26.04</v>
          </cell>
          <cell r="M1865">
            <v>260.39999999999998</v>
          </cell>
          <cell r="N1865" t="str">
            <v>Line</v>
          </cell>
          <cell r="O1865">
            <v>0</v>
          </cell>
          <cell r="P1865">
            <v>0</v>
          </cell>
          <cell r="Q1865">
            <v>0</v>
          </cell>
          <cell r="R1865">
            <v>260.39999999999998</v>
          </cell>
          <cell r="S1865">
            <v>0</v>
          </cell>
        </row>
        <row r="1866">
          <cell r="B1866" t="str">
            <v>Power Systems</v>
          </cell>
          <cell r="C1866">
            <v>889</v>
          </cell>
          <cell r="D1866" t="str">
            <v>Not A &amp; G</v>
          </cell>
          <cell r="E1866">
            <v>8891</v>
          </cell>
          <cell r="F1866" t="str">
            <v>S Area Oh Trans Crew</v>
          </cell>
          <cell r="G1866" t="str">
            <v>BU</v>
          </cell>
          <cell r="H1866" t="str">
            <v>I</v>
          </cell>
          <cell r="I1866" t="str">
            <v>06984</v>
          </cell>
          <cell r="J1866" t="str">
            <v>SR LINE SPEC - HI VOLT</v>
          </cell>
          <cell r="K1866">
            <v>1</v>
          </cell>
          <cell r="L1866">
            <v>27.37</v>
          </cell>
          <cell r="M1866">
            <v>27.37</v>
          </cell>
          <cell r="N1866" t="str">
            <v>Line</v>
          </cell>
          <cell r="O1866">
            <v>0</v>
          </cell>
          <cell r="P1866">
            <v>0</v>
          </cell>
          <cell r="Q1866">
            <v>0</v>
          </cell>
          <cell r="R1866">
            <v>27.37</v>
          </cell>
          <cell r="S1866">
            <v>0</v>
          </cell>
        </row>
        <row r="1867">
          <cell r="B1867" t="str">
            <v>Power Systems</v>
          </cell>
          <cell r="C1867">
            <v>894</v>
          </cell>
          <cell r="D1867" t="str">
            <v>Not A &amp; G</v>
          </cell>
          <cell r="E1867">
            <v>8044</v>
          </cell>
          <cell r="F1867" t="str">
            <v>Dsbn Sup Svc/Trs South</v>
          </cell>
          <cell r="G1867" t="str">
            <v>NB</v>
          </cell>
          <cell r="H1867" t="str">
            <v>I</v>
          </cell>
          <cell r="I1867" t="str">
            <v>01XE5</v>
          </cell>
          <cell r="J1867" t="str">
            <v>DISTRIBUTION ENGINEERING TECHN</v>
          </cell>
          <cell r="K1867">
            <v>1</v>
          </cell>
          <cell r="L1867">
            <v>18.73</v>
          </cell>
          <cell r="M1867">
            <v>18.73</v>
          </cell>
          <cell r="N1867" t="str">
            <v>Spv/Sup</v>
          </cell>
          <cell r="O1867">
            <v>0</v>
          </cell>
          <cell r="P1867">
            <v>18.73</v>
          </cell>
          <cell r="Q1867">
            <v>0</v>
          </cell>
          <cell r="R1867">
            <v>0</v>
          </cell>
          <cell r="S1867">
            <v>0</v>
          </cell>
        </row>
        <row r="1868">
          <cell r="B1868" t="str">
            <v>Power Systems</v>
          </cell>
          <cell r="C1868">
            <v>578</v>
          </cell>
          <cell r="D1868" t="str">
            <v>Not A &amp; G</v>
          </cell>
          <cell r="E1868">
            <v>5041</v>
          </cell>
          <cell r="F1868" t="str">
            <v>Dsbn Sup Svc/Trs West</v>
          </cell>
          <cell r="G1868" t="str">
            <v>XM</v>
          </cell>
          <cell r="H1868" t="str">
            <v>I</v>
          </cell>
          <cell r="I1868" t="str">
            <v>01ML3</v>
          </cell>
          <cell r="J1868" t="str">
            <v>DISTRIBUTION SYSTEM ANALYST II</v>
          </cell>
          <cell r="K1868">
            <v>1</v>
          </cell>
          <cell r="L1868">
            <v>26.91</v>
          </cell>
          <cell r="M1868">
            <v>26.91</v>
          </cell>
          <cell r="N1868" t="str">
            <v>Spv/Sup</v>
          </cell>
          <cell r="O1868">
            <v>0</v>
          </cell>
          <cell r="P1868">
            <v>26.91</v>
          </cell>
          <cell r="Q1868">
            <v>0</v>
          </cell>
          <cell r="R1868">
            <v>0</v>
          </cell>
          <cell r="S1868">
            <v>0</v>
          </cell>
        </row>
        <row r="1869">
          <cell r="B1869" t="str">
            <v>Power Systems</v>
          </cell>
          <cell r="C1869">
            <v>578</v>
          </cell>
          <cell r="D1869" t="str">
            <v>Not A &amp; G</v>
          </cell>
          <cell r="E1869">
            <v>5041</v>
          </cell>
          <cell r="F1869" t="str">
            <v>Dsbn Sup Svc/Trs West</v>
          </cell>
          <cell r="G1869" t="str">
            <v>XM</v>
          </cell>
          <cell r="H1869" t="str">
            <v>S</v>
          </cell>
          <cell r="I1869" t="str">
            <v>01MQ5</v>
          </cell>
          <cell r="J1869" t="str">
            <v>DISTRIBUTION SUPV III</v>
          </cell>
          <cell r="K1869">
            <v>1</v>
          </cell>
          <cell r="L1869">
            <v>33.5</v>
          </cell>
          <cell r="M1869">
            <v>33.5</v>
          </cell>
          <cell r="N1869" t="str">
            <v>Spv/Sup</v>
          </cell>
          <cell r="O1869">
            <v>0</v>
          </cell>
          <cell r="P1869">
            <v>33.5</v>
          </cell>
          <cell r="Q1869">
            <v>0</v>
          </cell>
          <cell r="R1869">
            <v>0</v>
          </cell>
          <cell r="S1869">
            <v>0</v>
          </cell>
        </row>
        <row r="1870">
          <cell r="B1870" t="str">
            <v>Power Systems</v>
          </cell>
          <cell r="C1870">
            <v>578</v>
          </cell>
          <cell r="D1870" t="str">
            <v>Not A &amp; G</v>
          </cell>
          <cell r="E1870">
            <v>5041</v>
          </cell>
          <cell r="F1870" t="str">
            <v>Dsbn Sup Svc/Trs West</v>
          </cell>
          <cell r="G1870" t="str">
            <v>NB</v>
          </cell>
          <cell r="H1870" t="str">
            <v>I</v>
          </cell>
          <cell r="I1870" t="str">
            <v>01XD7</v>
          </cell>
          <cell r="J1870" t="str">
            <v>CAD TECHNICIAN III</v>
          </cell>
          <cell r="K1870">
            <v>1</v>
          </cell>
          <cell r="L1870">
            <v>13.38</v>
          </cell>
          <cell r="M1870">
            <v>13.38</v>
          </cell>
          <cell r="N1870" t="str">
            <v>Spv/Sup</v>
          </cell>
          <cell r="O1870">
            <v>0</v>
          </cell>
          <cell r="P1870">
            <v>13.38</v>
          </cell>
          <cell r="Q1870">
            <v>0</v>
          </cell>
          <cell r="R1870">
            <v>0</v>
          </cell>
          <cell r="S1870">
            <v>0</v>
          </cell>
        </row>
        <row r="1871">
          <cell r="B1871" t="str">
            <v>Power Systems</v>
          </cell>
          <cell r="C1871">
            <v>578</v>
          </cell>
          <cell r="D1871" t="str">
            <v>Not A &amp; G</v>
          </cell>
          <cell r="E1871">
            <v>5041</v>
          </cell>
          <cell r="F1871" t="str">
            <v>Dsbn Sup Svc/Trs West</v>
          </cell>
          <cell r="G1871" t="str">
            <v>NB</v>
          </cell>
          <cell r="H1871" t="str">
            <v>I</v>
          </cell>
          <cell r="I1871" t="str">
            <v>01XD7</v>
          </cell>
          <cell r="J1871" t="str">
            <v>CAD TECHNICIAN III</v>
          </cell>
          <cell r="K1871">
            <v>1</v>
          </cell>
          <cell r="L1871">
            <v>13.81</v>
          </cell>
          <cell r="M1871">
            <v>13.81</v>
          </cell>
          <cell r="N1871" t="str">
            <v>Spv/Sup</v>
          </cell>
          <cell r="O1871">
            <v>0</v>
          </cell>
          <cell r="P1871">
            <v>13.81</v>
          </cell>
          <cell r="Q1871">
            <v>0</v>
          </cell>
          <cell r="R1871">
            <v>0</v>
          </cell>
          <cell r="S1871">
            <v>0</v>
          </cell>
        </row>
        <row r="1872">
          <cell r="B1872" t="str">
            <v>Power Systems</v>
          </cell>
          <cell r="C1872">
            <v>578</v>
          </cell>
          <cell r="D1872" t="str">
            <v>Not A &amp; G</v>
          </cell>
          <cell r="E1872">
            <v>5041</v>
          </cell>
          <cell r="F1872" t="str">
            <v>Dsbn Sup Svc/Trs West</v>
          </cell>
          <cell r="G1872" t="str">
            <v>NB</v>
          </cell>
          <cell r="H1872" t="str">
            <v>I</v>
          </cell>
          <cell r="I1872" t="str">
            <v>01XD8</v>
          </cell>
          <cell r="J1872" t="str">
            <v>CAD TECHNICIAN II</v>
          </cell>
          <cell r="K1872">
            <v>1</v>
          </cell>
          <cell r="L1872">
            <v>15.38</v>
          </cell>
          <cell r="M1872">
            <v>15.38</v>
          </cell>
          <cell r="N1872" t="str">
            <v>Spv/Sup</v>
          </cell>
          <cell r="O1872">
            <v>0</v>
          </cell>
          <cell r="P1872">
            <v>15.38</v>
          </cell>
          <cell r="Q1872">
            <v>0</v>
          </cell>
          <cell r="R1872">
            <v>0</v>
          </cell>
          <cell r="S1872">
            <v>0</v>
          </cell>
        </row>
        <row r="1873">
          <cell r="B1873" t="str">
            <v>Power Systems</v>
          </cell>
          <cell r="C1873">
            <v>578</v>
          </cell>
          <cell r="D1873" t="str">
            <v>Not A &amp; G</v>
          </cell>
          <cell r="E1873">
            <v>5041</v>
          </cell>
          <cell r="F1873" t="str">
            <v>Dsbn Sup Svc/Trs West</v>
          </cell>
          <cell r="G1873" t="str">
            <v>NB</v>
          </cell>
          <cell r="H1873" t="str">
            <v>I</v>
          </cell>
          <cell r="I1873" t="str">
            <v>01XD8</v>
          </cell>
          <cell r="J1873" t="str">
            <v>CAD TECHNICIAN II</v>
          </cell>
          <cell r="K1873">
            <v>1</v>
          </cell>
          <cell r="L1873">
            <v>15.88</v>
          </cell>
          <cell r="M1873">
            <v>15.88</v>
          </cell>
          <cell r="N1873" t="str">
            <v>Spv/Sup</v>
          </cell>
          <cell r="O1873">
            <v>0</v>
          </cell>
          <cell r="P1873">
            <v>15.88</v>
          </cell>
          <cell r="Q1873">
            <v>0</v>
          </cell>
          <cell r="R1873">
            <v>0</v>
          </cell>
          <cell r="S1873">
            <v>0</v>
          </cell>
        </row>
        <row r="1874">
          <cell r="B1874" t="str">
            <v>Power Systems</v>
          </cell>
          <cell r="C1874">
            <v>578</v>
          </cell>
          <cell r="D1874" t="str">
            <v>Not A &amp; G</v>
          </cell>
          <cell r="E1874">
            <v>5041</v>
          </cell>
          <cell r="F1874" t="str">
            <v>Dsbn Sup Svc/Trs West</v>
          </cell>
          <cell r="G1874" t="str">
            <v>NB</v>
          </cell>
          <cell r="H1874" t="str">
            <v>I</v>
          </cell>
          <cell r="I1874" t="str">
            <v>01XD8</v>
          </cell>
          <cell r="J1874" t="str">
            <v>CAD TECHNICIAN II</v>
          </cell>
          <cell r="K1874">
            <v>1</v>
          </cell>
          <cell r="L1874">
            <v>15.94</v>
          </cell>
          <cell r="M1874">
            <v>15.94</v>
          </cell>
          <cell r="N1874" t="str">
            <v>Spv/Sup</v>
          </cell>
          <cell r="O1874">
            <v>0</v>
          </cell>
          <cell r="P1874">
            <v>15.94</v>
          </cell>
          <cell r="Q1874">
            <v>0</v>
          </cell>
          <cell r="R1874">
            <v>0</v>
          </cell>
          <cell r="S1874">
            <v>0</v>
          </cell>
        </row>
        <row r="1875">
          <cell r="B1875" t="str">
            <v>Power Systems</v>
          </cell>
          <cell r="C1875">
            <v>578</v>
          </cell>
          <cell r="D1875" t="str">
            <v>Not A &amp; G</v>
          </cell>
          <cell r="E1875">
            <v>5041</v>
          </cell>
          <cell r="F1875" t="str">
            <v>Dsbn Sup Svc/Trs West</v>
          </cell>
          <cell r="G1875" t="str">
            <v>NB</v>
          </cell>
          <cell r="H1875" t="str">
            <v>I</v>
          </cell>
          <cell r="I1875" t="str">
            <v>01XD8</v>
          </cell>
          <cell r="J1875" t="str">
            <v>CAD TECHNICIAN II</v>
          </cell>
          <cell r="K1875">
            <v>1</v>
          </cell>
          <cell r="L1875">
            <v>16.25</v>
          </cell>
          <cell r="M1875">
            <v>16.25</v>
          </cell>
          <cell r="N1875" t="str">
            <v>Spv/Sup</v>
          </cell>
          <cell r="O1875">
            <v>0</v>
          </cell>
          <cell r="P1875">
            <v>16.25</v>
          </cell>
          <cell r="Q1875">
            <v>0</v>
          </cell>
          <cell r="R1875">
            <v>0</v>
          </cell>
          <cell r="S1875">
            <v>0</v>
          </cell>
        </row>
        <row r="1876">
          <cell r="B1876" t="str">
            <v>Power Systems</v>
          </cell>
          <cell r="C1876">
            <v>578</v>
          </cell>
          <cell r="D1876" t="str">
            <v>Not A &amp; G</v>
          </cell>
          <cell r="E1876">
            <v>5041</v>
          </cell>
          <cell r="F1876" t="str">
            <v>Dsbn Sup Svc/Trs West</v>
          </cell>
          <cell r="G1876" t="str">
            <v>NB</v>
          </cell>
          <cell r="H1876" t="str">
            <v>I</v>
          </cell>
          <cell r="I1876" t="str">
            <v>01XD8</v>
          </cell>
          <cell r="J1876" t="str">
            <v>CAD TECHNICIAN II</v>
          </cell>
          <cell r="K1876">
            <v>2</v>
          </cell>
          <cell r="L1876">
            <v>17.25</v>
          </cell>
          <cell r="M1876">
            <v>34.5</v>
          </cell>
          <cell r="N1876" t="str">
            <v>Spv/Sup</v>
          </cell>
          <cell r="O1876">
            <v>0</v>
          </cell>
          <cell r="P1876">
            <v>34.5</v>
          </cell>
          <cell r="Q1876">
            <v>0</v>
          </cell>
          <cell r="R1876">
            <v>0</v>
          </cell>
          <cell r="S1876">
            <v>0</v>
          </cell>
        </row>
        <row r="1877">
          <cell r="B1877" t="str">
            <v>Power Systems</v>
          </cell>
          <cell r="C1877">
            <v>578</v>
          </cell>
          <cell r="D1877" t="str">
            <v>Not A &amp; G</v>
          </cell>
          <cell r="E1877">
            <v>5041</v>
          </cell>
          <cell r="F1877" t="str">
            <v>Dsbn Sup Svc/Trs West</v>
          </cell>
          <cell r="G1877" t="str">
            <v>NB</v>
          </cell>
          <cell r="H1877" t="str">
            <v>I</v>
          </cell>
          <cell r="I1877" t="str">
            <v>01XD9</v>
          </cell>
          <cell r="J1877" t="str">
            <v>CAD TECHNICIAN I</v>
          </cell>
          <cell r="K1877">
            <v>1</v>
          </cell>
          <cell r="L1877">
            <v>21.35</v>
          </cell>
          <cell r="M1877">
            <v>21.35</v>
          </cell>
          <cell r="N1877" t="str">
            <v>Spv/Sup</v>
          </cell>
          <cell r="O1877">
            <v>0</v>
          </cell>
          <cell r="P1877">
            <v>21.35</v>
          </cell>
          <cell r="Q1877">
            <v>0</v>
          </cell>
          <cell r="R1877">
            <v>0</v>
          </cell>
          <cell r="S1877">
            <v>0</v>
          </cell>
        </row>
        <row r="1878">
          <cell r="B1878" t="str">
            <v>Power Systems</v>
          </cell>
          <cell r="C1878">
            <v>578</v>
          </cell>
          <cell r="D1878" t="str">
            <v>Not A &amp; G</v>
          </cell>
          <cell r="E1878">
            <v>5041</v>
          </cell>
          <cell r="F1878" t="str">
            <v>Dsbn Sup Svc/Trs West</v>
          </cell>
          <cell r="G1878" t="str">
            <v>NB</v>
          </cell>
          <cell r="H1878" t="str">
            <v>I</v>
          </cell>
          <cell r="I1878" t="str">
            <v>01XE1</v>
          </cell>
          <cell r="J1878" t="str">
            <v>SR CAD TECHNICIAN</v>
          </cell>
          <cell r="K1878">
            <v>1</v>
          </cell>
          <cell r="L1878">
            <v>21.88</v>
          </cell>
          <cell r="M1878">
            <v>21.88</v>
          </cell>
          <cell r="N1878" t="str">
            <v>Spv/Sup</v>
          </cell>
          <cell r="O1878">
            <v>0</v>
          </cell>
          <cell r="P1878">
            <v>21.88</v>
          </cell>
          <cell r="Q1878">
            <v>0</v>
          </cell>
          <cell r="R1878">
            <v>0</v>
          </cell>
          <cell r="S1878">
            <v>0</v>
          </cell>
        </row>
        <row r="1879">
          <cell r="B1879" t="str">
            <v>Power Systems</v>
          </cell>
          <cell r="C1879">
            <v>578</v>
          </cell>
          <cell r="D1879" t="str">
            <v>Not A &amp; G</v>
          </cell>
          <cell r="E1879">
            <v>5041</v>
          </cell>
          <cell r="F1879" t="str">
            <v>Dsbn Sup Svc/Trs West</v>
          </cell>
          <cell r="G1879" t="str">
            <v>NB</v>
          </cell>
          <cell r="H1879" t="str">
            <v>I</v>
          </cell>
          <cell r="I1879" t="str">
            <v>01XE6</v>
          </cell>
          <cell r="J1879" t="str">
            <v>SR DISTRIBUTION ENGINEERING TE</v>
          </cell>
          <cell r="K1879">
            <v>1</v>
          </cell>
          <cell r="L1879">
            <v>21.03</v>
          </cell>
          <cell r="M1879">
            <v>21.03</v>
          </cell>
          <cell r="N1879" t="str">
            <v>Spv/Sup</v>
          </cell>
          <cell r="O1879">
            <v>0</v>
          </cell>
          <cell r="P1879">
            <v>21.03</v>
          </cell>
          <cell r="Q1879">
            <v>0</v>
          </cell>
          <cell r="R1879">
            <v>0</v>
          </cell>
          <cell r="S1879">
            <v>0</v>
          </cell>
        </row>
        <row r="1880">
          <cell r="B1880" t="str">
            <v>Power Systems</v>
          </cell>
          <cell r="C1880">
            <v>578</v>
          </cell>
          <cell r="D1880" t="str">
            <v>Not A &amp; G</v>
          </cell>
          <cell r="E1880">
            <v>5041</v>
          </cell>
          <cell r="F1880" t="str">
            <v>Dsbn Sup Svc/Trs West</v>
          </cell>
          <cell r="G1880" t="str">
            <v>NB</v>
          </cell>
          <cell r="H1880" t="str">
            <v>I</v>
          </cell>
          <cell r="I1880" t="str">
            <v>01XU4</v>
          </cell>
          <cell r="J1880" t="str">
            <v>OPERATOR 2 -10%</v>
          </cell>
          <cell r="K1880">
            <v>1</v>
          </cell>
          <cell r="L1880">
            <v>15.94</v>
          </cell>
          <cell r="M1880">
            <v>15.94</v>
          </cell>
          <cell r="N1880" t="str">
            <v>Spv/Sup</v>
          </cell>
          <cell r="O1880">
            <v>0</v>
          </cell>
          <cell r="P1880">
            <v>15.94</v>
          </cell>
          <cell r="Q1880">
            <v>0</v>
          </cell>
          <cell r="R1880">
            <v>0</v>
          </cell>
          <cell r="S1880">
            <v>0</v>
          </cell>
        </row>
        <row r="1881">
          <cell r="B1881" t="str">
            <v>Power Systems</v>
          </cell>
          <cell r="C1881">
            <v>944</v>
          </cell>
          <cell r="D1881" t="str">
            <v>Not A &amp; G</v>
          </cell>
          <cell r="E1881">
            <v>9735</v>
          </cell>
          <cell r="F1881" t="str">
            <v>Protection &amp; Control - Central</v>
          </cell>
          <cell r="G1881" t="str">
            <v>XM</v>
          </cell>
          <cell r="H1881" t="str">
            <v>P</v>
          </cell>
          <cell r="I1881" t="str">
            <v>01DE5</v>
          </cell>
          <cell r="J1881" t="str">
            <v>PRINCIPAL ENGINEER</v>
          </cell>
          <cell r="K1881">
            <v>1</v>
          </cell>
          <cell r="L1881">
            <v>40.659999999999997</v>
          </cell>
          <cell r="M1881">
            <v>40.659999999999997</v>
          </cell>
          <cell r="N1881" t="str">
            <v>Spv/Sup</v>
          </cell>
          <cell r="O1881">
            <v>0</v>
          </cell>
          <cell r="P1881">
            <v>40.659999999999997</v>
          </cell>
          <cell r="Q1881">
            <v>0</v>
          </cell>
          <cell r="R1881">
            <v>0</v>
          </cell>
          <cell r="S1881">
            <v>0</v>
          </cell>
        </row>
        <row r="1882">
          <cell r="B1882" t="str">
            <v>Power Systems</v>
          </cell>
          <cell r="C1882">
            <v>944</v>
          </cell>
          <cell r="D1882" t="str">
            <v>Not A &amp; G</v>
          </cell>
          <cell r="E1882">
            <v>9735</v>
          </cell>
          <cell r="F1882" t="str">
            <v>Protection &amp; Control - Central</v>
          </cell>
          <cell r="G1882" t="str">
            <v>XM</v>
          </cell>
          <cell r="H1882" t="str">
            <v>S</v>
          </cell>
          <cell r="I1882" t="str">
            <v>01T41</v>
          </cell>
          <cell r="J1882" t="str">
            <v>PGD OPERATIONS LEADER I</v>
          </cell>
          <cell r="K1882">
            <v>1</v>
          </cell>
          <cell r="L1882">
            <v>45.08</v>
          </cell>
          <cell r="M1882">
            <v>45.08</v>
          </cell>
          <cell r="N1882" t="str">
            <v>Spv/Sup</v>
          </cell>
          <cell r="O1882">
            <v>0</v>
          </cell>
          <cell r="P1882">
            <v>45.08</v>
          </cell>
          <cell r="Q1882">
            <v>0</v>
          </cell>
          <cell r="R1882">
            <v>0</v>
          </cell>
          <cell r="S1882">
            <v>0</v>
          </cell>
        </row>
        <row r="1883">
          <cell r="B1883" t="str">
            <v>Power Systems</v>
          </cell>
          <cell r="C1883">
            <v>944</v>
          </cell>
          <cell r="D1883" t="str">
            <v>Not A &amp; G</v>
          </cell>
          <cell r="E1883">
            <v>9735</v>
          </cell>
          <cell r="F1883" t="str">
            <v>Protection &amp; Control - Central</v>
          </cell>
          <cell r="G1883" t="str">
            <v>XM</v>
          </cell>
          <cell r="H1883" t="str">
            <v>S</v>
          </cell>
          <cell r="I1883" t="str">
            <v>01T42</v>
          </cell>
          <cell r="J1883" t="str">
            <v>PGD OPERATIONS LEADER II</v>
          </cell>
          <cell r="K1883">
            <v>1</v>
          </cell>
          <cell r="L1883">
            <v>36.33</v>
          </cell>
          <cell r="M1883">
            <v>36.33</v>
          </cell>
          <cell r="N1883" t="str">
            <v>Spv/Sup</v>
          </cell>
          <cell r="O1883">
            <v>0</v>
          </cell>
          <cell r="P1883">
            <v>36.33</v>
          </cell>
          <cell r="Q1883">
            <v>0</v>
          </cell>
          <cell r="R1883">
            <v>0</v>
          </cell>
          <cell r="S1883">
            <v>0</v>
          </cell>
        </row>
        <row r="1884">
          <cell r="B1884" t="str">
            <v>Power Systems</v>
          </cell>
          <cell r="C1884">
            <v>944</v>
          </cell>
          <cell r="D1884" t="str">
            <v>Not A &amp; G</v>
          </cell>
          <cell r="E1884">
            <v>9735</v>
          </cell>
          <cell r="F1884" t="str">
            <v>Protection &amp; Control - Central</v>
          </cell>
          <cell r="G1884" t="str">
            <v>XM</v>
          </cell>
          <cell r="H1884" t="str">
            <v>S</v>
          </cell>
          <cell r="I1884" t="str">
            <v>01T42</v>
          </cell>
          <cell r="J1884" t="str">
            <v>PGD OPERATIONS LEADER II</v>
          </cell>
          <cell r="K1884">
            <v>1</v>
          </cell>
          <cell r="L1884">
            <v>40.86</v>
          </cell>
          <cell r="M1884">
            <v>40.86</v>
          </cell>
          <cell r="N1884" t="str">
            <v>Spv/Sup</v>
          </cell>
          <cell r="O1884">
            <v>0</v>
          </cell>
          <cell r="P1884">
            <v>40.86</v>
          </cell>
          <cell r="Q1884">
            <v>0</v>
          </cell>
          <cell r="R1884">
            <v>0</v>
          </cell>
          <cell r="S1884">
            <v>0</v>
          </cell>
        </row>
        <row r="1885">
          <cell r="B1885" t="str">
            <v>Power Systems</v>
          </cell>
          <cell r="C1885">
            <v>944</v>
          </cell>
          <cell r="D1885" t="str">
            <v>Not A &amp; G</v>
          </cell>
          <cell r="E1885">
            <v>9735</v>
          </cell>
          <cell r="F1885" t="str">
            <v>Protection &amp; Control - Central</v>
          </cell>
          <cell r="G1885" t="str">
            <v>XM</v>
          </cell>
          <cell r="H1885" t="str">
            <v>S</v>
          </cell>
          <cell r="I1885" t="str">
            <v>01T5T</v>
          </cell>
          <cell r="J1885" t="str">
            <v>PROTECTION &amp; CONTROL FIELD SUP</v>
          </cell>
          <cell r="K1885">
            <v>1</v>
          </cell>
          <cell r="L1885">
            <v>41.31</v>
          </cell>
          <cell r="M1885">
            <v>41.31</v>
          </cell>
          <cell r="N1885" t="str">
            <v>Spv/Sup</v>
          </cell>
          <cell r="O1885">
            <v>0</v>
          </cell>
          <cell r="P1885">
            <v>41.31</v>
          </cell>
          <cell r="Q1885">
            <v>0</v>
          </cell>
          <cell r="R1885">
            <v>0</v>
          </cell>
          <cell r="S1885">
            <v>0</v>
          </cell>
        </row>
        <row r="1886">
          <cell r="B1886" t="str">
            <v>Power Systems</v>
          </cell>
          <cell r="C1886">
            <v>944</v>
          </cell>
          <cell r="D1886" t="str">
            <v>Not A &amp; G</v>
          </cell>
          <cell r="E1886">
            <v>9735</v>
          </cell>
          <cell r="F1886" t="str">
            <v>Protection &amp; Control - Central</v>
          </cell>
          <cell r="G1886" t="str">
            <v>XM</v>
          </cell>
          <cell r="H1886" t="str">
            <v>I</v>
          </cell>
          <cell r="I1886" t="str">
            <v>01TB6</v>
          </cell>
          <cell r="J1886" t="str">
            <v>ENGINEER II POWER DELIVERY</v>
          </cell>
          <cell r="K1886">
            <v>1</v>
          </cell>
          <cell r="L1886">
            <v>26.25</v>
          </cell>
          <cell r="M1886">
            <v>26.25</v>
          </cell>
          <cell r="N1886" t="str">
            <v>Spv/Sup</v>
          </cell>
          <cell r="O1886">
            <v>0</v>
          </cell>
          <cell r="P1886">
            <v>26.25</v>
          </cell>
          <cell r="Q1886">
            <v>0</v>
          </cell>
          <cell r="R1886">
            <v>0</v>
          </cell>
          <cell r="S1886">
            <v>0</v>
          </cell>
        </row>
        <row r="1887">
          <cell r="B1887" t="str">
            <v>Power Systems</v>
          </cell>
          <cell r="C1887">
            <v>944</v>
          </cell>
          <cell r="D1887" t="str">
            <v>Not A &amp; G</v>
          </cell>
          <cell r="E1887">
            <v>9735</v>
          </cell>
          <cell r="F1887" t="str">
            <v>Protection &amp; Control - Central</v>
          </cell>
          <cell r="G1887" t="str">
            <v>XM</v>
          </cell>
          <cell r="H1887" t="str">
            <v>I</v>
          </cell>
          <cell r="I1887" t="str">
            <v>01TB6</v>
          </cell>
          <cell r="J1887" t="str">
            <v>ENGINEER II POWER DELIVERY</v>
          </cell>
          <cell r="K1887">
            <v>1</v>
          </cell>
          <cell r="L1887">
            <v>28.75</v>
          </cell>
          <cell r="M1887">
            <v>28.75</v>
          </cell>
          <cell r="N1887" t="str">
            <v>Spv/Sup</v>
          </cell>
          <cell r="O1887">
            <v>0</v>
          </cell>
          <cell r="P1887">
            <v>28.75</v>
          </cell>
          <cell r="Q1887">
            <v>0</v>
          </cell>
          <cell r="R1887">
            <v>0</v>
          </cell>
          <cell r="S1887">
            <v>0</v>
          </cell>
        </row>
        <row r="1888">
          <cell r="B1888" t="str">
            <v>Power Systems</v>
          </cell>
          <cell r="C1888">
            <v>944</v>
          </cell>
          <cell r="D1888" t="str">
            <v>Not A &amp; G</v>
          </cell>
          <cell r="E1888">
            <v>9735</v>
          </cell>
          <cell r="F1888" t="str">
            <v>Protection &amp; Control - Central</v>
          </cell>
          <cell r="G1888" t="str">
            <v>XM</v>
          </cell>
          <cell r="H1888" t="str">
            <v>I</v>
          </cell>
          <cell r="I1888" t="str">
            <v>01TJ5</v>
          </cell>
          <cell r="J1888" t="str">
            <v>SR ENGINEER POWER DELIVERY</v>
          </cell>
          <cell r="K1888">
            <v>1</v>
          </cell>
          <cell r="L1888">
            <v>35.46</v>
          </cell>
          <cell r="M1888">
            <v>35.46</v>
          </cell>
          <cell r="N1888" t="str">
            <v>Spv/Sup</v>
          </cell>
          <cell r="O1888">
            <v>0</v>
          </cell>
          <cell r="P1888">
            <v>35.46</v>
          </cell>
          <cell r="Q1888">
            <v>0</v>
          </cell>
          <cell r="R1888">
            <v>0</v>
          </cell>
          <cell r="S1888">
            <v>0</v>
          </cell>
        </row>
        <row r="1889">
          <cell r="B1889" t="str">
            <v>Power Systems</v>
          </cell>
          <cell r="C1889">
            <v>944</v>
          </cell>
          <cell r="D1889" t="str">
            <v>Not A &amp; G</v>
          </cell>
          <cell r="E1889">
            <v>9735</v>
          </cell>
          <cell r="F1889" t="str">
            <v>Protection &amp; Control - Central</v>
          </cell>
          <cell r="G1889" t="str">
            <v>XM</v>
          </cell>
          <cell r="H1889" t="str">
            <v>I</v>
          </cell>
          <cell r="I1889" t="str">
            <v>01TJ5</v>
          </cell>
          <cell r="J1889" t="str">
            <v>SR ENGINEER POWER DELIVERY</v>
          </cell>
          <cell r="K1889">
            <v>1</v>
          </cell>
          <cell r="L1889">
            <v>35.58</v>
          </cell>
          <cell r="M1889">
            <v>35.58</v>
          </cell>
          <cell r="N1889" t="str">
            <v>Spv/Sup</v>
          </cell>
          <cell r="O1889">
            <v>0</v>
          </cell>
          <cell r="P1889">
            <v>35.58</v>
          </cell>
          <cell r="Q1889">
            <v>0</v>
          </cell>
          <cell r="R1889">
            <v>0</v>
          </cell>
          <cell r="S1889">
            <v>0</v>
          </cell>
        </row>
        <row r="1890">
          <cell r="B1890" t="str">
            <v>Power Systems</v>
          </cell>
          <cell r="C1890">
            <v>944</v>
          </cell>
          <cell r="D1890" t="str">
            <v>Not A &amp; G</v>
          </cell>
          <cell r="E1890">
            <v>9735</v>
          </cell>
          <cell r="F1890" t="str">
            <v>Protection &amp; Control - Central</v>
          </cell>
          <cell r="G1890" t="str">
            <v>XM</v>
          </cell>
          <cell r="H1890" t="str">
            <v>I</v>
          </cell>
          <cell r="I1890" t="str">
            <v>01TJ5</v>
          </cell>
          <cell r="J1890" t="str">
            <v>SR ENGINEER POWER DELIVERY</v>
          </cell>
          <cell r="K1890">
            <v>1</v>
          </cell>
          <cell r="L1890">
            <v>36.04</v>
          </cell>
          <cell r="M1890">
            <v>36.04</v>
          </cell>
          <cell r="N1890" t="str">
            <v>Spv/Sup</v>
          </cell>
          <cell r="O1890">
            <v>0</v>
          </cell>
          <cell r="P1890">
            <v>36.04</v>
          </cell>
          <cell r="Q1890">
            <v>0</v>
          </cell>
          <cell r="R1890">
            <v>0</v>
          </cell>
          <cell r="S1890">
            <v>0</v>
          </cell>
        </row>
        <row r="1891">
          <cell r="B1891" t="str">
            <v>Power Systems</v>
          </cell>
          <cell r="C1891">
            <v>944</v>
          </cell>
          <cell r="D1891" t="str">
            <v>Not A &amp; G</v>
          </cell>
          <cell r="E1891">
            <v>9735</v>
          </cell>
          <cell r="F1891" t="str">
            <v>Protection &amp; Control - Central</v>
          </cell>
          <cell r="G1891" t="str">
            <v>XM</v>
          </cell>
          <cell r="H1891" t="str">
            <v>I</v>
          </cell>
          <cell r="I1891" t="str">
            <v>01TJ5</v>
          </cell>
          <cell r="J1891" t="str">
            <v>SR ENGINEER POWER DELIVERY</v>
          </cell>
          <cell r="K1891">
            <v>1</v>
          </cell>
          <cell r="L1891">
            <v>36.450000000000003</v>
          </cell>
          <cell r="M1891">
            <v>36.450000000000003</v>
          </cell>
          <cell r="N1891" t="str">
            <v>Spv/Sup</v>
          </cell>
          <cell r="O1891">
            <v>0</v>
          </cell>
          <cell r="P1891">
            <v>36.450000000000003</v>
          </cell>
          <cell r="Q1891">
            <v>0</v>
          </cell>
          <cell r="R1891">
            <v>0</v>
          </cell>
          <cell r="S1891">
            <v>0</v>
          </cell>
        </row>
        <row r="1892">
          <cell r="B1892" t="str">
            <v>Power Systems</v>
          </cell>
          <cell r="C1892">
            <v>944</v>
          </cell>
          <cell r="D1892" t="str">
            <v>Not A &amp; G</v>
          </cell>
          <cell r="E1892">
            <v>9735</v>
          </cell>
          <cell r="F1892" t="str">
            <v>Protection &amp; Control - Central</v>
          </cell>
          <cell r="G1892" t="str">
            <v>XM</v>
          </cell>
          <cell r="H1892" t="str">
            <v>I</v>
          </cell>
          <cell r="I1892" t="str">
            <v>01TJ5</v>
          </cell>
          <cell r="J1892" t="str">
            <v>SR ENGINEER POWER DELIVERY</v>
          </cell>
          <cell r="K1892">
            <v>1</v>
          </cell>
          <cell r="L1892">
            <v>37.08</v>
          </cell>
          <cell r="M1892">
            <v>37.08</v>
          </cell>
          <cell r="N1892" t="str">
            <v>Spv/Sup</v>
          </cell>
          <cell r="O1892">
            <v>0</v>
          </cell>
          <cell r="P1892">
            <v>37.08</v>
          </cell>
          <cell r="Q1892">
            <v>0</v>
          </cell>
          <cell r="R1892">
            <v>0</v>
          </cell>
          <cell r="S1892">
            <v>0</v>
          </cell>
        </row>
        <row r="1893">
          <cell r="B1893" t="str">
            <v>Power Systems</v>
          </cell>
          <cell r="C1893">
            <v>944</v>
          </cell>
          <cell r="D1893" t="str">
            <v>Not A &amp; G</v>
          </cell>
          <cell r="E1893">
            <v>9735</v>
          </cell>
          <cell r="F1893" t="str">
            <v>Protection &amp; Control - Central</v>
          </cell>
          <cell r="G1893" t="str">
            <v>XM</v>
          </cell>
          <cell r="H1893" t="str">
            <v>I</v>
          </cell>
          <cell r="I1893" t="str">
            <v>01TJ5</v>
          </cell>
          <cell r="J1893" t="str">
            <v>SR ENGINEER POWER DELIVERY</v>
          </cell>
          <cell r="K1893">
            <v>1</v>
          </cell>
          <cell r="L1893">
            <v>38.19</v>
          </cell>
          <cell r="M1893">
            <v>38.19</v>
          </cell>
          <cell r="N1893" t="str">
            <v>Spv/Sup</v>
          </cell>
          <cell r="O1893">
            <v>0</v>
          </cell>
          <cell r="P1893">
            <v>38.19</v>
          </cell>
          <cell r="Q1893">
            <v>0</v>
          </cell>
          <cell r="R1893">
            <v>0</v>
          </cell>
          <cell r="S1893">
            <v>0</v>
          </cell>
        </row>
        <row r="1894">
          <cell r="B1894" t="str">
            <v>Power Systems</v>
          </cell>
          <cell r="C1894">
            <v>944</v>
          </cell>
          <cell r="D1894" t="str">
            <v>Not A &amp; G</v>
          </cell>
          <cell r="E1894">
            <v>9735</v>
          </cell>
          <cell r="F1894" t="str">
            <v>Protection &amp; Control - Central</v>
          </cell>
          <cell r="G1894" t="str">
            <v>XM</v>
          </cell>
          <cell r="H1894" t="str">
            <v>I</v>
          </cell>
          <cell r="I1894" t="str">
            <v>01TK5</v>
          </cell>
          <cell r="J1894" t="str">
            <v>ENGINEER I POWER DELIVERY</v>
          </cell>
          <cell r="K1894">
            <v>1</v>
          </cell>
          <cell r="L1894">
            <v>30.63</v>
          </cell>
          <cell r="M1894">
            <v>30.63</v>
          </cell>
          <cell r="N1894" t="str">
            <v>Spv/Sup</v>
          </cell>
          <cell r="O1894">
            <v>0</v>
          </cell>
          <cell r="P1894">
            <v>30.63</v>
          </cell>
          <cell r="Q1894">
            <v>0</v>
          </cell>
          <cell r="R1894">
            <v>0</v>
          </cell>
          <cell r="S1894">
            <v>0</v>
          </cell>
        </row>
        <row r="1895">
          <cell r="B1895" t="str">
            <v>Power Systems</v>
          </cell>
          <cell r="C1895">
            <v>944</v>
          </cell>
          <cell r="D1895" t="str">
            <v>Not A &amp; G</v>
          </cell>
          <cell r="E1895">
            <v>9735</v>
          </cell>
          <cell r="F1895" t="str">
            <v>Protection &amp; Control - Central</v>
          </cell>
          <cell r="G1895" t="str">
            <v>XM</v>
          </cell>
          <cell r="H1895" t="str">
            <v>I</v>
          </cell>
          <cell r="I1895" t="str">
            <v>01TK5</v>
          </cell>
          <cell r="J1895" t="str">
            <v>ENGINEER I POWER DELIVERY</v>
          </cell>
          <cell r="K1895">
            <v>1</v>
          </cell>
          <cell r="L1895">
            <v>32.11</v>
          </cell>
          <cell r="M1895">
            <v>32.11</v>
          </cell>
          <cell r="N1895" t="str">
            <v>Spv/Sup</v>
          </cell>
          <cell r="O1895">
            <v>0</v>
          </cell>
          <cell r="P1895">
            <v>32.11</v>
          </cell>
          <cell r="Q1895">
            <v>0</v>
          </cell>
          <cell r="R1895">
            <v>0</v>
          </cell>
          <cell r="S1895">
            <v>0</v>
          </cell>
        </row>
        <row r="1896">
          <cell r="B1896" t="str">
            <v>Power Systems</v>
          </cell>
          <cell r="C1896">
            <v>944</v>
          </cell>
          <cell r="D1896" t="str">
            <v>Not A &amp; G</v>
          </cell>
          <cell r="E1896">
            <v>9735</v>
          </cell>
          <cell r="F1896" t="str">
            <v>Protection &amp; Control - Central</v>
          </cell>
          <cell r="G1896" t="str">
            <v>XM</v>
          </cell>
          <cell r="H1896" t="str">
            <v>I</v>
          </cell>
          <cell r="I1896" t="str">
            <v>01TK5</v>
          </cell>
          <cell r="J1896" t="str">
            <v>ENGINEER I POWER DELIVERY</v>
          </cell>
          <cell r="K1896">
            <v>1</v>
          </cell>
          <cell r="L1896">
            <v>33</v>
          </cell>
          <cell r="M1896">
            <v>33</v>
          </cell>
          <cell r="N1896" t="str">
            <v>Spv/Sup</v>
          </cell>
          <cell r="O1896">
            <v>0</v>
          </cell>
          <cell r="P1896">
            <v>33</v>
          </cell>
          <cell r="Q1896">
            <v>0</v>
          </cell>
          <cell r="R1896">
            <v>0</v>
          </cell>
          <cell r="S1896">
            <v>0</v>
          </cell>
        </row>
        <row r="1897">
          <cell r="B1897" t="str">
            <v>Power Systems</v>
          </cell>
          <cell r="C1897">
            <v>945</v>
          </cell>
          <cell r="D1897" t="str">
            <v>Not A &amp; G</v>
          </cell>
          <cell r="E1897">
            <v>9728</v>
          </cell>
          <cell r="F1897" t="str">
            <v>Protection &amp; Control - West</v>
          </cell>
          <cell r="G1897" t="str">
            <v>XM</v>
          </cell>
          <cell r="H1897" t="str">
            <v>P</v>
          </cell>
          <cell r="I1897" t="str">
            <v>01DE5</v>
          </cell>
          <cell r="J1897" t="str">
            <v>PRINCIPAL ENGINEER</v>
          </cell>
          <cell r="K1897">
            <v>1</v>
          </cell>
          <cell r="L1897">
            <v>39.909999999999997</v>
          </cell>
          <cell r="M1897">
            <v>39.909999999999997</v>
          </cell>
          <cell r="N1897" t="str">
            <v>Spv/Sup</v>
          </cell>
          <cell r="O1897">
            <v>0</v>
          </cell>
          <cell r="P1897">
            <v>39.909999999999997</v>
          </cell>
          <cell r="Q1897">
            <v>0</v>
          </cell>
          <cell r="R1897">
            <v>0</v>
          </cell>
          <cell r="S1897">
            <v>0</v>
          </cell>
        </row>
        <row r="1898">
          <cell r="B1898" t="str">
            <v>Power Systems</v>
          </cell>
          <cell r="C1898">
            <v>945</v>
          </cell>
          <cell r="D1898" t="str">
            <v>Not A &amp; G</v>
          </cell>
          <cell r="E1898">
            <v>9728</v>
          </cell>
          <cell r="F1898" t="str">
            <v>Protection &amp; Control - West</v>
          </cell>
          <cell r="G1898" t="str">
            <v>XM</v>
          </cell>
          <cell r="H1898" t="str">
            <v>P</v>
          </cell>
          <cell r="I1898" t="str">
            <v>01DE5</v>
          </cell>
          <cell r="J1898" t="str">
            <v>PRINCIPAL ENGINEER</v>
          </cell>
          <cell r="K1898">
            <v>1</v>
          </cell>
          <cell r="L1898">
            <v>40.15</v>
          </cell>
          <cell r="M1898">
            <v>40.15</v>
          </cell>
          <cell r="N1898" t="str">
            <v>Spv/Sup</v>
          </cell>
          <cell r="O1898">
            <v>0</v>
          </cell>
          <cell r="P1898">
            <v>40.15</v>
          </cell>
          <cell r="Q1898">
            <v>0</v>
          </cell>
          <cell r="R1898">
            <v>0</v>
          </cell>
          <cell r="S1898">
            <v>0</v>
          </cell>
        </row>
        <row r="1899">
          <cell r="B1899" t="str">
            <v>Power Systems</v>
          </cell>
          <cell r="C1899">
            <v>945</v>
          </cell>
          <cell r="D1899" t="str">
            <v>Not A &amp; G</v>
          </cell>
          <cell r="E1899">
            <v>9728</v>
          </cell>
          <cell r="F1899" t="str">
            <v>Protection &amp; Control - West</v>
          </cell>
          <cell r="G1899" t="str">
            <v>XM</v>
          </cell>
          <cell r="H1899" t="str">
            <v>S</v>
          </cell>
          <cell r="I1899" t="str">
            <v>01T41</v>
          </cell>
          <cell r="J1899" t="str">
            <v>PGD OPERATIONS LEADER I</v>
          </cell>
          <cell r="K1899">
            <v>1</v>
          </cell>
          <cell r="L1899">
            <v>46.25</v>
          </cell>
          <cell r="M1899">
            <v>46.25</v>
          </cell>
          <cell r="N1899" t="str">
            <v>Spv/Sup</v>
          </cell>
          <cell r="O1899">
            <v>0</v>
          </cell>
          <cell r="P1899">
            <v>46.25</v>
          </cell>
          <cell r="Q1899">
            <v>0</v>
          </cell>
          <cell r="R1899">
            <v>0</v>
          </cell>
          <cell r="S1899">
            <v>0</v>
          </cell>
        </row>
        <row r="1900">
          <cell r="B1900" t="str">
            <v>Power Systems</v>
          </cell>
          <cell r="C1900">
            <v>945</v>
          </cell>
          <cell r="D1900" t="str">
            <v>Not A &amp; G</v>
          </cell>
          <cell r="E1900">
            <v>9728</v>
          </cell>
          <cell r="F1900" t="str">
            <v>Protection &amp; Control - West</v>
          </cell>
          <cell r="G1900" t="str">
            <v>XM</v>
          </cell>
          <cell r="H1900" t="str">
            <v>I</v>
          </cell>
          <cell r="I1900" t="str">
            <v>01TH6</v>
          </cell>
          <cell r="J1900" t="str">
            <v>ASSOCIATE ENGINEER POWER DELIV</v>
          </cell>
          <cell r="K1900">
            <v>1</v>
          </cell>
          <cell r="L1900">
            <v>24.04</v>
          </cell>
          <cell r="M1900">
            <v>24.04</v>
          </cell>
          <cell r="N1900" t="str">
            <v>Spv/Sup</v>
          </cell>
          <cell r="O1900">
            <v>0</v>
          </cell>
          <cell r="P1900">
            <v>24.04</v>
          </cell>
          <cell r="Q1900">
            <v>0</v>
          </cell>
          <cell r="R1900">
            <v>0</v>
          </cell>
          <cell r="S1900">
            <v>0</v>
          </cell>
        </row>
        <row r="1901">
          <cell r="B1901" t="str">
            <v>Power Systems</v>
          </cell>
          <cell r="C1901">
            <v>945</v>
          </cell>
          <cell r="D1901" t="str">
            <v>Not A &amp; G</v>
          </cell>
          <cell r="E1901">
            <v>9728</v>
          </cell>
          <cell r="F1901" t="str">
            <v>Protection &amp; Control - West</v>
          </cell>
          <cell r="G1901" t="str">
            <v>XM</v>
          </cell>
          <cell r="H1901" t="str">
            <v>I</v>
          </cell>
          <cell r="I1901" t="str">
            <v>01TH6</v>
          </cell>
          <cell r="J1901" t="str">
            <v>ASSOCIATE ENGINEER POWER DELIV</v>
          </cell>
          <cell r="K1901">
            <v>2</v>
          </cell>
          <cell r="L1901">
            <v>24.05</v>
          </cell>
          <cell r="M1901">
            <v>48.1</v>
          </cell>
          <cell r="N1901" t="str">
            <v>Spv/Sup</v>
          </cell>
          <cell r="O1901">
            <v>0</v>
          </cell>
          <cell r="P1901">
            <v>48.1</v>
          </cell>
          <cell r="Q1901">
            <v>0</v>
          </cell>
          <cell r="R1901">
            <v>0</v>
          </cell>
          <cell r="S1901">
            <v>0</v>
          </cell>
        </row>
        <row r="1902">
          <cell r="B1902" t="str">
            <v>Power Systems</v>
          </cell>
          <cell r="C1902">
            <v>945</v>
          </cell>
          <cell r="D1902" t="str">
            <v>Not A &amp; G</v>
          </cell>
          <cell r="E1902">
            <v>9728</v>
          </cell>
          <cell r="F1902" t="str">
            <v>Protection &amp; Control - West</v>
          </cell>
          <cell r="G1902" t="str">
            <v>XM</v>
          </cell>
          <cell r="H1902" t="str">
            <v>I</v>
          </cell>
          <cell r="I1902" t="str">
            <v>01TJ5</v>
          </cell>
          <cell r="J1902" t="str">
            <v>SR ENGINEER POWER DELIVERY</v>
          </cell>
          <cell r="K1902">
            <v>2</v>
          </cell>
          <cell r="L1902">
            <v>36.18</v>
          </cell>
          <cell r="M1902">
            <v>72.36</v>
          </cell>
          <cell r="N1902" t="str">
            <v>Spv/Sup</v>
          </cell>
          <cell r="O1902">
            <v>0</v>
          </cell>
          <cell r="P1902">
            <v>72.36</v>
          </cell>
          <cell r="Q1902">
            <v>0</v>
          </cell>
          <cell r="R1902">
            <v>0</v>
          </cell>
          <cell r="S1902">
            <v>0</v>
          </cell>
        </row>
        <row r="1903">
          <cell r="B1903" t="str">
            <v>Power Systems</v>
          </cell>
          <cell r="C1903">
            <v>945</v>
          </cell>
          <cell r="D1903" t="str">
            <v>Not A &amp; G</v>
          </cell>
          <cell r="E1903">
            <v>9728</v>
          </cell>
          <cell r="F1903" t="str">
            <v>Protection &amp; Control - West</v>
          </cell>
          <cell r="G1903" t="str">
            <v>XM</v>
          </cell>
          <cell r="H1903" t="str">
            <v>I</v>
          </cell>
          <cell r="I1903" t="str">
            <v>01TJ5</v>
          </cell>
          <cell r="J1903" t="str">
            <v>SR ENGINEER POWER DELIVERY</v>
          </cell>
          <cell r="K1903">
            <v>1</v>
          </cell>
          <cell r="L1903">
            <v>36.5</v>
          </cell>
          <cell r="M1903">
            <v>36.5</v>
          </cell>
          <cell r="N1903" t="str">
            <v>Spv/Sup</v>
          </cell>
          <cell r="O1903">
            <v>0</v>
          </cell>
          <cell r="P1903">
            <v>36.5</v>
          </cell>
          <cell r="Q1903">
            <v>0</v>
          </cell>
          <cell r="R1903">
            <v>0</v>
          </cell>
          <cell r="S1903">
            <v>0</v>
          </cell>
        </row>
        <row r="1904">
          <cell r="B1904" t="str">
            <v>Power Systems</v>
          </cell>
          <cell r="C1904">
            <v>945</v>
          </cell>
          <cell r="D1904" t="str">
            <v>Not A &amp; G</v>
          </cell>
          <cell r="E1904">
            <v>9728</v>
          </cell>
          <cell r="F1904" t="str">
            <v>Protection &amp; Control - West</v>
          </cell>
          <cell r="G1904" t="str">
            <v>XM</v>
          </cell>
          <cell r="H1904" t="str">
            <v>I</v>
          </cell>
          <cell r="I1904" t="str">
            <v>01TJ5</v>
          </cell>
          <cell r="J1904" t="str">
            <v>SR ENGINEER POWER DELIVERY</v>
          </cell>
          <cell r="K1904">
            <v>1</v>
          </cell>
          <cell r="L1904">
            <v>38.049999999999997</v>
          </cell>
          <cell r="M1904">
            <v>38.049999999999997</v>
          </cell>
          <cell r="N1904" t="str">
            <v>Spv/Sup</v>
          </cell>
          <cell r="O1904">
            <v>0</v>
          </cell>
          <cell r="P1904">
            <v>38.049999999999997</v>
          </cell>
          <cell r="Q1904">
            <v>0</v>
          </cell>
          <cell r="R1904">
            <v>0</v>
          </cell>
          <cell r="S1904">
            <v>0</v>
          </cell>
        </row>
        <row r="1905">
          <cell r="B1905" t="str">
            <v>Power Systems</v>
          </cell>
          <cell r="C1905">
            <v>945</v>
          </cell>
          <cell r="D1905" t="str">
            <v>Not A &amp; G</v>
          </cell>
          <cell r="E1905">
            <v>9728</v>
          </cell>
          <cell r="F1905" t="str">
            <v>Protection &amp; Control - West</v>
          </cell>
          <cell r="G1905" t="str">
            <v>XM</v>
          </cell>
          <cell r="H1905" t="str">
            <v>I</v>
          </cell>
          <cell r="I1905" t="str">
            <v>01TK5</v>
          </cell>
          <cell r="J1905" t="str">
            <v>ENGINEER I POWER DELIVERY</v>
          </cell>
          <cell r="K1905">
            <v>1</v>
          </cell>
          <cell r="L1905">
            <v>29.74</v>
          </cell>
          <cell r="M1905">
            <v>29.74</v>
          </cell>
          <cell r="N1905" t="str">
            <v>Spv/Sup</v>
          </cell>
          <cell r="O1905">
            <v>0</v>
          </cell>
          <cell r="P1905">
            <v>29.74</v>
          </cell>
          <cell r="Q1905">
            <v>0</v>
          </cell>
          <cell r="R1905">
            <v>0</v>
          </cell>
          <cell r="S1905">
            <v>0</v>
          </cell>
        </row>
        <row r="1906">
          <cell r="B1906" t="str">
            <v>Power Systems</v>
          </cell>
          <cell r="C1906">
            <v>945</v>
          </cell>
          <cell r="D1906" t="str">
            <v>Not A &amp; G</v>
          </cell>
          <cell r="E1906">
            <v>9728</v>
          </cell>
          <cell r="F1906" t="str">
            <v>Protection &amp; Control - West</v>
          </cell>
          <cell r="G1906" t="str">
            <v>XM</v>
          </cell>
          <cell r="H1906" t="str">
            <v>I</v>
          </cell>
          <cell r="I1906" t="str">
            <v>01TK5</v>
          </cell>
          <cell r="J1906" t="str">
            <v>ENGINEER I POWER DELIVERY</v>
          </cell>
          <cell r="K1906">
            <v>1</v>
          </cell>
          <cell r="L1906">
            <v>30.69</v>
          </cell>
          <cell r="M1906">
            <v>30.69</v>
          </cell>
          <cell r="N1906" t="str">
            <v>Spv/Sup</v>
          </cell>
          <cell r="O1906">
            <v>0</v>
          </cell>
          <cell r="P1906">
            <v>30.69</v>
          </cell>
          <cell r="Q1906">
            <v>0</v>
          </cell>
          <cell r="R1906">
            <v>0</v>
          </cell>
          <cell r="S1906">
            <v>0</v>
          </cell>
        </row>
        <row r="1907">
          <cell r="B1907" t="str">
            <v>Power Systems</v>
          </cell>
          <cell r="C1907">
            <v>947</v>
          </cell>
          <cell r="D1907" t="str">
            <v>Not A &amp; G</v>
          </cell>
          <cell r="E1907">
            <v>9727</v>
          </cell>
          <cell r="F1907" t="str">
            <v>Prot &amp; Cntrl - Ft Laud</v>
          </cell>
          <cell r="G1907" t="str">
            <v>XM</v>
          </cell>
          <cell r="H1907" t="str">
            <v>P</v>
          </cell>
          <cell r="I1907" t="str">
            <v>01DE5</v>
          </cell>
          <cell r="J1907" t="str">
            <v>PRINCIPAL ENGINEER</v>
          </cell>
          <cell r="K1907">
            <v>1</v>
          </cell>
          <cell r="L1907">
            <v>42.33</v>
          </cell>
          <cell r="M1907">
            <v>42.33</v>
          </cell>
          <cell r="N1907" t="str">
            <v>Spv/Sup</v>
          </cell>
          <cell r="O1907">
            <v>0</v>
          </cell>
          <cell r="P1907">
            <v>42.33</v>
          </cell>
          <cell r="Q1907">
            <v>0</v>
          </cell>
          <cell r="R1907">
            <v>0</v>
          </cell>
          <cell r="S1907">
            <v>0</v>
          </cell>
        </row>
        <row r="1908">
          <cell r="B1908" t="str">
            <v>Power Systems</v>
          </cell>
          <cell r="C1908">
            <v>947</v>
          </cell>
          <cell r="D1908" t="str">
            <v>Not A &amp; G</v>
          </cell>
          <cell r="E1908">
            <v>9727</v>
          </cell>
          <cell r="F1908" t="str">
            <v>Prot &amp; Cntrl - Ft Laud</v>
          </cell>
          <cell r="G1908" t="str">
            <v>XM</v>
          </cell>
          <cell r="H1908" t="str">
            <v>I</v>
          </cell>
          <cell r="I1908" t="str">
            <v>01T26</v>
          </cell>
          <cell r="J1908" t="str">
            <v>PROTECTION &amp; CONTROL SPECIALIS</v>
          </cell>
          <cell r="K1908">
            <v>1</v>
          </cell>
          <cell r="L1908">
            <v>26.89</v>
          </cell>
          <cell r="M1908">
            <v>26.89</v>
          </cell>
          <cell r="N1908" t="str">
            <v>Spv/Sup</v>
          </cell>
          <cell r="O1908">
            <v>0</v>
          </cell>
          <cell r="P1908">
            <v>26.89</v>
          </cell>
          <cell r="Q1908">
            <v>0</v>
          </cell>
          <cell r="R1908">
            <v>0</v>
          </cell>
          <cell r="S1908">
            <v>0</v>
          </cell>
        </row>
        <row r="1909">
          <cell r="B1909" t="str">
            <v>Power Systems</v>
          </cell>
          <cell r="C1909">
            <v>947</v>
          </cell>
          <cell r="D1909" t="str">
            <v>Not A &amp; G</v>
          </cell>
          <cell r="E1909">
            <v>9727</v>
          </cell>
          <cell r="F1909" t="str">
            <v>Prot &amp; Cntrl - Ft Laud</v>
          </cell>
          <cell r="G1909" t="str">
            <v>XM</v>
          </cell>
          <cell r="H1909" t="str">
            <v>I</v>
          </cell>
          <cell r="I1909" t="str">
            <v>01TB6</v>
          </cell>
          <cell r="J1909" t="str">
            <v>ENGINEER II POWER DELIVERY</v>
          </cell>
          <cell r="K1909">
            <v>1</v>
          </cell>
          <cell r="L1909">
            <v>25.73</v>
          </cell>
          <cell r="M1909">
            <v>25.73</v>
          </cell>
          <cell r="N1909" t="str">
            <v>Spv/Sup</v>
          </cell>
          <cell r="O1909">
            <v>0</v>
          </cell>
          <cell r="P1909">
            <v>25.73</v>
          </cell>
          <cell r="Q1909">
            <v>0</v>
          </cell>
          <cell r="R1909">
            <v>0</v>
          </cell>
          <cell r="S1909">
            <v>0</v>
          </cell>
        </row>
        <row r="1910">
          <cell r="B1910" t="str">
            <v>Power Systems</v>
          </cell>
          <cell r="C1910">
            <v>947</v>
          </cell>
          <cell r="D1910" t="str">
            <v>Not A &amp; G</v>
          </cell>
          <cell r="E1910">
            <v>9727</v>
          </cell>
          <cell r="F1910" t="str">
            <v>Prot &amp; Cntrl - Ft Laud</v>
          </cell>
          <cell r="G1910" t="str">
            <v>XM</v>
          </cell>
          <cell r="H1910" t="str">
            <v>I</v>
          </cell>
          <cell r="I1910" t="str">
            <v>01TB6</v>
          </cell>
          <cell r="J1910" t="str">
            <v>ENGINEER II POWER DELIVERY</v>
          </cell>
          <cell r="K1910">
            <v>1</v>
          </cell>
          <cell r="L1910">
            <v>26.68</v>
          </cell>
          <cell r="M1910">
            <v>26.68</v>
          </cell>
          <cell r="N1910" t="str">
            <v>Spv/Sup</v>
          </cell>
          <cell r="O1910">
            <v>0</v>
          </cell>
          <cell r="P1910">
            <v>26.68</v>
          </cell>
          <cell r="Q1910">
            <v>0</v>
          </cell>
          <cell r="R1910">
            <v>0</v>
          </cell>
          <cell r="S1910">
            <v>0</v>
          </cell>
        </row>
        <row r="1911">
          <cell r="B1911" t="str">
            <v>Power Systems</v>
          </cell>
          <cell r="C1911">
            <v>947</v>
          </cell>
          <cell r="D1911" t="str">
            <v>Not A &amp; G</v>
          </cell>
          <cell r="E1911">
            <v>9727</v>
          </cell>
          <cell r="F1911" t="str">
            <v>Prot &amp; Cntrl - Ft Laud</v>
          </cell>
          <cell r="G1911" t="str">
            <v>XM</v>
          </cell>
          <cell r="H1911" t="str">
            <v>I</v>
          </cell>
          <cell r="I1911" t="str">
            <v>01TH6</v>
          </cell>
          <cell r="J1911" t="str">
            <v>ASSOCIATE ENGINEER POWER DELIV</v>
          </cell>
          <cell r="K1911">
            <v>1</v>
          </cell>
          <cell r="L1911">
            <v>23.31</v>
          </cell>
          <cell r="M1911">
            <v>23.31</v>
          </cell>
          <cell r="N1911" t="str">
            <v>Spv/Sup</v>
          </cell>
          <cell r="O1911">
            <v>0</v>
          </cell>
          <cell r="P1911">
            <v>23.31</v>
          </cell>
          <cell r="Q1911">
            <v>0</v>
          </cell>
          <cell r="R1911">
            <v>0</v>
          </cell>
          <cell r="S1911">
            <v>0</v>
          </cell>
        </row>
        <row r="1912">
          <cell r="B1912" t="str">
            <v>Power Systems</v>
          </cell>
          <cell r="C1912">
            <v>947</v>
          </cell>
          <cell r="D1912" t="str">
            <v>Not A &amp; G</v>
          </cell>
          <cell r="E1912">
            <v>9727</v>
          </cell>
          <cell r="F1912" t="str">
            <v>Prot &amp; Cntrl - Ft Laud</v>
          </cell>
          <cell r="G1912" t="str">
            <v>XM</v>
          </cell>
          <cell r="H1912" t="str">
            <v>I</v>
          </cell>
          <cell r="I1912" t="str">
            <v>01TH6</v>
          </cell>
          <cell r="J1912" t="str">
            <v>ASSOCIATE ENGINEER POWER DELIV</v>
          </cell>
          <cell r="K1912">
            <v>2</v>
          </cell>
          <cell r="L1912">
            <v>24.05</v>
          </cell>
          <cell r="M1912">
            <v>48.1</v>
          </cell>
          <cell r="N1912" t="str">
            <v>Spv/Sup</v>
          </cell>
          <cell r="O1912">
            <v>0</v>
          </cell>
          <cell r="P1912">
            <v>48.1</v>
          </cell>
          <cell r="Q1912">
            <v>0</v>
          </cell>
          <cell r="R1912">
            <v>0</v>
          </cell>
          <cell r="S1912">
            <v>0</v>
          </cell>
        </row>
        <row r="1913">
          <cell r="B1913" t="str">
            <v>Power Systems</v>
          </cell>
          <cell r="C1913">
            <v>947</v>
          </cell>
          <cell r="D1913" t="str">
            <v>Not A &amp; G</v>
          </cell>
          <cell r="E1913">
            <v>9727</v>
          </cell>
          <cell r="F1913" t="str">
            <v>Prot &amp; Cntrl - Ft Laud</v>
          </cell>
          <cell r="G1913" t="str">
            <v>XM</v>
          </cell>
          <cell r="H1913" t="str">
            <v>I</v>
          </cell>
          <cell r="I1913" t="str">
            <v>01TJ5</v>
          </cell>
          <cell r="J1913" t="str">
            <v>SR ENGINEER POWER DELIVERY</v>
          </cell>
          <cell r="K1913">
            <v>1</v>
          </cell>
          <cell r="L1913">
            <v>34.1</v>
          </cell>
          <cell r="M1913">
            <v>34.1</v>
          </cell>
          <cell r="N1913" t="str">
            <v>Spv/Sup</v>
          </cell>
          <cell r="O1913">
            <v>0</v>
          </cell>
          <cell r="P1913">
            <v>34.1</v>
          </cell>
          <cell r="Q1913">
            <v>0</v>
          </cell>
          <cell r="R1913">
            <v>0</v>
          </cell>
          <cell r="S1913">
            <v>0</v>
          </cell>
        </row>
        <row r="1914">
          <cell r="B1914" t="str">
            <v>Power Systems</v>
          </cell>
          <cell r="C1914">
            <v>947</v>
          </cell>
          <cell r="D1914" t="str">
            <v>Not A &amp; G</v>
          </cell>
          <cell r="E1914">
            <v>9727</v>
          </cell>
          <cell r="F1914" t="str">
            <v>Prot &amp; Cntrl - Ft Laud</v>
          </cell>
          <cell r="G1914" t="str">
            <v>XM</v>
          </cell>
          <cell r="H1914" t="str">
            <v>I</v>
          </cell>
          <cell r="I1914" t="str">
            <v>01TJ5</v>
          </cell>
          <cell r="J1914" t="str">
            <v>SR ENGINEER POWER DELIVERY</v>
          </cell>
          <cell r="K1914">
            <v>1</v>
          </cell>
          <cell r="L1914">
            <v>35.700000000000003</v>
          </cell>
          <cell r="M1914">
            <v>35.700000000000003</v>
          </cell>
          <cell r="N1914" t="str">
            <v>Spv/Sup</v>
          </cell>
          <cell r="O1914">
            <v>0</v>
          </cell>
          <cell r="P1914">
            <v>35.700000000000003</v>
          </cell>
          <cell r="Q1914">
            <v>0</v>
          </cell>
          <cell r="R1914">
            <v>0</v>
          </cell>
          <cell r="S1914">
            <v>0</v>
          </cell>
        </row>
        <row r="1915">
          <cell r="B1915" t="str">
            <v>Power Systems</v>
          </cell>
          <cell r="C1915">
            <v>947</v>
          </cell>
          <cell r="D1915" t="str">
            <v>Not A &amp; G</v>
          </cell>
          <cell r="E1915">
            <v>9727</v>
          </cell>
          <cell r="F1915" t="str">
            <v>Prot &amp; Cntrl - Ft Laud</v>
          </cell>
          <cell r="G1915" t="str">
            <v>XM</v>
          </cell>
          <cell r="H1915" t="str">
            <v>I</v>
          </cell>
          <cell r="I1915" t="str">
            <v>01TJ5</v>
          </cell>
          <cell r="J1915" t="str">
            <v>SR ENGINEER POWER DELIVERY</v>
          </cell>
          <cell r="K1915">
            <v>1</v>
          </cell>
          <cell r="L1915">
            <v>36.380000000000003</v>
          </cell>
          <cell r="M1915">
            <v>36.380000000000003</v>
          </cell>
          <cell r="N1915" t="str">
            <v>Spv/Sup</v>
          </cell>
          <cell r="O1915">
            <v>0</v>
          </cell>
          <cell r="P1915">
            <v>36.380000000000003</v>
          </cell>
          <cell r="Q1915">
            <v>0</v>
          </cell>
          <cell r="R1915">
            <v>0</v>
          </cell>
          <cell r="S1915">
            <v>0</v>
          </cell>
        </row>
        <row r="1916">
          <cell r="B1916" t="str">
            <v>Power Systems</v>
          </cell>
          <cell r="C1916">
            <v>947</v>
          </cell>
          <cell r="D1916" t="str">
            <v>Not A &amp; G</v>
          </cell>
          <cell r="E1916">
            <v>9727</v>
          </cell>
          <cell r="F1916" t="str">
            <v>Prot &amp; Cntrl - Ft Laud</v>
          </cell>
          <cell r="G1916" t="str">
            <v>XM</v>
          </cell>
          <cell r="H1916" t="str">
            <v>I</v>
          </cell>
          <cell r="I1916" t="str">
            <v>01TJ5</v>
          </cell>
          <cell r="J1916" t="str">
            <v>SR ENGINEER POWER DELIVERY</v>
          </cell>
          <cell r="K1916">
            <v>1</v>
          </cell>
          <cell r="L1916">
            <v>37.78</v>
          </cell>
          <cell r="M1916">
            <v>37.78</v>
          </cell>
          <cell r="N1916" t="str">
            <v>Spv/Sup</v>
          </cell>
          <cell r="O1916">
            <v>0</v>
          </cell>
          <cell r="P1916">
            <v>37.78</v>
          </cell>
          <cell r="Q1916">
            <v>0</v>
          </cell>
          <cell r="R1916">
            <v>0</v>
          </cell>
          <cell r="S1916">
            <v>0</v>
          </cell>
        </row>
        <row r="1917">
          <cell r="B1917" t="str">
            <v>Power Systems</v>
          </cell>
          <cell r="C1917">
            <v>947</v>
          </cell>
          <cell r="D1917" t="str">
            <v>Not A &amp; G</v>
          </cell>
          <cell r="E1917">
            <v>9727</v>
          </cell>
          <cell r="F1917" t="str">
            <v>Prot &amp; Cntrl - Ft Laud</v>
          </cell>
          <cell r="G1917" t="str">
            <v>XM</v>
          </cell>
          <cell r="H1917" t="str">
            <v>I</v>
          </cell>
          <cell r="I1917" t="str">
            <v>01TJ5</v>
          </cell>
          <cell r="J1917" t="str">
            <v>SR ENGINEER POWER DELIVERY</v>
          </cell>
          <cell r="K1917">
            <v>1</v>
          </cell>
          <cell r="L1917">
            <v>37.93</v>
          </cell>
          <cell r="M1917">
            <v>37.93</v>
          </cell>
          <cell r="N1917" t="str">
            <v>Spv/Sup</v>
          </cell>
          <cell r="O1917">
            <v>0</v>
          </cell>
          <cell r="P1917">
            <v>37.93</v>
          </cell>
          <cell r="Q1917">
            <v>0</v>
          </cell>
          <cell r="R1917">
            <v>0</v>
          </cell>
          <cell r="S1917">
            <v>0</v>
          </cell>
        </row>
        <row r="1918">
          <cell r="B1918" t="str">
            <v>Power Systems</v>
          </cell>
          <cell r="C1918">
            <v>947</v>
          </cell>
          <cell r="D1918" t="str">
            <v>Not A &amp; G</v>
          </cell>
          <cell r="E1918">
            <v>9727</v>
          </cell>
          <cell r="F1918" t="str">
            <v>Prot &amp; Cntrl - Ft Laud</v>
          </cell>
          <cell r="G1918" t="str">
            <v>XM</v>
          </cell>
          <cell r="H1918" t="str">
            <v>I</v>
          </cell>
          <cell r="I1918" t="str">
            <v>01TK5</v>
          </cell>
          <cell r="J1918" t="str">
            <v>ENGINEER I POWER DELIVERY</v>
          </cell>
          <cell r="K1918">
            <v>1</v>
          </cell>
          <cell r="L1918">
            <v>28.98</v>
          </cell>
          <cell r="M1918">
            <v>28.98</v>
          </cell>
          <cell r="N1918" t="str">
            <v>Spv/Sup</v>
          </cell>
          <cell r="O1918">
            <v>0</v>
          </cell>
          <cell r="P1918">
            <v>28.98</v>
          </cell>
          <cell r="Q1918">
            <v>0</v>
          </cell>
          <cell r="R1918">
            <v>0</v>
          </cell>
          <cell r="S1918">
            <v>0</v>
          </cell>
        </row>
        <row r="1919">
          <cell r="B1919" t="str">
            <v>Power Systems</v>
          </cell>
          <cell r="C1919">
            <v>947</v>
          </cell>
          <cell r="D1919" t="str">
            <v>Not A &amp; G</v>
          </cell>
          <cell r="E1919">
            <v>9727</v>
          </cell>
          <cell r="F1919" t="str">
            <v>Prot &amp; Cntrl - Ft Laud</v>
          </cell>
          <cell r="G1919" t="str">
            <v>XM</v>
          </cell>
          <cell r="H1919" t="str">
            <v>I</v>
          </cell>
          <cell r="I1919" t="str">
            <v>01TK5</v>
          </cell>
          <cell r="J1919" t="str">
            <v>ENGINEER I POWER DELIVERY</v>
          </cell>
          <cell r="K1919">
            <v>1</v>
          </cell>
          <cell r="L1919">
            <v>29.74</v>
          </cell>
          <cell r="M1919">
            <v>29.74</v>
          </cell>
          <cell r="N1919" t="str">
            <v>Spv/Sup</v>
          </cell>
          <cell r="O1919">
            <v>0</v>
          </cell>
          <cell r="P1919">
            <v>29.74</v>
          </cell>
          <cell r="Q1919">
            <v>0</v>
          </cell>
          <cell r="R1919">
            <v>0</v>
          </cell>
          <cell r="S1919">
            <v>0</v>
          </cell>
        </row>
        <row r="1920">
          <cell r="B1920" t="str">
            <v>Power Systems</v>
          </cell>
          <cell r="C1920">
            <v>955</v>
          </cell>
          <cell r="D1920" t="str">
            <v>A &amp; G</v>
          </cell>
          <cell r="E1920">
            <v>340</v>
          </cell>
          <cell r="F1920" t="str">
            <v>Transmission Oper &amp; Planning</v>
          </cell>
          <cell r="G1920" t="str">
            <v>XM</v>
          </cell>
          <cell r="H1920" t="str">
            <v>P</v>
          </cell>
          <cell r="I1920" t="str">
            <v>01DE5</v>
          </cell>
          <cell r="J1920" t="str">
            <v>PRINCIPAL ENGINEER</v>
          </cell>
          <cell r="K1920">
            <v>1</v>
          </cell>
          <cell r="L1920">
            <v>39.85</v>
          </cell>
          <cell r="M1920">
            <v>39.85</v>
          </cell>
          <cell r="N1920" t="str">
            <v>A &amp; G</v>
          </cell>
          <cell r="O1920">
            <v>39.85</v>
          </cell>
          <cell r="P1920">
            <v>0</v>
          </cell>
          <cell r="Q1920">
            <v>0</v>
          </cell>
          <cell r="R1920">
            <v>0</v>
          </cell>
          <cell r="S1920">
            <v>0</v>
          </cell>
        </row>
        <row r="1921">
          <cell r="B1921" t="str">
            <v>Power Systems</v>
          </cell>
          <cell r="C1921">
            <v>955</v>
          </cell>
          <cell r="D1921" t="str">
            <v>A &amp; G</v>
          </cell>
          <cell r="E1921">
            <v>340</v>
          </cell>
          <cell r="F1921" t="str">
            <v>Transmission Oper &amp; Planning</v>
          </cell>
          <cell r="G1921" t="str">
            <v>XM</v>
          </cell>
          <cell r="H1921" t="str">
            <v>P</v>
          </cell>
          <cell r="I1921" t="str">
            <v>01DE5</v>
          </cell>
          <cell r="J1921" t="str">
            <v>PRINCIPAL ENGINEER</v>
          </cell>
          <cell r="K1921">
            <v>1</v>
          </cell>
          <cell r="L1921">
            <v>40.5</v>
          </cell>
          <cell r="M1921">
            <v>40.5</v>
          </cell>
          <cell r="N1921" t="str">
            <v>A &amp; G</v>
          </cell>
          <cell r="O1921">
            <v>40.5</v>
          </cell>
          <cell r="P1921">
            <v>0</v>
          </cell>
          <cell r="Q1921">
            <v>0</v>
          </cell>
          <cell r="R1921">
            <v>0</v>
          </cell>
          <cell r="S1921">
            <v>0</v>
          </cell>
        </row>
        <row r="1922">
          <cell r="B1922" t="str">
            <v>Power Systems</v>
          </cell>
          <cell r="C1922">
            <v>955</v>
          </cell>
          <cell r="D1922" t="str">
            <v>A &amp; G</v>
          </cell>
          <cell r="E1922">
            <v>340</v>
          </cell>
          <cell r="F1922" t="str">
            <v>Transmission Oper &amp; Planning</v>
          </cell>
          <cell r="G1922" t="str">
            <v>XM</v>
          </cell>
          <cell r="H1922" t="str">
            <v>P</v>
          </cell>
          <cell r="I1922" t="str">
            <v>01DE5</v>
          </cell>
          <cell r="J1922" t="str">
            <v>PRINCIPAL ENGINEER</v>
          </cell>
          <cell r="K1922">
            <v>1</v>
          </cell>
          <cell r="L1922">
            <v>41.05</v>
          </cell>
          <cell r="M1922">
            <v>41.05</v>
          </cell>
          <cell r="N1922" t="str">
            <v>A &amp; G</v>
          </cell>
          <cell r="O1922">
            <v>41.05</v>
          </cell>
          <cell r="P1922">
            <v>0</v>
          </cell>
          <cell r="Q1922">
            <v>0</v>
          </cell>
          <cell r="R1922">
            <v>0</v>
          </cell>
          <cell r="S1922">
            <v>0</v>
          </cell>
        </row>
        <row r="1923">
          <cell r="B1923" t="str">
            <v>Power Systems</v>
          </cell>
          <cell r="C1923">
            <v>955</v>
          </cell>
          <cell r="D1923" t="str">
            <v>A &amp; G</v>
          </cell>
          <cell r="E1923">
            <v>340</v>
          </cell>
          <cell r="F1923" t="str">
            <v>Transmission Oper &amp; Planning</v>
          </cell>
          <cell r="G1923" t="str">
            <v>XM</v>
          </cell>
          <cell r="H1923" t="str">
            <v>P</v>
          </cell>
          <cell r="I1923" t="str">
            <v>01DE5</v>
          </cell>
          <cell r="J1923" t="str">
            <v>PRINCIPAL ENGINEER</v>
          </cell>
          <cell r="K1923">
            <v>1</v>
          </cell>
          <cell r="L1923">
            <v>41.23</v>
          </cell>
          <cell r="M1923">
            <v>41.23</v>
          </cell>
          <cell r="N1923" t="str">
            <v>A &amp; G</v>
          </cell>
          <cell r="O1923">
            <v>41.23</v>
          </cell>
          <cell r="P1923">
            <v>0</v>
          </cell>
          <cell r="Q1923">
            <v>0</v>
          </cell>
          <cell r="R1923">
            <v>0</v>
          </cell>
          <cell r="S1923">
            <v>0</v>
          </cell>
        </row>
        <row r="1924">
          <cell r="B1924" t="str">
            <v>Power Systems</v>
          </cell>
          <cell r="C1924">
            <v>955</v>
          </cell>
          <cell r="D1924" t="str">
            <v>A &amp; G</v>
          </cell>
          <cell r="E1924">
            <v>340</v>
          </cell>
          <cell r="F1924" t="str">
            <v>Transmission Oper &amp; Planning</v>
          </cell>
          <cell r="G1924" t="str">
            <v>XM</v>
          </cell>
          <cell r="H1924" t="str">
            <v>P</v>
          </cell>
          <cell r="I1924" t="str">
            <v>01DE5</v>
          </cell>
          <cell r="J1924" t="str">
            <v>PRINCIPAL ENGINEER</v>
          </cell>
          <cell r="K1924">
            <v>1</v>
          </cell>
          <cell r="L1924">
            <v>42.28</v>
          </cell>
          <cell r="M1924">
            <v>42.28</v>
          </cell>
          <cell r="N1924" t="str">
            <v>A &amp; G</v>
          </cell>
          <cell r="O1924">
            <v>42.28</v>
          </cell>
          <cell r="P1924">
            <v>0</v>
          </cell>
          <cell r="Q1924">
            <v>0</v>
          </cell>
          <cell r="R1924">
            <v>0</v>
          </cell>
          <cell r="S1924">
            <v>0</v>
          </cell>
        </row>
        <row r="1925">
          <cell r="B1925" t="str">
            <v>Power Systems</v>
          </cell>
          <cell r="C1925">
            <v>955</v>
          </cell>
          <cell r="D1925" t="str">
            <v>A &amp; G</v>
          </cell>
          <cell r="E1925">
            <v>340</v>
          </cell>
          <cell r="F1925" t="str">
            <v>Transmission Oper &amp; Planning</v>
          </cell>
          <cell r="G1925" t="str">
            <v>XM</v>
          </cell>
          <cell r="H1925" t="str">
            <v>P</v>
          </cell>
          <cell r="I1925" t="str">
            <v>01DE5</v>
          </cell>
          <cell r="J1925" t="str">
            <v>PRINCIPAL ENGINEER</v>
          </cell>
          <cell r="K1925">
            <v>1</v>
          </cell>
          <cell r="L1925">
            <v>44.3</v>
          </cell>
          <cell r="M1925">
            <v>44.3</v>
          </cell>
          <cell r="N1925" t="str">
            <v>A &amp; G</v>
          </cell>
          <cell r="O1925">
            <v>44.3</v>
          </cell>
          <cell r="P1925">
            <v>0</v>
          </cell>
          <cell r="Q1925">
            <v>0</v>
          </cell>
          <cell r="R1925">
            <v>0</v>
          </cell>
          <cell r="S1925">
            <v>0</v>
          </cell>
        </row>
        <row r="1926">
          <cell r="B1926" t="str">
            <v>Power Systems</v>
          </cell>
          <cell r="C1926">
            <v>955</v>
          </cell>
          <cell r="D1926" t="str">
            <v>A &amp; G</v>
          </cell>
          <cell r="E1926">
            <v>340</v>
          </cell>
          <cell r="F1926" t="str">
            <v>Transmission Oper &amp; Planning</v>
          </cell>
          <cell r="G1926" t="str">
            <v>NB</v>
          </cell>
          <cell r="H1926" t="str">
            <v>I</v>
          </cell>
          <cell r="I1926" t="str">
            <v>01QC1</v>
          </cell>
          <cell r="J1926" t="str">
            <v>SR TECHNICIAN POWER DELIVERY</v>
          </cell>
          <cell r="K1926">
            <v>1</v>
          </cell>
          <cell r="L1926">
            <v>22.81</v>
          </cell>
          <cell r="M1926">
            <v>22.81</v>
          </cell>
          <cell r="N1926" t="str">
            <v>A &amp; G</v>
          </cell>
          <cell r="O1926">
            <v>22.81</v>
          </cell>
          <cell r="P1926">
            <v>0</v>
          </cell>
          <cell r="Q1926">
            <v>0</v>
          </cell>
          <cell r="R1926">
            <v>0</v>
          </cell>
          <cell r="S1926">
            <v>0</v>
          </cell>
        </row>
        <row r="1927">
          <cell r="B1927" t="str">
            <v>Power Systems</v>
          </cell>
          <cell r="C1927">
            <v>955</v>
          </cell>
          <cell r="D1927" t="str">
            <v>A &amp; G</v>
          </cell>
          <cell r="E1927">
            <v>340</v>
          </cell>
          <cell r="F1927" t="str">
            <v>Transmission Oper &amp; Planning</v>
          </cell>
          <cell r="G1927" t="str">
            <v>NB</v>
          </cell>
          <cell r="H1927" t="str">
            <v>I</v>
          </cell>
          <cell r="I1927" t="str">
            <v>01QC2</v>
          </cell>
          <cell r="J1927" t="str">
            <v>TECHNICIAN I POWER DELIVERY</v>
          </cell>
          <cell r="K1927">
            <v>1</v>
          </cell>
          <cell r="L1927">
            <v>20.65</v>
          </cell>
          <cell r="M1927">
            <v>20.65</v>
          </cell>
          <cell r="N1927" t="str">
            <v>A &amp; G</v>
          </cell>
          <cell r="O1927">
            <v>20.65</v>
          </cell>
          <cell r="P1927">
            <v>0</v>
          </cell>
          <cell r="Q1927">
            <v>0</v>
          </cell>
          <cell r="R1927">
            <v>0</v>
          </cell>
          <cell r="S1927">
            <v>0</v>
          </cell>
        </row>
        <row r="1928">
          <cell r="B1928" t="str">
            <v>Power Systems</v>
          </cell>
          <cell r="C1928">
            <v>955</v>
          </cell>
          <cell r="D1928" t="str">
            <v>A &amp; G</v>
          </cell>
          <cell r="E1928">
            <v>340</v>
          </cell>
          <cell r="F1928" t="str">
            <v>Transmission Oper &amp; Planning</v>
          </cell>
          <cell r="G1928" t="str">
            <v>NB</v>
          </cell>
          <cell r="H1928" t="str">
            <v>I</v>
          </cell>
          <cell r="I1928" t="str">
            <v>01QC2</v>
          </cell>
          <cell r="J1928" t="str">
            <v>TECHNICIAN I POWER DELIVERY</v>
          </cell>
          <cell r="K1928">
            <v>1</v>
          </cell>
          <cell r="L1928">
            <v>20.8</v>
          </cell>
          <cell r="M1928">
            <v>20.8</v>
          </cell>
          <cell r="N1928" t="str">
            <v>A &amp; G</v>
          </cell>
          <cell r="O1928">
            <v>20.8</v>
          </cell>
          <cell r="P1928">
            <v>0</v>
          </cell>
          <cell r="Q1928">
            <v>0</v>
          </cell>
          <cell r="R1928">
            <v>0</v>
          </cell>
          <cell r="S1928">
            <v>0</v>
          </cell>
        </row>
        <row r="1929">
          <cell r="B1929" t="str">
            <v>Power Systems</v>
          </cell>
          <cell r="C1929">
            <v>955</v>
          </cell>
          <cell r="D1929" t="str">
            <v>A &amp; G</v>
          </cell>
          <cell r="E1929">
            <v>340</v>
          </cell>
          <cell r="F1929" t="str">
            <v>Transmission Oper &amp; Planning</v>
          </cell>
          <cell r="G1929" t="str">
            <v>NB</v>
          </cell>
          <cell r="H1929" t="str">
            <v>I</v>
          </cell>
          <cell r="I1929" t="str">
            <v>01QC4</v>
          </cell>
          <cell r="J1929" t="str">
            <v>TECHNICIAN III POWER DELIVERY</v>
          </cell>
          <cell r="K1929">
            <v>1</v>
          </cell>
          <cell r="L1929">
            <v>15.06</v>
          </cell>
          <cell r="M1929">
            <v>15.06</v>
          </cell>
          <cell r="N1929" t="str">
            <v>A &amp; G</v>
          </cell>
          <cell r="O1929">
            <v>15.06</v>
          </cell>
          <cell r="P1929">
            <v>0</v>
          </cell>
          <cell r="Q1929">
            <v>0</v>
          </cell>
          <cell r="R1929">
            <v>0</v>
          </cell>
          <cell r="S1929">
            <v>0</v>
          </cell>
        </row>
        <row r="1930">
          <cell r="B1930" t="str">
            <v>Power Systems</v>
          </cell>
          <cell r="C1930">
            <v>955</v>
          </cell>
          <cell r="D1930" t="str">
            <v>A &amp; G</v>
          </cell>
          <cell r="E1930">
            <v>340</v>
          </cell>
          <cell r="F1930" t="str">
            <v>Transmission Oper &amp; Planning</v>
          </cell>
          <cell r="G1930" t="str">
            <v>NB</v>
          </cell>
          <cell r="H1930" t="str">
            <v>I</v>
          </cell>
          <cell r="I1930" t="str">
            <v>01QN1</v>
          </cell>
          <cell r="J1930" t="str">
            <v>SR TECHNICIAN SYSTEM PLANNING</v>
          </cell>
          <cell r="K1930">
            <v>1</v>
          </cell>
          <cell r="L1930">
            <v>23.18</v>
          </cell>
          <cell r="M1930">
            <v>23.18</v>
          </cell>
          <cell r="N1930" t="str">
            <v>A &amp; G</v>
          </cell>
          <cell r="O1930">
            <v>23.18</v>
          </cell>
          <cell r="P1930">
            <v>0</v>
          </cell>
          <cell r="Q1930">
            <v>0</v>
          </cell>
          <cell r="R1930">
            <v>0</v>
          </cell>
          <cell r="S1930">
            <v>0</v>
          </cell>
        </row>
        <row r="1931">
          <cell r="B1931" t="str">
            <v>Power Systems</v>
          </cell>
          <cell r="C1931">
            <v>955</v>
          </cell>
          <cell r="D1931" t="str">
            <v>A &amp; G</v>
          </cell>
          <cell r="E1931">
            <v>340</v>
          </cell>
          <cell r="F1931" t="str">
            <v>Transmission Oper &amp; Planning</v>
          </cell>
          <cell r="G1931" t="str">
            <v>XM</v>
          </cell>
          <cell r="H1931" t="str">
            <v>S</v>
          </cell>
          <cell r="I1931" t="str">
            <v>01T23</v>
          </cell>
          <cell r="J1931" t="str">
            <v>SUPV COMPUTER SYSTEM SUPPORT S</v>
          </cell>
          <cell r="K1931">
            <v>1</v>
          </cell>
          <cell r="L1931">
            <v>43.84</v>
          </cell>
          <cell r="M1931">
            <v>43.84</v>
          </cell>
          <cell r="N1931" t="str">
            <v>A &amp; G</v>
          </cell>
          <cell r="O1931">
            <v>43.84</v>
          </cell>
          <cell r="P1931">
            <v>0</v>
          </cell>
          <cell r="Q1931">
            <v>0</v>
          </cell>
          <cell r="R1931">
            <v>0</v>
          </cell>
          <cell r="S1931">
            <v>0</v>
          </cell>
        </row>
        <row r="1932">
          <cell r="B1932" t="str">
            <v>Power Systems</v>
          </cell>
          <cell r="C1932">
            <v>955</v>
          </cell>
          <cell r="D1932" t="str">
            <v>A &amp; G</v>
          </cell>
          <cell r="E1932">
            <v>340</v>
          </cell>
          <cell r="F1932" t="str">
            <v>Transmission Oper &amp; Planning</v>
          </cell>
          <cell r="G1932" t="str">
            <v>XM</v>
          </cell>
          <cell r="H1932" t="str">
            <v>I</v>
          </cell>
          <cell r="I1932" t="str">
            <v>01T25</v>
          </cell>
          <cell r="J1932" t="str">
            <v>POWER COORDINATOR I</v>
          </cell>
          <cell r="K1932">
            <v>1</v>
          </cell>
          <cell r="L1932">
            <v>26.63</v>
          </cell>
          <cell r="M1932">
            <v>26.63</v>
          </cell>
          <cell r="N1932" t="str">
            <v>A &amp; G</v>
          </cell>
          <cell r="O1932">
            <v>26.63</v>
          </cell>
          <cell r="P1932">
            <v>0</v>
          </cell>
          <cell r="Q1932">
            <v>0</v>
          </cell>
          <cell r="R1932">
            <v>0</v>
          </cell>
          <cell r="S1932">
            <v>0</v>
          </cell>
        </row>
        <row r="1933">
          <cell r="B1933" t="str">
            <v>Power Systems</v>
          </cell>
          <cell r="C1933">
            <v>955</v>
          </cell>
          <cell r="D1933" t="str">
            <v>A &amp; G</v>
          </cell>
          <cell r="E1933">
            <v>340</v>
          </cell>
          <cell r="F1933" t="str">
            <v>Transmission Oper &amp; Planning</v>
          </cell>
          <cell r="G1933" t="str">
            <v>XM</v>
          </cell>
          <cell r="H1933" t="str">
            <v>I</v>
          </cell>
          <cell r="I1933" t="str">
            <v>01T2C</v>
          </cell>
          <cell r="J1933" t="str">
            <v>INTERCHANGE ANALYST I</v>
          </cell>
          <cell r="K1933">
            <v>1</v>
          </cell>
          <cell r="L1933">
            <v>26.39</v>
          </cell>
          <cell r="M1933">
            <v>26.39</v>
          </cell>
          <cell r="N1933" t="str">
            <v>A &amp; G</v>
          </cell>
          <cell r="O1933">
            <v>26.39</v>
          </cell>
          <cell r="P1933">
            <v>0</v>
          </cell>
          <cell r="Q1933">
            <v>0</v>
          </cell>
          <cell r="R1933">
            <v>0</v>
          </cell>
          <cell r="S1933">
            <v>0</v>
          </cell>
        </row>
        <row r="1934">
          <cell r="B1934" t="str">
            <v>Power Systems</v>
          </cell>
          <cell r="C1934">
            <v>955</v>
          </cell>
          <cell r="D1934" t="str">
            <v>A &amp; G</v>
          </cell>
          <cell r="E1934">
            <v>340</v>
          </cell>
          <cell r="F1934" t="str">
            <v>Transmission Oper &amp; Planning</v>
          </cell>
          <cell r="G1934" t="str">
            <v>XM</v>
          </cell>
          <cell r="H1934" t="str">
            <v>S</v>
          </cell>
          <cell r="I1934" t="str">
            <v>01T3B</v>
          </cell>
          <cell r="J1934" t="str">
            <v>SUPV HARDWARE SYSTEM</v>
          </cell>
          <cell r="K1934">
            <v>1</v>
          </cell>
          <cell r="L1934">
            <v>44.39</v>
          </cell>
          <cell r="M1934">
            <v>44.39</v>
          </cell>
          <cell r="N1934" t="str">
            <v>A &amp; G</v>
          </cell>
          <cell r="O1934">
            <v>44.39</v>
          </cell>
          <cell r="P1934">
            <v>0</v>
          </cell>
          <cell r="Q1934">
            <v>0</v>
          </cell>
          <cell r="R1934">
            <v>0</v>
          </cell>
          <cell r="S1934">
            <v>0</v>
          </cell>
        </row>
        <row r="1935">
          <cell r="B1935" t="str">
            <v>Power Systems</v>
          </cell>
          <cell r="C1935">
            <v>955</v>
          </cell>
          <cell r="D1935" t="str">
            <v>A &amp; G</v>
          </cell>
          <cell r="E1935">
            <v>340</v>
          </cell>
          <cell r="F1935" t="str">
            <v>Transmission Oper &amp; Planning</v>
          </cell>
          <cell r="G1935" t="str">
            <v>XM</v>
          </cell>
          <cell r="H1935" t="str">
            <v>I</v>
          </cell>
          <cell r="I1935" t="str">
            <v>01T56</v>
          </cell>
          <cell r="J1935" t="str">
            <v>ASSOCIATE ENGINEER</v>
          </cell>
          <cell r="K1935">
            <v>1</v>
          </cell>
          <cell r="L1935">
            <v>23.31</v>
          </cell>
          <cell r="M1935">
            <v>23.31</v>
          </cell>
          <cell r="N1935" t="str">
            <v>A &amp; G</v>
          </cell>
          <cell r="O1935">
            <v>23.31</v>
          </cell>
          <cell r="P1935">
            <v>0</v>
          </cell>
          <cell r="Q1935">
            <v>0</v>
          </cell>
          <cell r="R1935">
            <v>0</v>
          </cell>
          <cell r="S1935">
            <v>0</v>
          </cell>
        </row>
        <row r="1936">
          <cell r="B1936" t="str">
            <v>Power Systems</v>
          </cell>
          <cell r="C1936">
            <v>955</v>
          </cell>
          <cell r="D1936" t="str">
            <v>A &amp; G</v>
          </cell>
          <cell r="E1936">
            <v>340</v>
          </cell>
          <cell r="F1936" t="str">
            <v>Transmission Oper &amp; Planning</v>
          </cell>
          <cell r="G1936" t="str">
            <v>XM</v>
          </cell>
          <cell r="H1936" t="str">
            <v>I</v>
          </cell>
          <cell r="I1936" t="str">
            <v>01T56</v>
          </cell>
          <cell r="J1936" t="str">
            <v>ASSOCIATE ENGINEER POWER SUPPL</v>
          </cell>
          <cell r="K1936">
            <v>1</v>
          </cell>
          <cell r="L1936">
            <v>21.96</v>
          </cell>
          <cell r="M1936">
            <v>21.96</v>
          </cell>
          <cell r="N1936" t="str">
            <v>A &amp; G</v>
          </cell>
          <cell r="O1936">
            <v>21.96</v>
          </cell>
          <cell r="P1936">
            <v>0</v>
          </cell>
          <cell r="Q1936">
            <v>0</v>
          </cell>
          <cell r="R1936">
            <v>0</v>
          </cell>
          <cell r="S1936">
            <v>0</v>
          </cell>
        </row>
        <row r="1937">
          <cell r="B1937" t="str">
            <v>Power Systems</v>
          </cell>
          <cell r="C1937">
            <v>955</v>
          </cell>
          <cell r="D1937" t="str">
            <v>A &amp; G</v>
          </cell>
          <cell r="E1937">
            <v>340</v>
          </cell>
          <cell r="F1937" t="str">
            <v>Transmission Oper &amp; Planning</v>
          </cell>
          <cell r="G1937" t="str">
            <v>XM</v>
          </cell>
          <cell r="H1937" t="str">
            <v>I</v>
          </cell>
          <cell r="I1937" t="str">
            <v>01T5A</v>
          </cell>
          <cell r="J1937" t="str">
            <v>POWER COORDINATOR II</v>
          </cell>
          <cell r="K1937">
            <v>1</v>
          </cell>
          <cell r="L1937">
            <v>28.59</v>
          </cell>
          <cell r="M1937">
            <v>28.59</v>
          </cell>
          <cell r="N1937" t="str">
            <v>A &amp; G</v>
          </cell>
          <cell r="O1937">
            <v>28.59</v>
          </cell>
          <cell r="P1937">
            <v>0</v>
          </cell>
          <cell r="Q1937">
            <v>0</v>
          </cell>
          <cell r="R1937">
            <v>0</v>
          </cell>
          <cell r="S1937">
            <v>0</v>
          </cell>
        </row>
        <row r="1938">
          <cell r="B1938" t="str">
            <v>Power Systems</v>
          </cell>
          <cell r="C1938">
            <v>955</v>
          </cell>
          <cell r="D1938" t="str">
            <v>A &amp; G</v>
          </cell>
          <cell r="E1938">
            <v>340</v>
          </cell>
          <cell r="F1938" t="str">
            <v>Transmission Oper &amp; Planning</v>
          </cell>
          <cell r="G1938" t="str">
            <v>XM</v>
          </cell>
          <cell r="H1938" t="str">
            <v>I</v>
          </cell>
          <cell r="I1938" t="str">
            <v>01T5B</v>
          </cell>
          <cell r="J1938" t="str">
            <v>SR SPECIALIST POWER SUPPLY</v>
          </cell>
          <cell r="K1938">
            <v>1</v>
          </cell>
          <cell r="L1938">
            <v>33.4</v>
          </cell>
          <cell r="M1938">
            <v>33.4</v>
          </cell>
          <cell r="N1938" t="str">
            <v>A &amp; G</v>
          </cell>
          <cell r="O1938">
            <v>33.4</v>
          </cell>
          <cell r="P1938">
            <v>0</v>
          </cell>
          <cell r="Q1938">
            <v>0</v>
          </cell>
          <cell r="R1938">
            <v>0</v>
          </cell>
          <cell r="S1938">
            <v>0</v>
          </cell>
        </row>
        <row r="1939">
          <cell r="B1939" t="str">
            <v>Power Systems</v>
          </cell>
          <cell r="C1939">
            <v>955</v>
          </cell>
          <cell r="D1939" t="str">
            <v>A &amp; G</v>
          </cell>
          <cell r="E1939">
            <v>340</v>
          </cell>
          <cell r="F1939" t="str">
            <v>Transmission Oper &amp; Planning</v>
          </cell>
          <cell r="G1939" t="str">
            <v>XM</v>
          </cell>
          <cell r="H1939" t="str">
            <v>I</v>
          </cell>
          <cell r="I1939" t="str">
            <v>01T5B</v>
          </cell>
          <cell r="J1939" t="str">
            <v>SR SPECIALIST POWER SUPPLY</v>
          </cell>
          <cell r="K1939">
            <v>1</v>
          </cell>
          <cell r="L1939">
            <v>34.08</v>
          </cell>
          <cell r="M1939">
            <v>34.08</v>
          </cell>
          <cell r="N1939" t="str">
            <v>A &amp; G</v>
          </cell>
          <cell r="O1939">
            <v>34.08</v>
          </cell>
          <cell r="P1939">
            <v>0</v>
          </cell>
          <cell r="Q1939">
            <v>0</v>
          </cell>
          <cell r="R1939">
            <v>0</v>
          </cell>
          <cell r="S1939">
            <v>0</v>
          </cell>
        </row>
        <row r="1940">
          <cell r="B1940" t="str">
            <v>Power Systems</v>
          </cell>
          <cell r="C1940">
            <v>955</v>
          </cell>
          <cell r="D1940" t="str">
            <v>A &amp; G</v>
          </cell>
          <cell r="E1940">
            <v>340</v>
          </cell>
          <cell r="F1940" t="str">
            <v>Transmission Oper &amp; Planning</v>
          </cell>
          <cell r="G1940" t="str">
            <v>XM</v>
          </cell>
          <cell r="H1940" t="str">
            <v>I</v>
          </cell>
          <cell r="I1940" t="str">
            <v>01T5B</v>
          </cell>
          <cell r="J1940" t="str">
            <v>SR SPECIALIST POWER SUPPLY</v>
          </cell>
          <cell r="K1940">
            <v>1</v>
          </cell>
          <cell r="L1940">
            <v>35.49</v>
          </cell>
          <cell r="M1940">
            <v>35.49</v>
          </cell>
          <cell r="N1940" t="str">
            <v>A &amp; G</v>
          </cell>
          <cell r="O1940">
            <v>35.49</v>
          </cell>
          <cell r="P1940">
            <v>0</v>
          </cell>
          <cell r="Q1940">
            <v>0</v>
          </cell>
          <cell r="R1940">
            <v>0</v>
          </cell>
          <cell r="S1940">
            <v>0</v>
          </cell>
        </row>
        <row r="1941">
          <cell r="B1941" t="str">
            <v>Power Systems</v>
          </cell>
          <cell r="C1941">
            <v>955</v>
          </cell>
          <cell r="D1941" t="str">
            <v>A &amp; G</v>
          </cell>
          <cell r="E1941">
            <v>340</v>
          </cell>
          <cell r="F1941" t="str">
            <v>Transmission Oper &amp; Planning</v>
          </cell>
          <cell r="G1941" t="str">
            <v>XM</v>
          </cell>
          <cell r="H1941" t="str">
            <v>I</v>
          </cell>
          <cell r="I1941" t="str">
            <v>01T5B</v>
          </cell>
          <cell r="J1941" t="str">
            <v>SR SPECIALIST POWER SUPPLY</v>
          </cell>
          <cell r="K1941">
            <v>1</v>
          </cell>
          <cell r="L1941">
            <v>35.53</v>
          </cell>
          <cell r="M1941">
            <v>35.53</v>
          </cell>
          <cell r="N1941" t="str">
            <v>A &amp; G</v>
          </cell>
          <cell r="O1941">
            <v>35.53</v>
          </cell>
          <cell r="P1941">
            <v>0</v>
          </cell>
          <cell r="Q1941">
            <v>0</v>
          </cell>
          <cell r="R1941">
            <v>0</v>
          </cell>
          <cell r="S1941">
            <v>0</v>
          </cell>
        </row>
        <row r="1942">
          <cell r="B1942" t="str">
            <v>Power Systems</v>
          </cell>
          <cell r="C1942">
            <v>955</v>
          </cell>
          <cell r="D1942" t="str">
            <v>A &amp; G</v>
          </cell>
          <cell r="E1942">
            <v>340</v>
          </cell>
          <cell r="F1942" t="str">
            <v>Transmission Oper &amp; Planning</v>
          </cell>
          <cell r="G1942" t="str">
            <v>XM</v>
          </cell>
          <cell r="H1942" t="str">
            <v>I</v>
          </cell>
          <cell r="I1942" t="str">
            <v>01T5B</v>
          </cell>
          <cell r="J1942" t="str">
            <v>SR SPECIALIST POWER SUPPLY</v>
          </cell>
          <cell r="K1942">
            <v>1</v>
          </cell>
          <cell r="L1942">
            <v>36.53</v>
          </cell>
          <cell r="M1942">
            <v>36.53</v>
          </cell>
          <cell r="N1942" t="str">
            <v>A &amp; G</v>
          </cell>
          <cell r="O1942">
            <v>36.53</v>
          </cell>
          <cell r="P1942">
            <v>0</v>
          </cell>
          <cell r="Q1942">
            <v>0</v>
          </cell>
          <cell r="R1942">
            <v>0</v>
          </cell>
          <cell r="S1942">
            <v>0</v>
          </cell>
        </row>
        <row r="1943">
          <cell r="B1943" t="str">
            <v>Power Systems</v>
          </cell>
          <cell r="C1943">
            <v>955</v>
          </cell>
          <cell r="D1943" t="str">
            <v>A &amp; G</v>
          </cell>
          <cell r="E1943">
            <v>340</v>
          </cell>
          <cell r="F1943" t="str">
            <v>Transmission Oper &amp; Planning</v>
          </cell>
          <cell r="G1943" t="str">
            <v>XM</v>
          </cell>
          <cell r="H1943" t="str">
            <v>I</v>
          </cell>
          <cell r="I1943" t="str">
            <v>01T5B</v>
          </cell>
          <cell r="J1943" t="str">
            <v>SR SPECIALIST POWER SUPPLY</v>
          </cell>
          <cell r="K1943">
            <v>1</v>
          </cell>
          <cell r="L1943">
            <v>36.54</v>
          </cell>
          <cell r="M1943">
            <v>36.54</v>
          </cell>
          <cell r="N1943" t="str">
            <v>A &amp; G</v>
          </cell>
          <cell r="O1943">
            <v>36.54</v>
          </cell>
          <cell r="P1943">
            <v>0</v>
          </cell>
          <cell r="Q1943">
            <v>0</v>
          </cell>
          <cell r="R1943">
            <v>0</v>
          </cell>
          <cell r="S1943">
            <v>0</v>
          </cell>
        </row>
        <row r="1944">
          <cell r="B1944" t="str">
            <v>Power Systems</v>
          </cell>
          <cell r="C1944">
            <v>955</v>
          </cell>
          <cell r="D1944" t="str">
            <v>A &amp; G</v>
          </cell>
          <cell r="E1944">
            <v>340</v>
          </cell>
          <cell r="F1944" t="str">
            <v>Transmission Oper &amp; Planning</v>
          </cell>
          <cell r="G1944" t="str">
            <v>XM</v>
          </cell>
          <cell r="H1944" t="str">
            <v>I</v>
          </cell>
          <cell r="I1944" t="str">
            <v>01T5B</v>
          </cell>
          <cell r="J1944" t="str">
            <v>SR SPECIALIST POWER SUPPLY</v>
          </cell>
          <cell r="K1944">
            <v>2</v>
          </cell>
          <cell r="L1944">
            <v>36.880000000000003</v>
          </cell>
          <cell r="M1944">
            <v>73.760000000000005</v>
          </cell>
          <cell r="N1944" t="str">
            <v>A &amp; G</v>
          </cell>
          <cell r="O1944">
            <v>73.760000000000005</v>
          </cell>
          <cell r="P1944">
            <v>0</v>
          </cell>
          <cell r="Q1944">
            <v>0</v>
          </cell>
          <cell r="R1944">
            <v>0</v>
          </cell>
          <cell r="S1944">
            <v>0</v>
          </cell>
        </row>
        <row r="1945">
          <cell r="B1945" t="str">
            <v>Power Systems</v>
          </cell>
          <cell r="C1945">
            <v>955</v>
          </cell>
          <cell r="D1945" t="str">
            <v>A &amp; G</v>
          </cell>
          <cell r="E1945">
            <v>340</v>
          </cell>
          <cell r="F1945" t="str">
            <v>Transmission Oper &amp; Planning</v>
          </cell>
          <cell r="G1945" t="str">
            <v>XM</v>
          </cell>
          <cell r="H1945" t="str">
            <v>I</v>
          </cell>
          <cell r="I1945" t="str">
            <v>01T5B</v>
          </cell>
          <cell r="J1945" t="str">
            <v>SR SPECIALIST POWER SUPPLY</v>
          </cell>
          <cell r="K1945">
            <v>1</v>
          </cell>
          <cell r="L1945">
            <v>36.89</v>
          </cell>
          <cell r="M1945">
            <v>36.89</v>
          </cell>
          <cell r="N1945" t="str">
            <v>A &amp; G</v>
          </cell>
          <cell r="O1945">
            <v>36.89</v>
          </cell>
          <cell r="P1945">
            <v>0</v>
          </cell>
          <cell r="Q1945">
            <v>0</v>
          </cell>
          <cell r="R1945">
            <v>0</v>
          </cell>
          <cell r="S1945">
            <v>0</v>
          </cell>
        </row>
        <row r="1946">
          <cell r="B1946" t="str">
            <v>Power Systems</v>
          </cell>
          <cell r="C1946">
            <v>955</v>
          </cell>
          <cell r="D1946" t="str">
            <v>A &amp; G</v>
          </cell>
          <cell r="E1946">
            <v>340</v>
          </cell>
          <cell r="F1946" t="str">
            <v>Transmission Oper &amp; Planning</v>
          </cell>
          <cell r="G1946" t="str">
            <v>XM</v>
          </cell>
          <cell r="H1946" t="str">
            <v>I</v>
          </cell>
          <cell r="I1946" t="str">
            <v>01T5B</v>
          </cell>
          <cell r="J1946" t="str">
            <v>SR SPECIALIST POWER SUPPLY</v>
          </cell>
          <cell r="K1946">
            <v>2</v>
          </cell>
          <cell r="L1946">
            <v>36.9</v>
          </cell>
          <cell r="M1946">
            <v>73.8</v>
          </cell>
          <cell r="N1946" t="str">
            <v>A &amp; G</v>
          </cell>
          <cell r="O1946">
            <v>73.8</v>
          </cell>
          <cell r="P1946">
            <v>0</v>
          </cell>
          <cell r="Q1946">
            <v>0</v>
          </cell>
          <cell r="R1946">
            <v>0</v>
          </cell>
          <cell r="S1946">
            <v>0</v>
          </cell>
        </row>
        <row r="1947">
          <cell r="B1947" t="str">
            <v>Power Systems</v>
          </cell>
          <cell r="C1947">
            <v>955</v>
          </cell>
          <cell r="D1947" t="str">
            <v>A &amp; G</v>
          </cell>
          <cell r="E1947">
            <v>340</v>
          </cell>
          <cell r="F1947" t="str">
            <v>Transmission Oper &amp; Planning</v>
          </cell>
          <cell r="G1947" t="str">
            <v>XM</v>
          </cell>
          <cell r="H1947" t="str">
            <v>I</v>
          </cell>
          <cell r="I1947" t="str">
            <v>01T5B</v>
          </cell>
          <cell r="J1947" t="str">
            <v>SR SPECIALIST POWER SUPPLY</v>
          </cell>
          <cell r="K1947">
            <v>1</v>
          </cell>
          <cell r="L1947">
            <v>37.08</v>
          </cell>
          <cell r="M1947">
            <v>37.08</v>
          </cell>
          <cell r="N1947" t="str">
            <v>A &amp; G</v>
          </cell>
          <cell r="O1947">
            <v>37.08</v>
          </cell>
          <cell r="P1947">
            <v>0</v>
          </cell>
          <cell r="Q1947">
            <v>0</v>
          </cell>
          <cell r="R1947">
            <v>0</v>
          </cell>
          <cell r="S1947">
            <v>0</v>
          </cell>
        </row>
        <row r="1948">
          <cell r="B1948" t="str">
            <v>Power Systems</v>
          </cell>
          <cell r="C1948">
            <v>955</v>
          </cell>
          <cell r="D1948" t="str">
            <v>A &amp; G</v>
          </cell>
          <cell r="E1948">
            <v>340</v>
          </cell>
          <cell r="F1948" t="str">
            <v>Transmission Oper &amp; Planning</v>
          </cell>
          <cell r="G1948" t="str">
            <v>XM</v>
          </cell>
          <cell r="H1948" t="str">
            <v>I</v>
          </cell>
          <cell r="I1948" t="str">
            <v>01T5B</v>
          </cell>
          <cell r="J1948" t="str">
            <v>SR SPECIALIST POWER SUPPLY</v>
          </cell>
          <cell r="K1948">
            <v>1</v>
          </cell>
          <cell r="L1948">
            <v>37.96</v>
          </cell>
          <cell r="M1948">
            <v>37.96</v>
          </cell>
          <cell r="N1948" t="str">
            <v>A &amp; G</v>
          </cell>
          <cell r="O1948">
            <v>37.96</v>
          </cell>
          <cell r="P1948">
            <v>0</v>
          </cell>
          <cell r="Q1948">
            <v>0</v>
          </cell>
          <cell r="R1948">
            <v>0</v>
          </cell>
          <cell r="S1948">
            <v>0</v>
          </cell>
        </row>
        <row r="1949">
          <cell r="B1949" t="str">
            <v>Power Systems</v>
          </cell>
          <cell r="C1949">
            <v>955</v>
          </cell>
          <cell r="D1949" t="str">
            <v>A &amp; G</v>
          </cell>
          <cell r="E1949">
            <v>340</v>
          </cell>
          <cell r="F1949" t="str">
            <v>Transmission Oper &amp; Planning</v>
          </cell>
          <cell r="G1949" t="str">
            <v>XM</v>
          </cell>
          <cell r="H1949" t="str">
            <v>I</v>
          </cell>
          <cell r="I1949" t="str">
            <v>01T5B</v>
          </cell>
          <cell r="J1949" t="str">
            <v>SR SPECIALIST POWER SUPPLY</v>
          </cell>
          <cell r="K1949">
            <v>1</v>
          </cell>
          <cell r="L1949">
            <v>39.200000000000003</v>
          </cell>
          <cell r="M1949">
            <v>39.200000000000003</v>
          </cell>
          <cell r="N1949" t="str">
            <v>A &amp; G</v>
          </cell>
          <cell r="O1949">
            <v>39.200000000000003</v>
          </cell>
          <cell r="P1949">
            <v>0</v>
          </cell>
          <cell r="Q1949">
            <v>0</v>
          </cell>
          <cell r="R1949">
            <v>0</v>
          </cell>
          <cell r="S1949">
            <v>0</v>
          </cell>
        </row>
        <row r="1950">
          <cell r="B1950" t="str">
            <v>Power Systems</v>
          </cell>
          <cell r="C1950">
            <v>955</v>
          </cell>
          <cell r="D1950" t="str">
            <v>A &amp; G</v>
          </cell>
          <cell r="E1950">
            <v>340</v>
          </cell>
          <cell r="F1950" t="str">
            <v>Transmission Oper &amp; Planning</v>
          </cell>
          <cell r="G1950" t="str">
            <v>XM</v>
          </cell>
          <cell r="H1950" t="str">
            <v>I</v>
          </cell>
          <cell r="I1950" t="str">
            <v>01T5C</v>
          </cell>
          <cell r="J1950" t="str">
            <v>SPECIALIST I POWER SUPPLY</v>
          </cell>
          <cell r="K1950">
            <v>1</v>
          </cell>
          <cell r="L1950">
            <v>28.11</v>
          </cell>
          <cell r="M1950">
            <v>28.11</v>
          </cell>
          <cell r="N1950" t="str">
            <v>A &amp; G</v>
          </cell>
          <cell r="O1950">
            <v>28.11</v>
          </cell>
          <cell r="P1950">
            <v>0</v>
          </cell>
          <cell r="Q1950">
            <v>0</v>
          </cell>
          <cell r="R1950">
            <v>0</v>
          </cell>
          <cell r="S1950">
            <v>0</v>
          </cell>
        </row>
        <row r="1951">
          <cell r="B1951" t="str">
            <v>Power Systems</v>
          </cell>
          <cell r="C1951">
            <v>955</v>
          </cell>
          <cell r="D1951" t="str">
            <v>A &amp; G</v>
          </cell>
          <cell r="E1951">
            <v>340</v>
          </cell>
          <cell r="F1951" t="str">
            <v>Transmission Oper &amp; Planning</v>
          </cell>
          <cell r="G1951" t="str">
            <v>XM</v>
          </cell>
          <cell r="H1951" t="str">
            <v>I</v>
          </cell>
          <cell r="I1951" t="str">
            <v>01T5C</v>
          </cell>
          <cell r="J1951" t="str">
            <v>SPECIALIST I POWER SUPPLY</v>
          </cell>
          <cell r="K1951">
            <v>1</v>
          </cell>
          <cell r="L1951">
            <v>30.73</v>
          </cell>
          <cell r="M1951">
            <v>30.73</v>
          </cell>
          <cell r="N1951" t="str">
            <v>A &amp; G</v>
          </cell>
          <cell r="O1951">
            <v>30.73</v>
          </cell>
          <cell r="P1951">
            <v>0</v>
          </cell>
          <cell r="Q1951">
            <v>0</v>
          </cell>
          <cell r="R1951">
            <v>0</v>
          </cell>
          <cell r="S1951">
            <v>0</v>
          </cell>
        </row>
        <row r="1952">
          <cell r="B1952" t="str">
            <v>Power Systems</v>
          </cell>
          <cell r="C1952">
            <v>955</v>
          </cell>
          <cell r="D1952" t="str">
            <v>A &amp; G</v>
          </cell>
          <cell r="E1952">
            <v>340</v>
          </cell>
          <cell r="F1952" t="str">
            <v>Transmission Oper &amp; Planning</v>
          </cell>
          <cell r="G1952" t="str">
            <v>XM</v>
          </cell>
          <cell r="H1952" t="str">
            <v>I</v>
          </cell>
          <cell r="I1952" t="str">
            <v>01T5E</v>
          </cell>
          <cell r="J1952" t="str">
            <v>PRINCIPAL ENGINEER POWER SUPPL</v>
          </cell>
          <cell r="K1952">
            <v>1</v>
          </cell>
          <cell r="L1952">
            <v>38.26</v>
          </cell>
          <cell r="M1952">
            <v>38.26</v>
          </cell>
          <cell r="N1952" t="str">
            <v>A &amp; G</v>
          </cell>
          <cell r="O1952">
            <v>38.26</v>
          </cell>
          <cell r="P1952">
            <v>0</v>
          </cell>
          <cell r="Q1952">
            <v>0</v>
          </cell>
          <cell r="R1952">
            <v>0</v>
          </cell>
          <cell r="S1952">
            <v>0</v>
          </cell>
        </row>
        <row r="1953">
          <cell r="B1953" t="str">
            <v>Power Systems</v>
          </cell>
          <cell r="C1953">
            <v>955</v>
          </cell>
          <cell r="D1953" t="str">
            <v>A &amp; G</v>
          </cell>
          <cell r="E1953">
            <v>340</v>
          </cell>
          <cell r="F1953" t="str">
            <v>Transmission Oper &amp; Planning</v>
          </cell>
          <cell r="G1953" t="str">
            <v>XM</v>
          </cell>
          <cell r="H1953" t="str">
            <v>M</v>
          </cell>
          <cell r="I1953" t="str">
            <v>01T84</v>
          </cell>
          <cell r="J1953" t="str">
            <v>STATION OPERATIONS MGR</v>
          </cell>
          <cell r="K1953">
            <v>1</v>
          </cell>
          <cell r="L1953">
            <v>60.38</v>
          </cell>
          <cell r="M1953">
            <v>60.38</v>
          </cell>
          <cell r="N1953" t="str">
            <v>A &amp; G</v>
          </cell>
          <cell r="O1953">
            <v>60.38</v>
          </cell>
          <cell r="P1953">
            <v>0</v>
          </cell>
          <cell r="Q1953">
            <v>0</v>
          </cell>
          <cell r="R1953">
            <v>0</v>
          </cell>
          <cell r="S1953">
            <v>0</v>
          </cell>
        </row>
        <row r="1954">
          <cell r="B1954" t="str">
            <v>Power Systems</v>
          </cell>
          <cell r="C1954">
            <v>955</v>
          </cell>
          <cell r="D1954" t="str">
            <v>A &amp; G</v>
          </cell>
          <cell r="E1954">
            <v>340</v>
          </cell>
          <cell r="F1954" t="str">
            <v>Transmission Oper &amp; Planning</v>
          </cell>
          <cell r="G1954" t="str">
            <v>XM</v>
          </cell>
          <cell r="H1954" t="str">
            <v>M</v>
          </cell>
          <cell r="I1954" t="str">
            <v>01TA3</v>
          </cell>
          <cell r="J1954" t="str">
            <v>MGR APPLICATIONS POWER SUPPLY</v>
          </cell>
          <cell r="K1954">
            <v>1</v>
          </cell>
          <cell r="L1954">
            <v>57.33</v>
          </cell>
          <cell r="M1954">
            <v>57.33</v>
          </cell>
          <cell r="N1954" t="str">
            <v>A &amp; G</v>
          </cell>
          <cell r="O1954">
            <v>57.33</v>
          </cell>
          <cell r="P1954">
            <v>0</v>
          </cell>
          <cell r="Q1954">
            <v>0</v>
          </cell>
          <cell r="R1954">
            <v>0</v>
          </cell>
          <cell r="S1954">
            <v>0</v>
          </cell>
        </row>
        <row r="1955">
          <cell r="B1955" t="str">
            <v>Power Systems</v>
          </cell>
          <cell r="C1955">
            <v>955</v>
          </cell>
          <cell r="D1955" t="str">
            <v>A &amp; G</v>
          </cell>
          <cell r="E1955">
            <v>340</v>
          </cell>
          <cell r="F1955" t="str">
            <v>Transmission Oper &amp; Planning</v>
          </cell>
          <cell r="G1955" t="str">
            <v>XM</v>
          </cell>
          <cell r="H1955" t="str">
            <v>M</v>
          </cell>
          <cell r="I1955" t="str">
            <v>01TB3</v>
          </cell>
          <cell r="J1955" t="str">
            <v>MGR OPERATIONS POWER SUPPLY</v>
          </cell>
          <cell r="K1955">
            <v>1</v>
          </cell>
          <cell r="L1955">
            <v>53.56</v>
          </cell>
          <cell r="M1955">
            <v>53.56</v>
          </cell>
          <cell r="N1955" t="str">
            <v>A &amp; G</v>
          </cell>
          <cell r="O1955">
            <v>53.56</v>
          </cell>
          <cell r="P1955">
            <v>0</v>
          </cell>
          <cell r="Q1955">
            <v>0</v>
          </cell>
          <cell r="R1955">
            <v>0</v>
          </cell>
          <cell r="S1955">
            <v>0</v>
          </cell>
        </row>
        <row r="1956">
          <cell r="B1956" t="str">
            <v>Power Systems</v>
          </cell>
          <cell r="C1956">
            <v>955</v>
          </cell>
          <cell r="D1956" t="str">
            <v>A &amp; G</v>
          </cell>
          <cell r="E1956">
            <v>340</v>
          </cell>
          <cell r="F1956" t="str">
            <v>Transmission Oper &amp; Planning</v>
          </cell>
          <cell r="G1956" t="str">
            <v>XM</v>
          </cell>
          <cell r="H1956" t="str">
            <v>I</v>
          </cell>
          <cell r="I1956" t="str">
            <v>01TB6</v>
          </cell>
          <cell r="J1956" t="str">
            <v>ENGINEER II POWER DELIVERY</v>
          </cell>
          <cell r="K1956">
            <v>1</v>
          </cell>
          <cell r="L1956">
            <v>25.5</v>
          </cell>
          <cell r="M1956">
            <v>25.5</v>
          </cell>
          <cell r="N1956" t="str">
            <v>A &amp; G</v>
          </cell>
          <cell r="O1956">
            <v>25.5</v>
          </cell>
          <cell r="P1956">
            <v>0</v>
          </cell>
          <cell r="Q1956">
            <v>0</v>
          </cell>
          <cell r="R1956">
            <v>0</v>
          </cell>
          <cell r="S1956">
            <v>0</v>
          </cell>
        </row>
        <row r="1957">
          <cell r="B1957" t="str">
            <v>Power Systems</v>
          </cell>
          <cell r="C1957">
            <v>955</v>
          </cell>
          <cell r="D1957" t="str">
            <v>A &amp; G</v>
          </cell>
          <cell r="E1957">
            <v>340</v>
          </cell>
          <cell r="F1957" t="str">
            <v>Transmission Oper &amp; Planning</v>
          </cell>
          <cell r="G1957" t="str">
            <v>XM</v>
          </cell>
          <cell r="H1957" t="str">
            <v>I</v>
          </cell>
          <cell r="I1957" t="str">
            <v>01TF6</v>
          </cell>
          <cell r="J1957" t="str">
            <v>POWER DELIVERY ADMINISTRATOR I</v>
          </cell>
          <cell r="K1957">
            <v>1</v>
          </cell>
          <cell r="L1957">
            <v>23.13</v>
          </cell>
          <cell r="M1957">
            <v>23.13</v>
          </cell>
          <cell r="N1957" t="str">
            <v>A &amp; G</v>
          </cell>
          <cell r="O1957">
            <v>23.13</v>
          </cell>
          <cell r="P1957">
            <v>0</v>
          </cell>
          <cell r="Q1957">
            <v>0</v>
          </cell>
          <cell r="R1957">
            <v>0</v>
          </cell>
          <cell r="S1957">
            <v>0</v>
          </cell>
        </row>
        <row r="1958">
          <cell r="B1958" t="str">
            <v>Power Systems</v>
          </cell>
          <cell r="C1958">
            <v>955</v>
          </cell>
          <cell r="D1958" t="str">
            <v>A &amp; G</v>
          </cell>
          <cell r="E1958">
            <v>340</v>
          </cell>
          <cell r="F1958" t="str">
            <v>Transmission Oper &amp; Planning</v>
          </cell>
          <cell r="G1958" t="str">
            <v>XM</v>
          </cell>
          <cell r="H1958" t="str">
            <v>S</v>
          </cell>
          <cell r="I1958" t="str">
            <v>01TG3</v>
          </cell>
          <cell r="J1958" t="str">
            <v>SUPV SYSTEM CONTROL APPLICATIO</v>
          </cell>
          <cell r="K1958">
            <v>1</v>
          </cell>
          <cell r="L1958">
            <v>44.08</v>
          </cell>
          <cell r="M1958">
            <v>44.08</v>
          </cell>
          <cell r="N1958" t="str">
            <v>A &amp; G</v>
          </cell>
          <cell r="O1958">
            <v>44.08</v>
          </cell>
          <cell r="P1958">
            <v>0</v>
          </cell>
          <cell r="Q1958">
            <v>0</v>
          </cell>
          <cell r="R1958">
            <v>0</v>
          </cell>
          <cell r="S1958">
            <v>0</v>
          </cell>
        </row>
        <row r="1959">
          <cell r="B1959" t="str">
            <v>Power Systems</v>
          </cell>
          <cell r="C1959">
            <v>955</v>
          </cell>
          <cell r="D1959" t="str">
            <v>A &amp; G</v>
          </cell>
          <cell r="E1959">
            <v>340</v>
          </cell>
          <cell r="F1959" t="str">
            <v>Transmission Oper &amp; Planning</v>
          </cell>
          <cell r="G1959" t="str">
            <v>XM</v>
          </cell>
          <cell r="H1959" t="str">
            <v>I</v>
          </cell>
          <cell r="I1959" t="str">
            <v>01TJ5</v>
          </cell>
          <cell r="J1959" t="str">
            <v>SR ENGINEER POWER DELIVERY</v>
          </cell>
          <cell r="K1959">
            <v>1</v>
          </cell>
          <cell r="L1959">
            <v>32.729999999999997</v>
          </cell>
          <cell r="M1959">
            <v>32.729999999999997</v>
          </cell>
          <cell r="N1959" t="str">
            <v>A &amp; G</v>
          </cell>
          <cell r="O1959">
            <v>32.729999999999997</v>
          </cell>
          <cell r="P1959">
            <v>0</v>
          </cell>
          <cell r="Q1959">
            <v>0</v>
          </cell>
          <cell r="R1959">
            <v>0</v>
          </cell>
          <cell r="S1959">
            <v>0</v>
          </cell>
        </row>
        <row r="1960">
          <cell r="B1960" t="str">
            <v>Power Systems</v>
          </cell>
          <cell r="C1960">
            <v>955</v>
          </cell>
          <cell r="D1960" t="str">
            <v>A &amp; G</v>
          </cell>
          <cell r="E1960">
            <v>340</v>
          </cell>
          <cell r="F1960" t="str">
            <v>Transmission Oper &amp; Planning</v>
          </cell>
          <cell r="G1960" t="str">
            <v>XM</v>
          </cell>
          <cell r="H1960" t="str">
            <v>I</v>
          </cell>
          <cell r="I1960" t="str">
            <v>01TJ5</v>
          </cell>
          <cell r="J1960" t="str">
            <v>SR ENGINEER POWER DELIVERY</v>
          </cell>
          <cell r="K1960">
            <v>1</v>
          </cell>
          <cell r="L1960">
            <v>35.229999999999997</v>
          </cell>
          <cell r="M1960">
            <v>35.229999999999997</v>
          </cell>
          <cell r="N1960" t="str">
            <v>A &amp; G</v>
          </cell>
          <cell r="O1960">
            <v>35.229999999999997</v>
          </cell>
          <cell r="P1960">
            <v>0</v>
          </cell>
          <cell r="Q1960">
            <v>0</v>
          </cell>
          <cell r="R1960">
            <v>0</v>
          </cell>
          <cell r="S1960">
            <v>0</v>
          </cell>
        </row>
        <row r="1961">
          <cell r="B1961" t="str">
            <v>Power Systems</v>
          </cell>
          <cell r="C1961">
            <v>955</v>
          </cell>
          <cell r="D1961" t="str">
            <v>A &amp; G</v>
          </cell>
          <cell r="E1961">
            <v>340</v>
          </cell>
          <cell r="F1961" t="str">
            <v>Transmission Oper &amp; Planning</v>
          </cell>
          <cell r="G1961" t="str">
            <v>XM</v>
          </cell>
          <cell r="H1961" t="str">
            <v>I</v>
          </cell>
          <cell r="I1961" t="str">
            <v>01TJ5</v>
          </cell>
          <cell r="J1961" t="str">
            <v>SR ENGINEER POWER DELIVERY</v>
          </cell>
          <cell r="K1961">
            <v>1</v>
          </cell>
          <cell r="L1961">
            <v>36.130000000000003</v>
          </cell>
          <cell r="M1961">
            <v>36.130000000000003</v>
          </cell>
          <cell r="N1961" t="str">
            <v>A &amp; G</v>
          </cell>
          <cell r="O1961">
            <v>36.130000000000003</v>
          </cell>
          <cell r="P1961">
            <v>0</v>
          </cell>
          <cell r="Q1961">
            <v>0</v>
          </cell>
          <cell r="R1961">
            <v>0</v>
          </cell>
          <cell r="S1961">
            <v>0</v>
          </cell>
        </row>
        <row r="1962">
          <cell r="B1962" t="str">
            <v>Power Systems</v>
          </cell>
          <cell r="C1962">
            <v>955</v>
          </cell>
          <cell r="D1962" t="str">
            <v>A &amp; G</v>
          </cell>
          <cell r="E1962">
            <v>340</v>
          </cell>
          <cell r="F1962" t="str">
            <v>Transmission Oper &amp; Planning</v>
          </cell>
          <cell r="G1962" t="str">
            <v>XM</v>
          </cell>
          <cell r="H1962" t="str">
            <v>M</v>
          </cell>
          <cell r="I1962" t="str">
            <v>01TK3</v>
          </cell>
          <cell r="J1962" t="str">
            <v>SYSTEM DISPATCH MGR</v>
          </cell>
          <cell r="K1962">
            <v>1</v>
          </cell>
          <cell r="L1962">
            <v>57.28</v>
          </cell>
          <cell r="M1962">
            <v>57.28</v>
          </cell>
          <cell r="N1962" t="str">
            <v>A &amp; G</v>
          </cell>
          <cell r="O1962">
            <v>57.28</v>
          </cell>
          <cell r="P1962">
            <v>0</v>
          </cell>
          <cell r="Q1962">
            <v>0</v>
          </cell>
          <cell r="R1962">
            <v>0</v>
          </cell>
          <cell r="S1962">
            <v>0</v>
          </cell>
        </row>
        <row r="1963">
          <cell r="B1963" t="str">
            <v>Power Systems</v>
          </cell>
          <cell r="C1963">
            <v>955</v>
          </cell>
          <cell r="D1963" t="str">
            <v>A &amp; G</v>
          </cell>
          <cell r="E1963">
            <v>340</v>
          </cell>
          <cell r="F1963" t="str">
            <v>Transmission Oper &amp; Planning</v>
          </cell>
          <cell r="G1963" t="str">
            <v>XM</v>
          </cell>
          <cell r="H1963" t="str">
            <v>I</v>
          </cell>
          <cell r="I1963" t="str">
            <v>01TK5</v>
          </cell>
          <cell r="J1963" t="str">
            <v>ENGINEER I POWER DELIVERY</v>
          </cell>
          <cell r="K1963">
            <v>1</v>
          </cell>
          <cell r="L1963">
            <v>30.06</v>
          </cell>
          <cell r="M1963">
            <v>30.06</v>
          </cell>
          <cell r="N1963" t="str">
            <v>A &amp; G</v>
          </cell>
          <cell r="O1963">
            <v>30.06</v>
          </cell>
          <cell r="P1963">
            <v>0</v>
          </cell>
          <cell r="Q1963">
            <v>0</v>
          </cell>
          <cell r="R1963">
            <v>0</v>
          </cell>
          <cell r="S1963">
            <v>0</v>
          </cell>
        </row>
        <row r="1964">
          <cell r="B1964" t="str">
            <v>Power Systems</v>
          </cell>
          <cell r="C1964">
            <v>955</v>
          </cell>
          <cell r="D1964" t="str">
            <v>A &amp; G</v>
          </cell>
          <cell r="E1964">
            <v>340</v>
          </cell>
          <cell r="F1964" t="str">
            <v>Transmission Oper &amp; Planning</v>
          </cell>
          <cell r="G1964" t="str">
            <v>XM</v>
          </cell>
          <cell r="H1964" t="str">
            <v>S</v>
          </cell>
          <cell r="I1964" t="str">
            <v>01TL3</v>
          </cell>
          <cell r="J1964" t="str">
            <v>SUPV BASE APPLICATION SOFT DEV</v>
          </cell>
          <cell r="K1964">
            <v>1</v>
          </cell>
          <cell r="L1964">
            <v>44.08</v>
          </cell>
          <cell r="M1964">
            <v>44.08</v>
          </cell>
          <cell r="N1964" t="str">
            <v>A &amp; G</v>
          </cell>
          <cell r="O1964">
            <v>44.08</v>
          </cell>
          <cell r="P1964">
            <v>0</v>
          </cell>
          <cell r="Q1964">
            <v>0</v>
          </cell>
          <cell r="R1964">
            <v>0</v>
          </cell>
          <cell r="S1964">
            <v>0</v>
          </cell>
        </row>
        <row r="1965">
          <cell r="B1965" t="str">
            <v>Power Systems</v>
          </cell>
          <cell r="C1965">
            <v>955</v>
          </cell>
          <cell r="D1965" t="str">
            <v>A &amp; G</v>
          </cell>
          <cell r="E1965">
            <v>340</v>
          </cell>
          <cell r="F1965" t="str">
            <v>Transmission Oper &amp; Planning</v>
          </cell>
          <cell r="G1965" t="str">
            <v>XM</v>
          </cell>
          <cell r="H1965" t="str">
            <v>S</v>
          </cell>
          <cell r="I1965" t="str">
            <v>01TN3</v>
          </cell>
          <cell r="J1965" t="str">
            <v>SUPV COMPUTER HARDWARE OPS</v>
          </cell>
          <cell r="K1965">
            <v>1</v>
          </cell>
          <cell r="L1965">
            <v>43.93</v>
          </cell>
          <cell r="M1965">
            <v>43.93</v>
          </cell>
          <cell r="N1965" t="str">
            <v>A &amp; G</v>
          </cell>
          <cell r="O1965">
            <v>43.93</v>
          </cell>
          <cell r="P1965">
            <v>0</v>
          </cell>
          <cell r="Q1965">
            <v>0</v>
          </cell>
          <cell r="R1965">
            <v>0</v>
          </cell>
          <cell r="S1965">
            <v>0</v>
          </cell>
        </row>
        <row r="1966">
          <cell r="B1966" t="str">
            <v>Power Systems</v>
          </cell>
          <cell r="C1966">
            <v>955</v>
          </cell>
          <cell r="D1966" t="str">
            <v>A &amp; G</v>
          </cell>
          <cell r="E1966">
            <v>340</v>
          </cell>
          <cell r="F1966" t="str">
            <v>Transmission Oper &amp; Planning</v>
          </cell>
          <cell r="G1966" t="str">
            <v>XM</v>
          </cell>
          <cell r="H1966" t="str">
            <v>S</v>
          </cell>
          <cell r="I1966" t="str">
            <v>01TN4</v>
          </cell>
          <cell r="J1966" t="str">
            <v>SUPV DATABASE &amp; DISPLAY</v>
          </cell>
          <cell r="K1966">
            <v>1</v>
          </cell>
          <cell r="L1966">
            <v>44.06</v>
          </cell>
          <cell r="M1966">
            <v>44.06</v>
          </cell>
          <cell r="N1966" t="str">
            <v>A &amp; G</v>
          </cell>
          <cell r="O1966">
            <v>44.06</v>
          </cell>
          <cell r="P1966">
            <v>0</v>
          </cell>
          <cell r="Q1966">
            <v>0</v>
          </cell>
          <cell r="R1966">
            <v>0</v>
          </cell>
          <cell r="S1966">
            <v>0</v>
          </cell>
        </row>
        <row r="1967">
          <cell r="B1967" t="str">
            <v>Power Systems</v>
          </cell>
          <cell r="C1967">
            <v>955</v>
          </cell>
          <cell r="D1967" t="str">
            <v>A &amp; G</v>
          </cell>
          <cell r="E1967">
            <v>340</v>
          </cell>
          <cell r="F1967" t="str">
            <v>Transmission Oper &amp; Planning</v>
          </cell>
          <cell r="G1967" t="str">
            <v>XM</v>
          </cell>
          <cell r="H1967" t="str">
            <v>S</v>
          </cell>
          <cell r="I1967" t="str">
            <v>01TQ4</v>
          </cell>
          <cell r="J1967" t="str">
            <v>SUPV NETWORK SOFTWARE OPS</v>
          </cell>
          <cell r="K1967">
            <v>1</v>
          </cell>
          <cell r="L1967">
            <v>43.64</v>
          </cell>
          <cell r="M1967">
            <v>43.64</v>
          </cell>
          <cell r="N1967" t="str">
            <v>A &amp; G</v>
          </cell>
          <cell r="O1967">
            <v>43.64</v>
          </cell>
          <cell r="P1967">
            <v>0</v>
          </cell>
          <cell r="Q1967">
            <v>0</v>
          </cell>
          <cell r="R1967">
            <v>0</v>
          </cell>
          <cell r="S1967">
            <v>0</v>
          </cell>
        </row>
        <row r="1968">
          <cell r="B1968" t="str">
            <v>Power Systems</v>
          </cell>
          <cell r="C1968">
            <v>955</v>
          </cell>
          <cell r="D1968" t="str">
            <v>A &amp; G</v>
          </cell>
          <cell r="E1968">
            <v>340</v>
          </cell>
          <cell r="F1968" t="str">
            <v>Transmission Oper &amp; Planning</v>
          </cell>
          <cell r="G1968" t="str">
            <v>XM</v>
          </cell>
          <cell r="H1968" t="str">
            <v>I</v>
          </cell>
          <cell r="I1968" t="str">
            <v>01TR1</v>
          </cell>
          <cell r="J1968" t="str">
            <v>SPECIALIST II POWER SUPPLY</v>
          </cell>
          <cell r="K1968">
            <v>1</v>
          </cell>
          <cell r="L1968">
            <v>25</v>
          </cell>
          <cell r="M1968">
            <v>25</v>
          </cell>
          <cell r="N1968" t="str">
            <v>A &amp; G</v>
          </cell>
          <cell r="O1968">
            <v>25</v>
          </cell>
          <cell r="P1968">
            <v>0</v>
          </cell>
          <cell r="Q1968">
            <v>0</v>
          </cell>
          <cell r="R1968">
            <v>0</v>
          </cell>
          <cell r="S1968">
            <v>0</v>
          </cell>
        </row>
        <row r="1969">
          <cell r="B1969" t="str">
            <v>Power Systems</v>
          </cell>
          <cell r="C1969">
            <v>955</v>
          </cell>
          <cell r="D1969" t="str">
            <v>A &amp; G</v>
          </cell>
          <cell r="E1969">
            <v>340</v>
          </cell>
          <cell r="F1969" t="str">
            <v>Transmission Oper &amp; Planning</v>
          </cell>
          <cell r="G1969" t="str">
            <v>XM</v>
          </cell>
          <cell r="H1969" t="str">
            <v>I</v>
          </cell>
          <cell r="I1969" t="str">
            <v>01TR1</v>
          </cell>
          <cell r="J1969" t="str">
            <v>SPECIALIST II POWER SUPPLY</v>
          </cell>
          <cell r="K1969">
            <v>2</v>
          </cell>
          <cell r="L1969">
            <v>26.54</v>
          </cell>
          <cell r="M1969">
            <v>53.08</v>
          </cell>
          <cell r="N1969" t="str">
            <v>A &amp; G</v>
          </cell>
          <cell r="O1969">
            <v>53.08</v>
          </cell>
          <cell r="P1969">
            <v>0</v>
          </cell>
          <cell r="Q1969">
            <v>0</v>
          </cell>
          <cell r="R1969">
            <v>0</v>
          </cell>
          <cell r="S1969">
            <v>0</v>
          </cell>
        </row>
        <row r="1970">
          <cell r="B1970" t="str">
            <v>Power Systems</v>
          </cell>
          <cell r="C1970">
            <v>955</v>
          </cell>
          <cell r="D1970" t="str">
            <v>A &amp; G</v>
          </cell>
          <cell r="E1970">
            <v>340</v>
          </cell>
          <cell r="F1970" t="str">
            <v>Transmission Oper &amp; Planning</v>
          </cell>
          <cell r="G1970" t="str">
            <v>XM</v>
          </cell>
          <cell r="H1970" t="str">
            <v>I</v>
          </cell>
          <cell r="I1970" t="str">
            <v>01TR1</v>
          </cell>
          <cell r="J1970" t="str">
            <v>SPECIALIST II POWER SUPPLY</v>
          </cell>
          <cell r="K1970">
            <v>1</v>
          </cell>
          <cell r="L1970">
            <v>26.61</v>
          </cell>
          <cell r="M1970">
            <v>26.61</v>
          </cell>
          <cell r="N1970" t="str">
            <v>A &amp; G</v>
          </cell>
          <cell r="O1970">
            <v>26.61</v>
          </cell>
          <cell r="P1970">
            <v>0</v>
          </cell>
          <cell r="Q1970">
            <v>0</v>
          </cell>
          <cell r="R1970">
            <v>0</v>
          </cell>
          <cell r="S1970">
            <v>0</v>
          </cell>
        </row>
        <row r="1971">
          <cell r="B1971" t="str">
            <v>Power Systems</v>
          </cell>
          <cell r="C1971">
            <v>955</v>
          </cell>
          <cell r="D1971" t="str">
            <v>A &amp; G</v>
          </cell>
          <cell r="E1971">
            <v>340</v>
          </cell>
          <cell r="F1971" t="str">
            <v>Transmission Oper &amp; Planning</v>
          </cell>
          <cell r="G1971" t="str">
            <v>XM</v>
          </cell>
          <cell r="H1971" t="str">
            <v>I</v>
          </cell>
          <cell r="I1971" t="str">
            <v>01TR1</v>
          </cell>
          <cell r="J1971" t="str">
            <v>SPECIALIST II POWER SUPPLY</v>
          </cell>
          <cell r="K1971">
            <v>1</v>
          </cell>
          <cell r="L1971">
            <v>26.79</v>
          </cell>
          <cell r="M1971">
            <v>26.79</v>
          </cell>
          <cell r="N1971" t="str">
            <v>A &amp; G</v>
          </cell>
          <cell r="O1971">
            <v>26.79</v>
          </cell>
          <cell r="P1971">
            <v>0</v>
          </cell>
          <cell r="Q1971">
            <v>0</v>
          </cell>
          <cell r="R1971">
            <v>0</v>
          </cell>
          <cell r="S1971">
            <v>0</v>
          </cell>
        </row>
        <row r="1972">
          <cell r="B1972" t="str">
            <v>Power Systems</v>
          </cell>
          <cell r="C1972">
            <v>955</v>
          </cell>
          <cell r="D1972" t="str">
            <v>A &amp; G</v>
          </cell>
          <cell r="E1972">
            <v>340</v>
          </cell>
          <cell r="F1972" t="str">
            <v>Transmission Oper &amp; Planning</v>
          </cell>
          <cell r="G1972" t="str">
            <v>XM</v>
          </cell>
          <cell r="H1972" t="str">
            <v>I</v>
          </cell>
          <cell r="I1972" t="str">
            <v>01TR1</v>
          </cell>
          <cell r="J1972" t="str">
            <v>SPECIALIST II POWER SUPPLY</v>
          </cell>
          <cell r="K1972">
            <v>1</v>
          </cell>
          <cell r="L1972">
            <v>28</v>
          </cell>
          <cell r="M1972">
            <v>28</v>
          </cell>
          <cell r="N1972" t="str">
            <v>A &amp; G</v>
          </cell>
          <cell r="O1972">
            <v>28</v>
          </cell>
          <cell r="P1972">
            <v>0</v>
          </cell>
          <cell r="Q1972">
            <v>0</v>
          </cell>
          <cell r="R1972">
            <v>0</v>
          </cell>
          <cell r="S1972">
            <v>0</v>
          </cell>
        </row>
        <row r="1973">
          <cell r="B1973" t="str">
            <v>Power Systems</v>
          </cell>
          <cell r="C1973">
            <v>955</v>
          </cell>
          <cell r="D1973" t="str">
            <v>A &amp; G</v>
          </cell>
          <cell r="E1973">
            <v>340</v>
          </cell>
          <cell r="F1973" t="str">
            <v>Transmission Oper &amp; Planning</v>
          </cell>
          <cell r="G1973" t="str">
            <v>XM</v>
          </cell>
          <cell r="H1973" t="str">
            <v>I</v>
          </cell>
          <cell r="I1973" t="str">
            <v>01TR1</v>
          </cell>
          <cell r="J1973" t="str">
            <v>SPECIALIST II POWER SUPPLY</v>
          </cell>
          <cell r="K1973">
            <v>1</v>
          </cell>
          <cell r="L1973">
            <v>28.51</v>
          </cell>
          <cell r="M1973">
            <v>28.51</v>
          </cell>
          <cell r="N1973" t="str">
            <v>A &amp; G</v>
          </cell>
          <cell r="O1973">
            <v>28.51</v>
          </cell>
          <cell r="P1973">
            <v>0</v>
          </cell>
          <cell r="Q1973">
            <v>0</v>
          </cell>
          <cell r="R1973">
            <v>0</v>
          </cell>
          <cell r="S1973">
            <v>0</v>
          </cell>
        </row>
        <row r="1974">
          <cell r="B1974" t="str">
            <v>Power Systems</v>
          </cell>
          <cell r="C1974">
            <v>955</v>
          </cell>
          <cell r="D1974" t="str">
            <v>A &amp; G</v>
          </cell>
          <cell r="E1974">
            <v>340</v>
          </cell>
          <cell r="F1974" t="str">
            <v>Transmission Oper &amp; Planning</v>
          </cell>
          <cell r="G1974" t="str">
            <v>XM</v>
          </cell>
          <cell r="H1974" t="str">
            <v>I</v>
          </cell>
          <cell r="I1974" t="str">
            <v>01TR6</v>
          </cell>
          <cell r="J1974" t="str">
            <v>SPECIALIST III POWER SUPPLY</v>
          </cell>
          <cell r="K1974">
            <v>1</v>
          </cell>
          <cell r="L1974">
            <v>23.84</v>
          </cell>
          <cell r="M1974">
            <v>23.84</v>
          </cell>
          <cell r="N1974" t="str">
            <v>A &amp; G</v>
          </cell>
          <cell r="O1974">
            <v>23.84</v>
          </cell>
          <cell r="P1974">
            <v>0</v>
          </cell>
          <cell r="Q1974">
            <v>0</v>
          </cell>
          <cell r="R1974">
            <v>0</v>
          </cell>
          <cell r="S1974">
            <v>0</v>
          </cell>
        </row>
        <row r="1975">
          <cell r="B1975" t="str">
            <v>Power Systems</v>
          </cell>
          <cell r="C1975">
            <v>955</v>
          </cell>
          <cell r="D1975" t="str">
            <v>A &amp; G</v>
          </cell>
          <cell r="E1975">
            <v>340</v>
          </cell>
          <cell r="F1975" t="str">
            <v>Transmission Oper &amp; Planning</v>
          </cell>
          <cell r="G1975" t="str">
            <v>XM</v>
          </cell>
          <cell r="H1975" t="str">
            <v>I</v>
          </cell>
          <cell r="I1975" t="str">
            <v>01TR6</v>
          </cell>
          <cell r="J1975" t="str">
            <v>SPECIALIST III POWER SUPPLY</v>
          </cell>
          <cell r="K1975">
            <v>1</v>
          </cell>
          <cell r="L1975">
            <v>25.16</v>
          </cell>
          <cell r="M1975">
            <v>25.16</v>
          </cell>
          <cell r="N1975" t="str">
            <v>A &amp; G</v>
          </cell>
          <cell r="O1975">
            <v>25.16</v>
          </cell>
          <cell r="P1975">
            <v>0</v>
          </cell>
          <cell r="Q1975">
            <v>0</v>
          </cell>
          <cell r="R1975">
            <v>0</v>
          </cell>
          <cell r="S1975">
            <v>0</v>
          </cell>
        </row>
        <row r="1976">
          <cell r="B1976" t="str">
            <v>Power Systems</v>
          </cell>
          <cell r="C1976">
            <v>955</v>
          </cell>
          <cell r="D1976" t="str">
            <v>A &amp; G</v>
          </cell>
          <cell r="E1976">
            <v>340</v>
          </cell>
          <cell r="F1976" t="str">
            <v>Transmission Oper &amp; Planning</v>
          </cell>
          <cell r="G1976" t="str">
            <v>XM</v>
          </cell>
          <cell r="H1976" t="str">
            <v>I</v>
          </cell>
          <cell r="I1976" t="str">
            <v>01TR6</v>
          </cell>
          <cell r="J1976" t="str">
            <v>SPECIALIST III POWER SUPPLY</v>
          </cell>
          <cell r="K1976">
            <v>1</v>
          </cell>
          <cell r="L1976">
            <v>26.23</v>
          </cell>
          <cell r="M1976">
            <v>26.23</v>
          </cell>
          <cell r="N1976" t="str">
            <v>A &amp; G</v>
          </cell>
          <cell r="O1976">
            <v>26.23</v>
          </cell>
          <cell r="P1976">
            <v>0</v>
          </cell>
          <cell r="Q1976">
            <v>0</v>
          </cell>
          <cell r="R1976">
            <v>0</v>
          </cell>
          <cell r="S1976">
            <v>0</v>
          </cell>
        </row>
        <row r="1977">
          <cell r="B1977" t="str">
            <v>Power Systems</v>
          </cell>
          <cell r="C1977">
            <v>955</v>
          </cell>
          <cell r="D1977" t="str">
            <v>A &amp; G</v>
          </cell>
          <cell r="E1977">
            <v>340</v>
          </cell>
          <cell r="F1977" t="str">
            <v>Transmission Oper &amp; Planning</v>
          </cell>
          <cell r="G1977" t="str">
            <v>XM</v>
          </cell>
          <cell r="H1977" t="str">
            <v>M</v>
          </cell>
          <cell r="I1977" t="str">
            <v>01TU3</v>
          </cell>
          <cell r="J1977" t="str">
            <v>MGR OPERATIONS ENGINEERING</v>
          </cell>
          <cell r="K1977">
            <v>1</v>
          </cell>
          <cell r="L1977">
            <v>49.66</v>
          </cell>
          <cell r="M1977">
            <v>49.66</v>
          </cell>
          <cell r="N1977" t="str">
            <v>A &amp; G</v>
          </cell>
          <cell r="O1977">
            <v>49.66</v>
          </cell>
          <cell r="P1977">
            <v>0</v>
          </cell>
          <cell r="Q1977">
            <v>0</v>
          </cell>
          <cell r="R1977">
            <v>0</v>
          </cell>
          <cell r="S1977">
            <v>0</v>
          </cell>
        </row>
        <row r="1978">
          <cell r="B1978" t="str">
            <v>Power Systems</v>
          </cell>
          <cell r="C1978">
            <v>955</v>
          </cell>
          <cell r="D1978" t="str">
            <v>A &amp; G</v>
          </cell>
          <cell r="E1978">
            <v>340</v>
          </cell>
          <cell r="F1978" t="str">
            <v>Transmission Oper &amp; Planning</v>
          </cell>
          <cell r="G1978" t="str">
            <v>XM</v>
          </cell>
          <cell r="H1978" t="str">
            <v>P</v>
          </cell>
          <cell r="I1978" t="str">
            <v>01TV3</v>
          </cell>
          <cell r="J1978" t="str">
            <v>POWER SUPPLY STAFF ENGINEER</v>
          </cell>
          <cell r="K1978">
            <v>1</v>
          </cell>
          <cell r="L1978">
            <v>47.76</v>
          </cell>
          <cell r="M1978">
            <v>47.76</v>
          </cell>
          <cell r="N1978" t="str">
            <v>A &amp; G</v>
          </cell>
          <cell r="O1978">
            <v>47.76</v>
          </cell>
          <cell r="P1978">
            <v>0</v>
          </cell>
          <cell r="Q1978">
            <v>0</v>
          </cell>
          <cell r="R1978">
            <v>0</v>
          </cell>
          <cell r="S1978">
            <v>0</v>
          </cell>
        </row>
        <row r="1979">
          <cell r="B1979" t="str">
            <v>Power Systems</v>
          </cell>
          <cell r="C1979">
            <v>955</v>
          </cell>
          <cell r="D1979" t="str">
            <v>A &amp; G</v>
          </cell>
          <cell r="E1979">
            <v>340</v>
          </cell>
          <cell r="F1979" t="str">
            <v>Transmission Oper &amp; Planning</v>
          </cell>
          <cell r="G1979" t="str">
            <v>XM</v>
          </cell>
          <cell r="H1979" t="str">
            <v>P</v>
          </cell>
          <cell r="I1979" t="str">
            <v>01TV3</v>
          </cell>
          <cell r="J1979" t="str">
            <v>POWER SUPPLY STAFF ENGINEER</v>
          </cell>
          <cell r="K1979">
            <v>1</v>
          </cell>
          <cell r="L1979">
            <v>48.09</v>
          </cell>
          <cell r="M1979">
            <v>48.09</v>
          </cell>
          <cell r="N1979" t="str">
            <v>A &amp; G</v>
          </cell>
          <cell r="O1979">
            <v>48.09</v>
          </cell>
          <cell r="P1979">
            <v>0</v>
          </cell>
          <cell r="Q1979">
            <v>0</v>
          </cell>
          <cell r="R1979">
            <v>0</v>
          </cell>
          <cell r="S1979">
            <v>0</v>
          </cell>
        </row>
        <row r="1980">
          <cell r="B1980" t="str">
            <v>Power Systems</v>
          </cell>
          <cell r="C1980">
            <v>955</v>
          </cell>
          <cell r="D1980" t="str">
            <v>A &amp; G</v>
          </cell>
          <cell r="E1980">
            <v>340</v>
          </cell>
          <cell r="F1980" t="str">
            <v>Transmission Oper &amp; Planning</v>
          </cell>
          <cell r="G1980" t="str">
            <v>XM</v>
          </cell>
          <cell r="H1980" t="str">
            <v>I</v>
          </cell>
          <cell r="I1980" t="str">
            <v>01TW3</v>
          </cell>
          <cell r="J1980" t="str">
            <v>POWER SUPPLY SYSTEM OPERATOR</v>
          </cell>
          <cell r="K1980">
            <v>1</v>
          </cell>
          <cell r="L1980">
            <v>40.06</v>
          </cell>
          <cell r="M1980">
            <v>40.06</v>
          </cell>
          <cell r="N1980" t="str">
            <v>A &amp; G</v>
          </cell>
          <cell r="O1980">
            <v>40.06</v>
          </cell>
          <cell r="P1980">
            <v>0</v>
          </cell>
          <cell r="Q1980">
            <v>0</v>
          </cell>
          <cell r="R1980">
            <v>0</v>
          </cell>
          <cell r="S1980">
            <v>0</v>
          </cell>
        </row>
        <row r="1981">
          <cell r="B1981" t="str">
            <v>Power Systems</v>
          </cell>
          <cell r="C1981">
            <v>955</v>
          </cell>
          <cell r="D1981" t="str">
            <v>A &amp; G</v>
          </cell>
          <cell r="E1981">
            <v>340</v>
          </cell>
          <cell r="F1981" t="str">
            <v>Transmission Oper &amp; Planning</v>
          </cell>
          <cell r="G1981" t="str">
            <v>XM</v>
          </cell>
          <cell r="H1981" t="str">
            <v>I</v>
          </cell>
          <cell r="I1981" t="str">
            <v>01TW3</v>
          </cell>
          <cell r="J1981" t="str">
            <v>POWER SUPPLY SYSTEM OPERATOR</v>
          </cell>
          <cell r="K1981">
            <v>1</v>
          </cell>
          <cell r="L1981">
            <v>40.15</v>
          </cell>
          <cell r="M1981">
            <v>40.15</v>
          </cell>
          <cell r="N1981" t="str">
            <v>A &amp; G</v>
          </cell>
          <cell r="O1981">
            <v>40.15</v>
          </cell>
          <cell r="P1981">
            <v>0</v>
          </cell>
          <cell r="Q1981">
            <v>0</v>
          </cell>
          <cell r="R1981">
            <v>0</v>
          </cell>
          <cell r="S1981">
            <v>0</v>
          </cell>
        </row>
        <row r="1982">
          <cell r="B1982" t="str">
            <v>Power Systems</v>
          </cell>
          <cell r="C1982">
            <v>955</v>
          </cell>
          <cell r="D1982" t="str">
            <v>A &amp; G</v>
          </cell>
          <cell r="E1982">
            <v>340</v>
          </cell>
          <cell r="F1982" t="str">
            <v>Transmission Oper &amp; Planning</v>
          </cell>
          <cell r="G1982" t="str">
            <v>XM</v>
          </cell>
          <cell r="H1982" t="str">
            <v>I</v>
          </cell>
          <cell r="I1982" t="str">
            <v>01TW3</v>
          </cell>
          <cell r="J1982" t="str">
            <v>POWER SUPPLY SYSTEM OPERATOR</v>
          </cell>
          <cell r="K1982">
            <v>1</v>
          </cell>
          <cell r="L1982">
            <v>41.55</v>
          </cell>
          <cell r="M1982">
            <v>41.55</v>
          </cell>
          <cell r="N1982" t="str">
            <v>A &amp; G</v>
          </cell>
          <cell r="O1982">
            <v>41.55</v>
          </cell>
          <cell r="P1982">
            <v>0</v>
          </cell>
          <cell r="Q1982">
            <v>0</v>
          </cell>
          <cell r="R1982">
            <v>0</v>
          </cell>
          <cell r="S1982">
            <v>0</v>
          </cell>
        </row>
        <row r="1983">
          <cell r="B1983" t="str">
            <v>Power Systems</v>
          </cell>
          <cell r="C1983">
            <v>955</v>
          </cell>
          <cell r="D1983" t="str">
            <v>A &amp; G</v>
          </cell>
          <cell r="E1983">
            <v>340</v>
          </cell>
          <cell r="F1983" t="str">
            <v>Transmission Oper &amp; Planning</v>
          </cell>
          <cell r="G1983" t="str">
            <v>XM</v>
          </cell>
          <cell r="H1983" t="str">
            <v>I</v>
          </cell>
          <cell r="I1983" t="str">
            <v>01TW3</v>
          </cell>
          <cell r="J1983" t="str">
            <v>POWER SUPPLY SYSTEM OPERATOR</v>
          </cell>
          <cell r="K1983">
            <v>1</v>
          </cell>
          <cell r="L1983">
            <v>42.73</v>
          </cell>
          <cell r="M1983">
            <v>42.73</v>
          </cell>
          <cell r="N1983" t="str">
            <v>A &amp; G</v>
          </cell>
          <cell r="O1983">
            <v>42.73</v>
          </cell>
          <cell r="P1983">
            <v>0</v>
          </cell>
          <cell r="Q1983">
            <v>0</v>
          </cell>
          <cell r="R1983">
            <v>0</v>
          </cell>
          <cell r="S1983">
            <v>0</v>
          </cell>
        </row>
        <row r="1984">
          <cell r="B1984" t="str">
            <v>Power Systems</v>
          </cell>
          <cell r="C1984">
            <v>955</v>
          </cell>
          <cell r="D1984" t="str">
            <v>A &amp; G</v>
          </cell>
          <cell r="E1984">
            <v>340</v>
          </cell>
          <cell r="F1984" t="str">
            <v>Transmission Oper &amp; Planning</v>
          </cell>
          <cell r="G1984" t="str">
            <v>XM</v>
          </cell>
          <cell r="H1984" t="str">
            <v>I</v>
          </cell>
          <cell r="I1984" t="str">
            <v>01TW3</v>
          </cell>
          <cell r="J1984" t="str">
            <v>POWER SUPPLY SYSTEM OPERATOR</v>
          </cell>
          <cell r="K1984">
            <v>1</v>
          </cell>
          <cell r="L1984">
            <v>43.59</v>
          </cell>
          <cell r="M1984">
            <v>43.59</v>
          </cell>
          <cell r="N1984" t="str">
            <v>A &amp; G</v>
          </cell>
          <cell r="O1984">
            <v>43.59</v>
          </cell>
          <cell r="P1984">
            <v>0</v>
          </cell>
          <cell r="Q1984">
            <v>0</v>
          </cell>
          <cell r="R1984">
            <v>0</v>
          </cell>
          <cell r="S1984">
            <v>0</v>
          </cell>
        </row>
        <row r="1985">
          <cell r="B1985" t="str">
            <v>Power Systems</v>
          </cell>
          <cell r="C1985">
            <v>955</v>
          </cell>
          <cell r="D1985" t="str">
            <v>A &amp; G</v>
          </cell>
          <cell r="E1985">
            <v>340</v>
          </cell>
          <cell r="F1985" t="str">
            <v>Transmission Oper &amp; Planning</v>
          </cell>
          <cell r="G1985" t="str">
            <v>XM</v>
          </cell>
          <cell r="H1985" t="str">
            <v>I</v>
          </cell>
          <cell r="I1985" t="str">
            <v>01TW3</v>
          </cell>
          <cell r="J1985" t="str">
            <v>POWER SUPPLY SYSTEM OPERATOR</v>
          </cell>
          <cell r="K1985">
            <v>2</v>
          </cell>
          <cell r="L1985">
            <v>43.7</v>
          </cell>
          <cell r="M1985">
            <v>87.4</v>
          </cell>
          <cell r="N1985" t="str">
            <v>A &amp; G</v>
          </cell>
          <cell r="O1985">
            <v>87.4</v>
          </cell>
          <cell r="P1985">
            <v>0</v>
          </cell>
          <cell r="Q1985">
            <v>0</v>
          </cell>
          <cell r="R1985">
            <v>0</v>
          </cell>
          <cell r="S1985">
            <v>0</v>
          </cell>
        </row>
        <row r="1986">
          <cell r="B1986" t="str">
            <v>Power Systems</v>
          </cell>
          <cell r="C1986">
            <v>955</v>
          </cell>
          <cell r="D1986" t="str">
            <v>A &amp; G</v>
          </cell>
          <cell r="E1986">
            <v>340</v>
          </cell>
          <cell r="F1986" t="str">
            <v>Transmission Oper &amp; Planning</v>
          </cell>
          <cell r="G1986" t="str">
            <v>XM</v>
          </cell>
          <cell r="H1986" t="str">
            <v>M</v>
          </cell>
          <cell r="I1986" t="str">
            <v>01TX3</v>
          </cell>
          <cell r="J1986" t="str">
            <v>MGR LOAD DISPATCH</v>
          </cell>
          <cell r="K1986">
            <v>1</v>
          </cell>
          <cell r="L1986">
            <v>47.94</v>
          </cell>
          <cell r="M1986">
            <v>47.94</v>
          </cell>
          <cell r="N1986" t="str">
            <v>A &amp; G</v>
          </cell>
          <cell r="O1986">
            <v>47.94</v>
          </cell>
          <cell r="P1986">
            <v>0</v>
          </cell>
          <cell r="Q1986">
            <v>0</v>
          </cell>
          <cell r="R1986">
            <v>0</v>
          </cell>
          <cell r="S1986">
            <v>0</v>
          </cell>
        </row>
        <row r="1987">
          <cell r="B1987" t="str">
            <v>Power Systems</v>
          </cell>
          <cell r="C1987">
            <v>955</v>
          </cell>
          <cell r="D1987" t="str">
            <v>A &amp; G</v>
          </cell>
          <cell r="E1987">
            <v>340</v>
          </cell>
          <cell r="F1987" t="str">
            <v>Transmission Oper &amp; Planning</v>
          </cell>
          <cell r="G1987" t="str">
            <v>XM</v>
          </cell>
          <cell r="H1987" t="str">
            <v>I</v>
          </cell>
          <cell r="I1987" t="str">
            <v>01TY5</v>
          </cell>
          <cell r="J1987" t="str">
            <v>SR POWER COORDINATOR</v>
          </cell>
          <cell r="K1987">
            <v>1</v>
          </cell>
          <cell r="L1987">
            <v>30.49</v>
          </cell>
          <cell r="M1987">
            <v>30.49</v>
          </cell>
          <cell r="N1987" t="str">
            <v>A &amp; G</v>
          </cell>
          <cell r="O1987">
            <v>30.49</v>
          </cell>
          <cell r="P1987">
            <v>0</v>
          </cell>
          <cell r="Q1987">
            <v>0</v>
          </cell>
          <cell r="R1987">
            <v>0</v>
          </cell>
          <cell r="S1987">
            <v>0</v>
          </cell>
        </row>
        <row r="1988">
          <cell r="B1988" t="str">
            <v>Power Systems</v>
          </cell>
          <cell r="C1988">
            <v>955</v>
          </cell>
          <cell r="D1988" t="str">
            <v>A &amp; G</v>
          </cell>
          <cell r="E1988">
            <v>340</v>
          </cell>
          <cell r="F1988" t="str">
            <v>Transmission Oper &amp; Planning</v>
          </cell>
          <cell r="G1988" t="str">
            <v>XM</v>
          </cell>
          <cell r="H1988" t="str">
            <v>I</v>
          </cell>
          <cell r="I1988" t="str">
            <v>01TY5</v>
          </cell>
          <cell r="J1988" t="str">
            <v>SR POWER COORDINATOR</v>
          </cell>
          <cell r="K1988">
            <v>1</v>
          </cell>
          <cell r="L1988">
            <v>34</v>
          </cell>
          <cell r="M1988">
            <v>34</v>
          </cell>
          <cell r="N1988" t="str">
            <v>A &amp; G</v>
          </cell>
          <cell r="O1988">
            <v>34</v>
          </cell>
          <cell r="P1988">
            <v>0</v>
          </cell>
          <cell r="Q1988">
            <v>0</v>
          </cell>
          <cell r="R1988">
            <v>0</v>
          </cell>
          <cell r="S1988">
            <v>0</v>
          </cell>
        </row>
        <row r="1989">
          <cell r="B1989" t="str">
            <v>Power Systems</v>
          </cell>
          <cell r="C1989">
            <v>955</v>
          </cell>
          <cell r="D1989" t="str">
            <v>A &amp; G</v>
          </cell>
          <cell r="E1989">
            <v>340</v>
          </cell>
          <cell r="F1989" t="str">
            <v>Transmission Oper &amp; Planning</v>
          </cell>
          <cell r="G1989" t="str">
            <v>XM</v>
          </cell>
          <cell r="H1989" t="str">
            <v>I</v>
          </cell>
          <cell r="I1989" t="str">
            <v>01TY5</v>
          </cell>
          <cell r="J1989" t="str">
            <v>SR POWER COORDINATOR</v>
          </cell>
          <cell r="K1989">
            <v>1</v>
          </cell>
          <cell r="L1989">
            <v>34.69</v>
          </cell>
          <cell r="M1989">
            <v>34.69</v>
          </cell>
          <cell r="N1989" t="str">
            <v>A &amp; G</v>
          </cell>
          <cell r="O1989">
            <v>34.69</v>
          </cell>
          <cell r="P1989">
            <v>0</v>
          </cell>
          <cell r="Q1989">
            <v>0</v>
          </cell>
          <cell r="R1989">
            <v>0</v>
          </cell>
          <cell r="S1989">
            <v>0</v>
          </cell>
        </row>
        <row r="1990">
          <cell r="B1990" t="str">
            <v>Power Systems</v>
          </cell>
          <cell r="C1990">
            <v>955</v>
          </cell>
          <cell r="D1990" t="str">
            <v>A &amp; G</v>
          </cell>
          <cell r="E1990">
            <v>340</v>
          </cell>
          <cell r="F1990" t="str">
            <v>Transmission Oper &amp; Planning</v>
          </cell>
          <cell r="G1990" t="str">
            <v>XM</v>
          </cell>
          <cell r="H1990" t="str">
            <v>I</v>
          </cell>
          <cell r="I1990" t="str">
            <v>01TY5</v>
          </cell>
          <cell r="J1990" t="str">
            <v>SR POWER COORDINATOR</v>
          </cell>
          <cell r="K1990">
            <v>1</v>
          </cell>
          <cell r="L1990">
            <v>35.299999999999997</v>
          </cell>
          <cell r="M1990">
            <v>35.299999999999997</v>
          </cell>
          <cell r="N1990" t="str">
            <v>A &amp; G</v>
          </cell>
          <cell r="O1990">
            <v>35.299999999999997</v>
          </cell>
          <cell r="P1990">
            <v>0</v>
          </cell>
          <cell r="Q1990">
            <v>0</v>
          </cell>
          <cell r="R1990">
            <v>0</v>
          </cell>
          <cell r="S1990">
            <v>0</v>
          </cell>
        </row>
        <row r="1991">
          <cell r="B1991" t="str">
            <v>Power Systems</v>
          </cell>
          <cell r="C1991">
            <v>955</v>
          </cell>
          <cell r="D1991" t="str">
            <v>A &amp; G</v>
          </cell>
          <cell r="E1991">
            <v>340</v>
          </cell>
          <cell r="F1991" t="str">
            <v>Transmission Oper &amp; Planning</v>
          </cell>
          <cell r="G1991" t="str">
            <v>XM</v>
          </cell>
          <cell r="H1991" t="str">
            <v>I</v>
          </cell>
          <cell r="I1991" t="str">
            <v>01TY5</v>
          </cell>
          <cell r="J1991" t="str">
            <v>SR POWER COORDINATOR</v>
          </cell>
          <cell r="K1991">
            <v>1</v>
          </cell>
          <cell r="L1991">
            <v>35.840000000000003</v>
          </cell>
          <cell r="M1991">
            <v>35.840000000000003</v>
          </cell>
          <cell r="N1991" t="str">
            <v>A &amp; G</v>
          </cell>
          <cell r="O1991">
            <v>35.840000000000003</v>
          </cell>
          <cell r="P1991">
            <v>0</v>
          </cell>
          <cell r="Q1991">
            <v>0</v>
          </cell>
          <cell r="R1991">
            <v>0</v>
          </cell>
          <cell r="S1991">
            <v>0</v>
          </cell>
        </row>
        <row r="1992">
          <cell r="B1992" t="str">
            <v>Power Systems</v>
          </cell>
          <cell r="C1992">
            <v>955</v>
          </cell>
          <cell r="D1992" t="str">
            <v>A &amp; G</v>
          </cell>
          <cell r="E1992">
            <v>340</v>
          </cell>
          <cell r="F1992" t="str">
            <v>Transmission Oper &amp; Planning</v>
          </cell>
          <cell r="G1992" t="str">
            <v>XM</v>
          </cell>
          <cell r="H1992" t="str">
            <v>I</v>
          </cell>
          <cell r="I1992" t="str">
            <v>01TY5</v>
          </cell>
          <cell r="J1992" t="str">
            <v>SR POWER COORDINATOR</v>
          </cell>
          <cell r="K1992">
            <v>3</v>
          </cell>
          <cell r="L1992">
            <v>36.44</v>
          </cell>
          <cell r="M1992">
            <v>109.32</v>
          </cell>
          <cell r="N1992" t="str">
            <v>A &amp; G</v>
          </cell>
          <cell r="O1992">
            <v>109.32</v>
          </cell>
          <cell r="P1992">
            <v>0</v>
          </cell>
          <cell r="Q1992">
            <v>0</v>
          </cell>
          <cell r="R1992">
            <v>0</v>
          </cell>
          <cell r="S1992">
            <v>0</v>
          </cell>
        </row>
        <row r="1993">
          <cell r="B1993" t="str">
            <v>Power Systems</v>
          </cell>
          <cell r="C1993">
            <v>955</v>
          </cell>
          <cell r="D1993" t="str">
            <v>A &amp; G</v>
          </cell>
          <cell r="E1993">
            <v>340</v>
          </cell>
          <cell r="F1993" t="str">
            <v>Transmission Oper &amp; Planning</v>
          </cell>
          <cell r="G1993" t="str">
            <v>XM</v>
          </cell>
          <cell r="H1993" t="str">
            <v>I</v>
          </cell>
          <cell r="I1993" t="str">
            <v>01TY5</v>
          </cell>
          <cell r="J1993" t="str">
            <v>SR POWER COORDINATOR</v>
          </cell>
          <cell r="K1993">
            <v>1</v>
          </cell>
          <cell r="L1993">
            <v>39.14</v>
          </cell>
          <cell r="M1993">
            <v>39.14</v>
          </cell>
          <cell r="N1993" t="str">
            <v>A &amp; G</v>
          </cell>
          <cell r="O1993">
            <v>39.14</v>
          </cell>
          <cell r="P1993">
            <v>0</v>
          </cell>
          <cell r="Q1993">
            <v>0</v>
          </cell>
          <cell r="R1993">
            <v>0</v>
          </cell>
          <cell r="S1993">
            <v>0</v>
          </cell>
        </row>
        <row r="1994">
          <cell r="B1994" t="str">
            <v>Power Systems</v>
          </cell>
          <cell r="C1994">
            <v>955</v>
          </cell>
          <cell r="D1994" t="str">
            <v>A &amp; G</v>
          </cell>
          <cell r="E1994">
            <v>340</v>
          </cell>
          <cell r="F1994" t="str">
            <v>Transmission Oper &amp; Planning</v>
          </cell>
          <cell r="G1994" t="str">
            <v>NB</v>
          </cell>
          <cell r="H1994" t="str">
            <v>I</v>
          </cell>
          <cell r="I1994" t="str">
            <v>01X21</v>
          </cell>
          <cell r="J1994" t="str">
            <v>INTERN STUDENT</v>
          </cell>
          <cell r="K1994">
            <v>2</v>
          </cell>
          <cell r="L1994">
            <v>16</v>
          </cell>
          <cell r="M1994">
            <v>32</v>
          </cell>
          <cell r="N1994" t="str">
            <v>A &amp; G</v>
          </cell>
          <cell r="O1994">
            <v>32</v>
          </cell>
          <cell r="P1994">
            <v>0</v>
          </cell>
          <cell r="Q1994">
            <v>0</v>
          </cell>
          <cell r="R1994">
            <v>0</v>
          </cell>
          <cell r="S1994">
            <v>0</v>
          </cell>
        </row>
        <row r="1995">
          <cell r="B1995" t="str">
            <v>Power Systems</v>
          </cell>
          <cell r="C1995">
            <v>955</v>
          </cell>
          <cell r="D1995" t="str">
            <v>A &amp; G</v>
          </cell>
          <cell r="E1995">
            <v>340</v>
          </cell>
          <cell r="F1995" t="str">
            <v>Transmission Oper &amp; Planning</v>
          </cell>
          <cell r="G1995" t="str">
            <v>NB</v>
          </cell>
          <cell r="H1995" t="str">
            <v>I</v>
          </cell>
          <cell r="I1995" t="str">
            <v>01X63</v>
          </cell>
          <cell r="J1995" t="str">
            <v>ADMINISTRATIVE SPECIALIST I</v>
          </cell>
          <cell r="K1995">
            <v>1</v>
          </cell>
          <cell r="L1995">
            <v>17.46</v>
          </cell>
          <cell r="M1995">
            <v>17.46</v>
          </cell>
          <cell r="N1995" t="str">
            <v>A &amp; G</v>
          </cell>
          <cell r="O1995">
            <v>17.46</v>
          </cell>
          <cell r="P1995">
            <v>0</v>
          </cell>
          <cell r="Q1995">
            <v>0</v>
          </cell>
          <cell r="R1995">
            <v>0</v>
          </cell>
          <cell r="S1995">
            <v>0</v>
          </cell>
        </row>
        <row r="1996">
          <cell r="B1996" t="str">
            <v>Power Systems</v>
          </cell>
          <cell r="C1996">
            <v>955</v>
          </cell>
          <cell r="D1996" t="str">
            <v>A &amp; G</v>
          </cell>
          <cell r="E1996">
            <v>340</v>
          </cell>
          <cell r="F1996" t="str">
            <v>Transmission Oper &amp; Planning</v>
          </cell>
          <cell r="G1996" t="str">
            <v>NB</v>
          </cell>
          <cell r="H1996" t="str">
            <v>I</v>
          </cell>
          <cell r="I1996" t="str">
            <v>01X63</v>
          </cell>
          <cell r="J1996" t="str">
            <v>ADMINISTRATIVE SPECIALIST I</v>
          </cell>
          <cell r="K1996">
            <v>1</v>
          </cell>
          <cell r="L1996">
            <v>17.54</v>
          </cell>
          <cell r="M1996">
            <v>17.54</v>
          </cell>
          <cell r="N1996" t="str">
            <v>A &amp; G</v>
          </cell>
          <cell r="O1996">
            <v>17.54</v>
          </cell>
          <cell r="P1996">
            <v>0</v>
          </cell>
          <cell r="Q1996">
            <v>0</v>
          </cell>
          <cell r="R1996">
            <v>0</v>
          </cell>
          <cell r="S1996">
            <v>0</v>
          </cell>
        </row>
        <row r="1997">
          <cell r="B1997" t="str">
            <v>Power Systems</v>
          </cell>
          <cell r="C1997">
            <v>955</v>
          </cell>
          <cell r="D1997" t="str">
            <v>A &amp; G</v>
          </cell>
          <cell r="E1997">
            <v>340</v>
          </cell>
          <cell r="F1997" t="str">
            <v>Transmission Oper &amp; Planning</v>
          </cell>
          <cell r="G1997" t="str">
            <v>NB</v>
          </cell>
          <cell r="H1997" t="str">
            <v>I</v>
          </cell>
          <cell r="I1997" t="str">
            <v>01X63</v>
          </cell>
          <cell r="J1997" t="str">
            <v>ADMINISTRATIVE SPECIALIST I</v>
          </cell>
          <cell r="K1997">
            <v>1</v>
          </cell>
          <cell r="L1997">
            <v>17.850000000000001</v>
          </cell>
          <cell r="M1997">
            <v>17.850000000000001</v>
          </cell>
          <cell r="N1997" t="str">
            <v>A &amp; G</v>
          </cell>
          <cell r="O1997">
            <v>17.850000000000001</v>
          </cell>
          <cell r="P1997">
            <v>0</v>
          </cell>
          <cell r="Q1997">
            <v>0</v>
          </cell>
          <cell r="R1997">
            <v>0</v>
          </cell>
          <cell r="S1997">
            <v>0</v>
          </cell>
        </row>
        <row r="1998">
          <cell r="B1998" t="str">
            <v>Power Systems</v>
          </cell>
          <cell r="C1998">
            <v>955</v>
          </cell>
          <cell r="D1998" t="str">
            <v>A &amp; G</v>
          </cell>
          <cell r="E1998">
            <v>340</v>
          </cell>
          <cell r="F1998" t="str">
            <v>Transmission Oper &amp; Planning</v>
          </cell>
          <cell r="G1998" t="str">
            <v>XM</v>
          </cell>
          <cell r="H1998" t="str">
            <v>I</v>
          </cell>
          <cell r="I1998" t="str">
            <v>01Y2P</v>
          </cell>
          <cell r="J1998" t="str">
            <v>RELIABILITY &amp; SECURITY STAFF E</v>
          </cell>
          <cell r="K1998">
            <v>1</v>
          </cell>
          <cell r="L1998">
            <v>45.43</v>
          </cell>
          <cell r="M1998">
            <v>45.43</v>
          </cell>
          <cell r="N1998" t="str">
            <v>A &amp; G</v>
          </cell>
          <cell r="O1998">
            <v>45.43</v>
          </cell>
          <cell r="P1998">
            <v>0</v>
          </cell>
          <cell r="Q1998">
            <v>0</v>
          </cell>
          <cell r="R1998">
            <v>0</v>
          </cell>
          <cell r="S1998">
            <v>0</v>
          </cell>
        </row>
        <row r="1999">
          <cell r="B1999" t="str">
            <v>Power Systems</v>
          </cell>
          <cell r="C1999">
            <v>955</v>
          </cell>
          <cell r="D1999" t="str">
            <v>A &amp; G</v>
          </cell>
          <cell r="E1999">
            <v>340</v>
          </cell>
          <cell r="F1999" t="str">
            <v>Transmission Oper &amp; Planning</v>
          </cell>
          <cell r="G1999" t="str">
            <v>XM</v>
          </cell>
          <cell r="H1999" t="str">
            <v>I</v>
          </cell>
          <cell r="I1999" t="str">
            <v>01Y2P</v>
          </cell>
          <cell r="J1999" t="str">
            <v>RELIABILITY &amp; SECURITY STAFF E</v>
          </cell>
          <cell r="K1999">
            <v>1</v>
          </cell>
          <cell r="L1999">
            <v>45.64</v>
          </cell>
          <cell r="M1999">
            <v>45.64</v>
          </cell>
          <cell r="N1999" t="str">
            <v>A &amp; G</v>
          </cell>
          <cell r="O1999">
            <v>45.64</v>
          </cell>
          <cell r="P1999">
            <v>0</v>
          </cell>
          <cell r="Q1999">
            <v>0</v>
          </cell>
          <cell r="R1999">
            <v>0</v>
          </cell>
          <cell r="S1999">
            <v>0</v>
          </cell>
        </row>
        <row r="2000">
          <cell r="B2000" t="str">
            <v>Power Systems</v>
          </cell>
          <cell r="C2000">
            <v>955</v>
          </cell>
          <cell r="D2000" t="str">
            <v>A &amp; G</v>
          </cell>
          <cell r="E2000">
            <v>340</v>
          </cell>
          <cell r="F2000" t="str">
            <v>Transmission Oper &amp; Planning</v>
          </cell>
          <cell r="G2000" t="str">
            <v>XM</v>
          </cell>
          <cell r="H2000" t="str">
            <v>P</v>
          </cell>
          <cell r="I2000" t="str">
            <v>01YAA</v>
          </cell>
          <cell r="J2000" t="str">
            <v>PRIN ENGINEER RELIABILITY &amp; SE</v>
          </cell>
          <cell r="K2000">
            <v>1</v>
          </cell>
          <cell r="L2000">
            <v>38.159999999999997</v>
          </cell>
          <cell r="M2000">
            <v>38.159999999999997</v>
          </cell>
          <cell r="N2000" t="str">
            <v>A &amp; G</v>
          </cell>
          <cell r="O2000">
            <v>38.159999999999997</v>
          </cell>
          <cell r="P2000">
            <v>0</v>
          </cell>
          <cell r="Q2000">
            <v>0</v>
          </cell>
          <cell r="R2000">
            <v>0</v>
          </cell>
          <cell r="S2000">
            <v>0</v>
          </cell>
        </row>
        <row r="2001">
          <cell r="B2001" t="str">
            <v>Power Systems</v>
          </cell>
          <cell r="C2001">
            <v>955</v>
          </cell>
          <cell r="D2001" t="str">
            <v>A &amp; G</v>
          </cell>
          <cell r="E2001">
            <v>340</v>
          </cell>
          <cell r="F2001" t="str">
            <v>Transmission Oper &amp; Planning</v>
          </cell>
          <cell r="G2001" t="str">
            <v>XM</v>
          </cell>
          <cell r="H2001" t="str">
            <v>P</v>
          </cell>
          <cell r="I2001" t="str">
            <v>01YAA</v>
          </cell>
          <cell r="J2001" t="str">
            <v>PRIN ENGINEER RELIABILITY &amp; SE</v>
          </cell>
          <cell r="K2001">
            <v>1</v>
          </cell>
          <cell r="L2001">
            <v>39.35</v>
          </cell>
          <cell r="M2001">
            <v>39.35</v>
          </cell>
          <cell r="N2001" t="str">
            <v>A &amp; G</v>
          </cell>
          <cell r="O2001">
            <v>39.35</v>
          </cell>
          <cell r="P2001">
            <v>0</v>
          </cell>
          <cell r="Q2001">
            <v>0</v>
          </cell>
          <cell r="R2001">
            <v>0</v>
          </cell>
          <cell r="S2001">
            <v>0</v>
          </cell>
        </row>
        <row r="2002">
          <cell r="B2002" t="str">
            <v>Power Systems</v>
          </cell>
          <cell r="C2002">
            <v>955</v>
          </cell>
          <cell r="D2002" t="str">
            <v>A &amp; G</v>
          </cell>
          <cell r="E2002">
            <v>340</v>
          </cell>
          <cell r="F2002" t="str">
            <v>Transmission Oper &amp; Planning</v>
          </cell>
          <cell r="G2002" t="str">
            <v>XM</v>
          </cell>
          <cell r="H2002" t="str">
            <v>P</v>
          </cell>
          <cell r="I2002" t="str">
            <v>01YAA</v>
          </cell>
          <cell r="J2002" t="str">
            <v>PRIN ENGINEER RELIABILITY &amp; SE</v>
          </cell>
          <cell r="K2002">
            <v>1</v>
          </cell>
          <cell r="L2002">
            <v>39.479999999999997</v>
          </cell>
          <cell r="M2002">
            <v>39.479999999999997</v>
          </cell>
          <cell r="N2002" t="str">
            <v>A &amp; G</v>
          </cell>
          <cell r="O2002">
            <v>39.479999999999997</v>
          </cell>
          <cell r="P2002">
            <v>0</v>
          </cell>
          <cell r="Q2002">
            <v>0</v>
          </cell>
          <cell r="R2002">
            <v>0</v>
          </cell>
          <cell r="S2002">
            <v>0</v>
          </cell>
        </row>
        <row r="2003">
          <cell r="B2003" t="str">
            <v>Power Systems</v>
          </cell>
          <cell r="C2003">
            <v>955</v>
          </cell>
          <cell r="D2003" t="str">
            <v>A &amp; G</v>
          </cell>
          <cell r="E2003">
            <v>340</v>
          </cell>
          <cell r="F2003" t="str">
            <v>Transmission Oper &amp; Planning</v>
          </cell>
          <cell r="G2003" t="str">
            <v>XM</v>
          </cell>
          <cell r="H2003" t="str">
            <v>P</v>
          </cell>
          <cell r="I2003" t="str">
            <v>01YAA</v>
          </cell>
          <cell r="J2003" t="str">
            <v>PRIN ENGINEER RELIABILITY &amp; SE</v>
          </cell>
          <cell r="K2003">
            <v>1</v>
          </cell>
          <cell r="L2003">
            <v>40.44</v>
          </cell>
          <cell r="M2003">
            <v>40.44</v>
          </cell>
          <cell r="N2003" t="str">
            <v>A &amp; G</v>
          </cell>
          <cell r="O2003">
            <v>40.44</v>
          </cell>
          <cell r="P2003">
            <v>0</v>
          </cell>
          <cell r="Q2003">
            <v>0</v>
          </cell>
          <cell r="R2003">
            <v>0</v>
          </cell>
          <cell r="S2003">
            <v>0</v>
          </cell>
        </row>
        <row r="2004">
          <cell r="B2004" t="str">
            <v>Power Systems</v>
          </cell>
          <cell r="C2004">
            <v>955</v>
          </cell>
          <cell r="D2004" t="str">
            <v>A &amp; G</v>
          </cell>
          <cell r="E2004">
            <v>340</v>
          </cell>
          <cell r="F2004" t="str">
            <v>Transmission Oper &amp; Planning</v>
          </cell>
          <cell r="G2004" t="str">
            <v>XM</v>
          </cell>
          <cell r="H2004" t="str">
            <v>P</v>
          </cell>
          <cell r="I2004" t="str">
            <v>01YAA</v>
          </cell>
          <cell r="J2004" t="str">
            <v>PRIN ENGINEER RELIABILITY &amp; SE</v>
          </cell>
          <cell r="K2004">
            <v>1</v>
          </cell>
          <cell r="L2004">
            <v>40.9</v>
          </cell>
          <cell r="M2004">
            <v>40.9</v>
          </cell>
          <cell r="N2004" t="str">
            <v>A &amp; G</v>
          </cell>
          <cell r="O2004">
            <v>40.9</v>
          </cell>
          <cell r="P2004">
            <v>0</v>
          </cell>
          <cell r="Q2004">
            <v>0</v>
          </cell>
          <cell r="R2004">
            <v>0</v>
          </cell>
          <cell r="S2004">
            <v>0</v>
          </cell>
        </row>
        <row r="2005">
          <cell r="B2005" t="str">
            <v>Power Systems</v>
          </cell>
          <cell r="C2005">
            <v>955</v>
          </cell>
          <cell r="D2005" t="str">
            <v>A &amp; G</v>
          </cell>
          <cell r="E2005">
            <v>340</v>
          </cell>
          <cell r="F2005" t="str">
            <v>Transmission Oper &amp; Planning</v>
          </cell>
          <cell r="G2005" t="str">
            <v>XM</v>
          </cell>
          <cell r="H2005" t="str">
            <v>P</v>
          </cell>
          <cell r="I2005" t="str">
            <v>01YAA</v>
          </cell>
          <cell r="J2005" t="str">
            <v>PRIN ENGINEER RELIABILITY &amp; SE</v>
          </cell>
          <cell r="K2005">
            <v>1</v>
          </cell>
          <cell r="L2005">
            <v>43.35</v>
          </cell>
          <cell r="M2005">
            <v>43.35</v>
          </cell>
          <cell r="N2005" t="str">
            <v>A &amp; G</v>
          </cell>
          <cell r="O2005">
            <v>43.35</v>
          </cell>
          <cell r="P2005">
            <v>0</v>
          </cell>
          <cell r="Q2005">
            <v>0</v>
          </cell>
          <cell r="R2005">
            <v>0</v>
          </cell>
          <cell r="S2005">
            <v>0</v>
          </cell>
        </row>
        <row r="2006">
          <cell r="B2006" t="str">
            <v>Power Systems</v>
          </cell>
          <cell r="C2006">
            <v>955</v>
          </cell>
          <cell r="D2006" t="str">
            <v>A &amp; G</v>
          </cell>
          <cell r="E2006">
            <v>340</v>
          </cell>
          <cell r="F2006" t="str">
            <v>Transmission Oper &amp; Planning</v>
          </cell>
          <cell r="G2006" t="str">
            <v>XM</v>
          </cell>
          <cell r="H2006" t="str">
            <v>M</v>
          </cell>
          <cell r="I2006" t="str">
            <v>01YB3</v>
          </cell>
          <cell r="J2006" t="str">
            <v>MGR TRANSMISSION SUBSTATION PL</v>
          </cell>
          <cell r="K2006">
            <v>1</v>
          </cell>
          <cell r="L2006">
            <v>57.11</v>
          </cell>
          <cell r="M2006">
            <v>57.11</v>
          </cell>
          <cell r="N2006" t="str">
            <v>A &amp; G</v>
          </cell>
          <cell r="O2006">
            <v>57.11</v>
          </cell>
          <cell r="P2006">
            <v>0</v>
          </cell>
          <cell r="Q2006">
            <v>0</v>
          </cell>
          <cell r="R2006">
            <v>0</v>
          </cell>
          <cell r="S2006">
            <v>0</v>
          </cell>
        </row>
        <row r="2007">
          <cell r="B2007" t="str">
            <v>Power Systems</v>
          </cell>
          <cell r="C2007">
            <v>955</v>
          </cell>
          <cell r="D2007" t="str">
            <v>A &amp; G</v>
          </cell>
          <cell r="E2007">
            <v>340</v>
          </cell>
          <cell r="F2007" t="str">
            <v>Transmission Oper &amp; Planning</v>
          </cell>
          <cell r="G2007" t="str">
            <v>XM</v>
          </cell>
          <cell r="H2007" t="str">
            <v>M</v>
          </cell>
          <cell r="I2007" t="str">
            <v>01YE3</v>
          </cell>
          <cell r="J2007" t="str">
            <v>MGR INTER UTILITY MARKETS</v>
          </cell>
          <cell r="K2007">
            <v>1</v>
          </cell>
          <cell r="L2007">
            <v>59.44</v>
          </cell>
          <cell r="M2007">
            <v>59.44</v>
          </cell>
          <cell r="N2007" t="str">
            <v>A &amp; G</v>
          </cell>
          <cell r="O2007">
            <v>59.44</v>
          </cell>
          <cell r="P2007">
            <v>0</v>
          </cell>
          <cell r="Q2007">
            <v>0</v>
          </cell>
          <cell r="R2007">
            <v>0</v>
          </cell>
          <cell r="S2007">
            <v>0</v>
          </cell>
        </row>
        <row r="2008">
          <cell r="B2008" t="str">
            <v>Power Systems</v>
          </cell>
          <cell r="C2008">
            <v>955</v>
          </cell>
          <cell r="D2008" t="str">
            <v>A &amp; G</v>
          </cell>
          <cell r="E2008">
            <v>340</v>
          </cell>
          <cell r="F2008" t="str">
            <v>Transmission Oper &amp; Planning</v>
          </cell>
          <cell r="G2008" t="str">
            <v>XM</v>
          </cell>
          <cell r="H2008" t="str">
            <v>S</v>
          </cell>
          <cell r="I2008" t="str">
            <v>01YF4</v>
          </cell>
          <cell r="J2008" t="str">
            <v>SUPV LOCAL AREA PLANNING</v>
          </cell>
          <cell r="K2008">
            <v>1</v>
          </cell>
          <cell r="L2008">
            <v>43.5</v>
          </cell>
          <cell r="M2008">
            <v>43.5</v>
          </cell>
          <cell r="N2008" t="str">
            <v>A &amp; G</v>
          </cell>
          <cell r="O2008">
            <v>43.5</v>
          </cell>
          <cell r="P2008">
            <v>0</v>
          </cell>
          <cell r="Q2008">
            <v>0</v>
          </cell>
          <cell r="R2008">
            <v>0</v>
          </cell>
          <cell r="S2008">
            <v>0</v>
          </cell>
        </row>
        <row r="2009">
          <cell r="B2009" t="str">
            <v>Power Systems</v>
          </cell>
          <cell r="C2009">
            <v>955</v>
          </cell>
          <cell r="D2009" t="str">
            <v>A &amp; G</v>
          </cell>
          <cell r="E2009">
            <v>340</v>
          </cell>
          <cell r="F2009" t="str">
            <v>Transmission Oper &amp; Planning</v>
          </cell>
          <cell r="G2009" t="str">
            <v>XM</v>
          </cell>
          <cell r="H2009" t="str">
            <v>S</v>
          </cell>
          <cell r="I2009" t="str">
            <v>01YH4</v>
          </cell>
          <cell r="J2009" t="str">
            <v>SUPV BULK TRANSMISSION &amp; INTER</v>
          </cell>
          <cell r="K2009">
            <v>1</v>
          </cell>
          <cell r="L2009">
            <v>50.43</v>
          </cell>
          <cell r="M2009">
            <v>50.43</v>
          </cell>
          <cell r="N2009" t="str">
            <v>A &amp; G</v>
          </cell>
          <cell r="O2009">
            <v>50.43</v>
          </cell>
          <cell r="P2009">
            <v>0</v>
          </cell>
          <cell r="Q2009">
            <v>0</v>
          </cell>
          <cell r="R2009">
            <v>0</v>
          </cell>
          <cell r="S2009">
            <v>0</v>
          </cell>
        </row>
        <row r="2010">
          <cell r="B2010" t="str">
            <v>Power Systems</v>
          </cell>
          <cell r="C2010">
            <v>955</v>
          </cell>
          <cell r="D2010" t="str">
            <v>A &amp; G</v>
          </cell>
          <cell r="E2010">
            <v>340</v>
          </cell>
          <cell r="F2010" t="str">
            <v>Transmission Oper &amp; Planning</v>
          </cell>
          <cell r="G2010" t="str">
            <v>XM</v>
          </cell>
          <cell r="H2010" t="str">
            <v>I</v>
          </cell>
          <cell r="I2010" t="str">
            <v>01YHA</v>
          </cell>
          <cell r="J2010" t="str">
            <v>ENGINEER ANALYST II SYSTEM PLA</v>
          </cell>
          <cell r="K2010">
            <v>1</v>
          </cell>
          <cell r="L2010">
            <v>25.76</v>
          </cell>
          <cell r="M2010">
            <v>25.76</v>
          </cell>
          <cell r="N2010" t="str">
            <v>A &amp; G</v>
          </cell>
          <cell r="O2010">
            <v>25.76</v>
          </cell>
          <cell r="P2010">
            <v>0</v>
          </cell>
          <cell r="Q2010">
            <v>0</v>
          </cell>
          <cell r="R2010">
            <v>0</v>
          </cell>
          <cell r="S2010">
            <v>0</v>
          </cell>
        </row>
        <row r="2011">
          <cell r="B2011" t="str">
            <v>Power Systems</v>
          </cell>
          <cell r="C2011">
            <v>955</v>
          </cell>
          <cell r="D2011" t="str">
            <v>A &amp; G</v>
          </cell>
          <cell r="E2011">
            <v>340</v>
          </cell>
          <cell r="F2011" t="str">
            <v>Transmission Oper &amp; Planning</v>
          </cell>
          <cell r="G2011" t="str">
            <v>XM</v>
          </cell>
          <cell r="H2011" t="str">
            <v>P</v>
          </cell>
          <cell r="I2011" t="str">
            <v>01YR4</v>
          </cell>
          <cell r="J2011" t="str">
            <v>TRANSMISSION BUSINESS MGR</v>
          </cell>
          <cell r="K2011">
            <v>1</v>
          </cell>
          <cell r="L2011">
            <v>43.79</v>
          </cell>
          <cell r="M2011">
            <v>43.79</v>
          </cell>
          <cell r="N2011" t="str">
            <v>A &amp; G</v>
          </cell>
          <cell r="O2011">
            <v>43.79</v>
          </cell>
          <cell r="P2011">
            <v>0</v>
          </cell>
          <cell r="Q2011">
            <v>0</v>
          </cell>
          <cell r="R2011">
            <v>0</v>
          </cell>
          <cell r="S2011">
            <v>0</v>
          </cell>
        </row>
        <row r="2012">
          <cell r="B2012" t="str">
            <v>Power Systems</v>
          </cell>
          <cell r="C2012">
            <v>955</v>
          </cell>
          <cell r="D2012" t="str">
            <v>A &amp; G</v>
          </cell>
          <cell r="E2012">
            <v>340</v>
          </cell>
          <cell r="F2012" t="str">
            <v>Transmission Oper &amp; Planning</v>
          </cell>
          <cell r="G2012" t="str">
            <v>XM</v>
          </cell>
          <cell r="H2012" t="str">
            <v>P</v>
          </cell>
          <cell r="I2012" t="str">
            <v>01YR4</v>
          </cell>
          <cell r="J2012" t="str">
            <v>TRANSMISSION BUSINESS MGR</v>
          </cell>
          <cell r="K2012">
            <v>1</v>
          </cell>
          <cell r="L2012">
            <v>47.08</v>
          </cell>
          <cell r="M2012">
            <v>47.08</v>
          </cell>
          <cell r="N2012" t="str">
            <v>A &amp; G</v>
          </cell>
          <cell r="O2012">
            <v>47.08</v>
          </cell>
          <cell r="P2012">
            <v>0</v>
          </cell>
          <cell r="Q2012">
            <v>0</v>
          </cell>
          <cell r="R2012">
            <v>0</v>
          </cell>
          <cell r="S2012">
            <v>0</v>
          </cell>
        </row>
        <row r="2013">
          <cell r="B2013" t="str">
            <v>Power Systems</v>
          </cell>
          <cell r="C2013">
            <v>955</v>
          </cell>
          <cell r="D2013" t="str">
            <v>A &amp; G</v>
          </cell>
          <cell r="E2013">
            <v>340</v>
          </cell>
          <cell r="F2013" t="str">
            <v>Transmission Oper &amp; Planning</v>
          </cell>
          <cell r="G2013" t="str">
            <v>XM</v>
          </cell>
          <cell r="H2013" t="str">
            <v>P</v>
          </cell>
          <cell r="I2013" t="str">
            <v>01YR4</v>
          </cell>
          <cell r="J2013" t="str">
            <v>TRANSMISSION BUSINESS MGR</v>
          </cell>
          <cell r="K2013">
            <v>1</v>
          </cell>
          <cell r="L2013">
            <v>47.45</v>
          </cell>
          <cell r="M2013">
            <v>47.45</v>
          </cell>
          <cell r="N2013" t="str">
            <v>A &amp; G</v>
          </cell>
          <cell r="O2013">
            <v>47.45</v>
          </cell>
          <cell r="P2013">
            <v>0</v>
          </cell>
          <cell r="Q2013">
            <v>0</v>
          </cell>
          <cell r="R2013">
            <v>0</v>
          </cell>
          <cell r="S2013">
            <v>0</v>
          </cell>
        </row>
        <row r="2014">
          <cell r="B2014" t="str">
            <v>Power Systems</v>
          </cell>
          <cell r="C2014">
            <v>955</v>
          </cell>
          <cell r="D2014" t="str">
            <v>A &amp; G</v>
          </cell>
          <cell r="E2014">
            <v>340</v>
          </cell>
          <cell r="F2014" t="str">
            <v>Transmission Oper &amp; Planning</v>
          </cell>
          <cell r="G2014" t="str">
            <v>BU</v>
          </cell>
          <cell r="H2014" t="str">
            <v>I</v>
          </cell>
          <cell r="I2014" t="str">
            <v>05605</v>
          </cell>
          <cell r="J2014" t="str">
            <v>OPERATION CLERK A STENO</v>
          </cell>
          <cell r="K2014">
            <v>1</v>
          </cell>
          <cell r="L2014">
            <v>20.12</v>
          </cell>
          <cell r="M2014">
            <v>20.12</v>
          </cell>
          <cell r="N2014" t="str">
            <v>A &amp; G</v>
          </cell>
          <cell r="O2014">
            <v>20.12</v>
          </cell>
          <cell r="P2014">
            <v>0</v>
          </cell>
          <cell r="Q2014">
            <v>0</v>
          </cell>
          <cell r="R2014">
            <v>0</v>
          </cell>
          <cell r="S2014">
            <v>0</v>
          </cell>
        </row>
        <row r="2015">
          <cell r="B2015" t="str">
            <v>Power Systems</v>
          </cell>
          <cell r="C2015">
            <v>955</v>
          </cell>
          <cell r="D2015" t="str">
            <v>A &amp; G</v>
          </cell>
          <cell r="E2015">
            <v>340</v>
          </cell>
          <cell r="F2015" t="str">
            <v>Transmission Oper &amp; Planning</v>
          </cell>
          <cell r="G2015" t="str">
            <v>BU</v>
          </cell>
          <cell r="H2015" t="str">
            <v>I</v>
          </cell>
          <cell r="I2015" t="str">
            <v>06289</v>
          </cell>
          <cell r="J2015" t="str">
            <v>DIV LOAD DISPATCHER (S)</v>
          </cell>
          <cell r="K2015">
            <v>18</v>
          </cell>
          <cell r="L2015">
            <v>28.51</v>
          </cell>
          <cell r="M2015">
            <v>513.18000000000006</v>
          </cell>
          <cell r="N2015" t="str">
            <v>A &amp; G</v>
          </cell>
          <cell r="O2015">
            <v>513.18000000000006</v>
          </cell>
          <cell r="P2015">
            <v>0</v>
          </cell>
          <cell r="Q2015">
            <v>0</v>
          </cell>
          <cell r="R2015">
            <v>0</v>
          </cell>
          <cell r="S2015">
            <v>0</v>
          </cell>
        </row>
      </sheetData>
      <sheetData sheetId="3"/>
      <sheetData sheetId="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 Flow"/>
      <sheetName val="Unlev."/>
      <sheetName val="Lev."/>
      <sheetName val="Argus"/>
      <sheetName val="Argus Quarterly"/>
      <sheetName val="Exp. Table"/>
      <sheetName val="C3- 8865 Pages 1-2"/>
      <sheetName val="Operating Statemen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225"/>
      <sheetName val="lead (2)"/>
      <sheetName val="current"/>
      <sheetName val="compar"/>
      <sheetName val="diffs"/>
      <sheetName val="logan"/>
      <sheetName val="brep1"/>
      <sheetName val="brep1 (2)"/>
      <sheetName val="brep2"/>
      <sheetName val="brep2 (2)"/>
      <sheetName val="163(j)"/>
      <sheetName val="DAX"/>
      <sheetName val="#REF"/>
      <sheetName val="MTD"/>
      <sheetName val="Deal CF"/>
      <sheetName val="Input"/>
      <sheetName val="Perimeter"/>
      <sheetName val="Summary"/>
      <sheetName val="PrintManager"/>
      <sheetName val="Assumptions"/>
      <sheetName val="MORTG AMORT SCHED"/>
      <sheetName val="List - DO NOT ERASE"/>
      <sheetName val="業者の口座名・番号"/>
      <sheetName val="1601 Detail inform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8728278961"/>
      <sheetName val="Template"/>
      <sheetName val="Sheet3"/>
      <sheetName val="Assumptions"/>
      <sheetName val="A"/>
      <sheetName val="DNT"/>
      <sheetName val="Sheet1"/>
      <sheetName val="Sensitivities"/>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Hatfield Memo Stmt"/>
      <sheetName val="#REF"/>
      <sheetName val="Assumptions"/>
      <sheetName val="Summary"/>
      <sheetName val="Operating Statement"/>
      <sheetName val="BS"/>
      <sheetName val="Pivots"/>
      <sheetName val="Standing data"/>
      <sheetName val="CONTAB"/>
      <sheetName val="BDV"/>
      <sheetName val="Input"/>
      <sheetName val="PRECO BS"/>
      <sheetName val="Cash Flow"/>
      <sheetName val="Sheet1 (3)"/>
      <sheetName val="Ara"/>
      <sheetName val="Cover"/>
      <sheetName val="Property Entities"/>
      <sheetName val="current"/>
      <sheetName val="V4 X PLANTA RG"/>
      <sheetName val="Oak Leaf Lessee 2005 TB  "/>
      <sheetName val="PW Calc"/>
      <sheetName val="Regressions"/>
      <sheetName val="DepExpBook-Bldg"/>
      <sheetName val="DepExpTax-Bldg"/>
      <sheetName val="PwrPlt-DepExp-Book"/>
      <sheetName val="PwrPlt-DepExp-Tax"/>
      <sheetName val="TechCtr-DepExp-Book"/>
      <sheetName val="TechCtr-DepExp-Tax"/>
      <sheetName val="shtLookup"/>
      <sheetName val="DOMESTIC"/>
      <sheetName val="ROR Hot"/>
      <sheetName val="ForEx"/>
    </sheetNames>
    <sheetDataSet>
      <sheetData sheetId="0" refreshError="1">
        <row r="1">
          <cell r="A1" t="str">
            <v>Blackstone -Hatfield</v>
          </cell>
        </row>
        <row r="3">
          <cell r="A3" t="str">
            <v>BRE/Hatfield Sarl.</v>
          </cell>
        </row>
        <row r="4">
          <cell r="B4" t="str">
            <v>Contributions</v>
          </cell>
          <cell r="C4" t="str">
            <v>%</v>
          </cell>
          <cell r="D4" t="str">
            <v>U.S.</v>
          </cell>
          <cell r="E4" t="str">
            <v>Filer Category</v>
          </cell>
        </row>
        <row r="6">
          <cell r="A6" t="str">
            <v>BRE Holdings III, LP</v>
          </cell>
          <cell r="B6" t="str">
            <v>See w/p</v>
          </cell>
          <cell r="D6" t="str">
            <v>Yes</v>
          </cell>
          <cell r="E6" t="str">
            <v>N/A - &lt;10% and &lt;$100,000</v>
          </cell>
        </row>
        <row r="7">
          <cell r="A7" t="str">
            <v>BRE Partners III TE.3, LP</v>
          </cell>
          <cell r="B7" t="str">
            <v>See w/p</v>
          </cell>
          <cell r="D7" t="str">
            <v>Yes</v>
          </cell>
          <cell r="E7" t="str">
            <v>N/A - &lt;10% and &lt;$100,000</v>
          </cell>
        </row>
        <row r="8">
          <cell r="A8" t="str">
            <v>BRE Partners III TE.2, LP</v>
          </cell>
          <cell r="B8" t="str">
            <v>See w/p</v>
          </cell>
          <cell r="D8" t="str">
            <v>Yes</v>
          </cell>
          <cell r="E8" t="str">
            <v>N/A - &lt;10% and &lt;$100,000</v>
          </cell>
        </row>
        <row r="9">
          <cell r="A9" t="str">
            <v>BRE Partners III TE.1, LP</v>
          </cell>
          <cell r="B9" t="str">
            <v>See w/p</v>
          </cell>
          <cell r="D9" t="str">
            <v>Yes</v>
          </cell>
          <cell r="E9">
            <v>3</v>
          </cell>
        </row>
        <row r="10">
          <cell r="A10" t="str">
            <v>BRE Partners III, LP</v>
          </cell>
          <cell r="B10" t="str">
            <v>See w/p</v>
          </cell>
          <cell r="D10" t="str">
            <v>Yes</v>
          </cell>
          <cell r="E10">
            <v>3</v>
          </cell>
        </row>
        <row r="11">
          <cell r="A11" t="str">
            <v>BRE Holdings International-A, LP</v>
          </cell>
          <cell r="B11" t="str">
            <v>See w/p</v>
          </cell>
          <cell r="D11" t="str">
            <v>No</v>
          </cell>
          <cell r="E11" t="str">
            <v>Canada - files its own 8865 or 5471</v>
          </cell>
        </row>
        <row r="12">
          <cell r="A12" t="str">
            <v>BRE Holdings International-B, LP</v>
          </cell>
          <cell r="B12" t="str">
            <v>See w/p</v>
          </cell>
          <cell r="D12" t="str">
            <v>No</v>
          </cell>
          <cell r="E12" t="str">
            <v>Canada - files its own 8865 or 5471</v>
          </cell>
        </row>
        <row r="13">
          <cell r="A13" t="str">
            <v>BRE Partners International IE, LP</v>
          </cell>
          <cell r="B13" t="str">
            <v>See w/p</v>
          </cell>
          <cell r="D13" t="str">
            <v>No</v>
          </cell>
          <cell r="E13" t="str">
            <v>UK - files its own 8865 or 5471</v>
          </cell>
        </row>
        <row r="14">
          <cell r="A14" t="str">
            <v>BRE Partners International ID, LP</v>
          </cell>
          <cell r="B14" t="str">
            <v>See w/p</v>
          </cell>
          <cell r="D14" t="str">
            <v>No</v>
          </cell>
          <cell r="E14" t="str">
            <v>UK - files its own 8865 or 5471</v>
          </cell>
        </row>
        <row r="15">
          <cell r="A15" t="str">
            <v>BRE Partners International ID.2, LP</v>
          </cell>
          <cell r="B15" t="str">
            <v>See w/p</v>
          </cell>
          <cell r="D15" t="str">
            <v>No</v>
          </cell>
          <cell r="E15" t="str">
            <v>UK - files its own 8865 or 5471</v>
          </cell>
        </row>
        <row r="16">
          <cell r="A16" t="str">
            <v>BRE/Europe Sarl</v>
          </cell>
          <cell r="B16" t="str">
            <v>See w/p</v>
          </cell>
          <cell r="D16" t="str">
            <v>No</v>
          </cell>
          <cell r="E16" t="str">
            <v>Luxembourg - files its own 8865 or 5471</v>
          </cell>
        </row>
        <row r="17">
          <cell r="A17" t="str">
            <v xml:space="preserve">   Total</v>
          </cell>
        </row>
        <row r="19">
          <cell r="A19" t="str">
            <v>Note: For the tax year ended December 31, 2002, the partnership was NOT controlled by U.S. persons owning &gt;10%</v>
          </cell>
        </row>
        <row r="20">
          <cell r="A20" t="str">
            <v>interests. Therefore, no partner should be considered a Category 2 filer.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sheetName val="Capitalized Interest Calcs"/>
      <sheetName val="Cap Int by Project"/>
      <sheetName val="Sheet1"/>
      <sheetName val="CWIP Activity "/>
      <sheetName val="ref"/>
      <sheetName val="Macro1"/>
    </sheetNames>
    <sheetDataSet>
      <sheetData sheetId="0" refreshError="1"/>
      <sheetData sheetId="1" refreshError="1"/>
      <sheetData sheetId="2" refreshError="1"/>
      <sheetData sheetId="3" refreshError="1"/>
      <sheetData sheetId="4" refreshError="1"/>
      <sheetData sheetId="5">
        <row r="20">
          <cell r="A20">
            <v>6004</v>
          </cell>
          <cell r="B20">
            <v>5</v>
          </cell>
          <cell r="C20">
            <v>645743.19999999995</v>
          </cell>
        </row>
        <row r="21">
          <cell r="A21">
            <v>6005</v>
          </cell>
          <cell r="B21">
            <v>2</v>
          </cell>
          <cell r="C21">
            <v>1841.97</v>
          </cell>
        </row>
        <row r="22">
          <cell r="A22">
            <v>6005</v>
          </cell>
          <cell r="B22">
            <v>5</v>
          </cell>
          <cell r="C22">
            <v>-210697.1</v>
          </cell>
        </row>
        <row r="23">
          <cell r="A23">
            <v>6006</v>
          </cell>
          <cell r="B23">
            <v>2</v>
          </cell>
          <cell r="C23">
            <v>8717.5</v>
          </cell>
        </row>
        <row r="24">
          <cell r="A24">
            <v>6006</v>
          </cell>
          <cell r="B24">
            <v>5</v>
          </cell>
          <cell r="C24">
            <v>-2176718.3199999998</v>
          </cell>
        </row>
        <row r="25">
          <cell r="A25">
            <v>6007</v>
          </cell>
          <cell r="B25">
            <v>5</v>
          </cell>
          <cell r="C25">
            <v>942492</v>
          </cell>
        </row>
        <row r="26">
          <cell r="A26">
            <v>6008</v>
          </cell>
          <cell r="B26">
            <v>5</v>
          </cell>
          <cell r="C26">
            <v>0</v>
          </cell>
        </row>
        <row r="27">
          <cell r="A27">
            <v>6013</v>
          </cell>
          <cell r="B27">
            <v>5</v>
          </cell>
          <cell r="C27">
            <v>-56869.82</v>
          </cell>
        </row>
        <row r="28">
          <cell r="A28">
            <v>6016</v>
          </cell>
          <cell r="B28">
            <v>5</v>
          </cell>
          <cell r="C28">
            <v>-112107.64</v>
          </cell>
        </row>
        <row r="29">
          <cell r="A29">
            <v>6017</v>
          </cell>
          <cell r="B29">
            <v>5</v>
          </cell>
          <cell r="C29">
            <v>-17509.060000000001</v>
          </cell>
        </row>
        <row r="30">
          <cell r="A30">
            <v>6018</v>
          </cell>
          <cell r="B30">
            <v>5</v>
          </cell>
          <cell r="C30">
            <v>-10871.76</v>
          </cell>
        </row>
        <row r="31">
          <cell r="A31">
            <v>6020</v>
          </cell>
          <cell r="B31">
            <v>5</v>
          </cell>
          <cell r="C31">
            <v>-41143.949999999997</v>
          </cell>
        </row>
        <row r="32">
          <cell r="A32">
            <v>6021</v>
          </cell>
          <cell r="B32">
            <v>5</v>
          </cell>
          <cell r="C32">
            <v>92049.3</v>
          </cell>
        </row>
        <row r="33">
          <cell r="A33">
            <v>6022</v>
          </cell>
          <cell r="B33">
            <v>5</v>
          </cell>
          <cell r="C33">
            <v>61149.43</v>
          </cell>
        </row>
        <row r="34">
          <cell r="A34">
            <v>6023</v>
          </cell>
          <cell r="B34">
            <v>5</v>
          </cell>
          <cell r="C34">
            <v>-44048.42</v>
          </cell>
        </row>
        <row r="35">
          <cell r="A35">
            <v>6026</v>
          </cell>
          <cell r="B35">
            <v>5</v>
          </cell>
          <cell r="C35">
            <v>-48297.02</v>
          </cell>
        </row>
        <row r="36">
          <cell r="A36">
            <v>6027</v>
          </cell>
          <cell r="B36">
            <v>5</v>
          </cell>
          <cell r="C36">
            <v>113000</v>
          </cell>
        </row>
        <row r="37">
          <cell r="A37">
            <v>6028</v>
          </cell>
          <cell r="B37">
            <v>5</v>
          </cell>
          <cell r="C37">
            <v>-419522.37</v>
          </cell>
        </row>
        <row r="38">
          <cell r="A38">
            <v>6029</v>
          </cell>
          <cell r="B38">
            <v>5</v>
          </cell>
          <cell r="C38">
            <v>-279618.21999999997</v>
          </cell>
        </row>
        <row r="39">
          <cell r="A39">
            <v>6031</v>
          </cell>
          <cell r="B39">
            <v>5</v>
          </cell>
          <cell r="C39">
            <v>-68189</v>
          </cell>
        </row>
        <row r="40">
          <cell r="A40">
            <v>6032</v>
          </cell>
          <cell r="B40">
            <v>5</v>
          </cell>
          <cell r="C40">
            <v>0</v>
          </cell>
        </row>
        <row r="41">
          <cell r="A41">
            <v>6033</v>
          </cell>
          <cell r="B41">
            <v>5</v>
          </cell>
          <cell r="C41">
            <v>25089.05</v>
          </cell>
        </row>
        <row r="42">
          <cell r="A42">
            <v>6034</v>
          </cell>
          <cell r="B42">
            <v>2</v>
          </cell>
          <cell r="C42">
            <v>0</v>
          </cell>
        </row>
        <row r="43">
          <cell r="A43">
            <v>6034</v>
          </cell>
          <cell r="B43">
            <v>5</v>
          </cell>
          <cell r="C43">
            <v>63409</v>
          </cell>
        </row>
        <row r="44">
          <cell r="A44">
            <v>6035</v>
          </cell>
          <cell r="B44">
            <v>5</v>
          </cell>
          <cell r="C44">
            <v>125620</v>
          </cell>
        </row>
        <row r="45">
          <cell r="A45">
            <v>6036</v>
          </cell>
          <cell r="B45">
            <v>2</v>
          </cell>
          <cell r="C45">
            <v>9265.4599999999991</v>
          </cell>
        </row>
        <row r="46">
          <cell r="A46">
            <v>6036</v>
          </cell>
          <cell r="B46">
            <v>5</v>
          </cell>
          <cell r="C46">
            <v>-21853.99</v>
          </cell>
        </row>
        <row r="47">
          <cell r="A47">
            <v>6037</v>
          </cell>
          <cell r="B47">
            <v>5</v>
          </cell>
          <cell r="C47">
            <v>-3831.94</v>
          </cell>
        </row>
        <row r="48">
          <cell r="A48">
            <v>6039</v>
          </cell>
          <cell r="B48">
            <v>5</v>
          </cell>
          <cell r="C48">
            <v>-17767.05</v>
          </cell>
        </row>
        <row r="49">
          <cell r="A49">
            <v>6040</v>
          </cell>
          <cell r="B49">
            <v>5</v>
          </cell>
          <cell r="C49">
            <v>-12172.45</v>
          </cell>
        </row>
        <row r="50">
          <cell r="A50">
            <v>6042</v>
          </cell>
          <cell r="B50">
            <v>5</v>
          </cell>
          <cell r="C50">
            <v>2632</v>
          </cell>
        </row>
        <row r="51">
          <cell r="A51">
            <v>6045</v>
          </cell>
          <cell r="B51">
            <v>5</v>
          </cell>
          <cell r="C51">
            <v>-3679.99</v>
          </cell>
        </row>
        <row r="52">
          <cell r="A52">
            <v>6046</v>
          </cell>
          <cell r="B52">
            <v>5</v>
          </cell>
          <cell r="C52">
            <v>11586</v>
          </cell>
        </row>
        <row r="53">
          <cell r="A53">
            <v>6050</v>
          </cell>
          <cell r="B53">
            <v>5</v>
          </cell>
          <cell r="C53">
            <v>283850</v>
          </cell>
        </row>
        <row r="54">
          <cell r="A54">
            <v>6052</v>
          </cell>
          <cell r="B54">
            <v>5</v>
          </cell>
          <cell r="C54">
            <v>44610</v>
          </cell>
        </row>
        <row r="55">
          <cell r="A55">
            <v>6053</v>
          </cell>
          <cell r="B55">
            <v>5</v>
          </cell>
          <cell r="C55">
            <v>27096</v>
          </cell>
        </row>
        <row r="56">
          <cell r="A56">
            <v>6057</v>
          </cell>
          <cell r="B56">
            <v>5</v>
          </cell>
          <cell r="C56">
            <v>19442</v>
          </cell>
        </row>
        <row r="57">
          <cell r="A57">
            <v>6059</v>
          </cell>
          <cell r="B57">
            <v>5</v>
          </cell>
          <cell r="C57">
            <v>49866</v>
          </cell>
        </row>
        <row r="58">
          <cell r="A58">
            <v>6061</v>
          </cell>
          <cell r="B58">
            <v>5</v>
          </cell>
          <cell r="C58">
            <v>3327378</v>
          </cell>
        </row>
        <row r="59">
          <cell r="A59">
            <v>6062</v>
          </cell>
          <cell r="B59">
            <v>5</v>
          </cell>
          <cell r="C59">
            <v>3276927.16</v>
          </cell>
        </row>
        <row r="60">
          <cell r="A60">
            <v>6063</v>
          </cell>
          <cell r="B60">
            <v>5</v>
          </cell>
          <cell r="C60">
            <v>29664</v>
          </cell>
        </row>
        <row r="61">
          <cell r="A61">
            <v>6064</v>
          </cell>
          <cell r="B61">
            <v>2</v>
          </cell>
          <cell r="C61">
            <v>4930</v>
          </cell>
        </row>
        <row r="62">
          <cell r="A62">
            <v>6064</v>
          </cell>
          <cell r="B62">
            <v>5</v>
          </cell>
          <cell r="C62">
            <v>1049557.21</v>
          </cell>
        </row>
        <row r="63">
          <cell r="A63">
            <v>6065</v>
          </cell>
          <cell r="B63">
            <v>5</v>
          </cell>
          <cell r="C63">
            <v>1694897.06</v>
          </cell>
        </row>
        <row r="64">
          <cell r="A64">
            <v>6066</v>
          </cell>
          <cell r="B64">
            <v>5</v>
          </cell>
          <cell r="C64">
            <v>39552</v>
          </cell>
        </row>
        <row r="65">
          <cell r="A65">
            <v>6067</v>
          </cell>
          <cell r="B65">
            <v>2</v>
          </cell>
          <cell r="C65">
            <v>37847.33</v>
          </cell>
        </row>
        <row r="66">
          <cell r="A66">
            <v>6067</v>
          </cell>
          <cell r="B66">
            <v>5</v>
          </cell>
          <cell r="C66">
            <v>179701.96</v>
          </cell>
        </row>
        <row r="67">
          <cell r="A67">
            <v>6068</v>
          </cell>
          <cell r="B67">
            <v>2</v>
          </cell>
          <cell r="C67">
            <v>26350.09</v>
          </cell>
        </row>
        <row r="68">
          <cell r="A68">
            <v>6068</v>
          </cell>
          <cell r="B68">
            <v>5</v>
          </cell>
          <cell r="C68">
            <v>142314</v>
          </cell>
        </row>
        <row r="69">
          <cell r="A69">
            <v>6069</v>
          </cell>
          <cell r="B69">
            <v>5</v>
          </cell>
          <cell r="C69">
            <v>13220</v>
          </cell>
        </row>
        <row r="70">
          <cell r="A70">
            <v>6070</v>
          </cell>
          <cell r="B70">
            <v>5</v>
          </cell>
          <cell r="C70">
            <v>3819</v>
          </cell>
        </row>
        <row r="71">
          <cell r="A71">
            <v>6072</v>
          </cell>
          <cell r="B71">
            <v>5</v>
          </cell>
          <cell r="C71">
            <v>1252098.02</v>
          </cell>
        </row>
        <row r="72">
          <cell r="A72">
            <v>6073</v>
          </cell>
          <cell r="B72">
            <v>5</v>
          </cell>
          <cell r="C72">
            <v>5999780.2000000002</v>
          </cell>
        </row>
        <row r="73">
          <cell r="A73">
            <v>6074</v>
          </cell>
          <cell r="B73">
            <v>5</v>
          </cell>
          <cell r="C73">
            <v>6606</v>
          </cell>
        </row>
        <row r="74">
          <cell r="A74">
            <v>6075</v>
          </cell>
          <cell r="B74">
            <v>5</v>
          </cell>
          <cell r="C74">
            <v>0</v>
          </cell>
        </row>
        <row r="75">
          <cell r="A75">
            <v>6076</v>
          </cell>
          <cell r="B75">
            <v>5</v>
          </cell>
          <cell r="C75">
            <v>259394</v>
          </cell>
        </row>
        <row r="76">
          <cell r="A76">
            <v>6077</v>
          </cell>
          <cell r="B76">
            <v>2</v>
          </cell>
          <cell r="C76">
            <v>133857.15</v>
          </cell>
        </row>
        <row r="77">
          <cell r="A77">
            <v>6077</v>
          </cell>
          <cell r="B77">
            <v>5</v>
          </cell>
          <cell r="C77">
            <v>-44815.4</v>
          </cell>
        </row>
        <row r="78">
          <cell r="A78">
            <v>6078</v>
          </cell>
          <cell r="B78">
            <v>5</v>
          </cell>
          <cell r="C78">
            <v>19353</v>
          </cell>
        </row>
        <row r="79">
          <cell r="A79">
            <v>6079</v>
          </cell>
          <cell r="B79">
            <v>5</v>
          </cell>
          <cell r="C79">
            <v>139040</v>
          </cell>
        </row>
        <row r="80">
          <cell r="A80">
            <v>6080</v>
          </cell>
          <cell r="B80">
            <v>5</v>
          </cell>
          <cell r="C80">
            <v>16550</v>
          </cell>
        </row>
        <row r="81">
          <cell r="A81">
            <v>6081</v>
          </cell>
          <cell r="B81">
            <v>5</v>
          </cell>
          <cell r="C81">
            <v>7006</v>
          </cell>
        </row>
        <row r="82">
          <cell r="A82">
            <v>6082</v>
          </cell>
          <cell r="B82">
            <v>5</v>
          </cell>
          <cell r="C82">
            <v>248365</v>
          </cell>
        </row>
        <row r="83">
          <cell r="A83">
            <v>6087</v>
          </cell>
          <cell r="B83">
            <v>5</v>
          </cell>
          <cell r="C83">
            <v>4813</v>
          </cell>
        </row>
        <row r="84">
          <cell r="A84">
            <v>6088</v>
          </cell>
          <cell r="B84">
            <v>5</v>
          </cell>
          <cell r="C84">
            <v>4823</v>
          </cell>
        </row>
        <row r="85">
          <cell r="A85">
            <v>6091</v>
          </cell>
          <cell r="B85">
            <v>5</v>
          </cell>
          <cell r="C85">
            <v>8181</v>
          </cell>
        </row>
        <row r="86">
          <cell r="A86">
            <v>6093</v>
          </cell>
          <cell r="B86">
            <v>5</v>
          </cell>
          <cell r="C86">
            <v>3535</v>
          </cell>
        </row>
        <row r="87">
          <cell r="A87">
            <v>6096</v>
          </cell>
          <cell r="B87">
            <v>5</v>
          </cell>
          <cell r="C87">
            <v>4823</v>
          </cell>
        </row>
        <row r="88">
          <cell r="A88">
            <v>6113</v>
          </cell>
          <cell r="B88">
            <v>5</v>
          </cell>
          <cell r="C88">
            <v>5317</v>
          </cell>
        </row>
        <row r="89">
          <cell r="A89">
            <v>6114</v>
          </cell>
          <cell r="B89">
            <v>5</v>
          </cell>
          <cell r="C89">
            <v>31262</v>
          </cell>
        </row>
        <row r="90">
          <cell r="A90">
            <v>6119</v>
          </cell>
          <cell r="B90">
            <v>5</v>
          </cell>
          <cell r="C90">
            <v>1066</v>
          </cell>
        </row>
        <row r="91">
          <cell r="A91">
            <v>6124</v>
          </cell>
          <cell r="B91">
            <v>5</v>
          </cell>
          <cell r="C91">
            <v>174747</v>
          </cell>
        </row>
        <row r="92">
          <cell r="A92">
            <v>6125</v>
          </cell>
          <cell r="B92">
            <v>5</v>
          </cell>
          <cell r="C92">
            <v>45000</v>
          </cell>
        </row>
        <row r="93">
          <cell r="A93">
            <v>6126</v>
          </cell>
          <cell r="B93">
            <v>5</v>
          </cell>
          <cell r="C93">
            <v>362688</v>
          </cell>
        </row>
        <row r="94">
          <cell r="A94">
            <v>6127</v>
          </cell>
          <cell r="B94">
            <v>5</v>
          </cell>
          <cell r="C94">
            <v>120947</v>
          </cell>
        </row>
        <row r="95">
          <cell r="A95">
            <v>6130</v>
          </cell>
          <cell r="B95">
            <v>5</v>
          </cell>
          <cell r="C95">
            <v>25900</v>
          </cell>
        </row>
        <row r="96">
          <cell r="A96">
            <v>6132</v>
          </cell>
          <cell r="B96">
            <v>5</v>
          </cell>
          <cell r="C96">
            <v>64977</v>
          </cell>
        </row>
        <row r="97">
          <cell r="A97">
            <v>6133</v>
          </cell>
          <cell r="B97">
            <v>2</v>
          </cell>
          <cell r="C97">
            <v>199588.44</v>
          </cell>
        </row>
        <row r="98">
          <cell r="A98">
            <v>6133</v>
          </cell>
          <cell r="B98">
            <v>5</v>
          </cell>
          <cell r="C98">
            <v>341203.32</v>
          </cell>
        </row>
        <row r="99">
          <cell r="A99">
            <v>6135</v>
          </cell>
          <cell r="B99">
            <v>5</v>
          </cell>
          <cell r="C99">
            <v>161670</v>
          </cell>
        </row>
        <row r="100">
          <cell r="A100">
            <v>6201</v>
          </cell>
          <cell r="B100">
            <v>2</v>
          </cell>
          <cell r="C100">
            <v>-4536.1400000000003</v>
          </cell>
        </row>
        <row r="101">
          <cell r="A101">
            <v>6301</v>
          </cell>
          <cell r="B101">
            <v>5</v>
          </cell>
          <cell r="C101">
            <v>778439</v>
          </cell>
        </row>
        <row r="102">
          <cell r="A102">
            <v>6302</v>
          </cell>
          <cell r="B102">
            <v>5</v>
          </cell>
          <cell r="C102">
            <v>0</v>
          </cell>
        </row>
        <row r="103">
          <cell r="A103">
            <v>6303</v>
          </cell>
          <cell r="B103">
            <v>5</v>
          </cell>
          <cell r="C103">
            <v>0</v>
          </cell>
        </row>
        <row r="104">
          <cell r="A104">
            <v>6304</v>
          </cell>
          <cell r="B104">
            <v>5</v>
          </cell>
          <cell r="C104">
            <v>0</v>
          </cell>
        </row>
        <row r="105">
          <cell r="A105">
            <v>6305</v>
          </cell>
          <cell r="B105">
            <v>5</v>
          </cell>
          <cell r="C105">
            <v>18205</v>
          </cell>
        </row>
        <row r="106">
          <cell r="A106">
            <v>6306</v>
          </cell>
          <cell r="B106">
            <v>5</v>
          </cell>
          <cell r="C106">
            <v>201829</v>
          </cell>
        </row>
        <row r="107">
          <cell r="A107">
            <v>6307</v>
          </cell>
          <cell r="B107">
            <v>5</v>
          </cell>
          <cell r="C107">
            <v>765514</v>
          </cell>
        </row>
        <row r="108">
          <cell r="A108">
            <v>6308</v>
          </cell>
          <cell r="B108">
            <v>5</v>
          </cell>
          <cell r="C108">
            <v>61032</v>
          </cell>
        </row>
        <row r="109">
          <cell r="A109">
            <v>6309</v>
          </cell>
          <cell r="B109">
            <v>5</v>
          </cell>
          <cell r="C109">
            <v>137117</v>
          </cell>
        </row>
        <row r="110">
          <cell r="A110">
            <v>6310</v>
          </cell>
          <cell r="B110">
            <v>5</v>
          </cell>
          <cell r="C110">
            <v>0</v>
          </cell>
        </row>
        <row r="111">
          <cell r="A111">
            <v>6311</v>
          </cell>
          <cell r="B111">
            <v>5</v>
          </cell>
          <cell r="C111">
            <v>228012</v>
          </cell>
        </row>
        <row r="112">
          <cell r="A112">
            <v>6312</v>
          </cell>
          <cell r="B112">
            <v>5</v>
          </cell>
          <cell r="C112">
            <v>81631</v>
          </cell>
        </row>
        <row r="113">
          <cell r="A113">
            <v>6313</v>
          </cell>
          <cell r="B113">
            <v>5</v>
          </cell>
          <cell r="C113">
            <v>218738</v>
          </cell>
        </row>
        <row r="114">
          <cell r="A114">
            <v>6314</v>
          </cell>
          <cell r="B114">
            <v>5</v>
          </cell>
          <cell r="C114">
            <v>139779</v>
          </cell>
        </row>
        <row r="115">
          <cell r="A115">
            <v>6317</v>
          </cell>
          <cell r="B115">
            <v>5</v>
          </cell>
          <cell r="C115">
            <v>0</v>
          </cell>
        </row>
        <row r="116">
          <cell r="A116">
            <v>6318</v>
          </cell>
          <cell r="B116">
            <v>5</v>
          </cell>
          <cell r="C116">
            <v>34000</v>
          </cell>
        </row>
        <row r="117">
          <cell r="A117">
            <v>6319</v>
          </cell>
          <cell r="B117">
            <v>5</v>
          </cell>
          <cell r="C117">
            <v>2430</v>
          </cell>
        </row>
        <row r="118">
          <cell r="A118">
            <v>6320</v>
          </cell>
          <cell r="B118">
            <v>5</v>
          </cell>
          <cell r="C118">
            <v>28891</v>
          </cell>
        </row>
        <row r="119">
          <cell r="A119">
            <v>6321</v>
          </cell>
          <cell r="B119">
            <v>5</v>
          </cell>
          <cell r="C119">
            <v>305258</v>
          </cell>
        </row>
        <row r="120">
          <cell r="A120">
            <v>6324</v>
          </cell>
          <cell r="B120">
            <v>5</v>
          </cell>
          <cell r="C120">
            <v>181660</v>
          </cell>
        </row>
        <row r="121">
          <cell r="A121">
            <v>6328</v>
          </cell>
          <cell r="B121">
            <v>5</v>
          </cell>
          <cell r="C121">
            <v>50000</v>
          </cell>
        </row>
        <row r="122">
          <cell r="A122">
            <v>6330</v>
          </cell>
          <cell r="B122">
            <v>5</v>
          </cell>
          <cell r="C122">
            <v>0</v>
          </cell>
        </row>
        <row r="123">
          <cell r="A123">
            <v>6331</v>
          </cell>
          <cell r="B123">
            <v>5</v>
          </cell>
          <cell r="C123">
            <v>164</v>
          </cell>
        </row>
        <row r="124">
          <cell r="A124">
            <v>6332</v>
          </cell>
          <cell r="B124">
            <v>5</v>
          </cell>
          <cell r="C124">
            <v>0</v>
          </cell>
        </row>
        <row r="125">
          <cell r="A125">
            <v>6334</v>
          </cell>
          <cell r="B125">
            <v>5</v>
          </cell>
          <cell r="C125">
            <v>134663</v>
          </cell>
        </row>
        <row r="126">
          <cell r="A126">
            <v>6337</v>
          </cell>
          <cell r="B126">
            <v>5</v>
          </cell>
          <cell r="C126">
            <v>9954</v>
          </cell>
        </row>
        <row r="127">
          <cell r="A127">
            <v>6344</v>
          </cell>
          <cell r="B127">
            <v>5</v>
          </cell>
          <cell r="C127">
            <v>16623</v>
          </cell>
        </row>
        <row r="128">
          <cell r="A128">
            <v>6346</v>
          </cell>
          <cell r="B128">
            <v>5</v>
          </cell>
          <cell r="C128">
            <v>20000</v>
          </cell>
        </row>
        <row r="129">
          <cell r="A129">
            <v>6349</v>
          </cell>
          <cell r="B129">
            <v>5</v>
          </cell>
          <cell r="C129">
            <v>19513</v>
          </cell>
        </row>
        <row r="130">
          <cell r="A130">
            <v>6350</v>
          </cell>
          <cell r="B130">
            <v>5</v>
          </cell>
          <cell r="C130">
            <v>420781</v>
          </cell>
        </row>
        <row r="131">
          <cell r="A131">
            <v>6354</v>
          </cell>
          <cell r="B131">
            <v>5</v>
          </cell>
          <cell r="C131">
            <v>31324</v>
          </cell>
        </row>
        <row r="132">
          <cell r="A132">
            <v>6500</v>
          </cell>
          <cell r="B132">
            <v>5</v>
          </cell>
          <cell r="C132">
            <v>-13043458</v>
          </cell>
        </row>
        <row r="133">
          <cell r="A133">
            <v>6501</v>
          </cell>
          <cell r="B133">
            <v>2</v>
          </cell>
          <cell r="C133">
            <v>-338101.59</v>
          </cell>
        </row>
        <row r="134">
          <cell r="B134">
            <v>5</v>
          </cell>
          <cell r="C134">
            <v>0</v>
          </cell>
        </row>
        <row r="135">
          <cell r="A135">
            <v>6601</v>
          </cell>
          <cell r="B135">
            <v>5</v>
          </cell>
          <cell r="C135">
            <v>96175</v>
          </cell>
        </row>
        <row r="136">
          <cell r="A136">
            <v>6602</v>
          </cell>
          <cell r="B136">
            <v>5</v>
          </cell>
          <cell r="C136">
            <v>624</v>
          </cell>
        </row>
        <row r="137">
          <cell r="A137">
            <v>6603</v>
          </cell>
          <cell r="B137">
            <v>5</v>
          </cell>
          <cell r="C137">
            <v>2580</v>
          </cell>
        </row>
        <row r="138">
          <cell r="A138">
            <v>6604</v>
          </cell>
          <cell r="B138">
            <v>5</v>
          </cell>
          <cell r="C138">
            <v>66247</v>
          </cell>
        </row>
        <row r="139">
          <cell r="A139">
            <v>6605</v>
          </cell>
          <cell r="B139">
            <v>5</v>
          </cell>
          <cell r="C139">
            <v>527</v>
          </cell>
        </row>
        <row r="140">
          <cell r="A140">
            <v>6606</v>
          </cell>
          <cell r="B140">
            <v>5</v>
          </cell>
          <cell r="C140">
            <v>114230</v>
          </cell>
        </row>
        <row r="141">
          <cell r="A141">
            <v>6608</v>
          </cell>
          <cell r="B141">
            <v>5</v>
          </cell>
          <cell r="C141">
            <v>11338</v>
          </cell>
        </row>
        <row r="142">
          <cell r="A142">
            <v>6613</v>
          </cell>
          <cell r="B142">
            <v>5</v>
          </cell>
          <cell r="C142">
            <v>30000</v>
          </cell>
        </row>
        <row r="143">
          <cell r="A143">
            <v>6997</v>
          </cell>
          <cell r="B143">
            <v>2</v>
          </cell>
          <cell r="C143">
            <v>1054806.06</v>
          </cell>
        </row>
        <row r="144">
          <cell r="A144">
            <v>6998</v>
          </cell>
          <cell r="B144">
            <v>2</v>
          </cell>
          <cell r="C144">
            <v>2047603.85</v>
          </cell>
        </row>
      </sheetData>
      <sheetData sheetId="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heet1"/>
      <sheetName val="Template"/>
      <sheetName val="FUBAR"/>
      <sheetName val="Standing data"/>
      <sheetName val="Summary"/>
      <sheetName val="PRECO BS"/>
      <sheetName val="MTD 9 Line"/>
      <sheetName val="Brecomp"/>
      <sheetName val="Parc"/>
      <sheetName val="Recoveries"/>
      <sheetName val="Operating Statement"/>
      <sheetName val="current"/>
      <sheetName val="Assump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 June cwip details"/>
      <sheetName val="Standard Reports with reconc"/>
    </sheetNames>
    <sheetDataSet>
      <sheetData sheetId="0"/>
      <sheetData sheetId="1"/>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portScript"/>
      <sheetName val="Drill"/>
      <sheetName val="Report"/>
      <sheetName val="Module1"/>
      <sheetName val="Module2"/>
      <sheetName val="cover"/>
      <sheetName val="CHANGES"/>
      <sheetName val="Reconcile"/>
      <sheetName val="TOTAL O&amp;M"/>
      <sheetName val="Other O&amp;M"/>
      <sheetName val="Payroll O&amp;M"/>
      <sheetName val="Manpower Notes"/>
      <sheetName val="Total BASE-ECCR Manpower"/>
      <sheetName val="Total BASE Manpower"/>
      <sheetName val="Overtime roll-up"/>
      <sheetName val="Temp. Roll-up"/>
      <sheetName val="Comparison"/>
      <sheetName val="ROLLUP"/>
      <sheetName val="Miami Dollars"/>
      <sheetName val="Miami Notes"/>
      <sheetName val="W Palm Dollars"/>
      <sheetName val="WPalm Notes"/>
      <sheetName val="QA Dollars"/>
      <sheetName val="QA Notes"/>
      <sheetName val="Staff Dollars"/>
      <sheetName val="Staff Notes"/>
      <sheetName val="MIS Dollars"/>
      <sheetName val="MIS Notes"/>
      <sheetName val="Telecom Budget"/>
      <sheetName val="fmip YTD"/>
      <sheetName val="0700-326"/>
      <sheetName val="0700-674"/>
      <sheetName val="Miami Manpower"/>
      <sheetName val="Pyrl Comp - Miami"/>
      <sheetName val="W Palm Manpower"/>
      <sheetName val="Pyrl Comp - WP"/>
      <sheetName val="QA manpower"/>
      <sheetName val="Staff manpower"/>
      <sheetName val="MIS manpower"/>
      <sheetName val="O&amp;M wkst - funds request "/>
      <sheetName val="Rev 2000 Base Budget"/>
      <sheetName val="Selection1"/>
      <sheetName val="qry_process_all_WMS 010107"/>
      <sheetName val="operating cost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Modeling"/>
      <sheetName val="2012 LTI Exec Book"/>
      <sheetName val="Role group"/>
      <sheetName val="LTI BUDGET FPL 9.2012"/>
      <sheetName val="LTI BUDGET Co 3 Aviation"/>
      <sheetName val="Flex File 9.5.12 ACTIVE EEs"/>
      <sheetName val="2012 PSA Alloc"/>
      <sheetName val="2012 Perf $"/>
    </sheetNames>
    <sheetDataSet>
      <sheetData sheetId="0"/>
      <sheetData sheetId="1" refreshError="1"/>
      <sheetData sheetId="2">
        <row r="1">
          <cell r="A1" t="str">
            <v>B1</v>
          </cell>
          <cell r="B1" t="str">
            <v>B1</v>
          </cell>
          <cell r="C1">
            <v>100</v>
          </cell>
          <cell r="D1">
            <v>0.3</v>
          </cell>
        </row>
        <row r="2">
          <cell r="A2" t="str">
            <v>D1</v>
          </cell>
          <cell r="B2" t="str">
            <v>D1</v>
          </cell>
          <cell r="C2">
            <v>0.95</v>
          </cell>
          <cell r="D2">
            <v>28500</v>
          </cell>
        </row>
        <row r="3">
          <cell r="A3" t="str">
            <v>G1</v>
          </cell>
          <cell r="B3" t="str">
            <v>G1</v>
          </cell>
          <cell r="C3">
            <v>0.7</v>
          </cell>
          <cell r="D3">
            <v>16250</v>
          </cell>
        </row>
        <row r="4">
          <cell r="A4" t="str">
            <v>G5</v>
          </cell>
          <cell r="B4" t="str">
            <v>G5</v>
          </cell>
          <cell r="C4">
            <v>0.45</v>
          </cell>
          <cell r="D4">
            <v>6500</v>
          </cell>
        </row>
        <row r="5">
          <cell r="A5" t="str">
            <v>K1</v>
          </cell>
          <cell r="B5" t="str">
            <v xml:space="preserve">K1  </v>
          </cell>
          <cell r="C5">
            <v>0.15</v>
          </cell>
          <cell r="D5">
            <v>4500</v>
          </cell>
        </row>
        <row r="6">
          <cell r="A6" t="str">
            <v>K5</v>
          </cell>
          <cell r="B6" t="str">
            <v>K5-N5</v>
          </cell>
          <cell r="C6">
            <v>0.05</v>
          </cell>
          <cell r="D6">
            <v>3000</v>
          </cell>
        </row>
        <row r="7">
          <cell r="A7" t="str">
            <v>N1</v>
          </cell>
          <cell r="B7" t="str">
            <v>K5-N5</v>
          </cell>
          <cell r="C7">
            <v>0.05</v>
          </cell>
          <cell r="D7">
            <v>3000</v>
          </cell>
        </row>
        <row r="8">
          <cell r="A8" t="str">
            <v>N5</v>
          </cell>
          <cell r="B8" t="str">
            <v>K5-N5</v>
          </cell>
          <cell r="C8">
            <v>0.05</v>
          </cell>
          <cell r="D8">
            <v>3000</v>
          </cell>
        </row>
      </sheetData>
      <sheetData sheetId="3" refreshError="1"/>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ssumptions (2)"/>
      <sheetName val="Cap Rate Development"/>
      <sheetName val="view2"/>
      <sheetName val="Hist Prod."/>
      <sheetName val="Issues"/>
      <sheetName val="Hierarchy"/>
      <sheetName val="view1"/>
      <sheetName val="view3"/>
      <sheetName val="GAAP"/>
      <sheetName val="CASH"/>
      <sheetName val="REV"/>
      <sheetName val="data"/>
      <sheetName val="SEM"/>
      <sheetName val="SEM0ld"/>
      <sheetName val="Assum1"/>
      <sheetName val="Assum2"/>
      <sheetName val="REC_def"/>
      <sheetName val="Land"/>
      <sheetName val="BW format"/>
      <sheetName val="Model Tool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sheetData sheetId="17" refreshError="1"/>
      <sheetData sheetId="18" refreshError="1"/>
      <sheetData sheetId="19" refreshError="1"/>
      <sheetData sheetId="2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6615423721"/>
      <sheetName val="Template"/>
      <sheetName val="Sheet3"/>
      <sheetName val="A"/>
      <sheetName val="Import Data"/>
      <sheetName val="BDV"/>
      <sheetName val="NOI by Property"/>
      <sheetName val="Cash Flow"/>
      <sheetName val="Data"/>
      <sheetName val="Output_CoverSheet"/>
      <sheetName val="SystemData"/>
      <sheetName val="(B2) 2006 Balance Sheet"/>
      <sheetName val="(E2) Consolidated TB"/>
      <sheetName val="(A1) Income Statement "/>
      <sheetName val="(C2) APIC Calculation"/>
      <sheetName val="MGMT FEE"/>
      <sheetName val="RentRoll"/>
      <sheetName val="DAX"/>
      <sheetName val="1. Information Requirements"/>
      <sheetName val="General Information"/>
      <sheetName val="Reportable Transactions"/>
      <sheetName val="Rent Roll"/>
      <sheetName val="Macros"/>
      <sheetName val="Demographic"/>
      <sheetName val="Total Northern"/>
      <sheetName val="SpecialVesting_SabatiniFox"/>
      <sheetName val="Sheet1"/>
      <sheetName val="DCF - NNN Properties"/>
      <sheetName val="PwCNPVCostSegCalc"/>
      <sheetName val="Acq &amp; Redev"/>
      <sheetName val="Input"/>
      <sheetName val="Relieve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Control"/>
      <sheetName val="Assets"/>
      <sheetName val="Distrib-Data"/>
      <sheetName val="Cases"/>
      <sheetName val="Treadmill"/>
      <sheetName val="Master"/>
      <sheetName val="Q Model"/>
      <sheetName val="Projection"/>
      <sheetName val="Units"/>
      <sheetName val="Drop CF"/>
      <sheetName val="Drop EBITDA"/>
      <sheetName val="FAS 143 Useful Life"/>
      <sheetName val="Portion"/>
      <sheetName val="EBT"/>
      <sheetName val="Drop Book"/>
      <sheetName val="Drop Basis"/>
      <sheetName val="Drop Debt"/>
      <sheetName val="YieldCo IS"/>
      <sheetName val="Gains"/>
      <sheetName val="EPS Impact"/>
      <sheetName val="US Tax D&amp;A"/>
      <sheetName val="CAD Tax Summary"/>
      <sheetName val="NEEC"/>
      <sheetName val="Moore-Tx"/>
      <sheetName val="Sombra-Tx"/>
      <sheetName val="Conestogo-Tx"/>
      <sheetName val="Summerhaven-Tx"/>
      <sheetName val="Trillium-Tx"/>
      <sheetName val="Bluewater-Tx"/>
      <sheetName val="East Durham"/>
      <sheetName val="Adelaide"/>
      <sheetName val="Bornish"/>
      <sheetName val="Goshen"/>
      <sheetName val="Jericho"/>
      <sheetName val="CAD-Tx Generic 1"/>
      <sheetName val="CAD-Tx Generic 2"/>
      <sheetName val="CAD-Tx Generic 3"/>
      <sheetName val="CAD-Tx Generic 4"/>
      <sheetName val="CAD-Tx Generic 5"/>
      <sheetName val="Distributions"/>
      <sheetName val="EBITDA"/>
      <sheetName val="Debt"/>
      <sheetName val="Amort"/>
      <sheetName val="Book Value"/>
      <sheetName val="Tax Basis"/>
      <sheetName val="Tax Basis-Calc"/>
      <sheetName val="Tax D&amp;A Sched"/>
      <sheetName val="Cash Interest"/>
      <sheetName val="Capex"/>
      <sheetName val="Interest Exp"/>
      <sheetName val="Depreciation"/>
      <sheetName val="Generation"/>
      <sheetName val="Revenue"/>
      <sheetName val="EBITDA-Data"/>
      <sheetName val="Debt-Data"/>
      <sheetName val="Amort-Data"/>
      <sheetName val="Post 2020 Amort"/>
      <sheetName val="BV-Data"/>
      <sheetName val="Basis-Data"/>
      <sheetName val="CashInt-Data"/>
      <sheetName val="Capex-Data"/>
      <sheetName val="IntExp-Data"/>
      <sheetName val="Depr-Data"/>
      <sheetName val="Gen-Data"/>
      <sheetName val="Rev-Data"/>
      <sheetName val="Other&gt;&gt;"/>
      <sheetName val="Map"/>
      <sheetName val="IPO"/>
      <sheetName val="S-1"/>
      <sheetName val="Dropdown"/>
      <sheetName val="YCo Topside"/>
      <sheetName val="Term Sheet"/>
      <sheetName val="Sensitivity"/>
      <sheetName val="Public Value Creation"/>
    </sheetNames>
    <sheetDataSet>
      <sheetData sheetId="0" refreshError="1"/>
      <sheetData sheetId="1" refreshError="1"/>
      <sheetData sheetId="2" refreshError="1"/>
      <sheetData sheetId="3" refreshError="1"/>
      <sheetData sheetId="4" refreshError="1"/>
      <sheetData sheetId="5" refreshError="1">
        <row r="4">
          <cell r="D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T"/>
      <sheetName val="Text"/>
      <sheetName val="MapTab"/>
      <sheetName val="ErrRep"/>
      <sheetName val="H2U"/>
      <sheetName val="PL2BS"/>
      <sheetName val="Forms"/>
      <sheetName val="200"/>
      <sheetName val="202"/>
      <sheetName val="204"/>
      <sheetName val="206"/>
      <sheetName val="208"/>
      <sheetName val="210"/>
      <sheetName val="211"/>
      <sheetName val="212"/>
      <sheetName val="213"/>
      <sheetName val="214"/>
      <sheetName val="215"/>
      <sheetName val="216"/>
      <sheetName val="218"/>
      <sheetName val="219"/>
      <sheetName val="220"/>
      <sheetName val="221"/>
      <sheetName val="222"/>
      <sheetName val="223"/>
      <sheetName val="224"/>
      <sheetName val="226"/>
      <sheetName val="228"/>
      <sheetName val="230"/>
      <sheetName val="240"/>
      <sheetName val="241"/>
      <sheetName val="242"/>
      <sheetName val="243"/>
      <sheetName val="244"/>
      <sheetName val="245"/>
      <sheetName val="246"/>
      <sheetName val="250"/>
      <sheetName val="252"/>
      <sheetName val="254"/>
      <sheetName val="256"/>
      <sheetName val="257"/>
      <sheetName val="258"/>
      <sheetName val="260"/>
      <sheetName val="262"/>
      <sheetName val="264"/>
      <sheetName val="266"/>
      <sheetName val="270"/>
      <sheetName val="272"/>
      <sheetName val="277"/>
      <sheetName val="279"/>
      <sheetName val="280"/>
      <sheetName val="283"/>
      <sheetName val="285"/>
      <sheetName val="288"/>
      <sheetName val="292"/>
      <sheetName val="293"/>
      <sheetName val="294"/>
      <sheetName val="295"/>
      <sheetName val="296"/>
      <sheetName val="297"/>
      <sheetName val="298"/>
      <sheetName val="Template"/>
      <sheetName val="Draw (2) PH1"/>
      <sheetName val="Macro"/>
      <sheetName val="Import Data"/>
      <sheetName val="Stmt Chgs in Equity"/>
      <sheetName val="Inputs"/>
      <sheetName val="SCH-28 Cash Disbursements"/>
      <sheetName val="Dec"/>
      <sheetName val="Sept"/>
      <sheetName val="A"/>
      <sheetName val="Property_Names"/>
      <sheetName val="Sample"/>
      <sheetName val="shtLookup"/>
      <sheetName val="List"/>
      <sheetName val="Price"/>
      <sheetName val="Macros"/>
      <sheetName val="Foglio1"/>
    </sheetNames>
    <sheetDataSet>
      <sheetData sheetId="0" refreshError="1"/>
      <sheetData sheetId="1" refreshError="1">
        <row r="2">
          <cell r="C2" t="str">
            <v>???</v>
          </cell>
        </row>
        <row r="5">
          <cell r="F5" t="str">
            <v>0000 -  please select company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paids Dec 05"/>
      <sheetName val="entry"/>
      <sheetName val="Fiber Leases &amp; Pole attachments"/>
      <sheetName val="ROW's &amp; permits"/>
      <sheetName val="AGENT COMM, MKTG &amp; OTHERS"/>
      <sheetName val="COMMISSIONS"/>
      <sheetName val="RTS's &amp; SOFTWR UPGRDS"/>
      <sheetName val="October additions to ppd comm"/>
      <sheetName val="Nov additions to prepaids"/>
      <sheetName val="Dec additions to prepaids"/>
      <sheetName val="long term and curr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OC"/>
      <sheetName val="Inputs"/>
      <sheetName val="2nd qtr"/>
      <sheetName val="MM"/>
      <sheetName val="MM base"/>
      <sheetName val="MM-final-peak"/>
      <sheetName val="MM base2"/>
      <sheetName val="MM final base"/>
      <sheetName val="Overfiring"/>
      <sheetName val="PPE"/>
      <sheetName val="Oil Sale"/>
      <sheetName val="Production-CC"/>
      <sheetName val="Production-CT"/>
      <sheetName val="CNG32"/>
      <sheetName val="CNG35"/>
      <sheetName val="144A"/>
      <sheetName val="Def Debt"/>
      <sheetName val="144A debt"/>
      <sheetName val="Debt"/>
      <sheetName val="Dispatch"/>
      <sheetName val="Fuel Prices"/>
      <sheetName val="Rates"/>
      <sheetName val="Unit 5 Budget"/>
      <sheetName val="Unit 6 Budget"/>
      <sheetName val="Heat Rate Lookup"/>
      <sheetName val="Cover"/>
      <sheetName val="Detail"/>
      <sheetName val="6003"/>
      <sheetName val="6004"/>
      <sheetName val="6005"/>
      <sheetName val="6006"/>
      <sheetName val="6008"/>
      <sheetName val="6009"/>
      <sheetName val="6010"/>
      <sheetName val="6033"/>
      <sheetName val="6034"/>
      <sheetName val="7013"/>
      <sheetName val="7014"/>
      <sheetName val="6019"/>
      <sheetName val="305"/>
      <sheetName val="6020"/>
      <sheetName val="306"/>
      <sheetName val="6025"/>
      <sheetName val="7011"/>
      <sheetName val="MM (CASH)-base"/>
      <sheetName val="MM (CASH)"/>
      <sheetName val="6011"/>
      <sheetName val="301"/>
      <sheetName val="6013"/>
      <sheetName val="300"/>
      <sheetName val="6014"/>
      <sheetName val="6015"/>
      <sheetName val="6016"/>
      <sheetName val="6017"/>
      <sheetName val="6018"/>
      <sheetName val="6021"/>
      <sheetName val="302"/>
      <sheetName val="6023"/>
      <sheetName val="303"/>
      <sheetName val="6026"/>
      <sheetName val="6027"/>
      <sheetName val="6028"/>
      <sheetName val="307"/>
      <sheetName val="6029"/>
      <sheetName val="304"/>
      <sheetName val="6031"/>
      <sheetName val="6032"/>
      <sheetName val="6037"/>
      <sheetName val="6038"/>
      <sheetName val="6040"/>
      <sheetName val="6041"/>
      <sheetName val="6042"/>
      <sheetName val="6043"/>
      <sheetName val="6044"/>
      <sheetName val="6045"/>
      <sheetName val="6047"/>
      <sheetName val="7001"/>
      <sheetName val="7002"/>
      <sheetName val="7003"/>
      <sheetName val="7004"/>
      <sheetName val="7006"/>
      <sheetName val="7005"/>
      <sheetName val="7007"/>
      <sheetName val="7008"/>
      <sheetName val="7009"/>
      <sheetName val="7010"/>
      <sheetName val="Jeff--&gt;"/>
      <sheetName val="8002"/>
      <sheetName val="110"/>
      <sheetName val="6"/>
      <sheetName val="6048"/>
      <sheetName val="8009"/>
      <sheetName val="8010"/>
      <sheetName val="105"/>
      <sheetName val="8011"/>
      <sheetName val="6001"/>
      <sheetName val="6002"/>
      <sheetName val="8001"/>
      <sheetName val="8001A"/>
      <sheetName val="8006"/>
      <sheetName val="8007"/>
      <sheetName val="8008"/>
      <sheetName val="100"/>
      <sheetName val="8014"/>
      <sheetName val="8022"/>
      <sheetName val="9001"/>
      <sheetName val="McB--&gt;"/>
      <sheetName val="6022"/>
      <sheetName val="7103"/>
      <sheetName val="7104"/>
      <sheetName val="9"/>
      <sheetName val="8003"/>
      <sheetName val="8019"/>
      <sheetName val="Travel"/>
      <sheetName val="CASH"/>
      <sheetName val="REV"/>
      <sheetName val="Look up sheet"/>
      <sheetName val="GAAP"/>
      <sheetName val="EE"/>
      <sheetName val="Main sheet-Hoja Princi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Index"/>
      <sheetName val="Review Notes"/>
      <sheetName val="EXEC Summary"/>
      <sheetName val="Open Items"/>
      <sheetName val="Sheet2"/>
      <sheetName val="Adjustments"/>
      <sheetName val="FS 2005"/>
      <sheetName val="ERCOT Pushdowns"/>
      <sheetName val="Non OP G&amp;A"/>
      <sheetName val="GT Sum 09-20-04"/>
      <sheetName val="GT Det 09-20-04"/>
      <sheetName val="GT EFOR 09-20-04"/>
      <sheetName val="GT Backup 09-20-04"/>
      <sheetName val="GT 080504r1"/>
      <sheetName val="Sheet3"/>
      <sheetName val="FS 2005 08-05 fwds"/>
      <sheetName val="GT Det 080504r1"/>
      <sheetName val="GT EFOR 080504r1"/>
      <sheetName val="GT Option Premiums 080504"/>
      <sheetName val="SEM Check"/>
      <sheetName val="GT Sum 080504"/>
      <sheetName val="GT Det 080504"/>
      <sheetName val="Board Budget Data"/>
      <sheetName val="Forney Summary"/>
      <sheetName val="ERCOT10-09-03 Fwds"/>
      <sheetName val="NS Spread 10-09-03"/>
      <sheetName val="Merchant Spark Spreads"/>
      <sheetName val="Depreciation"/>
      <sheetName val="D&amp;T Audit Fees"/>
      <sheetName val="Insurance"/>
      <sheetName val="Capacity"/>
      <sheetName val="FT"/>
      <sheetName val="Forney Pipeline"/>
      <sheetName val="Sheet1"/>
      <sheetName val="Assumptions"/>
      <sheetName val="PMI Fees"/>
      <sheetName val="Forney Position Summary 10-9-03"/>
      <sheetName val="Legal Direct"/>
      <sheetName val="Cost Elements"/>
      <sheetName val="Index II"/>
      <sheetName val="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240">
          <cell r="B240">
            <v>4.0000000000000001E-3</v>
          </cell>
        </row>
      </sheetData>
      <sheetData sheetId="34"/>
      <sheetData sheetId="35"/>
      <sheetData sheetId="36"/>
      <sheetData sheetId="37"/>
      <sheetData sheetId="38"/>
      <sheetData sheetId="39"/>
      <sheetData sheetId="40"/>
      <sheetData sheetId="4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vs Confirm of Exec Payout"/>
      <sheetName val="September 5, 2014"/>
      <sheetName val="Long Term 2013"/>
      <sheetName val="Long Term 2012"/>
      <sheetName val="Lookups"/>
      <sheetName val="Sheet1"/>
    </sheetNames>
    <sheetDataSet>
      <sheetData sheetId="0"/>
      <sheetData sheetId="1"/>
      <sheetData sheetId="2"/>
      <sheetData sheetId="3"/>
      <sheetData sheetId="4">
        <row r="2">
          <cell r="B2">
            <v>6.5000000000000002E-2</v>
          </cell>
        </row>
      </sheetData>
      <sheetData sheetId="5"/>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TrendAnalysis"/>
      <sheetName val="Control"/>
      <sheetName val="Financials"/>
      <sheetName val="Tax"/>
      <sheetName val="CorpInputs"/>
      <sheetName val="Inputs"/>
      <sheetName val="CapexInput"/>
      <sheetName val="Depr"/>
      <sheetName val="UsesReport"/>
      <sheetName val="Recon"/>
      <sheetName val="ChangeLog"/>
      <sheetName val="HelpDoc"/>
      <sheetName val="ReleaseHistory"/>
      <sheetName val="Control Sheet"/>
      <sheetName val="General_Inputs"/>
      <sheetName val="Forney Pipeline"/>
      <sheetName val="Look up sheet"/>
      <sheetName val="Detail"/>
      <sheetName val="PPE valuation"/>
    </sheetNames>
    <sheetDataSet>
      <sheetData sheetId="0" refreshError="1"/>
      <sheetData sheetId="1" refreshError="1"/>
      <sheetData sheetId="2" refreshError="1"/>
      <sheetData sheetId="3" refreshError="1">
        <row r="10">
          <cell r="B10" t="b">
            <v>1</v>
          </cell>
          <cell r="G10" t="b">
            <v>1</v>
          </cell>
          <cell r="L10" t="b">
            <v>1</v>
          </cell>
        </row>
        <row r="11">
          <cell r="B11" t="b">
            <v>0</v>
          </cell>
          <cell r="G11" t="b">
            <v>0</v>
          </cell>
          <cell r="L11" t="b">
            <v>0</v>
          </cell>
        </row>
        <row r="12">
          <cell r="B12" t="b">
            <v>0</v>
          </cell>
          <cell r="G12" t="b">
            <v>0</v>
          </cell>
          <cell r="L12" t="b">
            <v>0</v>
          </cell>
        </row>
        <row r="13">
          <cell r="B13" t="b">
            <v>0</v>
          </cell>
          <cell r="G13" t="b">
            <v>0</v>
          </cell>
          <cell r="L13" t="b">
            <v>0</v>
          </cell>
        </row>
        <row r="14">
          <cell r="B14" t="b">
            <v>0</v>
          </cell>
          <cell r="G14" t="b">
            <v>0</v>
          </cell>
          <cell r="L14" t="b">
            <v>0</v>
          </cell>
        </row>
        <row r="15">
          <cell r="B15" t="b">
            <v>0</v>
          </cell>
          <cell r="G15" t="b">
            <v>0</v>
          </cell>
          <cell r="L15" t="b">
            <v>0</v>
          </cell>
        </row>
        <row r="16">
          <cell r="B16" t="b">
            <v>0</v>
          </cell>
          <cell r="G16" t="b">
            <v>0</v>
          </cell>
          <cell r="L16" t="b">
            <v>0</v>
          </cell>
        </row>
        <row r="17">
          <cell r="B17" t="b">
            <v>0</v>
          </cell>
          <cell r="G17" t="b">
            <v>0</v>
          </cell>
          <cell r="L17" t="b">
            <v>0</v>
          </cell>
        </row>
        <row r="18">
          <cell r="B18" t="b">
            <v>0</v>
          </cell>
          <cell r="G18" t="b">
            <v>0</v>
          </cell>
          <cell r="L18" t="b">
            <v>0</v>
          </cell>
        </row>
        <row r="19">
          <cell r="B19" t="b">
            <v>0</v>
          </cell>
          <cell r="G19" t="b">
            <v>0</v>
          </cell>
          <cell r="L19" t="b">
            <v>0</v>
          </cell>
        </row>
        <row r="20">
          <cell r="B20" t="b">
            <v>0</v>
          </cell>
          <cell r="G20" t="b">
            <v>0</v>
          </cell>
          <cell r="L20" t="b">
            <v>0</v>
          </cell>
        </row>
        <row r="21">
          <cell r="B21" t="b">
            <v>0</v>
          </cell>
          <cell r="G21" t="b">
            <v>0</v>
          </cell>
          <cell r="L21" t="b">
            <v>0</v>
          </cell>
        </row>
        <row r="22">
          <cell r="B22" t="b">
            <v>0</v>
          </cell>
          <cell r="G22" t="b">
            <v>0</v>
          </cell>
          <cell r="L22" t="b">
            <v>0</v>
          </cell>
        </row>
        <row r="23">
          <cell r="B23" t="b">
            <v>0</v>
          </cell>
          <cell r="G23" t="b">
            <v>0</v>
          </cell>
          <cell r="L23" t="b">
            <v>0</v>
          </cell>
        </row>
        <row r="24">
          <cell r="B24" t="b">
            <v>0</v>
          </cell>
          <cell r="G24" t="b">
            <v>0</v>
          </cell>
          <cell r="L24" t="b">
            <v>0</v>
          </cell>
        </row>
      </sheetData>
      <sheetData sheetId="4" refreshError="1">
        <row r="13">
          <cell r="AS13">
            <v>0</v>
          </cell>
          <cell r="AV13">
            <v>0</v>
          </cell>
        </row>
        <row r="14">
          <cell r="AS14">
            <v>0</v>
          </cell>
          <cell r="AV14">
            <v>0</v>
          </cell>
        </row>
        <row r="15">
          <cell r="AS15">
            <v>15316465.314671589</v>
          </cell>
          <cell r="AV15">
            <v>2205988.9528278215</v>
          </cell>
        </row>
        <row r="16">
          <cell r="AS16">
            <v>0</v>
          </cell>
          <cell r="AV16">
            <v>0</v>
          </cell>
        </row>
        <row r="17">
          <cell r="AS17">
            <v>0</v>
          </cell>
          <cell r="AV17">
            <v>0</v>
          </cell>
        </row>
        <row r="18">
          <cell r="AS18">
            <v>0</v>
          </cell>
          <cell r="AV18">
            <v>0</v>
          </cell>
        </row>
        <row r="19">
          <cell r="AS19">
            <v>0</v>
          </cell>
          <cell r="AV19">
            <v>0</v>
          </cell>
        </row>
        <row r="20">
          <cell r="AS20">
            <v>15316465.314671589</v>
          </cell>
          <cell r="AV20">
            <v>2205988.9528278215</v>
          </cell>
        </row>
        <row r="22">
          <cell r="AS22">
            <v>-7944967.0399396829</v>
          </cell>
          <cell r="AV22">
            <v>-1151067.305742248</v>
          </cell>
        </row>
        <row r="23">
          <cell r="AS23">
            <v>0</v>
          </cell>
          <cell r="AV23">
            <v>0</v>
          </cell>
        </row>
        <row r="24">
          <cell r="AS24">
            <v>0</v>
          </cell>
          <cell r="AV24">
            <v>0</v>
          </cell>
        </row>
        <row r="25">
          <cell r="AS25">
            <v>0</v>
          </cell>
          <cell r="AV25">
            <v>0</v>
          </cell>
        </row>
        <row r="26">
          <cell r="AS26">
            <v>0</v>
          </cell>
          <cell r="AV26">
            <v>0</v>
          </cell>
        </row>
        <row r="27">
          <cell r="AS27">
            <v>0</v>
          </cell>
          <cell r="AV27">
            <v>0</v>
          </cell>
        </row>
        <row r="28">
          <cell r="AS28">
            <v>-7944967.0399396829</v>
          </cell>
          <cell r="AV28">
            <v>-1151067.305742248</v>
          </cell>
        </row>
        <row r="30">
          <cell r="AS30">
            <v>7371498.2747319052</v>
          </cell>
          <cell r="AV30">
            <v>1054921.6470855726</v>
          </cell>
        </row>
        <row r="32">
          <cell r="AS32">
            <v>-141970.34443194029</v>
          </cell>
          <cell r="AV32">
            <v>-20698.517815200172</v>
          </cell>
        </row>
        <row r="33">
          <cell r="AS33">
            <v>-216061.52917295185</v>
          </cell>
          <cell r="AV33">
            <v>-28031.45138764611</v>
          </cell>
        </row>
        <row r="34">
          <cell r="AS34">
            <v>-78182.496028184876</v>
          </cell>
          <cell r="AV34">
            <v>-10965.033297046381</v>
          </cell>
        </row>
        <row r="35">
          <cell r="AS35">
            <v>-260062.16902062311</v>
          </cell>
          <cell r="AV35">
            <v>-37821.382893821734</v>
          </cell>
        </row>
        <row r="36">
          <cell r="AS36">
            <v>-696276.53865370015</v>
          </cell>
          <cell r="AV36">
            <v>-97516.385393714401</v>
          </cell>
        </row>
        <row r="37">
          <cell r="AS37">
            <v>0</v>
          </cell>
          <cell r="AV37">
            <v>0</v>
          </cell>
        </row>
        <row r="38">
          <cell r="AS38">
            <v>6675221.7360782018</v>
          </cell>
          <cell r="AV38">
            <v>957405.26169185829</v>
          </cell>
        </row>
        <row r="40">
          <cell r="AS40">
            <v>-56970.483385665473</v>
          </cell>
          <cell r="AV40">
            <v>-8014.1119055585277</v>
          </cell>
        </row>
        <row r="41">
          <cell r="AS41">
            <v>-140250.72158968999</v>
          </cell>
          <cell r="AV41">
            <v>-27254.847424516825</v>
          </cell>
        </row>
        <row r="42">
          <cell r="AS42">
            <v>0</v>
          </cell>
          <cell r="AV42">
            <v>0</v>
          </cell>
        </row>
        <row r="43">
          <cell r="AS43">
            <v>0</v>
          </cell>
          <cell r="AV43">
            <v>0</v>
          </cell>
        </row>
        <row r="44">
          <cell r="AS44">
            <v>-7121.3104232081841</v>
          </cell>
          <cell r="AV44">
            <v>-1001.763988194816</v>
          </cell>
        </row>
        <row r="45">
          <cell r="AS45">
            <v>-94588.743450748472</v>
          </cell>
          <cell r="AV45">
            <v>-13363.196277600659</v>
          </cell>
        </row>
        <row r="46">
          <cell r="AS46">
            <v>-298931.25884931203</v>
          </cell>
          <cell r="AV46">
            <v>-49633.919595870822</v>
          </cell>
        </row>
        <row r="47">
          <cell r="AS47">
            <v>6376290.4772288939</v>
          </cell>
          <cell r="AV47">
            <v>907771.34209598752</v>
          </cell>
        </row>
        <row r="49">
          <cell r="AS49">
            <v>826.36553216677794</v>
          </cell>
          <cell r="AV49">
            <v>114.10323474472069</v>
          </cell>
        </row>
        <row r="50">
          <cell r="AS50">
            <v>0</v>
          </cell>
          <cell r="AV50">
            <v>0</v>
          </cell>
        </row>
        <row r="51">
          <cell r="AS51">
            <v>0</v>
          </cell>
          <cell r="AV51">
            <v>0</v>
          </cell>
        </row>
        <row r="52">
          <cell r="AS52">
            <v>0</v>
          </cell>
          <cell r="AV52">
            <v>0</v>
          </cell>
        </row>
        <row r="53">
          <cell r="AS53">
            <v>0</v>
          </cell>
          <cell r="AV53">
            <v>0</v>
          </cell>
        </row>
        <row r="54">
          <cell r="AS54">
            <v>0</v>
          </cell>
          <cell r="AV54">
            <v>0</v>
          </cell>
        </row>
        <row r="55">
          <cell r="AS55">
            <v>826.36553216677794</v>
          </cell>
          <cell r="AV55">
            <v>114.10323474472069</v>
          </cell>
        </row>
        <row r="56">
          <cell r="AS56">
            <v>6377116.8427610574</v>
          </cell>
          <cell r="AV56">
            <v>907885.44533073239</v>
          </cell>
        </row>
        <row r="58">
          <cell r="AS58">
            <v>-785418.69922627043</v>
          </cell>
          <cell r="AV58">
            <v>124816.19862023093</v>
          </cell>
        </row>
        <row r="59">
          <cell r="AS59">
            <v>-433988.11219490611</v>
          </cell>
          <cell r="AV59">
            <v>36947.551638951845</v>
          </cell>
        </row>
        <row r="60">
          <cell r="AS60">
            <v>0</v>
          </cell>
          <cell r="AV60">
            <v>0</v>
          </cell>
        </row>
        <row r="61">
          <cell r="AS61">
            <v>5157710.031339881</v>
          </cell>
        </row>
        <row r="62">
          <cell r="AS62">
            <v>-2101560.5293697482</v>
          </cell>
        </row>
        <row r="63">
          <cell r="AS63">
            <v>3056149.5019701342</v>
          </cell>
        </row>
        <row r="64">
          <cell r="AS64">
            <v>785418.69922627043</v>
          </cell>
        </row>
        <row r="65">
          <cell r="AS65">
            <v>433988.11219490611</v>
          </cell>
        </row>
        <row r="66">
          <cell r="AS66">
            <v>4275556.3133913102</v>
          </cell>
          <cell r="AV66">
            <v>1069649.1955899152</v>
          </cell>
        </row>
        <row r="69">
          <cell r="AS69">
            <v>-1382.6804077684847</v>
          </cell>
          <cell r="AV69">
            <v>-1284.8735283607152</v>
          </cell>
        </row>
        <row r="70">
          <cell r="AS70">
            <v>-782630.72542610345</v>
          </cell>
          <cell r="AV70">
            <v>-728585.68021776772</v>
          </cell>
        </row>
        <row r="71">
          <cell r="AS71">
            <v>-6718.2124999999996</v>
          </cell>
          <cell r="AV71">
            <v>-6242.9852557782169</v>
          </cell>
        </row>
        <row r="72">
          <cell r="AS72">
            <v>0</v>
          </cell>
          <cell r="AV72">
            <v>0</v>
          </cell>
        </row>
        <row r="73">
          <cell r="AS73">
            <v>-1405.293392398316</v>
          </cell>
          <cell r="AV73">
            <v>-331.15035167356467</v>
          </cell>
        </row>
        <row r="74">
          <cell r="AS74">
            <v>-427269.8996949062</v>
          </cell>
          <cell r="AV74">
            <v>-95008.110026753144</v>
          </cell>
        </row>
        <row r="75">
          <cell r="AS75">
            <v>0</v>
          </cell>
          <cell r="AV75">
            <v>-26351.221389980401</v>
          </cell>
        </row>
        <row r="76">
          <cell r="AS76">
            <v>0</v>
          </cell>
          <cell r="AV76">
            <v>712.73444812124217</v>
          </cell>
        </row>
        <row r="77">
          <cell r="AS77">
            <v>0</v>
          </cell>
          <cell r="AV77">
            <v>13751.592106924214</v>
          </cell>
        </row>
        <row r="78">
          <cell r="AS78">
            <v>0</v>
          </cell>
          <cell r="AV78">
            <v>-948.78104926584524</v>
          </cell>
        </row>
        <row r="79">
          <cell r="AS79">
            <v>0</v>
          </cell>
          <cell r="AV79">
            <v>0</v>
          </cell>
        </row>
        <row r="80">
          <cell r="AS80">
            <v>0</v>
          </cell>
          <cell r="AV80">
            <v>0</v>
          </cell>
        </row>
        <row r="81">
          <cell r="AS81">
            <v>0</v>
          </cell>
          <cell r="AV81">
            <v>0</v>
          </cell>
        </row>
        <row r="82">
          <cell r="AS82">
            <v>0</v>
          </cell>
          <cell r="AV82">
            <v>0</v>
          </cell>
        </row>
        <row r="83">
          <cell r="AS83">
            <v>0</v>
          </cell>
          <cell r="AV83">
            <v>0</v>
          </cell>
        </row>
        <row r="88">
          <cell r="AS88">
            <v>-1219406.8114211764</v>
          </cell>
          <cell r="AV88">
            <v>-844288.47526453459</v>
          </cell>
        </row>
        <row r="89">
          <cell r="AS89">
            <v>3056149.5019701337</v>
          </cell>
          <cell r="AV89">
            <v>225360.72032538056</v>
          </cell>
        </row>
        <row r="92">
          <cell r="AS92">
            <v>3056149.5019701337</v>
          </cell>
          <cell r="AV92">
            <v>225360.72032538056</v>
          </cell>
        </row>
        <row r="93">
          <cell r="AV93" t="str">
            <v>OK</v>
          </cell>
        </row>
        <row r="94">
          <cell r="AS94">
            <v>225360.72032538083</v>
          </cell>
        </row>
        <row r="116">
          <cell r="AS116">
            <v>15316465.314671589</v>
          </cell>
        </row>
        <row r="117">
          <cell r="AS117">
            <v>7944967.0399396829</v>
          </cell>
        </row>
        <row r="119">
          <cell r="AS119">
            <v>7371498.2747319052</v>
          </cell>
        </row>
        <row r="120">
          <cell r="AS120">
            <v>141970.34443194029</v>
          </cell>
        </row>
        <row r="121">
          <cell r="AS121">
            <v>294244.02520113671</v>
          </cell>
        </row>
        <row r="122">
          <cell r="AS122">
            <v>260062.16902062314</v>
          </cell>
        </row>
        <row r="123">
          <cell r="AS123">
            <v>433988.11219490611</v>
          </cell>
        </row>
        <row r="124">
          <cell r="AS124">
            <v>1130264.6508486061</v>
          </cell>
        </row>
        <row r="125">
          <cell r="AS125">
            <v>0</v>
          </cell>
        </row>
        <row r="126">
          <cell r="AS126">
            <v>298931.25884931203</v>
          </cell>
        </row>
        <row r="127">
          <cell r="AS127">
            <v>-1382.6804077684847</v>
          </cell>
        </row>
        <row r="128">
          <cell r="AS128">
            <v>826.36553216677794</v>
          </cell>
        </row>
        <row r="129">
          <cell r="AS129">
            <v>5941746.0501583824</v>
          </cell>
        </row>
        <row r="130">
          <cell r="AS130">
            <v>784036.01881850231</v>
          </cell>
        </row>
        <row r="131">
          <cell r="AS131">
            <v>0</v>
          </cell>
        </row>
        <row r="132">
          <cell r="AS132">
            <v>0</v>
          </cell>
        </row>
        <row r="134">
          <cell r="AS134">
            <v>5157710.0313398829</v>
          </cell>
        </row>
        <row r="135">
          <cell r="AS135">
            <v>2101560.5293697482</v>
          </cell>
        </row>
        <row r="136">
          <cell r="AS136">
            <v>3056149.5019701333</v>
          </cell>
        </row>
        <row r="144">
          <cell r="AS144">
            <v>46237.246445985387</v>
          </cell>
        </row>
        <row r="145">
          <cell r="AS145">
            <v>567916.7328927191</v>
          </cell>
        </row>
        <row r="146">
          <cell r="AS146">
            <v>0</v>
          </cell>
        </row>
        <row r="147">
          <cell r="AS147">
            <v>182918.51666111886</v>
          </cell>
        </row>
        <row r="148">
          <cell r="AS148">
            <v>797072.49599982344</v>
          </cell>
        </row>
        <row r="149">
          <cell r="AS149">
            <v>26418389.730533831</v>
          </cell>
        </row>
        <row r="150">
          <cell r="AS150">
            <v>-13532848.623163991</v>
          </cell>
        </row>
        <row r="151">
          <cell r="AS151">
            <v>12885541.107369844</v>
          </cell>
        </row>
        <row r="152">
          <cell r="AS152">
            <v>13682613.60336967</v>
          </cell>
        </row>
        <row r="156">
          <cell r="AS156">
            <v>0</v>
          </cell>
        </row>
        <row r="157">
          <cell r="AS157">
            <v>0</v>
          </cell>
        </row>
        <row r="158">
          <cell r="AS158">
            <v>222321.5304305024</v>
          </cell>
        </row>
        <row r="159">
          <cell r="AS159">
            <v>1332326.6149046395</v>
          </cell>
        </row>
        <row r="160">
          <cell r="AS160">
            <v>0</v>
          </cell>
        </row>
        <row r="161">
          <cell r="AS161">
            <v>0</v>
          </cell>
        </row>
        <row r="162">
          <cell r="AS162">
            <v>0</v>
          </cell>
        </row>
        <row r="163">
          <cell r="AS163">
            <v>0</v>
          </cell>
        </row>
        <row r="164">
          <cell r="AS164">
            <v>1554648.145335142</v>
          </cell>
        </row>
        <row r="165">
          <cell r="AS165">
            <v>26699188.563076738</v>
          </cell>
        </row>
        <row r="166">
          <cell r="AS166">
            <v>0</v>
          </cell>
        </row>
        <row r="167">
          <cell r="AS167">
            <v>-58205426.074018277</v>
          </cell>
        </row>
        <row r="168">
          <cell r="AS168">
            <v>43634202.968976058</v>
          </cell>
        </row>
        <row r="169">
          <cell r="AS169">
            <v>12127965.458034528</v>
          </cell>
        </row>
        <row r="170">
          <cell r="AS170">
            <v>13682613.603369668</v>
          </cell>
        </row>
        <row r="172">
          <cell r="AS172">
            <v>0</v>
          </cell>
        </row>
        <row r="186">
          <cell r="AS186">
            <v>204865.90493480573</v>
          </cell>
        </row>
        <row r="187">
          <cell r="AS187">
            <v>852481.82140059455</v>
          </cell>
        </row>
        <row r="188">
          <cell r="AS188">
            <v>1380223.1222298585</v>
          </cell>
        </row>
        <row r="189">
          <cell r="AS189">
            <v>82</v>
          </cell>
        </row>
        <row r="190">
          <cell r="AS190">
            <v>53</v>
          </cell>
        </row>
        <row r="192">
          <cell r="AS192">
            <v>21</v>
          </cell>
        </row>
        <row r="193">
          <cell r="AS193">
            <v>260062.16902062311</v>
          </cell>
        </row>
        <row r="194">
          <cell r="AS194">
            <v>433988.11219490622</v>
          </cell>
        </row>
        <row r="195">
          <cell r="AS195">
            <v>204865.9049348057</v>
          </cell>
        </row>
        <row r="196">
          <cell r="AS196">
            <v>204865.9049348057</v>
          </cell>
        </row>
        <row r="199">
          <cell r="AS199">
            <v>260062.16902062314</v>
          </cell>
        </row>
        <row r="200">
          <cell r="AS200">
            <v>433988.11219490611</v>
          </cell>
        </row>
        <row r="203">
          <cell r="AS203">
            <v>433988.11219490611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2"/>
      <sheetName val="Foglio1"/>
      <sheetName val="T"/>
      <sheetName val="General Inputs"/>
      <sheetName val="業者の口座名・番号"/>
      <sheetName val="TB"/>
      <sheetName val="Debt"/>
      <sheetName val="Tax"/>
      <sheetName val="Aging"/>
      <sheetName val="Development Budget"/>
      <sheetName val="Data"/>
      <sheetName val="Overview"/>
      <sheetName val="TAX POOL"/>
      <sheetName val="Input"/>
      <sheetName val="Hoboken IRR Analysis"/>
      <sheetName val="BREP III"/>
      <sheetName val="Balance"/>
      <sheetName val="Sample"/>
      <sheetName val="List"/>
      <sheetName val="lbo"/>
      <sheetName val="EBITDA"/>
      <sheetName val="Template"/>
      <sheetName val="4. TB - Current YTD"/>
      <sheetName val="Pro Forma, Page 1"/>
      <sheetName val="balance sheet"/>
      <sheetName val="Assumptions"/>
      <sheetName val="BS -PBC"/>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
      <sheetName val="Summary"/>
      <sheetName val="FPLE Summary"/>
      <sheetName val="Returns"/>
      <sheetName val="Assumptions"/>
      <sheetName val="Economics"/>
      <sheetName val="Sheet1"/>
      <sheetName val="Financials"/>
      <sheetName val="Expenses"/>
      <sheetName val="MMaint"/>
      <sheetName val="RevSummary"/>
      <sheetName val="MarketCapacity"/>
      <sheetName val="MarketSales"/>
      <sheetName val="TXUcontract"/>
      <sheetName val="TNPContract"/>
      <sheetName val="CPScontract"/>
      <sheetName val="NewContract"/>
      <sheetName val="FuelSummary"/>
      <sheetName val="FuelCost"/>
      <sheetName val="FuelTrans"/>
      <sheetName val="FuelIndices"/>
      <sheetName val="HeatBalances"/>
      <sheetName val="HeatRate"/>
      <sheetName val="Production"/>
      <sheetName val="EnergyRates"/>
      <sheetName val="Sources"/>
      <sheetName val="Income"/>
      <sheetName val="Tax"/>
      <sheetName val="Balances"/>
      <sheetName val="Depr"/>
      <sheetName val="Construction"/>
      <sheetName val="ChangeOrders"/>
      <sheetName val="ConstructLoan"/>
      <sheetName val="ContractAnalysis"/>
      <sheetName val="DebtSummary"/>
      <sheetName val="DebtBankSummary"/>
      <sheetName val="DebtOnBS"/>
      <sheetName val="DebtTermAssumptions"/>
      <sheetName val="Module1"/>
    </sheetNames>
    <sheetDataSet>
      <sheetData sheetId="0">
        <row r="6">
          <cell r="B6" t="str">
            <v>LAMAR POWER PARTNERS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_Sum"/>
      <sheetName val="Exec Sum by Supplier"/>
      <sheetName val="Exec Summary"/>
      <sheetName val="Est Overview"/>
      <sheetName val="Est Summary"/>
      <sheetName val="Est_Detail"/>
      <sheetName val="Spend_Sch"/>
      <sheetName val="Cancl_Sch"/>
      <sheetName val="Sheet2"/>
      <sheetName val="Junk"/>
      <sheetName val="Cancl_Prct"/>
      <sheetName val="Conduc"/>
      <sheetName val="Summary"/>
      <sheetName val="Cases"/>
    </sheetNames>
    <sheetDataSet>
      <sheetData sheetId="0"/>
      <sheetData sheetId="1"/>
      <sheetData sheetId="2"/>
      <sheetData sheetId="3"/>
      <sheetData sheetId="4"/>
      <sheetData sheetId="5">
        <row r="14">
          <cell r="G14">
            <v>197</v>
          </cell>
        </row>
      </sheetData>
      <sheetData sheetId="6"/>
      <sheetData sheetId="7"/>
      <sheetData sheetId="8"/>
      <sheetData sheetId="9"/>
      <sheetData sheetId="10"/>
      <sheetData sheetId="11"/>
      <sheetData sheetId="12"/>
      <sheetData sheetId="1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djusted"/>
      <sheetName val="Adjusted"/>
      <sheetName val="Capacity Factor"/>
      <sheetName val="Sheet1"/>
      <sheetName val="Sheet2"/>
      <sheetName val="Bar Chart"/>
      <sheetName val="Line Graph"/>
      <sheetName val="Sheet3"/>
      <sheetName val="Sheet4"/>
      <sheetName val="Sheet5"/>
      <sheetName val="Trend Analysis-Current"/>
      <sheetName val="Trend Analysis-Fwd"/>
      <sheetName val="Cover"/>
      <sheetName val="   O&amp;M  FORECAST  SUMMARY   "/>
      <sheetName val="Input"/>
      <sheetName val="TOC"/>
    </sheetNames>
    <sheetDataSet>
      <sheetData sheetId="0" refreshError="1">
        <row r="66">
          <cell r="D66">
            <v>1500</v>
          </cell>
        </row>
      </sheetData>
      <sheetData sheetId="1"/>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NTRY"/>
      <sheetName val="INTERCOMPANY ENTRY"/>
      <sheetName val="Allocation of Inc and Loss"/>
      <sheetName val="GROUP&amp;PALMS"/>
      <sheetName val="FPL&amp;SUBS"/>
      <sheetName val="GRPCAP&amp;SUBS"/>
      <sheetName val="ALANDCO&amp;SUBS"/>
      <sheetName val="FPLES&amp;SUBS"/>
      <sheetName val="FPLENERGY&amp;SUBS"/>
      <sheetName val="Prep_Point Sheets"/>
    </sheetNames>
    <sheetDataSet>
      <sheetData sheetId="0"/>
      <sheetData sheetId="1"/>
      <sheetData sheetId="2"/>
      <sheetData sheetId="3">
        <row r="24">
          <cell r="C24">
            <v>838418593</v>
          </cell>
        </row>
      </sheetData>
      <sheetData sheetId="4"/>
      <sheetData sheetId="5"/>
      <sheetData sheetId="6"/>
      <sheetData sheetId="7"/>
      <sheetData sheetId="8"/>
      <sheetData sheetId="9"/>
      <sheetData sheetId="1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ErrorMessages"/>
      <sheetName val="Sheet1"/>
      <sheetName val="Setup"/>
      <sheetName val="O&amp;M"/>
      <sheetName val="O&amp;MCosts"/>
      <sheetName val="Outages"/>
      <sheetName val="Financials"/>
      <sheetName val="Storage"/>
      <sheetName val="Hydro"/>
      <sheetName val="Wind"/>
      <sheetName val="Depreciation"/>
      <sheetName val="Targets"/>
      <sheetName val="Energy Prices"/>
      <sheetName val="CapSummary"/>
      <sheetName val="Generic Plants"/>
      <sheetName val="EnergyPriceSpikes"/>
      <sheetName val="SR Prices"/>
      <sheetName val="NSR Prices"/>
      <sheetName val="Reg Prices"/>
      <sheetName val="EA+Fuels Prices"/>
      <sheetName val="Capacity Prices"/>
      <sheetName val="Correlation Factors"/>
      <sheetName val="Hourly Profiles"/>
      <sheetName val="Unadjusted"/>
      <sheetName val="Fuels and EA Prices Work"/>
      <sheetName val="Feb 06"/>
    </sheetNames>
    <sheetDataSet>
      <sheetData sheetId="0" refreshError="1"/>
      <sheetData sheetId="1" refreshError="1"/>
      <sheetData sheetId="2" refreshError="1">
        <row r="2">
          <cell r="A2" t="str">
            <v>Gen_AB</v>
          </cell>
          <cell r="B2" t="str">
            <v>AL</v>
          </cell>
        </row>
        <row r="3">
          <cell r="A3" t="str">
            <v>Gen_AZ</v>
          </cell>
          <cell r="B3" t="str">
            <v>AS</v>
          </cell>
        </row>
        <row r="4">
          <cell r="A4" t="str">
            <v>Gen_BC</v>
          </cell>
          <cell r="B4" t="str">
            <v>AM</v>
          </cell>
        </row>
        <row r="5">
          <cell r="A5" t="str">
            <v>Gen_CANo</v>
          </cell>
          <cell r="B5" t="str">
            <v>AO</v>
          </cell>
        </row>
        <row r="6">
          <cell r="A6" t="str">
            <v>Gen_CASo</v>
          </cell>
          <cell r="B6" t="str">
            <v>AQ</v>
          </cell>
        </row>
        <row r="7">
          <cell r="A7" t="str">
            <v>Gen_Co</v>
          </cell>
          <cell r="B7" t="str">
            <v>AU</v>
          </cell>
        </row>
        <row r="8">
          <cell r="A8" t="str">
            <v>Gen_IDSo</v>
          </cell>
          <cell r="B8" t="str">
            <v>AT</v>
          </cell>
        </row>
        <row r="9">
          <cell r="A9" t="str">
            <v>Gen_MT</v>
          </cell>
          <cell r="B9" t="str">
            <v>AT</v>
          </cell>
        </row>
        <row r="10">
          <cell r="A10" t="str">
            <v>Gen_NM</v>
          </cell>
          <cell r="B10" t="str">
            <v>AS</v>
          </cell>
        </row>
        <row r="11">
          <cell r="A11" t="str">
            <v>Gen_NVNo</v>
          </cell>
          <cell r="B11" t="str">
            <v>AT</v>
          </cell>
        </row>
        <row r="12">
          <cell r="A12" t="str">
            <v>Gen_OWI</v>
          </cell>
          <cell r="B12" t="str">
            <v>AM</v>
          </cell>
        </row>
        <row r="13">
          <cell r="A13" t="str">
            <v>Gen_SoNV</v>
          </cell>
          <cell r="B13" t="str">
            <v>AQ</v>
          </cell>
        </row>
        <row r="14">
          <cell r="A14" t="str">
            <v>Gen_UT</v>
          </cell>
          <cell r="B14" t="str">
            <v>AT</v>
          </cell>
        </row>
        <row r="15">
          <cell r="A15" t="str">
            <v>Gen_WY</v>
          </cell>
          <cell r="B15" t="str">
            <v>AU</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ummary"/>
      <sheetName val="USD"/>
      <sheetName val="GBP"/>
      <sheetName val="EUR"/>
      <sheetName val="JPY"/>
    </sheetNames>
    <sheetDataSet>
      <sheetData sheetId="0" refreshError="1"/>
      <sheetData sheetId="1" refreshError="1">
        <row r="9">
          <cell r="N9">
            <v>0</v>
          </cell>
        </row>
        <row r="26">
          <cell r="N26">
            <v>0</v>
          </cell>
        </row>
      </sheetData>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Doc"/>
      <sheetName val="Cover"/>
      <sheetName val="WorkArea"/>
      <sheetName val="General_Inputs"/>
      <sheetName val="NCM_Sheet"/>
      <sheetName val="Forwards"/>
      <sheetName val="OptionValue"/>
      <sheetName val="PlantOptionality"/>
      <sheetName val="PlantData"/>
      <sheetName val="DayCounts"/>
      <sheetName val="RevisionHistory"/>
      <sheetName val="PPE valuation"/>
      <sheetName val="Unadjusted"/>
      <sheetName val="Sheet1"/>
      <sheetName val="Data"/>
      <sheetName val="Control"/>
      <sheetName val="Financials"/>
    </sheetNames>
    <sheetDataSet>
      <sheetData sheetId="0"/>
      <sheetData sheetId="1"/>
      <sheetData sheetId="2"/>
      <sheetData sheetId="3" refreshError="1">
        <row r="81">
          <cell r="E81">
            <v>1.75</v>
          </cell>
          <cell r="F81">
            <v>1.75</v>
          </cell>
          <cell r="G81">
            <v>1.75</v>
          </cell>
          <cell r="H81">
            <v>1.75</v>
          </cell>
          <cell r="I81">
            <v>1.75</v>
          </cell>
          <cell r="J81">
            <v>1.75</v>
          </cell>
          <cell r="K81">
            <v>1.75</v>
          </cell>
          <cell r="L81">
            <v>1.75</v>
          </cell>
          <cell r="M81">
            <v>1.75</v>
          </cell>
          <cell r="N81">
            <v>1.75</v>
          </cell>
          <cell r="O81">
            <v>1.75</v>
          </cell>
          <cell r="P81">
            <v>1.75</v>
          </cell>
          <cell r="Q81">
            <v>1.75</v>
          </cell>
        </row>
        <row r="89">
          <cell r="E89">
            <v>1.75</v>
          </cell>
          <cell r="F89">
            <v>1.75</v>
          </cell>
          <cell r="G89">
            <v>1.75</v>
          </cell>
          <cell r="H89">
            <v>1.75</v>
          </cell>
          <cell r="I89">
            <v>1.75</v>
          </cell>
          <cell r="J89">
            <v>1.75</v>
          </cell>
          <cell r="K89">
            <v>1.75</v>
          </cell>
          <cell r="L89">
            <v>1.75</v>
          </cell>
          <cell r="M89">
            <v>1.75</v>
          </cell>
          <cell r="N89">
            <v>1.75</v>
          </cell>
          <cell r="O89">
            <v>1.75</v>
          </cell>
          <cell r="P89">
            <v>1.75</v>
          </cell>
          <cell r="Q89">
            <v>1.75</v>
          </cell>
        </row>
        <row r="96">
          <cell r="E96">
            <v>1.75</v>
          </cell>
          <cell r="F96">
            <v>1.75</v>
          </cell>
          <cell r="G96">
            <v>1.75</v>
          </cell>
          <cell r="H96">
            <v>1.75</v>
          </cell>
          <cell r="I96">
            <v>1.75</v>
          </cell>
          <cell r="J96">
            <v>1.75</v>
          </cell>
          <cell r="K96">
            <v>1.75</v>
          </cell>
          <cell r="L96">
            <v>1.75</v>
          </cell>
          <cell r="M96">
            <v>1.75</v>
          </cell>
          <cell r="N96">
            <v>1.75</v>
          </cell>
          <cell r="O96">
            <v>1.75</v>
          </cell>
          <cell r="P96">
            <v>1.75</v>
          </cell>
          <cell r="Q96">
            <v>1.75</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
      <sheetName val="Assume1"/>
      <sheetName val="Assume2"/>
      <sheetName val="FS"/>
      <sheetName val="Depr"/>
      <sheetName val="Tax"/>
      <sheetName val="TermCo"/>
      <sheetName val="MktCo"/>
      <sheetName val="IntPipe"/>
      <sheetName val="USPipe"/>
      <sheetName val="Liqfac"/>
      <sheetName val="LNG_2004_04_06"/>
      <sheetName val="General_Inputs"/>
      <sheetName val="Input"/>
      <sheetName val="Detail"/>
      <sheetName val="FPLEReturns"/>
      <sheetName val="Indices"/>
      <sheetName val="Scenario"/>
      <sheetName val="FPLGroup"/>
      <sheetName val="TOC"/>
    </sheetNames>
    <sheetDataSet>
      <sheetData sheetId="0"/>
      <sheetData sheetId="1"/>
      <sheetData sheetId="2"/>
      <sheetData sheetId="3" refreshError="1">
        <row r="3">
          <cell r="C3">
            <v>8.5000000000000006E-2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FOR SOL"/>
      <sheetName val="CWIP &amp; PP&amp;E BAL BY GROUP"/>
      <sheetName val="MAY ACCRUAL"/>
      <sheetName val="CHECK TABLE"/>
      <sheetName val="cwip may 02"/>
      <sheetName val="DESCRIPTION TABLE"/>
      <sheetName val="Tables"/>
      <sheetName val="1999 ACCRUAL"/>
      <sheetName val="held for resale"/>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Revenue"/>
      <sheetName val="MMaint"/>
      <sheetName val="Expenses"/>
      <sheetName val="Income Comparison"/>
      <sheetName val="o&amp;m 2000 Budget"/>
      <sheetName val="O&amp;M 2000 Summary"/>
      <sheetName val="FuelSummary"/>
      <sheetName val="FuelCost"/>
      <sheetName val="FuelTrans"/>
      <sheetName val="FuelPrice"/>
      <sheetName val="HeatBalances"/>
      <sheetName val="HeatRate"/>
      <sheetName val="Production"/>
      <sheetName val="EnergyRates"/>
      <sheetName val="MarketSales"/>
      <sheetName val="TUcontract"/>
      <sheetName val="TNPContract"/>
      <sheetName val="CPScontract"/>
      <sheetName val="NewContract"/>
      <sheetName val="EMT Inputs"/>
      <sheetName val="EMT Assump"/>
      <sheetName val="EMT Mwh Sum"/>
      <sheetName val="EMT mmbtu Sum"/>
      <sheetName val="EMT Gas Sum"/>
      <sheetName val="EMT Profit Sum"/>
      <sheetName val="EMT Est Takes"/>
      <sheetName val="EMT Market Price"/>
      <sheetName val="EMT Contract Takes"/>
      <sheetName val="EMT Tu Detail"/>
      <sheetName val="EMT TNP Detail"/>
      <sheetName val="EMT Cons Detail"/>
      <sheetName val="EMT Transmission"/>
      <sheetName val="Executive Summary"/>
      <sheetName val="Write Up"/>
      <sheetName val="Total Revenues"/>
      <sheetName val="Market Data Det Contract Rev"/>
      <sheetName val="Plant Costs"/>
      <sheetName val="Total Costs"/>
      <sheetName val="Contract Revenues"/>
      <sheetName val="Summary"/>
      <sheetName val="Lamar Fuel"/>
      <sheetName val="Econom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96">
          <cell r="S96">
            <v>30</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Detail"/>
      <sheetName val="Assumptions"/>
      <sheetName val="Cap Rate Development"/>
      <sheetName val="1&amp;2 Trial Balance"/>
      <sheetName val="Depreciation (2)"/>
      <sheetName val="Income Stmt (07)"/>
      <sheetName val="Cash Stmt (07)"/>
      <sheetName val="Income Stmt (08-11)"/>
      <sheetName val="Cash Stmt (08)"/>
      <sheetName val="Rev Template"/>
      <sheetName val="G&amp;A Exp Template"/>
      <sheetName val="Prod O&amp;M Summary"/>
      <sheetName val="Capital"/>
      <sheetName val="Revenue"/>
      <sheetName val="Depreciation"/>
      <sheetName val="Mgmt Fee"/>
      <sheetName val="Monthly Production"/>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dex"/>
      <sheetName val="Input"/>
      <sheetName val="(A-1)Book to Tax Recon"/>
      <sheetName val="(B-1)Trial Balance"/>
      <sheetName val="(C-1) Prepaid Insurance"/>
      <sheetName val="(C-2) Sec 263A"/>
      <sheetName val="(C-3) Middle Tier"/>
      <sheetName val="(C-4) Franchise Tax"/>
      <sheetName val="(C-5) PTC"/>
      <sheetName val="(D-1) State Depreciation"/>
      <sheetName val="(D-2 thru 25) Depreciation"/>
      <sheetName val="(G-1)Apportionment"/>
      <sheetName val="Prep_Point Sheets"/>
      <sheetName val="Provision"/>
      <sheetName val="Provision to Return Reconciliat"/>
      <sheetName val="Correspondence"/>
      <sheetName val="Carryforward"/>
      <sheetName val="Research"/>
      <sheetName val="Returns"/>
      <sheetName val="PTC"/>
      <sheetName val="TELES"/>
      <sheetName val="FS"/>
    </sheetNames>
    <sheetDataSet>
      <sheetData sheetId="0"/>
      <sheetData sheetId="1"/>
      <sheetData sheetId="2"/>
      <sheetData sheetId="3"/>
      <sheetData sheetId="4"/>
      <sheetData sheetId="5"/>
      <sheetData sheetId="6"/>
      <sheetData sheetId="7" refreshError="1">
        <row r="11">
          <cell r="A11" t="str">
            <v>2804000 CAPITALIZED DEVELOPMENT COSTS</v>
          </cell>
        </row>
        <row r="12">
          <cell r="A12" t="str">
            <v>3600000 DEFERRED TAX LIABILITY: Federal</v>
          </cell>
        </row>
        <row r="13">
          <cell r="A13" t="str">
            <v>3600100 DEFERRED TAX LIABILITY: State</v>
          </cell>
        </row>
        <row r="14">
          <cell r="A14" t="str">
            <v>3810000 ADDITIONAL PAID IN CAPITAL</v>
          </cell>
        </row>
        <row r="15">
          <cell r="A15" t="str">
            <v>5440200 LAND LEASE / ROYALTY &amp; OPTIONS - VARIABLE</v>
          </cell>
        </row>
        <row r="16">
          <cell r="A16" t="str">
            <v>5620100 LICENSES PERMITS &amp; FEES: Local County</v>
          </cell>
        </row>
        <row r="17">
          <cell r="A17" t="str">
            <v>5750300 OUTSIDE SERVICES: Engineering</v>
          </cell>
        </row>
        <row r="18">
          <cell r="A18" t="str">
            <v>5750320 OUTSIDE SERVICES: Construction</v>
          </cell>
        </row>
        <row r="19">
          <cell r="A19" t="str">
            <v>5750400 OUTSIDE SERVICES: General Business Consulting</v>
          </cell>
        </row>
        <row r="20">
          <cell r="A20" t="str">
            <v>5980003 FICO RECON:  Labor Distribution</v>
          </cell>
        </row>
        <row r="21">
          <cell r="A21" t="str">
            <v>5980005 FICO RECON:  Assessments</v>
          </cell>
        </row>
        <row r="22">
          <cell r="A22" t="str">
            <v>5990025 SETTLEMENT - Land Lease/Royalty-Variable</v>
          </cell>
        </row>
        <row r="23">
          <cell r="A23" t="str">
            <v>5990031 SETTLEMENT - License Permits &amp; Fines-G&amp;A</v>
          </cell>
        </row>
        <row r="24">
          <cell r="A24" t="str">
            <v>5990039 SETTLEMENT - Outside Services - Engineering</v>
          </cell>
        </row>
        <row r="25">
          <cell r="A25" t="str">
            <v>5990041 SETTLEMENT - Outside Services - Construction</v>
          </cell>
        </row>
        <row r="26">
          <cell r="A26" t="str">
            <v>5990042 SETTLEMENT - Outside Services - Consulting</v>
          </cell>
        </row>
        <row r="27">
          <cell r="A27" t="str">
            <v>6000000 EQUITY IN EARNINGS</v>
          </cell>
        </row>
        <row r="28">
          <cell r="A28" t="str">
            <v>6800000 CURRENT FIT EXPENSE</v>
          </cell>
        </row>
        <row r="29">
          <cell r="A29" t="str">
            <v>6801000 CURRENT SIT EXPENSE</v>
          </cell>
        </row>
        <row r="30">
          <cell r="A30" t="str">
            <v>6802000 DEFERRED FIT EXPENSE</v>
          </cell>
        </row>
        <row r="31">
          <cell r="A31" t="str">
            <v>6803000 DEFERRED SIT EXPENSE</v>
          </cell>
        </row>
        <row r="32">
          <cell r="A32" t="str">
            <v>6805000 CURRENT TAX CREDITS</v>
          </cell>
        </row>
        <row r="34">
          <cell r="A34" t="str">
            <v>NET (INCOME)/LOSS</v>
          </cell>
        </row>
        <row r="39">
          <cell r="A39" t="str">
            <v>NO EXPENSES AT MIDDLE TIER AT 8/31/2003 TO BE CAPITALIZED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気を付けること"/>
      <sheetName val="業者の口座名・番号"/>
      <sheetName val="Sheet2"/>
      <sheetName val="支払依頼書１"/>
      <sheetName val="支払依頼書２"/>
      <sheetName val="支払依頼書３"/>
      <sheetName val="勘定推移（上半期）"/>
      <sheetName val="勘定推移（下半期）"/>
      <sheetName val="消費税"/>
      <sheetName val="減価償却"/>
      <sheetName val="貯蔵品管理(1)Artisan2"/>
      <sheetName val="貯蔵品管理（2）Artisan3"/>
      <sheetName val="勘定明細"/>
      <sheetName val="月次報告"/>
      <sheetName val="資金繰り"/>
      <sheetName val="入金管理表"/>
      <sheetName val="売上集計"/>
      <sheetName val="出張旅費規定"/>
      <sheetName val="経費推移明細"/>
      <sheetName val="《振込・振替管理表》"/>
      <sheetName val="Sheet15"/>
      <sheetName val="Sheet12"/>
      <sheetName val="Foglio1"/>
      <sheetName val="Tower 1 Recs"/>
      <sheetName val="T"/>
      <sheetName val="Whole Thing"/>
      <sheetName val="Categories"/>
      <sheetName val="Sheet1"/>
      <sheetName val="Capital Input"/>
      <sheetName val="Regressions"/>
      <sheetName val="Control Download"/>
      <sheetName val="Inputs"/>
      <sheetName val="Pru Pref Rtn_14%"/>
      <sheetName val="Budget Period Act _ Date"/>
      <sheetName val=" Pers Prop"/>
      <sheetName val="Accounts Receivable"/>
      <sheetName val="Assns"/>
      <sheetName val="Loan Fees"/>
      <sheetName val="RCN EY cash flow summary"/>
      <sheetName val="Input"/>
      <sheetName val="Balance"/>
      <sheetName val="EMB_SEPS"/>
      <sheetName val="Merge for mailing"/>
      <sheetName val="Control"/>
      <sheetName val="DCF"/>
      <sheetName val="Master Price"/>
      <sheetName val="Cashflow (Over-Under)"/>
      <sheetName val="P&amp;L"/>
      <sheetName val="Graph2"/>
      <sheetName val="Graph3"/>
      <sheetName val="９年度SP予測（ガイド）"/>
      <sheetName val="９年度ｶｰﾄﾞ予測（ガイド）"/>
      <sheetName val="販売ｽｹｼﾞｭｰﾙ "/>
      <sheetName val="KA行"/>
      <sheetName val="登記"/>
      <sheetName val="Approved Renov Payment Schedule"/>
      <sheetName val="G3 - PBA Valuations"/>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OLD"/>
      <sheetName val="FPLENERGY&amp;SUBS-OLD"/>
      <sheetName val="TAX_EXTRACT_2008"/>
    </sheetNames>
    <sheetDataSet>
      <sheetData sheetId="0">
        <row r="3">
          <cell r="E3" t="str">
            <v>FPL Group, Inc. &amp; Subsidiaries</v>
          </cell>
        </row>
        <row r="4">
          <cell r="E4" t="str">
            <v>2003 Consolidated Oregon Income Tax Allocations (OLD WAY)</v>
          </cell>
        </row>
        <row r="6">
          <cell r="E6" t="str">
            <v>FPL Group</v>
          </cell>
          <cell r="F6" t="str">
            <v>Alandco &amp;</v>
          </cell>
          <cell r="K6" t="str">
            <v>Turner &amp;</v>
          </cell>
          <cell r="L6" t="str">
            <v>Sagebrush</v>
          </cell>
          <cell r="M6" t="str">
            <v>Tract.</v>
          </cell>
          <cell r="P6" t="str">
            <v>Consolidated</v>
          </cell>
        </row>
        <row r="7">
          <cell r="C7" t="str">
            <v>FPL Group</v>
          </cell>
          <cell r="D7" t="str">
            <v>FPL &amp; Subs</v>
          </cell>
          <cell r="E7" t="str">
            <v>Capital &amp; Subs</v>
          </cell>
          <cell r="F7" t="str">
            <v>Subs</v>
          </cell>
          <cell r="G7" t="str">
            <v>EMB Invest.</v>
          </cell>
          <cell r="H7" t="str">
            <v>Mayberry</v>
          </cell>
          <cell r="I7" t="str">
            <v>FPLE &amp; Subs</v>
          </cell>
          <cell r="K7" t="str">
            <v>Subs</v>
          </cell>
          <cell r="L7" t="str">
            <v>Partner 16</v>
          </cell>
          <cell r="M7" t="str">
            <v>Urb Ren</v>
          </cell>
          <cell r="N7" t="str">
            <v>Total</v>
          </cell>
          <cell r="P7" t="str">
            <v>Total</v>
          </cell>
          <cell r="R7" t="str">
            <v>Amt/App</v>
          </cell>
        </row>
        <row r="9">
          <cell r="E9" t="str">
            <v xml:space="preserve"> </v>
          </cell>
        </row>
        <row r="10">
          <cell r="A10" t="str">
            <v>Oregon Taxable Income</v>
          </cell>
          <cell r="C10">
            <v>0</v>
          </cell>
          <cell r="D10">
            <v>0</v>
          </cell>
          <cell r="E10">
            <v>0</v>
          </cell>
          <cell r="F10">
            <v>0</v>
          </cell>
          <cell r="G10">
            <v>0</v>
          </cell>
          <cell r="H10">
            <v>0</v>
          </cell>
          <cell r="I10">
            <v>-14931796</v>
          </cell>
          <cell r="K10">
            <v>0</v>
          </cell>
          <cell r="L10">
            <v>0</v>
          </cell>
          <cell r="M10">
            <v>0</v>
          </cell>
          <cell r="N10">
            <v>-14931796</v>
          </cell>
          <cell r="P10">
            <v>-871673</v>
          </cell>
        </row>
        <row r="12">
          <cell r="A12" t="str">
            <v>Regular Tax (6.6%)</v>
          </cell>
          <cell r="C12">
            <v>0</v>
          </cell>
          <cell r="D12">
            <v>0</v>
          </cell>
          <cell r="E12">
            <v>0</v>
          </cell>
          <cell r="F12">
            <v>0</v>
          </cell>
          <cell r="G12">
            <v>0</v>
          </cell>
          <cell r="H12">
            <v>0</v>
          </cell>
          <cell r="I12">
            <v>-985498.53600000008</v>
          </cell>
          <cell r="K12">
            <v>0</v>
          </cell>
          <cell r="L12">
            <v>0</v>
          </cell>
          <cell r="M12">
            <v>0</v>
          </cell>
          <cell r="N12">
            <v>-985498.53600000008</v>
          </cell>
          <cell r="P12">
            <v>10</v>
          </cell>
          <cell r="R12">
            <v>985508.53600000008</v>
          </cell>
        </row>
        <row r="14">
          <cell r="A14" t="str">
            <v>Actual Tax</v>
          </cell>
          <cell r="C14">
            <v>0</v>
          </cell>
          <cell r="D14">
            <v>0</v>
          </cell>
          <cell r="E14">
            <v>0</v>
          </cell>
          <cell r="F14">
            <v>0</v>
          </cell>
          <cell r="G14">
            <v>0</v>
          </cell>
          <cell r="H14">
            <v>0</v>
          </cell>
          <cell r="I14">
            <v>-985498.53600000008</v>
          </cell>
          <cell r="K14">
            <v>0</v>
          </cell>
          <cell r="L14">
            <v>0</v>
          </cell>
          <cell r="M14">
            <v>0</v>
          </cell>
          <cell r="N14">
            <v>-985498.53600000008</v>
          </cell>
          <cell r="P14">
            <v>10</v>
          </cell>
          <cell r="R14">
            <v>985508.53600000008</v>
          </cell>
        </row>
        <row r="16">
          <cell r="A16" t="str">
            <v>Less: Tax Credits</v>
          </cell>
          <cell r="C16">
            <v>0</v>
          </cell>
          <cell r="D16">
            <v>0</v>
          </cell>
          <cell r="E16">
            <v>0</v>
          </cell>
          <cell r="F16">
            <v>0</v>
          </cell>
          <cell r="G16">
            <v>0</v>
          </cell>
          <cell r="H16">
            <v>0</v>
          </cell>
          <cell r="I16">
            <v>0</v>
          </cell>
          <cell r="K16">
            <v>0</v>
          </cell>
          <cell r="L16">
            <v>0</v>
          </cell>
          <cell r="M16">
            <v>0</v>
          </cell>
          <cell r="N16">
            <v>0</v>
          </cell>
          <cell r="P16">
            <v>0</v>
          </cell>
        </row>
        <row r="18">
          <cell r="A18" t="str">
            <v>Net Oregon Income Tax</v>
          </cell>
          <cell r="C18">
            <v>0</v>
          </cell>
          <cell r="D18">
            <v>0</v>
          </cell>
          <cell r="E18">
            <v>0</v>
          </cell>
          <cell r="F18">
            <v>0</v>
          </cell>
          <cell r="G18">
            <v>0</v>
          </cell>
          <cell r="H18">
            <v>0</v>
          </cell>
          <cell r="I18">
            <v>-985498.53600000008</v>
          </cell>
          <cell r="K18">
            <v>0</v>
          </cell>
          <cell r="L18">
            <v>0</v>
          </cell>
          <cell r="M18">
            <v>0</v>
          </cell>
          <cell r="N18">
            <v>-985498.53600000008</v>
          </cell>
          <cell r="P18">
            <v>10</v>
          </cell>
          <cell r="R18">
            <v>985508.53600000008</v>
          </cell>
        </row>
        <row r="20">
          <cell r="A20" t="str">
            <v xml:space="preserve">2003 Payments </v>
          </cell>
          <cell r="C20">
            <v>0</v>
          </cell>
          <cell r="D20">
            <v>0</v>
          </cell>
          <cell r="E20">
            <v>0</v>
          </cell>
          <cell r="F20">
            <v>0</v>
          </cell>
          <cell r="G20">
            <v>0</v>
          </cell>
          <cell r="H20">
            <v>0</v>
          </cell>
          <cell r="I20">
            <v>0</v>
          </cell>
          <cell r="K20">
            <v>0</v>
          </cell>
          <cell r="L20">
            <v>0</v>
          </cell>
          <cell r="M20">
            <v>0</v>
          </cell>
          <cell r="N20">
            <v>0</v>
          </cell>
          <cell r="P20">
            <v>0</v>
          </cell>
          <cell r="R20">
            <v>0</v>
          </cell>
        </row>
        <row r="22">
          <cell r="A22" t="str">
            <v>Balance due (To) From</v>
          </cell>
          <cell r="C22">
            <v>0</v>
          </cell>
          <cell r="D22">
            <v>0</v>
          </cell>
          <cell r="E22">
            <v>0</v>
          </cell>
          <cell r="F22">
            <v>0</v>
          </cell>
          <cell r="G22">
            <v>0</v>
          </cell>
          <cell r="H22">
            <v>0</v>
          </cell>
          <cell r="I22">
            <v>-985498.53600000008</v>
          </cell>
          <cell r="K22">
            <v>0</v>
          </cell>
          <cell r="L22">
            <v>0</v>
          </cell>
          <cell r="M22">
            <v>0</v>
          </cell>
          <cell r="N22">
            <v>-985498.53600000008</v>
          </cell>
          <cell r="P22">
            <v>10</v>
          </cell>
          <cell r="R22">
            <v>985508.53600000008</v>
          </cell>
        </row>
        <row r="23">
          <cell r="A23" t="str">
            <v>Cushion/Excess Cash</v>
          </cell>
          <cell r="N23">
            <v>0</v>
          </cell>
          <cell r="P23">
            <v>0</v>
          </cell>
          <cell r="R23">
            <v>0</v>
          </cell>
        </row>
        <row r="24">
          <cell r="A24" t="str">
            <v>Payment</v>
          </cell>
          <cell r="C24">
            <v>0</v>
          </cell>
          <cell r="D24">
            <v>0</v>
          </cell>
          <cell r="I24">
            <v>-985498.53600000008</v>
          </cell>
          <cell r="N24">
            <v>-985498.53600000008</v>
          </cell>
          <cell r="P24">
            <v>10</v>
          </cell>
          <cell r="R24">
            <v>985508.53600000008</v>
          </cell>
        </row>
        <row r="25">
          <cell r="R25" t="str">
            <v>DETRIMENT</v>
          </cell>
        </row>
      </sheetData>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amp; E"/>
      <sheetName val="O &amp; M"/>
    </sheetNames>
    <sheetDataSet>
      <sheetData sheetId="0"/>
      <sheetData sheetId="1">
        <row r="5">
          <cell r="T5" t="str">
            <v>2000-12-31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DREV"/>
      <sheetName val="ALDSTMT"/>
      <sheetName val="BLMSTMT"/>
      <sheetName val="BLMSUM 97"/>
      <sheetName val="BLMSUM 96"/>
      <sheetName val="BLMSUM 96 (2)"/>
      <sheetName val="BUCKREV"/>
      <sheetName val="BUCK"/>
      <sheetName val="CHEMQUEST"/>
      <sheetName val="KLEE"/>
      <sheetName val="IVANOV"/>
      <sheetName val="KIME"/>
      <sheetName val="ROSENTHAL"/>
      <sheetName val="SCCHECK REQU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ummary"/>
      <sheetName val="FIN_SUM"/>
      <sheetName val="IC"/>
      <sheetName val="P_COST"/>
      <sheetName val="D_COST"/>
      <sheetName val="ASS"/>
      <sheetName val="Budget"/>
      <sheetName val="MONTHLY"/>
      <sheetName val="MKT"/>
      <sheetName val="CALPINE"/>
      <sheetName val="REV"/>
      <sheetName val="CF"/>
      <sheetName val="RTNS"/>
      <sheetName val="O&amp;M"/>
      <sheetName val="MISC"/>
      <sheetName val="DRAW"/>
      <sheetName val="DRAW_BREAK"/>
      <sheetName val="IDC"/>
      <sheetName val="FINC"/>
      <sheetName val="DEPR"/>
      <sheetName val="TAXES"/>
      <sheetName val="BS"/>
      <sheetName val="CHANGES"/>
    </sheetNames>
    <sheetDataSet>
      <sheetData sheetId="0"/>
      <sheetData sheetId="1"/>
      <sheetData sheetId="2"/>
      <sheetData sheetId="3"/>
      <sheetData sheetId="4"/>
      <sheetData sheetId="5" refreshError="1">
        <row r="15">
          <cell r="E15">
            <v>193.1</v>
          </cell>
        </row>
        <row r="16">
          <cell r="E16">
            <v>154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rian TG Nov"/>
      <sheetName val="M002_001"/>
      <sheetName val="DANDE"/>
      <sheetName val="M002_006 (2)"/>
      <sheetName val="M002_011"/>
      <sheetName val="M002_002"/>
      <sheetName val="M002_003"/>
      <sheetName val="M002_004"/>
      <sheetName val="M002_005"/>
      <sheetName val="M002_006"/>
      <sheetName val="M002_007"/>
      <sheetName val="M002_008"/>
      <sheetName val="M002_00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nt roll"/>
      <sheetName val="REAG Preliminary Valuat."/>
      <sheetName val="Ashurst Report"/>
      <sheetName val="Pirelli_billed"/>
      <sheetName val="Perimeter Summary"/>
      <sheetName val="Input"/>
      <sheetName val="Model"/>
      <sheetName val="FRIENDS CF Special"/>
      <sheetName val="FRIENDS_model"/>
      <sheetName val="Roll-Over"/>
      <sheetName val="Database - Economics"/>
      <sheetName val="Database - Eyechart"/>
      <sheetName val="Graphs"/>
      <sheetName val="Eyechart for Pitch"/>
      <sheetName val="Exec Summary"/>
      <sheetName val="Comparables"/>
      <sheetName val="Input - Global"/>
      <sheetName val="Assumptions"/>
      <sheetName val="Audit"/>
      <sheetName val="Database - Comparables"/>
      <sheetName val="Database - Tenant"/>
      <sheetName val="Database - AtlasLoader"/>
      <sheetName val="Import_Data"/>
      <sheetName val="Input - Scenarios"/>
      <sheetName val="GECIS"/>
      <sheetName val="ControlTablesI"/>
      <sheetName val="ControlTablesII"/>
      <sheetName val="Change-His"/>
      <sheetName val="Caveats on PVM2000"/>
      <sheetName val="REAG Input (old)"/>
      <sheetName val="FRIENDS Special (old)"/>
      <sheetName val="RiskRollover"/>
      <sheetName val="brep2"/>
      <sheetName val="Assumptions Rollup"/>
      <sheetName val="Foglio1"/>
      <sheetName val="Inputs"/>
      <sheetName val="H(Act)"/>
      <sheetName val="Details"/>
      <sheetName val="BQT AV (Kit)"/>
      <sheetName val="Fee"/>
      <sheetName val="Lounge"/>
      <sheetName val="Other"/>
      <sheetName val="Outlets"/>
      <sheetName val="Overhead"/>
      <sheetName val="Rooms"/>
      <sheetName val="RS MB"/>
      <sheetName val="Hyperion"/>
      <sheetName val="H(Bud)"/>
      <sheetName val="R-PL Year"/>
      <sheetName val="AcqIS"/>
      <sheetName val="AcqBSCF"/>
    </sheetNames>
    <sheetDataSet>
      <sheetData sheetId="0" refreshError="1"/>
      <sheetData sheetId="1" refreshError="1"/>
      <sheetData sheetId="2" refreshError="1"/>
      <sheetData sheetId="3" refreshError="1"/>
      <sheetData sheetId="4" refreshError="1"/>
      <sheetData sheetId="5" refreshError="1"/>
      <sheetData sheetId="6" refreshError="1">
        <row r="1">
          <cell r="A1">
            <v>26</v>
          </cell>
        </row>
        <row r="141">
          <cell r="AA141">
            <v>1250678.6373281791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3">
          <cell r="D33">
            <v>0.12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Estimate Calculation"/>
      <sheetName val="ABS Break out - MTD"/>
      <sheetName val="Account vs Category"/>
      <sheetName val="ABS Break out YTD"/>
      <sheetName val="9 Line Estimate"/>
      <sheetName val="estimate"/>
      <sheetName val="resi-abs"/>
      <sheetName val="Daily"/>
      <sheetName val="MTD"/>
      <sheetName val="YTD"/>
      <sheetName val="INPUT to GLOTODAY"/>
      <sheetName val="Sheet2"/>
      <sheetName val="MTD 9 Line"/>
      <sheetName val="Model"/>
      <sheetName val="Assumptions"/>
      <sheetName val="DBMortgage"/>
      <sheetName val="New Juris"/>
      <sheetName val="Progressives"/>
      <sheetName val="Header"/>
      <sheetName val="Min Gain 1996"/>
      <sheetName val="STVAR"/>
      <sheetName val="PORTFOLIO"/>
      <sheetName val="new est format"/>
      <sheetName val="Drop Down"/>
    </sheetNames>
    <sheetDataSet>
      <sheetData sheetId="0">
        <row r="9">
          <cell r="A9" t="str">
            <v>ASSET BACKED SECURITIES</v>
          </cell>
        </row>
      </sheetData>
      <sheetData sheetId="1"/>
      <sheetData sheetId="2"/>
      <sheetData sheetId="3"/>
      <sheetData sheetId="4"/>
      <sheetData sheetId="5"/>
      <sheetData sheetId="6"/>
      <sheetData sheetId="7"/>
      <sheetData sheetId="8"/>
      <sheetData sheetId="9" refreshError="1">
        <row r="9">
          <cell r="A9" t="str">
            <v>ASSET BACKED SECURITIES</v>
          </cell>
          <cell r="D9">
            <v>18.631370000000008</v>
          </cell>
          <cell r="F9">
            <v>0</v>
          </cell>
          <cell r="G9">
            <v>0</v>
          </cell>
          <cell r="H9">
            <v>0</v>
          </cell>
          <cell r="I9">
            <v>0</v>
          </cell>
          <cell r="K9">
            <v>0</v>
          </cell>
          <cell r="L9">
            <v>139.78436888989995</v>
          </cell>
          <cell r="M9">
            <v>-0.15926010202465921</v>
          </cell>
          <cell r="N9">
            <v>-98.075890000000001</v>
          </cell>
          <cell r="O9">
            <v>60.180588787875344</v>
          </cell>
        </row>
        <row r="10">
          <cell r="A10" t="str">
            <v>COMMERCIAL ASSET SECURITIZATION</v>
          </cell>
          <cell r="D10">
            <v>820.45963215419977</v>
          </cell>
          <cell r="F10">
            <v>0</v>
          </cell>
          <cell r="G10">
            <v>-856.375</v>
          </cell>
          <cell r="H10">
            <v>0</v>
          </cell>
          <cell r="I10">
            <v>0</v>
          </cell>
          <cell r="K10">
            <v>-856.375</v>
          </cell>
          <cell r="L10">
            <v>245.95990811979996</v>
          </cell>
          <cell r="M10">
            <v>-0.80349959600840948</v>
          </cell>
          <cell r="N10">
            <v>-47.5</v>
          </cell>
          <cell r="O10">
            <v>161.74104067799158</v>
          </cell>
        </row>
        <row r="11">
          <cell r="A11" t="str">
            <v>CONDUITS</v>
          </cell>
          <cell r="D11">
            <v>0</v>
          </cell>
          <cell r="F11">
            <v>98.966000000000008</v>
          </cell>
          <cell r="G11">
            <v>-6.0750000000000002</v>
          </cell>
          <cell r="H11">
            <v>1.6669999999999998</v>
          </cell>
          <cell r="I11">
            <v>0</v>
          </cell>
          <cell r="K11">
            <v>94.558000000000007</v>
          </cell>
          <cell r="L11">
            <v>0</v>
          </cell>
          <cell r="M11">
            <v>0</v>
          </cell>
          <cell r="N11">
            <v>0</v>
          </cell>
          <cell r="O11">
            <v>94.558000000000007</v>
          </cell>
        </row>
        <row r="12">
          <cell r="A12" t="str">
            <v>DEUTSCHE MORTGAGE CAPITAL</v>
          </cell>
          <cell r="D12">
            <v>0</v>
          </cell>
          <cell r="F12">
            <v>0</v>
          </cell>
          <cell r="G12">
            <v>0</v>
          </cell>
          <cell r="H12">
            <v>0</v>
          </cell>
          <cell r="I12">
            <v>0</v>
          </cell>
          <cell r="K12">
            <v>0</v>
          </cell>
          <cell r="L12">
            <v>0</v>
          </cell>
          <cell r="M12">
            <v>0</v>
          </cell>
          <cell r="N12">
            <v>0</v>
          </cell>
          <cell r="O12">
            <v>0</v>
          </cell>
        </row>
        <row r="13">
          <cell r="A13" t="str">
            <v>FRANCHISE ASSET SECURITIZATION</v>
          </cell>
          <cell r="D13">
            <v>-27.093650302100013</v>
          </cell>
          <cell r="F13">
            <v>0</v>
          </cell>
          <cell r="G13">
            <v>0</v>
          </cell>
          <cell r="H13">
            <v>0</v>
          </cell>
          <cell r="I13">
            <v>0</v>
          </cell>
          <cell r="K13">
            <v>0</v>
          </cell>
          <cell r="L13">
            <v>-6.3158700000000003</v>
          </cell>
          <cell r="M13">
            <v>-1.5871500235598406E-2</v>
          </cell>
          <cell r="N13">
            <v>0</v>
          </cell>
          <cell r="O13">
            <v>-33.425391802335632</v>
          </cell>
        </row>
        <row r="14">
          <cell r="A14" t="str">
            <v>LEGACY PORTFOLIO</v>
          </cell>
          <cell r="D14">
            <v>-91.127010000000013</v>
          </cell>
          <cell r="F14">
            <v>0</v>
          </cell>
          <cell r="G14">
            <v>0</v>
          </cell>
          <cell r="H14">
            <v>0</v>
          </cell>
          <cell r="I14">
            <v>0</v>
          </cell>
          <cell r="K14">
            <v>0</v>
          </cell>
          <cell r="L14">
            <v>18.401210000000003</v>
          </cell>
          <cell r="M14">
            <v>0</v>
          </cell>
          <cell r="N14">
            <v>0</v>
          </cell>
          <cell r="O14">
            <v>-72.725800000000021</v>
          </cell>
        </row>
        <row r="15">
          <cell r="A15" t="str">
            <v>MORTGAGE BACKED SECURITIES</v>
          </cell>
          <cell r="D15">
            <v>182.28502999999998</v>
          </cell>
          <cell r="F15">
            <v>0</v>
          </cell>
          <cell r="G15">
            <v>0</v>
          </cell>
          <cell r="H15">
            <v>0</v>
          </cell>
          <cell r="I15">
            <v>0</v>
          </cell>
          <cell r="K15">
            <v>0</v>
          </cell>
          <cell r="L15">
            <v>21.021070000000005</v>
          </cell>
          <cell r="M15">
            <v>-2.4937401291662797</v>
          </cell>
          <cell r="N15">
            <v>-100</v>
          </cell>
          <cell r="O15">
            <v>100.81235987083376</v>
          </cell>
        </row>
        <row r="16">
          <cell r="A16" t="str">
            <v>MORTGAGE JOINT VENTURE</v>
          </cell>
          <cell r="D16">
            <v>0</v>
          </cell>
          <cell r="F16">
            <v>0</v>
          </cell>
          <cell r="G16">
            <v>0</v>
          </cell>
          <cell r="H16">
            <v>0</v>
          </cell>
          <cell r="I16">
            <v>0</v>
          </cell>
          <cell r="K16">
            <v>0</v>
          </cell>
          <cell r="L16">
            <v>0</v>
          </cell>
          <cell r="M16">
            <v>0</v>
          </cell>
          <cell r="N16">
            <v>0</v>
          </cell>
          <cell r="O16">
            <v>0</v>
          </cell>
        </row>
        <row r="17">
          <cell r="A17" t="str">
            <v>MUNICIPALS</v>
          </cell>
          <cell r="D17">
            <v>0</v>
          </cell>
          <cell r="F17">
            <v>0</v>
          </cell>
          <cell r="G17">
            <v>0</v>
          </cell>
          <cell r="H17">
            <v>0</v>
          </cell>
          <cell r="I17">
            <v>0</v>
          </cell>
          <cell r="K17">
            <v>0</v>
          </cell>
          <cell r="L17">
            <v>3.25509</v>
          </cell>
          <cell r="M17">
            <v>0</v>
          </cell>
          <cell r="N17">
            <v>0</v>
          </cell>
          <cell r="O17">
            <v>3.25509</v>
          </cell>
        </row>
        <row r="18">
          <cell r="A18" t="str">
            <v>STRUCTURED CMO</v>
          </cell>
          <cell r="D18">
            <v>0</v>
          </cell>
          <cell r="F18">
            <v>0</v>
          </cell>
          <cell r="G18">
            <v>0</v>
          </cell>
          <cell r="H18">
            <v>0</v>
          </cell>
          <cell r="I18">
            <v>0</v>
          </cell>
          <cell r="K18">
            <v>0</v>
          </cell>
          <cell r="L18">
            <v>32.208204338600005</v>
          </cell>
          <cell r="M18">
            <v>-3.3415077439743979E-2</v>
          </cell>
          <cell r="N18">
            <v>-28.984690000000001</v>
          </cell>
          <cell r="O18">
            <v>3.1900992611602565</v>
          </cell>
        </row>
        <row r="19">
          <cell r="A19" t="str">
            <v>SUBTOTAL</v>
          </cell>
          <cell r="D19">
            <v>903.15537185209962</v>
          </cell>
          <cell r="F19">
            <v>98.966000000000008</v>
          </cell>
          <cell r="G19">
            <v>-862.45</v>
          </cell>
          <cell r="H19">
            <v>1.6669999999999998</v>
          </cell>
          <cell r="I19">
            <v>0</v>
          </cell>
          <cell r="K19">
            <v>-761.81700000000012</v>
          </cell>
          <cell r="L19">
            <v>454.31398134829993</v>
          </cell>
          <cell r="M19">
            <v>-3.5057864048746907</v>
          </cell>
          <cell r="N19">
            <v>-274.56057999999996</v>
          </cell>
          <cell r="O19">
            <v>317.5859867955254</v>
          </cell>
        </row>
        <row r="20">
          <cell r="A20" t="str">
            <v>ASIA MBS/ABS</v>
          </cell>
          <cell r="D20">
            <v>0</v>
          </cell>
          <cell r="F20">
            <v>0</v>
          </cell>
          <cell r="G20">
            <v>0</v>
          </cell>
          <cell r="H20">
            <v>0</v>
          </cell>
          <cell r="I20">
            <v>0</v>
          </cell>
          <cell r="K20">
            <v>0</v>
          </cell>
          <cell r="L20">
            <v>0</v>
          </cell>
          <cell r="M20">
            <v>0</v>
          </cell>
          <cell r="N20">
            <v>0</v>
          </cell>
          <cell r="O20">
            <v>0</v>
          </cell>
        </row>
        <row r="21">
          <cell r="A21" t="str">
            <v>SUBTOTAL</v>
          </cell>
          <cell r="D21">
            <v>0</v>
          </cell>
          <cell r="F21">
            <v>0</v>
          </cell>
          <cell r="G21">
            <v>0</v>
          </cell>
          <cell r="H21">
            <v>0</v>
          </cell>
          <cell r="I21">
            <v>0</v>
          </cell>
          <cell r="K21">
            <v>0</v>
          </cell>
          <cell r="L21">
            <v>0</v>
          </cell>
          <cell r="M21">
            <v>0</v>
          </cell>
          <cell r="N21">
            <v>0</v>
          </cell>
          <cell r="O21">
            <v>0</v>
          </cell>
        </row>
        <row r="22">
          <cell r="A22" t="str">
            <v>USD</v>
          </cell>
          <cell r="D22">
            <v>903.15537185209962</v>
          </cell>
          <cell r="F22">
            <v>98.966000000000008</v>
          </cell>
          <cell r="G22">
            <v>-862.45</v>
          </cell>
          <cell r="H22">
            <v>1.6669999999999998</v>
          </cell>
          <cell r="I22">
            <v>0</v>
          </cell>
          <cell r="K22">
            <v>-761.81700000000012</v>
          </cell>
          <cell r="L22">
            <v>454.31398134829993</v>
          </cell>
          <cell r="M22">
            <v>-3.5057864048746907</v>
          </cell>
          <cell r="N22">
            <v>-274.56057999999996</v>
          </cell>
          <cell r="O22">
            <v>317.5859867955254</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st History"/>
      <sheetName val="Makeup Water Analysis"/>
      <sheetName val="General Water Demands"/>
      <sheetName val="Specific Water Demands"/>
      <sheetName val="Dispatch Summary"/>
      <sheetName val="Cost Data Entry"/>
      <sheetName val="Parameter Data Entry"/>
      <sheetName val="Cost Summary"/>
      <sheetName val="Process Flow Diagram"/>
      <sheetName val="Raw Water"/>
      <sheetName val="Lime Soda Softener"/>
      <sheetName val="Acid Feed"/>
      <sheetName val="Multimedia Filter"/>
      <sheetName val="Cooling Tower"/>
      <sheetName val="MU RO Acid Feed"/>
      <sheetName val="Makeup Reverse Osmosis"/>
      <sheetName val="H+ SAC"/>
      <sheetName val="Na+ SAC"/>
      <sheetName val="H+ WAC"/>
      <sheetName val="Na+ WAC"/>
      <sheetName val="MU Degassifier"/>
      <sheetName val="SBA IX"/>
      <sheetName val="Mixed Bed IX"/>
      <sheetName val="Offsite Mixed Bed IX"/>
      <sheetName val="WW RO Degassifier"/>
      <sheetName val="WW RO Caustic Feed"/>
      <sheetName val="Wastewater Reverse Osmosis"/>
      <sheetName val="BD Multimedia Filter"/>
      <sheetName val="BC Acid Feed "/>
      <sheetName val="Brine Concentrator"/>
      <sheetName val="Crystallizer"/>
      <sheetName val="Evap Pond"/>
      <sheetName val="Equivalent Weights"/>
      <sheetName val="Drop Down Lists"/>
      <sheetName val="NPV Calculator"/>
      <sheetName val="Template Re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 val="STL"/>
      <sheetName val="Journal Entry"/>
      <sheetName val="Control"/>
      <sheetName val="Trader Recap Mgr Report"/>
      <sheetName val="ST Corr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sheetName val="Assumptions"/>
      <sheetName val="Assumptions-Major Maintanence"/>
      <sheetName val="employees"/>
      <sheetName val="operating costs"/>
      <sheetName val="capital expenditures"/>
      <sheetName val="Major Maintenance"/>
      <sheetName val="Repair-Replace"/>
      <sheetName val="Fleet Support"/>
      <sheetName val="non-operating costs"/>
      <sheetName val="Treated water"/>
      <sheetName val="CTG Water Injection and Washes"/>
      <sheetName val="Cooling Tower"/>
      <sheetName val="Mont"/>
      <sheetName val="Volumetric NCM"/>
      <sheetName val="12-070 FAS 91"/>
      <sheetName val="#REF"/>
    </sheetNames>
    <sheetDataSet>
      <sheetData sheetId="0" refreshError="1"/>
      <sheetData sheetId="1" refreshError="1">
        <row r="2">
          <cell r="A2" t="str">
            <v>"F" Technology, Everett Delta Power Project</v>
          </cell>
        </row>
      </sheetData>
      <sheetData sheetId="2" refreshError="1"/>
      <sheetData sheetId="3" refreshError="1"/>
      <sheetData sheetId="4" refreshError="1">
        <row r="6">
          <cell r="B6">
            <v>1</v>
          </cell>
          <cell r="C6">
            <v>2</v>
          </cell>
          <cell r="D6">
            <v>3</v>
          </cell>
          <cell r="E6">
            <v>4</v>
          </cell>
          <cell r="F6">
            <v>5</v>
          </cell>
          <cell r="G6">
            <v>6</v>
          </cell>
          <cell r="H6">
            <v>7</v>
          </cell>
          <cell r="I6">
            <v>8</v>
          </cell>
          <cell r="J6">
            <v>9</v>
          </cell>
          <cell r="K6">
            <v>10</v>
          </cell>
          <cell r="L6">
            <v>11</v>
          </cell>
          <cell r="M6">
            <v>12</v>
          </cell>
        </row>
        <row r="9">
          <cell r="B9">
            <v>18</v>
          </cell>
          <cell r="C9">
            <v>18</v>
          </cell>
          <cell r="D9">
            <v>18</v>
          </cell>
          <cell r="E9">
            <v>18</v>
          </cell>
          <cell r="F9">
            <v>18</v>
          </cell>
          <cell r="G9">
            <v>18</v>
          </cell>
          <cell r="H9">
            <v>18</v>
          </cell>
          <cell r="I9">
            <v>18</v>
          </cell>
          <cell r="J9">
            <v>4</v>
          </cell>
          <cell r="K9">
            <v>18</v>
          </cell>
          <cell r="L9">
            <v>18</v>
          </cell>
          <cell r="M9">
            <v>18</v>
          </cell>
        </row>
        <row r="10">
          <cell r="B10">
            <v>46671.73333333333</v>
          </cell>
          <cell r="C10">
            <v>46671.73333333333</v>
          </cell>
          <cell r="D10">
            <v>46671.73333333333</v>
          </cell>
          <cell r="E10">
            <v>46671.73333333333</v>
          </cell>
          <cell r="F10">
            <v>46671.73333333333</v>
          </cell>
          <cell r="G10">
            <v>46671.73333333333</v>
          </cell>
          <cell r="H10">
            <v>46671.73333333333</v>
          </cell>
          <cell r="I10">
            <v>46671.73333333333</v>
          </cell>
          <cell r="J10">
            <v>210022.8</v>
          </cell>
          <cell r="K10">
            <v>46671.73333333333</v>
          </cell>
          <cell r="L10">
            <v>46671.73333333333</v>
          </cell>
          <cell r="M10">
            <v>46671.73333333333</v>
          </cell>
        </row>
        <row r="11">
          <cell r="B11">
            <v>840091.2</v>
          </cell>
          <cell r="C11">
            <v>840091.2</v>
          </cell>
          <cell r="D11">
            <v>840091.2</v>
          </cell>
          <cell r="E11">
            <v>840091.2</v>
          </cell>
          <cell r="F11">
            <v>840091.2</v>
          </cell>
          <cell r="G11">
            <v>840091.2</v>
          </cell>
          <cell r="H11">
            <v>840091.2</v>
          </cell>
          <cell r="I11">
            <v>840091.2</v>
          </cell>
          <cell r="J11">
            <v>840091.2</v>
          </cell>
          <cell r="K11">
            <v>840091.2</v>
          </cell>
          <cell r="L11">
            <v>840091.2</v>
          </cell>
          <cell r="M11">
            <v>840091.2</v>
          </cell>
        </row>
        <row r="12">
          <cell r="B12">
            <v>1.27</v>
          </cell>
          <cell r="C12">
            <v>1.27</v>
          </cell>
          <cell r="D12">
            <v>1.27</v>
          </cell>
          <cell r="E12">
            <v>1.27</v>
          </cell>
          <cell r="F12">
            <v>1.27</v>
          </cell>
          <cell r="G12">
            <v>1.27</v>
          </cell>
          <cell r="H12">
            <v>1.27</v>
          </cell>
          <cell r="I12">
            <v>1.27</v>
          </cell>
          <cell r="J12">
            <v>1.27</v>
          </cell>
          <cell r="K12">
            <v>1.27</v>
          </cell>
          <cell r="L12">
            <v>1.27</v>
          </cell>
          <cell r="M12">
            <v>1.27</v>
          </cell>
        </row>
        <row r="13">
          <cell r="B13">
            <v>1066915.824</v>
          </cell>
          <cell r="C13">
            <v>1066915.824</v>
          </cell>
          <cell r="D13">
            <v>1066915.824</v>
          </cell>
          <cell r="E13">
            <v>1066915.824</v>
          </cell>
          <cell r="F13">
            <v>1066915.824</v>
          </cell>
          <cell r="G13">
            <v>1066915.824</v>
          </cell>
          <cell r="H13">
            <v>1066915.824</v>
          </cell>
          <cell r="I13">
            <v>1066915.824</v>
          </cell>
          <cell r="J13">
            <v>1066915.824</v>
          </cell>
          <cell r="K13">
            <v>1066915.824</v>
          </cell>
          <cell r="L13">
            <v>1066915.824</v>
          </cell>
          <cell r="M13">
            <v>1066915.824</v>
          </cell>
        </row>
        <row r="15">
          <cell r="B15">
            <v>0.12</v>
          </cell>
          <cell r="C15">
            <v>0.12</v>
          </cell>
          <cell r="D15">
            <v>0.12</v>
          </cell>
          <cell r="E15">
            <v>0.12</v>
          </cell>
          <cell r="F15">
            <v>0.12</v>
          </cell>
          <cell r="G15">
            <v>0.12</v>
          </cell>
          <cell r="H15">
            <v>0.12</v>
          </cell>
          <cell r="I15">
            <v>0.12</v>
          </cell>
          <cell r="J15">
            <v>0.12</v>
          </cell>
          <cell r="K15">
            <v>0.12</v>
          </cell>
          <cell r="L15">
            <v>0.12</v>
          </cell>
          <cell r="M15">
            <v>0.12</v>
          </cell>
        </row>
        <row r="16">
          <cell r="B16">
            <v>0.08</v>
          </cell>
          <cell r="C16">
            <v>0.08</v>
          </cell>
          <cell r="D16">
            <v>0.08</v>
          </cell>
          <cell r="E16">
            <v>0.08</v>
          </cell>
          <cell r="F16">
            <v>0.08</v>
          </cell>
          <cell r="G16">
            <v>0.08</v>
          </cell>
          <cell r="H16">
            <v>0.08</v>
          </cell>
          <cell r="I16">
            <v>0.08</v>
          </cell>
          <cell r="J16">
            <v>0.08</v>
          </cell>
          <cell r="K16">
            <v>0.08</v>
          </cell>
          <cell r="L16">
            <v>0.08</v>
          </cell>
          <cell r="M16">
            <v>0.08</v>
          </cell>
        </row>
        <row r="17">
          <cell r="B17">
            <v>39187.199999999997</v>
          </cell>
          <cell r="C17">
            <v>39187.199999999997</v>
          </cell>
          <cell r="D17">
            <v>39187.199999999997</v>
          </cell>
          <cell r="E17">
            <v>39187.199999999997</v>
          </cell>
          <cell r="F17">
            <v>39187.199999999997</v>
          </cell>
          <cell r="G17">
            <v>39187.199999999997</v>
          </cell>
          <cell r="H17">
            <v>39187.199999999997</v>
          </cell>
          <cell r="I17">
            <v>39187.199999999997</v>
          </cell>
          <cell r="J17">
            <v>39187.199999999997</v>
          </cell>
          <cell r="K17">
            <v>39187.199999999997</v>
          </cell>
          <cell r="L17">
            <v>39187.199999999997</v>
          </cell>
          <cell r="M17">
            <v>39187.199999999997</v>
          </cell>
        </row>
        <row r="18">
          <cell r="B18">
            <v>38105.599999999999</v>
          </cell>
          <cell r="C18">
            <v>38105.599999999999</v>
          </cell>
          <cell r="D18">
            <v>38105.599999999999</v>
          </cell>
          <cell r="E18">
            <v>38105.599999999999</v>
          </cell>
          <cell r="F18">
            <v>38105.599999999999</v>
          </cell>
          <cell r="G18">
            <v>38105.599999999999</v>
          </cell>
          <cell r="H18">
            <v>38105.599999999999</v>
          </cell>
          <cell r="I18">
            <v>38105.599999999999</v>
          </cell>
          <cell r="J18">
            <v>38105.599999999999</v>
          </cell>
          <cell r="K18">
            <v>38105.599999999999</v>
          </cell>
          <cell r="L18">
            <v>38105.599999999999</v>
          </cell>
          <cell r="M18">
            <v>38105.599999999999</v>
          </cell>
        </row>
        <row r="19">
          <cell r="B19">
            <v>0</v>
          </cell>
          <cell r="C19">
            <v>0</v>
          </cell>
          <cell r="D19">
            <v>0</v>
          </cell>
          <cell r="E19">
            <v>0</v>
          </cell>
          <cell r="F19">
            <v>0</v>
          </cell>
          <cell r="G19">
            <v>0</v>
          </cell>
          <cell r="H19">
            <v>0</v>
          </cell>
          <cell r="I19">
            <v>0</v>
          </cell>
          <cell r="J19">
            <v>0</v>
          </cell>
          <cell r="K19">
            <v>0</v>
          </cell>
          <cell r="L19">
            <v>0</v>
          </cell>
          <cell r="M19">
            <v>0</v>
          </cell>
        </row>
        <row r="20">
          <cell r="B20">
            <v>1144208.6240000001</v>
          </cell>
          <cell r="C20">
            <v>1144208.6240000001</v>
          </cell>
          <cell r="D20">
            <v>1144208.6240000001</v>
          </cell>
          <cell r="E20">
            <v>1144208.6240000001</v>
          </cell>
          <cell r="F20">
            <v>1144208.6240000001</v>
          </cell>
          <cell r="G20">
            <v>1144208.6240000001</v>
          </cell>
          <cell r="H20">
            <v>1144208.6240000001</v>
          </cell>
          <cell r="I20">
            <v>1144208.6240000001</v>
          </cell>
          <cell r="J20">
            <v>1144208.6240000001</v>
          </cell>
          <cell r="K20">
            <v>1144208.6240000001</v>
          </cell>
          <cell r="L20">
            <v>1144208.6240000001</v>
          </cell>
          <cell r="M20">
            <v>1144208.6240000001</v>
          </cell>
        </row>
        <row r="22">
          <cell r="B22">
            <v>1</v>
          </cell>
          <cell r="C22">
            <v>2</v>
          </cell>
          <cell r="D22">
            <v>3</v>
          </cell>
          <cell r="E22">
            <v>4</v>
          </cell>
          <cell r="F22">
            <v>5</v>
          </cell>
          <cell r="G22">
            <v>6</v>
          </cell>
          <cell r="H22">
            <v>7</v>
          </cell>
          <cell r="I22">
            <v>8</v>
          </cell>
          <cell r="J22">
            <v>9</v>
          </cell>
          <cell r="K22">
            <v>10</v>
          </cell>
          <cell r="L22">
            <v>11</v>
          </cell>
          <cell r="M22">
            <v>12</v>
          </cell>
        </row>
        <row r="25">
          <cell r="C25" t="str">
            <v># employees/classification</v>
          </cell>
        </row>
        <row r="26">
          <cell r="B26">
            <v>1</v>
          </cell>
          <cell r="C26">
            <v>1</v>
          </cell>
          <cell r="D26">
            <v>1</v>
          </cell>
          <cell r="E26">
            <v>1</v>
          </cell>
          <cell r="F26">
            <v>1</v>
          </cell>
          <cell r="G26">
            <v>1</v>
          </cell>
          <cell r="H26">
            <v>1</v>
          </cell>
          <cell r="I26">
            <v>1</v>
          </cell>
          <cell r="J26">
            <v>1</v>
          </cell>
          <cell r="K26">
            <v>1</v>
          </cell>
          <cell r="L26">
            <v>1</v>
          </cell>
          <cell r="M26">
            <v>1</v>
          </cell>
        </row>
        <row r="27">
          <cell r="B27">
            <v>0</v>
          </cell>
          <cell r="C27">
            <v>0</v>
          </cell>
          <cell r="D27">
            <v>0</v>
          </cell>
          <cell r="E27">
            <v>0</v>
          </cell>
          <cell r="F27">
            <v>0</v>
          </cell>
          <cell r="G27">
            <v>0</v>
          </cell>
          <cell r="H27">
            <v>0</v>
          </cell>
          <cell r="I27">
            <v>0</v>
          </cell>
          <cell r="J27">
            <v>0</v>
          </cell>
          <cell r="K27">
            <v>0</v>
          </cell>
          <cell r="L27">
            <v>0</v>
          </cell>
          <cell r="M27">
            <v>0</v>
          </cell>
        </row>
        <row r="28">
          <cell r="B28">
            <v>1</v>
          </cell>
          <cell r="C28">
            <v>1</v>
          </cell>
          <cell r="D28">
            <v>1</v>
          </cell>
          <cell r="E28">
            <v>1</v>
          </cell>
          <cell r="F28">
            <v>1</v>
          </cell>
          <cell r="G28">
            <v>1</v>
          </cell>
          <cell r="H28">
            <v>1</v>
          </cell>
          <cell r="I28">
            <v>1</v>
          </cell>
          <cell r="J28">
            <v>1</v>
          </cell>
          <cell r="K28">
            <v>1</v>
          </cell>
          <cell r="L28">
            <v>1</v>
          </cell>
          <cell r="M28">
            <v>1</v>
          </cell>
        </row>
        <row r="29">
          <cell r="B29">
            <v>0</v>
          </cell>
          <cell r="C29">
            <v>0</v>
          </cell>
          <cell r="D29">
            <v>0</v>
          </cell>
          <cell r="E29">
            <v>0</v>
          </cell>
          <cell r="F29">
            <v>0</v>
          </cell>
          <cell r="G29">
            <v>0</v>
          </cell>
          <cell r="H29">
            <v>0</v>
          </cell>
          <cell r="I29">
            <v>0</v>
          </cell>
          <cell r="J29">
            <v>0</v>
          </cell>
          <cell r="K29">
            <v>0</v>
          </cell>
          <cell r="L29">
            <v>0</v>
          </cell>
          <cell r="M29">
            <v>0</v>
          </cell>
        </row>
        <row r="30">
          <cell r="B30">
            <v>1</v>
          </cell>
          <cell r="C30">
            <v>1</v>
          </cell>
          <cell r="D30">
            <v>1</v>
          </cell>
          <cell r="E30">
            <v>1</v>
          </cell>
          <cell r="F30">
            <v>1</v>
          </cell>
          <cell r="G30">
            <v>1</v>
          </cell>
          <cell r="H30">
            <v>1</v>
          </cell>
          <cell r="I30">
            <v>1</v>
          </cell>
          <cell r="J30">
            <v>1</v>
          </cell>
          <cell r="K30">
            <v>1</v>
          </cell>
          <cell r="L30">
            <v>1</v>
          </cell>
          <cell r="M30">
            <v>1</v>
          </cell>
        </row>
        <row r="31">
          <cell r="B31">
            <v>0</v>
          </cell>
          <cell r="C31">
            <v>0</v>
          </cell>
          <cell r="D31">
            <v>0</v>
          </cell>
          <cell r="E31">
            <v>0</v>
          </cell>
          <cell r="F31">
            <v>0</v>
          </cell>
          <cell r="G31">
            <v>0</v>
          </cell>
          <cell r="H31">
            <v>0</v>
          </cell>
          <cell r="I31">
            <v>0</v>
          </cell>
          <cell r="J31">
            <v>0</v>
          </cell>
          <cell r="K31">
            <v>0</v>
          </cell>
          <cell r="L31">
            <v>0</v>
          </cell>
          <cell r="M31">
            <v>0</v>
          </cell>
        </row>
        <row r="32">
          <cell r="B32">
            <v>1</v>
          </cell>
          <cell r="C32">
            <v>1</v>
          </cell>
          <cell r="D32">
            <v>1</v>
          </cell>
          <cell r="E32">
            <v>1</v>
          </cell>
          <cell r="F32">
            <v>1</v>
          </cell>
          <cell r="G32">
            <v>1</v>
          </cell>
          <cell r="H32">
            <v>1</v>
          </cell>
          <cell r="I32">
            <v>1</v>
          </cell>
          <cell r="J32">
            <v>1</v>
          </cell>
          <cell r="K32">
            <v>1</v>
          </cell>
          <cell r="L32">
            <v>1</v>
          </cell>
          <cell r="M32">
            <v>1</v>
          </cell>
        </row>
        <row r="33">
          <cell r="B33">
            <v>4</v>
          </cell>
          <cell r="C33">
            <v>4</v>
          </cell>
          <cell r="D33">
            <v>4</v>
          </cell>
          <cell r="E33">
            <v>4</v>
          </cell>
          <cell r="F33">
            <v>4</v>
          </cell>
          <cell r="G33">
            <v>4</v>
          </cell>
          <cell r="H33">
            <v>4</v>
          </cell>
          <cell r="I33">
            <v>4</v>
          </cell>
          <cell r="J33">
            <v>4</v>
          </cell>
          <cell r="K33">
            <v>4</v>
          </cell>
          <cell r="L33">
            <v>4</v>
          </cell>
          <cell r="M33">
            <v>4</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10</v>
          </cell>
          <cell r="C36">
            <v>10</v>
          </cell>
          <cell r="D36">
            <v>10</v>
          </cell>
          <cell r="E36">
            <v>10</v>
          </cell>
          <cell r="F36">
            <v>10</v>
          </cell>
          <cell r="G36">
            <v>10</v>
          </cell>
          <cell r="H36">
            <v>10</v>
          </cell>
          <cell r="I36">
            <v>10</v>
          </cell>
          <cell r="J36">
            <v>10</v>
          </cell>
          <cell r="K36">
            <v>10</v>
          </cell>
          <cell r="L36">
            <v>10</v>
          </cell>
          <cell r="M36">
            <v>10</v>
          </cell>
        </row>
        <row r="37">
          <cell r="B37">
            <v>18</v>
          </cell>
          <cell r="C37">
            <v>18</v>
          </cell>
          <cell r="D37">
            <v>18</v>
          </cell>
          <cell r="E37">
            <v>18</v>
          </cell>
          <cell r="F37">
            <v>18</v>
          </cell>
          <cell r="G37">
            <v>18</v>
          </cell>
          <cell r="H37">
            <v>18</v>
          </cell>
          <cell r="I37">
            <v>18</v>
          </cell>
          <cell r="J37">
            <v>4</v>
          </cell>
          <cell r="K37">
            <v>18</v>
          </cell>
          <cell r="L37">
            <v>18</v>
          </cell>
          <cell r="M37">
            <v>18</v>
          </cell>
        </row>
        <row r="39">
          <cell r="B39">
            <v>2080</v>
          </cell>
          <cell r="C39">
            <v>2080</v>
          </cell>
          <cell r="D39">
            <v>2080</v>
          </cell>
          <cell r="E39">
            <v>2080</v>
          </cell>
          <cell r="F39">
            <v>2080</v>
          </cell>
          <cell r="G39">
            <v>2080</v>
          </cell>
          <cell r="H39">
            <v>2080</v>
          </cell>
          <cell r="I39">
            <v>2080</v>
          </cell>
          <cell r="J39">
            <v>2080</v>
          </cell>
          <cell r="K39">
            <v>2080</v>
          </cell>
          <cell r="L39">
            <v>2080</v>
          </cell>
          <cell r="M39">
            <v>2080</v>
          </cell>
        </row>
        <row r="41">
          <cell r="B41" t="str">
            <v>$/Hr Base</v>
          </cell>
        </row>
        <row r="42">
          <cell r="B42">
            <v>43</v>
          </cell>
          <cell r="C42">
            <v>43</v>
          </cell>
          <cell r="D42">
            <v>43</v>
          </cell>
          <cell r="E42">
            <v>43</v>
          </cell>
          <cell r="F42">
            <v>43</v>
          </cell>
          <cell r="G42">
            <v>43</v>
          </cell>
          <cell r="H42">
            <v>43</v>
          </cell>
          <cell r="I42">
            <v>43</v>
          </cell>
          <cell r="J42">
            <v>43</v>
          </cell>
          <cell r="K42">
            <v>43</v>
          </cell>
          <cell r="L42">
            <v>43</v>
          </cell>
          <cell r="M42">
            <v>43</v>
          </cell>
        </row>
        <row r="43">
          <cell r="B43">
            <v>0</v>
          </cell>
          <cell r="C43">
            <v>0</v>
          </cell>
          <cell r="D43">
            <v>0</v>
          </cell>
          <cell r="E43">
            <v>0</v>
          </cell>
          <cell r="F43">
            <v>0</v>
          </cell>
          <cell r="G43">
            <v>0</v>
          </cell>
          <cell r="H43">
            <v>0</v>
          </cell>
          <cell r="I43">
            <v>0</v>
          </cell>
          <cell r="J43">
            <v>0</v>
          </cell>
          <cell r="K43">
            <v>0</v>
          </cell>
          <cell r="L43">
            <v>0</v>
          </cell>
          <cell r="M43">
            <v>0</v>
          </cell>
        </row>
        <row r="44">
          <cell r="B44">
            <v>17</v>
          </cell>
          <cell r="C44">
            <v>17</v>
          </cell>
          <cell r="D44">
            <v>17</v>
          </cell>
          <cell r="E44">
            <v>17</v>
          </cell>
          <cell r="F44">
            <v>17</v>
          </cell>
          <cell r="G44">
            <v>17</v>
          </cell>
          <cell r="H44">
            <v>17</v>
          </cell>
          <cell r="I44">
            <v>17</v>
          </cell>
          <cell r="J44">
            <v>17</v>
          </cell>
          <cell r="K44">
            <v>17</v>
          </cell>
          <cell r="L44">
            <v>17</v>
          </cell>
          <cell r="M44">
            <v>17</v>
          </cell>
        </row>
        <row r="45">
          <cell r="B45">
            <v>0</v>
          </cell>
          <cell r="C45">
            <v>0</v>
          </cell>
          <cell r="D45">
            <v>0</v>
          </cell>
          <cell r="E45">
            <v>0</v>
          </cell>
          <cell r="F45">
            <v>0</v>
          </cell>
          <cell r="G45">
            <v>0</v>
          </cell>
          <cell r="H45">
            <v>0</v>
          </cell>
          <cell r="I45">
            <v>0</v>
          </cell>
          <cell r="J45">
            <v>0</v>
          </cell>
          <cell r="K45">
            <v>0</v>
          </cell>
          <cell r="L45">
            <v>0</v>
          </cell>
          <cell r="M45">
            <v>0</v>
          </cell>
        </row>
        <row r="46">
          <cell r="B46">
            <v>22</v>
          </cell>
          <cell r="C46">
            <v>22</v>
          </cell>
          <cell r="D46">
            <v>22</v>
          </cell>
          <cell r="E46">
            <v>22</v>
          </cell>
          <cell r="F46">
            <v>22</v>
          </cell>
          <cell r="G46">
            <v>22</v>
          </cell>
          <cell r="H46">
            <v>22</v>
          </cell>
          <cell r="I46">
            <v>22</v>
          </cell>
          <cell r="J46">
            <v>22</v>
          </cell>
          <cell r="K46">
            <v>22</v>
          </cell>
          <cell r="L46">
            <v>22</v>
          </cell>
          <cell r="M46">
            <v>22</v>
          </cell>
        </row>
        <row r="47">
          <cell r="B47">
            <v>0</v>
          </cell>
          <cell r="C47">
            <v>0</v>
          </cell>
          <cell r="D47">
            <v>0</v>
          </cell>
          <cell r="E47">
            <v>0</v>
          </cell>
          <cell r="F47">
            <v>0</v>
          </cell>
          <cell r="G47">
            <v>0</v>
          </cell>
          <cell r="H47">
            <v>0</v>
          </cell>
          <cell r="I47">
            <v>0</v>
          </cell>
          <cell r="J47">
            <v>0</v>
          </cell>
          <cell r="K47">
            <v>0</v>
          </cell>
          <cell r="L47">
            <v>0</v>
          </cell>
          <cell r="M47">
            <v>0</v>
          </cell>
        </row>
        <row r="48">
          <cell r="B48">
            <v>26</v>
          </cell>
          <cell r="C48">
            <v>26</v>
          </cell>
          <cell r="D48">
            <v>26</v>
          </cell>
          <cell r="E48">
            <v>26</v>
          </cell>
          <cell r="F48">
            <v>26</v>
          </cell>
          <cell r="G48">
            <v>26</v>
          </cell>
          <cell r="H48">
            <v>26</v>
          </cell>
          <cell r="I48">
            <v>26</v>
          </cell>
          <cell r="J48">
            <v>26</v>
          </cell>
          <cell r="K48">
            <v>26</v>
          </cell>
          <cell r="L48">
            <v>26</v>
          </cell>
          <cell r="M48">
            <v>26</v>
          </cell>
        </row>
        <row r="49">
          <cell r="B49">
            <v>22</v>
          </cell>
          <cell r="C49">
            <v>22</v>
          </cell>
          <cell r="D49">
            <v>22</v>
          </cell>
          <cell r="E49">
            <v>22</v>
          </cell>
          <cell r="F49">
            <v>22</v>
          </cell>
          <cell r="G49">
            <v>22</v>
          </cell>
          <cell r="H49">
            <v>22</v>
          </cell>
          <cell r="I49">
            <v>22</v>
          </cell>
          <cell r="J49">
            <v>22</v>
          </cell>
          <cell r="K49">
            <v>22</v>
          </cell>
          <cell r="L49">
            <v>22</v>
          </cell>
          <cell r="M49">
            <v>22</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19</v>
          </cell>
          <cell r="C52">
            <v>19</v>
          </cell>
          <cell r="D52">
            <v>19</v>
          </cell>
          <cell r="E52">
            <v>19</v>
          </cell>
          <cell r="F52">
            <v>19</v>
          </cell>
          <cell r="G52">
            <v>19</v>
          </cell>
          <cell r="H52">
            <v>19</v>
          </cell>
          <cell r="I52">
            <v>19</v>
          </cell>
          <cell r="J52">
            <v>19</v>
          </cell>
          <cell r="K52">
            <v>19</v>
          </cell>
          <cell r="L52">
            <v>19</v>
          </cell>
          <cell r="M52">
            <v>19</v>
          </cell>
        </row>
        <row r="53">
          <cell r="B53">
            <v>149</v>
          </cell>
          <cell r="C53">
            <v>149</v>
          </cell>
          <cell r="D53">
            <v>149</v>
          </cell>
          <cell r="E53">
            <v>149</v>
          </cell>
          <cell r="F53">
            <v>149</v>
          </cell>
          <cell r="G53">
            <v>149</v>
          </cell>
          <cell r="H53">
            <v>149</v>
          </cell>
          <cell r="I53">
            <v>149</v>
          </cell>
          <cell r="J53">
            <v>149</v>
          </cell>
          <cell r="K53">
            <v>149</v>
          </cell>
          <cell r="L53">
            <v>149</v>
          </cell>
          <cell r="M53">
            <v>149</v>
          </cell>
        </row>
        <row r="56">
          <cell r="B56">
            <v>1</v>
          </cell>
          <cell r="C56">
            <v>1</v>
          </cell>
          <cell r="D56">
            <v>1</v>
          </cell>
          <cell r="E56">
            <v>1</v>
          </cell>
          <cell r="F56">
            <v>1</v>
          </cell>
          <cell r="G56">
            <v>1</v>
          </cell>
          <cell r="H56">
            <v>1</v>
          </cell>
          <cell r="I56">
            <v>1</v>
          </cell>
          <cell r="J56">
            <v>1</v>
          </cell>
          <cell r="K56">
            <v>1</v>
          </cell>
          <cell r="L56">
            <v>1</v>
          </cell>
          <cell r="M56">
            <v>1</v>
          </cell>
        </row>
        <row r="59">
          <cell r="B59">
            <v>1</v>
          </cell>
          <cell r="C59">
            <v>2</v>
          </cell>
          <cell r="D59">
            <v>3</v>
          </cell>
          <cell r="E59">
            <v>4</v>
          </cell>
          <cell r="F59">
            <v>5</v>
          </cell>
          <cell r="G59">
            <v>6</v>
          </cell>
          <cell r="H59">
            <v>7</v>
          </cell>
          <cell r="I59">
            <v>8</v>
          </cell>
          <cell r="J59">
            <v>9</v>
          </cell>
          <cell r="K59">
            <v>10</v>
          </cell>
          <cell r="L59">
            <v>11</v>
          </cell>
          <cell r="M59">
            <v>12</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0.04</v>
          </cell>
          <cell r="C62">
            <v>0.04</v>
          </cell>
          <cell r="D62">
            <v>0.04</v>
          </cell>
          <cell r="E62">
            <v>0.04</v>
          </cell>
          <cell r="F62">
            <v>0.04</v>
          </cell>
          <cell r="G62">
            <v>0.04</v>
          </cell>
          <cell r="H62">
            <v>0.04</v>
          </cell>
          <cell r="I62">
            <v>0.04</v>
          </cell>
          <cell r="J62">
            <v>0.04</v>
          </cell>
          <cell r="K62">
            <v>0.04</v>
          </cell>
          <cell r="L62">
            <v>0.04</v>
          </cell>
          <cell r="M62">
            <v>0.04</v>
          </cell>
        </row>
        <row r="63">
          <cell r="B63">
            <v>0</v>
          </cell>
          <cell r="C63">
            <v>0</v>
          </cell>
          <cell r="D63">
            <v>0</v>
          </cell>
          <cell r="E63">
            <v>0</v>
          </cell>
          <cell r="F63">
            <v>0</v>
          </cell>
          <cell r="G63">
            <v>0</v>
          </cell>
          <cell r="H63">
            <v>0</v>
          </cell>
          <cell r="I63">
            <v>0</v>
          </cell>
          <cell r="J63">
            <v>0</v>
          </cell>
          <cell r="K63">
            <v>0</v>
          </cell>
          <cell r="L63">
            <v>0</v>
          </cell>
          <cell r="M63">
            <v>0</v>
          </cell>
        </row>
        <row r="64">
          <cell r="B64">
            <v>0.04</v>
          </cell>
          <cell r="C64">
            <v>0.04</v>
          </cell>
          <cell r="D64">
            <v>0.04</v>
          </cell>
          <cell r="E64">
            <v>0.04</v>
          </cell>
          <cell r="F64">
            <v>0.04</v>
          </cell>
          <cell r="G64">
            <v>0.04</v>
          </cell>
          <cell r="H64">
            <v>0.04</v>
          </cell>
          <cell r="I64">
            <v>0.04</v>
          </cell>
          <cell r="J64">
            <v>0.04</v>
          </cell>
          <cell r="K64">
            <v>0.04</v>
          </cell>
          <cell r="L64">
            <v>0.04</v>
          </cell>
          <cell r="M64">
            <v>0.04</v>
          </cell>
        </row>
        <row r="65">
          <cell r="B65">
            <v>0</v>
          </cell>
          <cell r="C65">
            <v>0</v>
          </cell>
          <cell r="D65">
            <v>0</v>
          </cell>
          <cell r="E65">
            <v>0</v>
          </cell>
          <cell r="F65">
            <v>0</v>
          </cell>
          <cell r="G65">
            <v>0</v>
          </cell>
          <cell r="H65">
            <v>0</v>
          </cell>
          <cell r="I65">
            <v>0</v>
          </cell>
          <cell r="J65">
            <v>0</v>
          </cell>
          <cell r="K65">
            <v>0</v>
          </cell>
          <cell r="L65">
            <v>0</v>
          </cell>
          <cell r="M65">
            <v>0</v>
          </cell>
        </row>
        <row r="66">
          <cell r="B66">
            <v>0.04</v>
          </cell>
          <cell r="C66">
            <v>0.04</v>
          </cell>
          <cell r="D66">
            <v>0.04</v>
          </cell>
          <cell r="E66">
            <v>0.04</v>
          </cell>
          <cell r="F66">
            <v>0.04</v>
          </cell>
          <cell r="G66">
            <v>0.04</v>
          </cell>
          <cell r="H66">
            <v>0.04</v>
          </cell>
          <cell r="I66">
            <v>0.04</v>
          </cell>
          <cell r="J66">
            <v>0.04</v>
          </cell>
          <cell r="K66">
            <v>0.04</v>
          </cell>
          <cell r="L66">
            <v>0.04</v>
          </cell>
          <cell r="M66">
            <v>0.04</v>
          </cell>
        </row>
        <row r="67">
          <cell r="B67">
            <v>5.5E-2</v>
          </cell>
          <cell r="C67">
            <v>5.5E-2</v>
          </cell>
          <cell r="D67">
            <v>5.5E-2</v>
          </cell>
          <cell r="E67">
            <v>5.5E-2</v>
          </cell>
          <cell r="F67">
            <v>5.5E-2</v>
          </cell>
          <cell r="G67">
            <v>5.5E-2</v>
          </cell>
          <cell r="H67">
            <v>5.5E-2</v>
          </cell>
          <cell r="I67">
            <v>5.5E-2</v>
          </cell>
          <cell r="J67">
            <v>5.5E-2</v>
          </cell>
          <cell r="K67">
            <v>5.5E-2</v>
          </cell>
          <cell r="L67">
            <v>5.5E-2</v>
          </cell>
          <cell r="M67">
            <v>5.5E-2</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5.5E-2</v>
          </cell>
          <cell r="C70">
            <v>5.5E-2</v>
          </cell>
          <cell r="D70">
            <v>5.5E-2</v>
          </cell>
          <cell r="E70">
            <v>5.5E-2</v>
          </cell>
          <cell r="F70">
            <v>5.5E-2</v>
          </cell>
          <cell r="G70">
            <v>5.5E-2</v>
          </cell>
          <cell r="H70">
            <v>5.5E-2</v>
          </cell>
          <cell r="I70">
            <v>5.5E-2</v>
          </cell>
          <cell r="J70">
            <v>5.5E-2</v>
          </cell>
          <cell r="K70">
            <v>5.5E-2</v>
          </cell>
          <cell r="L70">
            <v>5.5E-2</v>
          </cell>
          <cell r="M70">
            <v>5.5E-2</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6">
          <cell r="B86">
            <v>89440</v>
          </cell>
          <cell r="C86">
            <v>89440</v>
          </cell>
          <cell r="D86">
            <v>89440</v>
          </cell>
          <cell r="E86">
            <v>89440</v>
          </cell>
          <cell r="F86">
            <v>89440</v>
          </cell>
          <cell r="G86">
            <v>89440</v>
          </cell>
          <cell r="H86">
            <v>89440</v>
          </cell>
          <cell r="I86">
            <v>89440</v>
          </cell>
          <cell r="J86">
            <v>89440</v>
          </cell>
          <cell r="K86">
            <v>89440</v>
          </cell>
          <cell r="L86">
            <v>89440</v>
          </cell>
          <cell r="M86">
            <v>89440</v>
          </cell>
        </row>
        <row r="87">
          <cell r="B87">
            <v>0</v>
          </cell>
          <cell r="C87">
            <v>0</v>
          </cell>
          <cell r="D87">
            <v>0</v>
          </cell>
          <cell r="E87">
            <v>0</v>
          </cell>
          <cell r="F87">
            <v>0</v>
          </cell>
          <cell r="G87">
            <v>0</v>
          </cell>
          <cell r="H87">
            <v>0</v>
          </cell>
          <cell r="I87">
            <v>0</v>
          </cell>
          <cell r="J87">
            <v>0</v>
          </cell>
          <cell r="K87">
            <v>0</v>
          </cell>
          <cell r="L87">
            <v>0</v>
          </cell>
          <cell r="M87">
            <v>0</v>
          </cell>
        </row>
        <row r="88">
          <cell r="B88">
            <v>35360</v>
          </cell>
          <cell r="C88">
            <v>35360</v>
          </cell>
          <cell r="D88">
            <v>35360</v>
          </cell>
          <cell r="E88">
            <v>35360</v>
          </cell>
          <cell r="F88">
            <v>35360</v>
          </cell>
          <cell r="G88">
            <v>35360</v>
          </cell>
          <cell r="H88">
            <v>35360</v>
          </cell>
          <cell r="I88">
            <v>35360</v>
          </cell>
          <cell r="J88">
            <v>35360</v>
          </cell>
          <cell r="K88">
            <v>35360</v>
          </cell>
          <cell r="L88">
            <v>35360</v>
          </cell>
          <cell r="M88">
            <v>35360</v>
          </cell>
        </row>
        <row r="89">
          <cell r="B89">
            <v>0</v>
          </cell>
          <cell r="C89">
            <v>0</v>
          </cell>
          <cell r="D89">
            <v>0</v>
          </cell>
          <cell r="E89">
            <v>0</v>
          </cell>
          <cell r="F89">
            <v>0</v>
          </cell>
          <cell r="G89">
            <v>0</v>
          </cell>
          <cell r="H89">
            <v>0</v>
          </cell>
          <cell r="I89">
            <v>0</v>
          </cell>
          <cell r="J89">
            <v>0</v>
          </cell>
          <cell r="K89">
            <v>0</v>
          </cell>
          <cell r="L89">
            <v>0</v>
          </cell>
          <cell r="M89">
            <v>0</v>
          </cell>
        </row>
        <row r="90">
          <cell r="B90">
            <v>45760</v>
          </cell>
          <cell r="C90">
            <v>45760</v>
          </cell>
          <cell r="D90">
            <v>45760</v>
          </cell>
          <cell r="E90">
            <v>45760</v>
          </cell>
          <cell r="F90">
            <v>45760</v>
          </cell>
          <cell r="G90">
            <v>45760</v>
          </cell>
          <cell r="H90">
            <v>45760</v>
          </cell>
          <cell r="I90">
            <v>45760</v>
          </cell>
          <cell r="J90">
            <v>45760</v>
          </cell>
          <cell r="K90">
            <v>45760</v>
          </cell>
          <cell r="L90">
            <v>45760</v>
          </cell>
          <cell r="M90">
            <v>45760</v>
          </cell>
        </row>
        <row r="91">
          <cell r="B91">
            <v>0</v>
          </cell>
          <cell r="C91">
            <v>0</v>
          </cell>
          <cell r="D91">
            <v>0</v>
          </cell>
          <cell r="E91">
            <v>0</v>
          </cell>
          <cell r="F91">
            <v>0</v>
          </cell>
          <cell r="G91">
            <v>0</v>
          </cell>
          <cell r="H91">
            <v>0</v>
          </cell>
          <cell r="I91">
            <v>0</v>
          </cell>
          <cell r="J91">
            <v>0</v>
          </cell>
          <cell r="K91">
            <v>0</v>
          </cell>
          <cell r="L91">
            <v>0</v>
          </cell>
          <cell r="M91">
            <v>0</v>
          </cell>
        </row>
        <row r="92">
          <cell r="B92">
            <v>54080</v>
          </cell>
          <cell r="C92">
            <v>54080</v>
          </cell>
          <cell r="D92">
            <v>54080</v>
          </cell>
          <cell r="E92">
            <v>54080</v>
          </cell>
          <cell r="F92">
            <v>54080</v>
          </cell>
          <cell r="G92">
            <v>54080</v>
          </cell>
          <cell r="H92">
            <v>54080</v>
          </cell>
          <cell r="I92">
            <v>54080</v>
          </cell>
          <cell r="J92">
            <v>54080</v>
          </cell>
          <cell r="K92">
            <v>54080</v>
          </cell>
          <cell r="L92">
            <v>54080</v>
          </cell>
          <cell r="M92">
            <v>54080</v>
          </cell>
        </row>
        <row r="93">
          <cell r="B93">
            <v>183040</v>
          </cell>
          <cell r="C93">
            <v>183040</v>
          </cell>
          <cell r="D93">
            <v>183040</v>
          </cell>
          <cell r="E93">
            <v>183040</v>
          </cell>
          <cell r="F93">
            <v>183040</v>
          </cell>
          <cell r="G93">
            <v>183040</v>
          </cell>
          <cell r="H93">
            <v>183040</v>
          </cell>
          <cell r="I93">
            <v>183040</v>
          </cell>
          <cell r="J93">
            <v>183040</v>
          </cell>
          <cell r="K93">
            <v>183040</v>
          </cell>
          <cell r="L93">
            <v>183040</v>
          </cell>
          <cell r="M93">
            <v>183040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395200</v>
          </cell>
          <cell r="C96">
            <v>395200</v>
          </cell>
          <cell r="D96">
            <v>395200</v>
          </cell>
          <cell r="E96">
            <v>395200</v>
          </cell>
          <cell r="F96">
            <v>395200</v>
          </cell>
          <cell r="G96">
            <v>395200</v>
          </cell>
          <cell r="H96">
            <v>395200</v>
          </cell>
          <cell r="I96">
            <v>395200</v>
          </cell>
          <cell r="J96">
            <v>395200</v>
          </cell>
          <cell r="K96">
            <v>395200</v>
          </cell>
          <cell r="L96">
            <v>395200</v>
          </cell>
          <cell r="M96">
            <v>395200</v>
          </cell>
        </row>
        <row r="97">
          <cell r="B97">
            <v>802880</v>
          </cell>
          <cell r="C97">
            <v>802880</v>
          </cell>
          <cell r="D97">
            <v>802880</v>
          </cell>
          <cell r="E97">
            <v>802880</v>
          </cell>
          <cell r="F97">
            <v>802880</v>
          </cell>
          <cell r="G97">
            <v>802880</v>
          </cell>
          <cell r="H97">
            <v>802880</v>
          </cell>
          <cell r="I97">
            <v>802880</v>
          </cell>
          <cell r="J97">
            <v>802880</v>
          </cell>
          <cell r="K97">
            <v>802880</v>
          </cell>
          <cell r="L97">
            <v>802880</v>
          </cell>
          <cell r="M97">
            <v>802880</v>
          </cell>
        </row>
        <row r="99">
          <cell r="B99">
            <v>44604.444444444445</v>
          </cell>
          <cell r="C99">
            <v>44604.444444444445</v>
          </cell>
          <cell r="D99">
            <v>44604.444444444445</v>
          </cell>
          <cell r="E99">
            <v>44604.444444444445</v>
          </cell>
          <cell r="F99">
            <v>44604.444444444445</v>
          </cell>
          <cell r="G99">
            <v>44604.444444444445</v>
          </cell>
          <cell r="H99">
            <v>44604.444444444445</v>
          </cell>
          <cell r="I99">
            <v>44604.444444444445</v>
          </cell>
          <cell r="J99">
            <v>200720</v>
          </cell>
          <cell r="K99">
            <v>44604.444444444445</v>
          </cell>
          <cell r="L99">
            <v>44604.444444444445</v>
          </cell>
          <cell r="M99">
            <v>44604.444444444445</v>
          </cell>
        </row>
        <row r="102">
          <cell r="B102">
            <v>89440</v>
          </cell>
          <cell r="C102">
            <v>89440</v>
          </cell>
          <cell r="D102">
            <v>89440</v>
          </cell>
          <cell r="E102">
            <v>89440</v>
          </cell>
          <cell r="F102">
            <v>89440</v>
          </cell>
          <cell r="G102">
            <v>89440</v>
          </cell>
          <cell r="H102">
            <v>89440</v>
          </cell>
          <cell r="I102">
            <v>89440</v>
          </cell>
          <cell r="J102">
            <v>89440</v>
          </cell>
          <cell r="K102">
            <v>89440</v>
          </cell>
          <cell r="L102">
            <v>89440</v>
          </cell>
          <cell r="M102">
            <v>89440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36774.400000000001</v>
          </cell>
          <cell r="C104">
            <v>36774.400000000001</v>
          </cell>
          <cell r="D104">
            <v>36774.400000000001</v>
          </cell>
          <cell r="E104">
            <v>36774.400000000001</v>
          </cell>
          <cell r="F104">
            <v>36774.400000000001</v>
          </cell>
          <cell r="G104">
            <v>36774.400000000001</v>
          </cell>
          <cell r="H104">
            <v>36774.400000000001</v>
          </cell>
          <cell r="I104">
            <v>36774.400000000001</v>
          </cell>
          <cell r="J104">
            <v>36774.400000000001</v>
          </cell>
          <cell r="K104">
            <v>36774.400000000001</v>
          </cell>
          <cell r="L104">
            <v>36774.400000000001</v>
          </cell>
          <cell r="M104">
            <v>36774.400000000001</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47590.400000000001</v>
          </cell>
          <cell r="C106">
            <v>47590.400000000001</v>
          </cell>
          <cell r="D106">
            <v>47590.400000000001</v>
          </cell>
          <cell r="E106">
            <v>47590.400000000001</v>
          </cell>
          <cell r="F106">
            <v>47590.400000000001</v>
          </cell>
          <cell r="G106">
            <v>47590.400000000001</v>
          </cell>
          <cell r="H106">
            <v>47590.400000000001</v>
          </cell>
          <cell r="I106">
            <v>47590.400000000001</v>
          </cell>
          <cell r="J106">
            <v>47590.400000000001</v>
          </cell>
          <cell r="K106">
            <v>47590.400000000001</v>
          </cell>
          <cell r="L106">
            <v>47590.400000000001</v>
          </cell>
          <cell r="M106">
            <v>47590.400000000001</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56243.199999999997</v>
          </cell>
          <cell r="C108">
            <v>56243.199999999997</v>
          </cell>
          <cell r="D108">
            <v>56243.199999999997</v>
          </cell>
          <cell r="E108">
            <v>56243.199999999997</v>
          </cell>
          <cell r="F108">
            <v>56243.199999999997</v>
          </cell>
          <cell r="G108">
            <v>56243.199999999997</v>
          </cell>
          <cell r="H108">
            <v>56243.199999999997</v>
          </cell>
          <cell r="I108">
            <v>56243.199999999997</v>
          </cell>
          <cell r="J108">
            <v>56243.199999999997</v>
          </cell>
          <cell r="K108">
            <v>56243.199999999997</v>
          </cell>
          <cell r="L108">
            <v>56243.199999999997</v>
          </cell>
          <cell r="M108">
            <v>56243.199999999997</v>
          </cell>
        </row>
        <row r="109">
          <cell r="B109">
            <v>193107.20000000001</v>
          </cell>
          <cell r="C109">
            <v>193107.20000000001</v>
          </cell>
          <cell r="D109">
            <v>193107.20000000001</v>
          </cell>
          <cell r="E109">
            <v>193107.20000000001</v>
          </cell>
          <cell r="F109">
            <v>193107.20000000001</v>
          </cell>
          <cell r="G109">
            <v>193107.20000000001</v>
          </cell>
          <cell r="H109">
            <v>193107.20000000001</v>
          </cell>
          <cell r="I109">
            <v>193107.20000000001</v>
          </cell>
          <cell r="J109">
            <v>193107.20000000001</v>
          </cell>
          <cell r="K109">
            <v>193107.20000000001</v>
          </cell>
          <cell r="L109">
            <v>193107.20000000001</v>
          </cell>
          <cell r="M109">
            <v>193107.20000000001</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416936</v>
          </cell>
          <cell r="C112">
            <v>416936</v>
          </cell>
          <cell r="D112">
            <v>416936</v>
          </cell>
          <cell r="E112">
            <v>416936</v>
          </cell>
          <cell r="F112">
            <v>416936</v>
          </cell>
          <cell r="G112">
            <v>416936</v>
          </cell>
          <cell r="H112">
            <v>416936</v>
          </cell>
          <cell r="I112">
            <v>416936</v>
          </cell>
          <cell r="J112">
            <v>416936</v>
          </cell>
          <cell r="K112">
            <v>416936</v>
          </cell>
          <cell r="L112">
            <v>416936</v>
          </cell>
          <cell r="M112">
            <v>416936</v>
          </cell>
        </row>
        <row r="113">
          <cell r="B113">
            <v>840091.2</v>
          </cell>
          <cell r="C113">
            <v>840091.2</v>
          </cell>
          <cell r="D113">
            <v>840091.2</v>
          </cell>
          <cell r="E113">
            <v>840091.2</v>
          </cell>
          <cell r="F113">
            <v>840091.2</v>
          </cell>
          <cell r="G113">
            <v>840091.2</v>
          </cell>
          <cell r="H113">
            <v>840091.2</v>
          </cell>
          <cell r="I113">
            <v>840091.2</v>
          </cell>
          <cell r="J113">
            <v>840091.2</v>
          </cell>
          <cell r="K113">
            <v>840091.2</v>
          </cell>
          <cell r="L113">
            <v>840091.2</v>
          </cell>
          <cell r="M113">
            <v>840091.2</v>
          </cell>
        </row>
        <row r="115">
          <cell r="B115">
            <v>46671.73333333333</v>
          </cell>
          <cell r="C115">
            <v>46671.73333333333</v>
          </cell>
          <cell r="D115">
            <v>46671.73333333333</v>
          </cell>
          <cell r="E115">
            <v>46671.73333333333</v>
          </cell>
          <cell r="F115">
            <v>46671.73333333333</v>
          </cell>
          <cell r="G115">
            <v>46671.73333333333</v>
          </cell>
          <cell r="H115">
            <v>46671.73333333333</v>
          </cell>
          <cell r="I115">
            <v>46671.73333333333</v>
          </cell>
          <cell r="J115">
            <v>210022.8</v>
          </cell>
          <cell r="K115">
            <v>46671.73333333333</v>
          </cell>
          <cell r="L115">
            <v>46671.73333333333</v>
          </cell>
          <cell r="M115">
            <v>46671.73333333333</v>
          </cell>
        </row>
      </sheetData>
      <sheetData sheetId="5" refreshError="1">
        <row r="6">
          <cell r="B6">
            <v>1</v>
          </cell>
          <cell r="C6">
            <v>2</v>
          </cell>
          <cell r="D6">
            <v>3</v>
          </cell>
          <cell r="E6">
            <v>4</v>
          </cell>
          <cell r="F6">
            <v>5</v>
          </cell>
          <cell r="G6">
            <v>6</v>
          </cell>
          <cell r="H6">
            <v>7</v>
          </cell>
          <cell r="I6">
            <v>8</v>
          </cell>
          <cell r="J6">
            <v>9</v>
          </cell>
          <cell r="K6">
            <v>10</v>
          </cell>
          <cell r="L6">
            <v>11</v>
          </cell>
          <cell r="M6">
            <v>12</v>
          </cell>
        </row>
        <row r="10">
          <cell r="B10">
            <v>179000</v>
          </cell>
          <cell r="C10">
            <v>179000</v>
          </cell>
          <cell r="D10">
            <v>179000</v>
          </cell>
          <cell r="E10">
            <v>179000</v>
          </cell>
          <cell r="F10">
            <v>179000</v>
          </cell>
          <cell r="G10">
            <v>179000</v>
          </cell>
          <cell r="H10">
            <v>179000</v>
          </cell>
          <cell r="I10">
            <v>179000</v>
          </cell>
          <cell r="J10">
            <v>179000</v>
          </cell>
          <cell r="K10">
            <v>179000</v>
          </cell>
          <cell r="L10">
            <v>179000</v>
          </cell>
          <cell r="M10">
            <v>179000</v>
          </cell>
        </row>
        <row r="11">
          <cell r="B11">
            <v>2500</v>
          </cell>
          <cell r="C11">
            <v>2500</v>
          </cell>
          <cell r="D11">
            <v>2500</v>
          </cell>
          <cell r="E11">
            <v>2500</v>
          </cell>
          <cell r="F11">
            <v>2500</v>
          </cell>
          <cell r="G11">
            <v>2500</v>
          </cell>
          <cell r="H11">
            <v>2500</v>
          </cell>
          <cell r="I11">
            <v>2500</v>
          </cell>
          <cell r="J11">
            <v>2500</v>
          </cell>
          <cell r="K11">
            <v>2500</v>
          </cell>
          <cell r="L11">
            <v>2500</v>
          </cell>
          <cell r="M11">
            <v>2500</v>
          </cell>
        </row>
        <row r="12">
          <cell r="B12">
            <v>0</v>
          </cell>
          <cell r="C12">
            <v>0</v>
          </cell>
          <cell r="D12">
            <v>0</v>
          </cell>
          <cell r="E12">
            <v>0</v>
          </cell>
          <cell r="F12">
            <v>0</v>
          </cell>
          <cell r="G12">
            <v>0</v>
          </cell>
          <cell r="H12">
            <v>0</v>
          </cell>
          <cell r="I12">
            <v>0</v>
          </cell>
          <cell r="J12">
            <v>0</v>
          </cell>
          <cell r="K12">
            <v>0</v>
          </cell>
          <cell r="L12">
            <v>0</v>
          </cell>
          <cell r="M12">
            <v>0</v>
          </cell>
        </row>
        <row r="13">
          <cell r="B13">
            <v>52000</v>
          </cell>
          <cell r="C13">
            <v>42000</v>
          </cell>
          <cell r="D13">
            <v>42000</v>
          </cell>
          <cell r="E13">
            <v>42000</v>
          </cell>
          <cell r="F13">
            <v>42000</v>
          </cell>
          <cell r="G13">
            <v>42000</v>
          </cell>
          <cell r="H13">
            <v>42000</v>
          </cell>
          <cell r="I13">
            <v>42000</v>
          </cell>
          <cell r="J13">
            <v>42000</v>
          </cell>
          <cell r="K13">
            <v>42000</v>
          </cell>
          <cell r="L13">
            <v>42000</v>
          </cell>
          <cell r="M13">
            <v>42000</v>
          </cell>
        </row>
        <row r="14">
          <cell r="B14">
            <v>0</v>
          </cell>
          <cell r="C14">
            <v>0</v>
          </cell>
          <cell r="D14">
            <v>0</v>
          </cell>
          <cell r="E14">
            <v>0</v>
          </cell>
          <cell r="F14">
            <v>0</v>
          </cell>
          <cell r="G14">
            <v>0</v>
          </cell>
          <cell r="H14">
            <v>0</v>
          </cell>
          <cell r="I14">
            <v>0</v>
          </cell>
          <cell r="J14">
            <v>0</v>
          </cell>
          <cell r="K14">
            <v>0</v>
          </cell>
          <cell r="L14">
            <v>0</v>
          </cell>
          <cell r="M14">
            <v>0</v>
          </cell>
        </row>
        <row r="15">
          <cell r="B15">
            <v>106400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15000</v>
          </cell>
          <cell r="C19">
            <v>15000</v>
          </cell>
          <cell r="D19">
            <v>15000</v>
          </cell>
          <cell r="E19">
            <v>15000</v>
          </cell>
          <cell r="F19">
            <v>15000</v>
          </cell>
          <cell r="G19">
            <v>15000</v>
          </cell>
          <cell r="H19">
            <v>15000</v>
          </cell>
          <cell r="I19">
            <v>15000</v>
          </cell>
          <cell r="J19">
            <v>15000</v>
          </cell>
          <cell r="K19">
            <v>15000</v>
          </cell>
          <cell r="L19">
            <v>15000</v>
          </cell>
          <cell r="M19">
            <v>15000</v>
          </cell>
        </row>
        <row r="20">
          <cell r="B20">
            <v>0</v>
          </cell>
          <cell r="C20">
            <v>0</v>
          </cell>
          <cell r="D20">
            <v>0</v>
          </cell>
          <cell r="E20">
            <v>0</v>
          </cell>
          <cell r="F20">
            <v>0</v>
          </cell>
          <cell r="G20">
            <v>0</v>
          </cell>
          <cell r="H20">
            <v>0</v>
          </cell>
          <cell r="I20">
            <v>0</v>
          </cell>
          <cell r="J20">
            <v>0</v>
          </cell>
          <cell r="K20">
            <v>0</v>
          </cell>
          <cell r="L20">
            <v>0</v>
          </cell>
          <cell r="M20">
            <v>0</v>
          </cell>
        </row>
        <row r="21">
          <cell r="B21">
            <v>7000</v>
          </cell>
          <cell r="C21">
            <v>7000</v>
          </cell>
          <cell r="D21">
            <v>7000</v>
          </cell>
          <cell r="E21">
            <v>7000</v>
          </cell>
          <cell r="F21">
            <v>7000</v>
          </cell>
          <cell r="G21">
            <v>7000</v>
          </cell>
          <cell r="H21">
            <v>7000</v>
          </cell>
          <cell r="I21">
            <v>7000</v>
          </cell>
          <cell r="J21">
            <v>7000</v>
          </cell>
          <cell r="K21">
            <v>7000</v>
          </cell>
          <cell r="L21">
            <v>7000</v>
          </cell>
          <cell r="M21">
            <v>7000</v>
          </cell>
        </row>
        <row r="22">
          <cell r="B22">
            <v>12000</v>
          </cell>
          <cell r="C22">
            <v>12000</v>
          </cell>
          <cell r="D22">
            <v>12000</v>
          </cell>
          <cell r="E22">
            <v>12000</v>
          </cell>
          <cell r="F22">
            <v>12000</v>
          </cell>
          <cell r="G22">
            <v>12000</v>
          </cell>
          <cell r="H22">
            <v>12000</v>
          </cell>
          <cell r="I22">
            <v>12000</v>
          </cell>
          <cell r="J22">
            <v>12000</v>
          </cell>
          <cell r="K22">
            <v>12000</v>
          </cell>
          <cell r="L22">
            <v>12000</v>
          </cell>
          <cell r="M22">
            <v>12000</v>
          </cell>
        </row>
        <row r="23">
          <cell r="B23">
            <v>4000</v>
          </cell>
          <cell r="C23">
            <v>4000</v>
          </cell>
          <cell r="D23">
            <v>4000</v>
          </cell>
          <cell r="E23">
            <v>4000</v>
          </cell>
          <cell r="F23">
            <v>4000</v>
          </cell>
          <cell r="G23">
            <v>4000</v>
          </cell>
          <cell r="H23">
            <v>4000</v>
          </cell>
          <cell r="I23">
            <v>4000</v>
          </cell>
          <cell r="J23">
            <v>4000</v>
          </cell>
          <cell r="K23">
            <v>4000</v>
          </cell>
          <cell r="L23">
            <v>4000</v>
          </cell>
          <cell r="M23">
            <v>4000</v>
          </cell>
        </row>
        <row r="24">
          <cell r="B24">
            <v>0</v>
          </cell>
          <cell r="C24">
            <v>0</v>
          </cell>
          <cell r="D24">
            <v>0</v>
          </cell>
          <cell r="E24">
            <v>0</v>
          </cell>
          <cell r="F24">
            <v>0</v>
          </cell>
          <cell r="G24">
            <v>0</v>
          </cell>
          <cell r="H24">
            <v>0</v>
          </cell>
          <cell r="I24">
            <v>0</v>
          </cell>
          <cell r="J24">
            <v>0</v>
          </cell>
          <cell r="K24">
            <v>0</v>
          </cell>
          <cell r="L24">
            <v>0</v>
          </cell>
          <cell r="M24">
            <v>0</v>
          </cell>
        </row>
        <row r="25">
          <cell r="B25">
            <v>8000</v>
          </cell>
          <cell r="C25">
            <v>8000</v>
          </cell>
          <cell r="D25">
            <v>8000</v>
          </cell>
          <cell r="E25">
            <v>8000</v>
          </cell>
          <cell r="F25">
            <v>8000</v>
          </cell>
          <cell r="G25">
            <v>8000</v>
          </cell>
          <cell r="H25">
            <v>8000</v>
          </cell>
          <cell r="I25">
            <v>8000</v>
          </cell>
          <cell r="J25">
            <v>8000</v>
          </cell>
          <cell r="K25">
            <v>8000</v>
          </cell>
          <cell r="L25">
            <v>8000</v>
          </cell>
          <cell r="M25">
            <v>8000</v>
          </cell>
        </row>
        <row r="26">
          <cell r="B26">
            <v>3000</v>
          </cell>
          <cell r="C26">
            <v>3000</v>
          </cell>
          <cell r="D26">
            <v>3000</v>
          </cell>
          <cell r="E26">
            <v>3000</v>
          </cell>
          <cell r="F26">
            <v>3000</v>
          </cell>
          <cell r="G26">
            <v>3000</v>
          </cell>
          <cell r="H26">
            <v>3000</v>
          </cell>
          <cell r="I26">
            <v>3000</v>
          </cell>
          <cell r="J26">
            <v>3000</v>
          </cell>
          <cell r="K26">
            <v>3000</v>
          </cell>
          <cell r="L26">
            <v>3000</v>
          </cell>
          <cell r="M26">
            <v>3000</v>
          </cell>
        </row>
        <row r="27">
          <cell r="B27">
            <v>3000</v>
          </cell>
          <cell r="C27">
            <v>3000</v>
          </cell>
          <cell r="D27">
            <v>3000</v>
          </cell>
          <cell r="E27">
            <v>3000</v>
          </cell>
          <cell r="F27">
            <v>3000</v>
          </cell>
          <cell r="G27">
            <v>3000</v>
          </cell>
          <cell r="H27">
            <v>3000</v>
          </cell>
          <cell r="I27">
            <v>3000</v>
          </cell>
          <cell r="J27">
            <v>3000</v>
          </cell>
          <cell r="K27">
            <v>3000</v>
          </cell>
          <cell r="L27">
            <v>3000</v>
          </cell>
          <cell r="M27">
            <v>3000</v>
          </cell>
        </row>
        <row r="28">
          <cell r="B28">
            <v>5100</v>
          </cell>
          <cell r="C28">
            <v>5100</v>
          </cell>
          <cell r="D28">
            <v>5100</v>
          </cell>
          <cell r="E28">
            <v>5100</v>
          </cell>
          <cell r="F28">
            <v>5100</v>
          </cell>
          <cell r="G28">
            <v>5100</v>
          </cell>
          <cell r="H28">
            <v>5100</v>
          </cell>
          <cell r="I28">
            <v>5100</v>
          </cell>
          <cell r="J28">
            <v>5100</v>
          </cell>
          <cell r="K28">
            <v>5100</v>
          </cell>
          <cell r="L28">
            <v>5100</v>
          </cell>
          <cell r="M28">
            <v>5100</v>
          </cell>
        </row>
        <row r="29">
          <cell r="B29">
            <v>5000</v>
          </cell>
          <cell r="C29">
            <v>5000</v>
          </cell>
          <cell r="D29">
            <v>5000</v>
          </cell>
          <cell r="E29">
            <v>5000</v>
          </cell>
          <cell r="F29">
            <v>5000</v>
          </cell>
          <cell r="G29">
            <v>5000</v>
          </cell>
          <cell r="H29">
            <v>5000</v>
          </cell>
          <cell r="I29">
            <v>5000</v>
          </cell>
          <cell r="J29">
            <v>5000</v>
          </cell>
          <cell r="K29">
            <v>5000</v>
          </cell>
          <cell r="L29">
            <v>5000</v>
          </cell>
          <cell r="M29">
            <v>5000</v>
          </cell>
        </row>
        <row r="30">
          <cell r="B30">
            <v>402000</v>
          </cell>
          <cell r="C30">
            <v>285600</v>
          </cell>
          <cell r="D30">
            <v>285600</v>
          </cell>
          <cell r="E30">
            <v>285600</v>
          </cell>
          <cell r="F30">
            <v>285600</v>
          </cell>
          <cell r="G30">
            <v>285600</v>
          </cell>
          <cell r="H30">
            <v>285600</v>
          </cell>
          <cell r="I30">
            <v>285600</v>
          </cell>
          <cell r="J30">
            <v>285600</v>
          </cell>
          <cell r="K30">
            <v>285600</v>
          </cell>
          <cell r="L30">
            <v>285600</v>
          </cell>
          <cell r="M30">
            <v>285600</v>
          </cell>
        </row>
        <row r="32">
          <cell r="B32">
            <v>5550</v>
          </cell>
          <cell r="C32">
            <v>5550</v>
          </cell>
          <cell r="D32">
            <v>5550</v>
          </cell>
          <cell r="E32">
            <v>5550</v>
          </cell>
          <cell r="F32">
            <v>5550</v>
          </cell>
          <cell r="G32">
            <v>5550</v>
          </cell>
          <cell r="H32">
            <v>5550</v>
          </cell>
          <cell r="I32">
            <v>5550</v>
          </cell>
          <cell r="J32">
            <v>5550</v>
          </cell>
          <cell r="K32">
            <v>5550</v>
          </cell>
          <cell r="L32">
            <v>5550</v>
          </cell>
          <cell r="M32">
            <v>5550</v>
          </cell>
        </row>
        <row r="33">
          <cell r="B33">
            <v>18000</v>
          </cell>
          <cell r="C33">
            <v>18000</v>
          </cell>
          <cell r="D33">
            <v>18000</v>
          </cell>
          <cell r="E33">
            <v>18000</v>
          </cell>
          <cell r="F33">
            <v>18000</v>
          </cell>
          <cell r="G33">
            <v>18000</v>
          </cell>
          <cell r="H33">
            <v>18000</v>
          </cell>
          <cell r="I33">
            <v>18000</v>
          </cell>
          <cell r="J33">
            <v>18000</v>
          </cell>
          <cell r="K33">
            <v>18000</v>
          </cell>
          <cell r="L33">
            <v>18000</v>
          </cell>
          <cell r="M33">
            <v>18000</v>
          </cell>
        </row>
        <row r="34">
          <cell r="B34">
            <v>1000</v>
          </cell>
          <cell r="C34">
            <v>1000</v>
          </cell>
          <cell r="D34">
            <v>1000</v>
          </cell>
          <cell r="E34">
            <v>1000</v>
          </cell>
          <cell r="F34">
            <v>1000</v>
          </cell>
          <cell r="G34">
            <v>0</v>
          </cell>
          <cell r="H34">
            <v>0</v>
          </cell>
          <cell r="I34">
            <v>0</v>
          </cell>
          <cell r="J34">
            <v>0</v>
          </cell>
          <cell r="K34">
            <v>0</v>
          </cell>
          <cell r="L34">
            <v>0</v>
          </cell>
          <cell r="M34">
            <v>0</v>
          </cell>
        </row>
        <row r="35">
          <cell r="B35">
            <v>24550</v>
          </cell>
          <cell r="C35">
            <v>24550</v>
          </cell>
          <cell r="D35">
            <v>24550</v>
          </cell>
          <cell r="E35">
            <v>24550</v>
          </cell>
          <cell r="F35">
            <v>24550</v>
          </cell>
          <cell r="G35">
            <v>23550</v>
          </cell>
          <cell r="H35">
            <v>23550</v>
          </cell>
          <cell r="I35">
            <v>23550</v>
          </cell>
          <cell r="J35">
            <v>23550</v>
          </cell>
          <cell r="K35">
            <v>23550</v>
          </cell>
          <cell r="L35">
            <v>23550</v>
          </cell>
          <cell r="M35">
            <v>23550</v>
          </cell>
        </row>
        <row r="37">
          <cell r="B37">
            <v>12000</v>
          </cell>
          <cell r="C37">
            <v>12000</v>
          </cell>
          <cell r="D37">
            <v>12000</v>
          </cell>
          <cell r="E37">
            <v>12000</v>
          </cell>
          <cell r="F37">
            <v>12000</v>
          </cell>
          <cell r="G37">
            <v>12000</v>
          </cell>
          <cell r="H37">
            <v>12000</v>
          </cell>
          <cell r="I37">
            <v>12000</v>
          </cell>
          <cell r="J37">
            <v>12000</v>
          </cell>
          <cell r="K37">
            <v>12000</v>
          </cell>
          <cell r="L37">
            <v>12000</v>
          </cell>
          <cell r="M37">
            <v>12000</v>
          </cell>
        </row>
        <row r="38">
          <cell r="B38">
            <v>5000</v>
          </cell>
          <cell r="C38">
            <v>5000</v>
          </cell>
          <cell r="D38">
            <v>5000</v>
          </cell>
          <cell r="E38">
            <v>5000</v>
          </cell>
          <cell r="F38">
            <v>5000</v>
          </cell>
          <cell r="G38">
            <v>0</v>
          </cell>
          <cell r="H38">
            <v>0</v>
          </cell>
          <cell r="I38">
            <v>0</v>
          </cell>
          <cell r="J38">
            <v>0</v>
          </cell>
          <cell r="K38">
            <v>0</v>
          </cell>
          <cell r="L38">
            <v>0</v>
          </cell>
          <cell r="M38">
            <v>0</v>
          </cell>
        </row>
        <row r="39">
          <cell r="B39">
            <v>5000</v>
          </cell>
          <cell r="C39">
            <v>5000</v>
          </cell>
          <cell r="D39">
            <v>5000</v>
          </cell>
          <cell r="E39">
            <v>5000</v>
          </cell>
          <cell r="F39">
            <v>5000</v>
          </cell>
          <cell r="G39">
            <v>5000</v>
          </cell>
          <cell r="H39">
            <v>5000</v>
          </cell>
          <cell r="I39">
            <v>5000</v>
          </cell>
          <cell r="J39">
            <v>5000</v>
          </cell>
          <cell r="K39">
            <v>5000</v>
          </cell>
          <cell r="L39">
            <v>5000</v>
          </cell>
          <cell r="M39">
            <v>5000</v>
          </cell>
        </row>
        <row r="40">
          <cell r="B40">
            <v>5000</v>
          </cell>
          <cell r="C40">
            <v>5000</v>
          </cell>
          <cell r="D40">
            <v>5000</v>
          </cell>
          <cell r="E40">
            <v>5000</v>
          </cell>
          <cell r="F40">
            <v>5000</v>
          </cell>
          <cell r="G40">
            <v>5000</v>
          </cell>
          <cell r="H40">
            <v>5000</v>
          </cell>
          <cell r="I40">
            <v>5000</v>
          </cell>
          <cell r="J40">
            <v>5000</v>
          </cell>
          <cell r="K40">
            <v>5000</v>
          </cell>
          <cell r="L40">
            <v>5000</v>
          </cell>
          <cell r="M40">
            <v>5000</v>
          </cell>
        </row>
        <row r="41">
          <cell r="B41">
            <v>0</v>
          </cell>
          <cell r="C41">
            <v>0</v>
          </cell>
          <cell r="D41">
            <v>0</v>
          </cell>
          <cell r="E41">
            <v>0</v>
          </cell>
          <cell r="F41">
            <v>50000</v>
          </cell>
          <cell r="G41">
            <v>0</v>
          </cell>
          <cell r="H41">
            <v>0</v>
          </cell>
          <cell r="I41">
            <v>0</v>
          </cell>
          <cell r="J41">
            <v>0</v>
          </cell>
          <cell r="K41">
            <v>50000</v>
          </cell>
          <cell r="L41">
            <v>0</v>
          </cell>
          <cell r="M41">
            <v>0</v>
          </cell>
        </row>
        <row r="42">
          <cell r="B42">
            <v>5000</v>
          </cell>
          <cell r="C42">
            <v>5000</v>
          </cell>
          <cell r="D42">
            <v>5000</v>
          </cell>
          <cell r="E42">
            <v>5000</v>
          </cell>
          <cell r="F42">
            <v>5000</v>
          </cell>
          <cell r="G42">
            <v>5000</v>
          </cell>
          <cell r="H42">
            <v>5000</v>
          </cell>
          <cell r="I42">
            <v>5000</v>
          </cell>
          <cell r="J42">
            <v>5000</v>
          </cell>
          <cell r="K42">
            <v>5000</v>
          </cell>
          <cell r="L42">
            <v>5000</v>
          </cell>
          <cell r="M42">
            <v>5000</v>
          </cell>
        </row>
        <row r="43">
          <cell r="B43">
            <v>1200</v>
          </cell>
          <cell r="C43">
            <v>1200</v>
          </cell>
          <cell r="D43">
            <v>1200</v>
          </cell>
          <cell r="E43">
            <v>1200</v>
          </cell>
          <cell r="F43">
            <v>1200</v>
          </cell>
          <cell r="G43">
            <v>1200</v>
          </cell>
          <cell r="H43">
            <v>1200</v>
          </cell>
          <cell r="I43">
            <v>1200</v>
          </cell>
          <cell r="J43">
            <v>1200</v>
          </cell>
          <cell r="K43">
            <v>1200</v>
          </cell>
          <cell r="L43">
            <v>1200</v>
          </cell>
          <cell r="M43">
            <v>1200</v>
          </cell>
        </row>
        <row r="44">
          <cell r="B44">
            <v>33200</v>
          </cell>
          <cell r="C44">
            <v>33200</v>
          </cell>
          <cell r="D44">
            <v>33200</v>
          </cell>
          <cell r="E44">
            <v>33200</v>
          </cell>
          <cell r="F44">
            <v>83200</v>
          </cell>
          <cell r="G44">
            <v>28200</v>
          </cell>
          <cell r="H44">
            <v>28200</v>
          </cell>
          <cell r="I44">
            <v>28200</v>
          </cell>
          <cell r="J44">
            <v>28200</v>
          </cell>
          <cell r="K44">
            <v>78200</v>
          </cell>
          <cell r="L44">
            <v>28200</v>
          </cell>
          <cell r="M44">
            <v>28200</v>
          </cell>
        </row>
        <row r="45">
          <cell r="B45">
            <v>459750</v>
          </cell>
          <cell r="C45">
            <v>343350</v>
          </cell>
          <cell r="D45">
            <v>343350</v>
          </cell>
          <cell r="E45">
            <v>343350</v>
          </cell>
          <cell r="F45">
            <v>393350</v>
          </cell>
          <cell r="G45">
            <v>337350</v>
          </cell>
          <cell r="H45">
            <v>337350</v>
          </cell>
          <cell r="I45">
            <v>337350</v>
          </cell>
          <cell r="J45">
            <v>337350</v>
          </cell>
          <cell r="K45">
            <v>387350</v>
          </cell>
          <cell r="L45">
            <v>337350</v>
          </cell>
          <cell r="M45">
            <v>337350</v>
          </cell>
        </row>
        <row r="47">
          <cell r="D47" t="str">
            <v xml:space="preserve"> </v>
          </cell>
        </row>
        <row r="48">
          <cell r="B48">
            <v>0</v>
          </cell>
          <cell r="C48">
            <v>0</v>
          </cell>
          <cell r="D48">
            <v>0</v>
          </cell>
          <cell r="E48">
            <v>0</v>
          </cell>
          <cell r="F48">
            <v>0</v>
          </cell>
          <cell r="G48">
            <v>0</v>
          </cell>
          <cell r="H48">
            <v>0</v>
          </cell>
          <cell r="I48">
            <v>0</v>
          </cell>
          <cell r="J48">
            <v>0</v>
          </cell>
          <cell r="K48">
            <v>0</v>
          </cell>
          <cell r="L48">
            <v>0</v>
          </cell>
          <cell r="M48">
            <v>0</v>
          </cell>
        </row>
        <row r="54">
          <cell r="B54">
            <v>1</v>
          </cell>
          <cell r="C54">
            <v>2</v>
          </cell>
          <cell r="D54">
            <v>3</v>
          </cell>
          <cell r="E54">
            <v>4</v>
          </cell>
          <cell r="F54">
            <v>5</v>
          </cell>
          <cell r="G54">
            <v>6</v>
          </cell>
          <cell r="H54">
            <v>7</v>
          </cell>
          <cell r="I54">
            <v>8</v>
          </cell>
          <cell r="J54">
            <v>9</v>
          </cell>
          <cell r="K54">
            <v>10</v>
          </cell>
          <cell r="L54">
            <v>11</v>
          </cell>
          <cell r="M54">
            <v>12</v>
          </cell>
        </row>
        <row r="57">
          <cell r="B57">
            <v>102776.4705882353</v>
          </cell>
          <cell r="C57">
            <v>102776.4705882353</v>
          </cell>
          <cell r="D57">
            <v>102776.4705882353</v>
          </cell>
          <cell r="E57">
            <v>102776.4705882353</v>
          </cell>
          <cell r="F57">
            <v>102776.4705882353</v>
          </cell>
          <cell r="G57">
            <v>102776.4705882353</v>
          </cell>
          <cell r="H57">
            <v>102776.4705882353</v>
          </cell>
          <cell r="I57">
            <v>102776.4705882353</v>
          </cell>
          <cell r="J57">
            <v>102776.4705882353</v>
          </cell>
          <cell r="K57">
            <v>102776.4705882353</v>
          </cell>
          <cell r="L57">
            <v>102776.4705882353</v>
          </cell>
          <cell r="M57">
            <v>102776.4705882353</v>
          </cell>
        </row>
        <row r="58">
          <cell r="B58">
            <v>17000</v>
          </cell>
          <cell r="C58">
            <v>17000</v>
          </cell>
          <cell r="D58">
            <v>17000</v>
          </cell>
          <cell r="E58">
            <v>17000</v>
          </cell>
          <cell r="F58">
            <v>17000</v>
          </cell>
          <cell r="G58">
            <v>17000</v>
          </cell>
          <cell r="H58">
            <v>17000</v>
          </cell>
          <cell r="I58">
            <v>17000</v>
          </cell>
          <cell r="J58">
            <v>17000</v>
          </cell>
          <cell r="K58">
            <v>17000</v>
          </cell>
          <cell r="L58">
            <v>17000</v>
          </cell>
          <cell r="M58">
            <v>17000</v>
          </cell>
        </row>
        <row r="59">
          <cell r="B59">
            <v>346000</v>
          </cell>
          <cell r="C59">
            <v>346000</v>
          </cell>
          <cell r="D59">
            <v>346000</v>
          </cell>
          <cell r="E59">
            <v>346000</v>
          </cell>
          <cell r="F59">
            <v>346000</v>
          </cell>
          <cell r="G59">
            <v>346000</v>
          </cell>
          <cell r="H59">
            <v>346000</v>
          </cell>
          <cell r="I59">
            <v>346000</v>
          </cell>
          <cell r="J59">
            <v>346000</v>
          </cell>
          <cell r="K59">
            <v>346000</v>
          </cell>
          <cell r="L59">
            <v>346000</v>
          </cell>
          <cell r="M59">
            <v>346000</v>
          </cell>
        </row>
        <row r="60">
          <cell r="B60">
            <v>465776.4705882353</v>
          </cell>
          <cell r="C60">
            <v>465776.4705882353</v>
          </cell>
          <cell r="D60">
            <v>465776.4705882353</v>
          </cell>
          <cell r="E60">
            <v>465776.4705882353</v>
          </cell>
          <cell r="F60">
            <v>465776.4705882353</v>
          </cell>
          <cell r="G60">
            <v>465776.4705882353</v>
          </cell>
          <cell r="H60">
            <v>465776.4705882353</v>
          </cell>
          <cell r="I60">
            <v>465776.4705882353</v>
          </cell>
          <cell r="J60">
            <v>465776.4705882353</v>
          </cell>
          <cell r="K60">
            <v>465776.4705882353</v>
          </cell>
          <cell r="L60">
            <v>465776.4705882353</v>
          </cell>
          <cell r="M60">
            <v>465776.4705882353</v>
          </cell>
        </row>
        <row r="63">
          <cell r="B63">
            <v>899.35015722000003</v>
          </cell>
          <cell r="C63">
            <v>899.35015722000003</v>
          </cell>
          <cell r="D63">
            <v>899.35015722000003</v>
          </cell>
          <cell r="E63">
            <v>899.35015722000003</v>
          </cell>
          <cell r="F63">
            <v>899.35015722000003</v>
          </cell>
          <cell r="G63">
            <v>899.35015722000003</v>
          </cell>
          <cell r="H63">
            <v>899.35015722000003</v>
          </cell>
          <cell r="I63">
            <v>899.35015722000003</v>
          </cell>
          <cell r="J63">
            <v>899.35015722000003</v>
          </cell>
          <cell r="K63">
            <v>899.35015722000003</v>
          </cell>
          <cell r="L63">
            <v>899.35015722000003</v>
          </cell>
          <cell r="M63">
            <v>899.35015722000003</v>
          </cell>
        </row>
        <row r="64">
          <cell r="B64">
            <v>12825.20412</v>
          </cell>
          <cell r="C64">
            <v>12825.20412</v>
          </cell>
          <cell r="D64">
            <v>12825.20412</v>
          </cell>
          <cell r="E64">
            <v>12825.20412</v>
          </cell>
          <cell r="F64">
            <v>12825.20412</v>
          </cell>
          <cell r="G64">
            <v>12825.20412</v>
          </cell>
          <cell r="H64">
            <v>12825.20412</v>
          </cell>
          <cell r="I64">
            <v>12825.20412</v>
          </cell>
          <cell r="J64">
            <v>12825.20412</v>
          </cell>
          <cell r="K64">
            <v>12825.20412</v>
          </cell>
          <cell r="L64">
            <v>12825.20412</v>
          </cell>
          <cell r="M64">
            <v>12825.20412</v>
          </cell>
        </row>
        <row r="65">
          <cell r="B65">
            <v>0</v>
          </cell>
          <cell r="C65">
            <v>0</v>
          </cell>
          <cell r="D65">
            <v>0</v>
          </cell>
          <cell r="E65">
            <v>0</v>
          </cell>
          <cell r="F65">
            <v>0</v>
          </cell>
          <cell r="G65">
            <v>0</v>
          </cell>
          <cell r="H65">
            <v>0</v>
          </cell>
          <cell r="I65">
            <v>0</v>
          </cell>
          <cell r="J65">
            <v>0</v>
          </cell>
          <cell r="K65">
            <v>0</v>
          </cell>
          <cell r="L65">
            <v>0</v>
          </cell>
          <cell r="M65">
            <v>0</v>
          </cell>
        </row>
        <row r="66">
          <cell r="B66">
            <v>90019.512000000002</v>
          </cell>
          <cell r="C66">
            <v>90019.512000000002</v>
          </cell>
          <cell r="D66">
            <v>90019.512000000002</v>
          </cell>
          <cell r="E66">
            <v>90019.512000000002</v>
          </cell>
          <cell r="F66">
            <v>90019.512000000002</v>
          </cell>
          <cell r="G66">
            <v>90019.512000000002</v>
          </cell>
          <cell r="H66">
            <v>90019.512000000002</v>
          </cell>
          <cell r="I66">
            <v>90019.512000000002</v>
          </cell>
          <cell r="J66">
            <v>90019.512000000002</v>
          </cell>
          <cell r="K66">
            <v>90019.512000000002</v>
          </cell>
          <cell r="L66">
            <v>90019.512000000002</v>
          </cell>
          <cell r="M66">
            <v>90019.512000000002</v>
          </cell>
        </row>
        <row r="67">
          <cell r="B67">
            <v>103744.06627722</v>
          </cell>
          <cell r="C67">
            <v>103744.06627722</v>
          </cell>
          <cell r="D67">
            <v>103744.06627722</v>
          </cell>
          <cell r="E67">
            <v>103744.06627722</v>
          </cell>
          <cell r="F67">
            <v>103744.06627722</v>
          </cell>
          <cell r="G67">
            <v>103744.06627722</v>
          </cell>
          <cell r="H67">
            <v>103744.06627722</v>
          </cell>
          <cell r="I67">
            <v>103744.06627722</v>
          </cell>
          <cell r="J67">
            <v>103744.06627722</v>
          </cell>
          <cell r="K67">
            <v>103744.06627722</v>
          </cell>
          <cell r="L67">
            <v>103744.06627722</v>
          </cell>
          <cell r="M67">
            <v>103744.06627722</v>
          </cell>
        </row>
        <row r="70">
          <cell r="B70">
            <v>4000</v>
          </cell>
          <cell r="C70">
            <v>4000</v>
          </cell>
          <cell r="D70">
            <v>12000</v>
          </cell>
          <cell r="E70">
            <v>4000</v>
          </cell>
          <cell r="F70">
            <v>4000</v>
          </cell>
          <cell r="G70">
            <v>12000</v>
          </cell>
          <cell r="H70">
            <v>4000</v>
          </cell>
          <cell r="I70">
            <v>4000</v>
          </cell>
          <cell r="J70">
            <v>12000</v>
          </cell>
          <cell r="K70">
            <v>4000</v>
          </cell>
          <cell r="L70">
            <v>4000</v>
          </cell>
          <cell r="M70">
            <v>12000</v>
          </cell>
        </row>
        <row r="71">
          <cell r="B71">
            <v>12000</v>
          </cell>
          <cell r="C71">
            <v>12000</v>
          </cell>
          <cell r="D71">
            <v>12000</v>
          </cell>
          <cell r="E71">
            <v>12000</v>
          </cell>
          <cell r="F71">
            <v>12000</v>
          </cell>
          <cell r="G71">
            <v>12000</v>
          </cell>
          <cell r="H71">
            <v>12000</v>
          </cell>
          <cell r="I71">
            <v>12000</v>
          </cell>
          <cell r="J71">
            <v>12000</v>
          </cell>
          <cell r="K71">
            <v>12000</v>
          </cell>
          <cell r="L71">
            <v>12000</v>
          </cell>
          <cell r="M71">
            <v>12000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6000</v>
          </cell>
          <cell r="I73">
            <v>0</v>
          </cell>
          <cell r="J73">
            <v>0</v>
          </cell>
          <cell r="K73">
            <v>0</v>
          </cell>
          <cell r="L73">
            <v>0</v>
          </cell>
          <cell r="M73">
            <v>0</v>
          </cell>
        </row>
        <row r="74">
          <cell r="B74">
            <v>100000</v>
          </cell>
          <cell r="C74">
            <v>100000</v>
          </cell>
          <cell r="D74">
            <v>100000</v>
          </cell>
          <cell r="E74">
            <v>100000</v>
          </cell>
          <cell r="F74">
            <v>100000</v>
          </cell>
          <cell r="G74">
            <v>100000</v>
          </cell>
          <cell r="H74">
            <v>100000</v>
          </cell>
          <cell r="I74">
            <v>100000</v>
          </cell>
          <cell r="J74">
            <v>100000</v>
          </cell>
          <cell r="K74">
            <v>100000</v>
          </cell>
          <cell r="L74">
            <v>100000</v>
          </cell>
          <cell r="M74">
            <v>100000</v>
          </cell>
        </row>
        <row r="75">
          <cell r="B75">
            <v>240000</v>
          </cell>
          <cell r="C75">
            <v>240000</v>
          </cell>
          <cell r="D75">
            <v>240000</v>
          </cell>
          <cell r="E75">
            <v>240000</v>
          </cell>
          <cell r="F75">
            <v>240000</v>
          </cell>
          <cell r="G75">
            <v>240000</v>
          </cell>
          <cell r="H75">
            <v>240000</v>
          </cell>
          <cell r="I75">
            <v>240000</v>
          </cell>
          <cell r="J75">
            <v>240000</v>
          </cell>
          <cell r="K75">
            <v>240000</v>
          </cell>
          <cell r="L75">
            <v>240000</v>
          </cell>
          <cell r="M75">
            <v>240000</v>
          </cell>
        </row>
        <row r="76">
          <cell r="B76">
            <v>9600</v>
          </cell>
          <cell r="C76">
            <v>9600</v>
          </cell>
          <cell r="D76">
            <v>9600</v>
          </cell>
          <cell r="E76">
            <v>9600</v>
          </cell>
          <cell r="F76">
            <v>9600</v>
          </cell>
          <cell r="G76">
            <v>9600</v>
          </cell>
          <cell r="H76">
            <v>9600</v>
          </cell>
          <cell r="I76">
            <v>9600</v>
          </cell>
          <cell r="J76">
            <v>9600</v>
          </cell>
          <cell r="K76">
            <v>9600</v>
          </cell>
          <cell r="L76">
            <v>9600</v>
          </cell>
          <cell r="M76">
            <v>9600</v>
          </cell>
        </row>
        <row r="77">
          <cell r="B77">
            <v>8000</v>
          </cell>
          <cell r="C77">
            <v>5000</v>
          </cell>
          <cell r="D77">
            <v>5000</v>
          </cell>
          <cell r="E77">
            <v>5000</v>
          </cell>
          <cell r="F77">
            <v>5000</v>
          </cell>
          <cell r="G77">
            <v>5000</v>
          </cell>
          <cell r="H77">
            <v>5000</v>
          </cell>
          <cell r="I77">
            <v>5000</v>
          </cell>
          <cell r="J77">
            <v>5000</v>
          </cell>
          <cell r="K77">
            <v>5000</v>
          </cell>
          <cell r="L77">
            <v>5000</v>
          </cell>
          <cell r="M77">
            <v>5000</v>
          </cell>
        </row>
        <row r="78">
          <cell r="B78">
            <v>2400</v>
          </cell>
          <cell r="C78">
            <v>2400</v>
          </cell>
          <cell r="D78">
            <v>2400</v>
          </cell>
          <cell r="E78">
            <v>2400</v>
          </cell>
          <cell r="F78">
            <v>2400</v>
          </cell>
          <cell r="G78">
            <v>2400</v>
          </cell>
          <cell r="H78">
            <v>2400</v>
          </cell>
          <cell r="I78">
            <v>2400</v>
          </cell>
          <cell r="J78">
            <v>2400</v>
          </cell>
          <cell r="K78">
            <v>2400</v>
          </cell>
          <cell r="L78">
            <v>2400</v>
          </cell>
          <cell r="M78">
            <v>2400</v>
          </cell>
        </row>
        <row r="79">
          <cell r="B79">
            <v>6000</v>
          </cell>
          <cell r="C79">
            <v>6000</v>
          </cell>
          <cell r="D79">
            <v>6000</v>
          </cell>
          <cell r="E79">
            <v>6000</v>
          </cell>
          <cell r="F79">
            <v>6000</v>
          </cell>
          <cell r="G79">
            <v>6000</v>
          </cell>
          <cell r="H79">
            <v>6000</v>
          </cell>
          <cell r="I79">
            <v>6000</v>
          </cell>
          <cell r="J79">
            <v>6000</v>
          </cell>
          <cell r="K79">
            <v>6000</v>
          </cell>
          <cell r="L79">
            <v>6000</v>
          </cell>
          <cell r="M79">
            <v>6000</v>
          </cell>
        </row>
        <row r="80">
          <cell r="B80">
            <v>382000</v>
          </cell>
          <cell r="C80">
            <v>379000</v>
          </cell>
          <cell r="D80">
            <v>387000</v>
          </cell>
          <cell r="E80">
            <v>379000</v>
          </cell>
          <cell r="F80">
            <v>379000</v>
          </cell>
          <cell r="G80">
            <v>387000</v>
          </cell>
          <cell r="H80">
            <v>385000</v>
          </cell>
          <cell r="I80">
            <v>379000</v>
          </cell>
          <cell r="J80">
            <v>387000</v>
          </cell>
          <cell r="K80">
            <v>379000</v>
          </cell>
          <cell r="L80">
            <v>379000</v>
          </cell>
          <cell r="M80">
            <v>387000</v>
          </cell>
        </row>
        <row r="81">
          <cell r="B81">
            <v>951520.53686545533</v>
          </cell>
          <cell r="C81">
            <v>948520.53686545533</v>
          </cell>
          <cell r="D81">
            <v>956520.53686545533</v>
          </cell>
          <cell r="E81">
            <v>948520.53686545533</v>
          </cell>
          <cell r="F81">
            <v>948520.53686545533</v>
          </cell>
          <cell r="G81">
            <v>956520.53686545533</v>
          </cell>
          <cell r="H81">
            <v>954520.53686545533</v>
          </cell>
          <cell r="I81">
            <v>948520.53686545533</v>
          </cell>
          <cell r="J81">
            <v>956520.53686545533</v>
          </cell>
          <cell r="K81">
            <v>948520.53686545533</v>
          </cell>
          <cell r="L81">
            <v>948520.53686545533</v>
          </cell>
          <cell r="M81">
            <v>956520.53686545533</v>
          </cell>
        </row>
      </sheetData>
      <sheetData sheetId="6" refreshError="1">
        <row r="6">
          <cell r="B6">
            <v>1</v>
          </cell>
          <cell r="C6">
            <v>2</v>
          </cell>
          <cell r="D6">
            <v>3</v>
          </cell>
          <cell r="E6">
            <v>4</v>
          </cell>
          <cell r="F6">
            <v>5</v>
          </cell>
          <cell r="G6">
            <v>6</v>
          </cell>
          <cell r="H6">
            <v>7</v>
          </cell>
          <cell r="I6">
            <v>8</v>
          </cell>
          <cell r="J6">
            <v>9</v>
          </cell>
          <cell r="K6">
            <v>10</v>
          </cell>
          <cell r="L6">
            <v>11</v>
          </cell>
          <cell r="M6">
            <v>12</v>
          </cell>
        </row>
        <row r="11">
          <cell r="B11">
            <v>0</v>
          </cell>
          <cell r="C11">
            <v>0</v>
          </cell>
          <cell r="D11">
            <v>0</v>
          </cell>
          <cell r="E11">
            <v>30000</v>
          </cell>
          <cell r="F11">
            <v>0</v>
          </cell>
          <cell r="G11">
            <v>0</v>
          </cell>
          <cell r="H11">
            <v>0</v>
          </cell>
          <cell r="I11">
            <v>30000</v>
          </cell>
          <cell r="J11">
            <v>0</v>
          </cell>
          <cell r="K11">
            <v>0</v>
          </cell>
          <cell r="L11">
            <v>0</v>
          </cell>
          <cell r="M11">
            <v>30000</v>
          </cell>
        </row>
        <row r="12">
          <cell r="B12">
            <v>0</v>
          </cell>
          <cell r="C12">
            <v>0</v>
          </cell>
          <cell r="D12">
            <v>0</v>
          </cell>
          <cell r="E12">
            <v>0</v>
          </cell>
          <cell r="F12">
            <v>0</v>
          </cell>
          <cell r="G12">
            <v>0</v>
          </cell>
          <cell r="H12">
            <v>0</v>
          </cell>
          <cell r="I12">
            <v>11000</v>
          </cell>
          <cell r="J12">
            <v>0</v>
          </cell>
          <cell r="K12">
            <v>0</v>
          </cell>
          <cell r="L12">
            <v>0</v>
          </cell>
          <cell r="M12">
            <v>0</v>
          </cell>
        </row>
        <row r="13">
          <cell r="B13">
            <v>0</v>
          </cell>
          <cell r="C13">
            <v>0</v>
          </cell>
          <cell r="D13">
            <v>0</v>
          </cell>
          <cell r="E13">
            <v>30000</v>
          </cell>
          <cell r="F13">
            <v>0</v>
          </cell>
          <cell r="G13">
            <v>0</v>
          </cell>
          <cell r="H13">
            <v>0</v>
          </cell>
          <cell r="I13">
            <v>41000</v>
          </cell>
          <cell r="J13">
            <v>0</v>
          </cell>
          <cell r="K13">
            <v>0</v>
          </cell>
          <cell r="L13">
            <v>0</v>
          </cell>
          <cell r="M13">
            <v>30000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sheetData>
      <sheetData sheetId="7" refreshError="1"/>
      <sheetData sheetId="8" refreshError="1"/>
      <sheetData sheetId="9" refreshError="1"/>
      <sheetData sheetId="10" refreshError="1">
        <row r="6">
          <cell r="B6">
            <v>1</v>
          </cell>
          <cell r="C6">
            <v>2</v>
          </cell>
          <cell r="D6">
            <v>3</v>
          </cell>
          <cell r="E6">
            <v>4</v>
          </cell>
          <cell r="F6">
            <v>5</v>
          </cell>
          <cell r="G6">
            <v>6</v>
          </cell>
          <cell r="H6">
            <v>7</v>
          </cell>
          <cell r="I6">
            <v>8</v>
          </cell>
          <cell r="J6">
            <v>9</v>
          </cell>
          <cell r="K6">
            <v>10</v>
          </cell>
          <cell r="L6">
            <v>11</v>
          </cell>
          <cell r="M6">
            <v>12</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7">
          <cell r="B17">
            <v>3000</v>
          </cell>
          <cell r="C17">
            <v>3000</v>
          </cell>
          <cell r="D17">
            <v>3000</v>
          </cell>
          <cell r="E17">
            <v>3000</v>
          </cell>
          <cell r="F17">
            <v>3000</v>
          </cell>
          <cell r="G17">
            <v>3000</v>
          </cell>
          <cell r="H17">
            <v>3000</v>
          </cell>
          <cell r="I17">
            <v>3000</v>
          </cell>
          <cell r="J17">
            <v>3000</v>
          </cell>
          <cell r="K17">
            <v>3000</v>
          </cell>
          <cell r="L17">
            <v>3000</v>
          </cell>
          <cell r="M17">
            <v>3000</v>
          </cell>
        </row>
        <row r="18">
          <cell r="B18">
            <v>36000</v>
          </cell>
          <cell r="C18">
            <v>36000</v>
          </cell>
          <cell r="D18">
            <v>36000</v>
          </cell>
          <cell r="E18">
            <v>36000</v>
          </cell>
          <cell r="F18">
            <v>36000</v>
          </cell>
          <cell r="G18">
            <v>36000</v>
          </cell>
          <cell r="H18">
            <v>36000</v>
          </cell>
          <cell r="I18">
            <v>36000</v>
          </cell>
          <cell r="J18">
            <v>36000</v>
          </cell>
          <cell r="K18">
            <v>36000</v>
          </cell>
          <cell r="L18">
            <v>36000</v>
          </cell>
          <cell r="M18">
            <v>36000</v>
          </cell>
        </row>
        <row r="19">
          <cell r="B19">
            <v>10080</v>
          </cell>
          <cell r="C19">
            <v>10080</v>
          </cell>
          <cell r="D19">
            <v>10080</v>
          </cell>
          <cell r="E19">
            <v>10080</v>
          </cell>
          <cell r="F19">
            <v>10080</v>
          </cell>
          <cell r="G19">
            <v>10080</v>
          </cell>
          <cell r="H19">
            <v>10080</v>
          </cell>
          <cell r="I19">
            <v>10080</v>
          </cell>
          <cell r="J19">
            <v>10080</v>
          </cell>
          <cell r="K19">
            <v>10080</v>
          </cell>
          <cell r="L19">
            <v>10080</v>
          </cell>
          <cell r="M19">
            <v>10080</v>
          </cell>
        </row>
        <row r="20">
          <cell r="B20">
            <v>480</v>
          </cell>
          <cell r="C20">
            <v>480</v>
          </cell>
          <cell r="D20">
            <v>480</v>
          </cell>
          <cell r="E20">
            <v>480</v>
          </cell>
          <cell r="F20">
            <v>480</v>
          </cell>
          <cell r="G20">
            <v>480</v>
          </cell>
          <cell r="H20">
            <v>480</v>
          </cell>
          <cell r="I20">
            <v>480</v>
          </cell>
          <cell r="J20">
            <v>480</v>
          </cell>
          <cell r="K20">
            <v>480</v>
          </cell>
          <cell r="L20">
            <v>480</v>
          </cell>
          <cell r="M20">
            <v>480</v>
          </cell>
        </row>
        <row r="21">
          <cell r="B21">
            <v>5000</v>
          </cell>
          <cell r="C21">
            <v>5000</v>
          </cell>
          <cell r="D21">
            <v>5000</v>
          </cell>
          <cell r="E21">
            <v>5000</v>
          </cell>
          <cell r="F21">
            <v>5000</v>
          </cell>
          <cell r="G21">
            <v>5000</v>
          </cell>
          <cell r="H21">
            <v>5000</v>
          </cell>
          <cell r="I21">
            <v>5000</v>
          </cell>
          <cell r="J21">
            <v>5000</v>
          </cell>
          <cell r="K21">
            <v>5000</v>
          </cell>
          <cell r="L21">
            <v>5000</v>
          </cell>
          <cell r="M21">
            <v>5000</v>
          </cell>
        </row>
        <row r="22">
          <cell r="B22">
            <v>600</v>
          </cell>
          <cell r="C22">
            <v>600</v>
          </cell>
          <cell r="D22">
            <v>600</v>
          </cell>
          <cell r="E22">
            <v>600</v>
          </cell>
          <cell r="F22">
            <v>600</v>
          </cell>
          <cell r="G22">
            <v>600</v>
          </cell>
          <cell r="H22">
            <v>600</v>
          </cell>
          <cell r="I22">
            <v>600</v>
          </cell>
          <cell r="J22">
            <v>600</v>
          </cell>
          <cell r="K22">
            <v>600</v>
          </cell>
          <cell r="L22">
            <v>600</v>
          </cell>
          <cell r="M22">
            <v>600</v>
          </cell>
        </row>
        <row r="23">
          <cell r="B23">
            <v>25320</v>
          </cell>
          <cell r="C23">
            <v>25320</v>
          </cell>
          <cell r="D23">
            <v>25320</v>
          </cell>
          <cell r="E23">
            <v>25320</v>
          </cell>
          <cell r="F23">
            <v>25320</v>
          </cell>
          <cell r="G23">
            <v>25320</v>
          </cell>
          <cell r="H23">
            <v>25320</v>
          </cell>
          <cell r="I23">
            <v>25320</v>
          </cell>
          <cell r="J23">
            <v>25320</v>
          </cell>
          <cell r="K23">
            <v>25320</v>
          </cell>
          <cell r="L23">
            <v>25320</v>
          </cell>
          <cell r="M23">
            <v>25320</v>
          </cell>
        </row>
        <row r="24">
          <cell r="B24">
            <v>45000</v>
          </cell>
          <cell r="C24">
            <v>45000</v>
          </cell>
          <cell r="D24">
            <v>45000</v>
          </cell>
          <cell r="E24">
            <v>45000</v>
          </cell>
          <cell r="F24">
            <v>45000</v>
          </cell>
          <cell r="G24">
            <v>45000</v>
          </cell>
          <cell r="H24">
            <v>45000</v>
          </cell>
          <cell r="I24">
            <v>45000</v>
          </cell>
          <cell r="J24">
            <v>45000</v>
          </cell>
          <cell r="K24">
            <v>45000</v>
          </cell>
          <cell r="L24">
            <v>45000</v>
          </cell>
          <cell r="M24">
            <v>45000</v>
          </cell>
        </row>
        <row r="25">
          <cell r="B25">
            <v>5400</v>
          </cell>
          <cell r="C25">
            <v>5400</v>
          </cell>
          <cell r="D25">
            <v>5400</v>
          </cell>
          <cell r="E25">
            <v>5400</v>
          </cell>
          <cell r="F25">
            <v>5400</v>
          </cell>
          <cell r="G25">
            <v>5400</v>
          </cell>
          <cell r="H25">
            <v>5400</v>
          </cell>
          <cell r="I25">
            <v>5400</v>
          </cell>
          <cell r="J25">
            <v>5400</v>
          </cell>
          <cell r="K25">
            <v>5400</v>
          </cell>
          <cell r="L25">
            <v>5400</v>
          </cell>
          <cell r="M25">
            <v>5400</v>
          </cell>
        </row>
        <row r="26">
          <cell r="B26">
            <v>3600</v>
          </cell>
          <cell r="C26">
            <v>3600</v>
          </cell>
          <cell r="D26">
            <v>3600</v>
          </cell>
          <cell r="E26">
            <v>3600</v>
          </cell>
          <cell r="F26">
            <v>3600</v>
          </cell>
          <cell r="G26">
            <v>3600</v>
          </cell>
          <cell r="H26">
            <v>3600</v>
          </cell>
          <cell r="I26">
            <v>3600</v>
          </cell>
          <cell r="J26">
            <v>3600</v>
          </cell>
          <cell r="K26">
            <v>3600</v>
          </cell>
          <cell r="L26">
            <v>3600</v>
          </cell>
          <cell r="M26">
            <v>3600</v>
          </cell>
        </row>
        <row r="27">
          <cell r="B27">
            <v>5000</v>
          </cell>
          <cell r="C27">
            <v>5000</v>
          </cell>
          <cell r="D27">
            <v>5000</v>
          </cell>
          <cell r="E27">
            <v>5000</v>
          </cell>
          <cell r="F27">
            <v>5000</v>
          </cell>
          <cell r="G27">
            <v>5000</v>
          </cell>
          <cell r="H27">
            <v>5000</v>
          </cell>
          <cell r="I27">
            <v>5000</v>
          </cell>
          <cell r="J27">
            <v>5000</v>
          </cell>
          <cell r="K27">
            <v>5000</v>
          </cell>
          <cell r="L27">
            <v>5000</v>
          </cell>
          <cell r="M27">
            <v>5000</v>
          </cell>
        </row>
        <row r="28">
          <cell r="B28">
            <v>13000</v>
          </cell>
          <cell r="C28">
            <v>13000</v>
          </cell>
          <cell r="D28">
            <v>13000</v>
          </cell>
          <cell r="E28">
            <v>13000</v>
          </cell>
          <cell r="F28">
            <v>13000</v>
          </cell>
          <cell r="G28">
            <v>13000</v>
          </cell>
          <cell r="H28">
            <v>13000</v>
          </cell>
          <cell r="I28">
            <v>13000</v>
          </cell>
          <cell r="J28">
            <v>13000</v>
          </cell>
          <cell r="K28">
            <v>13000</v>
          </cell>
          <cell r="L28">
            <v>13000</v>
          </cell>
          <cell r="M28">
            <v>13000</v>
          </cell>
        </row>
        <row r="29">
          <cell r="B29">
            <v>28000</v>
          </cell>
          <cell r="C29">
            <v>28000</v>
          </cell>
          <cell r="D29">
            <v>28000</v>
          </cell>
          <cell r="E29">
            <v>28000</v>
          </cell>
          <cell r="F29">
            <v>28000</v>
          </cell>
          <cell r="G29">
            <v>28000</v>
          </cell>
          <cell r="H29">
            <v>28000</v>
          </cell>
          <cell r="I29">
            <v>28000</v>
          </cell>
          <cell r="J29">
            <v>28000</v>
          </cell>
          <cell r="K29">
            <v>28000</v>
          </cell>
          <cell r="L29">
            <v>28000</v>
          </cell>
          <cell r="M29">
            <v>28000</v>
          </cell>
        </row>
        <row r="30">
          <cell r="B30">
            <v>180480</v>
          </cell>
          <cell r="C30">
            <v>180480</v>
          </cell>
          <cell r="D30">
            <v>180480</v>
          </cell>
          <cell r="E30">
            <v>180480</v>
          </cell>
          <cell r="F30">
            <v>180480</v>
          </cell>
          <cell r="G30">
            <v>180480</v>
          </cell>
          <cell r="H30">
            <v>180480</v>
          </cell>
          <cell r="I30">
            <v>180480</v>
          </cell>
          <cell r="J30">
            <v>180480</v>
          </cell>
          <cell r="K30">
            <v>180480</v>
          </cell>
          <cell r="L30">
            <v>180480</v>
          </cell>
          <cell r="M30">
            <v>180480</v>
          </cell>
        </row>
      </sheetData>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Executive Summary"/>
      <sheetName val="2_Assumptions"/>
      <sheetName val="3_Footnotes"/>
      <sheetName val="4_Cash Flow"/>
      <sheetName val="5_Exp Detail"/>
      <sheetName val="6_Residual"/>
      <sheetName val="7_Residual Matrix"/>
      <sheetName val="8_Pricing Matrix"/>
      <sheetName val="9_Value Matrix"/>
      <sheetName val="10_Vacancy Detail"/>
      <sheetName val="11_Basic Expiration"/>
      <sheetName val="12_Expiration Schedule"/>
      <sheetName val="13_Exp Analysis"/>
      <sheetName val="14_Existing vs Mkt"/>
      <sheetName val="15_Rentroll"/>
      <sheetName val="16 _In-Place"/>
      <sheetName val="17_Gross Rents"/>
      <sheetName val="18_ALease-up Schedule"/>
      <sheetName val="19_Argus CF"/>
      <sheetName val="report1"/>
      <sheetName val="Assumptions"/>
      <sheetName val="Cash Flow"/>
      <sheetName val="HB Cash Flow"/>
    </sheetNames>
    <sheetDataSet>
      <sheetData sheetId="0"/>
      <sheetData sheetId="1">
        <row r="1">
          <cell r="A1" t="str">
            <v>Starwood Capital Group</v>
          </cell>
          <cell r="I1" t="str">
            <v>2300 N Street</v>
          </cell>
        </row>
        <row r="3">
          <cell r="I3" t="str">
            <v>Washington, DC</v>
          </cell>
        </row>
        <row r="5">
          <cell r="A5" t="str">
            <v>SUMMARY OF FINANCIAL ASSUMPTIONS</v>
          </cell>
        </row>
        <row r="8">
          <cell r="A8" t="str">
            <v>GLOBAL</v>
          </cell>
          <cell r="G8" t="str">
            <v xml:space="preserve">SECOND GENERATION LEASING </v>
          </cell>
        </row>
        <row r="10">
          <cell r="A10" t="str">
            <v>Analysis Period</v>
          </cell>
          <cell r="G10" t="str">
            <v>Retention Ratio [6]</v>
          </cell>
          <cell r="I10">
            <v>0.7</v>
          </cell>
        </row>
        <row r="11">
          <cell r="B11" t="str">
            <v>Commencement Date</v>
          </cell>
          <cell r="E11">
            <v>37622</v>
          </cell>
        </row>
        <row r="12">
          <cell r="B12" t="str">
            <v>End Date</v>
          </cell>
          <cell r="E12">
            <v>39813</v>
          </cell>
          <cell r="G12" t="str">
            <v>Lease Term</v>
          </cell>
          <cell r="I12">
            <v>10</v>
          </cell>
        </row>
        <row r="13">
          <cell r="B13" t="str">
            <v>Term</v>
          </cell>
          <cell r="E13">
            <v>6</v>
          </cell>
        </row>
        <row r="14">
          <cell r="G14" t="str">
            <v>2003 Annual Market Rent</v>
          </cell>
          <cell r="I14">
            <v>44</v>
          </cell>
        </row>
        <row r="15">
          <cell r="A15" t="str">
            <v>Area Measures</v>
          </cell>
        </row>
        <row r="16">
          <cell r="B16" t="str">
            <v>Building Square Feet  (NRSF) [1]</v>
          </cell>
          <cell r="E16">
            <v>279264</v>
          </cell>
          <cell r="G16" t="str">
            <v xml:space="preserve">Rent Adjustment </v>
          </cell>
          <cell r="I16">
            <v>2.5000000000000001E-2</v>
          </cell>
        </row>
        <row r="18">
          <cell r="E18" t="str">
            <v xml:space="preserve"> </v>
          </cell>
          <cell r="G18" t="str">
            <v>Expense Recovery Type</v>
          </cell>
          <cell r="I18" t="str">
            <v>Full Service with a Base Year</v>
          </cell>
        </row>
        <row r="19">
          <cell r="A19" t="str">
            <v>Consumer Price Index (CPI)</v>
          </cell>
          <cell r="E19">
            <v>2.5000000000000001E-2</v>
          </cell>
        </row>
        <row r="20">
          <cell r="G20" t="str">
            <v>2003 Tenant Improvements ($/NRSF)</v>
          </cell>
        </row>
        <row r="21">
          <cell r="A21" t="str">
            <v>Vacancy Loss [2]</v>
          </cell>
          <cell r="E21">
            <v>0.03</v>
          </cell>
          <cell r="H21" t="str">
            <v>New</v>
          </cell>
          <cell r="I21">
            <v>40</v>
          </cell>
        </row>
        <row r="22">
          <cell r="H22" t="str">
            <v>Renewal</v>
          </cell>
          <cell r="I22">
            <v>15</v>
          </cell>
        </row>
        <row r="23">
          <cell r="H23" t="str">
            <v>Weighted Average</v>
          </cell>
          <cell r="I23">
            <v>22.5</v>
          </cell>
        </row>
        <row r="25">
          <cell r="A25" t="str">
            <v>REVENUES</v>
          </cell>
          <cell r="G25" t="str">
            <v xml:space="preserve">Commissions </v>
          </cell>
        </row>
        <row r="26">
          <cell r="H26" t="str">
            <v xml:space="preserve">New </v>
          </cell>
          <cell r="I26">
            <v>0.05</v>
          </cell>
        </row>
        <row r="27">
          <cell r="A27" t="str">
            <v>Market Rent Growth</v>
          </cell>
          <cell r="H27" t="str">
            <v>Renewal</v>
          </cell>
          <cell r="I27">
            <v>0.03</v>
          </cell>
        </row>
        <row r="28">
          <cell r="B28" t="str">
            <v xml:space="preserve">2004  -  </v>
          </cell>
          <cell r="C28">
            <v>2.5000000000000001E-2</v>
          </cell>
          <cell r="D28" t="str">
            <v xml:space="preserve">2009  -  </v>
          </cell>
          <cell r="E28">
            <v>2.5000000000000001E-2</v>
          </cell>
          <cell r="H28" t="str">
            <v>Weighted Average</v>
          </cell>
          <cell r="I28">
            <v>3.6000000000000004E-2</v>
          </cell>
        </row>
        <row r="29">
          <cell r="B29" t="str">
            <v xml:space="preserve">2005  -  </v>
          </cell>
          <cell r="C29">
            <v>2.5000000000000001E-2</v>
          </cell>
          <cell r="D29" t="str">
            <v xml:space="preserve">2010  -  </v>
          </cell>
          <cell r="E29">
            <v>2.5000000000000001E-2</v>
          </cell>
        </row>
        <row r="30">
          <cell r="B30" t="str">
            <v xml:space="preserve">2006  -  </v>
          </cell>
          <cell r="C30">
            <v>2.5000000000000001E-2</v>
          </cell>
          <cell r="D30" t="str">
            <v xml:space="preserve">2011  -  </v>
          </cell>
          <cell r="E30">
            <v>2.5000000000000001E-2</v>
          </cell>
          <cell r="G30" t="str">
            <v>Downtime [7]</v>
          </cell>
        </row>
        <row r="31">
          <cell r="B31" t="str">
            <v xml:space="preserve">2007  -  </v>
          </cell>
          <cell r="C31">
            <v>2.5000000000000001E-2</v>
          </cell>
          <cell r="D31" t="str">
            <v xml:space="preserve">2012  -  </v>
          </cell>
          <cell r="E31">
            <v>2.5000000000000001E-2</v>
          </cell>
          <cell r="H31" t="str">
            <v>New</v>
          </cell>
          <cell r="I31">
            <v>9</v>
          </cell>
        </row>
        <row r="32">
          <cell r="B32" t="str">
            <v xml:space="preserve">2008  -  </v>
          </cell>
          <cell r="C32">
            <v>2.5000000000000001E-2</v>
          </cell>
          <cell r="D32" t="str">
            <v xml:space="preserve">2013  -  </v>
          </cell>
          <cell r="E32">
            <v>2.5000000000000001E-2</v>
          </cell>
          <cell r="H32" t="str">
            <v>Weighted Average</v>
          </cell>
          <cell r="I32">
            <v>2.7</v>
          </cell>
        </row>
        <row r="34">
          <cell r="A34" t="str">
            <v>Other Income Growth Rate</v>
          </cell>
          <cell r="E34">
            <v>0.03</v>
          </cell>
        </row>
        <row r="36">
          <cell r="A36" t="str">
            <v>Other Income</v>
          </cell>
        </row>
        <row r="38">
          <cell r="B38" t="str">
            <v xml:space="preserve">Parking Income [3](2003)  </v>
          </cell>
          <cell r="E38">
            <v>592130</v>
          </cell>
        </row>
        <row r="39">
          <cell r="B39" t="str">
            <v>Other Income (2003) [2]</v>
          </cell>
          <cell r="E39">
            <v>0</v>
          </cell>
        </row>
        <row r="40">
          <cell r="B40" t="str">
            <v>Parking Income Growth Rate</v>
          </cell>
          <cell r="E40">
            <v>2.5000000000000001E-2</v>
          </cell>
        </row>
        <row r="43">
          <cell r="A43" t="str">
            <v>EXPENSES</v>
          </cell>
          <cell r="G43" t="str">
            <v>VACANT SPACE LEASING</v>
          </cell>
        </row>
        <row r="45">
          <cell r="A45" t="str">
            <v>Growth Rates</v>
          </cell>
          <cell r="G45" t="str">
            <v xml:space="preserve">Total Vacant as of November 1, 2002 [8] </v>
          </cell>
          <cell r="I45">
            <v>3606</v>
          </cell>
        </row>
        <row r="46">
          <cell r="B46" t="str">
            <v>Operating Expenses</v>
          </cell>
          <cell r="E46">
            <v>2.5000000000000001E-2</v>
          </cell>
        </row>
        <row r="47">
          <cell r="B47" t="str">
            <v>Capital Reserve</v>
          </cell>
          <cell r="E47">
            <v>2.5000000000000001E-2</v>
          </cell>
          <cell r="G47" t="str">
            <v>Absorption Period Start Date</v>
          </cell>
          <cell r="I47">
            <v>37622</v>
          </cell>
        </row>
        <row r="48">
          <cell r="B48" t="str">
            <v>Property Taxes</v>
          </cell>
          <cell r="E48">
            <v>2.5000000000000001E-2</v>
          </cell>
        </row>
        <row r="49">
          <cell r="B49" t="str">
            <v>Property Taxes Reassessed  [4]</v>
          </cell>
          <cell r="E49" t="str">
            <v>Yes</v>
          </cell>
          <cell r="G49" t="str">
            <v>Absorption Period</v>
          </cell>
          <cell r="I49">
            <v>8</v>
          </cell>
        </row>
        <row r="51">
          <cell r="A51" t="str">
            <v xml:space="preserve">Management Fee  (% of EGR) </v>
          </cell>
          <cell r="E51">
            <v>0.02</v>
          </cell>
          <cell r="G51" t="str">
            <v xml:space="preserve">Lease Term </v>
          </cell>
          <cell r="I51">
            <v>10</v>
          </cell>
        </row>
        <row r="53">
          <cell r="A53" t="str">
            <v>Operating Expense Source [5]</v>
          </cell>
          <cell r="E53" t="str">
            <v>SSB ARGUS</v>
          </cell>
          <cell r="G53" t="str">
            <v>2003 Annual Market Rent</v>
          </cell>
          <cell r="I53" t="str">
            <v>See Above</v>
          </cell>
        </row>
        <row r="55">
          <cell r="A55" t="str">
            <v xml:space="preserve">Capital Reserve (CY 2003) </v>
          </cell>
          <cell r="E55">
            <v>0.2</v>
          </cell>
          <cell r="G55" t="str">
            <v>Rent Adjustment</v>
          </cell>
          <cell r="I55">
            <v>2.5000000000000001E-2</v>
          </cell>
        </row>
        <row r="57">
          <cell r="G57" t="str">
            <v>2003 Tenant Improvements ($/NRSF)</v>
          </cell>
          <cell r="I57">
            <v>40</v>
          </cell>
        </row>
        <row r="59">
          <cell r="G59" t="str">
            <v>Commissions</v>
          </cell>
          <cell r="I59">
            <v>0.05</v>
          </cell>
        </row>
        <row r="69">
          <cell r="A69" t="str">
            <v>***  See Accompanying Footnotes on the Following Page ***</v>
          </cell>
        </row>
        <row r="82">
          <cell r="H82" t="str">
            <v>2300 N Street, N.W.</v>
          </cell>
        </row>
        <row r="83">
          <cell r="H83" t="str">
            <v>Washington, DC</v>
          </cell>
        </row>
        <row r="84">
          <cell r="H84" t="str">
            <v>Boston Properties</v>
          </cell>
        </row>
        <row r="85">
          <cell r="H85" t="str">
            <v>Office</v>
          </cell>
        </row>
        <row r="86">
          <cell r="H86" t="str">
            <v>Preliminary Pricing Strategy</v>
          </cell>
        </row>
        <row r="106">
          <cell r="H106">
            <v>9.2499999999999999E-2</v>
          </cell>
        </row>
        <row r="116">
          <cell r="H116">
            <v>0.02</v>
          </cell>
        </row>
        <row r="119">
          <cell r="H119">
            <v>3.5299999999999998E-2</v>
          </cell>
        </row>
        <row r="131">
          <cell r="H131">
            <v>25</v>
          </cell>
        </row>
        <row r="132">
          <cell r="H132">
            <v>0.7</v>
          </cell>
        </row>
        <row r="133">
          <cell r="H133">
            <v>1.41E-2</v>
          </cell>
        </row>
        <row r="136">
          <cell r="H136">
            <v>3.5299999999999998E-2</v>
          </cell>
        </row>
        <row r="142">
          <cell r="H142" t="str">
            <v>2300 N Street_SCG.CSV</v>
          </cell>
        </row>
        <row r="172">
          <cell r="E172" t="str">
            <v>C:\Chris\2300 N Street\2300N (VALUE ONLY).xls</v>
          </cell>
        </row>
        <row r="174">
          <cell r="E174" t="str">
            <v>C:\Chris\2300 N Street\2300 N Street_SCG.CSV</v>
          </cell>
        </row>
        <row r="175">
          <cell r="E175" t="str">
            <v>2300N.xls</v>
          </cell>
        </row>
      </sheetData>
      <sheetData sheetId="2"/>
      <sheetData sheetId="3">
        <row r="1">
          <cell r="A1" t="str">
            <v>Starwood Capital Group</v>
          </cell>
        </row>
        <row r="5">
          <cell r="A5" t="str">
            <v>CASH FLOW PROJECTIONS</v>
          </cell>
        </row>
        <row r="8">
          <cell r="A8" t="str">
            <v>Calendar Year</v>
          </cell>
          <cell r="E8">
            <v>2003</v>
          </cell>
          <cell r="F8">
            <v>2004</v>
          </cell>
          <cell r="G8">
            <v>2005</v>
          </cell>
          <cell r="H8">
            <v>2006</v>
          </cell>
          <cell r="I8">
            <v>2007</v>
          </cell>
          <cell r="J8">
            <v>2008</v>
          </cell>
        </row>
        <row r="10">
          <cell r="A10" t="str">
            <v>Overall Economic Occupancy  [1]</v>
          </cell>
          <cell r="E10">
            <v>0.98567751246926749</v>
          </cell>
          <cell r="F10">
            <v>0.99318221278654983</v>
          </cell>
          <cell r="G10">
            <v>0.99316044966294725</v>
          </cell>
          <cell r="H10">
            <v>0.81921311261847407</v>
          </cell>
          <cell r="I10">
            <v>0.6353244931029951</v>
          </cell>
          <cell r="J10">
            <v>0.96980989747446866</v>
          </cell>
        </row>
        <row r="12">
          <cell r="A12" t="str">
            <v>Weighted Average Market Rent</v>
          </cell>
          <cell r="E12">
            <v>29.44</v>
          </cell>
          <cell r="F12">
            <v>30.32</v>
          </cell>
          <cell r="G12">
            <v>31.23</v>
          </cell>
          <cell r="H12">
            <v>32.17</v>
          </cell>
          <cell r="I12">
            <v>33.130000000000003</v>
          </cell>
          <cell r="J12">
            <v>34.130000000000003</v>
          </cell>
        </row>
        <row r="14">
          <cell r="A14" t="str">
            <v>Weighted Average In Place Rent  [1]</v>
          </cell>
          <cell r="E14">
            <v>55.066739250315109</v>
          </cell>
          <cell r="F14">
            <v>57.667257899335397</v>
          </cell>
          <cell r="G14">
            <v>59.269850285034941</v>
          </cell>
          <cell r="H14">
            <v>47.996434592357055</v>
          </cell>
          <cell r="I14">
            <v>29.721473981608799</v>
          </cell>
          <cell r="J14">
            <v>48.084173076372174</v>
          </cell>
        </row>
        <row r="17">
          <cell r="D17" t="str">
            <v>CY 2003</v>
          </cell>
        </row>
        <row r="18">
          <cell r="A18" t="str">
            <v>REVENUES</v>
          </cell>
          <cell r="D18" t="str">
            <v>$/SF/YR</v>
          </cell>
        </row>
        <row r="20">
          <cell r="B20" t="str">
            <v>Minimum Rent</v>
          </cell>
          <cell r="D20">
            <v>48.575842213819179</v>
          </cell>
          <cell r="E20">
            <v>13565484</v>
          </cell>
          <cell r="F20">
            <v>14010394</v>
          </cell>
          <cell r="G20">
            <v>14360658</v>
          </cell>
          <cell r="H20">
            <v>11646172</v>
          </cell>
          <cell r="I20">
            <v>8514420</v>
          </cell>
          <cell r="J20">
            <v>13645696</v>
          </cell>
        </row>
        <row r="21">
          <cell r="B21" t="str">
            <v>Vacant Rent</v>
          </cell>
          <cell r="D21">
            <v>0</v>
          </cell>
          <cell r="E21">
            <v>0</v>
          </cell>
          <cell r="F21">
            <v>0</v>
          </cell>
          <cell r="G21">
            <v>0</v>
          </cell>
          <cell r="H21">
            <v>0</v>
          </cell>
          <cell r="I21">
            <v>0</v>
          </cell>
          <cell r="J21">
            <v>0</v>
          </cell>
        </row>
        <row r="22">
          <cell r="B22" t="str">
            <v>Second Generation/Vacant Rent</v>
          </cell>
          <cell r="D22">
            <v>0</v>
          </cell>
          <cell r="E22">
            <v>0</v>
          </cell>
          <cell r="F22">
            <v>0</v>
          </cell>
          <cell r="G22">
            <v>0</v>
          </cell>
          <cell r="H22">
            <v>0</v>
          </cell>
          <cell r="I22">
            <v>0</v>
          </cell>
          <cell r="J22">
            <v>0</v>
          </cell>
        </row>
        <row r="23">
          <cell r="B23" t="str">
            <v>Blank</v>
          </cell>
          <cell r="D23">
            <v>0</v>
          </cell>
          <cell r="E23">
            <v>0</v>
          </cell>
          <cell r="F23">
            <v>0</v>
          </cell>
          <cell r="G23">
            <v>0</v>
          </cell>
          <cell r="H23">
            <v>0</v>
          </cell>
          <cell r="I23">
            <v>0</v>
          </cell>
          <cell r="J23">
            <v>0</v>
          </cell>
        </row>
        <row r="24">
          <cell r="B24" t="str">
            <v>CPI</v>
          </cell>
          <cell r="D24">
            <v>0</v>
          </cell>
          <cell r="E24">
            <v>0</v>
          </cell>
          <cell r="F24">
            <v>0</v>
          </cell>
          <cell r="G24">
            <v>0</v>
          </cell>
          <cell r="H24">
            <v>0</v>
          </cell>
          <cell r="I24">
            <v>0</v>
          </cell>
          <cell r="J24">
            <v>0</v>
          </cell>
        </row>
        <row r="25">
          <cell r="B25" t="str">
            <v>Free Rent</v>
          </cell>
          <cell r="D25">
            <v>0</v>
          </cell>
          <cell r="E25">
            <v>0</v>
          </cell>
          <cell r="F25">
            <v>0</v>
          </cell>
          <cell r="G25">
            <v>0</v>
          </cell>
          <cell r="H25">
            <v>0</v>
          </cell>
          <cell r="I25">
            <v>0</v>
          </cell>
          <cell r="J25">
            <v>0</v>
          </cell>
        </row>
        <row r="27">
          <cell r="B27" t="str">
            <v>Total Minimum Rent</v>
          </cell>
          <cell r="D27">
            <v>48.575842213819179</v>
          </cell>
          <cell r="E27">
            <v>13565484</v>
          </cell>
          <cell r="F27">
            <v>14010394</v>
          </cell>
          <cell r="G27">
            <v>14360658</v>
          </cell>
          <cell r="H27">
            <v>11646172</v>
          </cell>
          <cell r="I27">
            <v>8514420</v>
          </cell>
          <cell r="J27">
            <v>13645696</v>
          </cell>
        </row>
        <row r="29">
          <cell r="B29" t="str">
            <v>Expense Recoveries</v>
          </cell>
          <cell r="D29">
            <v>8.193992064856193</v>
          </cell>
          <cell r="E29">
            <v>2288287</v>
          </cell>
          <cell r="F29">
            <v>2592069</v>
          </cell>
          <cell r="G29">
            <v>2703193</v>
          </cell>
          <cell r="H29">
            <v>2172051</v>
          </cell>
          <cell r="I29">
            <v>42423</v>
          </cell>
          <cell r="J29">
            <v>197787</v>
          </cell>
        </row>
        <row r="30">
          <cell r="B30" t="str">
            <v>Parking Income</v>
          </cell>
          <cell r="D30">
            <v>2.1203234215652573</v>
          </cell>
          <cell r="E30">
            <v>592130</v>
          </cell>
          <cell r="F30">
            <v>606933</v>
          </cell>
          <cell r="G30">
            <v>622107</v>
          </cell>
          <cell r="H30">
            <v>637659</v>
          </cell>
          <cell r="I30">
            <v>653601</v>
          </cell>
          <cell r="J30">
            <v>669941</v>
          </cell>
        </row>
        <row r="31">
          <cell r="B31" t="str">
            <v>Other Income</v>
          </cell>
          <cell r="D31">
            <v>0</v>
          </cell>
          <cell r="E31">
            <v>0</v>
          </cell>
          <cell r="F31">
            <v>0</v>
          </cell>
          <cell r="G31">
            <v>0</v>
          </cell>
          <cell r="H31">
            <v>0</v>
          </cell>
          <cell r="I31">
            <v>0</v>
          </cell>
          <cell r="J31">
            <v>0</v>
          </cell>
        </row>
        <row r="33">
          <cell r="A33" t="str">
            <v>TOTAL GROSS INCOME</v>
          </cell>
          <cell r="D33">
            <v>58.890157700240636</v>
          </cell>
          <cell r="E33">
            <v>16445901</v>
          </cell>
          <cell r="F33">
            <v>17209396</v>
          </cell>
          <cell r="G33">
            <v>17685958</v>
          </cell>
          <cell r="H33">
            <v>14455882</v>
          </cell>
          <cell r="I33">
            <v>9210444</v>
          </cell>
          <cell r="J33">
            <v>14513424</v>
          </cell>
        </row>
        <row r="34">
          <cell r="B34" t="str">
            <v>Vacancy Loss</v>
          </cell>
          <cell r="D34">
            <v>-0.39083806004354305</v>
          </cell>
          <cell r="E34">
            <v>-109147</v>
          </cell>
          <cell r="F34">
            <v>-117330</v>
          </cell>
          <cell r="G34">
            <v>-120964</v>
          </cell>
          <cell r="H34">
            <v>0</v>
          </cell>
          <cell r="I34">
            <v>0</v>
          </cell>
          <cell r="J34">
            <v>-391871</v>
          </cell>
        </row>
        <row r="36">
          <cell r="A36" t="str">
            <v>EFFECTIVE GROSS REVENUE</v>
          </cell>
          <cell r="D36">
            <v>58.499319640197086</v>
          </cell>
          <cell r="E36">
            <v>16336754</v>
          </cell>
          <cell r="F36">
            <v>17092066</v>
          </cell>
          <cell r="G36">
            <v>17564994</v>
          </cell>
          <cell r="H36">
            <v>14455882</v>
          </cell>
          <cell r="I36">
            <v>9210444</v>
          </cell>
          <cell r="J36">
            <v>14121553</v>
          </cell>
        </row>
        <row r="38">
          <cell r="A38" t="str">
            <v>EXPENSES</v>
          </cell>
        </row>
        <row r="39">
          <cell r="B39" t="str">
            <v>Operating Expenses</v>
          </cell>
          <cell r="D39">
            <v>-7.2103779935831325</v>
          </cell>
          <cell r="E39">
            <v>-2013599</v>
          </cell>
          <cell r="F39">
            <v>-2063939</v>
          </cell>
          <cell r="G39">
            <v>-2115538</v>
          </cell>
          <cell r="H39">
            <v>-2168426</v>
          </cell>
          <cell r="I39">
            <v>-2222637</v>
          </cell>
          <cell r="J39">
            <v>-2278202</v>
          </cell>
        </row>
        <row r="40">
          <cell r="B40" t="str">
            <v>Real Estate Taxes</v>
          </cell>
          <cell r="D40">
            <v>-5.7637396871777247</v>
          </cell>
          <cell r="E40">
            <v>-1609605</v>
          </cell>
          <cell r="F40">
            <v>-1850004</v>
          </cell>
          <cell r="G40">
            <v>-1896254</v>
          </cell>
          <cell r="H40">
            <v>-1943660</v>
          </cell>
          <cell r="I40">
            <v>-1992252</v>
          </cell>
          <cell r="J40">
            <v>-2042058</v>
          </cell>
        </row>
        <row r="41">
          <cell r="B41" t="str">
            <v>Management Fees</v>
          </cell>
          <cell r="D41">
            <v>-1.1699861063366563</v>
          </cell>
          <cell r="E41">
            <v>-326735</v>
          </cell>
          <cell r="F41">
            <v>-341841</v>
          </cell>
          <cell r="G41">
            <v>-351300</v>
          </cell>
          <cell r="H41">
            <v>-289118</v>
          </cell>
          <cell r="I41">
            <v>-184209</v>
          </cell>
          <cell r="J41">
            <v>-282431</v>
          </cell>
        </row>
        <row r="42">
          <cell r="B42" t="str">
            <v>Non-Recoverable</v>
          </cell>
          <cell r="D42">
            <v>-6.9396699896871777E-2</v>
          </cell>
          <cell r="E42">
            <v>-19380</v>
          </cell>
          <cell r="F42">
            <v>-19864</v>
          </cell>
          <cell r="G42">
            <v>-20361</v>
          </cell>
          <cell r="H42">
            <v>-15653</v>
          </cell>
          <cell r="I42">
            <v>0</v>
          </cell>
          <cell r="J42">
            <v>0</v>
          </cell>
        </row>
        <row r="44">
          <cell r="A44" t="str">
            <v>TOTAL EXPENSES</v>
          </cell>
          <cell r="D44">
            <v>-14.213500486994386</v>
          </cell>
          <cell r="E44">
            <v>-3969319</v>
          </cell>
          <cell r="F44">
            <v>-4275648</v>
          </cell>
          <cell r="G44">
            <v>-4383453</v>
          </cell>
          <cell r="H44">
            <v>-4416857</v>
          </cell>
          <cell r="I44">
            <v>-4399098</v>
          </cell>
          <cell r="J44">
            <v>-4602691</v>
          </cell>
        </row>
        <row r="46">
          <cell r="A46" t="str">
            <v>NET OPERATING INCOME</v>
          </cell>
          <cell r="D46">
            <v>44.285819153202702</v>
          </cell>
          <cell r="E46">
            <v>12367435</v>
          </cell>
          <cell r="F46">
            <v>12816418</v>
          </cell>
          <cell r="G46">
            <v>13181541</v>
          </cell>
          <cell r="H46">
            <v>10039025</v>
          </cell>
          <cell r="I46">
            <v>4811346</v>
          </cell>
          <cell r="J46">
            <v>9518862</v>
          </cell>
        </row>
        <row r="48">
          <cell r="A48" t="str">
            <v>CAPITAL COSTS</v>
          </cell>
        </row>
        <row r="49">
          <cell r="B49" t="str">
            <v>Tenant Improvements</v>
          </cell>
          <cell r="D49">
            <v>-0.32281282227569613</v>
          </cell>
          <cell r="E49">
            <v>-90150</v>
          </cell>
          <cell r="F49">
            <v>0</v>
          </cell>
          <cell r="G49">
            <v>0</v>
          </cell>
          <cell r="H49">
            <v>0</v>
          </cell>
          <cell r="I49">
            <v>-11428076</v>
          </cell>
          <cell r="J49">
            <v>-91797</v>
          </cell>
        </row>
        <row r="50">
          <cell r="B50" t="str">
            <v>Leasing Commissions</v>
          </cell>
          <cell r="D50">
            <v>-0.14932107253351667</v>
          </cell>
          <cell r="E50">
            <v>-41700</v>
          </cell>
          <cell r="F50">
            <v>0</v>
          </cell>
          <cell r="G50">
            <v>0</v>
          </cell>
          <cell r="H50">
            <v>0</v>
          </cell>
          <cell r="I50">
            <v>-6628335</v>
          </cell>
          <cell r="J50">
            <v>-72402</v>
          </cell>
        </row>
        <row r="51">
          <cell r="B51" t="str">
            <v>Scheduled Capital Expenditures</v>
          </cell>
          <cell r="D51">
            <v>-0.79637905351208893</v>
          </cell>
          <cell r="E51">
            <v>-222400</v>
          </cell>
          <cell r="F51">
            <v>0</v>
          </cell>
          <cell r="G51">
            <v>0</v>
          </cell>
          <cell r="H51">
            <v>0</v>
          </cell>
          <cell r="I51">
            <v>-350000</v>
          </cell>
          <cell r="J51">
            <v>0</v>
          </cell>
        </row>
        <row r="52">
          <cell r="B52" t="str">
            <v>Capital Reserves</v>
          </cell>
          <cell r="D52">
            <v>-0.19832846338948093</v>
          </cell>
          <cell r="E52">
            <v>-55386</v>
          </cell>
          <cell r="F52">
            <v>-56771</v>
          </cell>
          <cell r="G52">
            <v>-58190</v>
          </cell>
          <cell r="H52">
            <v>-60308</v>
          </cell>
          <cell r="I52">
            <v>-63854</v>
          </cell>
          <cell r="J52">
            <v>-65450</v>
          </cell>
        </row>
        <row r="54">
          <cell r="A54" t="str">
            <v>TOTAL CAPITAL COSTS</v>
          </cell>
          <cell r="D54">
            <v>-1.4668414117107826</v>
          </cell>
          <cell r="E54">
            <v>-409636</v>
          </cell>
          <cell r="F54">
            <v>-56771</v>
          </cell>
          <cell r="G54">
            <v>-58190</v>
          </cell>
          <cell r="H54">
            <v>-60308</v>
          </cell>
          <cell r="I54">
            <v>-18470265</v>
          </cell>
          <cell r="J54">
            <v>-229649</v>
          </cell>
        </row>
        <row r="56">
          <cell r="A56" t="str">
            <v>OPERATING CASH FLOW</v>
          </cell>
          <cell r="D56">
            <v>42.818977741491921</v>
          </cell>
          <cell r="E56">
            <v>11957799</v>
          </cell>
          <cell r="F56">
            <v>12759647</v>
          </cell>
          <cell r="G56">
            <v>13123351</v>
          </cell>
          <cell r="H56">
            <v>9978717</v>
          </cell>
          <cell r="I56">
            <v>-13658919</v>
          </cell>
          <cell r="J56">
            <v>9289213</v>
          </cell>
        </row>
        <row r="58">
          <cell r="A58" t="str">
            <v>ACQUISITION/RESIDUAL</v>
          </cell>
        </row>
        <row r="59">
          <cell r="B59" t="str">
            <v>Acquisition Cost</v>
          </cell>
          <cell r="D59">
            <v>-100251066.18691784</v>
          </cell>
          <cell r="E59">
            <v>0</v>
          </cell>
          <cell r="F59">
            <v>0</v>
          </cell>
          <cell r="G59">
            <v>0</v>
          </cell>
          <cell r="H59">
            <v>0</v>
          </cell>
          <cell r="I59">
            <v>0</v>
          </cell>
          <cell r="J59">
            <v>0</v>
          </cell>
        </row>
        <row r="60">
          <cell r="B60" t="str">
            <v>Net Residual Value</v>
          </cell>
          <cell r="D60">
            <v>0</v>
          </cell>
          <cell r="E60">
            <v>0</v>
          </cell>
          <cell r="F60">
            <v>0</v>
          </cell>
          <cell r="G60">
            <v>0</v>
          </cell>
          <cell r="H60">
            <v>0</v>
          </cell>
          <cell r="I60">
            <v>0</v>
          </cell>
          <cell r="J60">
            <v>110281168.34</v>
          </cell>
        </row>
        <row r="62">
          <cell r="A62" t="str">
            <v>CASH FLOW BEFORE DEBT</v>
          </cell>
          <cell r="D62">
            <v>-100251066.18691784</v>
          </cell>
          <cell r="E62">
            <v>11957799</v>
          </cell>
          <cell r="F62">
            <v>12759647</v>
          </cell>
          <cell r="G62">
            <v>13123351</v>
          </cell>
          <cell r="H62">
            <v>9978717</v>
          </cell>
          <cell r="I62">
            <v>-13658919</v>
          </cell>
          <cell r="J62">
            <v>119570381.34</v>
          </cell>
        </row>
        <row r="64">
          <cell r="A64" t="str">
            <v>FINANCING</v>
          </cell>
        </row>
        <row r="65">
          <cell r="B65" t="str">
            <v>Principal</v>
          </cell>
          <cell r="D65">
            <v>70175746.33084248</v>
          </cell>
          <cell r="E65">
            <v>0</v>
          </cell>
          <cell r="F65">
            <v>0</v>
          </cell>
          <cell r="G65">
            <v>0</v>
          </cell>
          <cell r="H65">
            <v>0</v>
          </cell>
          <cell r="I65">
            <v>0</v>
          </cell>
          <cell r="J65">
            <v>-70175746.33084248</v>
          </cell>
        </row>
        <row r="66">
          <cell r="B66" t="str">
            <v>Loan Fees &amp; Debt Service</v>
          </cell>
          <cell r="D66">
            <v>-989478.0232648789</v>
          </cell>
          <cell r="E66">
            <v>-2477202.21</v>
          </cell>
          <cell r="F66">
            <v>-2828080.71</v>
          </cell>
          <cell r="G66">
            <v>-3178959.21</v>
          </cell>
          <cell r="H66">
            <v>-3705277.0758271064</v>
          </cell>
          <cell r="I66">
            <v>-4056155.5758271064</v>
          </cell>
          <cell r="J66">
            <v>-4407034.075827105</v>
          </cell>
        </row>
        <row r="68">
          <cell r="A68" t="str">
            <v>CASH FLOW AFTER DEBT</v>
          </cell>
          <cell r="D68">
            <v>-31064797.879340239</v>
          </cell>
          <cell r="E68">
            <v>9480596.7899999991</v>
          </cell>
          <cell r="F68">
            <v>9931566.2899999991</v>
          </cell>
          <cell r="G68">
            <v>9944391.7899999991</v>
          </cell>
          <cell r="H68">
            <v>6273439.9241728932</v>
          </cell>
          <cell r="I68">
            <v>-17715074.575827107</v>
          </cell>
          <cell r="J68">
            <v>44987600.933330417</v>
          </cell>
        </row>
        <row r="73">
          <cell r="A73" t="str">
            <v>All Cash Summary</v>
          </cell>
        </row>
        <row r="74">
          <cell r="B74" t="str">
            <v>Cash-on-Cash Return</v>
          </cell>
          <cell r="E74">
            <v>0.1192785219630953</v>
          </cell>
          <cell r="F74">
            <v>0.12727692068840119</v>
          </cell>
          <cell r="G74">
            <v>0.13090485217914338</v>
          </cell>
          <cell r="H74">
            <v>9.9537265582739134E-2</v>
          </cell>
          <cell r="I74">
            <v>-0.13624711955215502</v>
          </cell>
          <cell r="J74">
            <v>1.1927093235802735</v>
          </cell>
        </row>
        <row r="75">
          <cell r="B75" t="str">
            <v>Cash-on-Cash Return (Cumulative Average)</v>
          </cell>
          <cell r="E75">
            <v>0.1192785219630953</v>
          </cell>
          <cell r="F75">
            <v>0.12327772132574824</v>
          </cell>
          <cell r="G75">
            <v>0.12582009827687995</v>
          </cell>
          <cell r="H75">
            <v>0.11924939010334475</v>
          </cell>
          <cell r="I75">
            <v>6.8150088172244799E-2</v>
          </cell>
          <cell r="J75">
            <v>0.25557662740691622</v>
          </cell>
        </row>
        <row r="77">
          <cell r="A77" t="str">
            <v>Leverage Summary</v>
          </cell>
        </row>
        <row r="78">
          <cell r="B78" t="str">
            <v>Leveraged Cash-on-Cash Return</v>
          </cell>
          <cell r="E78">
            <v>0.30518778286676396</v>
          </cell>
          <cell r="F78">
            <v>0.3197048417496714</v>
          </cell>
          <cell r="G78">
            <v>0.32011770456789468</v>
          </cell>
          <cell r="H78">
            <v>0.20194690944199151</v>
          </cell>
          <cell r="I78">
            <v>-0.57026202599594522</v>
          </cell>
          <cell r="J78">
            <v>1.4481858568038388</v>
          </cell>
        </row>
        <row r="79">
          <cell r="B79" t="str">
            <v>Leveraged Cash-on-Cash Return (Cumulative Average)</v>
          </cell>
          <cell r="E79">
            <v>0.30518778286676396</v>
          </cell>
          <cell r="F79">
            <v>0.31244631230821768</v>
          </cell>
          <cell r="G79">
            <v>0.31500344306144334</v>
          </cell>
          <cell r="H79">
            <v>0.2867393096565804</v>
          </cell>
          <cell r="I79">
            <v>0.11533904252607527</v>
          </cell>
          <cell r="J79">
            <v>0.33748017823903592</v>
          </cell>
        </row>
        <row r="81">
          <cell r="A81" t="str">
            <v>Debt Coverage Ratio</v>
          </cell>
          <cell r="E81">
            <v>4.9925011975506033</v>
          </cell>
          <cell r="F81">
            <v>4.531843081663677</v>
          </cell>
          <cell r="G81">
            <v>4.1464957960250137</v>
          </cell>
          <cell r="H81">
            <v>2.7093857745467118</v>
          </cell>
          <cell r="I81">
            <v>1.1861837915373599</v>
          </cell>
        </row>
        <row r="86">
          <cell r="A86" t="str">
            <v>[1] This figure takes into account credit loss, leaseup downtime, and rollover downtime.</v>
          </cell>
        </row>
        <row r="89">
          <cell r="D89">
            <v>-100251066.18691784</v>
          </cell>
          <cell r="E89">
            <v>0</v>
          </cell>
          <cell r="F89">
            <v>0</v>
          </cell>
          <cell r="G89">
            <v>0</v>
          </cell>
          <cell r="H89">
            <v>0</v>
          </cell>
          <cell r="I89">
            <v>0</v>
          </cell>
          <cell r="J89">
            <v>0</v>
          </cell>
        </row>
        <row r="90">
          <cell r="D90">
            <v>0</v>
          </cell>
          <cell r="E90">
            <v>0</v>
          </cell>
          <cell r="F90">
            <v>0</v>
          </cell>
          <cell r="G90">
            <v>0</v>
          </cell>
          <cell r="H90">
            <v>0</v>
          </cell>
          <cell r="I90">
            <v>0</v>
          </cell>
          <cell r="J90">
            <v>94132849.081463426</v>
          </cell>
        </row>
        <row r="91">
          <cell r="D91">
            <v>0</v>
          </cell>
          <cell r="E91">
            <v>0</v>
          </cell>
          <cell r="F91">
            <v>0</v>
          </cell>
          <cell r="G91">
            <v>0</v>
          </cell>
          <cell r="H91">
            <v>0</v>
          </cell>
          <cell r="I91">
            <v>0</v>
          </cell>
          <cell r="J91">
            <v>0</v>
          </cell>
        </row>
        <row r="92">
          <cell r="D92">
            <v>-100251066.18691784</v>
          </cell>
          <cell r="E92">
            <v>11957799</v>
          </cell>
          <cell r="F92">
            <v>12759647</v>
          </cell>
          <cell r="G92">
            <v>13123351</v>
          </cell>
          <cell r="H92">
            <v>9978717</v>
          </cell>
          <cell r="I92">
            <v>-13658919</v>
          </cell>
          <cell r="J92">
            <v>103422062.08146343</v>
          </cell>
        </row>
        <row r="93">
          <cell r="D93">
            <v>0</v>
          </cell>
          <cell r="E93">
            <v>0</v>
          </cell>
          <cell r="F93">
            <v>0</v>
          </cell>
          <cell r="G93">
            <v>0</v>
          </cell>
          <cell r="H93">
            <v>0</v>
          </cell>
          <cell r="I93">
            <v>0</v>
          </cell>
          <cell r="J93">
            <v>0</v>
          </cell>
        </row>
        <row r="94">
          <cell r="D94">
            <v>0</v>
          </cell>
          <cell r="E94">
            <v>0</v>
          </cell>
          <cell r="F94">
            <v>0</v>
          </cell>
          <cell r="G94">
            <v>0</v>
          </cell>
          <cell r="H94">
            <v>0</v>
          </cell>
          <cell r="I94">
            <v>0</v>
          </cell>
          <cell r="J94">
            <v>0</v>
          </cell>
        </row>
        <row r="95">
          <cell r="D95">
            <v>70175746.33084248</v>
          </cell>
          <cell r="E95">
            <v>0</v>
          </cell>
          <cell r="F95">
            <v>0</v>
          </cell>
          <cell r="G95">
            <v>0</v>
          </cell>
          <cell r="H95">
            <v>0</v>
          </cell>
          <cell r="I95">
            <v>0</v>
          </cell>
          <cell r="J95">
            <v>-70175746.33084248</v>
          </cell>
        </row>
        <row r="96">
          <cell r="D96">
            <v>-989478.0232648789</v>
          </cell>
          <cell r="E96">
            <v>-2477202.21</v>
          </cell>
          <cell r="F96">
            <v>-2828080.71</v>
          </cell>
          <cell r="G96">
            <v>-3178959.21</v>
          </cell>
          <cell r="H96">
            <v>-3705277.0758271064</v>
          </cell>
          <cell r="I96">
            <v>-4056155.5758271064</v>
          </cell>
          <cell r="J96">
            <v>-4407034.075827105</v>
          </cell>
        </row>
        <row r="97">
          <cell r="D97">
            <v>0</v>
          </cell>
          <cell r="E97">
            <v>0</v>
          </cell>
          <cell r="F97">
            <v>0</v>
          </cell>
          <cell r="G97">
            <v>0</v>
          </cell>
          <cell r="H97">
            <v>0</v>
          </cell>
          <cell r="I97">
            <v>0</v>
          </cell>
          <cell r="J97">
            <v>0</v>
          </cell>
        </row>
      </sheetData>
      <sheetData sheetId="4"/>
      <sheetData sheetId="5"/>
      <sheetData sheetId="6"/>
      <sheetData sheetId="7"/>
      <sheetData sheetId="8">
        <row r="12">
          <cell r="E12">
            <v>100251000</v>
          </cell>
          <cell r="F12">
            <v>94132839.5204878</v>
          </cell>
          <cell r="G12">
            <v>98963536.175897419</v>
          </cell>
          <cell r="H12">
            <v>104316470.30756757</v>
          </cell>
          <cell r="I12">
            <v>110281168.34</v>
          </cell>
          <cell r="J12">
            <v>116968860.07333335</v>
          </cell>
          <cell r="K12">
            <v>124519479.77225809</v>
          </cell>
          <cell r="L12">
            <v>133111564.25724141</v>
          </cell>
          <cell r="M12" t="e">
            <v>#REF!</v>
          </cell>
        </row>
        <row r="13">
          <cell r="E13">
            <v>6.9999999999999979E-2</v>
          </cell>
          <cell r="F13">
            <v>99821421.908161044</v>
          </cell>
          <cell r="G13">
            <v>103040319.06010967</v>
          </cell>
          <cell r="H13">
            <v>106607205.09335005</v>
          </cell>
          <cell r="I13">
            <v>110581735.24467507</v>
          </cell>
          <cell r="J13">
            <v>115038026.62646371</v>
          </cell>
          <cell r="K13">
            <v>120069323.34783798</v>
          </cell>
          <cell r="L13">
            <v>125794592.03078115</v>
          </cell>
          <cell r="M13">
            <v>39075000</v>
          </cell>
        </row>
        <row r="14">
          <cell r="E14">
            <v>7.4999999999999983E-2</v>
          </cell>
          <cell r="F14">
            <v>97699993.549906865</v>
          </cell>
          <cell r="G14">
            <v>100830099.08999097</v>
          </cell>
          <cell r="H14">
            <v>104298594.41819227</v>
          </cell>
          <cell r="I14">
            <v>108163489.21247375</v>
          </cell>
          <cell r="J14">
            <v>112496856.10303175</v>
          </cell>
          <cell r="K14">
            <v>117389367.10850045</v>
          </cell>
          <cell r="L14">
            <v>122956707.21817175</v>
          </cell>
          <cell r="M14">
            <v>38425000</v>
          </cell>
        </row>
        <row r="15">
          <cell r="E15">
            <v>7.9999999999999988E-2</v>
          </cell>
          <cell r="F15">
            <v>95641176.326465607</v>
          </cell>
          <cell r="G15">
            <v>98685334.63539055</v>
          </cell>
          <cell r="H15">
            <v>102058591.13987496</v>
          </cell>
          <cell r="I15">
            <v>105817362.6734433</v>
          </cell>
          <cell r="J15">
            <v>110031742.87774721</v>
          </cell>
          <cell r="K15">
            <v>114789914.07615481</v>
          </cell>
          <cell r="L15">
            <v>120204384.75020488</v>
          </cell>
          <cell r="M15">
            <v>37791000</v>
          </cell>
        </row>
        <row r="16">
          <cell r="E16">
            <v>8.4999999999999992E-2</v>
          </cell>
          <cell r="F16">
            <v>93642763.641673416</v>
          </cell>
          <cell r="G16">
            <v>96603715.440728664</v>
          </cell>
          <cell r="H16">
            <v>99884770.136979058</v>
          </cell>
          <cell r="I16">
            <v>103540802.51280093</v>
          </cell>
          <cell r="J16">
            <v>107639990.32811639</v>
          </cell>
          <cell r="K16">
            <v>112268105.6034725</v>
          </cell>
          <cell r="L16">
            <v>117534581.60646397</v>
          </cell>
          <cell r="M16">
            <v>37169000</v>
          </cell>
        </row>
        <row r="17">
          <cell r="E17">
            <v>0.09</v>
          </cell>
          <cell r="F17">
            <v>91702637.577082843</v>
          </cell>
          <cell r="G17">
            <v>94583024.158768296</v>
          </cell>
          <cell r="H17">
            <v>97774803.884419769</v>
          </cell>
          <cell r="I17">
            <v>101331358.43585998</v>
          </cell>
          <cell r="J17">
            <v>105319010.5086869</v>
          </cell>
          <cell r="K17">
            <v>109821198.33284628</v>
          </cell>
          <cell r="L17">
            <v>114944377.58102769</v>
          </cell>
          <cell r="M17">
            <v>36562000</v>
          </cell>
        </row>
        <row r="18">
          <cell r="E18">
            <v>9.2500000000000027E-2</v>
          </cell>
          <cell r="F18">
            <v>90753793.443787426</v>
          </cell>
          <cell r="G18">
            <v>93594857.93959567</v>
          </cell>
          <cell r="H18">
            <v>96743064.543058857</v>
          </cell>
          <cell r="I18">
            <v>100251066.18691784</v>
          </cell>
          <cell r="J18">
            <v>104184280.15124458</v>
          </cell>
          <cell r="K18">
            <v>108625005.59483927</v>
          </cell>
          <cell r="L18">
            <v>113678244.8927229</v>
          </cell>
          <cell r="M18">
            <v>35967000</v>
          </cell>
        </row>
        <row r="19">
          <cell r="E19">
            <v>9.5000000000000001E-2</v>
          </cell>
          <cell r="F19">
            <v>89818764.918625906</v>
          </cell>
          <cell r="G19">
            <v>92621132.186297819</v>
          </cell>
          <cell r="H19">
            <v>95726458.077501863</v>
          </cell>
          <cell r="I19">
            <v>99186678.356272057</v>
          </cell>
          <cell r="J19">
            <v>103066319.27489319</v>
          </cell>
          <cell r="K19">
            <v>107446559.02172351</v>
          </cell>
          <cell r="L19">
            <v>112430969.76811662</v>
          </cell>
          <cell r="M19">
            <v>35386000</v>
          </cell>
        </row>
        <row r="20">
          <cell r="E20">
            <v>0.1</v>
          </cell>
          <cell r="F20">
            <v>87989193.378990471</v>
          </cell>
          <cell r="G20">
            <v>90715995.704967171</v>
          </cell>
          <cell r="H20">
            <v>93737587.471590027</v>
          </cell>
          <cell r="I20">
            <v>97104504.011541188</v>
          </cell>
          <cell r="J20">
            <v>100879531.64724404</v>
          </cell>
          <cell r="K20">
            <v>105141659.62303755</v>
          </cell>
          <cell r="L20">
            <v>109991667.31963018</v>
          </cell>
          <cell r="M20">
            <v>34817000</v>
          </cell>
        </row>
        <row r="21">
          <cell r="E21">
            <v>0.10500000000000001</v>
          </cell>
          <cell r="F21">
            <v>86212048.005221307</v>
          </cell>
          <cell r="G21">
            <v>88865651.916283116</v>
          </cell>
          <cell r="H21">
            <v>91806131.925838113</v>
          </cell>
          <cell r="I21">
            <v>95082666.793627948</v>
          </cell>
          <cell r="J21">
            <v>98756357.402968079</v>
          </cell>
          <cell r="K21">
            <v>102904072.60706177</v>
          </cell>
          <cell r="L21">
            <v>107623886.45999599</v>
          </cell>
          <cell r="M21">
            <v>34260000</v>
          </cell>
        </row>
        <row r="22">
          <cell r="E22">
            <v>0.11000000000000001</v>
          </cell>
          <cell r="F22">
            <v>84485527.761659801</v>
          </cell>
          <cell r="G22">
            <v>87068215.46039933</v>
          </cell>
          <cell r="H22">
            <v>89930112.640083686</v>
          </cell>
          <cell r="I22">
            <v>93119083.783160537</v>
          </cell>
          <cell r="J22">
            <v>96694596.882973969</v>
          </cell>
          <cell r="K22">
            <v>100731466.5117956</v>
          </cell>
          <cell r="L22">
            <v>105325145.74459261</v>
          </cell>
          <cell r="M22">
            <v>33715000</v>
          </cell>
        </row>
        <row r="23">
          <cell r="E23">
            <v>0.11500000000000002</v>
          </cell>
          <cell r="F23">
            <v>82807902.278910071</v>
          </cell>
          <cell r="G23">
            <v>85321875.008939505</v>
          </cell>
          <cell r="H23">
            <v>88107628.574647814</v>
          </cell>
          <cell r="I23">
            <v>91211753.976437092</v>
          </cell>
          <cell r="J23">
            <v>94692137.002685651</v>
          </cell>
          <cell r="K23">
            <v>98621601.70974049</v>
          </cell>
          <cell r="L23">
            <v>103093061.54880288</v>
          </cell>
          <cell r="M23">
            <v>33181000</v>
          </cell>
        </row>
        <row r="53">
          <cell r="D53">
            <v>110281168.34</v>
          </cell>
        </row>
        <row r="54">
          <cell r="D54">
            <v>9.2499999999999999E-2</v>
          </cell>
        </row>
      </sheetData>
      <sheetData sheetId="9">
        <row r="18">
          <cell r="G18">
            <v>7.8591331523977168E-3</v>
          </cell>
        </row>
      </sheetData>
      <sheetData sheetId="10"/>
      <sheetData sheetId="11"/>
      <sheetData sheetId="12"/>
      <sheetData sheetId="13"/>
      <sheetData sheetId="14"/>
      <sheetData sheetId="15"/>
      <sheetData sheetId="16"/>
      <sheetData sheetId="17">
        <row r="15">
          <cell r="A15" t="str">
            <v>Currently Vacant</v>
          </cell>
        </row>
        <row r="17">
          <cell r="A17" t="str">
            <v>Vacant</v>
          </cell>
        </row>
        <row r="18">
          <cell r="A18" t="str">
            <v>Vacant</v>
          </cell>
        </row>
        <row r="19">
          <cell r="A19" t="str">
            <v>Vacant</v>
          </cell>
        </row>
        <row r="20">
          <cell r="A20" t="str">
            <v>Vacant</v>
          </cell>
        </row>
        <row r="21">
          <cell r="A21" t="str">
            <v>Vacant</v>
          </cell>
        </row>
        <row r="22">
          <cell r="A22" t="str">
            <v>Vacant</v>
          </cell>
        </row>
        <row r="23">
          <cell r="A23" t="str">
            <v>Vacant</v>
          </cell>
        </row>
        <row r="24">
          <cell r="A24" t="str">
            <v>Vacant</v>
          </cell>
        </row>
        <row r="25">
          <cell r="A25" t="str">
            <v>Vacant</v>
          </cell>
        </row>
        <row r="26">
          <cell r="A26" t="str">
            <v>Vacant</v>
          </cell>
        </row>
        <row r="27">
          <cell r="A27" t="str">
            <v>Vacant</v>
          </cell>
        </row>
        <row r="28">
          <cell r="A28" t="str">
            <v>Vacant</v>
          </cell>
        </row>
        <row r="29">
          <cell r="A29" t="str">
            <v>Vacant</v>
          </cell>
        </row>
        <row r="30">
          <cell r="A30" t="str">
            <v>Vacant</v>
          </cell>
        </row>
        <row r="31">
          <cell r="A31" t="str">
            <v>Vacant</v>
          </cell>
        </row>
      </sheetData>
      <sheetData sheetId="18"/>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
      <sheetName val="MTD"/>
      <sheetName val="Model"/>
      <sheetName val="Assumptions"/>
      <sheetName val="1993"/>
      <sheetName val="K"/>
      <sheetName val="RIM-30-6"/>
      <sheetName val="brep2"/>
      <sheetName val="sales vol."/>
      <sheetName val="I-15 (Interest Cap Support)"/>
      <sheetName val="N-1 (Hvy Con G &amp; A)"/>
      <sheetName val="State TI"/>
      <sheetName val="N (Hvycon Pct)"/>
      <sheetName val="T-5  (Reserve)"/>
      <sheetName val="taxcalcs"/>
      <sheetName val="Deal C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Residual"/>
      <sheetName val="CurrDepr"/>
      <sheetName val="Pricing"/>
      <sheetName val="FWVar"/>
      <sheetName val="APVar"/>
      <sheetName val="Inputs"/>
      <sheetName val="MICMULT"/>
      <sheetName val="As Financed"/>
      <sheetName val="FFF Inputs"/>
      <sheetName val="Offering"/>
      <sheetName val="Tesoro15B"/>
      <sheetName val="Tesoro15"/>
      <sheetName val="Tesoro10"/>
      <sheetName val="Summary"/>
      <sheetName val="CEAData"/>
      <sheetName val="QtrCalc"/>
      <sheetName val="Annual Est"/>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nt roll"/>
      <sheetName val="REAG Preliminary Valuat."/>
      <sheetName val="Ashurst Report"/>
      <sheetName val="Pirelli_billed"/>
      <sheetName val="Perimeter Summary"/>
      <sheetName val="Input"/>
      <sheetName val="Model"/>
      <sheetName val="FRIENDS CF Special"/>
      <sheetName val="FRIENDS_model"/>
      <sheetName val="Roll-Over"/>
      <sheetName val="Database - Economics"/>
      <sheetName val="Database - Eyechart"/>
      <sheetName val="Graphs"/>
      <sheetName val="Eyechart for Pitch"/>
      <sheetName val="Exec Summary"/>
      <sheetName val="Comparables"/>
      <sheetName val="Input - Global"/>
      <sheetName val="Assumptions"/>
      <sheetName val="Audit"/>
      <sheetName val="Database - Comparables"/>
      <sheetName val="Database - Tenant"/>
      <sheetName val="Database - AtlasLoader"/>
      <sheetName val="Import_Data"/>
      <sheetName val="Input - Scenarios"/>
      <sheetName val="GECIS"/>
      <sheetName val="ControlTablesI"/>
      <sheetName val="ControlTablesII"/>
      <sheetName val="Change-His"/>
      <sheetName val="Caveats on PVM2000"/>
      <sheetName val="REAG Input (old)"/>
      <sheetName val="FRIENDS Special (old)"/>
      <sheetName val="RiskRollover"/>
      <sheetName val="CONTAB"/>
      <sheetName val="Summary"/>
      <sheetName val="RII Acquisitions"/>
      <sheetName val="O and O"/>
      <sheetName val="Sheet1"/>
      <sheetName val="PwCNPVCostSegCalc"/>
    </sheetNames>
    <sheetDataSet>
      <sheetData sheetId="0">
        <row r="1">
          <cell r="A1">
            <v>26</v>
          </cell>
        </row>
      </sheetData>
      <sheetData sheetId="1"/>
      <sheetData sheetId="2"/>
      <sheetData sheetId="3"/>
      <sheetData sheetId="4"/>
      <sheetData sheetId="5"/>
      <sheetData sheetId="6">
        <row r="1">
          <cell r="A1">
            <v>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sheetName val="DBMortgage"/>
      <sheetName val="Ref"/>
      <sheetName val="Mapping"/>
      <sheetName val="Not Used"/>
      <sheetName val="Model"/>
      <sheetName val="Sheet1"/>
      <sheetName val="Updated Fiscal NOI"/>
      <sheetName val="CAMBIOS"/>
    </sheetNames>
    <sheetDataSet>
      <sheetData sheetId="0">
        <row r="1">
          <cell r="BG1" t="str">
            <v>ABS Legacy Long Bond</v>
          </cell>
        </row>
      </sheetData>
      <sheetData sheetId="1"/>
      <sheetData sheetId="2" refreshError="1">
        <row r="1">
          <cell r="BG1" t="str">
            <v>ABS Legacy Long Bond</v>
          </cell>
          <cell r="BH1" t="str">
            <v>ABS Legacy Short Bond</v>
          </cell>
          <cell r="BI1" t="str">
            <v>ABS Legacy Long Loan</v>
          </cell>
          <cell r="BK1" t="str">
            <v>ABS Legacy Long Treasury</v>
          </cell>
          <cell r="BL1" t="str">
            <v>ABS Legacy Short Treasury</v>
          </cell>
          <cell r="BN1" t="str">
            <v>CMBS Legacy Long Loan</v>
          </cell>
          <cell r="BO1" t="str">
            <v>CMBS Legacy Long Treasury</v>
          </cell>
          <cell r="BP1" t="str">
            <v>CMBS Legacy Short Treasury</v>
          </cell>
        </row>
        <row r="2">
          <cell r="BG2">
            <v>0</v>
          </cell>
          <cell r="BH2">
            <v>0</v>
          </cell>
          <cell r="BI2">
            <v>0</v>
          </cell>
          <cell r="BK2">
            <v>0</v>
          </cell>
          <cell r="BL2">
            <v>0</v>
          </cell>
          <cell r="BN2">
            <v>0</v>
          </cell>
          <cell r="BO2">
            <v>0</v>
          </cell>
          <cell r="BP2">
            <v>0</v>
          </cell>
        </row>
        <row r="3">
          <cell r="BG3">
            <v>0</v>
          </cell>
          <cell r="BH3">
            <v>0</v>
          </cell>
          <cell r="BI3">
            <v>0</v>
          </cell>
          <cell r="BK3">
            <v>0</v>
          </cell>
          <cell r="BL3">
            <v>0</v>
          </cell>
          <cell r="BN3">
            <v>0</v>
          </cell>
          <cell r="BO3">
            <v>0</v>
          </cell>
          <cell r="BP3">
            <v>0</v>
          </cell>
        </row>
        <row r="4">
          <cell r="BG4">
            <v>0</v>
          </cell>
          <cell r="BH4">
            <v>0</v>
          </cell>
          <cell r="BI4">
            <v>0</v>
          </cell>
          <cell r="BK4">
            <v>0</v>
          </cell>
          <cell r="BL4">
            <v>0</v>
          </cell>
          <cell r="BN4">
            <v>0</v>
          </cell>
          <cell r="BO4">
            <v>0</v>
          </cell>
          <cell r="BP4">
            <v>0</v>
          </cell>
        </row>
        <row r="5">
          <cell r="BG5">
            <v>0</v>
          </cell>
          <cell r="BH5">
            <v>0</v>
          </cell>
          <cell r="BI5">
            <v>0</v>
          </cell>
          <cell r="BK5">
            <v>0</v>
          </cell>
          <cell r="BL5">
            <v>0</v>
          </cell>
          <cell r="BN5">
            <v>0</v>
          </cell>
          <cell r="BO5">
            <v>0</v>
          </cell>
          <cell r="BP5">
            <v>0</v>
          </cell>
        </row>
        <row r="6">
          <cell r="BG6">
            <v>0</v>
          </cell>
          <cell r="BH6">
            <v>0</v>
          </cell>
          <cell r="BI6">
            <v>0</v>
          </cell>
          <cell r="BK6">
            <v>0</v>
          </cell>
          <cell r="BL6">
            <v>0</v>
          </cell>
          <cell r="BN6">
            <v>0</v>
          </cell>
          <cell r="BO6">
            <v>0</v>
          </cell>
          <cell r="BP6">
            <v>0</v>
          </cell>
        </row>
        <row r="7">
          <cell r="BG7">
            <v>0</v>
          </cell>
          <cell r="BH7">
            <v>0</v>
          </cell>
          <cell r="BI7">
            <v>0</v>
          </cell>
          <cell r="BK7">
            <v>0</v>
          </cell>
          <cell r="BL7">
            <v>0</v>
          </cell>
          <cell r="BN7">
            <v>0</v>
          </cell>
          <cell r="BO7">
            <v>0</v>
          </cell>
          <cell r="BP7">
            <v>0</v>
          </cell>
        </row>
        <row r="8">
          <cell r="BG8">
            <v>0</v>
          </cell>
          <cell r="BH8">
            <v>0</v>
          </cell>
          <cell r="BI8">
            <v>0</v>
          </cell>
          <cell r="BK8">
            <v>0</v>
          </cell>
          <cell r="BL8">
            <v>0</v>
          </cell>
          <cell r="BN8">
            <v>0</v>
          </cell>
          <cell r="BO8">
            <v>0</v>
          </cell>
          <cell r="BP8">
            <v>0</v>
          </cell>
        </row>
        <row r="9">
          <cell r="BG9">
            <v>0</v>
          </cell>
          <cell r="BH9">
            <v>0</v>
          </cell>
          <cell r="BI9">
            <v>0</v>
          </cell>
          <cell r="BK9">
            <v>0</v>
          </cell>
          <cell r="BL9">
            <v>0</v>
          </cell>
          <cell r="BN9">
            <v>0</v>
          </cell>
          <cell r="BO9">
            <v>0</v>
          </cell>
          <cell r="BP9">
            <v>0</v>
          </cell>
        </row>
        <row r="10">
          <cell r="BG10">
            <v>0</v>
          </cell>
          <cell r="BH10">
            <v>0</v>
          </cell>
          <cell r="BI10">
            <v>0</v>
          </cell>
          <cell r="BK10">
            <v>0</v>
          </cell>
          <cell r="BL10">
            <v>0</v>
          </cell>
          <cell r="BN10">
            <v>0</v>
          </cell>
          <cell r="BO10">
            <v>0</v>
          </cell>
          <cell r="BP10">
            <v>0</v>
          </cell>
        </row>
        <row r="11">
          <cell r="BG11">
            <v>0</v>
          </cell>
          <cell r="BH11">
            <v>0</v>
          </cell>
          <cell r="BI11">
            <v>0</v>
          </cell>
          <cell r="BK11">
            <v>0</v>
          </cell>
          <cell r="BL11">
            <v>0</v>
          </cell>
          <cell r="BN11">
            <v>0</v>
          </cell>
          <cell r="BO11">
            <v>0</v>
          </cell>
          <cell r="BP11">
            <v>0</v>
          </cell>
        </row>
        <row r="12">
          <cell r="BG12">
            <v>0</v>
          </cell>
          <cell r="BH12">
            <v>0</v>
          </cell>
          <cell r="BI12">
            <v>0</v>
          </cell>
          <cell r="BK12">
            <v>0</v>
          </cell>
          <cell r="BL12">
            <v>0</v>
          </cell>
          <cell r="BN12">
            <v>0</v>
          </cell>
          <cell r="BO12">
            <v>0</v>
          </cell>
          <cell r="BP12">
            <v>0</v>
          </cell>
        </row>
        <row r="13">
          <cell r="BG13">
            <v>0</v>
          </cell>
          <cell r="BH13">
            <v>0</v>
          </cell>
          <cell r="BI13">
            <v>0</v>
          </cell>
          <cell r="BK13">
            <v>0</v>
          </cell>
          <cell r="BL13">
            <v>0</v>
          </cell>
          <cell r="BN13">
            <v>0</v>
          </cell>
          <cell r="BO13">
            <v>0</v>
          </cell>
          <cell r="BP13">
            <v>0</v>
          </cell>
        </row>
        <row r="14">
          <cell r="BG14">
            <v>0</v>
          </cell>
          <cell r="BH14">
            <v>0</v>
          </cell>
          <cell r="BI14">
            <v>0</v>
          </cell>
          <cell r="BK14">
            <v>0</v>
          </cell>
          <cell r="BL14">
            <v>0</v>
          </cell>
          <cell r="BN14">
            <v>0</v>
          </cell>
          <cell r="BO14">
            <v>0</v>
          </cell>
          <cell r="BP14">
            <v>0</v>
          </cell>
        </row>
        <row r="15">
          <cell r="BG15">
            <v>0</v>
          </cell>
          <cell r="BH15">
            <v>0</v>
          </cell>
          <cell r="BI15">
            <v>0</v>
          </cell>
          <cell r="BK15">
            <v>0</v>
          </cell>
          <cell r="BL15">
            <v>0</v>
          </cell>
          <cell r="BN15">
            <v>0</v>
          </cell>
          <cell r="BO15">
            <v>0</v>
          </cell>
          <cell r="BP15">
            <v>0</v>
          </cell>
        </row>
        <row r="16">
          <cell r="BG16">
            <v>0</v>
          </cell>
          <cell r="BH16">
            <v>0</v>
          </cell>
          <cell r="BI16">
            <v>0</v>
          </cell>
          <cell r="BK16">
            <v>0</v>
          </cell>
          <cell r="BL16">
            <v>0</v>
          </cell>
          <cell r="BN16">
            <v>0</v>
          </cell>
          <cell r="BO16">
            <v>0</v>
          </cell>
          <cell r="BP16">
            <v>0</v>
          </cell>
        </row>
        <row r="17">
          <cell r="BG17">
            <v>0</v>
          </cell>
          <cell r="BH17">
            <v>0</v>
          </cell>
          <cell r="BI17">
            <v>0</v>
          </cell>
          <cell r="BK17">
            <v>0</v>
          </cell>
          <cell r="BL17">
            <v>0</v>
          </cell>
          <cell r="BN17">
            <v>0</v>
          </cell>
          <cell r="BO17">
            <v>0</v>
          </cell>
          <cell r="BP17">
            <v>0</v>
          </cell>
        </row>
        <row r="18">
          <cell r="BG18">
            <v>0</v>
          </cell>
          <cell r="BH18">
            <v>0</v>
          </cell>
          <cell r="BI18">
            <v>0</v>
          </cell>
          <cell r="BK18">
            <v>0</v>
          </cell>
          <cell r="BL18">
            <v>0</v>
          </cell>
          <cell r="BN18">
            <v>0</v>
          </cell>
          <cell r="BO18">
            <v>0</v>
          </cell>
          <cell r="BP18">
            <v>0</v>
          </cell>
        </row>
        <row r="19">
          <cell r="BG19">
            <v>0</v>
          </cell>
          <cell r="BH19">
            <v>0</v>
          </cell>
          <cell r="BI19">
            <v>0</v>
          </cell>
          <cell r="BK19">
            <v>0</v>
          </cell>
          <cell r="BL19">
            <v>0</v>
          </cell>
          <cell r="BN19">
            <v>0</v>
          </cell>
          <cell r="BO19">
            <v>0</v>
          </cell>
          <cell r="BP19">
            <v>0</v>
          </cell>
        </row>
        <row r="20">
          <cell r="BG20">
            <v>0</v>
          </cell>
          <cell r="BH20">
            <v>0</v>
          </cell>
          <cell r="BI20">
            <v>0</v>
          </cell>
          <cell r="BK20">
            <v>0</v>
          </cell>
          <cell r="BL20">
            <v>0</v>
          </cell>
          <cell r="BN20">
            <v>0</v>
          </cell>
          <cell r="BO20">
            <v>0</v>
          </cell>
          <cell r="BP20">
            <v>0</v>
          </cell>
        </row>
        <row r="21">
          <cell r="BG21">
            <v>0</v>
          </cell>
          <cell r="BH21">
            <v>0</v>
          </cell>
          <cell r="BI21">
            <v>0</v>
          </cell>
          <cell r="BK21">
            <v>0</v>
          </cell>
          <cell r="BL21">
            <v>0</v>
          </cell>
          <cell r="BN21">
            <v>0</v>
          </cell>
          <cell r="BO21">
            <v>0</v>
          </cell>
          <cell r="BP21">
            <v>0</v>
          </cell>
        </row>
        <row r="22">
          <cell r="BG22">
            <v>0</v>
          </cell>
          <cell r="BH22">
            <v>0</v>
          </cell>
          <cell r="BI22">
            <v>0</v>
          </cell>
          <cell r="BK22">
            <v>0</v>
          </cell>
          <cell r="BL22">
            <v>0</v>
          </cell>
          <cell r="BN22">
            <v>0</v>
          </cell>
          <cell r="BO22">
            <v>0</v>
          </cell>
          <cell r="BP22">
            <v>0</v>
          </cell>
        </row>
        <row r="23">
          <cell r="BG23">
            <v>0</v>
          </cell>
          <cell r="BH23">
            <v>0</v>
          </cell>
          <cell r="BI23">
            <v>0</v>
          </cell>
          <cell r="BK23">
            <v>0</v>
          </cell>
          <cell r="BL23">
            <v>0</v>
          </cell>
          <cell r="BN23">
            <v>0</v>
          </cell>
          <cell r="BO23">
            <v>0</v>
          </cell>
          <cell r="BP23">
            <v>0</v>
          </cell>
        </row>
        <row r="24">
          <cell r="BG24">
            <v>0</v>
          </cell>
          <cell r="BH24">
            <v>0</v>
          </cell>
          <cell r="BI24">
            <v>0</v>
          </cell>
          <cell r="BK24">
            <v>0</v>
          </cell>
          <cell r="BL24">
            <v>0</v>
          </cell>
          <cell r="BN24">
            <v>0</v>
          </cell>
          <cell r="BO24">
            <v>0</v>
          </cell>
          <cell r="BP24">
            <v>0</v>
          </cell>
        </row>
        <row r="25">
          <cell r="BG25">
            <v>0</v>
          </cell>
          <cell r="BH25">
            <v>0</v>
          </cell>
          <cell r="BI25">
            <v>0</v>
          </cell>
          <cell r="BK25">
            <v>0</v>
          </cell>
          <cell r="BL25">
            <v>0</v>
          </cell>
          <cell r="BN25">
            <v>0</v>
          </cell>
          <cell r="BO25">
            <v>0</v>
          </cell>
          <cell r="BP25">
            <v>0</v>
          </cell>
        </row>
        <row r="26">
          <cell r="BG26">
            <v>0</v>
          </cell>
          <cell r="BH26">
            <v>0</v>
          </cell>
          <cell r="BI26">
            <v>0</v>
          </cell>
          <cell r="BK26">
            <v>0</v>
          </cell>
          <cell r="BL26">
            <v>0</v>
          </cell>
          <cell r="BN26">
            <v>0</v>
          </cell>
          <cell r="BO26">
            <v>0</v>
          </cell>
          <cell r="BP26">
            <v>0</v>
          </cell>
        </row>
        <row r="27">
          <cell r="BG27">
            <v>0</v>
          </cell>
          <cell r="BH27">
            <v>0</v>
          </cell>
          <cell r="BI27">
            <v>0</v>
          </cell>
          <cell r="BK27">
            <v>0</v>
          </cell>
          <cell r="BL27">
            <v>0</v>
          </cell>
          <cell r="BN27">
            <v>0</v>
          </cell>
          <cell r="BO27">
            <v>0</v>
          </cell>
          <cell r="BP27">
            <v>0</v>
          </cell>
        </row>
        <row r="28">
          <cell r="BG28">
            <v>0</v>
          </cell>
          <cell r="BH28">
            <v>0</v>
          </cell>
          <cell r="BI28">
            <v>0</v>
          </cell>
          <cell r="BK28">
            <v>0</v>
          </cell>
          <cell r="BL28">
            <v>0</v>
          </cell>
          <cell r="BN28">
            <v>0</v>
          </cell>
          <cell r="BO28">
            <v>0</v>
          </cell>
          <cell r="BP28">
            <v>0</v>
          </cell>
        </row>
        <row r="29">
          <cell r="BG29">
            <v>0</v>
          </cell>
          <cell r="BH29">
            <v>0</v>
          </cell>
          <cell r="BI29">
            <v>0</v>
          </cell>
          <cell r="BK29">
            <v>0</v>
          </cell>
          <cell r="BL29">
            <v>0</v>
          </cell>
          <cell r="BN29">
            <v>0</v>
          </cell>
          <cell r="BO29">
            <v>0</v>
          </cell>
          <cell r="BP29">
            <v>0</v>
          </cell>
        </row>
        <row r="30">
          <cell r="BG30">
            <v>0</v>
          </cell>
          <cell r="BH30">
            <v>0</v>
          </cell>
          <cell r="BI30">
            <v>0</v>
          </cell>
          <cell r="BK30">
            <v>0</v>
          </cell>
          <cell r="BL30">
            <v>0</v>
          </cell>
          <cell r="BN30">
            <v>0</v>
          </cell>
          <cell r="BO30">
            <v>0</v>
          </cell>
          <cell r="BP30">
            <v>0</v>
          </cell>
        </row>
        <row r="31">
          <cell r="BG31">
            <v>0</v>
          </cell>
          <cell r="BH31">
            <v>0</v>
          </cell>
          <cell r="BI31">
            <v>0</v>
          </cell>
          <cell r="BK31">
            <v>0</v>
          </cell>
          <cell r="BL31">
            <v>0</v>
          </cell>
          <cell r="BN31">
            <v>0</v>
          </cell>
          <cell r="BO31">
            <v>0</v>
          </cell>
          <cell r="BP31">
            <v>0</v>
          </cell>
        </row>
        <row r="32">
          <cell r="BG32">
            <v>0</v>
          </cell>
          <cell r="BH32">
            <v>0</v>
          </cell>
          <cell r="BI32">
            <v>0</v>
          </cell>
          <cell r="BK32">
            <v>0</v>
          </cell>
          <cell r="BL32">
            <v>0</v>
          </cell>
          <cell r="BN32">
            <v>0</v>
          </cell>
          <cell r="BO32">
            <v>0</v>
          </cell>
          <cell r="BP32">
            <v>0</v>
          </cell>
        </row>
        <row r="33">
          <cell r="BG33">
            <v>0</v>
          </cell>
          <cell r="BH33">
            <v>0</v>
          </cell>
          <cell r="BI33">
            <v>0</v>
          </cell>
          <cell r="BK33">
            <v>0</v>
          </cell>
          <cell r="BL33">
            <v>0</v>
          </cell>
          <cell r="BN33">
            <v>0</v>
          </cell>
          <cell r="BO33">
            <v>0</v>
          </cell>
          <cell r="BP33">
            <v>0</v>
          </cell>
        </row>
        <row r="34">
          <cell r="BG34">
            <v>0</v>
          </cell>
          <cell r="BH34">
            <v>0</v>
          </cell>
          <cell r="BI34">
            <v>0</v>
          </cell>
          <cell r="BK34">
            <v>0</v>
          </cell>
          <cell r="BL34">
            <v>0</v>
          </cell>
          <cell r="BN34">
            <v>0</v>
          </cell>
          <cell r="BO34">
            <v>0</v>
          </cell>
          <cell r="BP34">
            <v>0</v>
          </cell>
        </row>
        <row r="35">
          <cell r="BG35">
            <v>0</v>
          </cell>
          <cell r="BH35">
            <v>0</v>
          </cell>
          <cell r="BI35">
            <v>0</v>
          </cell>
          <cell r="BK35">
            <v>0</v>
          </cell>
          <cell r="BL35">
            <v>0</v>
          </cell>
          <cell r="BN35">
            <v>0</v>
          </cell>
          <cell r="BO35">
            <v>0</v>
          </cell>
          <cell r="BP35">
            <v>0</v>
          </cell>
        </row>
        <row r="36">
          <cell r="BG36">
            <v>0</v>
          </cell>
          <cell r="BH36">
            <v>0</v>
          </cell>
          <cell r="BI36">
            <v>0</v>
          </cell>
          <cell r="BK36">
            <v>0</v>
          </cell>
          <cell r="BL36">
            <v>0</v>
          </cell>
          <cell r="BN36">
            <v>0</v>
          </cell>
          <cell r="BO36">
            <v>0</v>
          </cell>
          <cell r="BP36">
            <v>0</v>
          </cell>
        </row>
        <row r="37">
          <cell r="BG37">
            <v>0</v>
          </cell>
          <cell r="BH37">
            <v>0</v>
          </cell>
          <cell r="BI37">
            <v>0</v>
          </cell>
          <cell r="BK37">
            <v>0</v>
          </cell>
          <cell r="BL37">
            <v>0</v>
          </cell>
          <cell r="BN37">
            <v>0</v>
          </cell>
          <cell r="BO37">
            <v>0</v>
          </cell>
          <cell r="BP37">
            <v>0</v>
          </cell>
        </row>
        <row r="38">
          <cell r="BG38">
            <v>0</v>
          </cell>
          <cell r="BH38">
            <v>0</v>
          </cell>
          <cell r="BI38">
            <v>0</v>
          </cell>
          <cell r="BK38">
            <v>0</v>
          </cell>
          <cell r="BL38">
            <v>0</v>
          </cell>
          <cell r="BN38">
            <v>0</v>
          </cell>
          <cell r="BO38">
            <v>0</v>
          </cell>
          <cell r="BP38">
            <v>0</v>
          </cell>
        </row>
        <row r="39">
          <cell r="BG39">
            <v>0</v>
          </cell>
          <cell r="BH39">
            <v>0</v>
          </cell>
          <cell r="BI39">
            <v>0</v>
          </cell>
          <cell r="BK39">
            <v>0</v>
          </cell>
          <cell r="BL39">
            <v>0</v>
          </cell>
          <cell r="BN39">
            <v>0</v>
          </cell>
          <cell r="BO39">
            <v>0</v>
          </cell>
          <cell r="BP39">
            <v>0</v>
          </cell>
        </row>
        <row r="40">
          <cell r="BG40">
            <v>0</v>
          </cell>
          <cell r="BH40">
            <v>0</v>
          </cell>
          <cell r="BI40">
            <v>0</v>
          </cell>
          <cell r="BK40">
            <v>0</v>
          </cell>
          <cell r="BL40">
            <v>0</v>
          </cell>
          <cell r="BN40">
            <v>0</v>
          </cell>
          <cell r="BO40">
            <v>0</v>
          </cell>
          <cell r="BP40">
            <v>0</v>
          </cell>
        </row>
        <row r="41">
          <cell r="BG41">
            <v>0</v>
          </cell>
          <cell r="BH41">
            <v>0</v>
          </cell>
          <cell r="BI41">
            <v>0</v>
          </cell>
          <cell r="BK41">
            <v>0</v>
          </cell>
          <cell r="BL41">
            <v>0</v>
          </cell>
          <cell r="BN41">
            <v>0</v>
          </cell>
          <cell r="BO41">
            <v>0</v>
          </cell>
          <cell r="BP41">
            <v>0</v>
          </cell>
        </row>
        <row r="42">
          <cell r="BG42">
            <v>0</v>
          </cell>
          <cell r="BH42">
            <v>0</v>
          </cell>
          <cell r="BI42">
            <v>0</v>
          </cell>
          <cell r="BK42">
            <v>0</v>
          </cell>
          <cell r="BL42">
            <v>0</v>
          </cell>
          <cell r="BN42">
            <v>0</v>
          </cell>
          <cell r="BO42">
            <v>0</v>
          </cell>
          <cell r="BP42">
            <v>0</v>
          </cell>
        </row>
        <row r="43">
          <cell r="BG43">
            <v>0</v>
          </cell>
          <cell r="BH43">
            <v>0</v>
          </cell>
          <cell r="BI43">
            <v>0</v>
          </cell>
          <cell r="BK43">
            <v>0</v>
          </cell>
          <cell r="BL43">
            <v>0</v>
          </cell>
          <cell r="BN43">
            <v>0</v>
          </cell>
          <cell r="BO43">
            <v>0</v>
          </cell>
          <cell r="BP43">
            <v>0</v>
          </cell>
        </row>
        <row r="44">
          <cell r="BG44">
            <v>0</v>
          </cell>
          <cell r="BH44">
            <v>0</v>
          </cell>
          <cell r="BI44">
            <v>0</v>
          </cell>
          <cell r="BK44">
            <v>0</v>
          </cell>
          <cell r="BL44">
            <v>0</v>
          </cell>
          <cell r="BN44">
            <v>0</v>
          </cell>
          <cell r="BO44">
            <v>0</v>
          </cell>
          <cell r="BP44">
            <v>0</v>
          </cell>
        </row>
        <row r="45">
          <cell r="BG45">
            <v>0</v>
          </cell>
          <cell r="BH45">
            <v>0</v>
          </cell>
          <cell r="BI45">
            <v>0</v>
          </cell>
          <cell r="BK45">
            <v>0</v>
          </cell>
          <cell r="BL45">
            <v>0</v>
          </cell>
          <cell r="BN45">
            <v>0</v>
          </cell>
          <cell r="BO45">
            <v>0</v>
          </cell>
          <cell r="BP45">
            <v>0</v>
          </cell>
        </row>
        <row r="46">
          <cell r="BG46">
            <v>0</v>
          </cell>
          <cell r="BH46">
            <v>0</v>
          </cell>
          <cell r="BI46">
            <v>0</v>
          </cell>
          <cell r="BK46">
            <v>0</v>
          </cell>
          <cell r="BL46">
            <v>0</v>
          </cell>
          <cell r="BN46">
            <v>0</v>
          </cell>
          <cell r="BO46">
            <v>0</v>
          </cell>
          <cell r="BP46">
            <v>0</v>
          </cell>
        </row>
        <row r="47">
          <cell r="BG47">
            <v>0</v>
          </cell>
          <cell r="BH47">
            <v>0</v>
          </cell>
          <cell r="BI47">
            <v>0</v>
          </cell>
          <cell r="BK47">
            <v>0</v>
          </cell>
          <cell r="BL47">
            <v>0</v>
          </cell>
          <cell r="BN47">
            <v>0</v>
          </cell>
          <cell r="BO47">
            <v>0</v>
          </cell>
          <cell r="BP47">
            <v>0</v>
          </cell>
        </row>
        <row r="48">
          <cell r="BG48">
            <v>0</v>
          </cell>
          <cell r="BH48">
            <v>0</v>
          </cell>
          <cell r="BI48">
            <v>0</v>
          </cell>
          <cell r="BK48">
            <v>0</v>
          </cell>
          <cell r="BL48">
            <v>0</v>
          </cell>
          <cell r="BN48">
            <v>0</v>
          </cell>
          <cell r="BO48">
            <v>0</v>
          </cell>
          <cell r="BP48">
            <v>0</v>
          </cell>
        </row>
        <row r="49">
          <cell r="BG49">
            <v>0</v>
          </cell>
          <cell r="BH49">
            <v>0</v>
          </cell>
          <cell r="BI49">
            <v>0</v>
          </cell>
          <cell r="BK49">
            <v>0</v>
          </cell>
          <cell r="BL49">
            <v>0</v>
          </cell>
          <cell r="BN49">
            <v>0</v>
          </cell>
          <cell r="BO49">
            <v>0</v>
          </cell>
          <cell r="BP49">
            <v>0</v>
          </cell>
        </row>
        <row r="50">
          <cell r="BG50">
            <v>0</v>
          </cell>
          <cell r="BH50">
            <v>0</v>
          </cell>
          <cell r="BI50">
            <v>0</v>
          </cell>
          <cell r="BK50">
            <v>0</v>
          </cell>
          <cell r="BL50">
            <v>0</v>
          </cell>
          <cell r="BN50">
            <v>0</v>
          </cell>
          <cell r="BO50">
            <v>0</v>
          </cell>
          <cell r="BP50">
            <v>0</v>
          </cell>
        </row>
        <row r="51">
          <cell r="BG51">
            <v>0</v>
          </cell>
          <cell r="BH51">
            <v>0</v>
          </cell>
          <cell r="BI51">
            <v>0</v>
          </cell>
          <cell r="BK51">
            <v>0</v>
          </cell>
          <cell r="BL51">
            <v>0</v>
          </cell>
          <cell r="BN51">
            <v>0</v>
          </cell>
          <cell r="BO51">
            <v>0</v>
          </cell>
          <cell r="BP51">
            <v>0</v>
          </cell>
        </row>
        <row r="52">
          <cell r="BG52">
            <v>0</v>
          </cell>
          <cell r="BH52">
            <v>0</v>
          </cell>
          <cell r="BI52">
            <v>0</v>
          </cell>
          <cell r="BK52">
            <v>0</v>
          </cell>
          <cell r="BL52">
            <v>0</v>
          </cell>
          <cell r="BN52">
            <v>0</v>
          </cell>
          <cell r="BO52">
            <v>0</v>
          </cell>
          <cell r="BP52">
            <v>0</v>
          </cell>
        </row>
        <row r="53">
          <cell r="BG53">
            <v>0</v>
          </cell>
          <cell r="BH53">
            <v>0</v>
          </cell>
          <cell r="BI53">
            <v>0</v>
          </cell>
          <cell r="BK53">
            <v>0</v>
          </cell>
          <cell r="BL53">
            <v>0</v>
          </cell>
          <cell r="BN53">
            <v>0</v>
          </cell>
          <cell r="BO53">
            <v>0</v>
          </cell>
          <cell r="BP53">
            <v>0</v>
          </cell>
        </row>
        <row r="54">
          <cell r="BG54">
            <v>0</v>
          </cell>
          <cell r="BH54">
            <v>0</v>
          </cell>
          <cell r="BI54">
            <v>0</v>
          </cell>
          <cell r="BK54">
            <v>0</v>
          </cell>
          <cell r="BL54">
            <v>0</v>
          </cell>
          <cell r="BN54">
            <v>0</v>
          </cell>
          <cell r="BO54">
            <v>0</v>
          </cell>
          <cell r="BP54">
            <v>0</v>
          </cell>
        </row>
        <row r="55">
          <cell r="BG55">
            <v>0</v>
          </cell>
          <cell r="BH55">
            <v>0</v>
          </cell>
          <cell r="BI55">
            <v>0</v>
          </cell>
          <cell r="BK55">
            <v>0</v>
          </cell>
          <cell r="BL55">
            <v>0</v>
          </cell>
          <cell r="BN55">
            <v>0</v>
          </cell>
          <cell r="BO55">
            <v>0</v>
          </cell>
          <cell r="BP55">
            <v>0</v>
          </cell>
        </row>
        <row r="56">
          <cell r="BG56">
            <v>0</v>
          </cell>
          <cell r="BH56">
            <v>0</v>
          </cell>
          <cell r="BI56">
            <v>0</v>
          </cell>
          <cell r="BK56">
            <v>0</v>
          </cell>
          <cell r="BL56">
            <v>0</v>
          </cell>
          <cell r="BN56">
            <v>0</v>
          </cell>
          <cell r="BO56">
            <v>0</v>
          </cell>
          <cell r="BP56">
            <v>0</v>
          </cell>
        </row>
        <row r="57">
          <cell r="BG57">
            <v>0</v>
          </cell>
          <cell r="BH57">
            <v>0</v>
          </cell>
          <cell r="BI57">
            <v>0</v>
          </cell>
          <cell r="BK57">
            <v>0</v>
          </cell>
          <cell r="BL57">
            <v>0</v>
          </cell>
          <cell r="BN57">
            <v>0</v>
          </cell>
          <cell r="BO57">
            <v>0</v>
          </cell>
          <cell r="BP57">
            <v>0</v>
          </cell>
        </row>
        <row r="58">
          <cell r="BG58">
            <v>0</v>
          </cell>
          <cell r="BH58">
            <v>0</v>
          </cell>
          <cell r="BI58">
            <v>0</v>
          </cell>
          <cell r="BK58">
            <v>0</v>
          </cell>
          <cell r="BL58">
            <v>0</v>
          </cell>
          <cell r="BN58">
            <v>0</v>
          </cell>
          <cell r="BO58">
            <v>0</v>
          </cell>
          <cell r="BP58">
            <v>0</v>
          </cell>
        </row>
        <row r="59">
          <cell r="BG59">
            <v>0</v>
          </cell>
          <cell r="BH59">
            <v>0</v>
          </cell>
          <cell r="BI59">
            <v>0</v>
          </cell>
          <cell r="BK59">
            <v>0</v>
          </cell>
          <cell r="BL59">
            <v>0</v>
          </cell>
          <cell r="BN59">
            <v>0</v>
          </cell>
          <cell r="BO59">
            <v>0</v>
          </cell>
          <cell r="BP59">
            <v>0</v>
          </cell>
        </row>
        <row r="60">
          <cell r="BG60">
            <v>0</v>
          </cell>
          <cell r="BH60">
            <v>0</v>
          </cell>
          <cell r="BI60">
            <v>0</v>
          </cell>
          <cell r="BK60">
            <v>0</v>
          </cell>
          <cell r="BL60">
            <v>0</v>
          </cell>
          <cell r="BN60">
            <v>0</v>
          </cell>
          <cell r="BO60">
            <v>0</v>
          </cell>
          <cell r="BP60">
            <v>0</v>
          </cell>
        </row>
        <row r="61">
          <cell r="BG61">
            <v>0</v>
          </cell>
          <cell r="BH61">
            <v>0</v>
          </cell>
          <cell r="BI61">
            <v>0</v>
          </cell>
          <cell r="BK61">
            <v>0</v>
          </cell>
          <cell r="BL61">
            <v>0</v>
          </cell>
          <cell r="BN61">
            <v>0</v>
          </cell>
          <cell r="BO61">
            <v>0</v>
          </cell>
          <cell r="BP61">
            <v>0</v>
          </cell>
        </row>
        <row r="62">
          <cell r="BG62">
            <v>0</v>
          </cell>
          <cell r="BH62">
            <v>0</v>
          </cell>
          <cell r="BI62">
            <v>0</v>
          </cell>
          <cell r="BK62">
            <v>0</v>
          </cell>
          <cell r="BL62">
            <v>0</v>
          </cell>
          <cell r="BN62">
            <v>0</v>
          </cell>
          <cell r="BO62">
            <v>0</v>
          </cell>
          <cell r="BP62">
            <v>0</v>
          </cell>
        </row>
        <row r="63">
          <cell r="BG63">
            <v>0</v>
          </cell>
          <cell r="BH63">
            <v>0</v>
          </cell>
          <cell r="BI63">
            <v>0</v>
          </cell>
          <cell r="BK63">
            <v>0</v>
          </cell>
          <cell r="BL63">
            <v>0</v>
          </cell>
          <cell r="BN63">
            <v>0</v>
          </cell>
          <cell r="BO63">
            <v>0</v>
          </cell>
          <cell r="BP63">
            <v>0</v>
          </cell>
        </row>
        <row r="64">
          <cell r="BG64">
            <v>0</v>
          </cell>
          <cell r="BH64">
            <v>0</v>
          </cell>
          <cell r="BI64">
            <v>0</v>
          </cell>
          <cell r="BK64">
            <v>0</v>
          </cell>
          <cell r="BL64">
            <v>0</v>
          </cell>
          <cell r="BN64">
            <v>0</v>
          </cell>
          <cell r="BO64">
            <v>0</v>
          </cell>
          <cell r="BP64">
            <v>0</v>
          </cell>
        </row>
        <row r="65">
          <cell r="BG65">
            <v>0</v>
          </cell>
          <cell r="BH65">
            <v>0</v>
          </cell>
          <cell r="BI65">
            <v>0</v>
          </cell>
          <cell r="BK65">
            <v>0</v>
          </cell>
          <cell r="BL65">
            <v>0</v>
          </cell>
          <cell r="BN65">
            <v>0</v>
          </cell>
          <cell r="BO65">
            <v>0</v>
          </cell>
          <cell r="BP65">
            <v>0</v>
          </cell>
        </row>
        <row r="66">
          <cell r="BG66">
            <v>0</v>
          </cell>
          <cell r="BH66">
            <v>0</v>
          </cell>
          <cell r="BI66">
            <v>0</v>
          </cell>
          <cell r="BK66">
            <v>0</v>
          </cell>
          <cell r="BL66">
            <v>0</v>
          </cell>
          <cell r="BN66">
            <v>0</v>
          </cell>
          <cell r="BO66">
            <v>0</v>
          </cell>
          <cell r="BP66">
            <v>0</v>
          </cell>
        </row>
        <row r="67">
          <cell r="BG67">
            <v>0</v>
          </cell>
          <cell r="BH67">
            <v>0</v>
          </cell>
          <cell r="BI67">
            <v>0</v>
          </cell>
          <cell r="BK67">
            <v>0</v>
          </cell>
          <cell r="BL67">
            <v>0</v>
          </cell>
          <cell r="BN67">
            <v>0</v>
          </cell>
          <cell r="BO67">
            <v>0</v>
          </cell>
          <cell r="BP67">
            <v>0</v>
          </cell>
        </row>
        <row r="68">
          <cell r="BG68">
            <v>0</v>
          </cell>
          <cell r="BH68">
            <v>0</v>
          </cell>
          <cell r="BI68">
            <v>0</v>
          </cell>
          <cell r="BK68">
            <v>0</v>
          </cell>
          <cell r="BL68">
            <v>0</v>
          </cell>
          <cell r="BN68">
            <v>0</v>
          </cell>
          <cell r="BO68">
            <v>0</v>
          </cell>
          <cell r="BP68">
            <v>0</v>
          </cell>
        </row>
        <row r="69">
          <cell r="BG69">
            <v>0</v>
          </cell>
          <cell r="BH69">
            <v>0</v>
          </cell>
          <cell r="BI69">
            <v>0</v>
          </cell>
          <cell r="BK69">
            <v>0</v>
          </cell>
          <cell r="BL69">
            <v>0</v>
          </cell>
          <cell r="BN69">
            <v>0</v>
          </cell>
          <cell r="BO69">
            <v>0</v>
          </cell>
          <cell r="BP69">
            <v>0</v>
          </cell>
        </row>
        <row r="70">
          <cell r="BG70">
            <v>0</v>
          </cell>
          <cell r="BH70">
            <v>0</v>
          </cell>
          <cell r="BI70">
            <v>0</v>
          </cell>
          <cell r="BK70">
            <v>0</v>
          </cell>
          <cell r="BL70">
            <v>0</v>
          </cell>
          <cell r="BN70">
            <v>0</v>
          </cell>
          <cell r="BO70">
            <v>0</v>
          </cell>
          <cell r="BP70">
            <v>0</v>
          </cell>
        </row>
        <row r="71">
          <cell r="BG71">
            <v>0</v>
          </cell>
          <cell r="BH71">
            <v>0</v>
          </cell>
          <cell r="BI71">
            <v>0</v>
          </cell>
          <cell r="BK71">
            <v>0</v>
          </cell>
          <cell r="BL71">
            <v>0</v>
          </cell>
          <cell r="BN71">
            <v>0</v>
          </cell>
          <cell r="BO71">
            <v>0</v>
          </cell>
          <cell r="BP71">
            <v>0</v>
          </cell>
        </row>
        <row r="72">
          <cell r="BG72">
            <v>0</v>
          </cell>
          <cell r="BH72">
            <v>0</v>
          </cell>
          <cell r="BI72">
            <v>0</v>
          </cell>
          <cell r="BK72">
            <v>0</v>
          </cell>
          <cell r="BL72">
            <v>0</v>
          </cell>
          <cell r="BN72">
            <v>0</v>
          </cell>
          <cell r="BO72">
            <v>0</v>
          </cell>
          <cell r="BP72">
            <v>0</v>
          </cell>
        </row>
        <row r="73">
          <cell r="BG73">
            <v>0</v>
          </cell>
          <cell r="BH73">
            <v>0</v>
          </cell>
          <cell r="BI73">
            <v>0</v>
          </cell>
          <cell r="BK73">
            <v>0</v>
          </cell>
          <cell r="BL73">
            <v>0</v>
          </cell>
          <cell r="BN73">
            <v>0</v>
          </cell>
          <cell r="BO73">
            <v>0</v>
          </cell>
          <cell r="BP73">
            <v>0</v>
          </cell>
        </row>
        <row r="74">
          <cell r="BG74">
            <v>0</v>
          </cell>
          <cell r="BH74">
            <v>0</v>
          </cell>
          <cell r="BI74">
            <v>0</v>
          </cell>
          <cell r="BK74">
            <v>0</v>
          </cell>
          <cell r="BL74">
            <v>0</v>
          </cell>
          <cell r="BN74">
            <v>0</v>
          </cell>
          <cell r="BO74">
            <v>0</v>
          </cell>
          <cell r="BP74">
            <v>0</v>
          </cell>
        </row>
        <row r="75">
          <cell r="BG75">
            <v>0</v>
          </cell>
          <cell r="BH75">
            <v>0</v>
          </cell>
          <cell r="BI75">
            <v>0</v>
          </cell>
          <cell r="BK75">
            <v>0</v>
          </cell>
          <cell r="BL75">
            <v>0</v>
          </cell>
          <cell r="BN75">
            <v>0</v>
          </cell>
          <cell r="BO75">
            <v>0</v>
          </cell>
          <cell r="BP75">
            <v>0</v>
          </cell>
        </row>
        <row r="76">
          <cell r="BG76">
            <v>0</v>
          </cell>
          <cell r="BH76">
            <v>0</v>
          </cell>
          <cell r="BI76">
            <v>0</v>
          </cell>
          <cell r="BK76">
            <v>0</v>
          </cell>
          <cell r="BL76">
            <v>0</v>
          </cell>
          <cell r="BN76">
            <v>0</v>
          </cell>
          <cell r="BO76">
            <v>0</v>
          </cell>
          <cell r="BP76">
            <v>0</v>
          </cell>
        </row>
        <row r="77">
          <cell r="BG77">
            <v>0</v>
          </cell>
          <cell r="BH77">
            <v>0</v>
          </cell>
          <cell r="BI77">
            <v>0</v>
          </cell>
          <cell r="BK77">
            <v>0</v>
          </cell>
          <cell r="BL77">
            <v>0</v>
          </cell>
          <cell r="BN77">
            <v>0</v>
          </cell>
          <cell r="BO77">
            <v>0</v>
          </cell>
          <cell r="BP77">
            <v>0</v>
          </cell>
        </row>
        <row r="78">
          <cell r="BG78">
            <v>0</v>
          </cell>
          <cell r="BH78">
            <v>0</v>
          </cell>
          <cell r="BI78">
            <v>0</v>
          </cell>
          <cell r="BK78">
            <v>0</v>
          </cell>
          <cell r="BL78">
            <v>0</v>
          </cell>
          <cell r="BN78">
            <v>0</v>
          </cell>
          <cell r="BO78">
            <v>0</v>
          </cell>
          <cell r="BP78">
            <v>0</v>
          </cell>
        </row>
        <row r="79">
          <cell r="BG79">
            <v>0</v>
          </cell>
          <cell r="BH79">
            <v>0</v>
          </cell>
          <cell r="BI79">
            <v>0</v>
          </cell>
          <cell r="BK79">
            <v>0</v>
          </cell>
          <cell r="BL79">
            <v>0</v>
          </cell>
          <cell r="BN79">
            <v>0</v>
          </cell>
          <cell r="BO79">
            <v>0</v>
          </cell>
          <cell r="BP79">
            <v>0</v>
          </cell>
        </row>
        <row r="80">
          <cell r="BG80">
            <v>0</v>
          </cell>
          <cell r="BH80">
            <v>0</v>
          </cell>
          <cell r="BI80">
            <v>0</v>
          </cell>
          <cell r="BK80">
            <v>0</v>
          </cell>
          <cell r="BL80">
            <v>0</v>
          </cell>
          <cell r="BN80">
            <v>0</v>
          </cell>
          <cell r="BO80">
            <v>0</v>
          </cell>
          <cell r="BP80">
            <v>0</v>
          </cell>
        </row>
        <row r="81">
          <cell r="BG81">
            <v>0</v>
          </cell>
          <cell r="BH81">
            <v>0</v>
          </cell>
          <cell r="BI81">
            <v>0</v>
          </cell>
          <cell r="BK81">
            <v>0</v>
          </cell>
          <cell r="BL81">
            <v>0</v>
          </cell>
          <cell r="BN81">
            <v>0</v>
          </cell>
          <cell r="BO81">
            <v>0</v>
          </cell>
          <cell r="BP81">
            <v>0</v>
          </cell>
        </row>
        <row r="82">
          <cell r="BG82">
            <v>0</v>
          </cell>
          <cell r="BH82">
            <v>0</v>
          </cell>
          <cell r="BI82">
            <v>0</v>
          </cell>
          <cell r="BK82">
            <v>0</v>
          </cell>
          <cell r="BL82">
            <v>0</v>
          </cell>
          <cell r="BN82">
            <v>0</v>
          </cell>
          <cell r="BO82">
            <v>0</v>
          </cell>
          <cell r="BP82">
            <v>0</v>
          </cell>
        </row>
        <row r="83">
          <cell r="BG83">
            <v>0</v>
          </cell>
          <cell r="BH83">
            <v>0</v>
          </cell>
          <cell r="BI83">
            <v>0</v>
          </cell>
          <cell r="BK83">
            <v>0</v>
          </cell>
          <cell r="BL83">
            <v>0</v>
          </cell>
          <cell r="BN83">
            <v>0</v>
          </cell>
          <cell r="BO83">
            <v>0</v>
          </cell>
          <cell r="BP83">
            <v>0</v>
          </cell>
        </row>
        <row r="84">
          <cell r="BG84">
            <v>0</v>
          </cell>
          <cell r="BH84">
            <v>0</v>
          </cell>
          <cell r="BI84">
            <v>0</v>
          </cell>
          <cell r="BK84">
            <v>0</v>
          </cell>
          <cell r="BL84">
            <v>0</v>
          </cell>
          <cell r="BN84">
            <v>0</v>
          </cell>
          <cell r="BO84">
            <v>0</v>
          </cell>
          <cell r="BP84">
            <v>0</v>
          </cell>
        </row>
        <row r="85">
          <cell r="BG85">
            <v>0</v>
          </cell>
          <cell r="BH85">
            <v>0</v>
          </cell>
          <cell r="BI85">
            <v>0</v>
          </cell>
          <cell r="BK85">
            <v>0</v>
          </cell>
          <cell r="BL85">
            <v>0</v>
          </cell>
          <cell r="BN85">
            <v>0</v>
          </cell>
          <cell r="BO85">
            <v>0</v>
          </cell>
          <cell r="BP85">
            <v>0</v>
          </cell>
        </row>
        <row r="86">
          <cell r="BG86">
            <v>0</v>
          </cell>
          <cell r="BH86">
            <v>0</v>
          </cell>
          <cell r="BI86">
            <v>0</v>
          </cell>
          <cell r="BK86">
            <v>0</v>
          </cell>
          <cell r="BL86">
            <v>0</v>
          </cell>
          <cell r="BN86">
            <v>0</v>
          </cell>
          <cell r="BO86">
            <v>0</v>
          </cell>
          <cell r="BP86">
            <v>0</v>
          </cell>
        </row>
        <row r="87">
          <cell r="BG87">
            <v>0</v>
          </cell>
          <cell r="BH87">
            <v>0</v>
          </cell>
          <cell r="BI87">
            <v>0</v>
          </cell>
          <cell r="BK87">
            <v>0</v>
          </cell>
          <cell r="BL87">
            <v>0</v>
          </cell>
          <cell r="BN87">
            <v>0</v>
          </cell>
          <cell r="BO87">
            <v>0</v>
          </cell>
          <cell r="BP87">
            <v>0</v>
          </cell>
        </row>
        <row r="88">
          <cell r="BG88">
            <v>0</v>
          </cell>
          <cell r="BH88">
            <v>0</v>
          </cell>
          <cell r="BI88">
            <v>0</v>
          </cell>
          <cell r="BK88">
            <v>0</v>
          </cell>
          <cell r="BL88">
            <v>0</v>
          </cell>
          <cell r="BN88">
            <v>0</v>
          </cell>
          <cell r="BO88">
            <v>0</v>
          </cell>
          <cell r="BP88">
            <v>0</v>
          </cell>
        </row>
        <row r="89">
          <cell r="BG89">
            <v>0</v>
          </cell>
          <cell r="BH89">
            <v>0</v>
          </cell>
          <cell r="BI89">
            <v>0</v>
          </cell>
          <cell r="BK89">
            <v>0</v>
          </cell>
          <cell r="BL89">
            <v>0</v>
          </cell>
          <cell r="BN89">
            <v>0</v>
          </cell>
          <cell r="BO89">
            <v>0</v>
          </cell>
          <cell r="BP89">
            <v>0</v>
          </cell>
        </row>
        <row r="90">
          <cell r="BG90">
            <v>0</v>
          </cell>
          <cell r="BH90">
            <v>0</v>
          </cell>
          <cell r="BI90">
            <v>0</v>
          </cell>
          <cell r="BK90">
            <v>0</v>
          </cell>
          <cell r="BL90">
            <v>0</v>
          </cell>
          <cell r="BN90">
            <v>0</v>
          </cell>
          <cell r="BO90">
            <v>0</v>
          </cell>
          <cell r="BP90">
            <v>0</v>
          </cell>
        </row>
        <row r="91">
          <cell r="BG91">
            <v>0</v>
          </cell>
          <cell r="BH91">
            <v>0</v>
          </cell>
          <cell r="BI91">
            <v>0</v>
          </cell>
          <cell r="BK91">
            <v>0</v>
          </cell>
          <cell r="BL91">
            <v>0</v>
          </cell>
          <cell r="BN91">
            <v>0</v>
          </cell>
          <cell r="BO91">
            <v>0</v>
          </cell>
          <cell r="BP91">
            <v>0</v>
          </cell>
        </row>
        <row r="92">
          <cell r="BG92">
            <v>0</v>
          </cell>
          <cell r="BH92">
            <v>0</v>
          </cell>
          <cell r="BI92">
            <v>0</v>
          </cell>
          <cell r="BK92">
            <v>0</v>
          </cell>
          <cell r="BL92">
            <v>0</v>
          </cell>
          <cell r="BN92">
            <v>0</v>
          </cell>
          <cell r="BO92">
            <v>0</v>
          </cell>
          <cell r="BP92">
            <v>0</v>
          </cell>
        </row>
        <row r="93">
          <cell r="BG93">
            <v>0</v>
          </cell>
          <cell r="BH93">
            <v>0</v>
          </cell>
          <cell r="BI93">
            <v>0</v>
          </cell>
          <cell r="BK93">
            <v>0</v>
          </cell>
          <cell r="BL93">
            <v>0</v>
          </cell>
          <cell r="BN93">
            <v>0</v>
          </cell>
          <cell r="BO93">
            <v>0</v>
          </cell>
          <cell r="BP93">
            <v>0</v>
          </cell>
        </row>
        <row r="94">
          <cell r="BG94">
            <v>0</v>
          </cell>
          <cell r="BH94">
            <v>0</v>
          </cell>
          <cell r="BI94">
            <v>0</v>
          </cell>
          <cell r="BK94">
            <v>0</v>
          </cell>
          <cell r="BL94">
            <v>0</v>
          </cell>
          <cell r="BN94">
            <v>0</v>
          </cell>
          <cell r="BO94">
            <v>0</v>
          </cell>
          <cell r="BP94">
            <v>0</v>
          </cell>
        </row>
        <row r="95">
          <cell r="BG95">
            <v>0</v>
          </cell>
          <cell r="BH95">
            <v>0</v>
          </cell>
          <cell r="BI95">
            <v>0</v>
          </cell>
          <cell r="BK95">
            <v>0</v>
          </cell>
          <cell r="BL95">
            <v>0</v>
          </cell>
          <cell r="BN95">
            <v>0</v>
          </cell>
          <cell r="BO95">
            <v>0</v>
          </cell>
          <cell r="BP95">
            <v>0</v>
          </cell>
        </row>
        <row r="96">
          <cell r="BG96">
            <v>0</v>
          </cell>
          <cell r="BH96">
            <v>0</v>
          </cell>
          <cell r="BI96">
            <v>0</v>
          </cell>
          <cell r="BK96">
            <v>0</v>
          </cell>
          <cell r="BL96">
            <v>0</v>
          </cell>
          <cell r="BN96">
            <v>0</v>
          </cell>
          <cell r="BO96">
            <v>0</v>
          </cell>
          <cell r="BP96">
            <v>0</v>
          </cell>
        </row>
        <row r="97">
          <cell r="BG97">
            <v>0</v>
          </cell>
          <cell r="BH97">
            <v>0</v>
          </cell>
          <cell r="BI97">
            <v>0</v>
          </cell>
          <cell r="BK97">
            <v>0</v>
          </cell>
          <cell r="BL97">
            <v>0</v>
          </cell>
          <cell r="BN97">
            <v>0</v>
          </cell>
          <cell r="BO97">
            <v>0</v>
          </cell>
          <cell r="BP97">
            <v>0</v>
          </cell>
        </row>
        <row r="98">
          <cell r="BG98">
            <v>0</v>
          </cell>
          <cell r="BH98">
            <v>0</v>
          </cell>
          <cell r="BI98">
            <v>0</v>
          </cell>
          <cell r="BK98">
            <v>0</v>
          </cell>
          <cell r="BL98">
            <v>0</v>
          </cell>
          <cell r="BN98">
            <v>0</v>
          </cell>
          <cell r="BO98">
            <v>0</v>
          </cell>
          <cell r="BP98">
            <v>0</v>
          </cell>
        </row>
        <row r="99">
          <cell r="BG99">
            <v>0</v>
          </cell>
          <cell r="BH99">
            <v>0</v>
          </cell>
          <cell r="BI99">
            <v>0</v>
          </cell>
          <cell r="BK99">
            <v>0</v>
          </cell>
          <cell r="BL99">
            <v>0</v>
          </cell>
          <cell r="BN99">
            <v>0</v>
          </cell>
          <cell r="BO99">
            <v>0</v>
          </cell>
          <cell r="BP99">
            <v>0</v>
          </cell>
        </row>
        <row r="100">
          <cell r="BG100">
            <v>0</v>
          </cell>
          <cell r="BH100">
            <v>0</v>
          </cell>
          <cell r="BI100">
            <v>0</v>
          </cell>
          <cell r="BK100">
            <v>0</v>
          </cell>
          <cell r="BL100">
            <v>0</v>
          </cell>
          <cell r="BN100">
            <v>0</v>
          </cell>
          <cell r="BO100">
            <v>0</v>
          </cell>
          <cell r="BP100">
            <v>0</v>
          </cell>
        </row>
        <row r="101">
          <cell r="BG101">
            <v>0</v>
          </cell>
          <cell r="BH101">
            <v>0</v>
          </cell>
          <cell r="BI101">
            <v>0</v>
          </cell>
          <cell r="BK101">
            <v>0</v>
          </cell>
          <cell r="BL101">
            <v>0</v>
          </cell>
          <cell r="BN101">
            <v>0</v>
          </cell>
          <cell r="BO101">
            <v>0</v>
          </cell>
          <cell r="BP101">
            <v>0</v>
          </cell>
        </row>
        <row r="102">
          <cell r="BG102">
            <v>0</v>
          </cell>
          <cell r="BH102">
            <v>0</v>
          </cell>
          <cell r="BI102">
            <v>0</v>
          </cell>
          <cell r="BK102">
            <v>0</v>
          </cell>
          <cell r="BL102">
            <v>0</v>
          </cell>
          <cell r="BN102">
            <v>0</v>
          </cell>
          <cell r="BO102">
            <v>0</v>
          </cell>
          <cell r="BP102">
            <v>0</v>
          </cell>
        </row>
        <row r="103">
          <cell r="BG103">
            <v>0</v>
          </cell>
          <cell r="BH103">
            <v>0</v>
          </cell>
          <cell r="BI103">
            <v>0</v>
          </cell>
          <cell r="BK103">
            <v>0</v>
          </cell>
          <cell r="BL103">
            <v>0</v>
          </cell>
          <cell r="BN103">
            <v>0</v>
          </cell>
          <cell r="BO103">
            <v>0</v>
          </cell>
          <cell r="BP103">
            <v>0</v>
          </cell>
        </row>
        <row r="104">
          <cell r="BG104">
            <v>0</v>
          </cell>
          <cell r="BH104">
            <v>0</v>
          </cell>
          <cell r="BI104">
            <v>0</v>
          </cell>
          <cell r="BK104">
            <v>0</v>
          </cell>
          <cell r="BL104">
            <v>0</v>
          </cell>
          <cell r="BN104">
            <v>0</v>
          </cell>
          <cell r="BO104">
            <v>0</v>
          </cell>
          <cell r="BP104">
            <v>0</v>
          </cell>
        </row>
        <row r="105">
          <cell r="BG105">
            <v>0</v>
          </cell>
          <cell r="BH105">
            <v>0</v>
          </cell>
          <cell r="BI105">
            <v>0</v>
          </cell>
          <cell r="BK105">
            <v>0</v>
          </cell>
          <cell r="BL105">
            <v>0</v>
          </cell>
          <cell r="BN105">
            <v>0</v>
          </cell>
          <cell r="BO105">
            <v>0</v>
          </cell>
          <cell r="BP105">
            <v>0</v>
          </cell>
        </row>
        <row r="106">
          <cell r="BG106">
            <v>0</v>
          </cell>
          <cell r="BH106">
            <v>0</v>
          </cell>
          <cell r="BI106">
            <v>0</v>
          </cell>
          <cell r="BK106">
            <v>0</v>
          </cell>
          <cell r="BL106">
            <v>0</v>
          </cell>
          <cell r="BN106">
            <v>0</v>
          </cell>
          <cell r="BO106">
            <v>0</v>
          </cell>
          <cell r="BP106">
            <v>0</v>
          </cell>
        </row>
        <row r="107">
          <cell r="BG107">
            <v>0</v>
          </cell>
          <cell r="BH107">
            <v>0</v>
          </cell>
          <cell r="BI107">
            <v>0</v>
          </cell>
          <cell r="BK107">
            <v>0</v>
          </cell>
          <cell r="BL107">
            <v>0</v>
          </cell>
          <cell r="BN107">
            <v>0</v>
          </cell>
          <cell r="BO107">
            <v>0</v>
          </cell>
          <cell r="BP107">
            <v>0</v>
          </cell>
        </row>
        <row r="108">
          <cell r="BG108">
            <v>0</v>
          </cell>
          <cell r="BH108">
            <v>0</v>
          </cell>
          <cell r="BI108">
            <v>0</v>
          </cell>
          <cell r="BK108">
            <v>0</v>
          </cell>
          <cell r="BL108">
            <v>0</v>
          </cell>
          <cell r="BN108">
            <v>0</v>
          </cell>
          <cell r="BO108">
            <v>0</v>
          </cell>
          <cell r="BP108">
            <v>0</v>
          </cell>
        </row>
        <row r="109">
          <cell r="BG109">
            <v>0</v>
          </cell>
          <cell r="BH109">
            <v>0</v>
          </cell>
          <cell r="BI109">
            <v>0</v>
          </cell>
          <cell r="BK109">
            <v>0</v>
          </cell>
          <cell r="BL109">
            <v>0</v>
          </cell>
          <cell r="BN109">
            <v>0</v>
          </cell>
          <cell r="BO109">
            <v>0</v>
          </cell>
          <cell r="BP109">
            <v>0</v>
          </cell>
        </row>
        <row r="110">
          <cell r="BG110">
            <v>0</v>
          </cell>
          <cell r="BH110">
            <v>0</v>
          </cell>
          <cell r="BI110">
            <v>0</v>
          </cell>
          <cell r="BK110">
            <v>0</v>
          </cell>
          <cell r="BL110">
            <v>0</v>
          </cell>
          <cell r="BN110">
            <v>0</v>
          </cell>
          <cell r="BO110">
            <v>0</v>
          </cell>
          <cell r="BP110">
            <v>0</v>
          </cell>
        </row>
        <row r="111">
          <cell r="BG111">
            <v>0</v>
          </cell>
          <cell r="BH111">
            <v>0</v>
          </cell>
          <cell r="BI111">
            <v>0</v>
          </cell>
          <cell r="BK111">
            <v>0</v>
          </cell>
          <cell r="BL111">
            <v>0</v>
          </cell>
          <cell r="BN111">
            <v>0</v>
          </cell>
          <cell r="BO111">
            <v>0</v>
          </cell>
          <cell r="BP111">
            <v>0</v>
          </cell>
        </row>
        <row r="112">
          <cell r="BG112">
            <v>0</v>
          </cell>
          <cell r="BH112">
            <v>0</v>
          </cell>
          <cell r="BI112">
            <v>0</v>
          </cell>
          <cell r="BK112">
            <v>0</v>
          </cell>
          <cell r="BL112">
            <v>0</v>
          </cell>
          <cell r="BN112">
            <v>0</v>
          </cell>
          <cell r="BO112">
            <v>0</v>
          </cell>
          <cell r="BP112">
            <v>0</v>
          </cell>
        </row>
        <row r="113">
          <cell r="BG113">
            <v>0</v>
          </cell>
          <cell r="BH113">
            <v>0</v>
          </cell>
          <cell r="BI113">
            <v>0</v>
          </cell>
          <cell r="BK113">
            <v>0</v>
          </cell>
          <cell r="BL113">
            <v>0</v>
          </cell>
          <cell r="BN113">
            <v>0</v>
          </cell>
          <cell r="BO113">
            <v>0</v>
          </cell>
          <cell r="BP113">
            <v>0</v>
          </cell>
        </row>
        <row r="114">
          <cell r="BG114">
            <v>0</v>
          </cell>
          <cell r="BH114">
            <v>0</v>
          </cell>
          <cell r="BI114">
            <v>0</v>
          </cell>
          <cell r="BK114">
            <v>0</v>
          </cell>
          <cell r="BL114">
            <v>0</v>
          </cell>
          <cell r="BN114">
            <v>0</v>
          </cell>
          <cell r="BO114">
            <v>0</v>
          </cell>
          <cell r="BP114">
            <v>0</v>
          </cell>
        </row>
        <row r="115">
          <cell r="BG115">
            <v>0</v>
          </cell>
          <cell r="BH115">
            <v>0</v>
          </cell>
          <cell r="BI115">
            <v>0</v>
          </cell>
          <cell r="BK115">
            <v>0</v>
          </cell>
          <cell r="BL115">
            <v>0</v>
          </cell>
          <cell r="BN115">
            <v>0</v>
          </cell>
          <cell r="BO115">
            <v>0</v>
          </cell>
          <cell r="BP115">
            <v>0</v>
          </cell>
        </row>
        <row r="116">
          <cell r="BG116">
            <v>0</v>
          </cell>
          <cell r="BH116">
            <v>0</v>
          </cell>
          <cell r="BI116">
            <v>0</v>
          </cell>
          <cell r="BK116">
            <v>0</v>
          </cell>
          <cell r="BL116">
            <v>0</v>
          </cell>
          <cell r="BN116">
            <v>0</v>
          </cell>
          <cell r="BO116">
            <v>0</v>
          </cell>
          <cell r="BP116">
            <v>0</v>
          </cell>
        </row>
        <row r="117">
          <cell r="BG117">
            <v>0</v>
          </cell>
          <cell r="BH117">
            <v>0</v>
          </cell>
          <cell r="BI117">
            <v>0</v>
          </cell>
          <cell r="BK117">
            <v>0</v>
          </cell>
          <cell r="BL117">
            <v>0</v>
          </cell>
          <cell r="BN117">
            <v>0</v>
          </cell>
          <cell r="BO117">
            <v>0</v>
          </cell>
          <cell r="BP117">
            <v>0</v>
          </cell>
        </row>
        <row r="118">
          <cell r="BG118">
            <v>0</v>
          </cell>
          <cell r="BH118">
            <v>0</v>
          </cell>
          <cell r="BI118">
            <v>0</v>
          </cell>
          <cell r="BK118">
            <v>0</v>
          </cell>
          <cell r="BL118">
            <v>0</v>
          </cell>
          <cell r="BN118">
            <v>0</v>
          </cell>
          <cell r="BO118">
            <v>0</v>
          </cell>
          <cell r="BP118">
            <v>0</v>
          </cell>
        </row>
        <row r="119">
          <cell r="BG119">
            <v>0</v>
          </cell>
          <cell r="BH119">
            <v>0</v>
          </cell>
          <cell r="BI119">
            <v>0</v>
          </cell>
          <cell r="BK119">
            <v>0</v>
          </cell>
          <cell r="BL119">
            <v>0</v>
          </cell>
          <cell r="BN119">
            <v>0</v>
          </cell>
          <cell r="BO119">
            <v>0</v>
          </cell>
          <cell r="BP119">
            <v>0</v>
          </cell>
        </row>
        <row r="120">
          <cell r="BG120">
            <v>0</v>
          </cell>
          <cell r="BH120">
            <v>0</v>
          </cell>
          <cell r="BI120">
            <v>0</v>
          </cell>
          <cell r="BK120">
            <v>0</v>
          </cell>
          <cell r="BL120">
            <v>0</v>
          </cell>
          <cell r="BN120">
            <v>0</v>
          </cell>
          <cell r="BO120">
            <v>0</v>
          </cell>
          <cell r="BP120">
            <v>0</v>
          </cell>
        </row>
        <row r="121">
          <cell r="BG121">
            <v>0</v>
          </cell>
          <cell r="BH121">
            <v>0</v>
          </cell>
          <cell r="BI121">
            <v>0</v>
          </cell>
          <cell r="BK121">
            <v>0</v>
          </cell>
          <cell r="BL121">
            <v>0</v>
          </cell>
          <cell r="BN121">
            <v>0</v>
          </cell>
          <cell r="BO121">
            <v>0</v>
          </cell>
          <cell r="BP121">
            <v>0</v>
          </cell>
        </row>
        <row r="122">
          <cell r="BG122">
            <v>0</v>
          </cell>
          <cell r="BH122">
            <v>0</v>
          </cell>
          <cell r="BI122">
            <v>0</v>
          </cell>
          <cell r="BK122">
            <v>0</v>
          </cell>
          <cell r="BL122">
            <v>0</v>
          </cell>
          <cell r="BN122">
            <v>0</v>
          </cell>
          <cell r="BO122">
            <v>0</v>
          </cell>
          <cell r="BP122">
            <v>0</v>
          </cell>
        </row>
        <row r="123">
          <cell r="BG123">
            <v>0</v>
          </cell>
          <cell r="BH123">
            <v>0</v>
          </cell>
          <cell r="BI123">
            <v>0</v>
          </cell>
          <cell r="BK123">
            <v>0</v>
          </cell>
          <cell r="BL123">
            <v>0</v>
          </cell>
          <cell r="BN123">
            <v>0</v>
          </cell>
          <cell r="BO123">
            <v>0</v>
          </cell>
          <cell r="BP123">
            <v>0</v>
          </cell>
        </row>
        <row r="124">
          <cell r="BG124">
            <v>0</v>
          </cell>
          <cell r="BH124">
            <v>0</v>
          </cell>
          <cell r="BI124">
            <v>0</v>
          </cell>
          <cell r="BK124">
            <v>0</v>
          </cell>
          <cell r="BL124">
            <v>0</v>
          </cell>
          <cell r="BN124">
            <v>0</v>
          </cell>
          <cell r="BO124">
            <v>0</v>
          </cell>
          <cell r="BP124">
            <v>0</v>
          </cell>
        </row>
        <row r="125">
          <cell r="BG125">
            <v>0</v>
          </cell>
          <cell r="BH125">
            <v>0</v>
          </cell>
          <cell r="BI125">
            <v>0</v>
          </cell>
          <cell r="BK125">
            <v>0</v>
          </cell>
          <cell r="BL125">
            <v>0</v>
          </cell>
          <cell r="BN125">
            <v>0</v>
          </cell>
          <cell r="BO125">
            <v>0</v>
          </cell>
          <cell r="BP125">
            <v>0</v>
          </cell>
        </row>
        <row r="126">
          <cell r="BG126">
            <v>0</v>
          </cell>
          <cell r="BH126">
            <v>0</v>
          </cell>
          <cell r="BI126">
            <v>0</v>
          </cell>
          <cell r="BK126">
            <v>0</v>
          </cell>
          <cell r="BL126">
            <v>0</v>
          </cell>
          <cell r="BN126">
            <v>0</v>
          </cell>
          <cell r="BO126">
            <v>0</v>
          </cell>
          <cell r="BP126">
            <v>0</v>
          </cell>
        </row>
        <row r="127">
          <cell r="BG127">
            <v>0</v>
          </cell>
          <cell r="BH127">
            <v>0</v>
          </cell>
          <cell r="BI127">
            <v>0</v>
          </cell>
          <cell r="BK127">
            <v>0</v>
          </cell>
          <cell r="BL127">
            <v>0</v>
          </cell>
          <cell r="BN127">
            <v>0</v>
          </cell>
          <cell r="BO127">
            <v>0</v>
          </cell>
          <cell r="BP127">
            <v>0</v>
          </cell>
        </row>
        <row r="128">
          <cell r="BG128">
            <v>0</v>
          </cell>
          <cell r="BH128">
            <v>0</v>
          </cell>
          <cell r="BI128">
            <v>0</v>
          </cell>
          <cell r="BK128">
            <v>0</v>
          </cell>
          <cell r="BL128">
            <v>0</v>
          </cell>
          <cell r="BN128">
            <v>0</v>
          </cell>
          <cell r="BO128">
            <v>0</v>
          </cell>
          <cell r="BP128">
            <v>0</v>
          </cell>
        </row>
        <row r="129">
          <cell r="BG129">
            <v>0</v>
          </cell>
          <cell r="BH129">
            <v>0</v>
          </cell>
          <cell r="BI129">
            <v>0</v>
          </cell>
          <cell r="BK129">
            <v>0</v>
          </cell>
          <cell r="BL129">
            <v>0</v>
          </cell>
          <cell r="BN129">
            <v>0</v>
          </cell>
          <cell r="BO129">
            <v>0</v>
          </cell>
          <cell r="BP129">
            <v>0</v>
          </cell>
        </row>
        <row r="130">
          <cell r="BG130">
            <v>0</v>
          </cell>
          <cell r="BH130">
            <v>0</v>
          </cell>
          <cell r="BI130">
            <v>0</v>
          </cell>
          <cell r="BK130">
            <v>0</v>
          </cell>
          <cell r="BL130">
            <v>0</v>
          </cell>
          <cell r="BN130">
            <v>0</v>
          </cell>
          <cell r="BO130">
            <v>0</v>
          </cell>
          <cell r="BP130">
            <v>0</v>
          </cell>
        </row>
        <row r="131">
          <cell r="BG131">
            <v>0</v>
          </cell>
          <cell r="BH131">
            <v>0</v>
          </cell>
          <cell r="BI131">
            <v>0</v>
          </cell>
          <cell r="BK131">
            <v>0</v>
          </cell>
          <cell r="BL131">
            <v>0</v>
          </cell>
          <cell r="BN131">
            <v>0</v>
          </cell>
          <cell r="BO131">
            <v>0</v>
          </cell>
          <cell r="BP131">
            <v>0</v>
          </cell>
        </row>
        <row r="132">
          <cell r="BG132">
            <v>0</v>
          </cell>
          <cell r="BH132">
            <v>0</v>
          </cell>
          <cell r="BI132">
            <v>0</v>
          </cell>
          <cell r="BK132">
            <v>0</v>
          </cell>
          <cell r="BL132">
            <v>0</v>
          </cell>
          <cell r="BN132">
            <v>0</v>
          </cell>
          <cell r="BO132">
            <v>0</v>
          </cell>
          <cell r="BP132">
            <v>0</v>
          </cell>
        </row>
        <row r="133">
          <cell r="BG133">
            <v>0</v>
          </cell>
          <cell r="BH133">
            <v>0</v>
          </cell>
          <cell r="BI133">
            <v>0</v>
          </cell>
          <cell r="BK133">
            <v>0</v>
          </cell>
          <cell r="BL133">
            <v>0</v>
          </cell>
          <cell r="BN133">
            <v>0</v>
          </cell>
          <cell r="BO133">
            <v>0</v>
          </cell>
          <cell r="BP133">
            <v>0</v>
          </cell>
        </row>
        <row r="134">
          <cell r="BG134">
            <v>0</v>
          </cell>
          <cell r="BH134">
            <v>0</v>
          </cell>
          <cell r="BI134">
            <v>0</v>
          </cell>
          <cell r="BK134">
            <v>0</v>
          </cell>
          <cell r="BL134">
            <v>0</v>
          </cell>
          <cell r="BN134">
            <v>0</v>
          </cell>
          <cell r="BO134">
            <v>0</v>
          </cell>
          <cell r="BP134">
            <v>0</v>
          </cell>
        </row>
        <row r="135">
          <cell r="BG135">
            <v>0</v>
          </cell>
          <cell r="BH135">
            <v>0</v>
          </cell>
          <cell r="BI135">
            <v>0</v>
          </cell>
          <cell r="BK135">
            <v>0</v>
          </cell>
          <cell r="BL135">
            <v>0</v>
          </cell>
          <cell r="BN135">
            <v>0</v>
          </cell>
          <cell r="BO135">
            <v>0</v>
          </cell>
          <cell r="BP135">
            <v>0</v>
          </cell>
        </row>
        <row r="136">
          <cell r="BG136">
            <v>0</v>
          </cell>
          <cell r="BH136">
            <v>0</v>
          </cell>
          <cell r="BI136">
            <v>0</v>
          </cell>
          <cell r="BK136">
            <v>0</v>
          </cell>
          <cell r="BL136">
            <v>0</v>
          </cell>
          <cell r="BN136">
            <v>0</v>
          </cell>
          <cell r="BO136">
            <v>0</v>
          </cell>
          <cell r="BP136">
            <v>0</v>
          </cell>
        </row>
        <row r="137">
          <cell r="BG137">
            <v>0</v>
          </cell>
          <cell r="BH137">
            <v>0</v>
          </cell>
          <cell r="BI137">
            <v>0</v>
          </cell>
          <cell r="BK137">
            <v>0</v>
          </cell>
          <cell r="BL137">
            <v>0</v>
          </cell>
          <cell r="BN137">
            <v>0</v>
          </cell>
          <cell r="BO137">
            <v>0</v>
          </cell>
          <cell r="BP137">
            <v>0</v>
          </cell>
        </row>
        <row r="138">
          <cell r="BG138">
            <v>0</v>
          </cell>
          <cell r="BH138">
            <v>0</v>
          </cell>
          <cell r="BI138">
            <v>0</v>
          </cell>
          <cell r="BK138">
            <v>0</v>
          </cell>
          <cell r="BL138">
            <v>0</v>
          </cell>
          <cell r="BN138">
            <v>0</v>
          </cell>
          <cell r="BO138">
            <v>0</v>
          </cell>
          <cell r="BP138">
            <v>0</v>
          </cell>
        </row>
        <row r="139">
          <cell r="BG139">
            <v>0</v>
          </cell>
          <cell r="BH139">
            <v>0</v>
          </cell>
          <cell r="BI139">
            <v>0</v>
          </cell>
          <cell r="BK139">
            <v>0</v>
          </cell>
          <cell r="BL139">
            <v>0</v>
          </cell>
          <cell r="BN139">
            <v>0</v>
          </cell>
          <cell r="BO139">
            <v>0</v>
          </cell>
          <cell r="BP139">
            <v>0</v>
          </cell>
        </row>
        <row r="140">
          <cell r="BG140">
            <v>0</v>
          </cell>
          <cell r="BH140">
            <v>0</v>
          </cell>
          <cell r="BI140">
            <v>0</v>
          </cell>
          <cell r="BK140">
            <v>0</v>
          </cell>
          <cell r="BL140">
            <v>0</v>
          </cell>
          <cell r="BN140">
            <v>0</v>
          </cell>
          <cell r="BO140">
            <v>0</v>
          </cell>
          <cell r="BP140">
            <v>0</v>
          </cell>
        </row>
        <row r="141">
          <cell r="BG141">
            <v>0</v>
          </cell>
          <cell r="BH141">
            <v>0</v>
          </cell>
          <cell r="BI141">
            <v>0</v>
          </cell>
          <cell r="BK141">
            <v>0</v>
          </cell>
          <cell r="BL141">
            <v>0</v>
          </cell>
          <cell r="BN141">
            <v>0</v>
          </cell>
          <cell r="BO141">
            <v>0</v>
          </cell>
          <cell r="BP141">
            <v>0</v>
          </cell>
        </row>
        <row r="142">
          <cell r="BG142">
            <v>0</v>
          </cell>
          <cell r="BH142">
            <v>0</v>
          </cell>
          <cell r="BI142">
            <v>0</v>
          </cell>
          <cell r="BK142">
            <v>0</v>
          </cell>
          <cell r="BL142">
            <v>0</v>
          </cell>
          <cell r="BN142">
            <v>0</v>
          </cell>
          <cell r="BO142">
            <v>0</v>
          </cell>
          <cell r="BP142">
            <v>0</v>
          </cell>
        </row>
        <row r="143">
          <cell r="BG143">
            <v>0</v>
          </cell>
          <cell r="BH143">
            <v>0</v>
          </cell>
          <cell r="BI143">
            <v>0</v>
          </cell>
          <cell r="BK143">
            <v>0</v>
          </cell>
          <cell r="BL143">
            <v>0</v>
          </cell>
          <cell r="BN143">
            <v>0</v>
          </cell>
          <cell r="BO143">
            <v>0</v>
          </cell>
          <cell r="BP143">
            <v>0</v>
          </cell>
        </row>
        <row r="144">
          <cell r="BG144">
            <v>0</v>
          </cell>
          <cell r="BH144">
            <v>0</v>
          </cell>
          <cell r="BI144">
            <v>0</v>
          </cell>
          <cell r="BK144">
            <v>0</v>
          </cell>
          <cell r="BL144">
            <v>0</v>
          </cell>
          <cell r="BN144">
            <v>0</v>
          </cell>
          <cell r="BO144">
            <v>0</v>
          </cell>
          <cell r="BP144">
            <v>0</v>
          </cell>
        </row>
        <row r="145">
          <cell r="BG145">
            <v>0</v>
          </cell>
          <cell r="BH145">
            <v>0</v>
          </cell>
          <cell r="BI145">
            <v>0</v>
          </cell>
          <cell r="BK145">
            <v>0</v>
          </cell>
          <cell r="BL145">
            <v>0</v>
          </cell>
          <cell r="BN145">
            <v>0</v>
          </cell>
          <cell r="BO145">
            <v>0</v>
          </cell>
          <cell r="BP145">
            <v>0</v>
          </cell>
        </row>
        <row r="146">
          <cell r="BG146">
            <v>0</v>
          </cell>
          <cell r="BH146">
            <v>0</v>
          </cell>
          <cell r="BI146">
            <v>0</v>
          </cell>
          <cell r="BK146">
            <v>0</v>
          </cell>
          <cell r="BL146">
            <v>0</v>
          </cell>
          <cell r="BN146">
            <v>0</v>
          </cell>
          <cell r="BO146">
            <v>0</v>
          </cell>
          <cell r="BP146">
            <v>0</v>
          </cell>
        </row>
        <row r="147">
          <cell r="BG147">
            <v>0</v>
          </cell>
          <cell r="BH147">
            <v>0</v>
          </cell>
          <cell r="BI147">
            <v>0</v>
          </cell>
          <cell r="BK147">
            <v>0</v>
          </cell>
          <cell r="BL147">
            <v>0</v>
          </cell>
          <cell r="BN147">
            <v>0</v>
          </cell>
          <cell r="BO147">
            <v>0</v>
          </cell>
          <cell r="BP147">
            <v>0</v>
          </cell>
        </row>
        <row r="148">
          <cell r="BG148">
            <v>0</v>
          </cell>
          <cell r="BH148">
            <v>0</v>
          </cell>
          <cell r="BI148">
            <v>0</v>
          </cell>
          <cell r="BK148">
            <v>0</v>
          </cell>
          <cell r="BL148">
            <v>0</v>
          </cell>
          <cell r="BN148">
            <v>0</v>
          </cell>
          <cell r="BO148">
            <v>0</v>
          </cell>
          <cell r="BP148">
            <v>0</v>
          </cell>
        </row>
        <row r="149">
          <cell r="BG149">
            <v>0</v>
          </cell>
          <cell r="BH149">
            <v>0</v>
          </cell>
          <cell r="BI149">
            <v>0</v>
          </cell>
          <cell r="BK149">
            <v>0</v>
          </cell>
          <cell r="BL149">
            <v>0</v>
          </cell>
          <cell r="BN149">
            <v>0</v>
          </cell>
          <cell r="BO149">
            <v>0</v>
          </cell>
          <cell r="BP149">
            <v>0</v>
          </cell>
        </row>
        <row r="150">
          <cell r="BG150">
            <v>0</v>
          </cell>
          <cell r="BH150">
            <v>0</v>
          </cell>
          <cell r="BI150">
            <v>0</v>
          </cell>
          <cell r="BK150">
            <v>0</v>
          </cell>
          <cell r="BL150">
            <v>0</v>
          </cell>
          <cell r="BN150">
            <v>0</v>
          </cell>
          <cell r="BO150">
            <v>0</v>
          </cell>
          <cell r="BP150">
            <v>0</v>
          </cell>
        </row>
        <row r="151">
          <cell r="BG151">
            <v>0</v>
          </cell>
          <cell r="BH151">
            <v>0</v>
          </cell>
          <cell r="BI151">
            <v>0</v>
          </cell>
          <cell r="BK151">
            <v>0</v>
          </cell>
          <cell r="BL151">
            <v>0</v>
          </cell>
          <cell r="BN151">
            <v>0</v>
          </cell>
          <cell r="BO151">
            <v>0</v>
          </cell>
          <cell r="BP151">
            <v>0</v>
          </cell>
        </row>
        <row r="152">
          <cell r="BG152">
            <v>0</v>
          </cell>
          <cell r="BH152">
            <v>0</v>
          </cell>
          <cell r="BI152">
            <v>0</v>
          </cell>
          <cell r="BK152">
            <v>0</v>
          </cell>
          <cell r="BL152">
            <v>0</v>
          </cell>
          <cell r="BN152">
            <v>0</v>
          </cell>
          <cell r="BO152">
            <v>0</v>
          </cell>
          <cell r="BP152">
            <v>0</v>
          </cell>
        </row>
        <row r="153">
          <cell r="BG153">
            <v>0</v>
          </cell>
          <cell r="BH153">
            <v>0</v>
          </cell>
          <cell r="BI153">
            <v>0</v>
          </cell>
          <cell r="BK153">
            <v>0</v>
          </cell>
          <cell r="BL153">
            <v>0</v>
          </cell>
          <cell r="BN153">
            <v>0</v>
          </cell>
          <cell r="BO153">
            <v>0</v>
          </cell>
          <cell r="BP153">
            <v>0</v>
          </cell>
        </row>
        <row r="154">
          <cell r="BG154">
            <v>0</v>
          </cell>
          <cell r="BH154">
            <v>0</v>
          </cell>
          <cell r="BI154">
            <v>0</v>
          </cell>
          <cell r="BK154">
            <v>0</v>
          </cell>
          <cell r="BL154">
            <v>0</v>
          </cell>
          <cell r="BN154">
            <v>0</v>
          </cell>
          <cell r="BO154">
            <v>0</v>
          </cell>
          <cell r="BP154">
            <v>0</v>
          </cell>
        </row>
        <row r="155">
          <cell r="BG155">
            <v>0</v>
          </cell>
          <cell r="BH155">
            <v>0</v>
          </cell>
          <cell r="BI155">
            <v>0</v>
          </cell>
          <cell r="BK155">
            <v>0</v>
          </cell>
          <cell r="BL155">
            <v>0</v>
          </cell>
          <cell r="BN155">
            <v>0</v>
          </cell>
          <cell r="BO155">
            <v>0</v>
          </cell>
          <cell r="BP155">
            <v>0</v>
          </cell>
        </row>
        <row r="156">
          <cell r="BG156">
            <v>0</v>
          </cell>
          <cell r="BH156">
            <v>0</v>
          </cell>
          <cell r="BI156">
            <v>0</v>
          </cell>
          <cell r="BK156">
            <v>0</v>
          </cell>
          <cell r="BL156">
            <v>0</v>
          </cell>
          <cell r="BN156">
            <v>0</v>
          </cell>
          <cell r="BO156">
            <v>0</v>
          </cell>
          <cell r="BP156">
            <v>0</v>
          </cell>
        </row>
        <row r="157">
          <cell r="BG157">
            <v>0</v>
          </cell>
          <cell r="BH157">
            <v>0</v>
          </cell>
          <cell r="BI157">
            <v>0</v>
          </cell>
          <cell r="BK157">
            <v>0</v>
          </cell>
          <cell r="BL157">
            <v>0</v>
          </cell>
          <cell r="BN157">
            <v>0</v>
          </cell>
          <cell r="BO157">
            <v>0</v>
          </cell>
          <cell r="BP157">
            <v>0</v>
          </cell>
        </row>
        <row r="158">
          <cell r="BG158">
            <v>0</v>
          </cell>
          <cell r="BH158">
            <v>0</v>
          </cell>
          <cell r="BI158">
            <v>0</v>
          </cell>
          <cell r="BK158">
            <v>0</v>
          </cell>
          <cell r="BL158">
            <v>0</v>
          </cell>
          <cell r="BN158">
            <v>0</v>
          </cell>
          <cell r="BO158">
            <v>0</v>
          </cell>
          <cell r="BP158">
            <v>0</v>
          </cell>
        </row>
        <row r="159">
          <cell r="BG159">
            <v>0</v>
          </cell>
          <cell r="BH159">
            <v>0</v>
          </cell>
          <cell r="BI159">
            <v>0</v>
          </cell>
          <cell r="BK159">
            <v>0</v>
          </cell>
          <cell r="BL159">
            <v>0</v>
          </cell>
          <cell r="BN159">
            <v>0</v>
          </cell>
          <cell r="BO159">
            <v>0</v>
          </cell>
          <cell r="BP159">
            <v>0</v>
          </cell>
        </row>
        <row r="160">
          <cell r="BG160">
            <v>0</v>
          </cell>
          <cell r="BH160">
            <v>0</v>
          </cell>
          <cell r="BI160">
            <v>0</v>
          </cell>
          <cell r="BK160">
            <v>0</v>
          </cell>
          <cell r="BL160">
            <v>0</v>
          </cell>
          <cell r="BN160">
            <v>0</v>
          </cell>
          <cell r="BO160">
            <v>0</v>
          </cell>
          <cell r="BP160">
            <v>0</v>
          </cell>
        </row>
        <row r="161">
          <cell r="BG161">
            <v>0</v>
          </cell>
          <cell r="BH161">
            <v>0</v>
          </cell>
          <cell r="BI161">
            <v>0</v>
          </cell>
          <cell r="BK161">
            <v>0</v>
          </cell>
          <cell r="BL161">
            <v>0</v>
          </cell>
          <cell r="BN161">
            <v>0</v>
          </cell>
          <cell r="BO161">
            <v>0</v>
          </cell>
          <cell r="BP161">
            <v>0</v>
          </cell>
        </row>
        <row r="162">
          <cell r="BG162">
            <v>0</v>
          </cell>
          <cell r="BH162">
            <v>0</v>
          </cell>
          <cell r="BI162">
            <v>0</v>
          </cell>
          <cell r="BK162">
            <v>0</v>
          </cell>
          <cell r="BL162">
            <v>0</v>
          </cell>
          <cell r="BN162">
            <v>0</v>
          </cell>
          <cell r="BO162">
            <v>0</v>
          </cell>
          <cell r="BP162">
            <v>0</v>
          </cell>
        </row>
        <row r="163">
          <cell r="BG163">
            <v>0</v>
          </cell>
          <cell r="BH163">
            <v>0</v>
          </cell>
          <cell r="BI163">
            <v>0</v>
          </cell>
          <cell r="BK163">
            <v>0</v>
          </cell>
          <cell r="BL163">
            <v>0</v>
          </cell>
          <cell r="BN163">
            <v>0</v>
          </cell>
          <cell r="BO163">
            <v>0</v>
          </cell>
          <cell r="BP163">
            <v>0</v>
          </cell>
        </row>
        <row r="164">
          <cell r="BG164">
            <v>0</v>
          </cell>
          <cell r="BH164">
            <v>0</v>
          </cell>
          <cell r="BI164">
            <v>0</v>
          </cell>
          <cell r="BK164">
            <v>0</v>
          </cell>
          <cell r="BL164">
            <v>0</v>
          </cell>
          <cell r="BN164">
            <v>0</v>
          </cell>
          <cell r="BO164">
            <v>0</v>
          </cell>
          <cell r="BP164">
            <v>0</v>
          </cell>
        </row>
        <row r="165">
          <cell r="BG165">
            <v>0</v>
          </cell>
          <cell r="BH165">
            <v>0</v>
          </cell>
          <cell r="BI165">
            <v>0</v>
          </cell>
          <cell r="BK165">
            <v>0</v>
          </cell>
          <cell r="BL165">
            <v>0</v>
          </cell>
          <cell r="BN165">
            <v>0</v>
          </cell>
          <cell r="BO165">
            <v>0</v>
          </cell>
          <cell r="BP165">
            <v>0</v>
          </cell>
        </row>
        <row r="166">
          <cell r="BG166">
            <v>0</v>
          </cell>
          <cell r="BH166">
            <v>0</v>
          </cell>
          <cell r="BI166">
            <v>0</v>
          </cell>
          <cell r="BK166">
            <v>0</v>
          </cell>
          <cell r="BL166">
            <v>0</v>
          </cell>
          <cell r="BN166">
            <v>0</v>
          </cell>
          <cell r="BO166">
            <v>0</v>
          </cell>
          <cell r="BP166">
            <v>0</v>
          </cell>
        </row>
        <row r="167">
          <cell r="BG167">
            <v>0</v>
          </cell>
          <cell r="BH167">
            <v>0</v>
          </cell>
          <cell r="BI167">
            <v>0</v>
          </cell>
          <cell r="BK167">
            <v>0</v>
          </cell>
          <cell r="BL167">
            <v>0</v>
          </cell>
          <cell r="BN167">
            <v>0</v>
          </cell>
          <cell r="BO167">
            <v>0</v>
          </cell>
          <cell r="BP167">
            <v>0</v>
          </cell>
        </row>
        <row r="168">
          <cell r="BG168">
            <v>0</v>
          </cell>
          <cell r="BH168">
            <v>0</v>
          </cell>
          <cell r="BI168">
            <v>0</v>
          </cell>
          <cell r="BK168">
            <v>0</v>
          </cell>
          <cell r="BL168">
            <v>0</v>
          </cell>
          <cell r="BN168">
            <v>0</v>
          </cell>
          <cell r="BO168">
            <v>0</v>
          </cell>
          <cell r="BP168">
            <v>0</v>
          </cell>
        </row>
        <row r="169">
          <cell r="BG169">
            <v>0</v>
          </cell>
          <cell r="BH169">
            <v>0</v>
          </cell>
          <cell r="BI169">
            <v>0</v>
          </cell>
          <cell r="BK169">
            <v>0</v>
          </cell>
          <cell r="BL169">
            <v>0</v>
          </cell>
          <cell r="BN169">
            <v>0</v>
          </cell>
          <cell r="BO169">
            <v>0</v>
          </cell>
          <cell r="BP169">
            <v>0</v>
          </cell>
        </row>
        <row r="170">
          <cell r="BG170">
            <v>0</v>
          </cell>
          <cell r="BH170">
            <v>0</v>
          </cell>
          <cell r="BI170">
            <v>0</v>
          </cell>
          <cell r="BK170">
            <v>0</v>
          </cell>
          <cell r="BL170">
            <v>0</v>
          </cell>
          <cell r="BN170">
            <v>0</v>
          </cell>
          <cell r="BO170">
            <v>0</v>
          </cell>
          <cell r="BP170">
            <v>0</v>
          </cell>
        </row>
        <row r="171">
          <cell r="BG171">
            <v>0</v>
          </cell>
          <cell r="BH171">
            <v>0</v>
          </cell>
          <cell r="BI171">
            <v>0</v>
          </cell>
          <cell r="BK171">
            <v>0</v>
          </cell>
          <cell r="BL171">
            <v>0</v>
          </cell>
          <cell r="BN171">
            <v>0</v>
          </cell>
          <cell r="BO171">
            <v>0</v>
          </cell>
          <cell r="BP171">
            <v>0</v>
          </cell>
        </row>
        <row r="172">
          <cell r="BG172">
            <v>0</v>
          </cell>
          <cell r="BH172">
            <v>0</v>
          </cell>
          <cell r="BI172">
            <v>0</v>
          </cell>
          <cell r="BK172">
            <v>0</v>
          </cell>
          <cell r="BL172">
            <v>0</v>
          </cell>
          <cell r="BN172">
            <v>0</v>
          </cell>
          <cell r="BO172">
            <v>0</v>
          </cell>
          <cell r="BP172">
            <v>0</v>
          </cell>
        </row>
        <row r="173">
          <cell r="BG173">
            <v>0</v>
          </cell>
          <cell r="BH173">
            <v>0</v>
          </cell>
          <cell r="BI173">
            <v>0</v>
          </cell>
          <cell r="BK173">
            <v>0</v>
          </cell>
          <cell r="BL173">
            <v>0</v>
          </cell>
          <cell r="BN173">
            <v>0</v>
          </cell>
          <cell r="BO173">
            <v>0</v>
          </cell>
          <cell r="BP173">
            <v>0</v>
          </cell>
        </row>
        <row r="174">
          <cell r="BG174">
            <v>0</v>
          </cell>
          <cell r="BH174">
            <v>0</v>
          </cell>
          <cell r="BI174">
            <v>0</v>
          </cell>
          <cell r="BK174">
            <v>0</v>
          </cell>
          <cell r="BL174">
            <v>0</v>
          </cell>
          <cell r="BN174">
            <v>0</v>
          </cell>
          <cell r="BO174">
            <v>0</v>
          </cell>
          <cell r="BP174">
            <v>0</v>
          </cell>
        </row>
        <row r="175">
          <cell r="BG175">
            <v>0</v>
          </cell>
          <cell r="BH175">
            <v>0</v>
          </cell>
          <cell r="BI175">
            <v>0</v>
          </cell>
          <cell r="BK175">
            <v>0</v>
          </cell>
          <cell r="BL175">
            <v>0</v>
          </cell>
          <cell r="BN175">
            <v>0</v>
          </cell>
          <cell r="BO175">
            <v>0</v>
          </cell>
          <cell r="BP175">
            <v>0</v>
          </cell>
        </row>
        <row r="176">
          <cell r="BG176">
            <v>0</v>
          </cell>
          <cell r="BH176">
            <v>0</v>
          </cell>
          <cell r="BI176">
            <v>0</v>
          </cell>
          <cell r="BK176">
            <v>0</v>
          </cell>
          <cell r="BL176">
            <v>0</v>
          </cell>
          <cell r="BN176">
            <v>0</v>
          </cell>
          <cell r="BO176">
            <v>0</v>
          </cell>
          <cell r="BP176">
            <v>0</v>
          </cell>
        </row>
        <row r="177">
          <cell r="BG177">
            <v>0</v>
          </cell>
          <cell r="BH177">
            <v>0</v>
          </cell>
          <cell r="BI177">
            <v>0</v>
          </cell>
          <cell r="BK177">
            <v>0</v>
          </cell>
          <cell r="BL177">
            <v>0</v>
          </cell>
          <cell r="BN177">
            <v>0</v>
          </cell>
          <cell r="BO177">
            <v>0</v>
          </cell>
          <cell r="BP177">
            <v>0</v>
          </cell>
        </row>
        <row r="178">
          <cell r="BG178">
            <v>0</v>
          </cell>
          <cell r="BH178">
            <v>0</v>
          </cell>
          <cell r="BI178">
            <v>0</v>
          </cell>
          <cell r="BK178">
            <v>0</v>
          </cell>
          <cell r="BL178">
            <v>0</v>
          </cell>
          <cell r="BN178">
            <v>0</v>
          </cell>
          <cell r="BO178">
            <v>0</v>
          </cell>
          <cell r="BP178">
            <v>0</v>
          </cell>
        </row>
        <row r="179">
          <cell r="BG179">
            <v>0</v>
          </cell>
          <cell r="BH179">
            <v>0</v>
          </cell>
          <cell r="BI179">
            <v>0</v>
          </cell>
          <cell r="BK179">
            <v>0</v>
          </cell>
          <cell r="BL179">
            <v>0</v>
          </cell>
          <cell r="BN179">
            <v>0</v>
          </cell>
          <cell r="BO179">
            <v>0</v>
          </cell>
          <cell r="BP179">
            <v>0</v>
          </cell>
        </row>
        <row r="180">
          <cell r="BG180">
            <v>0</v>
          </cell>
          <cell r="BH180">
            <v>0</v>
          </cell>
          <cell r="BI180">
            <v>0</v>
          </cell>
          <cell r="BK180">
            <v>0</v>
          </cell>
          <cell r="BL180">
            <v>0</v>
          </cell>
          <cell r="BN180">
            <v>0</v>
          </cell>
          <cell r="BO180">
            <v>0</v>
          </cell>
          <cell r="BP180">
            <v>0</v>
          </cell>
        </row>
        <row r="181">
          <cell r="BG181">
            <v>0</v>
          </cell>
          <cell r="BH181">
            <v>0</v>
          </cell>
          <cell r="BI181">
            <v>0</v>
          </cell>
          <cell r="BK181">
            <v>0</v>
          </cell>
          <cell r="BL181">
            <v>0</v>
          </cell>
          <cell r="BN181">
            <v>0</v>
          </cell>
          <cell r="BO181">
            <v>0</v>
          </cell>
          <cell r="BP181">
            <v>0</v>
          </cell>
        </row>
        <row r="182">
          <cell r="BG182">
            <v>0</v>
          </cell>
          <cell r="BH182">
            <v>0</v>
          </cell>
          <cell r="BI182">
            <v>0</v>
          </cell>
          <cell r="BK182">
            <v>0</v>
          </cell>
          <cell r="BL182">
            <v>0</v>
          </cell>
          <cell r="BN182">
            <v>0</v>
          </cell>
          <cell r="BO182">
            <v>0</v>
          </cell>
          <cell r="BP182">
            <v>0</v>
          </cell>
        </row>
        <row r="183">
          <cell r="BG183">
            <v>0</v>
          </cell>
          <cell r="BH183">
            <v>0</v>
          </cell>
          <cell r="BI183">
            <v>0</v>
          </cell>
          <cell r="BK183">
            <v>0</v>
          </cell>
          <cell r="BL183">
            <v>0</v>
          </cell>
          <cell r="BN183">
            <v>0</v>
          </cell>
          <cell r="BO183">
            <v>0</v>
          </cell>
          <cell r="BP183">
            <v>0</v>
          </cell>
        </row>
        <row r="184">
          <cell r="BG184">
            <v>0</v>
          </cell>
          <cell r="BH184">
            <v>0</v>
          </cell>
          <cell r="BI184">
            <v>0</v>
          </cell>
          <cell r="BK184">
            <v>0</v>
          </cell>
          <cell r="BL184">
            <v>0</v>
          </cell>
          <cell r="BN184">
            <v>0</v>
          </cell>
          <cell r="BO184">
            <v>0</v>
          </cell>
          <cell r="BP184">
            <v>0</v>
          </cell>
        </row>
        <row r="185">
          <cell r="BG185">
            <v>0</v>
          </cell>
          <cell r="BH185">
            <v>0</v>
          </cell>
          <cell r="BI185">
            <v>0</v>
          </cell>
          <cell r="BK185">
            <v>0</v>
          </cell>
          <cell r="BL185">
            <v>0</v>
          </cell>
          <cell r="BN185">
            <v>0</v>
          </cell>
          <cell r="BO185">
            <v>0</v>
          </cell>
          <cell r="BP185">
            <v>0</v>
          </cell>
        </row>
        <row r="186">
          <cell r="BG186">
            <v>0</v>
          </cell>
          <cell r="BH186">
            <v>0</v>
          </cell>
          <cell r="BI186">
            <v>0</v>
          </cell>
          <cell r="BK186">
            <v>0</v>
          </cell>
          <cell r="BL186">
            <v>0</v>
          </cell>
          <cell r="BN186">
            <v>0</v>
          </cell>
          <cell r="BO186">
            <v>0</v>
          </cell>
          <cell r="BP186">
            <v>0</v>
          </cell>
        </row>
        <row r="187">
          <cell r="BG187">
            <v>0</v>
          </cell>
          <cell r="BH187">
            <v>0</v>
          </cell>
          <cell r="BI187">
            <v>0</v>
          </cell>
          <cell r="BK187">
            <v>0</v>
          </cell>
          <cell r="BL187">
            <v>0</v>
          </cell>
          <cell r="BN187">
            <v>0</v>
          </cell>
          <cell r="BO187">
            <v>0</v>
          </cell>
          <cell r="BP187">
            <v>0</v>
          </cell>
        </row>
        <row r="188">
          <cell r="BG188">
            <v>0</v>
          </cell>
          <cell r="BH188">
            <v>0</v>
          </cell>
          <cell r="BI188">
            <v>0</v>
          </cell>
          <cell r="BK188">
            <v>0</v>
          </cell>
          <cell r="BL188">
            <v>0</v>
          </cell>
          <cell r="BN188">
            <v>0</v>
          </cell>
          <cell r="BO188">
            <v>0</v>
          </cell>
          <cell r="BP188">
            <v>0</v>
          </cell>
        </row>
        <row r="189">
          <cell r="BG189">
            <v>0</v>
          </cell>
          <cell r="BH189">
            <v>0</v>
          </cell>
          <cell r="BI189">
            <v>0</v>
          </cell>
          <cell r="BK189">
            <v>0</v>
          </cell>
          <cell r="BL189">
            <v>0</v>
          </cell>
          <cell r="BN189">
            <v>0</v>
          </cell>
          <cell r="BO189">
            <v>0</v>
          </cell>
          <cell r="BP189">
            <v>0</v>
          </cell>
        </row>
        <row r="190">
          <cell r="BG190">
            <v>0</v>
          </cell>
          <cell r="BH190">
            <v>0</v>
          </cell>
          <cell r="BI190">
            <v>0</v>
          </cell>
          <cell r="BK190">
            <v>0</v>
          </cell>
          <cell r="BL190">
            <v>0</v>
          </cell>
          <cell r="BN190">
            <v>0</v>
          </cell>
          <cell r="BO190">
            <v>0</v>
          </cell>
          <cell r="BP190">
            <v>0</v>
          </cell>
        </row>
        <row r="191">
          <cell r="BG191">
            <v>0</v>
          </cell>
          <cell r="BH191">
            <v>0</v>
          </cell>
          <cell r="BI191">
            <v>0</v>
          </cell>
          <cell r="BK191">
            <v>0</v>
          </cell>
          <cell r="BL191">
            <v>0</v>
          </cell>
          <cell r="BN191">
            <v>0</v>
          </cell>
          <cell r="BO191">
            <v>0</v>
          </cell>
          <cell r="BP191">
            <v>0</v>
          </cell>
        </row>
        <row r="192">
          <cell r="BG192">
            <v>0</v>
          </cell>
          <cell r="BH192">
            <v>0</v>
          </cell>
          <cell r="BI192">
            <v>0</v>
          </cell>
          <cell r="BK192">
            <v>0</v>
          </cell>
          <cell r="BL192">
            <v>0</v>
          </cell>
          <cell r="BN192">
            <v>0</v>
          </cell>
          <cell r="BO192">
            <v>0</v>
          </cell>
          <cell r="BP192">
            <v>0</v>
          </cell>
        </row>
        <row r="193">
          <cell r="BG193">
            <v>0</v>
          </cell>
          <cell r="BH193">
            <v>0</v>
          </cell>
          <cell r="BI193">
            <v>0</v>
          </cell>
          <cell r="BK193">
            <v>0</v>
          </cell>
          <cell r="BL193">
            <v>0</v>
          </cell>
          <cell r="BN193">
            <v>0</v>
          </cell>
          <cell r="BO193">
            <v>0</v>
          </cell>
          <cell r="BP193">
            <v>0</v>
          </cell>
        </row>
        <row r="194">
          <cell r="BG194">
            <v>0</v>
          </cell>
          <cell r="BH194">
            <v>0</v>
          </cell>
          <cell r="BI194">
            <v>0</v>
          </cell>
          <cell r="BK194">
            <v>0</v>
          </cell>
          <cell r="BL194">
            <v>0</v>
          </cell>
          <cell r="BN194">
            <v>0</v>
          </cell>
          <cell r="BO194">
            <v>0</v>
          </cell>
          <cell r="BP194">
            <v>0</v>
          </cell>
        </row>
        <row r="195">
          <cell r="BG195">
            <v>0</v>
          </cell>
          <cell r="BH195">
            <v>0</v>
          </cell>
          <cell r="BI195">
            <v>0</v>
          </cell>
          <cell r="BK195">
            <v>0</v>
          </cell>
          <cell r="BL195">
            <v>0</v>
          </cell>
          <cell r="BN195">
            <v>0</v>
          </cell>
          <cell r="BO195">
            <v>0</v>
          </cell>
          <cell r="BP195">
            <v>0</v>
          </cell>
        </row>
        <row r="196">
          <cell r="BG196">
            <v>0</v>
          </cell>
          <cell r="BH196">
            <v>0</v>
          </cell>
          <cell r="BI196">
            <v>0</v>
          </cell>
          <cell r="BK196">
            <v>0</v>
          </cell>
          <cell r="BL196">
            <v>0</v>
          </cell>
          <cell r="BN196">
            <v>0</v>
          </cell>
          <cell r="BO196">
            <v>0</v>
          </cell>
          <cell r="BP196">
            <v>0</v>
          </cell>
        </row>
        <row r="197">
          <cell r="BG197">
            <v>0</v>
          </cell>
          <cell r="BH197">
            <v>0</v>
          </cell>
          <cell r="BI197">
            <v>0</v>
          </cell>
          <cell r="BK197">
            <v>0</v>
          </cell>
          <cell r="BL197">
            <v>0</v>
          </cell>
          <cell r="BN197">
            <v>0</v>
          </cell>
          <cell r="BO197">
            <v>0</v>
          </cell>
          <cell r="BP197">
            <v>0</v>
          </cell>
        </row>
        <row r="198">
          <cell r="BG198">
            <v>0</v>
          </cell>
          <cell r="BH198">
            <v>0</v>
          </cell>
          <cell r="BI198">
            <v>0</v>
          </cell>
          <cell r="BK198">
            <v>0</v>
          </cell>
          <cell r="BL198">
            <v>0</v>
          </cell>
          <cell r="BN198">
            <v>0</v>
          </cell>
          <cell r="BO198">
            <v>0</v>
          </cell>
          <cell r="BP198">
            <v>0</v>
          </cell>
        </row>
        <row r="199">
          <cell r="BG199">
            <v>0</v>
          </cell>
          <cell r="BH199">
            <v>0</v>
          </cell>
          <cell r="BI199">
            <v>0</v>
          </cell>
          <cell r="BK199">
            <v>0</v>
          </cell>
          <cell r="BL199">
            <v>0</v>
          </cell>
          <cell r="BN199">
            <v>0</v>
          </cell>
          <cell r="BO199">
            <v>0</v>
          </cell>
          <cell r="BP199">
            <v>0</v>
          </cell>
        </row>
        <row r="200">
          <cell r="BG200">
            <v>0</v>
          </cell>
          <cell r="BH200">
            <v>0</v>
          </cell>
          <cell r="BI200">
            <v>0</v>
          </cell>
          <cell r="BK200">
            <v>0</v>
          </cell>
          <cell r="BL200">
            <v>0</v>
          </cell>
          <cell r="BN200">
            <v>0</v>
          </cell>
          <cell r="BO200">
            <v>0</v>
          </cell>
          <cell r="BP200">
            <v>0</v>
          </cell>
        </row>
        <row r="201">
          <cell r="BG201">
            <v>0</v>
          </cell>
          <cell r="BH201">
            <v>0</v>
          </cell>
          <cell r="BI201">
            <v>0</v>
          </cell>
          <cell r="BK201">
            <v>0</v>
          </cell>
          <cell r="BL201">
            <v>0</v>
          </cell>
          <cell r="BN201">
            <v>0</v>
          </cell>
          <cell r="BO201">
            <v>0</v>
          </cell>
          <cell r="BP201">
            <v>0</v>
          </cell>
        </row>
        <row r="202">
          <cell r="BG202">
            <v>0</v>
          </cell>
          <cell r="BH202">
            <v>0</v>
          </cell>
          <cell r="BI202">
            <v>0</v>
          </cell>
          <cell r="BK202">
            <v>0</v>
          </cell>
          <cell r="BL202">
            <v>0</v>
          </cell>
          <cell r="BN202">
            <v>0</v>
          </cell>
          <cell r="BO202">
            <v>0</v>
          </cell>
          <cell r="BP202">
            <v>0</v>
          </cell>
        </row>
        <row r="203">
          <cell r="BG203">
            <v>0</v>
          </cell>
          <cell r="BH203">
            <v>0</v>
          </cell>
          <cell r="BI203">
            <v>0</v>
          </cell>
          <cell r="BK203">
            <v>0</v>
          </cell>
          <cell r="BL203">
            <v>0</v>
          </cell>
          <cell r="BN203">
            <v>0</v>
          </cell>
          <cell r="BO203">
            <v>0</v>
          </cell>
          <cell r="BP203">
            <v>0</v>
          </cell>
        </row>
        <row r="204">
          <cell r="BG204">
            <v>0</v>
          </cell>
          <cell r="BH204">
            <v>0</v>
          </cell>
          <cell r="BI204">
            <v>0</v>
          </cell>
          <cell r="BK204">
            <v>0</v>
          </cell>
          <cell r="BL204">
            <v>0</v>
          </cell>
          <cell r="BN204">
            <v>0</v>
          </cell>
          <cell r="BO204">
            <v>0</v>
          </cell>
          <cell r="BP204">
            <v>0</v>
          </cell>
        </row>
        <row r="205">
          <cell r="BG205">
            <v>0</v>
          </cell>
          <cell r="BH205">
            <v>0</v>
          </cell>
          <cell r="BI205">
            <v>0</v>
          </cell>
          <cell r="BK205">
            <v>0</v>
          </cell>
          <cell r="BL205">
            <v>0</v>
          </cell>
          <cell r="BN205">
            <v>0</v>
          </cell>
          <cell r="BO205">
            <v>0</v>
          </cell>
          <cell r="BP205">
            <v>0</v>
          </cell>
        </row>
        <row r="206">
          <cell r="BG206">
            <v>0</v>
          </cell>
          <cell r="BH206">
            <v>0</v>
          </cell>
          <cell r="BI206">
            <v>0</v>
          </cell>
          <cell r="BK206">
            <v>0</v>
          </cell>
          <cell r="BL206">
            <v>0</v>
          </cell>
          <cell r="BN206">
            <v>0</v>
          </cell>
          <cell r="BO206">
            <v>0</v>
          </cell>
          <cell r="BP206">
            <v>0</v>
          </cell>
        </row>
        <row r="207">
          <cell r="BG207">
            <v>0</v>
          </cell>
          <cell r="BH207">
            <v>0</v>
          </cell>
          <cell r="BI207">
            <v>0</v>
          </cell>
          <cell r="BK207">
            <v>0</v>
          </cell>
          <cell r="BL207">
            <v>0</v>
          </cell>
          <cell r="BN207">
            <v>0</v>
          </cell>
          <cell r="BO207">
            <v>0</v>
          </cell>
          <cell r="BP207">
            <v>0</v>
          </cell>
        </row>
        <row r="208">
          <cell r="BG208">
            <v>0</v>
          </cell>
          <cell r="BH208">
            <v>0</v>
          </cell>
          <cell r="BI208">
            <v>0</v>
          </cell>
          <cell r="BK208">
            <v>0</v>
          </cell>
          <cell r="BL208">
            <v>0</v>
          </cell>
          <cell r="BN208">
            <v>0</v>
          </cell>
          <cell r="BO208">
            <v>0</v>
          </cell>
          <cell r="BP208">
            <v>0</v>
          </cell>
        </row>
        <row r="209">
          <cell r="BG209">
            <v>0</v>
          </cell>
          <cell r="BH209">
            <v>0</v>
          </cell>
          <cell r="BI209">
            <v>0</v>
          </cell>
          <cell r="BK209">
            <v>0</v>
          </cell>
          <cell r="BL209">
            <v>0</v>
          </cell>
          <cell r="BN209">
            <v>0</v>
          </cell>
          <cell r="BO209">
            <v>0</v>
          </cell>
          <cell r="BP209">
            <v>0</v>
          </cell>
        </row>
        <row r="210">
          <cell r="BG210">
            <v>0</v>
          </cell>
          <cell r="BH210">
            <v>0</v>
          </cell>
          <cell r="BI210">
            <v>0</v>
          </cell>
          <cell r="BK210">
            <v>0</v>
          </cell>
          <cell r="BL210">
            <v>0</v>
          </cell>
          <cell r="BN210">
            <v>0</v>
          </cell>
          <cell r="BO210">
            <v>0</v>
          </cell>
          <cell r="BP210">
            <v>0</v>
          </cell>
        </row>
        <row r="211">
          <cell r="BG211">
            <v>0</v>
          </cell>
          <cell r="BH211">
            <v>0</v>
          </cell>
          <cell r="BI211">
            <v>0</v>
          </cell>
          <cell r="BK211">
            <v>0</v>
          </cell>
          <cell r="BL211">
            <v>0</v>
          </cell>
          <cell r="BN211">
            <v>0</v>
          </cell>
          <cell r="BO211">
            <v>0</v>
          </cell>
          <cell r="BP211">
            <v>0</v>
          </cell>
        </row>
        <row r="212">
          <cell r="BG212">
            <v>0</v>
          </cell>
          <cell r="BH212">
            <v>0</v>
          </cell>
          <cell r="BI212">
            <v>0</v>
          </cell>
          <cell r="BK212">
            <v>0</v>
          </cell>
          <cell r="BL212">
            <v>0</v>
          </cell>
          <cell r="BN212">
            <v>0</v>
          </cell>
          <cell r="BO212">
            <v>0</v>
          </cell>
          <cell r="BP212">
            <v>0</v>
          </cell>
        </row>
        <row r="213">
          <cell r="BG213">
            <v>0</v>
          </cell>
          <cell r="BH213">
            <v>0</v>
          </cell>
          <cell r="BI213">
            <v>0</v>
          </cell>
          <cell r="BK213">
            <v>0</v>
          </cell>
          <cell r="BL213">
            <v>0</v>
          </cell>
          <cell r="BN213">
            <v>0</v>
          </cell>
          <cell r="BO213">
            <v>0</v>
          </cell>
          <cell r="BP213">
            <v>0</v>
          </cell>
        </row>
        <row r="214">
          <cell r="BG214">
            <v>0</v>
          </cell>
          <cell r="BH214">
            <v>0</v>
          </cell>
          <cell r="BI214">
            <v>0</v>
          </cell>
          <cell r="BK214">
            <v>0</v>
          </cell>
          <cell r="BL214">
            <v>0</v>
          </cell>
          <cell r="BN214">
            <v>0</v>
          </cell>
          <cell r="BO214">
            <v>0</v>
          </cell>
          <cell r="BP214">
            <v>0</v>
          </cell>
        </row>
        <row r="215">
          <cell r="BG215">
            <v>0</v>
          </cell>
          <cell r="BH215">
            <v>0</v>
          </cell>
          <cell r="BI215">
            <v>0</v>
          </cell>
          <cell r="BK215">
            <v>0</v>
          </cell>
          <cell r="BL215">
            <v>0</v>
          </cell>
          <cell r="BN215">
            <v>0</v>
          </cell>
          <cell r="BO215">
            <v>0</v>
          </cell>
          <cell r="BP215">
            <v>0</v>
          </cell>
        </row>
        <row r="216">
          <cell r="BG216">
            <v>0</v>
          </cell>
          <cell r="BH216">
            <v>0</v>
          </cell>
          <cell r="BI216">
            <v>0</v>
          </cell>
          <cell r="BK216">
            <v>0</v>
          </cell>
          <cell r="BL216">
            <v>0</v>
          </cell>
          <cell r="BN216">
            <v>0</v>
          </cell>
          <cell r="BO216">
            <v>0</v>
          </cell>
          <cell r="BP216">
            <v>0</v>
          </cell>
        </row>
        <row r="217">
          <cell r="BG217">
            <v>0</v>
          </cell>
          <cell r="BH217">
            <v>0</v>
          </cell>
          <cell r="BI217">
            <v>0</v>
          </cell>
          <cell r="BK217">
            <v>0</v>
          </cell>
          <cell r="BL217">
            <v>0</v>
          </cell>
          <cell r="BN217">
            <v>0</v>
          </cell>
          <cell r="BO217">
            <v>0</v>
          </cell>
          <cell r="BP217">
            <v>0</v>
          </cell>
        </row>
        <row r="218">
          <cell r="BG218">
            <v>0</v>
          </cell>
          <cell r="BH218">
            <v>0</v>
          </cell>
          <cell r="BI218">
            <v>0</v>
          </cell>
          <cell r="BK218">
            <v>0</v>
          </cell>
          <cell r="BL218">
            <v>0</v>
          </cell>
          <cell r="BN218">
            <v>0</v>
          </cell>
          <cell r="BO218">
            <v>0</v>
          </cell>
          <cell r="BP218">
            <v>0</v>
          </cell>
        </row>
        <row r="219">
          <cell r="BG219">
            <v>0</v>
          </cell>
          <cell r="BH219">
            <v>0</v>
          </cell>
          <cell r="BI219">
            <v>0</v>
          </cell>
          <cell r="BK219">
            <v>0</v>
          </cell>
          <cell r="BL219">
            <v>0</v>
          </cell>
          <cell r="BN219">
            <v>0</v>
          </cell>
          <cell r="BO219">
            <v>0</v>
          </cell>
          <cell r="BP219">
            <v>0</v>
          </cell>
        </row>
        <row r="220">
          <cell r="BG220">
            <v>0</v>
          </cell>
          <cell r="BH220">
            <v>0</v>
          </cell>
          <cell r="BI220">
            <v>0</v>
          </cell>
          <cell r="BK220">
            <v>0</v>
          </cell>
          <cell r="BL220">
            <v>0</v>
          </cell>
          <cell r="BN220">
            <v>0</v>
          </cell>
          <cell r="BO220">
            <v>0</v>
          </cell>
          <cell r="BP220">
            <v>0</v>
          </cell>
        </row>
        <row r="221">
          <cell r="BG221">
            <v>0</v>
          </cell>
          <cell r="BH221">
            <v>0</v>
          </cell>
          <cell r="BI221">
            <v>0</v>
          </cell>
          <cell r="BK221">
            <v>0</v>
          </cell>
          <cell r="BL221">
            <v>0</v>
          </cell>
          <cell r="BN221">
            <v>0</v>
          </cell>
          <cell r="BO221">
            <v>0</v>
          </cell>
          <cell r="BP221">
            <v>0</v>
          </cell>
        </row>
        <row r="222">
          <cell r="BG222">
            <v>0</v>
          </cell>
          <cell r="BH222">
            <v>0</v>
          </cell>
          <cell r="BI222">
            <v>0</v>
          </cell>
          <cell r="BK222">
            <v>0</v>
          </cell>
          <cell r="BL222">
            <v>0</v>
          </cell>
          <cell r="BN222">
            <v>0</v>
          </cell>
          <cell r="BO222">
            <v>0</v>
          </cell>
          <cell r="BP222">
            <v>0</v>
          </cell>
        </row>
        <row r="223">
          <cell r="BG223">
            <v>0</v>
          </cell>
          <cell r="BH223">
            <v>0</v>
          </cell>
          <cell r="BI223">
            <v>0</v>
          </cell>
          <cell r="BK223">
            <v>0</v>
          </cell>
          <cell r="BL223">
            <v>0</v>
          </cell>
          <cell r="BN223">
            <v>0</v>
          </cell>
          <cell r="BO223">
            <v>0</v>
          </cell>
          <cell r="BP223">
            <v>0</v>
          </cell>
        </row>
        <row r="224">
          <cell r="BG224">
            <v>0</v>
          </cell>
          <cell r="BH224">
            <v>0</v>
          </cell>
          <cell r="BI224">
            <v>0</v>
          </cell>
          <cell r="BK224">
            <v>0</v>
          </cell>
          <cell r="BL224">
            <v>0</v>
          </cell>
          <cell r="BN224">
            <v>0</v>
          </cell>
          <cell r="BO224">
            <v>0</v>
          </cell>
          <cell r="BP224">
            <v>0</v>
          </cell>
        </row>
        <row r="225">
          <cell r="BG225">
            <v>0</v>
          </cell>
          <cell r="BH225">
            <v>0</v>
          </cell>
          <cell r="BI225">
            <v>0</v>
          </cell>
          <cell r="BK225">
            <v>0</v>
          </cell>
          <cell r="BL225">
            <v>0</v>
          </cell>
          <cell r="BN225">
            <v>0</v>
          </cell>
          <cell r="BO225">
            <v>0</v>
          </cell>
          <cell r="BP225">
            <v>0</v>
          </cell>
        </row>
        <row r="226">
          <cell r="BG226">
            <v>0</v>
          </cell>
          <cell r="BH226">
            <v>0</v>
          </cell>
          <cell r="BI226">
            <v>0</v>
          </cell>
          <cell r="BK226">
            <v>0</v>
          </cell>
          <cell r="BL226">
            <v>0</v>
          </cell>
          <cell r="BN226">
            <v>0</v>
          </cell>
          <cell r="BO226">
            <v>0</v>
          </cell>
          <cell r="BP226">
            <v>0</v>
          </cell>
        </row>
        <row r="227">
          <cell r="BG227">
            <v>0</v>
          </cell>
          <cell r="BH227">
            <v>0</v>
          </cell>
          <cell r="BI227">
            <v>0</v>
          </cell>
          <cell r="BK227">
            <v>0</v>
          </cell>
          <cell r="BL227">
            <v>0</v>
          </cell>
          <cell r="BN227">
            <v>0</v>
          </cell>
          <cell r="BO227">
            <v>0</v>
          </cell>
          <cell r="BP227">
            <v>0</v>
          </cell>
        </row>
        <row r="228">
          <cell r="BG228">
            <v>0</v>
          </cell>
          <cell r="BH228">
            <v>0</v>
          </cell>
          <cell r="BI228">
            <v>0</v>
          </cell>
          <cell r="BK228">
            <v>0</v>
          </cell>
          <cell r="BL228">
            <v>0</v>
          </cell>
          <cell r="BN228">
            <v>0</v>
          </cell>
          <cell r="BO228">
            <v>0</v>
          </cell>
          <cell r="BP228">
            <v>0</v>
          </cell>
        </row>
        <row r="229">
          <cell r="BG229">
            <v>0</v>
          </cell>
          <cell r="BH229">
            <v>0</v>
          </cell>
          <cell r="BI229">
            <v>0</v>
          </cell>
          <cell r="BK229">
            <v>0</v>
          </cell>
          <cell r="BL229">
            <v>0</v>
          </cell>
          <cell r="BN229">
            <v>0</v>
          </cell>
          <cell r="BO229">
            <v>0</v>
          </cell>
          <cell r="BP229">
            <v>0</v>
          </cell>
        </row>
        <row r="230">
          <cell r="BG230">
            <v>0</v>
          </cell>
          <cell r="BH230">
            <v>0</v>
          </cell>
          <cell r="BI230">
            <v>0</v>
          </cell>
          <cell r="BK230">
            <v>0</v>
          </cell>
          <cell r="BL230">
            <v>0</v>
          </cell>
          <cell r="BN230">
            <v>0</v>
          </cell>
          <cell r="BO230">
            <v>0</v>
          </cell>
          <cell r="BP230">
            <v>0</v>
          </cell>
        </row>
        <row r="231">
          <cell r="BG231">
            <v>0</v>
          </cell>
          <cell r="BH231">
            <v>0</v>
          </cell>
          <cell r="BI231">
            <v>0</v>
          </cell>
          <cell r="BK231">
            <v>0</v>
          </cell>
          <cell r="BL231">
            <v>0</v>
          </cell>
          <cell r="BN231">
            <v>0</v>
          </cell>
          <cell r="BO231">
            <v>0</v>
          </cell>
          <cell r="BP231">
            <v>0</v>
          </cell>
        </row>
        <row r="232">
          <cell r="BG232">
            <v>0</v>
          </cell>
          <cell r="BH232">
            <v>0</v>
          </cell>
          <cell r="BI232">
            <v>0</v>
          </cell>
          <cell r="BK232">
            <v>0</v>
          </cell>
          <cell r="BL232">
            <v>0</v>
          </cell>
          <cell r="BN232">
            <v>0</v>
          </cell>
          <cell r="BO232">
            <v>0</v>
          </cell>
          <cell r="BP232">
            <v>0</v>
          </cell>
        </row>
        <row r="233">
          <cell r="BG233">
            <v>0</v>
          </cell>
          <cell r="BH233">
            <v>0</v>
          </cell>
          <cell r="BI233">
            <v>0</v>
          </cell>
          <cell r="BK233">
            <v>0</v>
          </cell>
          <cell r="BL233">
            <v>0</v>
          </cell>
          <cell r="BN233">
            <v>0</v>
          </cell>
          <cell r="BO233">
            <v>0</v>
          </cell>
          <cell r="BP233">
            <v>0</v>
          </cell>
        </row>
        <row r="234">
          <cell r="BG234">
            <v>0</v>
          </cell>
          <cell r="BH234">
            <v>0</v>
          </cell>
          <cell r="BI234">
            <v>0</v>
          </cell>
          <cell r="BK234">
            <v>0</v>
          </cell>
          <cell r="BL234">
            <v>0</v>
          </cell>
          <cell r="BN234">
            <v>0</v>
          </cell>
          <cell r="BO234">
            <v>0</v>
          </cell>
          <cell r="BP234">
            <v>0</v>
          </cell>
        </row>
        <row r="235">
          <cell r="BG235">
            <v>0</v>
          </cell>
          <cell r="BH235">
            <v>0</v>
          </cell>
          <cell r="BI235">
            <v>0</v>
          </cell>
          <cell r="BK235">
            <v>0</v>
          </cell>
          <cell r="BL235">
            <v>0</v>
          </cell>
          <cell r="BN235">
            <v>0</v>
          </cell>
          <cell r="BO235">
            <v>0</v>
          </cell>
          <cell r="BP235">
            <v>0</v>
          </cell>
        </row>
        <row r="236">
          <cell r="BG236">
            <v>0</v>
          </cell>
          <cell r="BH236">
            <v>0</v>
          </cell>
          <cell r="BI236">
            <v>0</v>
          </cell>
          <cell r="BK236">
            <v>0</v>
          </cell>
          <cell r="BL236">
            <v>0</v>
          </cell>
          <cell r="BN236">
            <v>0</v>
          </cell>
          <cell r="BO236">
            <v>0</v>
          </cell>
          <cell r="BP236">
            <v>0</v>
          </cell>
        </row>
        <row r="237">
          <cell r="BG237">
            <v>0</v>
          </cell>
          <cell r="BH237">
            <v>0</v>
          </cell>
          <cell r="BI237">
            <v>0</v>
          </cell>
          <cell r="BK237">
            <v>0</v>
          </cell>
          <cell r="BL237">
            <v>0</v>
          </cell>
          <cell r="BN237">
            <v>0</v>
          </cell>
          <cell r="BO237">
            <v>0</v>
          </cell>
          <cell r="BP237">
            <v>0</v>
          </cell>
        </row>
        <row r="238">
          <cell r="BG238">
            <v>0</v>
          </cell>
          <cell r="BH238">
            <v>0</v>
          </cell>
          <cell r="BI238">
            <v>0</v>
          </cell>
          <cell r="BK238">
            <v>0</v>
          </cell>
          <cell r="BL238">
            <v>0</v>
          </cell>
          <cell r="BN238">
            <v>0</v>
          </cell>
          <cell r="BO238">
            <v>0</v>
          </cell>
          <cell r="BP238">
            <v>0</v>
          </cell>
        </row>
        <row r="239">
          <cell r="BG239">
            <v>0</v>
          </cell>
          <cell r="BH239">
            <v>0</v>
          </cell>
          <cell r="BI239">
            <v>0</v>
          </cell>
          <cell r="BK239">
            <v>0</v>
          </cell>
          <cell r="BL239">
            <v>0</v>
          </cell>
          <cell r="BN239">
            <v>0</v>
          </cell>
          <cell r="BO239">
            <v>0</v>
          </cell>
          <cell r="BP239">
            <v>0</v>
          </cell>
        </row>
        <row r="240">
          <cell r="BG240">
            <v>0</v>
          </cell>
          <cell r="BH240">
            <v>0</v>
          </cell>
          <cell r="BI240">
            <v>0</v>
          </cell>
          <cell r="BK240">
            <v>0</v>
          </cell>
          <cell r="BL240">
            <v>0</v>
          </cell>
          <cell r="BN240">
            <v>0</v>
          </cell>
          <cell r="BO240">
            <v>0</v>
          </cell>
          <cell r="BP240">
            <v>0</v>
          </cell>
        </row>
        <row r="241">
          <cell r="BG241">
            <v>0</v>
          </cell>
          <cell r="BH241">
            <v>0</v>
          </cell>
          <cell r="BI241">
            <v>0</v>
          </cell>
          <cell r="BK241">
            <v>0</v>
          </cell>
          <cell r="BL241">
            <v>0</v>
          </cell>
          <cell r="BN241">
            <v>0</v>
          </cell>
          <cell r="BO241">
            <v>0</v>
          </cell>
          <cell r="BP241">
            <v>0</v>
          </cell>
        </row>
        <row r="242">
          <cell r="BG242">
            <v>0</v>
          </cell>
          <cell r="BH242">
            <v>0</v>
          </cell>
          <cell r="BI242">
            <v>0</v>
          </cell>
          <cell r="BK242">
            <v>0</v>
          </cell>
          <cell r="BL242">
            <v>0</v>
          </cell>
          <cell r="BN242">
            <v>0</v>
          </cell>
          <cell r="BO242">
            <v>0</v>
          </cell>
          <cell r="BP242">
            <v>0</v>
          </cell>
        </row>
        <row r="243">
          <cell r="BG243">
            <v>0</v>
          </cell>
          <cell r="BH243">
            <v>0</v>
          </cell>
          <cell r="BI243">
            <v>0</v>
          </cell>
          <cell r="BK243">
            <v>0</v>
          </cell>
          <cell r="BL243">
            <v>0</v>
          </cell>
          <cell r="BN243">
            <v>0</v>
          </cell>
          <cell r="BO243">
            <v>0</v>
          </cell>
          <cell r="BP243">
            <v>0</v>
          </cell>
        </row>
        <row r="244">
          <cell r="BG244">
            <v>0</v>
          </cell>
          <cell r="BH244">
            <v>0</v>
          </cell>
          <cell r="BI244">
            <v>0</v>
          </cell>
          <cell r="BK244">
            <v>0</v>
          </cell>
          <cell r="BL244">
            <v>0</v>
          </cell>
          <cell r="BN244">
            <v>0</v>
          </cell>
          <cell r="BO244">
            <v>0</v>
          </cell>
          <cell r="BP244">
            <v>0</v>
          </cell>
        </row>
        <row r="245">
          <cell r="BG245">
            <v>0</v>
          </cell>
          <cell r="BH245">
            <v>0</v>
          </cell>
          <cell r="BI245">
            <v>0</v>
          </cell>
          <cell r="BK245">
            <v>0</v>
          </cell>
          <cell r="BL245">
            <v>0</v>
          </cell>
          <cell r="BN245">
            <v>0</v>
          </cell>
          <cell r="BO245">
            <v>0</v>
          </cell>
          <cell r="BP245">
            <v>0</v>
          </cell>
        </row>
        <row r="246">
          <cell r="BG246">
            <v>0</v>
          </cell>
          <cell r="BH246">
            <v>0</v>
          </cell>
          <cell r="BI246">
            <v>0</v>
          </cell>
          <cell r="BK246">
            <v>0</v>
          </cell>
          <cell r="BL246">
            <v>0</v>
          </cell>
          <cell r="BN246">
            <v>0</v>
          </cell>
          <cell r="BO246">
            <v>0</v>
          </cell>
          <cell r="BP246">
            <v>0</v>
          </cell>
        </row>
        <row r="247">
          <cell r="BG247">
            <v>0</v>
          </cell>
          <cell r="BH247">
            <v>0</v>
          </cell>
          <cell r="BI247">
            <v>0</v>
          </cell>
          <cell r="BK247">
            <v>0</v>
          </cell>
          <cell r="BL247">
            <v>0</v>
          </cell>
          <cell r="BN247">
            <v>0</v>
          </cell>
          <cell r="BO247">
            <v>0</v>
          </cell>
          <cell r="BP247">
            <v>0</v>
          </cell>
        </row>
        <row r="248">
          <cell r="BG248">
            <v>0</v>
          </cell>
          <cell r="BH248">
            <v>0</v>
          </cell>
          <cell r="BI248">
            <v>0</v>
          </cell>
          <cell r="BK248">
            <v>0</v>
          </cell>
          <cell r="BL248">
            <v>0</v>
          </cell>
          <cell r="BN248">
            <v>0</v>
          </cell>
          <cell r="BO248">
            <v>0</v>
          </cell>
          <cell r="BP248">
            <v>0</v>
          </cell>
        </row>
        <row r="249">
          <cell r="BG249">
            <v>0</v>
          </cell>
          <cell r="BH249">
            <v>0</v>
          </cell>
          <cell r="BI249">
            <v>0</v>
          </cell>
          <cell r="BK249">
            <v>0</v>
          </cell>
          <cell r="BL249">
            <v>0</v>
          </cell>
          <cell r="BN249">
            <v>0</v>
          </cell>
          <cell r="BO249">
            <v>0</v>
          </cell>
          <cell r="BP249">
            <v>0</v>
          </cell>
        </row>
        <row r="250">
          <cell r="BG250">
            <v>0</v>
          </cell>
          <cell r="BH250">
            <v>0</v>
          </cell>
          <cell r="BI250">
            <v>0</v>
          </cell>
          <cell r="BK250">
            <v>0</v>
          </cell>
          <cell r="BL250">
            <v>0</v>
          </cell>
          <cell r="BN250">
            <v>0</v>
          </cell>
          <cell r="BO250">
            <v>0</v>
          </cell>
          <cell r="BP250">
            <v>0</v>
          </cell>
        </row>
        <row r="251">
          <cell r="BG251">
            <v>0</v>
          </cell>
          <cell r="BH251">
            <v>0</v>
          </cell>
          <cell r="BI251">
            <v>0</v>
          </cell>
          <cell r="BK251">
            <v>0</v>
          </cell>
          <cell r="BL251">
            <v>0</v>
          </cell>
          <cell r="BN251">
            <v>0</v>
          </cell>
          <cell r="BO251">
            <v>0</v>
          </cell>
          <cell r="BP251">
            <v>0</v>
          </cell>
        </row>
        <row r="252">
          <cell r="BG252">
            <v>0</v>
          </cell>
          <cell r="BH252">
            <v>0</v>
          </cell>
          <cell r="BI252">
            <v>0</v>
          </cell>
          <cell r="BK252">
            <v>0</v>
          </cell>
          <cell r="BL252">
            <v>0</v>
          </cell>
          <cell r="BN252">
            <v>0</v>
          </cell>
          <cell r="BO252">
            <v>0</v>
          </cell>
          <cell r="BP252">
            <v>0</v>
          </cell>
        </row>
        <row r="253">
          <cell r="BG253">
            <v>0</v>
          </cell>
          <cell r="BH253">
            <v>0</v>
          </cell>
          <cell r="BI253">
            <v>0</v>
          </cell>
          <cell r="BK253">
            <v>0</v>
          </cell>
          <cell r="BL253">
            <v>0</v>
          </cell>
          <cell r="BN253">
            <v>0</v>
          </cell>
          <cell r="BO253">
            <v>0</v>
          </cell>
          <cell r="BP253">
            <v>0</v>
          </cell>
        </row>
        <row r="254">
          <cell r="BG254">
            <v>0</v>
          </cell>
          <cell r="BH254">
            <v>0</v>
          </cell>
          <cell r="BI254">
            <v>0</v>
          </cell>
          <cell r="BK254">
            <v>0</v>
          </cell>
          <cell r="BL254">
            <v>0</v>
          </cell>
          <cell r="BN254">
            <v>0</v>
          </cell>
          <cell r="BO254">
            <v>0</v>
          </cell>
          <cell r="BP254">
            <v>0</v>
          </cell>
        </row>
        <row r="255">
          <cell r="BG255">
            <v>3052593</v>
          </cell>
          <cell r="BH255">
            <v>0</v>
          </cell>
          <cell r="BI255">
            <v>0</v>
          </cell>
          <cell r="BK255">
            <v>0</v>
          </cell>
          <cell r="BL255">
            <v>0</v>
          </cell>
          <cell r="BN255">
            <v>0</v>
          </cell>
          <cell r="BO255">
            <v>0</v>
          </cell>
          <cell r="BP255">
            <v>0</v>
          </cell>
        </row>
        <row r="256">
          <cell r="BG256">
            <v>0</v>
          </cell>
          <cell r="BH256">
            <v>0</v>
          </cell>
          <cell r="BI256">
            <v>0</v>
          </cell>
          <cell r="BK256">
            <v>0</v>
          </cell>
          <cell r="BL256">
            <v>0</v>
          </cell>
          <cell r="BN256">
            <v>0</v>
          </cell>
          <cell r="BO256">
            <v>0</v>
          </cell>
          <cell r="BP256">
            <v>0</v>
          </cell>
        </row>
        <row r="257">
          <cell r="BG257">
            <v>0</v>
          </cell>
          <cell r="BH257">
            <v>0</v>
          </cell>
          <cell r="BI257">
            <v>0</v>
          </cell>
          <cell r="BK257">
            <v>0</v>
          </cell>
          <cell r="BL257">
            <v>0</v>
          </cell>
          <cell r="BN257">
            <v>0</v>
          </cell>
          <cell r="BO257">
            <v>0</v>
          </cell>
          <cell r="BP257">
            <v>0</v>
          </cell>
        </row>
        <row r="258">
          <cell r="BG258">
            <v>0</v>
          </cell>
          <cell r="BH258">
            <v>0</v>
          </cell>
          <cell r="BI258">
            <v>0</v>
          </cell>
          <cell r="BK258">
            <v>0</v>
          </cell>
          <cell r="BL258">
            <v>0</v>
          </cell>
          <cell r="BN258">
            <v>0</v>
          </cell>
          <cell r="BO258">
            <v>0</v>
          </cell>
          <cell r="BP258">
            <v>0</v>
          </cell>
        </row>
        <row r="259">
          <cell r="BG259">
            <v>0</v>
          </cell>
          <cell r="BH259">
            <v>0</v>
          </cell>
          <cell r="BI259">
            <v>0</v>
          </cell>
          <cell r="BK259">
            <v>0</v>
          </cell>
          <cell r="BL259">
            <v>0</v>
          </cell>
          <cell r="BN259">
            <v>0</v>
          </cell>
          <cell r="BO259">
            <v>0</v>
          </cell>
          <cell r="BP259">
            <v>0</v>
          </cell>
        </row>
        <row r="260">
          <cell r="BG260">
            <v>0</v>
          </cell>
          <cell r="BH260">
            <v>0</v>
          </cell>
          <cell r="BI260">
            <v>0</v>
          </cell>
          <cell r="BK260">
            <v>0</v>
          </cell>
          <cell r="BL260">
            <v>0</v>
          </cell>
          <cell r="BN260">
            <v>0</v>
          </cell>
          <cell r="BO260">
            <v>0</v>
          </cell>
          <cell r="BP260">
            <v>0</v>
          </cell>
        </row>
        <row r="261">
          <cell r="BG261">
            <v>0</v>
          </cell>
          <cell r="BH261">
            <v>0</v>
          </cell>
          <cell r="BI261">
            <v>0</v>
          </cell>
          <cell r="BK261">
            <v>0</v>
          </cell>
          <cell r="BL261">
            <v>0</v>
          </cell>
          <cell r="BN261">
            <v>0</v>
          </cell>
          <cell r="BO261">
            <v>0</v>
          </cell>
          <cell r="BP261">
            <v>0</v>
          </cell>
        </row>
        <row r="262">
          <cell r="BG262">
            <v>0</v>
          </cell>
          <cell r="BH262">
            <v>0</v>
          </cell>
          <cell r="BI262">
            <v>0</v>
          </cell>
          <cell r="BK262">
            <v>0</v>
          </cell>
          <cell r="BL262">
            <v>0</v>
          </cell>
          <cell r="BN262">
            <v>0</v>
          </cell>
          <cell r="BO262">
            <v>0</v>
          </cell>
          <cell r="BP262">
            <v>0</v>
          </cell>
        </row>
        <row r="263">
          <cell r="BG263">
            <v>0</v>
          </cell>
          <cell r="BH263">
            <v>0</v>
          </cell>
          <cell r="BI263">
            <v>0</v>
          </cell>
          <cell r="BK263">
            <v>0</v>
          </cell>
          <cell r="BL263">
            <v>0</v>
          </cell>
          <cell r="BN263">
            <v>0</v>
          </cell>
          <cell r="BO263">
            <v>0</v>
          </cell>
          <cell r="BP263">
            <v>0</v>
          </cell>
        </row>
        <row r="264">
          <cell r="BG264">
            <v>0</v>
          </cell>
          <cell r="BH264">
            <v>0</v>
          </cell>
          <cell r="BI264">
            <v>0</v>
          </cell>
          <cell r="BK264">
            <v>0</v>
          </cell>
          <cell r="BL264">
            <v>0</v>
          </cell>
          <cell r="BN264">
            <v>0</v>
          </cell>
          <cell r="BO264">
            <v>0</v>
          </cell>
          <cell r="BP264">
            <v>0</v>
          </cell>
        </row>
        <row r="265">
          <cell r="BG265">
            <v>0</v>
          </cell>
          <cell r="BH265">
            <v>0</v>
          </cell>
          <cell r="BI265">
            <v>0</v>
          </cell>
          <cell r="BK265">
            <v>0</v>
          </cell>
          <cell r="BL265">
            <v>0</v>
          </cell>
          <cell r="BN265">
            <v>0</v>
          </cell>
          <cell r="BO265">
            <v>0</v>
          </cell>
          <cell r="BP265">
            <v>0</v>
          </cell>
        </row>
        <row r="266">
          <cell r="BG266">
            <v>0</v>
          </cell>
          <cell r="BH266">
            <v>0</v>
          </cell>
          <cell r="BI266">
            <v>0</v>
          </cell>
          <cell r="BK266">
            <v>0</v>
          </cell>
          <cell r="BL266">
            <v>0</v>
          </cell>
          <cell r="BN266">
            <v>0</v>
          </cell>
          <cell r="BO266">
            <v>0</v>
          </cell>
          <cell r="BP266">
            <v>0</v>
          </cell>
        </row>
        <row r="267">
          <cell r="BG267">
            <v>0</v>
          </cell>
          <cell r="BH267">
            <v>0</v>
          </cell>
          <cell r="BI267">
            <v>0</v>
          </cell>
          <cell r="BK267">
            <v>0</v>
          </cell>
          <cell r="BL267">
            <v>0</v>
          </cell>
          <cell r="BN267">
            <v>0</v>
          </cell>
          <cell r="BO267">
            <v>0</v>
          </cell>
          <cell r="BP267">
            <v>0</v>
          </cell>
        </row>
        <row r="268">
          <cell r="BG268">
            <v>0</v>
          </cell>
          <cell r="BH268">
            <v>0</v>
          </cell>
          <cell r="BI268">
            <v>0</v>
          </cell>
          <cell r="BK268">
            <v>0</v>
          </cell>
          <cell r="BL268">
            <v>0</v>
          </cell>
          <cell r="BN268">
            <v>0</v>
          </cell>
          <cell r="BO268">
            <v>0</v>
          </cell>
          <cell r="BP268">
            <v>0</v>
          </cell>
        </row>
        <row r="269">
          <cell r="BG269">
            <v>0</v>
          </cell>
          <cell r="BH269">
            <v>0</v>
          </cell>
          <cell r="BI269">
            <v>0</v>
          </cell>
          <cell r="BK269">
            <v>0</v>
          </cell>
          <cell r="BL269">
            <v>0</v>
          </cell>
          <cell r="BN269">
            <v>0</v>
          </cell>
          <cell r="BO269">
            <v>0</v>
          </cell>
          <cell r="BP269">
            <v>0</v>
          </cell>
        </row>
        <row r="270">
          <cell r="BG270">
            <v>0</v>
          </cell>
          <cell r="BH270">
            <v>0</v>
          </cell>
          <cell r="BI270">
            <v>0</v>
          </cell>
          <cell r="BK270">
            <v>0</v>
          </cell>
          <cell r="BL270">
            <v>0</v>
          </cell>
          <cell r="BN270">
            <v>0</v>
          </cell>
          <cell r="BO270">
            <v>0</v>
          </cell>
          <cell r="BP270">
            <v>0</v>
          </cell>
        </row>
        <row r="271">
          <cell r="BG271">
            <v>0</v>
          </cell>
          <cell r="BH271">
            <v>0</v>
          </cell>
          <cell r="BI271">
            <v>0</v>
          </cell>
          <cell r="BK271">
            <v>0</v>
          </cell>
          <cell r="BL271">
            <v>0</v>
          </cell>
          <cell r="BN271">
            <v>0</v>
          </cell>
          <cell r="BO271">
            <v>0</v>
          </cell>
          <cell r="BP271">
            <v>0</v>
          </cell>
        </row>
        <row r="272">
          <cell r="BG272">
            <v>0</v>
          </cell>
          <cell r="BH272">
            <v>0</v>
          </cell>
          <cell r="BI272">
            <v>0</v>
          </cell>
          <cell r="BK272">
            <v>0</v>
          </cell>
          <cell r="BL272">
            <v>0</v>
          </cell>
          <cell r="BN272">
            <v>0</v>
          </cell>
          <cell r="BO272">
            <v>0</v>
          </cell>
          <cell r="BP272">
            <v>0</v>
          </cell>
        </row>
        <row r="273">
          <cell r="BG273">
            <v>0</v>
          </cell>
          <cell r="BH273">
            <v>0</v>
          </cell>
          <cell r="BI273">
            <v>0</v>
          </cell>
          <cell r="BK273">
            <v>0</v>
          </cell>
          <cell r="BL273">
            <v>0</v>
          </cell>
          <cell r="BN273">
            <v>0</v>
          </cell>
          <cell r="BO273">
            <v>0</v>
          </cell>
          <cell r="BP273">
            <v>0</v>
          </cell>
        </row>
        <row r="274">
          <cell r="BG274">
            <v>0</v>
          </cell>
          <cell r="BH274">
            <v>0</v>
          </cell>
          <cell r="BI274">
            <v>0</v>
          </cell>
          <cell r="BK274">
            <v>0</v>
          </cell>
          <cell r="BL274">
            <v>0</v>
          </cell>
          <cell r="BN274">
            <v>0</v>
          </cell>
          <cell r="BO274">
            <v>0</v>
          </cell>
          <cell r="BP274">
            <v>0</v>
          </cell>
        </row>
        <row r="275">
          <cell r="BG275">
            <v>0</v>
          </cell>
          <cell r="BH275">
            <v>0</v>
          </cell>
          <cell r="BI275">
            <v>0</v>
          </cell>
          <cell r="BK275">
            <v>0</v>
          </cell>
          <cell r="BL275">
            <v>0</v>
          </cell>
          <cell r="BN275">
            <v>0</v>
          </cell>
          <cell r="BO275">
            <v>0</v>
          </cell>
          <cell r="BP275">
            <v>0</v>
          </cell>
        </row>
        <row r="276">
          <cell r="BG276">
            <v>0</v>
          </cell>
          <cell r="BH276">
            <v>0</v>
          </cell>
          <cell r="BI276">
            <v>0</v>
          </cell>
          <cell r="BK276">
            <v>0</v>
          </cell>
          <cell r="BL276">
            <v>0</v>
          </cell>
          <cell r="BN276">
            <v>0</v>
          </cell>
          <cell r="BO276">
            <v>0</v>
          </cell>
          <cell r="BP276">
            <v>0</v>
          </cell>
        </row>
        <row r="277">
          <cell r="BG277">
            <v>0</v>
          </cell>
          <cell r="BH277">
            <v>0</v>
          </cell>
          <cell r="BI277">
            <v>0</v>
          </cell>
          <cell r="BK277">
            <v>0</v>
          </cell>
          <cell r="BL277">
            <v>0</v>
          </cell>
          <cell r="BN277">
            <v>0</v>
          </cell>
          <cell r="BO277">
            <v>0</v>
          </cell>
          <cell r="BP277">
            <v>0</v>
          </cell>
        </row>
        <row r="278">
          <cell r="BG278">
            <v>0</v>
          </cell>
          <cell r="BH278">
            <v>0</v>
          </cell>
          <cell r="BI278">
            <v>0</v>
          </cell>
          <cell r="BK278">
            <v>0</v>
          </cell>
          <cell r="BL278">
            <v>0</v>
          </cell>
          <cell r="BN278">
            <v>0</v>
          </cell>
          <cell r="BO278">
            <v>0</v>
          </cell>
          <cell r="BP278">
            <v>0</v>
          </cell>
        </row>
        <row r="279">
          <cell r="BG279">
            <v>0</v>
          </cell>
          <cell r="BH279">
            <v>0</v>
          </cell>
          <cell r="BI279">
            <v>0</v>
          </cell>
          <cell r="BK279">
            <v>0</v>
          </cell>
          <cell r="BL279">
            <v>0</v>
          </cell>
          <cell r="BN279">
            <v>0</v>
          </cell>
          <cell r="BO279">
            <v>0</v>
          </cell>
          <cell r="BP279">
            <v>0</v>
          </cell>
        </row>
        <row r="280">
          <cell r="BG280">
            <v>0</v>
          </cell>
          <cell r="BH280">
            <v>0</v>
          </cell>
          <cell r="BI280">
            <v>0</v>
          </cell>
          <cell r="BK280">
            <v>0</v>
          </cell>
          <cell r="BL280">
            <v>0</v>
          </cell>
          <cell r="BN280">
            <v>0</v>
          </cell>
          <cell r="BO280">
            <v>0</v>
          </cell>
          <cell r="BP280">
            <v>0</v>
          </cell>
        </row>
        <row r="281">
          <cell r="BG281">
            <v>0</v>
          </cell>
          <cell r="BH281">
            <v>0</v>
          </cell>
          <cell r="BI281">
            <v>0</v>
          </cell>
          <cell r="BK281">
            <v>0</v>
          </cell>
          <cell r="BL281">
            <v>0</v>
          </cell>
          <cell r="BN281">
            <v>0</v>
          </cell>
          <cell r="BO281">
            <v>0</v>
          </cell>
          <cell r="BP281">
            <v>0</v>
          </cell>
        </row>
        <row r="282">
          <cell r="BG282">
            <v>0</v>
          </cell>
          <cell r="BH282">
            <v>0</v>
          </cell>
          <cell r="BI282">
            <v>0</v>
          </cell>
          <cell r="BK282">
            <v>0</v>
          </cell>
          <cell r="BL282">
            <v>0</v>
          </cell>
          <cell r="BN282">
            <v>0</v>
          </cell>
          <cell r="BO282">
            <v>0</v>
          </cell>
          <cell r="BP282">
            <v>0</v>
          </cell>
        </row>
        <row r="283">
          <cell r="BG283">
            <v>0</v>
          </cell>
          <cell r="BH283">
            <v>0</v>
          </cell>
          <cell r="BI283">
            <v>0</v>
          </cell>
          <cell r="BK283">
            <v>0</v>
          </cell>
          <cell r="BL283">
            <v>0</v>
          </cell>
          <cell r="BN283">
            <v>0</v>
          </cell>
          <cell r="BO283">
            <v>0</v>
          </cell>
          <cell r="BP283">
            <v>0</v>
          </cell>
        </row>
        <row r="284">
          <cell r="BG284">
            <v>0</v>
          </cell>
          <cell r="BH284">
            <v>0</v>
          </cell>
          <cell r="BI284">
            <v>0</v>
          </cell>
          <cell r="BK284">
            <v>0</v>
          </cell>
          <cell r="BL284">
            <v>0</v>
          </cell>
          <cell r="BN284">
            <v>0</v>
          </cell>
          <cell r="BO284">
            <v>0</v>
          </cell>
          <cell r="BP284">
            <v>0</v>
          </cell>
        </row>
        <row r="285">
          <cell r="BG285">
            <v>0</v>
          </cell>
          <cell r="BH285">
            <v>0</v>
          </cell>
          <cell r="BI285">
            <v>0</v>
          </cell>
          <cell r="BK285">
            <v>0</v>
          </cell>
          <cell r="BL285">
            <v>0</v>
          </cell>
          <cell r="BN285">
            <v>0</v>
          </cell>
          <cell r="BO285">
            <v>0</v>
          </cell>
          <cell r="BP285">
            <v>0</v>
          </cell>
        </row>
        <row r="286">
          <cell r="BG286">
            <v>0</v>
          </cell>
          <cell r="BH286">
            <v>0</v>
          </cell>
          <cell r="BI286">
            <v>0</v>
          </cell>
          <cell r="BK286">
            <v>0</v>
          </cell>
          <cell r="BL286">
            <v>0</v>
          </cell>
          <cell r="BN286">
            <v>0</v>
          </cell>
          <cell r="BO286">
            <v>0</v>
          </cell>
          <cell r="BP286">
            <v>0</v>
          </cell>
        </row>
        <row r="287">
          <cell r="BG287">
            <v>0</v>
          </cell>
          <cell r="BH287">
            <v>0</v>
          </cell>
          <cell r="BI287">
            <v>0</v>
          </cell>
          <cell r="BK287">
            <v>0</v>
          </cell>
          <cell r="BL287">
            <v>0</v>
          </cell>
          <cell r="BN287">
            <v>0</v>
          </cell>
          <cell r="BO287">
            <v>0</v>
          </cell>
          <cell r="BP287">
            <v>0</v>
          </cell>
        </row>
        <row r="288">
          <cell r="BG288">
            <v>0</v>
          </cell>
          <cell r="BH288">
            <v>0</v>
          </cell>
          <cell r="BI288">
            <v>0</v>
          </cell>
          <cell r="BK288">
            <v>0</v>
          </cell>
          <cell r="BL288">
            <v>0</v>
          </cell>
          <cell r="BN288">
            <v>0</v>
          </cell>
          <cell r="BO288">
            <v>0</v>
          </cell>
          <cell r="BP288">
            <v>0</v>
          </cell>
        </row>
        <row r="289">
          <cell r="BG289">
            <v>0</v>
          </cell>
          <cell r="BH289">
            <v>0</v>
          </cell>
          <cell r="BI289">
            <v>0</v>
          </cell>
          <cell r="BK289">
            <v>0</v>
          </cell>
          <cell r="BL289">
            <v>0</v>
          </cell>
          <cell r="BN289">
            <v>0</v>
          </cell>
          <cell r="BO289">
            <v>0</v>
          </cell>
          <cell r="BP289">
            <v>0</v>
          </cell>
        </row>
        <row r="290">
          <cell r="BG290">
            <v>0</v>
          </cell>
          <cell r="BH290">
            <v>0</v>
          </cell>
          <cell r="BI290">
            <v>0</v>
          </cell>
          <cell r="BK290">
            <v>0</v>
          </cell>
          <cell r="BL290">
            <v>0</v>
          </cell>
          <cell r="BN290">
            <v>0</v>
          </cell>
          <cell r="BO290">
            <v>0</v>
          </cell>
          <cell r="BP290">
            <v>0</v>
          </cell>
        </row>
        <row r="291">
          <cell r="BG291">
            <v>0</v>
          </cell>
          <cell r="BH291">
            <v>0</v>
          </cell>
          <cell r="BI291">
            <v>0</v>
          </cell>
          <cell r="BK291">
            <v>0</v>
          </cell>
          <cell r="BL291">
            <v>0</v>
          </cell>
          <cell r="BN291">
            <v>0</v>
          </cell>
          <cell r="BO291">
            <v>0</v>
          </cell>
          <cell r="BP291">
            <v>0</v>
          </cell>
        </row>
        <row r="292">
          <cell r="BG292">
            <v>0</v>
          </cell>
          <cell r="BH292">
            <v>0</v>
          </cell>
          <cell r="BI292">
            <v>0</v>
          </cell>
          <cell r="BK292">
            <v>0</v>
          </cell>
          <cell r="BL292">
            <v>0</v>
          </cell>
          <cell r="BN292">
            <v>0</v>
          </cell>
          <cell r="BO292">
            <v>0</v>
          </cell>
          <cell r="BP292">
            <v>0</v>
          </cell>
        </row>
        <row r="293">
          <cell r="BG293">
            <v>0</v>
          </cell>
          <cell r="BH293">
            <v>0</v>
          </cell>
          <cell r="BI293">
            <v>0</v>
          </cell>
          <cell r="BK293">
            <v>0</v>
          </cell>
          <cell r="BL293">
            <v>0</v>
          </cell>
          <cell r="BN293">
            <v>0</v>
          </cell>
          <cell r="BO293">
            <v>0</v>
          </cell>
          <cell r="BP293">
            <v>0</v>
          </cell>
        </row>
        <row r="294">
          <cell r="BG294">
            <v>0</v>
          </cell>
          <cell r="BH294">
            <v>0</v>
          </cell>
          <cell r="BI294">
            <v>0</v>
          </cell>
          <cell r="BK294">
            <v>0</v>
          </cell>
          <cell r="BL294">
            <v>0</v>
          </cell>
          <cell r="BN294">
            <v>0</v>
          </cell>
          <cell r="BO294">
            <v>0</v>
          </cell>
          <cell r="BP294">
            <v>0</v>
          </cell>
        </row>
        <row r="295">
          <cell r="BG295">
            <v>0</v>
          </cell>
          <cell r="BH295">
            <v>0</v>
          </cell>
          <cell r="BI295">
            <v>0</v>
          </cell>
          <cell r="BK295">
            <v>0</v>
          </cell>
          <cell r="BL295">
            <v>0</v>
          </cell>
          <cell r="BN295">
            <v>0</v>
          </cell>
          <cell r="BO295">
            <v>0</v>
          </cell>
          <cell r="BP295">
            <v>0</v>
          </cell>
        </row>
        <row r="296">
          <cell r="BG296">
            <v>0</v>
          </cell>
          <cell r="BH296">
            <v>0</v>
          </cell>
          <cell r="BI296">
            <v>0</v>
          </cell>
          <cell r="BK296">
            <v>0</v>
          </cell>
          <cell r="BL296">
            <v>0</v>
          </cell>
          <cell r="BN296">
            <v>0</v>
          </cell>
          <cell r="BO296">
            <v>0</v>
          </cell>
          <cell r="BP296">
            <v>0</v>
          </cell>
        </row>
        <row r="297">
          <cell r="BG297">
            <v>0</v>
          </cell>
          <cell r="BH297">
            <v>0</v>
          </cell>
          <cell r="BI297">
            <v>0</v>
          </cell>
          <cell r="BK297">
            <v>0</v>
          </cell>
          <cell r="BL297">
            <v>0</v>
          </cell>
          <cell r="BN297">
            <v>0</v>
          </cell>
          <cell r="BO297">
            <v>0</v>
          </cell>
          <cell r="BP297">
            <v>0</v>
          </cell>
        </row>
        <row r="298">
          <cell r="BG298">
            <v>0</v>
          </cell>
          <cell r="BH298">
            <v>0</v>
          </cell>
          <cell r="BI298">
            <v>0</v>
          </cell>
          <cell r="BK298">
            <v>0</v>
          </cell>
          <cell r="BL298">
            <v>0</v>
          </cell>
          <cell r="BN298">
            <v>0</v>
          </cell>
          <cell r="BO298">
            <v>0</v>
          </cell>
          <cell r="BP298">
            <v>0</v>
          </cell>
        </row>
        <row r="299">
          <cell r="BG299">
            <v>0</v>
          </cell>
          <cell r="BH299">
            <v>0</v>
          </cell>
          <cell r="BI299">
            <v>0</v>
          </cell>
          <cell r="BK299">
            <v>0</v>
          </cell>
          <cell r="BL299">
            <v>0</v>
          </cell>
          <cell r="BN299">
            <v>0</v>
          </cell>
          <cell r="BO299">
            <v>0</v>
          </cell>
          <cell r="BP299">
            <v>0</v>
          </cell>
        </row>
        <row r="300">
          <cell r="BG300">
            <v>0</v>
          </cell>
          <cell r="BH300">
            <v>0</v>
          </cell>
          <cell r="BI300">
            <v>0</v>
          </cell>
          <cell r="BK300">
            <v>0</v>
          </cell>
          <cell r="BL300">
            <v>0</v>
          </cell>
          <cell r="BN300">
            <v>0</v>
          </cell>
          <cell r="BO300">
            <v>0</v>
          </cell>
          <cell r="BP300">
            <v>0</v>
          </cell>
        </row>
        <row r="301">
          <cell r="BG301">
            <v>0</v>
          </cell>
          <cell r="BH301">
            <v>0</v>
          </cell>
          <cell r="BI301">
            <v>0</v>
          </cell>
          <cell r="BK301">
            <v>0</v>
          </cell>
          <cell r="BL301">
            <v>0</v>
          </cell>
          <cell r="BN301">
            <v>0</v>
          </cell>
          <cell r="BO301">
            <v>0</v>
          </cell>
          <cell r="BP301">
            <v>0</v>
          </cell>
        </row>
        <row r="302">
          <cell r="BG302">
            <v>0</v>
          </cell>
          <cell r="BH302">
            <v>0</v>
          </cell>
          <cell r="BI302">
            <v>0</v>
          </cell>
          <cell r="BK302">
            <v>0</v>
          </cell>
          <cell r="BL302">
            <v>0</v>
          </cell>
          <cell r="BN302">
            <v>0</v>
          </cell>
          <cell r="BO302">
            <v>0</v>
          </cell>
          <cell r="BP302">
            <v>0</v>
          </cell>
        </row>
        <row r="303">
          <cell r="BG303">
            <v>0</v>
          </cell>
          <cell r="BH303">
            <v>0</v>
          </cell>
          <cell r="BI303">
            <v>0</v>
          </cell>
          <cell r="BK303">
            <v>0</v>
          </cell>
          <cell r="BL303">
            <v>0</v>
          </cell>
          <cell r="BN303">
            <v>0</v>
          </cell>
          <cell r="BO303">
            <v>0</v>
          </cell>
          <cell r="BP303">
            <v>0</v>
          </cell>
        </row>
        <row r="304">
          <cell r="BG304">
            <v>0</v>
          </cell>
          <cell r="BH304">
            <v>0</v>
          </cell>
          <cell r="BI304">
            <v>0</v>
          </cell>
          <cell r="BK304">
            <v>0</v>
          </cell>
          <cell r="BL304">
            <v>0</v>
          </cell>
          <cell r="BN304">
            <v>0</v>
          </cell>
          <cell r="BO304">
            <v>0</v>
          </cell>
          <cell r="BP304">
            <v>0</v>
          </cell>
        </row>
        <row r="305">
          <cell r="BG305">
            <v>0</v>
          </cell>
          <cell r="BH305">
            <v>0</v>
          </cell>
          <cell r="BI305">
            <v>0</v>
          </cell>
          <cell r="BK305">
            <v>0</v>
          </cell>
          <cell r="BL305">
            <v>0</v>
          </cell>
          <cell r="BN305">
            <v>0</v>
          </cell>
          <cell r="BO305">
            <v>0</v>
          </cell>
          <cell r="BP305">
            <v>0</v>
          </cell>
        </row>
        <row r="306">
          <cell r="BG306">
            <v>0</v>
          </cell>
          <cell r="BH306">
            <v>0</v>
          </cell>
          <cell r="BI306">
            <v>0</v>
          </cell>
          <cell r="BK306">
            <v>0</v>
          </cell>
          <cell r="BL306">
            <v>0</v>
          </cell>
          <cell r="BN306">
            <v>0</v>
          </cell>
          <cell r="BO306">
            <v>0</v>
          </cell>
          <cell r="BP306">
            <v>0</v>
          </cell>
        </row>
        <row r="307">
          <cell r="BG307">
            <v>0</v>
          </cell>
          <cell r="BH307">
            <v>0</v>
          </cell>
          <cell r="BI307">
            <v>0</v>
          </cell>
          <cell r="BK307">
            <v>0</v>
          </cell>
          <cell r="BL307">
            <v>0</v>
          </cell>
          <cell r="BN307">
            <v>0</v>
          </cell>
          <cell r="BO307">
            <v>0</v>
          </cell>
          <cell r="BP307">
            <v>0</v>
          </cell>
        </row>
        <row r="308">
          <cell r="BG308">
            <v>0</v>
          </cell>
          <cell r="BH308">
            <v>0</v>
          </cell>
          <cell r="BI308">
            <v>0</v>
          </cell>
          <cell r="BK308">
            <v>0</v>
          </cell>
          <cell r="BL308">
            <v>0</v>
          </cell>
          <cell r="BN308">
            <v>0</v>
          </cell>
          <cell r="BO308">
            <v>0</v>
          </cell>
          <cell r="BP308">
            <v>0</v>
          </cell>
        </row>
        <row r="309">
          <cell r="BG309">
            <v>0</v>
          </cell>
          <cell r="BH309">
            <v>0</v>
          </cell>
          <cell r="BI309">
            <v>0</v>
          </cell>
          <cell r="BK309">
            <v>0</v>
          </cell>
          <cell r="BL309">
            <v>0</v>
          </cell>
          <cell r="BN309">
            <v>0</v>
          </cell>
          <cell r="BO309">
            <v>0</v>
          </cell>
          <cell r="BP309">
            <v>0</v>
          </cell>
        </row>
        <row r="310">
          <cell r="BG310">
            <v>0</v>
          </cell>
          <cell r="BH310">
            <v>0</v>
          </cell>
          <cell r="BI310">
            <v>0</v>
          </cell>
          <cell r="BK310">
            <v>0</v>
          </cell>
          <cell r="BL310">
            <v>0</v>
          </cell>
          <cell r="BN310">
            <v>0</v>
          </cell>
          <cell r="BO310">
            <v>0</v>
          </cell>
          <cell r="BP310">
            <v>0</v>
          </cell>
        </row>
        <row r="311">
          <cell r="BG311">
            <v>0</v>
          </cell>
          <cell r="BH311">
            <v>0</v>
          </cell>
          <cell r="BI311">
            <v>0</v>
          </cell>
          <cell r="BK311">
            <v>0</v>
          </cell>
          <cell r="BL311">
            <v>0</v>
          </cell>
          <cell r="BN311">
            <v>0</v>
          </cell>
          <cell r="BO311">
            <v>0</v>
          </cell>
          <cell r="BP311">
            <v>0</v>
          </cell>
        </row>
        <row r="312">
          <cell r="BG312">
            <v>0</v>
          </cell>
          <cell r="BH312">
            <v>0</v>
          </cell>
          <cell r="BI312">
            <v>0</v>
          </cell>
          <cell r="BK312">
            <v>0</v>
          </cell>
          <cell r="BL312">
            <v>0</v>
          </cell>
          <cell r="BN312">
            <v>0</v>
          </cell>
          <cell r="BO312">
            <v>0</v>
          </cell>
          <cell r="BP312">
            <v>0</v>
          </cell>
        </row>
        <row r="313">
          <cell r="BG313">
            <v>0</v>
          </cell>
          <cell r="BH313">
            <v>0</v>
          </cell>
          <cell r="BI313">
            <v>0</v>
          </cell>
          <cell r="BK313">
            <v>0</v>
          </cell>
          <cell r="BL313">
            <v>0</v>
          </cell>
          <cell r="BN313">
            <v>0</v>
          </cell>
          <cell r="BO313">
            <v>0</v>
          </cell>
          <cell r="BP313">
            <v>0</v>
          </cell>
        </row>
        <row r="314">
          <cell r="BG314">
            <v>0</v>
          </cell>
          <cell r="BH314">
            <v>0</v>
          </cell>
          <cell r="BI314">
            <v>0</v>
          </cell>
          <cell r="BK314">
            <v>0</v>
          </cell>
          <cell r="BL314">
            <v>0</v>
          </cell>
          <cell r="BN314">
            <v>0</v>
          </cell>
          <cell r="BO314">
            <v>0</v>
          </cell>
          <cell r="BP314">
            <v>0</v>
          </cell>
        </row>
        <row r="315">
          <cell r="BG315">
            <v>0</v>
          </cell>
          <cell r="BH315">
            <v>0</v>
          </cell>
          <cell r="BI315">
            <v>0</v>
          </cell>
          <cell r="BK315">
            <v>0</v>
          </cell>
          <cell r="BL315">
            <v>0</v>
          </cell>
          <cell r="BN315">
            <v>0</v>
          </cell>
          <cell r="BO315">
            <v>0</v>
          </cell>
          <cell r="BP315">
            <v>0</v>
          </cell>
        </row>
        <row r="316">
          <cell r="BG316">
            <v>0</v>
          </cell>
          <cell r="BH316">
            <v>0</v>
          </cell>
          <cell r="BI316">
            <v>0</v>
          </cell>
          <cell r="BK316">
            <v>0</v>
          </cell>
          <cell r="BL316">
            <v>0</v>
          </cell>
          <cell r="BN316">
            <v>0</v>
          </cell>
          <cell r="BO316">
            <v>0</v>
          </cell>
          <cell r="BP316">
            <v>0</v>
          </cell>
        </row>
        <row r="317">
          <cell r="BG317">
            <v>0</v>
          </cell>
          <cell r="BH317">
            <v>0</v>
          </cell>
          <cell r="BI317">
            <v>0</v>
          </cell>
          <cell r="BK317">
            <v>0</v>
          </cell>
          <cell r="BL317">
            <v>0</v>
          </cell>
          <cell r="BN317">
            <v>0</v>
          </cell>
          <cell r="BO317">
            <v>0</v>
          </cell>
          <cell r="BP317">
            <v>0</v>
          </cell>
        </row>
        <row r="318">
          <cell r="BG318">
            <v>0</v>
          </cell>
          <cell r="BH318">
            <v>0</v>
          </cell>
          <cell r="BI318">
            <v>0</v>
          </cell>
          <cell r="BK318">
            <v>0</v>
          </cell>
          <cell r="BL318">
            <v>0</v>
          </cell>
          <cell r="BN318">
            <v>0</v>
          </cell>
          <cell r="BO318">
            <v>0</v>
          </cell>
          <cell r="BP318">
            <v>0</v>
          </cell>
        </row>
        <row r="319">
          <cell r="BG319">
            <v>0</v>
          </cell>
          <cell r="BH319">
            <v>0</v>
          </cell>
          <cell r="BI319">
            <v>0</v>
          </cell>
          <cell r="BK319">
            <v>0</v>
          </cell>
          <cell r="BL319">
            <v>0</v>
          </cell>
          <cell r="BN319">
            <v>0</v>
          </cell>
          <cell r="BO319">
            <v>0</v>
          </cell>
          <cell r="BP319">
            <v>0</v>
          </cell>
        </row>
        <row r="320">
          <cell r="BG320">
            <v>0</v>
          </cell>
          <cell r="BH320">
            <v>0</v>
          </cell>
          <cell r="BI320">
            <v>0</v>
          </cell>
          <cell r="BK320">
            <v>0</v>
          </cell>
          <cell r="BL320">
            <v>0</v>
          </cell>
          <cell r="BN320">
            <v>0</v>
          </cell>
          <cell r="BO320">
            <v>0</v>
          </cell>
          <cell r="BP320">
            <v>0</v>
          </cell>
        </row>
        <row r="321">
          <cell r="BG321">
            <v>0</v>
          </cell>
          <cell r="BH321">
            <v>0</v>
          </cell>
          <cell r="BI321">
            <v>0</v>
          </cell>
          <cell r="BK321">
            <v>0</v>
          </cell>
          <cell r="BL321">
            <v>0</v>
          </cell>
          <cell r="BN321">
            <v>0</v>
          </cell>
          <cell r="BO321">
            <v>0</v>
          </cell>
          <cell r="BP321">
            <v>0</v>
          </cell>
        </row>
        <row r="322">
          <cell r="BG322">
            <v>0</v>
          </cell>
          <cell r="BH322">
            <v>0</v>
          </cell>
          <cell r="BI322">
            <v>0</v>
          </cell>
          <cell r="BK322">
            <v>0</v>
          </cell>
          <cell r="BL322">
            <v>0</v>
          </cell>
          <cell r="BN322">
            <v>0</v>
          </cell>
          <cell r="BO322">
            <v>0</v>
          </cell>
          <cell r="BP322">
            <v>0</v>
          </cell>
        </row>
        <row r="323">
          <cell r="BG323">
            <v>0</v>
          </cell>
          <cell r="BH323">
            <v>0</v>
          </cell>
          <cell r="BI323">
            <v>0</v>
          </cell>
          <cell r="BK323">
            <v>0</v>
          </cell>
          <cell r="BL323">
            <v>0</v>
          </cell>
          <cell r="BN323">
            <v>0</v>
          </cell>
          <cell r="BO323">
            <v>0</v>
          </cell>
          <cell r="BP323">
            <v>0</v>
          </cell>
        </row>
        <row r="324">
          <cell r="BG324">
            <v>0</v>
          </cell>
          <cell r="BH324">
            <v>0</v>
          </cell>
          <cell r="BI324">
            <v>0</v>
          </cell>
          <cell r="BK324">
            <v>0</v>
          </cell>
          <cell r="BL324">
            <v>0</v>
          </cell>
          <cell r="BN324">
            <v>0</v>
          </cell>
          <cell r="BO324">
            <v>0</v>
          </cell>
          <cell r="BP324">
            <v>0</v>
          </cell>
        </row>
        <row r="325">
          <cell r="BG325">
            <v>0</v>
          </cell>
          <cell r="BH325">
            <v>0</v>
          </cell>
          <cell r="BI325">
            <v>0</v>
          </cell>
          <cell r="BK325">
            <v>0</v>
          </cell>
          <cell r="BL325">
            <v>0</v>
          </cell>
          <cell r="BN325">
            <v>0</v>
          </cell>
          <cell r="BO325">
            <v>0</v>
          </cell>
          <cell r="BP325">
            <v>0</v>
          </cell>
        </row>
        <row r="326">
          <cell r="BG326">
            <v>0</v>
          </cell>
          <cell r="BH326">
            <v>0</v>
          </cell>
          <cell r="BI326">
            <v>0</v>
          </cell>
          <cell r="BK326">
            <v>0</v>
          </cell>
          <cell r="BL326">
            <v>0</v>
          </cell>
          <cell r="BN326">
            <v>0</v>
          </cell>
          <cell r="BO326">
            <v>0</v>
          </cell>
          <cell r="BP326">
            <v>0</v>
          </cell>
        </row>
        <row r="327">
          <cell r="BG327">
            <v>0</v>
          </cell>
          <cell r="BH327">
            <v>0</v>
          </cell>
          <cell r="BI327">
            <v>0</v>
          </cell>
          <cell r="BK327">
            <v>0</v>
          </cell>
          <cell r="BL327">
            <v>0</v>
          </cell>
          <cell r="BN327">
            <v>0</v>
          </cell>
          <cell r="BO327">
            <v>0</v>
          </cell>
          <cell r="BP327">
            <v>0</v>
          </cell>
        </row>
        <row r="328">
          <cell r="BG328">
            <v>0</v>
          </cell>
          <cell r="BH328">
            <v>0</v>
          </cell>
          <cell r="BI328">
            <v>0</v>
          </cell>
          <cell r="BK328">
            <v>0</v>
          </cell>
          <cell r="BL328">
            <v>0</v>
          </cell>
          <cell r="BN328">
            <v>0</v>
          </cell>
          <cell r="BO328">
            <v>0</v>
          </cell>
          <cell r="BP328">
            <v>0</v>
          </cell>
        </row>
        <row r="329">
          <cell r="BG329">
            <v>0</v>
          </cell>
          <cell r="BH329">
            <v>0</v>
          </cell>
          <cell r="BI329">
            <v>0</v>
          </cell>
          <cell r="BK329">
            <v>0</v>
          </cell>
          <cell r="BL329">
            <v>0</v>
          </cell>
          <cell r="BN329">
            <v>0</v>
          </cell>
          <cell r="BO329">
            <v>0</v>
          </cell>
          <cell r="BP329">
            <v>0</v>
          </cell>
        </row>
        <row r="330">
          <cell r="BG330">
            <v>0</v>
          </cell>
          <cell r="BH330">
            <v>0</v>
          </cell>
          <cell r="BI330">
            <v>0</v>
          </cell>
          <cell r="BK330">
            <v>0</v>
          </cell>
          <cell r="BL330">
            <v>0</v>
          </cell>
          <cell r="BN330">
            <v>0</v>
          </cell>
          <cell r="BO330">
            <v>0</v>
          </cell>
          <cell r="BP330">
            <v>0</v>
          </cell>
        </row>
        <row r="331">
          <cell r="BG331">
            <v>0</v>
          </cell>
          <cell r="BH331">
            <v>0</v>
          </cell>
          <cell r="BI331">
            <v>0</v>
          </cell>
          <cell r="BK331">
            <v>0</v>
          </cell>
          <cell r="BL331">
            <v>0</v>
          </cell>
          <cell r="BN331">
            <v>0</v>
          </cell>
          <cell r="BO331">
            <v>0</v>
          </cell>
          <cell r="BP331">
            <v>0</v>
          </cell>
        </row>
        <row r="332">
          <cell r="BG332">
            <v>0</v>
          </cell>
          <cell r="BH332">
            <v>0</v>
          </cell>
          <cell r="BI332">
            <v>0</v>
          </cell>
          <cell r="BK332">
            <v>0</v>
          </cell>
          <cell r="BL332">
            <v>0</v>
          </cell>
          <cell r="BN332">
            <v>0</v>
          </cell>
          <cell r="BO332">
            <v>0</v>
          </cell>
          <cell r="BP332">
            <v>0</v>
          </cell>
        </row>
        <row r="333">
          <cell r="BG333">
            <v>0</v>
          </cell>
          <cell r="BH333">
            <v>0</v>
          </cell>
          <cell r="BI333">
            <v>0</v>
          </cell>
          <cell r="BK333">
            <v>0</v>
          </cell>
          <cell r="BL333">
            <v>0</v>
          </cell>
          <cell r="BN333">
            <v>0</v>
          </cell>
          <cell r="BO333">
            <v>0</v>
          </cell>
          <cell r="BP333">
            <v>0</v>
          </cell>
        </row>
        <row r="334">
          <cell r="BG334">
            <v>0</v>
          </cell>
          <cell r="BH334">
            <v>0</v>
          </cell>
          <cell r="BI334">
            <v>0</v>
          </cell>
          <cell r="BK334">
            <v>0</v>
          </cell>
          <cell r="BL334">
            <v>0</v>
          </cell>
          <cell r="BN334">
            <v>0</v>
          </cell>
          <cell r="BO334">
            <v>0</v>
          </cell>
          <cell r="BP334">
            <v>0</v>
          </cell>
        </row>
        <row r="335">
          <cell r="BG335">
            <v>0</v>
          </cell>
          <cell r="BH335">
            <v>0</v>
          </cell>
          <cell r="BI335">
            <v>0</v>
          </cell>
          <cell r="BK335">
            <v>0</v>
          </cell>
          <cell r="BL335">
            <v>0</v>
          </cell>
          <cell r="BN335">
            <v>0</v>
          </cell>
          <cell r="BO335">
            <v>0</v>
          </cell>
          <cell r="BP335">
            <v>0</v>
          </cell>
        </row>
        <row r="336">
          <cell r="BG336">
            <v>0</v>
          </cell>
          <cell r="BH336">
            <v>0</v>
          </cell>
          <cell r="BI336">
            <v>0</v>
          </cell>
          <cell r="BK336">
            <v>0</v>
          </cell>
          <cell r="BL336">
            <v>0</v>
          </cell>
          <cell r="BN336">
            <v>0</v>
          </cell>
          <cell r="BO336">
            <v>0</v>
          </cell>
          <cell r="BP336">
            <v>0</v>
          </cell>
        </row>
        <row r="337">
          <cell r="BG337">
            <v>0</v>
          </cell>
          <cell r="BH337">
            <v>0</v>
          </cell>
          <cell r="BI337">
            <v>0</v>
          </cell>
          <cell r="BK337">
            <v>0</v>
          </cell>
          <cell r="BL337">
            <v>0</v>
          </cell>
          <cell r="BN337">
            <v>0</v>
          </cell>
          <cell r="BO337">
            <v>0</v>
          </cell>
          <cell r="BP337">
            <v>0</v>
          </cell>
        </row>
        <row r="338">
          <cell r="BG338">
            <v>0</v>
          </cell>
          <cell r="BH338">
            <v>0</v>
          </cell>
          <cell r="BI338">
            <v>0</v>
          </cell>
          <cell r="BK338">
            <v>0</v>
          </cell>
          <cell r="BL338">
            <v>0</v>
          </cell>
          <cell r="BN338">
            <v>0</v>
          </cell>
          <cell r="BO338">
            <v>0</v>
          </cell>
          <cell r="BP338">
            <v>0</v>
          </cell>
        </row>
        <row r="339">
          <cell r="BG339">
            <v>0</v>
          </cell>
          <cell r="BH339">
            <v>0</v>
          </cell>
          <cell r="BI339">
            <v>0</v>
          </cell>
          <cell r="BK339">
            <v>0</v>
          </cell>
          <cell r="BL339">
            <v>0</v>
          </cell>
          <cell r="BN339">
            <v>0</v>
          </cell>
          <cell r="BO339">
            <v>0</v>
          </cell>
          <cell r="BP339">
            <v>0</v>
          </cell>
        </row>
        <row r="340">
          <cell r="BG340">
            <v>0</v>
          </cell>
          <cell r="BH340">
            <v>0</v>
          </cell>
          <cell r="BI340">
            <v>0</v>
          </cell>
          <cell r="BK340">
            <v>0</v>
          </cell>
          <cell r="BL340">
            <v>0</v>
          </cell>
          <cell r="BN340">
            <v>0</v>
          </cell>
          <cell r="BO340">
            <v>0</v>
          </cell>
          <cell r="BP340">
            <v>0</v>
          </cell>
        </row>
        <row r="341">
          <cell r="BG341">
            <v>0</v>
          </cell>
          <cell r="BH341">
            <v>0</v>
          </cell>
          <cell r="BI341">
            <v>0</v>
          </cell>
          <cell r="BK341">
            <v>0</v>
          </cell>
          <cell r="BL341">
            <v>0</v>
          </cell>
          <cell r="BN341">
            <v>0</v>
          </cell>
          <cell r="BO341">
            <v>0</v>
          </cell>
          <cell r="BP341">
            <v>0</v>
          </cell>
        </row>
        <row r="342">
          <cell r="BG342">
            <v>0</v>
          </cell>
          <cell r="BH342">
            <v>0</v>
          </cell>
          <cell r="BI342">
            <v>0</v>
          </cell>
          <cell r="BK342">
            <v>0</v>
          </cell>
          <cell r="BL342">
            <v>0</v>
          </cell>
          <cell r="BN342">
            <v>0</v>
          </cell>
          <cell r="BO342">
            <v>0</v>
          </cell>
          <cell r="BP342">
            <v>0</v>
          </cell>
        </row>
        <row r="343">
          <cell r="BG343">
            <v>0</v>
          </cell>
          <cell r="BH343">
            <v>0</v>
          </cell>
          <cell r="BI343">
            <v>0</v>
          </cell>
          <cell r="BK343">
            <v>0</v>
          </cell>
          <cell r="BL343">
            <v>0</v>
          </cell>
          <cell r="BN343">
            <v>0</v>
          </cell>
          <cell r="BO343">
            <v>0</v>
          </cell>
          <cell r="BP343">
            <v>0</v>
          </cell>
        </row>
        <row r="344">
          <cell r="BG344">
            <v>0</v>
          </cell>
          <cell r="BH344">
            <v>0</v>
          </cell>
          <cell r="BI344">
            <v>0</v>
          </cell>
          <cell r="BK344">
            <v>0</v>
          </cell>
          <cell r="BL344">
            <v>0</v>
          </cell>
          <cell r="BN344">
            <v>0</v>
          </cell>
          <cell r="BO344">
            <v>0</v>
          </cell>
          <cell r="BP344">
            <v>0</v>
          </cell>
        </row>
        <row r="345">
          <cell r="BG345">
            <v>0</v>
          </cell>
          <cell r="BH345">
            <v>0</v>
          </cell>
          <cell r="BI345">
            <v>0</v>
          </cell>
          <cell r="BK345">
            <v>0</v>
          </cell>
          <cell r="BL345">
            <v>0</v>
          </cell>
          <cell r="BN345">
            <v>0</v>
          </cell>
          <cell r="BO345">
            <v>0</v>
          </cell>
          <cell r="BP345">
            <v>0</v>
          </cell>
        </row>
        <row r="346">
          <cell r="BG346">
            <v>0</v>
          </cell>
          <cell r="BH346">
            <v>0</v>
          </cell>
          <cell r="BI346">
            <v>0</v>
          </cell>
          <cell r="BK346">
            <v>0</v>
          </cell>
          <cell r="BL346">
            <v>0</v>
          </cell>
          <cell r="BN346">
            <v>0</v>
          </cell>
          <cell r="BO346">
            <v>0</v>
          </cell>
          <cell r="BP346">
            <v>0</v>
          </cell>
        </row>
        <row r="347">
          <cell r="BG347">
            <v>0</v>
          </cell>
          <cell r="BH347">
            <v>0</v>
          </cell>
          <cell r="BI347">
            <v>0</v>
          </cell>
          <cell r="BK347">
            <v>0</v>
          </cell>
          <cell r="BL347">
            <v>0</v>
          </cell>
          <cell r="BN347">
            <v>0</v>
          </cell>
          <cell r="BO347">
            <v>0</v>
          </cell>
          <cell r="BP347">
            <v>0</v>
          </cell>
        </row>
        <row r="348">
          <cell r="BG348">
            <v>0</v>
          </cell>
          <cell r="BH348">
            <v>0</v>
          </cell>
          <cell r="BI348">
            <v>0</v>
          </cell>
          <cell r="BK348">
            <v>0</v>
          </cell>
          <cell r="BL348">
            <v>0</v>
          </cell>
          <cell r="BN348">
            <v>0</v>
          </cell>
          <cell r="BO348">
            <v>0</v>
          </cell>
          <cell r="BP348">
            <v>0</v>
          </cell>
        </row>
        <row r="349">
          <cell r="BG349">
            <v>0</v>
          </cell>
          <cell r="BH349">
            <v>0</v>
          </cell>
          <cell r="BI349">
            <v>0</v>
          </cell>
          <cell r="BK349">
            <v>0</v>
          </cell>
          <cell r="BL349">
            <v>0</v>
          </cell>
          <cell r="BN349">
            <v>0</v>
          </cell>
          <cell r="BO349">
            <v>0</v>
          </cell>
          <cell r="BP349">
            <v>0</v>
          </cell>
        </row>
        <row r="350">
          <cell r="BG350">
            <v>0</v>
          </cell>
          <cell r="BH350">
            <v>0</v>
          </cell>
          <cell r="BI350">
            <v>0</v>
          </cell>
          <cell r="BK350">
            <v>0</v>
          </cell>
          <cell r="BL350">
            <v>0</v>
          </cell>
          <cell r="BN350">
            <v>0</v>
          </cell>
          <cell r="BO350">
            <v>0</v>
          </cell>
          <cell r="BP350">
            <v>0</v>
          </cell>
        </row>
        <row r="351">
          <cell r="BG351">
            <v>0</v>
          </cell>
          <cell r="BH351">
            <v>0</v>
          </cell>
          <cell r="BI351">
            <v>0</v>
          </cell>
          <cell r="BK351">
            <v>0</v>
          </cell>
          <cell r="BL351">
            <v>0</v>
          </cell>
          <cell r="BN351">
            <v>0</v>
          </cell>
          <cell r="BO351">
            <v>0</v>
          </cell>
          <cell r="BP351">
            <v>0</v>
          </cell>
        </row>
        <row r="352">
          <cell r="BG352">
            <v>0</v>
          </cell>
          <cell r="BH352">
            <v>0</v>
          </cell>
          <cell r="BI352">
            <v>0</v>
          </cell>
          <cell r="BK352">
            <v>0</v>
          </cell>
          <cell r="BL352">
            <v>0</v>
          </cell>
          <cell r="BN352">
            <v>0</v>
          </cell>
          <cell r="BO352">
            <v>0</v>
          </cell>
          <cell r="BP352">
            <v>0</v>
          </cell>
        </row>
        <row r="353">
          <cell r="BG353">
            <v>0</v>
          </cell>
          <cell r="BH353">
            <v>0</v>
          </cell>
          <cell r="BI353">
            <v>0</v>
          </cell>
          <cell r="BK353">
            <v>0</v>
          </cell>
          <cell r="BL353">
            <v>0</v>
          </cell>
          <cell r="BN353">
            <v>0</v>
          </cell>
          <cell r="BO353">
            <v>0</v>
          </cell>
          <cell r="BP353">
            <v>0</v>
          </cell>
        </row>
        <row r="354">
          <cell r="BG354">
            <v>0</v>
          </cell>
          <cell r="BH354">
            <v>0</v>
          </cell>
          <cell r="BI354">
            <v>0</v>
          </cell>
          <cell r="BK354">
            <v>0</v>
          </cell>
          <cell r="BL354">
            <v>0</v>
          </cell>
          <cell r="BN354">
            <v>0</v>
          </cell>
          <cell r="BO354">
            <v>0</v>
          </cell>
          <cell r="BP354">
            <v>0</v>
          </cell>
        </row>
        <row r="355">
          <cell r="BG355">
            <v>0</v>
          </cell>
          <cell r="BH355">
            <v>0</v>
          </cell>
          <cell r="BI355">
            <v>0</v>
          </cell>
          <cell r="BK355">
            <v>0</v>
          </cell>
          <cell r="BL355">
            <v>0</v>
          </cell>
          <cell r="BN355">
            <v>0</v>
          </cell>
          <cell r="BO355">
            <v>0</v>
          </cell>
          <cell r="BP355">
            <v>0</v>
          </cell>
        </row>
        <row r="356">
          <cell r="BG356">
            <v>0</v>
          </cell>
          <cell r="BH356">
            <v>0</v>
          </cell>
          <cell r="BI356">
            <v>0</v>
          </cell>
          <cell r="BK356">
            <v>0</v>
          </cell>
          <cell r="BL356">
            <v>0</v>
          </cell>
          <cell r="BN356">
            <v>0</v>
          </cell>
          <cell r="BO356">
            <v>0</v>
          </cell>
          <cell r="BP356">
            <v>0</v>
          </cell>
        </row>
        <row r="357">
          <cell r="BG357">
            <v>0</v>
          </cell>
          <cell r="BH357">
            <v>0</v>
          </cell>
          <cell r="BI357">
            <v>0</v>
          </cell>
          <cell r="BK357">
            <v>0</v>
          </cell>
          <cell r="BL357">
            <v>0</v>
          </cell>
          <cell r="BN357">
            <v>0</v>
          </cell>
          <cell r="BO357">
            <v>0</v>
          </cell>
          <cell r="BP357">
            <v>0</v>
          </cell>
        </row>
        <row r="358">
          <cell r="BG358">
            <v>0</v>
          </cell>
          <cell r="BH358">
            <v>0</v>
          </cell>
          <cell r="BI358">
            <v>0</v>
          </cell>
          <cell r="BK358">
            <v>0</v>
          </cell>
          <cell r="BL358">
            <v>0</v>
          </cell>
          <cell r="BN358">
            <v>0</v>
          </cell>
          <cell r="BO358">
            <v>0</v>
          </cell>
          <cell r="BP358">
            <v>0</v>
          </cell>
        </row>
        <row r="359">
          <cell r="BG359">
            <v>0</v>
          </cell>
          <cell r="BH359">
            <v>0</v>
          </cell>
          <cell r="BI359">
            <v>0</v>
          </cell>
          <cell r="BK359">
            <v>0</v>
          </cell>
          <cell r="BL359">
            <v>0</v>
          </cell>
          <cell r="BN359">
            <v>0</v>
          </cell>
          <cell r="BO359">
            <v>0</v>
          </cell>
          <cell r="BP359">
            <v>0</v>
          </cell>
        </row>
        <row r="360">
          <cell r="BG360">
            <v>0</v>
          </cell>
          <cell r="BH360">
            <v>0</v>
          </cell>
          <cell r="BI360">
            <v>0</v>
          </cell>
          <cell r="BK360">
            <v>0</v>
          </cell>
          <cell r="BL360">
            <v>0</v>
          </cell>
          <cell r="BN360">
            <v>0</v>
          </cell>
          <cell r="BO360">
            <v>0</v>
          </cell>
          <cell r="BP360">
            <v>0</v>
          </cell>
        </row>
        <row r="361">
          <cell r="BG361">
            <v>0</v>
          </cell>
          <cell r="BH361">
            <v>0</v>
          </cell>
          <cell r="BI361">
            <v>0</v>
          </cell>
          <cell r="BK361">
            <v>0</v>
          </cell>
          <cell r="BL361">
            <v>0</v>
          </cell>
          <cell r="BN361">
            <v>0</v>
          </cell>
          <cell r="BO361">
            <v>0</v>
          </cell>
          <cell r="BP361">
            <v>0</v>
          </cell>
        </row>
        <row r="362">
          <cell r="BG362">
            <v>0</v>
          </cell>
          <cell r="BH362">
            <v>0</v>
          </cell>
          <cell r="BI362">
            <v>0</v>
          </cell>
          <cell r="BK362">
            <v>0</v>
          </cell>
          <cell r="BL362">
            <v>0</v>
          </cell>
          <cell r="BN362">
            <v>0</v>
          </cell>
          <cell r="BO362">
            <v>0</v>
          </cell>
          <cell r="BP362">
            <v>0</v>
          </cell>
        </row>
        <row r="363">
          <cell r="BG363">
            <v>0</v>
          </cell>
          <cell r="BH363">
            <v>0</v>
          </cell>
          <cell r="BI363">
            <v>0</v>
          </cell>
          <cell r="BK363">
            <v>0</v>
          </cell>
          <cell r="BL363">
            <v>0</v>
          </cell>
          <cell r="BN363">
            <v>0</v>
          </cell>
          <cell r="BO363">
            <v>0</v>
          </cell>
          <cell r="BP363">
            <v>0</v>
          </cell>
        </row>
        <row r="364">
          <cell r="BG364">
            <v>0</v>
          </cell>
          <cell r="BH364">
            <v>0</v>
          </cell>
          <cell r="BI364">
            <v>0</v>
          </cell>
          <cell r="BK364">
            <v>0</v>
          </cell>
          <cell r="BL364">
            <v>0</v>
          </cell>
          <cell r="BN364">
            <v>0</v>
          </cell>
          <cell r="BO364">
            <v>0</v>
          </cell>
          <cell r="BP364">
            <v>0</v>
          </cell>
        </row>
        <row r="365">
          <cell r="BG365">
            <v>0</v>
          </cell>
          <cell r="BH365">
            <v>0</v>
          </cell>
          <cell r="BI365">
            <v>0</v>
          </cell>
          <cell r="BK365">
            <v>0</v>
          </cell>
          <cell r="BL365">
            <v>0</v>
          </cell>
          <cell r="BN365">
            <v>0</v>
          </cell>
          <cell r="BO365">
            <v>0</v>
          </cell>
          <cell r="BP365">
            <v>0</v>
          </cell>
        </row>
        <row r="366">
          <cell r="BG366">
            <v>0</v>
          </cell>
          <cell r="BH366">
            <v>0</v>
          </cell>
          <cell r="BI366">
            <v>0</v>
          </cell>
          <cell r="BK366">
            <v>0</v>
          </cell>
          <cell r="BL366">
            <v>0</v>
          </cell>
          <cell r="BN366">
            <v>0</v>
          </cell>
          <cell r="BO366">
            <v>0</v>
          </cell>
          <cell r="BP366">
            <v>0</v>
          </cell>
        </row>
        <row r="367">
          <cell r="BG367">
            <v>0</v>
          </cell>
          <cell r="BH367">
            <v>0</v>
          </cell>
          <cell r="BI367">
            <v>0</v>
          </cell>
          <cell r="BK367">
            <v>0</v>
          </cell>
          <cell r="BL367">
            <v>0</v>
          </cell>
          <cell r="BN367">
            <v>0</v>
          </cell>
          <cell r="BO367">
            <v>0</v>
          </cell>
          <cell r="BP367">
            <v>0</v>
          </cell>
        </row>
        <row r="368">
          <cell r="BG368">
            <v>0</v>
          </cell>
          <cell r="BH368">
            <v>0</v>
          </cell>
          <cell r="BI368">
            <v>0</v>
          </cell>
          <cell r="BK368">
            <v>0</v>
          </cell>
          <cell r="BL368">
            <v>0</v>
          </cell>
          <cell r="BN368">
            <v>0</v>
          </cell>
          <cell r="BO368">
            <v>0</v>
          </cell>
          <cell r="BP368">
            <v>0</v>
          </cell>
        </row>
        <row r="369">
          <cell r="BG369">
            <v>0</v>
          </cell>
          <cell r="BH369">
            <v>0</v>
          </cell>
          <cell r="BI369">
            <v>0</v>
          </cell>
          <cell r="BK369">
            <v>0</v>
          </cell>
          <cell r="BL369">
            <v>0</v>
          </cell>
          <cell r="BN369">
            <v>0</v>
          </cell>
          <cell r="BO369">
            <v>0</v>
          </cell>
          <cell r="BP369">
            <v>0</v>
          </cell>
        </row>
        <row r="370">
          <cell r="BG370">
            <v>0</v>
          </cell>
          <cell r="BH370">
            <v>0</v>
          </cell>
          <cell r="BI370">
            <v>0</v>
          </cell>
          <cell r="BK370">
            <v>0</v>
          </cell>
          <cell r="BL370">
            <v>0</v>
          </cell>
          <cell r="BN370">
            <v>0</v>
          </cell>
          <cell r="BO370">
            <v>0</v>
          </cell>
          <cell r="BP370">
            <v>0</v>
          </cell>
        </row>
        <row r="371">
          <cell r="BG371">
            <v>0</v>
          </cell>
          <cell r="BH371">
            <v>0</v>
          </cell>
          <cell r="BI371">
            <v>0</v>
          </cell>
          <cell r="BK371">
            <v>0</v>
          </cell>
          <cell r="BL371">
            <v>0</v>
          </cell>
          <cell r="BN371">
            <v>0</v>
          </cell>
          <cell r="BO371">
            <v>0</v>
          </cell>
          <cell r="BP371">
            <v>0</v>
          </cell>
        </row>
        <row r="372">
          <cell r="BG372">
            <v>0</v>
          </cell>
          <cell r="BH372">
            <v>0</v>
          </cell>
          <cell r="BI372">
            <v>0</v>
          </cell>
          <cell r="BK372">
            <v>0</v>
          </cell>
          <cell r="BL372">
            <v>0</v>
          </cell>
          <cell r="BN372">
            <v>0</v>
          </cell>
          <cell r="BO372">
            <v>0</v>
          </cell>
          <cell r="BP372">
            <v>0</v>
          </cell>
        </row>
        <row r="373">
          <cell r="BG373">
            <v>0</v>
          </cell>
          <cell r="BH373">
            <v>0</v>
          </cell>
          <cell r="BI373">
            <v>0</v>
          </cell>
          <cell r="BK373">
            <v>0</v>
          </cell>
          <cell r="BL373">
            <v>0</v>
          </cell>
          <cell r="BN373">
            <v>0</v>
          </cell>
          <cell r="BO373">
            <v>0</v>
          </cell>
          <cell r="BP373">
            <v>0</v>
          </cell>
        </row>
        <row r="374">
          <cell r="BG374">
            <v>0</v>
          </cell>
          <cell r="BH374">
            <v>0</v>
          </cell>
          <cell r="BI374">
            <v>0</v>
          </cell>
          <cell r="BK374">
            <v>0</v>
          </cell>
          <cell r="BL374">
            <v>0</v>
          </cell>
          <cell r="BN374">
            <v>0</v>
          </cell>
          <cell r="BO374">
            <v>0</v>
          </cell>
          <cell r="BP374">
            <v>0</v>
          </cell>
        </row>
        <row r="375">
          <cell r="BG375">
            <v>0</v>
          </cell>
          <cell r="BH375">
            <v>0</v>
          </cell>
          <cell r="BI375">
            <v>0</v>
          </cell>
          <cell r="BK375">
            <v>0</v>
          </cell>
          <cell r="BL375">
            <v>0</v>
          </cell>
          <cell r="BN375">
            <v>0</v>
          </cell>
          <cell r="BO375">
            <v>0</v>
          </cell>
          <cell r="BP375">
            <v>0</v>
          </cell>
        </row>
        <row r="376">
          <cell r="BG376">
            <v>0</v>
          </cell>
          <cell r="BH376">
            <v>0</v>
          </cell>
          <cell r="BI376">
            <v>0</v>
          </cell>
          <cell r="BK376">
            <v>0</v>
          </cell>
          <cell r="BL376">
            <v>0</v>
          </cell>
          <cell r="BN376">
            <v>0</v>
          </cell>
          <cell r="BO376">
            <v>0</v>
          </cell>
          <cell r="BP376">
            <v>0</v>
          </cell>
        </row>
        <row r="377">
          <cell r="BG377">
            <v>0</v>
          </cell>
          <cell r="BH377">
            <v>0</v>
          </cell>
          <cell r="BI377">
            <v>0</v>
          </cell>
          <cell r="BK377">
            <v>0</v>
          </cell>
          <cell r="BL377">
            <v>0</v>
          </cell>
          <cell r="BN377">
            <v>0</v>
          </cell>
          <cell r="BO377">
            <v>0</v>
          </cell>
          <cell r="BP377">
            <v>0</v>
          </cell>
        </row>
        <row r="378">
          <cell r="BG378">
            <v>0</v>
          </cell>
          <cell r="BH378">
            <v>0</v>
          </cell>
          <cell r="BI378">
            <v>0</v>
          </cell>
          <cell r="BK378">
            <v>0</v>
          </cell>
          <cell r="BL378">
            <v>0</v>
          </cell>
          <cell r="BN378">
            <v>0</v>
          </cell>
          <cell r="BO378">
            <v>0</v>
          </cell>
          <cell r="BP378">
            <v>0</v>
          </cell>
        </row>
        <row r="379">
          <cell r="BG379">
            <v>0</v>
          </cell>
          <cell r="BH379">
            <v>0</v>
          </cell>
          <cell r="BI379">
            <v>0</v>
          </cell>
          <cell r="BK379">
            <v>0</v>
          </cell>
          <cell r="BL379">
            <v>0</v>
          </cell>
          <cell r="BN379">
            <v>0</v>
          </cell>
          <cell r="BO379">
            <v>0</v>
          </cell>
          <cell r="BP379">
            <v>0</v>
          </cell>
        </row>
        <row r="380">
          <cell r="BG380">
            <v>0</v>
          </cell>
          <cell r="BH380">
            <v>0</v>
          </cell>
          <cell r="BI380">
            <v>0</v>
          </cell>
          <cell r="BK380">
            <v>0</v>
          </cell>
          <cell r="BL380">
            <v>0</v>
          </cell>
          <cell r="BN380">
            <v>0</v>
          </cell>
          <cell r="BO380">
            <v>0</v>
          </cell>
          <cell r="BP380">
            <v>0</v>
          </cell>
        </row>
        <row r="381">
          <cell r="BG381">
            <v>0</v>
          </cell>
          <cell r="BH381">
            <v>0</v>
          </cell>
          <cell r="BI381">
            <v>0</v>
          </cell>
          <cell r="BK381">
            <v>0</v>
          </cell>
          <cell r="BL381">
            <v>0</v>
          </cell>
          <cell r="BN381">
            <v>0</v>
          </cell>
          <cell r="BO381">
            <v>0</v>
          </cell>
          <cell r="BP381">
            <v>0</v>
          </cell>
        </row>
        <row r="382">
          <cell r="BG382">
            <v>0</v>
          </cell>
          <cell r="BH382">
            <v>0</v>
          </cell>
          <cell r="BI382">
            <v>0</v>
          </cell>
          <cell r="BK382">
            <v>0</v>
          </cell>
          <cell r="BL382">
            <v>0</v>
          </cell>
          <cell r="BN382">
            <v>0</v>
          </cell>
          <cell r="BO382">
            <v>0</v>
          </cell>
          <cell r="BP382">
            <v>0</v>
          </cell>
        </row>
        <row r="383">
          <cell r="BG383">
            <v>0</v>
          </cell>
          <cell r="BH383">
            <v>0</v>
          </cell>
          <cell r="BI383">
            <v>0</v>
          </cell>
          <cell r="BK383">
            <v>0</v>
          </cell>
          <cell r="BL383">
            <v>0</v>
          </cell>
          <cell r="BN383">
            <v>0</v>
          </cell>
          <cell r="BO383">
            <v>0</v>
          </cell>
          <cell r="BP383">
            <v>0</v>
          </cell>
        </row>
        <row r="384">
          <cell r="BG384">
            <v>0</v>
          </cell>
          <cell r="BH384">
            <v>0</v>
          </cell>
          <cell r="BI384">
            <v>0</v>
          </cell>
          <cell r="BK384">
            <v>0</v>
          </cell>
          <cell r="BL384">
            <v>0</v>
          </cell>
          <cell r="BN384">
            <v>0</v>
          </cell>
          <cell r="BO384">
            <v>0</v>
          </cell>
          <cell r="BP384">
            <v>0</v>
          </cell>
        </row>
        <row r="385">
          <cell r="BG385">
            <v>0</v>
          </cell>
          <cell r="BH385">
            <v>0</v>
          </cell>
          <cell r="BI385">
            <v>0</v>
          </cell>
          <cell r="BK385">
            <v>0</v>
          </cell>
          <cell r="BL385">
            <v>0</v>
          </cell>
          <cell r="BN385">
            <v>0</v>
          </cell>
          <cell r="BO385">
            <v>0</v>
          </cell>
          <cell r="BP385">
            <v>0</v>
          </cell>
        </row>
        <row r="386">
          <cell r="BG386">
            <v>0</v>
          </cell>
          <cell r="BH386">
            <v>0</v>
          </cell>
          <cell r="BI386">
            <v>0</v>
          </cell>
          <cell r="BK386">
            <v>0</v>
          </cell>
          <cell r="BL386">
            <v>0</v>
          </cell>
          <cell r="BN386">
            <v>0</v>
          </cell>
          <cell r="BO386">
            <v>0</v>
          </cell>
          <cell r="BP386">
            <v>0</v>
          </cell>
        </row>
        <row r="387">
          <cell r="BG387">
            <v>0</v>
          </cell>
          <cell r="BH387">
            <v>0</v>
          </cell>
          <cell r="BI387">
            <v>0</v>
          </cell>
          <cell r="BK387">
            <v>0</v>
          </cell>
          <cell r="BL387">
            <v>0</v>
          </cell>
          <cell r="BN387">
            <v>0</v>
          </cell>
          <cell r="BO387">
            <v>0</v>
          </cell>
          <cell r="BP387">
            <v>0</v>
          </cell>
        </row>
        <row r="388">
          <cell r="BG388">
            <v>0</v>
          </cell>
          <cell r="BH388">
            <v>0</v>
          </cell>
          <cell r="BI388">
            <v>0</v>
          </cell>
          <cell r="BK388">
            <v>0</v>
          </cell>
          <cell r="BL388">
            <v>0</v>
          </cell>
          <cell r="BN388">
            <v>0</v>
          </cell>
          <cell r="BO388">
            <v>0</v>
          </cell>
          <cell r="BP388">
            <v>0</v>
          </cell>
        </row>
        <row r="389">
          <cell r="BG389">
            <v>0</v>
          </cell>
          <cell r="BH389">
            <v>0</v>
          </cell>
          <cell r="BI389">
            <v>0</v>
          </cell>
          <cell r="BK389">
            <v>0</v>
          </cell>
          <cell r="BL389">
            <v>0</v>
          </cell>
          <cell r="BN389">
            <v>0</v>
          </cell>
          <cell r="BO389">
            <v>0</v>
          </cell>
          <cell r="BP389">
            <v>0</v>
          </cell>
        </row>
        <row r="390">
          <cell r="BG390">
            <v>0</v>
          </cell>
          <cell r="BH390">
            <v>0</v>
          </cell>
          <cell r="BI390">
            <v>0</v>
          </cell>
          <cell r="BK390">
            <v>0</v>
          </cell>
          <cell r="BL390">
            <v>0</v>
          </cell>
          <cell r="BN390">
            <v>0</v>
          </cell>
          <cell r="BO390">
            <v>0</v>
          </cell>
          <cell r="BP390">
            <v>0</v>
          </cell>
        </row>
        <row r="391">
          <cell r="BG391">
            <v>0</v>
          </cell>
          <cell r="BH391">
            <v>0</v>
          </cell>
          <cell r="BI391">
            <v>0</v>
          </cell>
          <cell r="BK391">
            <v>0</v>
          </cell>
          <cell r="BL391">
            <v>0</v>
          </cell>
          <cell r="BN391">
            <v>0</v>
          </cell>
          <cell r="BO391">
            <v>0</v>
          </cell>
          <cell r="BP391">
            <v>0</v>
          </cell>
        </row>
        <row r="392">
          <cell r="BG392">
            <v>0</v>
          </cell>
          <cell r="BH392">
            <v>0</v>
          </cell>
          <cell r="BI392">
            <v>0</v>
          </cell>
          <cell r="BK392">
            <v>0</v>
          </cell>
          <cell r="BL392">
            <v>0</v>
          </cell>
          <cell r="BN392">
            <v>0</v>
          </cell>
          <cell r="BO392">
            <v>0</v>
          </cell>
          <cell r="BP392">
            <v>0</v>
          </cell>
        </row>
        <row r="393">
          <cell r="BG393">
            <v>0</v>
          </cell>
          <cell r="BH393">
            <v>0</v>
          </cell>
          <cell r="BI393">
            <v>0</v>
          </cell>
          <cell r="BK393">
            <v>0</v>
          </cell>
          <cell r="BL393">
            <v>0</v>
          </cell>
          <cell r="BN393">
            <v>0</v>
          </cell>
          <cell r="BO393">
            <v>0</v>
          </cell>
          <cell r="BP393">
            <v>0</v>
          </cell>
        </row>
        <row r="394">
          <cell r="BG394">
            <v>0</v>
          </cell>
          <cell r="BH394">
            <v>0</v>
          </cell>
          <cell r="BI394">
            <v>0</v>
          </cell>
          <cell r="BK394">
            <v>0</v>
          </cell>
          <cell r="BL394">
            <v>0</v>
          </cell>
          <cell r="BN394">
            <v>0</v>
          </cell>
          <cell r="BO394">
            <v>0</v>
          </cell>
          <cell r="BP394">
            <v>0</v>
          </cell>
        </row>
        <row r="395">
          <cell r="BG395">
            <v>0</v>
          </cell>
          <cell r="BH395">
            <v>0</v>
          </cell>
          <cell r="BI395">
            <v>0</v>
          </cell>
          <cell r="BK395">
            <v>0</v>
          </cell>
          <cell r="BL395">
            <v>0</v>
          </cell>
          <cell r="BN395">
            <v>0</v>
          </cell>
          <cell r="BO395">
            <v>0</v>
          </cell>
          <cell r="BP395">
            <v>0</v>
          </cell>
        </row>
        <row r="396">
          <cell r="BG396">
            <v>0</v>
          </cell>
          <cell r="BH396">
            <v>0</v>
          </cell>
          <cell r="BI396">
            <v>0</v>
          </cell>
          <cell r="BK396">
            <v>0</v>
          </cell>
          <cell r="BL396">
            <v>0</v>
          </cell>
          <cell r="BN396">
            <v>0</v>
          </cell>
          <cell r="BO396">
            <v>0</v>
          </cell>
          <cell r="BP396">
            <v>0</v>
          </cell>
        </row>
        <row r="397">
          <cell r="BG397">
            <v>0</v>
          </cell>
          <cell r="BH397">
            <v>0</v>
          </cell>
          <cell r="BI397">
            <v>0</v>
          </cell>
          <cell r="BK397">
            <v>0</v>
          </cell>
          <cell r="BL397">
            <v>0</v>
          </cell>
          <cell r="BN397">
            <v>0</v>
          </cell>
          <cell r="BO397">
            <v>0</v>
          </cell>
          <cell r="BP397">
            <v>0</v>
          </cell>
        </row>
        <row r="398">
          <cell r="BG398">
            <v>0</v>
          </cell>
          <cell r="BH398">
            <v>0</v>
          </cell>
          <cell r="BI398">
            <v>0</v>
          </cell>
          <cell r="BK398">
            <v>0</v>
          </cell>
          <cell r="BL398">
            <v>0</v>
          </cell>
          <cell r="BN398">
            <v>0</v>
          </cell>
          <cell r="BO398">
            <v>0</v>
          </cell>
          <cell r="BP398">
            <v>0</v>
          </cell>
        </row>
        <row r="399">
          <cell r="BG399">
            <v>0</v>
          </cell>
          <cell r="BH399">
            <v>0</v>
          </cell>
          <cell r="BI399">
            <v>0</v>
          </cell>
          <cell r="BK399">
            <v>0</v>
          </cell>
          <cell r="BL399">
            <v>0</v>
          </cell>
          <cell r="BN399">
            <v>0</v>
          </cell>
          <cell r="BO399">
            <v>0</v>
          </cell>
          <cell r="BP399">
            <v>0</v>
          </cell>
        </row>
        <row r="400">
          <cell r="BG400">
            <v>0</v>
          </cell>
          <cell r="BH400">
            <v>0</v>
          </cell>
          <cell r="BI400">
            <v>0</v>
          </cell>
          <cell r="BK400">
            <v>0</v>
          </cell>
          <cell r="BL400">
            <v>0</v>
          </cell>
          <cell r="BN400">
            <v>0</v>
          </cell>
          <cell r="BO400">
            <v>0</v>
          </cell>
          <cell r="BP400">
            <v>0</v>
          </cell>
        </row>
        <row r="401">
          <cell r="BG401">
            <v>0</v>
          </cell>
          <cell r="BH401">
            <v>0</v>
          </cell>
          <cell r="BI401">
            <v>0</v>
          </cell>
          <cell r="BK401">
            <v>0</v>
          </cell>
          <cell r="BL401">
            <v>0</v>
          </cell>
          <cell r="BN401">
            <v>0</v>
          </cell>
          <cell r="BO401">
            <v>0</v>
          </cell>
          <cell r="BP401">
            <v>0</v>
          </cell>
        </row>
        <row r="402">
          <cell r="BG402">
            <v>0</v>
          </cell>
          <cell r="BH402">
            <v>0</v>
          </cell>
          <cell r="BI402">
            <v>0</v>
          </cell>
          <cell r="BK402">
            <v>0</v>
          </cell>
          <cell r="BL402">
            <v>0</v>
          </cell>
          <cell r="BN402">
            <v>0</v>
          </cell>
          <cell r="BO402">
            <v>0</v>
          </cell>
          <cell r="BP402">
            <v>0</v>
          </cell>
        </row>
        <row r="403">
          <cell r="BG403">
            <v>0</v>
          </cell>
          <cell r="BH403">
            <v>0</v>
          </cell>
          <cell r="BI403">
            <v>0</v>
          </cell>
          <cell r="BK403">
            <v>0</v>
          </cell>
          <cell r="BL403">
            <v>0</v>
          </cell>
          <cell r="BN403">
            <v>0</v>
          </cell>
          <cell r="BO403">
            <v>0</v>
          </cell>
          <cell r="BP403">
            <v>0</v>
          </cell>
        </row>
        <row r="404">
          <cell r="BG404">
            <v>0</v>
          </cell>
          <cell r="BH404">
            <v>0</v>
          </cell>
          <cell r="BI404">
            <v>0</v>
          </cell>
          <cell r="BK404">
            <v>0</v>
          </cell>
          <cell r="BL404">
            <v>0</v>
          </cell>
          <cell r="BN404">
            <v>0</v>
          </cell>
          <cell r="BO404">
            <v>0</v>
          </cell>
          <cell r="BP404">
            <v>0</v>
          </cell>
        </row>
        <row r="405">
          <cell r="BG405">
            <v>0</v>
          </cell>
          <cell r="BH405">
            <v>0</v>
          </cell>
          <cell r="BI405">
            <v>0</v>
          </cell>
          <cell r="BK405">
            <v>0</v>
          </cell>
          <cell r="BL405">
            <v>0</v>
          </cell>
          <cell r="BN405">
            <v>0</v>
          </cell>
          <cell r="BO405">
            <v>0</v>
          </cell>
          <cell r="BP405">
            <v>0</v>
          </cell>
        </row>
        <row r="406">
          <cell r="BG406">
            <v>0</v>
          </cell>
          <cell r="BH406">
            <v>0</v>
          </cell>
          <cell r="BI406">
            <v>0</v>
          </cell>
          <cell r="BK406">
            <v>0</v>
          </cell>
          <cell r="BL406">
            <v>0</v>
          </cell>
          <cell r="BN406">
            <v>0</v>
          </cell>
          <cell r="BO406">
            <v>0</v>
          </cell>
          <cell r="BP406">
            <v>0</v>
          </cell>
        </row>
        <row r="407">
          <cell r="BG407">
            <v>0</v>
          </cell>
          <cell r="BH407">
            <v>0</v>
          </cell>
          <cell r="BI407">
            <v>0</v>
          </cell>
          <cell r="BK407">
            <v>0</v>
          </cell>
          <cell r="BL407">
            <v>0</v>
          </cell>
          <cell r="BN407">
            <v>0</v>
          </cell>
          <cell r="BO407">
            <v>0</v>
          </cell>
          <cell r="BP407">
            <v>0</v>
          </cell>
        </row>
        <row r="408">
          <cell r="BG408">
            <v>0</v>
          </cell>
          <cell r="BH408">
            <v>0</v>
          </cell>
          <cell r="BI408">
            <v>0</v>
          </cell>
          <cell r="BK408">
            <v>0</v>
          </cell>
          <cell r="BL408">
            <v>0</v>
          </cell>
          <cell r="BN408">
            <v>0</v>
          </cell>
          <cell r="BO408">
            <v>0</v>
          </cell>
          <cell r="BP408">
            <v>0</v>
          </cell>
        </row>
        <row r="409">
          <cell r="BG409">
            <v>0</v>
          </cell>
          <cell r="BH409">
            <v>0</v>
          </cell>
          <cell r="BI409">
            <v>0</v>
          </cell>
          <cell r="BK409">
            <v>0</v>
          </cell>
          <cell r="BL409">
            <v>0</v>
          </cell>
          <cell r="BN409">
            <v>0</v>
          </cell>
          <cell r="BO409">
            <v>0</v>
          </cell>
          <cell r="BP409">
            <v>0</v>
          </cell>
        </row>
        <row r="410">
          <cell r="BG410">
            <v>0</v>
          </cell>
          <cell r="BH410">
            <v>0</v>
          </cell>
          <cell r="BI410">
            <v>0</v>
          </cell>
          <cell r="BK410">
            <v>0</v>
          </cell>
          <cell r="BL410">
            <v>0</v>
          </cell>
          <cell r="BN410">
            <v>0</v>
          </cell>
          <cell r="BO410">
            <v>0</v>
          </cell>
          <cell r="BP410">
            <v>0</v>
          </cell>
        </row>
        <row r="411">
          <cell r="BG411">
            <v>0</v>
          </cell>
          <cell r="BH411">
            <v>0</v>
          </cell>
          <cell r="BI411">
            <v>0</v>
          </cell>
          <cell r="BK411">
            <v>0</v>
          </cell>
          <cell r="BL411">
            <v>0</v>
          </cell>
          <cell r="BN411">
            <v>0</v>
          </cell>
          <cell r="BO411">
            <v>0</v>
          </cell>
          <cell r="BP411">
            <v>0</v>
          </cell>
        </row>
        <row r="412">
          <cell r="BG412">
            <v>0</v>
          </cell>
          <cell r="BH412">
            <v>0</v>
          </cell>
          <cell r="BI412">
            <v>0</v>
          </cell>
          <cell r="BK412">
            <v>0</v>
          </cell>
          <cell r="BL412">
            <v>0</v>
          </cell>
          <cell r="BN412">
            <v>0</v>
          </cell>
          <cell r="BO412">
            <v>0</v>
          </cell>
          <cell r="BP412">
            <v>0</v>
          </cell>
        </row>
        <row r="413">
          <cell r="BG413">
            <v>0</v>
          </cell>
          <cell r="BH413">
            <v>0</v>
          </cell>
          <cell r="BI413">
            <v>0</v>
          </cell>
          <cell r="BK413">
            <v>0</v>
          </cell>
          <cell r="BL413">
            <v>0</v>
          </cell>
          <cell r="BN413">
            <v>0</v>
          </cell>
          <cell r="BO413">
            <v>0</v>
          </cell>
          <cell r="BP413">
            <v>0</v>
          </cell>
        </row>
        <row r="414">
          <cell r="BG414">
            <v>0</v>
          </cell>
          <cell r="BH414">
            <v>0</v>
          </cell>
          <cell r="BI414">
            <v>0</v>
          </cell>
          <cell r="BK414">
            <v>0</v>
          </cell>
          <cell r="BL414">
            <v>0</v>
          </cell>
          <cell r="BN414">
            <v>0</v>
          </cell>
          <cell r="BO414">
            <v>0</v>
          </cell>
          <cell r="BP414">
            <v>0</v>
          </cell>
        </row>
        <row r="415">
          <cell r="BG415">
            <v>0</v>
          </cell>
          <cell r="BH415">
            <v>0</v>
          </cell>
          <cell r="BI415">
            <v>0</v>
          </cell>
          <cell r="BK415">
            <v>0</v>
          </cell>
          <cell r="BL415">
            <v>0</v>
          </cell>
          <cell r="BN415">
            <v>0</v>
          </cell>
          <cell r="BO415">
            <v>0</v>
          </cell>
          <cell r="BP415">
            <v>0</v>
          </cell>
        </row>
        <row r="416">
          <cell r="BG416">
            <v>0</v>
          </cell>
          <cell r="BH416">
            <v>0</v>
          </cell>
          <cell r="BI416">
            <v>0</v>
          </cell>
          <cell r="BK416">
            <v>0</v>
          </cell>
          <cell r="BL416">
            <v>0</v>
          </cell>
          <cell r="BN416">
            <v>0</v>
          </cell>
          <cell r="BO416">
            <v>0</v>
          </cell>
          <cell r="BP416">
            <v>0</v>
          </cell>
        </row>
        <row r="417">
          <cell r="BG417">
            <v>0</v>
          </cell>
          <cell r="BH417">
            <v>0</v>
          </cell>
          <cell r="BI417">
            <v>0</v>
          </cell>
          <cell r="BK417">
            <v>0</v>
          </cell>
          <cell r="BL417">
            <v>0</v>
          </cell>
          <cell r="BN417">
            <v>0</v>
          </cell>
          <cell r="BO417">
            <v>0</v>
          </cell>
          <cell r="BP417">
            <v>0</v>
          </cell>
        </row>
        <row r="418">
          <cell r="BG418">
            <v>0</v>
          </cell>
          <cell r="BH418">
            <v>0</v>
          </cell>
          <cell r="BI418">
            <v>0</v>
          </cell>
          <cell r="BK418">
            <v>0</v>
          </cell>
          <cell r="BL418">
            <v>0</v>
          </cell>
          <cell r="BN418">
            <v>0</v>
          </cell>
          <cell r="BO418">
            <v>0</v>
          </cell>
          <cell r="BP418">
            <v>0</v>
          </cell>
        </row>
        <row r="419">
          <cell r="BG419">
            <v>0</v>
          </cell>
          <cell r="BH419">
            <v>0</v>
          </cell>
          <cell r="BI419">
            <v>0</v>
          </cell>
          <cell r="BK419">
            <v>0</v>
          </cell>
          <cell r="BL419">
            <v>0</v>
          </cell>
          <cell r="BN419">
            <v>0</v>
          </cell>
          <cell r="BO419">
            <v>0</v>
          </cell>
          <cell r="BP419">
            <v>0</v>
          </cell>
        </row>
        <row r="420">
          <cell r="BG420">
            <v>0</v>
          </cell>
          <cell r="BH420">
            <v>0</v>
          </cell>
          <cell r="BI420">
            <v>0</v>
          </cell>
          <cell r="BK420">
            <v>0</v>
          </cell>
          <cell r="BL420">
            <v>0</v>
          </cell>
          <cell r="BN420">
            <v>0</v>
          </cell>
          <cell r="BO420">
            <v>0</v>
          </cell>
          <cell r="BP420">
            <v>0</v>
          </cell>
        </row>
        <row r="421">
          <cell r="BG421">
            <v>0</v>
          </cell>
          <cell r="BH421">
            <v>0</v>
          </cell>
          <cell r="BI421">
            <v>0</v>
          </cell>
          <cell r="BK421">
            <v>0</v>
          </cell>
          <cell r="BL421">
            <v>0</v>
          </cell>
          <cell r="BN421">
            <v>0</v>
          </cell>
          <cell r="BO421">
            <v>0</v>
          </cell>
          <cell r="BP421">
            <v>0</v>
          </cell>
        </row>
        <row r="422">
          <cell r="BG422">
            <v>0</v>
          </cell>
          <cell r="BH422">
            <v>0</v>
          </cell>
          <cell r="BI422">
            <v>0</v>
          </cell>
          <cell r="BK422">
            <v>0</v>
          </cell>
          <cell r="BL422">
            <v>0</v>
          </cell>
          <cell r="BN422">
            <v>0</v>
          </cell>
          <cell r="BO422">
            <v>0</v>
          </cell>
          <cell r="BP422">
            <v>0</v>
          </cell>
        </row>
        <row r="423">
          <cell r="BG423">
            <v>0</v>
          </cell>
          <cell r="BH423">
            <v>0</v>
          </cell>
          <cell r="BI423">
            <v>0</v>
          </cell>
          <cell r="BK423">
            <v>0</v>
          </cell>
          <cell r="BL423">
            <v>0</v>
          </cell>
          <cell r="BN423">
            <v>0</v>
          </cell>
          <cell r="BO423">
            <v>0</v>
          </cell>
          <cell r="BP423">
            <v>0</v>
          </cell>
        </row>
        <row r="424">
          <cell r="BG424">
            <v>0</v>
          </cell>
          <cell r="BH424">
            <v>0</v>
          </cell>
          <cell r="BI424">
            <v>0</v>
          </cell>
          <cell r="BK424">
            <v>0</v>
          </cell>
          <cell r="BL424">
            <v>0</v>
          </cell>
          <cell r="BN424">
            <v>0</v>
          </cell>
          <cell r="BO424">
            <v>0</v>
          </cell>
          <cell r="BP424">
            <v>0</v>
          </cell>
        </row>
        <row r="425">
          <cell r="BG425">
            <v>0</v>
          </cell>
          <cell r="BH425">
            <v>0</v>
          </cell>
          <cell r="BI425">
            <v>0</v>
          </cell>
          <cell r="BK425">
            <v>0</v>
          </cell>
          <cell r="BL425">
            <v>0</v>
          </cell>
          <cell r="BN425">
            <v>0</v>
          </cell>
          <cell r="BO425">
            <v>0</v>
          </cell>
          <cell r="BP425">
            <v>0</v>
          </cell>
        </row>
        <row r="426">
          <cell r="BG426">
            <v>0</v>
          </cell>
          <cell r="BH426">
            <v>0</v>
          </cell>
          <cell r="BI426">
            <v>0</v>
          </cell>
          <cell r="BK426">
            <v>0</v>
          </cell>
          <cell r="BL426">
            <v>0</v>
          </cell>
          <cell r="BN426">
            <v>0</v>
          </cell>
          <cell r="BO426">
            <v>0</v>
          </cell>
          <cell r="BP426">
            <v>0</v>
          </cell>
        </row>
        <row r="427">
          <cell r="BG427">
            <v>0</v>
          </cell>
          <cell r="BH427">
            <v>0</v>
          </cell>
          <cell r="BI427">
            <v>0</v>
          </cell>
          <cell r="BK427">
            <v>0</v>
          </cell>
          <cell r="BL427">
            <v>0</v>
          </cell>
          <cell r="BN427">
            <v>0</v>
          </cell>
          <cell r="BO427">
            <v>0</v>
          </cell>
          <cell r="BP427">
            <v>0</v>
          </cell>
        </row>
        <row r="428">
          <cell r="BG428">
            <v>0</v>
          </cell>
          <cell r="BH428">
            <v>0</v>
          </cell>
          <cell r="BI428">
            <v>0</v>
          </cell>
          <cell r="BK428">
            <v>0</v>
          </cell>
          <cell r="BL428">
            <v>0</v>
          </cell>
          <cell r="BN428">
            <v>0</v>
          </cell>
          <cell r="BO428">
            <v>0</v>
          </cell>
          <cell r="BP428">
            <v>0</v>
          </cell>
        </row>
        <row r="429">
          <cell r="BG429">
            <v>0</v>
          </cell>
          <cell r="BH429">
            <v>0</v>
          </cell>
          <cell r="BI429">
            <v>0</v>
          </cell>
          <cell r="BK429">
            <v>0</v>
          </cell>
          <cell r="BL429">
            <v>0</v>
          </cell>
          <cell r="BN429">
            <v>0</v>
          </cell>
          <cell r="BO429">
            <v>0</v>
          </cell>
          <cell r="BP429">
            <v>0</v>
          </cell>
        </row>
        <row r="430">
          <cell r="BG430">
            <v>0</v>
          </cell>
          <cell r="BH430">
            <v>0</v>
          </cell>
          <cell r="BI430">
            <v>0</v>
          </cell>
          <cell r="BK430">
            <v>0</v>
          </cell>
          <cell r="BL430">
            <v>0</v>
          </cell>
          <cell r="BN430">
            <v>0</v>
          </cell>
          <cell r="BO430">
            <v>0</v>
          </cell>
          <cell r="BP430">
            <v>0</v>
          </cell>
        </row>
        <row r="431">
          <cell r="BG431">
            <v>0</v>
          </cell>
          <cell r="BH431">
            <v>0</v>
          </cell>
          <cell r="BI431">
            <v>0</v>
          </cell>
          <cell r="BK431">
            <v>0</v>
          </cell>
          <cell r="BL431">
            <v>0</v>
          </cell>
          <cell r="BN431">
            <v>0</v>
          </cell>
          <cell r="BO431">
            <v>0</v>
          </cell>
          <cell r="BP431">
            <v>0</v>
          </cell>
        </row>
        <row r="432">
          <cell r="BG432">
            <v>0</v>
          </cell>
          <cell r="BH432">
            <v>0</v>
          </cell>
          <cell r="BI432">
            <v>0</v>
          </cell>
          <cell r="BK432">
            <v>0</v>
          </cell>
          <cell r="BL432">
            <v>0</v>
          </cell>
          <cell r="BN432">
            <v>0</v>
          </cell>
          <cell r="BO432">
            <v>0</v>
          </cell>
          <cell r="BP432">
            <v>0</v>
          </cell>
        </row>
        <row r="433">
          <cell r="BG433">
            <v>0</v>
          </cell>
          <cell r="BH433">
            <v>0</v>
          </cell>
          <cell r="BI433">
            <v>0</v>
          </cell>
          <cell r="BK433">
            <v>0</v>
          </cell>
          <cell r="BL433">
            <v>0</v>
          </cell>
          <cell r="BN433">
            <v>0</v>
          </cell>
          <cell r="BO433">
            <v>0</v>
          </cell>
          <cell r="BP433">
            <v>0</v>
          </cell>
        </row>
        <row r="434">
          <cell r="BG434">
            <v>0</v>
          </cell>
          <cell r="BH434">
            <v>0</v>
          </cell>
          <cell r="BI434">
            <v>0</v>
          </cell>
          <cell r="BK434">
            <v>0</v>
          </cell>
          <cell r="BL434">
            <v>0</v>
          </cell>
          <cell r="BN434">
            <v>0</v>
          </cell>
          <cell r="BO434">
            <v>0</v>
          </cell>
          <cell r="BP434">
            <v>0</v>
          </cell>
        </row>
        <row r="435">
          <cell r="BG435">
            <v>0</v>
          </cell>
          <cell r="BH435">
            <v>0</v>
          </cell>
          <cell r="BI435">
            <v>0</v>
          </cell>
          <cell r="BK435">
            <v>0</v>
          </cell>
          <cell r="BL435">
            <v>0</v>
          </cell>
          <cell r="BN435">
            <v>0</v>
          </cell>
          <cell r="BO435">
            <v>0</v>
          </cell>
          <cell r="BP435">
            <v>0</v>
          </cell>
        </row>
        <row r="436">
          <cell r="BG436">
            <v>0</v>
          </cell>
          <cell r="BH436">
            <v>0</v>
          </cell>
          <cell r="BI436">
            <v>0</v>
          </cell>
          <cell r="BK436">
            <v>0</v>
          </cell>
          <cell r="BL436">
            <v>0</v>
          </cell>
          <cell r="BN436">
            <v>0</v>
          </cell>
          <cell r="BO436">
            <v>0</v>
          </cell>
          <cell r="BP436">
            <v>0</v>
          </cell>
        </row>
        <row r="437">
          <cell r="BG437">
            <v>0</v>
          </cell>
          <cell r="BH437">
            <v>0</v>
          </cell>
          <cell r="BI437">
            <v>0</v>
          </cell>
          <cell r="BK437">
            <v>0</v>
          </cell>
          <cell r="BL437">
            <v>0</v>
          </cell>
          <cell r="BN437">
            <v>0</v>
          </cell>
          <cell r="BO437">
            <v>0</v>
          </cell>
          <cell r="BP437">
            <v>0</v>
          </cell>
        </row>
        <row r="438">
          <cell r="BG438">
            <v>0</v>
          </cell>
          <cell r="BH438">
            <v>0</v>
          </cell>
          <cell r="BI438">
            <v>0</v>
          </cell>
          <cell r="BK438">
            <v>0</v>
          </cell>
          <cell r="BL438">
            <v>0</v>
          </cell>
          <cell r="BN438">
            <v>0</v>
          </cell>
          <cell r="BO438">
            <v>0</v>
          </cell>
          <cell r="BP438">
            <v>0</v>
          </cell>
        </row>
        <row r="439">
          <cell r="BG439">
            <v>0</v>
          </cell>
          <cell r="BH439">
            <v>0</v>
          </cell>
          <cell r="BI439">
            <v>0</v>
          </cell>
          <cell r="BK439">
            <v>0</v>
          </cell>
          <cell r="BL439">
            <v>0</v>
          </cell>
          <cell r="BN439">
            <v>0</v>
          </cell>
          <cell r="BO439">
            <v>0</v>
          </cell>
          <cell r="BP439">
            <v>0</v>
          </cell>
        </row>
        <row r="440">
          <cell r="BG440">
            <v>0</v>
          </cell>
          <cell r="BH440">
            <v>0</v>
          </cell>
          <cell r="BI440">
            <v>0</v>
          </cell>
          <cell r="BK440">
            <v>0</v>
          </cell>
          <cell r="BL440">
            <v>0</v>
          </cell>
          <cell r="BN440">
            <v>0</v>
          </cell>
          <cell r="BO440">
            <v>0</v>
          </cell>
          <cell r="BP440">
            <v>0</v>
          </cell>
        </row>
        <row r="441">
          <cell r="BG441">
            <v>0</v>
          </cell>
          <cell r="BH441">
            <v>0</v>
          </cell>
          <cell r="BI441">
            <v>0</v>
          </cell>
          <cell r="BK441">
            <v>0</v>
          </cell>
          <cell r="BL441">
            <v>0</v>
          </cell>
          <cell r="BN441">
            <v>0</v>
          </cell>
          <cell r="BO441">
            <v>0</v>
          </cell>
          <cell r="BP441">
            <v>0</v>
          </cell>
        </row>
        <row r="442">
          <cell r="BG442">
            <v>0</v>
          </cell>
          <cell r="BH442">
            <v>0</v>
          </cell>
          <cell r="BI442">
            <v>0</v>
          </cell>
          <cell r="BK442">
            <v>0</v>
          </cell>
          <cell r="BL442">
            <v>0</v>
          </cell>
          <cell r="BN442">
            <v>0</v>
          </cell>
          <cell r="BO442">
            <v>0</v>
          </cell>
          <cell r="BP442">
            <v>0</v>
          </cell>
        </row>
        <row r="443">
          <cell r="BG443">
            <v>0</v>
          </cell>
          <cell r="BH443">
            <v>0</v>
          </cell>
          <cell r="BI443">
            <v>0</v>
          </cell>
          <cell r="BK443">
            <v>0</v>
          </cell>
          <cell r="BL443">
            <v>0</v>
          </cell>
          <cell r="BN443">
            <v>0</v>
          </cell>
          <cell r="BO443">
            <v>0</v>
          </cell>
          <cell r="BP443">
            <v>0</v>
          </cell>
        </row>
        <row r="444">
          <cell r="BG444">
            <v>0</v>
          </cell>
          <cell r="BH444">
            <v>0</v>
          </cell>
          <cell r="BI444">
            <v>0</v>
          </cell>
          <cell r="BK444">
            <v>0</v>
          </cell>
          <cell r="BL444">
            <v>0</v>
          </cell>
          <cell r="BN444">
            <v>0</v>
          </cell>
          <cell r="BO444">
            <v>0</v>
          </cell>
          <cell r="BP444">
            <v>0</v>
          </cell>
        </row>
        <row r="445">
          <cell r="BG445">
            <v>0</v>
          </cell>
          <cell r="BH445">
            <v>0</v>
          </cell>
          <cell r="BI445">
            <v>0</v>
          </cell>
          <cell r="BK445">
            <v>0</v>
          </cell>
          <cell r="BL445">
            <v>0</v>
          </cell>
          <cell r="BN445">
            <v>0</v>
          </cell>
          <cell r="BO445">
            <v>0</v>
          </cell>
          <cell r="BP445">
            <v>0</v>
          </cell>
        </row>
        <row r="446">
          <cell r="BG446">
            <v>0</v>
          </cell>
          <cell r="BH446">
            <v>0</v>
          </cell>
          <cell r="BI446">
            <v>0</v>
          </cell>
          <cell r="BK446">
            <v>0</v>
          </cell>
          <cell r="BL446">
            <v>0</v>
          </cell>
          <cell r="BN446">
            <v>0</v>
          </cell>
          <cell r="BO446">
            <v>0</v>
          </cell>
          <cell r="BP446">
            <v>0</v>
          </cell>
        </row>
        <row r="447">
          <cell r="BG447">
            <v>0</v>
          </cell>
          <cell r="BH447">
            <v>0</v>
          </cell>
          <cell r="BI447">
            <v>0</v>
          </cell>
          <cell r="BK447">
            <v>0</v>
          </cell>
          <cell r="BL447">
            <v>0</v>
          </cell>
          <cell r="BN447">
            <v>0</v>
          </cell>
          <cell r="BO447">
            <v>0</v>
          </cell>
          <cell r="BP447">
            <v>0</v>
          </cell>
        </row>
        <row r="448">
          <cell r="BG448">
            <v>0</v>
          </cell>
          <cell r="BH448">
            <v>0</v>
          </cell>
          <cell r="BI448">
            <v>0</v>
          </cell>
          <cell r="BK448">
            <v>0</v>
          </cell>
          <cell r="BL448">
            <v>0</v>
          </cell>
          <cell r="BN448">
            <v>0</v>
          </cell>
          <cell r="BO448">
            <v>0</v>
          </cell>
          <cell r="BP448">
            <v>0</v>
          </cell>
        </row>
        <row r="449">
          <cell r="BG449">
            <v>0</v>
          </cell>
          <cell r="BH449">
            <v>0</v>
          </cell>
          <cell r="BI449">
            <v>0</v>
          </cell>
          <cell r="BK449">
            <v>0</v>
          </cell>
          <cell r="BL449">
            <v>0</v>
          </cell>
          <cell r="BN449">
            <v>0</v>
          </cell>
          <cell r="BO449">
            <v>0</v>
          </cell>
          <cell r="BP449">
            <v>0</v>
          </cell>
        </row>
        <row r="450">
          <cell r="BG450">
            <v>0</v>
          </cell>
          <cell r="BH450">
            <v>0</v>
          </cell>
          <cell r="BI450">
            <v>0</v>
          </cell>
          <cell r="BK450">
            <v>0</v>
          </cell>
          <cell r="BL450">
            <v>0</v>
          </cell>
          <cell r="BN450">
            <v>0</v>
          </cell>
          <cell r="BO450">
            <v>0</v>
          </cell>
          <cell r="BP450">
            <v>0</v>
          </cell>
        </row>
        <row r="451">
          <cell r="BG451">
            <v>0</v>
          </cell>
          <cell r="BH451">
            <v>0</v>
          </cell>
          <cell r="BI451">
            <v>0</v>
          </cell>
          <cell r="BK451">
            <v>0</v>
          </cell>
          <cell r="BL451">
            <v>0</v>
          </cell>
          <cell r="BN451">
            <v>0</v>
          </cell>
          <cell r="BO451">
            <v>0</v>
          </cell>
          <cell r="BP451">
            <v>0</v>
          </cell>
        </row>
        <row r="452">
          <cell r="BG452">
            <v>0</v>
          </cell>
          <cell r="BH452">
            <v>0</v>
          </cell>
          <cell r="BI452">
            <v>0</v>
          </cell>
          <cell r="BK452">
            <v>0</v>
          </cell>
          <cell r="BL452">
            <v>0</v>
          </cell>
          <cell r="BN452">
            <v>0</v>
          </cell>
          <cell r="BO452">
            <v>0</v>
          </cell>
          <cell r="BP452">
            <v>0</v>
          </cell>
        </row>
        <row r="453">
          <cell r="BG453">
            <v>0</v>
          </cell>
          <cell r="BH453">
            <v>0</v>
          </cell>
          <cell r="BI453">
            <v>0</v>
          </cell>
          <cell r="BK453">
            <v>0</v>
          </cell>
          <cell r="BL453">
            <v>0</v>
          </cell>
          <cell r="BN453">
            <v>0</v>
          </cell>
          <cell r="BO453">
            <v>0</v>
          </cell>
          <cell r="BP453">
            <v>0</v>
          </cell>
        </row>
        <row r="454">
          <cell r="BG454">
            <v>0</v>
          </cell>
          <cell r="BH454">
            <v>0</v>
          </cell>
          <cell r="BI454">
            <v>0</v>
          </cell>
          <cell r="BK454">
            <v>0</v>
          </cell>
          <cell r="BL454">
            <v>0</v>
          </cell>
          <cell r="BN454">
            <v>0</v>
          </cell>
          <cell r="BO454">
            <v>0</v>
          </cell>
          <cell r="BP454">
            <v>0</v>
          </cell>
        </row>
        <row r="455">
          <cell r="BG455">
            <v>0</v>
          </cell>
          <cell r="BH455">
            <v>0</v>
          </cell>
          <cell r="BI455">
            <v>0</v>
          </cell>
          <cell r="BK455">
            <v>0</v>
          </cell>
          <cell r="BL455">
            <v>0</v>
          </cell>
          <cell r="BN455">
            <v>0</v>
          </cell>
          <cell r="BO455">
            <v>0</v>
          </cell>
          <cell r="BP455">
            <v>0</v>
          </cell>
        </row>
        <row r="456">
          <cell r="BG456">
            <v>0</v>
          </cell>
          <cell r="BH456">
            <v>0</v>
          </cell>
          <cell r="BI456">
            <v>0</v>
          </cell>
          <cell r="BK456">
            <v>0</v>
          </cell>
          <cell r="BL456">
            <v>0</v>
          </cell>
          <cell r="BN456">
            <v>0</v>
          </cell>
          <cell r="BO456">
            <v>0</v>
          </cell>
          <cell r="BP456">
            <v>0</v>
          </cell>
        </row>
        <row r="457">
          <cell r="BG457">
            <v>0</v>
          </cell>
          <cell r="BH457">
            <v>0</v>
          </cell>
          <cell r="BI457">
            <v>0</v>
          </cell>
          <cell r="BK457">
            <v>0</v>
          </cell>
          <cell r="BL457">
            <v>0</v>
          </cell>
          <cell r="BN457">
            <v>0</v>
          </cell>
          <cell r="BO457">
            <v>0</v>
          </cell>
          <cell r="BP457">
            <v>0</v>
          </cell>
        </row>
        <row r="458">
          <cell r="BG458">
            <v>0</v>
          </cell>
          <cell r="BH458">
            <v>0</v>
          </cell>
          <cell r="BI458">
            <v>0</v>
          </cell>
          <cell r="BK458">
            <v>0</v>
          </cell>
          <cell r="BL458">
            <v>0</v>
          </cell>
          <cell r="BN458">
            <v>0</v>
          </cell>
          <cell r="BO458">
            <v>0</v>
          </cell>
          <cell r="BP458">
            <v>0</v>
          </cell>
        </row>
        <row r="459">
          <cell r="BG459">
            <v>0</v>
          </cell>
          <cell r="BH459">
            <v>0</v>
          </cell>
          <cell r="BI459">
            <v>0</v>
          </cell>
          <cell r="BK459">
            <v>0</v>
          </cell>
          <cell r="BL459">
            <v>0</v>
          </cell>
          <cell r="BN459">
            <v>0</v>
          </cell>
          <cell r="BO459">
            <v>0</v>
          </cell>
          <cell r="BP459">
            <v>0</v>
          </cell>
        </row>
        <row r="460">
          <cell r="BG460">
            <v>0</v>
          </cell>
          <cell r="BH460">
            <v>0</v>
          </cell>
          <cell r="BI460">
            <v>0</v>
          </cell>
          <cell r="BK460">
            <v>0</v>
          </cell>
          <cell r="BL460">
            <v>0</v>
          </cell>
          <cell r="BN460">
            <v>0</v>
          </cell>
          <cell r="BO460">
            <v>0</v>
          </cell>
          <cell r="BP460">
            <v>0</v>
          </cell>
        </row>
        <row r="461">
          <cell r="BG461">
            <v>0</v>
          </cell>
          <cell r="BH461">
            <v>0</v>
          </cell>
          <cell r="BI461">
            <v>0</v>
          </cell>
          <cell r="BK461">
            <v>0</v>
          </cell>
          <cell r="BL461">
            <v>0</v>
          </cell>
          <cell r="BN461">
            <v>0</v>
          </cell>
          <cell r="BO461">
            <v>0</v>
          </cell>
          <cell r="BP461">
            <v>0</v>
          </cell>
        </row>
        <row r="462">
          <cell r="BG462">
            <v>0</v>
          </cell>
          <cell r="BH462">
            <v>0</v>
          </cell>
          <cell r="BI462">
            <v>0</v>
          </cell>
          <cell r="BK462">
            <v>0</v>
          </cell>
          <cell r="BL462">
            <v>0</v>
          </cell>
          <cell r="BN462">
            <v>0</v>
          </cell>
          <cell r="BO462">
            <v>0</v>
          </cell>
          <cell r="BP462">
            <v>0</v>
          </cell>
        </row>
        <row r="463">
          <cell r="BG463">
            <v>0</v>
          </cell>
          <cell r="BH463">
            <v>0</v>
          </cell>
          <cell r="BI463">
            <v>0</v>
          </cell>
          <cell r="BK463">
            <v>0</v>
          </cell>
          <cell r="BL463">
            <v>0</v>
          </cell>
          <cell r="BN463">
            <v>0</v>
          </cell>
          <cell r="BO463">
            <v>0</v>
          </cell>
          <cell r="BP463">
            <v>0</v>
          </cell>
        </row>
        <row r="464">
          <cell r="BG464">
            <v>0</v>
          </cell>
          <cell r="BH464">
            <v>0</v>
          </cell>
          <cell r="BI464">
            <v>0</v>
          </cell>
          <cell r="BK464">
            <v>0</v>
          </cell>
          <cell r="BL464">
            <v>0</v>
          </cell>
          <cell r="BN464">
            <v>0</v>
          </cell>
          <cell r="BO464">
            <v>0</v>
          </cell>
          <cell r="BP464">
            <v>0</v>
          </cell>
        </row>
        <row r="465">
          <cell r="BG465">
            <v>0</v>
          </cell>
          <cell r="BH465">
            <v>0</v>
          </cell>
          <cell r="BI465">
            <v>0</v>
          </cell>
          <cell r="BK465">
            <v>0</v>
          </cell>
          <cell r="BL465">
            <v>0</v>
          </cell>
          <cell r="BN465">
            <v>0</v>
          </cell>
          <cell r="BO465">
            <v>0</v>
          </cell>
          <cell r="BP465">
            <v>0</v>
          </cell>
        </row>
        <row r="466">
          <cell r="BG466">
            <v>0</v>
          </cell>
          <cell r="BH466">
            <v>0</v>
          </cell>
          <cell r="BI466">
            <v>0</v>
          </cell>
          <cell r="BK466">
            <v>0</v>
          </cell>
          <cell r="BL466">
            <v>0</v>
          </cell>
          <cell r="BN466">
            <v>0</v>
          </cell>
          <cell r="BO466">
            <v>0</v>
          </cell>
          <cell r="BP466">
            <v>0</v>
          </cell>
        </row>
        <row r="467">
          <cell r="BG467">
            <v>0</v>
          </cell>
          <cell r="BH467">
            <v>0</v>
          </cell>
          <cell r="BI467">
            <v>0</v>
          </cell>
          <cell r="BK467">
            <v>0</v>
          </cell>
          <cell r="BL467">
            <v>0</v>
          </cell>
          <cell r="BN467">
            <v>0</v>
          </cell>
          <cell r="BO467">
            <v>0</v>
          </cell>
          <cell r="BP467">
            <v>0</v>
          </cell>
        </row>
        <row r="468">
          <cell r="BG468">
            <v>0</v>
          </cell>
          <cell r="BH468">
            <v>0</v>
          </cell>
          <cell r="BI468">
            <v>0</v>
          </cell>
          <cell r="BK468">
            <v>0</v>
          </cell>
          <cell r="BL468">
            <v>0</v>
          </cell>
          <cell r="BN468">
            <v>0</v>
          </cell>
          <cell r="BO468">
            <v>0</v>
          </cell>
          <cell r="BP468">
            <v>0</v>
          </cell>
        </row>
        <row r="469">
          <cell r="BG469">
            <v>0</v>
          </cell>
          <cell r="BH469">
            <v>0</v>
          </cell>
          <cell r="BI469">
            <v>0</v>
          </cell>
          <cell r="BK469">
            <v>0</v>
          </cell>
          <cell r="BL469">
            <v>0</v>
          </cell>
          <cell r="BN469">
            <v>0</v>
          </cell>
          <cell r="BO469">
            <v>0</v>
          </cell>
          <cell r="BP469">
            <v>0</v>
          </cell>
        </row>
        <row r="470">
          <cell r="BG470">
            <v>0</v>
          </cell>
          <cell r="BH470">
            <v>0</v>
          </cell>
          <cell r="BI470">
            <v>0</v>
          </cell>
          <cell r="BK470">
            <v>0</v>
          </cell>
          <cell r="BL470">
            <v>0</v>
          </cell>
          <cell r="BN470">
            <v>0</v>
          </cell>
          <cell r="BO470">
            <v>0</v>
          </cell>
          <cell r="BP470">
            <v>0</v>
          </cell>
        </row>
        <row r="471">
          <cell r="BG471">
            <v>0</v>
          </cell>
          <cell r="BH471">
            <v>0</v>
          </cell>
          <cell r="BI471">
            <v>0</v>
          </cell>
          <cell r="BK471">
            <v>0</v>
          </cell>
          <cell r="BL471">
            <v>0</v>
          </cell>
          <cell r="BN471">
            <v>0</v>
          </cell>
          <cell r="BO471">
            <v>0</v>
          </cell>
          <cell r="BP471">
            <v>0</v>
          </cell>
        </row>
        <row r="472">
          <cell r="BG472">
            <v>0</v>
          </cell>
          <cell r="BH472">
            <v>0</v>
          </cell>
          <cell r="BI472">
            <v>0</v>
          </cell>
          <cell r="BK472">
            <v>0</v>
          </cell>
          <cell r="BL472">
            <v>0</v>
          </cell>
          <cell r="BN472">
            <v>0</v>
          </cell>
          <cell r="BO472">
            <v>0</v>
          </cell>
          <cell r="BP472">
            <v>0</v>
          </cell>
        </row>
        <row r="473">
          <cell r="BG473">
            <v>0</v>
          </cell>
          <cell r="BH473">
            <v>0</v>
          </cell>
          <cell r="BI473">
            <v>0</v>
          </cell>
          <cell r="BK473">
            <v>0</v>
          </cell>
          <cell r="BL473">
            <v>0</v>
          </cell>
          <cell r="BN473">
            <v>0</v>
          </cell>
          <cell r="BO473">
            <v>0</v>
          </cell>
          <cell r="BP473">
            <v>0</v>
          </cell>
        </row>
        <row r="474">
          <cell r="BG474">
            <v>0</v>
          </cell>
          <cell r="BH474">
            <v>0</v>
          </cell>
          <cell r="BI474">
            <v>0</v>
          </cell>
          <cell r="BK474">
            <v>0</v>
          </cell>
          <cell r="BL474">
            <v>0</v>
          </cell>
          <cell r="BN474">
            <v>0</v>
          </cell>
          <cell r="BO474">
            <v>0</v>
          </cell>
          <cell r="BP474">
            <v>0</v>
          </cell>
        </row>
        <row r="475">
          <cell r="BG475">
            <v>0</v>
          </cell>
          <cell r="BH475">
            <v>0</v>
          </cell>
          <cell r="BI475">
            <v>0</v>
          </cell>
          <cell r="BK475">
            <v>0</v>
          </cell>
          <cell r="BL475">
            <v>0</v>
          </cell>
          <cell r="BN475">
            <v>0</v>
          </cell>
          <cell r="BO475">
            <v>0</v>
          </cell>
          <cell r="BP475">
            <v>0</v>
          </cell>
        </row>
        <row r="476">
          <cell r="BG476">
            <v>0</v>
          </cell>
          <cell r="BH476">
            <v>0</v>
          </cell>
          <cell r="BI476">
            <v>0</v>
          </cell>
          <cell r="BK476">
            <v>0</v>
          </cell>
          <cell r="BL476">
            <v>0</v>
          </cell>
          <cell r="BN476">
            <v>0</v>
          </cell>
          <cell r="BO476">
            <v>0</v>
          </cell>
          <cell r="BP476">
            <v>0</v>
          </cell>
        </row>
        <row r="477">
          <cell r="BG477">
            <v>0</v>
          </cell>
          <cell r="BH477">
            <v>0</v>
          </cell>
          <cell r="BI477">
            <v>0</v>
          </cell>
          <cell r="BK477">
            <v>0</v>
          </cell>
          <cell r="BL477">
            <v>0</v>
          </cell>
          <cell r="BN477">
            <v>0</v>
          </cell>
          <cell r="BO477">
            <v>0</v>
          </cell>
          <cell r="BP477">
            <v>0</v>
          </cell>
        </row>
        <row r="478">
          <cell r="BG478">
            <v>0</v>
          </cell>
          <cell r="BH478">
            <v>0</v>
          </cell>
          <cell r="BI478">
            <v>0</v>
          </cell>
          <cell r="BK478">
            <v>0</v>
          </cell>
          <cell r="BL478">
            <v>0</v>
          </cell>
          <cell r="BN478">
            <v>0</v>
          </cell>
          <cell r="BO478">
            <v>0</v>
          </cell>
          <cell r="BP478">
            <v>0</v>
          </cell>
        </row>
        <row r="479">
          <cell r="BG479">
            <v>0</v>
          </cell>
          <cell r="BH479">
            <v>0</v>
          </cell>
          <cell r="BI479">
            <v>0</v>
          </cell>
          <cell r="BK479">
            <v>0</v>
          </cell>
          <cell r="BL479">
            <v>0</v>
          </cell>
          <cell r="BN479">
            <v>0</v>
          </cell>
          <cell r="BO479">
            <v>0</v>
          </cell>
          <cell r="BP479">
            <v>0</v>
          </cell>
        </row>
        <row r="480">
          <cell r="BG480">
            <v>0</v>
          </cell>
          <cell r="BH480">
            <v>0</v>
          </cell>
          <cell r="BI480">
            <v>0</v>
          </cell>
          <cell r="BK480">
            <v>0</v>
          </cell>
          <cell r="BL480">
            <v>0</v>
          </cell>
          <cell r="BN480">
            <v>0</v>
          </cell>
          <cell r="BO480">
            <v>0</v>
          </cell>
          <cell r="BP480">
            <v>0</v>
          </cell>
        </row>
        <row r="481">
          <cell r="BG481">
            <v>0</v>
          </cell>
          <cell r="BH481">
            <v>0</v>
          </cell>
          <cell r="BI481">
            <v>0</v>
          </cell>
          <cell r="BK481">
            <v>0</v>
          </cell>
          <cell r="BL481">
            <v>0</v>
          </cell>
          <cell r="BN481">
            <v>0</v>
          </cell>
          <cell r="BO481">
            <v>0</v>
          </cell>
          <cell r="BP481">
            <v>0</v>
          </cell>
        </row>
        <row r="482">
          <cell r="BG482">
            <v>0</v>
          </cell>
          <cell r="BH482">
            <v>0</v>
          </cell>
          <cell r="BI482">
            <v>0</v>
          </cell>
          <cell r="BK482">
            <v>0</v>
          </cell>
          <cell r="BL482">
            <v>0</v>
          </cell>
          <cell r="BN482">
            <v>0</v>
          </cell>
          <cell r="BO482">
            <v>0</v>
          </cell>
          <cell r="BP482">
            <v>0</v>
          </cell>
        </row>
        <row r="483">
          <cell r="BG483">
            <v>0</v>
          </cell>
          <cell r="BH483">
            <v>0</v>
          </cell>
          <cell r="BI483">
            <v>0</v>
          </cell>
          <cell r="BK483">
            <v>0</v>
          </cell>
          <cell r="BL483">
            <v>0</v>
          </cell>
          <cell r="BN483">
            <v>0</v>
          </cell>
          <cell r="BO483">
            <v>0</v>
          </cell>
          <cell r="BP483">
            <v>0</v>
          </cell>
        </row>
        <row r="484">
          <cell r="BG484">
            <v>0</v>
          </cell>
          <cell r="BH484">
            <v>0</v>
          </cell>
          <cell r="BI484">
            <v>0</v>
          </cell>
          <cell r="BK484">
            <v>0</v>
          </cell>
          <cell r="BL484">
            <v>0</v>
          </cell>
          <cell r="BN484">
            <v>0</v>
          </cell>
          <cell r="BO484">
            <v>0</v>
          </cell>
          <cell r="BP484">
            <v>0</v>
          </cell>
        </row>
        <row r="485">
          <cell r="BG485">
            <v>0</v>
          </cell>
          <cell r="BH485">
            <v>0</v>
          </cell>
          <cell r="BI485">
            <v>0</v>
          </cell>
          <cell r="BK485">
            <v>0</v>
          </cell>
          <cell r="BL485">
            <v>0</v>
          </cell>
          <cell r="BN485">
            <v>0</v>
          </cell>
          <cell r="BO485">
            <v>0</v>
          </cell>
          <cell r="BP485">
            <v>0</v>
          </cell>
        </row>
        <row r="486">
          <cell r="BG486">
            <v>0</v>
          </cell>
          <cell r="BH486">
            <v>0</v>
          </cell>
          <cell r="BI486">
            <v>0</v>
          </cell>
          <cell r="BK486">
            <v>0</v>
          </cell>
          <cell r="BL486">
            <v>0</v>
          </cell>
          <cell r="BN486">
            <v>0</v>
          </cell>
          <cell r="BO486">
            <v>0</v>
          </cell>
          <cell r="BP486">
            <v>0</v>
          </cell>
        </row>
        <row r="487">
          <cell r="BG487">
            <v>0</v>
          </cell>
          <cell r="BH487">
            <v>0</v>
          </cell>
          <cell r="BI487">
            <v>0</v>
          </cell>
          <cell r="BK487">
            <v>0</v>
          </cell>
          <cell r="BL487">
            <v>0</v>
          </cell>
          <cell r="BN487">
            <v>0</v>
          </cell>
          <cell r="BO487">
            <v>0</v>
          </cell>
          <cell r="BP487">
            <v>0</v>
          </cell>
        </row>
        <row r="488">
          <cell r="BG488">
            <v>0</v>
          </cell>
          <cell r="BH488">
            <v>0</v>
          </cell>
          <cell r="BI488">
            <v>0</v>
          </cell>
          <cell r="BK488">
            <v>0</v>
          </cell>
          <cell r="BL488">
            <v>0</v>
          </cell>
          <cell r="BN488">
            <v>0</v>
          </cell>
          <cell r="BO488">
            <v>0</v>
          </cell>
          <cell r="BP488">
            <v>0</v>
          </cell>
        </row>
        <row r="489">
          <cell r="BG489">
            <v>0</v>
          </cell>
          <cell r="BH489">
            <v>0</v>
          </cell>
          <cell r="BI489">
            <v>0</v>
          </cell>
          <cell r="BK489">
            <v>0</v>
          </cell>
          <cell r="BL489">
            <v>0</v>
          </cell>
          <cell r="BN489">
            <v>0</v>
          </cell>
          <cell r="BO489">
            <v>0</v>
          </cell>
          <cell r="BP489">
            <v>0</v>
          </cell>
        </row>
        <row r="490">
          <cell r="BG490">
            <v>0</v>
          </cell>
          <cell r="BH490">
            <v>0</v>
          </cell>
          <cell r="BI490">
            <v>0</v>
          </cell>
          <cell r="BK490">
            <v>0</v>
          </cell>
          <cell r="BL490">
            <v>0</v>
          </cell>
          <cell r="BN490">
            <v>0</v>
          </cell>
          <cell r="BO490">
            <v>0</v>
          </cell>
          <cell r="BP490">
            <v>0</v>
          </cell>
        </row>
        <row r="491">
          <cell r="BG491">
            <v>0</v>
          </cell>
          <cell r="BH491">
            <v>0</v>
          </cell>
          <cell r="BI491">
            <v>0</v>
          </cell>
          <cell r="BK491">
            <v>0</v>
          </cell>
          <cell r="BL491">
            <v>0</v>
          </cell>
          <cell r="BN491">
            <v>0</v>
          </cell>
          <cell r="BO491">
            <v>0</v>
          </cell>
          <cell r="BP491">
            <v>0</v>
          </cell>
        </row>
        <row r="492">
          <cell r="BG492">
            <v>0</v>
          </cell>
          <cell r="BH492">
            <v>0</v>
          </cell>
          <cell r="BI492">
            <v>0</v>
          </cell>
          <cell r="BK492">
            <v>0</v>
          </cell>
          <cell r="BL492">
            <v>0</v>
          </cell>
          <cell r="BN492">
            <v>0</v>
          </cell>
          <cell r="BO492">
            <v>0</v>
          </cell>
          <cell r="BP492">
            <v>0</v>
          </cell>
        </row>
        <row r="493">
          <cell r="BG493">
            <v>0</v>
          </cell>
          <cell r="BH493">
            <v>0</v>
          </cell>
          <cell r="BI493">
            <v>0</v>
          </cell>
          <cell r="BK493">
            <v>0</v>
          </cell>
          <cell r="BL493">
            <v>0</v>
          </cell>
          <cell r="BN493">
            <v>0</v>
          </cell>
          <cell r="BO493">
            <v>0</v>
          </cell>
          <cell r="BP493">
            <v>0</v>
          </cell>
        </row>
        <row r="494">
          <cell r="BG494">
            <v>0</v>
          </cell>
          <cell r="BH494">
            <v>0</v>
          </cell>
          <cell r="BI494">
            <v>0</v>
          </cell>
          <cell r="BK494">
            <v>0</v>
          </cell>
          <cell r="BL494">
            <v>0</v>
          </cell>
          <cell r="BN494">
            <v>0</v>
          </cell>
          <cell r="BO494">
            <v>0</v>
          </cell>
          <cell r="BP494">
            <v>0</v>
          </cell>
        </row>
        <row r="495">
          <cell r="BG495">
            <v>0</v>
          </cell>
          <cell r="BH495">
            <v>0</v>
          </cell>
          <cell r="BI495">
            <v>0</v>
          </cell>
          <cell r="BK495">
            <v>0</v>
          </cell>
          <cell r="BL495">
            <v>0</v>
          </cell>
          <cell r="BN495">
            <v>0</v>
          </cell>
          <cell r="BO495">
            <v>0</v>
          </cell>
          <cell r="BP495">
            <v>0</v>
          </cell>
        </row>
        <row r="496">
          <cell r="BG496">
            <v>0</v>
          </cell>
          <cell r="BH496">
            <v>0</v>
          </cell>
          <cell r="BI496">
            <v>0</v>
          </cell>
          <cell r="BK496">
            <v>0</v>
          </cell>
          <cell r="BL496">
            <v>0</v>
          </cell>
          <cell r="BN496">
            <v>0</v>
          </cell>
          <cell r="BO496">
            <v>0</v>
          </cell>
          <cell r="BP496">
            <v>0</v>
          </cell>
        </row>
        <row r="497">
          <cell r="BG497">
            <v>0</v>
          </cell>
          <cell r="BH497">
            <v>0</v>
          </cell>
          <cell r="BI497">
            <v>0</v>
          </cell>
          <cell r="BK497">
            <v>0</v>
          </cell>
          <cell r="BL497">
            <v>0</v>
          </cell>
          <cell r="BN497">
            <v>0</v>
          </cell>
          <cell r="BO497">
            <v>0</v>
          </cell>
          <cell r="BP497">
            <v>0</v>
          </cell>
        </row>
        <row r="498">
          <cell r="BG498">
            <v>0</v>
          </cell>
          <cell r="BH498">
            <v>0</v>
          </cell>
          <cell r="BI498">
            <v>0</v>
          </cell>
          <cell r="BK498">
            <v>0</v>
          </cell>
          <cell r="BL498">
            <v>0</v>
          </cell>
          <cell r="BN498">
            <v>0</v>
          </cell>
          <cell r="BO498">
            <v>0</v>
          </cell>
          <cell r="BP498">
            <v>0</v>
          </cell>
        </row>
        <row r="499">
          <cell r="BG499">
            <v>0</v>
          </cell>
          <cell r="BH499">
            <v>0</v>
          </cell>
          <cell r="BI499">
            <v>0</v>
          </cell>
          <cell r="BK499">
            <v>0</v>
          </cell>
          <cell r="BL499">
            <v>0</v>
          </cell>
          <cell r="BN499">
            <v>0</v>
          </cell>
          <cell r="BO499">
            <v>0</v>
          </cell>
          <cell r="BP499">
            <v>0</v>
          </cell>
        </row>
        <row r="500">
          <cell r="BG500">
            <v>0</v>
          </cell>
          <cell r="BH500">
            <v>0</v>
          </cell>
          <cell r="BI500">
            <v>0</v>
          </cell>
          <cell r="BK500">
            <v>0</v>
          </cell>
          <cell r="BL500">
            <v>0</v>
          </cell>
          <cell r="BN500">
            <v>0</v>
          </cell>
          <cell r="BO500">
            <v>0</v>
          </cell>
          <cell r="BP500">
            <v>0</v>
          </cell>
        </row>
        <row r="501">
          <cell r="BG501">
            <v>0</v>
          </cell>
          <cell r="BH501">
            <v>0</v>
          </cell>
          <cell r="BI501">
            <v>0</v>
          </cell>
          <cell r="BK501">
            <v>0</v>
          </cell>
          <cell r="BL501">
            <v>0</v>
          </cell>
          <cell r="BN501">
            <v>0</v>
          </cell>
          <cell r="BO501">
            <v>0</v>
          </cell>
          <cell r="BP501">
            <v>0</v>
          </cell>
        </row>
        <row r="502">
          <cell r="BG502">
            <v>0</v>
          </cell>
          <cell r="BH502">
            <v>0</v>
          </cell>
          <cell r="BI502">
            <v>0</v>
          </cell>
          <cell r="BK502">
            <v>0</v>
          </cell>
          <cell r="BL502">
            <v>0</v>
          </cell>
          <cell r="BN502">
            <v>0</v>
          </cell>
          <cell r="BO502">
            <v>0</v>
          </cell>
          <cell r="BP502">
            <v>0</v>
          </cell>
        </row>
        <row r="503">
          <cell r="BG503">
            <v>0</v>
          </cell>
          <cell r="BH503">
            <v>0</v>
          </cell>
          <cell r="BI503">
            <v>0</v>
          </cell>
          <cell r="BK503">
            <v>0</v>
          </cell>
          <cell r="BL503">
            <v>0</v>
          </cell>
          <cell r="BN503">
            <v>0</v>
          </cell>
          <cell r="BO503">
            <v>0</v>
          </cell>
          <cell r="BP503">
            <v>0</v>
          </cell>
        </row>
        <row r="504">
          <cell r="BG504">
            <v>0</v>
          </cell>
          <cell r="BH504">
            <v>0</v>
          </cell>
          <cell r="BI504">
            <v>0</v>
          </cell>
          <cell r="BK504">
            <v>0</v>
          </cell>
          <cell r="BL504">
            <v>0</v>
          </cell>
          <cell r="BN504">
            <v>0</v>
          </cell>
          <cell r="BO504">
            <v>0</v>
          </cell>
          <cell r="BP504">
            <v>0</v>
          </cell>
        </row>
        <row r="505">
          <cell r="BG505">
            <v>0</v>
          </cell>
          <cell r="BH505">
            <v>0</v>
          </cell>
          <cell r="BI505">
            <v>0</v>
          </cell>
          <cell r="BK505">
            <v>0</v>
          </cell>
          <cell r="BL505">
            <v>0</v>
          </cell>
          <cell r="BN505">
            <v>0</v>
          </cell>
          <cell r="BO505">
            <v>0</v>
          </cell>
          <cell r="BP505">
            <v>0</v>
          </cell>
        </row>
        <row r="506">
          <cell r="BG506">
            <v>0</v>
          </cell>
          <cell r="BH506">
            <v>0</v>
          </cell>
          <cell r="BI506">
            <v>0</v>
          </cell>
          <cell r="BK506">
            <v>0</v>
          </cell>
          <cell r="BL506">
            <v>0</v>
          </cell>
          <cell r="BN506">
            <v>0</v>
          </cell>
          <cell r="BO506">
            <v>0</v>
          </cell>
          <cell r="BP506">
            <v>0</v>
          </cell>
        </row>
        <row r="507">
          <cell r="BG507">
            <v>0</v>
          </cell>
          <cell r="BH507">
            <v>0</v>
          </cell>
          <cell r="BI507">
            <v>0</v>
          </cell>
          <cell r="BK507">
            <v>0</v>
          </cell>
          <cell r="BL507">
            <v>0</v>
          </cell>
          <cell r="BN507">
            <v>0</v>
          </cell>
          <cell r="BO507">
            <v>0</v>
          </cell>
          <cell r="BP507">
            <v>0</v>
          </cell>
        </row>
        <row r="508">
          <cell r="BG508">
            <v>0</v>
          </cell>
          <cell r="BH508">
            <v>0</v>
          </cell>
          <cell r="BI508">
            <v>0</v>
          </cell>
          <cell r="BK508">
            <v>0</v>
          </cell>
          <cell r="BL508">
            <v>0</v>
          </cell>
          <cell r="BN508">
            <v>0</v>
          </cell>
          <cell r="BO508">
            <v>0</v>
          </cell>
          <cell r="BP508">
            <v>0</v>
          </cell>
        </row>
        <row r="509">
          <cell r="BG509">
            <v>0</v>
          </cell>
          <cell r="BH509">
            <v>0</v>
          </cell>
          <cell r="BI509">
            <v>0</v>
          </cell>
          <cell r="BK509">
            <v>0</v>
          </cell>
          <cell r="BL509">
            <v>0</v>
          </cell>
          <cell r="BN509">
            <v>0</v>
          </cell>
          <cell r="BO509">
            <v>0</v>
          </cell>
          <cell r="BP509">
            <v>0</v>
          </cell>
        </row>
        <row r="510">
          <cell r="BG510">
            <v>0</v>
          </cell>
          <cell r="BH510">
            <v>0</v>
          </cell>
          <cell r="BI510">
            <v>0</v>
          </cell>
          <cell r="BK510">
            <v>0</v>
          </cell>
          <cell r="BL510">
            <v>0</v>
          </cell>
          <cell r="BN510">
            <v>0</v>
          </cell>
          <cell r="BO510">
            <v>0</v>
          </cell>
          <cell r="BP510">
            <v>0</v>
          </cell>
        </row>
        <row r="511">
          <cell r="BG511">
            <v>4191027</v>
          </cell>
          <cell r="BH511">
            <v>0</v>
          </cell>
          <cell r="BI511">
            <v>0</v>
          </cell>
          <cell r="BK511">
            <v>0</v>
          </cell>
          <cell r="BL511">
            <v>0</v>
          </cell>
          <cell r="BN511">
            <v>0</v>
          </cell>
          <cell r="BO511">
            <v>0</v>
          </cell>
          <cell r="BP511">
            <v>0</v>
          </cell>
        </row>
        <row r="512">
          <cell r="BG512">
            <v>32471229.420000002</v>
          </cell>
          <cell r="BH512">
            <v>0</v>
          </cell>
          <cell r="BI512">
            <v>0</v>
          </cell>
          <cell r="BK512">
            <v>0</v>
          </cell>
          <cell r="BL512">
            <v>0</v>
          </cell>
          <cell r="BN512">
            <v>0</v>
          </cell>
          <cell r="BO512">
            <v>0</v>
          </cell>
          <cell r="BP512">
            <v>0</v>
          </cell>
        </row>
        <row r="513">
          <cell r="BG513">
            <v>1955044.71</v>
          </cell>
          <cell r="BH513">
            <v>0</v>
          </cell>
          <cell r="BI513">
            <v>0</v>
          </cell>
          <cell r="BK513">
            <v>0</v>
          </cell>
          <cell r="BL513">
            <v>0</v>
          </cell>
          <cell r="BN513">
            <v>0</v>
          </cell>
          <cell r="BO513">
            <v>0</v>
          </cell>
          <cell r="BP513">
            <v>0</v>
          </cell>
        </row>
        <row r="514">
          <cell r="BG514">
            <v>34008420.719999999</v>
          </cell>
          <cell r="BH514">
            <v>0</v>
          </cell>
          <cell r="BI514">
            <v>0</v>
          </cell>
          <cell r="BK514">
            <v>0</v>
          </cell>
          <cell r="BL514">
            <v>0</v>
          </cell>
          <cell r="BN514">
            <v>0</v>
          </cell>
          <cell r="BO514">
            <v>0</v>
          </cell>
          <cell r="BP514">
            <v>0</v>
          </cell>
        </row>
        <row r="515">
          <cell r="BG515">
            <v>0</v>
          </cell>
          <cell r="BH515">
            <v>0</v>
          </cell>
          <cell r="BI515">
            <v>0</v>
          </cell>
          <cell r="BK515">
            <v>0</v>
          </cell>
          <cell r="BL515">
            <v>0</v>
          </cell>
          <cell r="BN515">
            <v>0</v>
          </cell>
          <cell r="BO515">
            <v>0</v>
          </cell>
          <cell r="BP515">
            <v>0</v>
          </cell>
        </row>
        <row r="516">
          <cell r="BG516">
            <v>0</v>
          </cell>
          <cell r="BH516">
            <v>0</v>
          </cell>
          <cell r="BI516">
            <v>0</v>
          </cell>
          <cell r="BK516">
            <v>0</v>
          </cell>
          <cell r="BL516">
            <v>0</v>
          </cell>
          <cell r="BN516">
            <v>0</v>
          </cell>
          <cell r="BO516">
            <v>0</v>
          </cell>
          <cell r="BP516">
            <v>0</v>
          </cell>
        </row>
        <row r="517">
          <cell r="BG517">
            <v>0</v>
          </cell>
          <cell r="BH517">
            <v>0</v>
          </cell>
          <cell r="BI517">
            <v>0</v>
          </cell>
          <cell r="BK517">
            <v>0</v>
          </cell>
          <cell r="BL517">
            <v>0</v>
          </cell>
          <cell r="BN517">
            <v>0</v>
          </cell>
          <cell r="BO517">
            <v>0</v>
          </cell>
          <cell r="BP517">
            <v>0</v>
          </cell>
        </row>
        <row r="518">
          <cell r="BG518">
            <v>0</v>
          </cell>
          <cell r="BH518">
            <v>0</v>
          </cell>
          <cell r="BI518">
            <v>0</v>
          </cell>
          <cell r="BK518">
            <v>0</v>
          </cell>
          <cell r="BL518">
            <v>0</v>
          </cell>
          <cell r="BN518">
            <v>0</v>
          </cell>
          <cell r="BO518">
            <v>0</v>
          </cell>
          <cell r="BP518">
            <v>0</v>
          </cell>
        </row>
        <row r="519">
          <cell r="BG519">
            <v>0</v>
          </cell>
          <cell r="BH519">
            <v>0</v>
          </cell>
          <cell r="BI519">
            <v>0</v>
          </cell>
          <cell r="BK519">
            <v>0</v>
          </cell>
          <cell r="BL519">
            <v>0</v>
          </cell>
          <cell r="BN519">
            <v>0</v>
          </cell>
          <cell r="BO519">
            <v>0</v>
          </cell>
          <cell r="BP519">
            <v>0</v>
          </cell>
        </row>
        <row r="520">
          <cell r="BG520">
            <v>0</v>
          </cell>
          <cell r="BH520">
            <v>0</v>
          </cell>
          <cell r="BI520">
            <v>0</v>
          </cell>
          <cell r="BK520">
            <v>0</v>
          </cell>
          <cell r="BL520">
            <v>0</v>
          </cell>
          <cell r="BN520">
            <v>0</v>
          </cell>
          <cell r="BO520">
            <v>0</v>
          </cell>
          <cell r="BP520">
            <v>0</v>
          </cell>
        </row>
        <row r="521">
          <cell r="BG521">
            <v>0</v>
          </cell>
          <cell r="BH521">
            <v>0</v>
          </cell>
          <cell r="BI521">
            <v>0</v>
          </cell>
          <cell r="BK521">
            <v>0</v>
          </cell>
          <cell r="BL521">
            <v>0</v>
          </cell>
          <cell r="BN521">
            <v>0</v>
          </cell>
          <cell r="BO521">
            <v>0</v>
          </cell>
          <cell r="BP521">
            <v>0</v>
          </cell>
        </row>
        <row r="522">
          <cell r="BG522">
            <v>0</v>
          </cell>
          <cell r="BH522">
            <v>0</v>
          </cell>
          <cell r="BI522">
            <v>0</v>
          </cell>
          <cell r="BK522">
            <v>0</v>
          </cell>
          <cell r="BL522">
            <v>0</v>
          </cell>
          <cell r="BN522">
            <v>0</v>
          </cell>
          <cell r="BO522">
            <v>0</v>
          </cell>
          <cell r="BP522">
            <v>0</v>
          </cell>
        </row>
        <row r="523">
          <cell r="BG523">
            <v>0</v>
          </cell>
          <cell r="BH523">
            <v>0</v>
          </cell>
          <cell r="BI523">
            <v>0</v>
          </cell>
          <cell r="BK523">
            <v>0</v>
          </cell>
          <cell r="BL523">
            <v>0</v>
          </cell>
          <cell r="BN523">
            <v>0</v>
          </cell>
          <cell r="BO523">
            <v>0</v>
          </cell>
          <cell r="BP523">
            <v>0</v>
          </cell>
        </row>
        <row r="524">
          <cell r="BG524">
            <v>0</v>
          </cell>
          <cell r="BH524">
            <v>0</v>
          </cell>
          <cell r="BI524">
            <v>0</v>
          </cell>
          <cell r="BK524">
            <v>0</v>
          </cell>
          <cell r="BL524">
            <v>-17272929.690000001</v>
          </cell>
          <cell r="BN524">
            <v>0</v>
          </cell>
          <cell r="BO524">
            <v>0</v>
          </cell>
          <cell r="BP524">
            <v>0</v>
          </cell>
        </row>
        <row r="525">
          <cell r="BG525">
            <v>0</v>
          </cell>
          <cell r="BH525">
            <v>0</v>
          </cell>
          <cell r="BI525">
            <v>0</v>
          </cell>
          <cell r="BK525">
            <v>0</v>
          </cell>
          <cell r="BL525">
            <v>-59483312.5</v>
          </cell>
          <cell r="BN525">
            <v>0</v>
          </cell>
          <cell r="BO525">
            <v>0</v>
          </cell>
          <cell r="BP525">
            <v>0</v>
          </cell>
        </row>
        <row r="526">
          <cell r="BG526">
            <v>0</v>
          </cell>
          <cell r="BH526">
            <v>0</v>
          </cell>
          <cell r="BI526">
            <v>0</v>
          </cell>
          <cell r="BK526">
            <v>0</v>
          </cell>
          <cell r="BL526">
            <v>-48288624.609999999</v>
          </cell>
          <cell r="BN526">
            <v>0</v>
          </cell>
          <cell r="BO526">
            <v>0</v>
          </cell>
          <cell r="BP526">
            <v>0</v>
          </cell>
        </row>
        <row r="527">
          <cell r="BG527">
            <v>0</v>
          </cell>
          <cell r="BH527">
            <v>0</v>
          </cell>
          <cell r="BI527">
            <v>0</v>
          </cell>
          <cell r="BK527">
            <v>0</v>
          </cell>
          <cell r="BL527">
            <v>0</v>
          </cell>
          <cell r="BN527">
            <v>0</v>
          </cell>
          <cell r="BO527">
            <v>0</v>
          </cell>
          <cell r="BP527">
            <v>0</v>
          </cell>
        </row>
        <row r="528">
          <cell r="BG528">
            <v>0</v>
          </cell>
          <cell r="BH528">
            <v>0</v>
          </cell>
          <cell r="BI528">
            <v>0</v>
          </cell>
          <cell r="BK528">
            <v>0</v>
          </cell>
          <cell r="BL528">
            <v>0</v>
          </cell>
          <cell r="BN528">
            <v>0</v>
          </cell>
          <cell r="BO528">
            <v>0</v>
          </cell>
          <cell r="BP528">
            <v>0</v>
          </cell>
        </row>
        <row r="529">
          <cell r="BG529">
            <v>0</v>
          </cell>
          <cell r="BH529">
            <v>0</v>
          </cell>
          <cell r="BI529">
            <v>0</v>
          </cell>
          <cell r="BK529">
            <v>0</v>
          </cell>
          <cell r="BL529">
            <v>0</v>
          </cell>
          <cell r="BN529">
            <v>0</v>
          </cell>
          <cell r="BO529">
            <v>0</v>
          </cell>
          <cell r="BP529">
            <v>0</v>
          </cell>
        </row>
        <row r="530">
          <cell r="BG530">
            <v>0</v>
          </cell>
          <cell r="BH530">
            <v>0</v>
          </cell>
          <cell r="BI530">
            <v>2194650</v>
          </cell>
          <cell r="BK530">
            <v>0</v>
          </cell>
          <cell r="BL530">
            <v>0</v>
          </cell>
          <cell r="BN530">
            <v>0</v>
          </cell>
          <cell r="BO530">
            <v>0</v>
          </cell>
          <cell r="BP530">
            <v>0</v>
          </cell>
        </row>
        <row r="531">
          <cell r="BG531">
            <v>0</v>
          </cell>
          <cell r="BH531">
            <v>0</v>
          </cell>
          <cell r="BI531">
            <v>0</v>
          </cell>
          <cell r="BK531">
            <v>0</v>
          </cell>
          <cell r="BL531">
            <v>0</v>
          </cell>
          <cell r="BN531">
            <v>0</v>
          </cell>
          <cell r="BO531">
            <v>0</v>
          </cell>
          <cell r="BP531">
            <v>0</v>
          </cell>
        </row>
        <row r="532">
          <cell r="BG532">
            <v>0</v>
          </cell>
          <cell r="BH532">
            <v>0</v>
          </cell>
          <cell r="BI532">
            <v>90862245.900000006</v>
          </cell>
          <cell r="BK532">
            <v>0</v>
          </cell>
          <cell r="BL532">
            <v>0</v>
          </cell>
          <cell r="BN532">
            <v>0</v>
          </cell>
          <cell r="BO532">
            <v>0</v>
          </cell>
          <cell r="BP532">
            <v>0</v>
          </cell>
        </row>
        <row r="533">
          <cell r="BG533">
            <v>0</v>
          </cell>
          <cell r="BH533">
            <v>0</v>
          </cell>
          <cell r="BI533">
            <v>0</v>
          </cell>
          <cell r="BK533">
            <v>0</v>
          </cell>
          <cell r="BL533">
            <v>0</v>
          </cell>
          <cell r="BN533">
            <v>0</v>
          </cell>
          <cell r="BO533">
            <v>0</v>
          </cell>
          <cell r="BP533">
            <v>0</v>
          </cell>
        </row>
        <row r="534">
          <cell r="BG534">
            <v>0</v>
          </cell>
          <cell r="BH534">
            <v>0</v>
          </cell>
          <cell r="BI534">
            <v>0</v>
          </cell>
          <cell r="BK534">
            <v>0</v>
          </cell>
          <cell r="BL534">
            <v>0</v>
          </cell>
          <cell r="BN534">
            <v>0</v>
          </cell>
          <cell r="BO534">
            <v>0</v>
          </cell>
          <cell r="BP534">
            <v>0</v>
          </cell>
        </row>
        <row r="535">
          <cell r="BG535">
            <v>0</v>
          </cell>
          <cell r="BH535">
            <v>0</v>
          </cell>
          <cell r="BI535">
            <v>53042.49</v>
          </cell>
          <cell r="BK535">
            <v>0</v>
          </cell>
          <cell r="BL535">
            <v>0</v>
          </cell>
          <cell r="BN535">
            <v>0</v>
          </cell>
          <cell r="BO535">
            <v>0</v>
          </cell>
          <cell r="BP535">
            <v>0</v>
          </cell>
        </row>
        <row r="536">
          <cell r="BG536">
            <v>0</v>
          </cell>
          <cell r="BH536">
            <v>0</v>
          </cell>
          <cell r="BI536">
            <v>0</v>
          </cell>
          <cell r="BK536">
            <v>0</v>
          </cell>
          <cell r="BL536">
            <v>0</v>
          </cell>
          <cell r="BN536">
            <v>0</v>
          </cell>
          <cell r="BO536">
            <v>0</v>
          </cell>
          <cell r="BP536">
            <v>0</v>
          </cell>
        </row>
        <row r="537">
          <cell r="BG537">
            <v>0</v>
          </cell>
          <cell r="BH537">
            <v>0</v>
          </cell>
          <cell r="BI537">
            <v>0</v>
          </cell>
          <cell r="BK537">
            <v>0</v>
          </cell>
          <cell r="BL537">
            <v>0</v>
          </cell>
          <cell r="BN537">
            <v>0</v>
          </cell>
          <cell r="BO537">
            <v>0</v>
          </cell>
          <cell r="BP537">
            <v>0</v>
          </cell>
        </row>
        <row r="538">
          <cell r="BG538">
            <v>0</v>
          </cell>
          <cell r="BH538">
            <v>0</v>
          </cell>
          <cell r="BI538">
            <v>0</v>
          </cell>
          <cell r="BK538">
            <v>0</v>
          </cell>
          <cell r="BL538">
            <v>0</v>
          </cell>
          <cell r="BN538">
            <v>0</v>
          </cell>
          <cell r="BO538">
            <v>0</v>
          </cell>
          <cell r="BP538">
            <v>0</v>
          </cell>
        </row>
        <row r="539">
          <cell r="BG539">
            <v>0</v>
          </cell>
          <cell r="BH539">
            <v>0</v>
          </cell>
          <cell r="BI539">
            <v>3020021.56</v>
          </cell>
          <cell r="BK539">
            <v>0</v>
          </cell>
          <cell r="BL539">
            <v>0</v>
          </cell>
          <cell r="BN539">
            <v>0</v>
          </cell>
          <cell r="BO539">
            <v>0</v>
          </cell>
          <cell r="BP539">
            <v>0</v>
          </cell>
        </row>
        <row r="540">
          <cell r="BG540">
            <v>52389743.729999997</v>
          </cell>
          <cell r="BH540">
            <v>0</v>
          </cell>
          <cell r="BI540">
            <v>0</v>
          </cell>
          <cell r="BK540">
            <v>0</v>
          </cell>
          <cell r="BL540">
            <v>0</v>
          </cell>
          <cell r="BN540">
            <v>0</v>
          </cell>
          <cell r="BO540">
            <v>0</v>
          </cell>
          <cell r="BP540">
            <v>0</v>
          </cell>
        </row>
        <row r="541">
          <cell r="BG541">
            <v>0</v>
          </cell>
          <cell r="BH541">
            <v>0</v>
          </cell>
          <cell r="BI541">
            <v>0</v>
          </cell>
          <cell r="BK541">
            <v>0</v>
          </cell>
          <cell r="BL541">
            <v>0</v>
          </cell>
          <cell r="BN541">
            <v>0</v>
          </cell>
          <cell r="BO541">
            <v>0</v>
          </cell>
          <cell r="BP541">
            <v>0</v>
          </cell>
        </row>
        <row r="542">
          <cell r="BG542">
            <v>0</v>
          </cell>
          <cell r="BH542">
            <v>0</v>
          </cell>
          <cell r="BI542">
            <v>0</v>
          </cell>
          <cell r="BK542">
            <v>0</v>
          </cell>
          <cell r="BL542">
            <v>0</v>
          </cell>
          <cell r="BN542">
            <v>0</v>
          </cell>
          <cell r="BO542">
            <v>0</v>
          </cell>
          <cell r="BP542">
            <v>0</v>
          </cell>
        </row>
        <row r="543">
          <cell r="BG543">
            <v>0</v>
          </cell>
          <cell r="BH543">
            <v>0</v>
          </cell>
          <cell r="BI543">
            <v>0</v>
          </cell>
          <cell r="BK543">
            <v>0</v>
          </cell>
          <cell r="BL543">
            <v>0</v>
          </cell>
          <cell r="BN543">
            <v>0</v>
          </cell>
          <cell r="BO543">
            <v>0</v>
          </cell>
          <cell r="BP543">
            <v>0</v>
          </cell>
        </row>
        <row r="544">
          <cell r="BG544">
            <v>0</v>
          </cell>
          <cell r="BH544">
            <v>0</v>
          </cell>
          <cell r="BI544">
            <v>0</v>
          </cell>
          <cell r="BK544">
            <v>0</v>
          </cell>
          <cell r="BL544">
            <v>0</v>
          </cell>
          <cell r="BN544">
            <v>0</v>
          </cell>
          <cell r="BO544">
            <v>0</v>
          </cell>
          <cell r="BP544">
            <v>0</v>
          </cell>
        </row>
        <row r="545">
          <cell r="BG545">
            <v>0</v>
          </cell>
          <cell r="BH545">
            <v>0</v>
          </cell>
          <cell r="BI545">
            <v>0</v>
          </cell>
          <cell r="BK545">
            <v>0</v>
          </cell>
          <cell r="BL545">
            <v>0</v>
          </cell>
          <cell r="BN545">
            <v>0</v>
          </cell>
          <cell r="BO545">
            <v>0</v>
          </cell>
          <cell r="BP545">
            <v>0</v>
          </cell>
        </row>
        <row r="546">
          <cell r="BG546">
            <v>0</v>
          </cell>
          <cell r="BH546">
            <v>0</v>
          </cell>
          <cell r="BI546">
            <v>0</v>
          </cell>
          <cell r="BK546">
            <v>0</v>
          </cell>
          <cell r="BL546">
            <v>0</v>
          </cell>
          <cell r="BN546">
            <v>0</v>
          </cell>
          <cell r="BO546">
            <v>0</v>
          </cell>
          <cell r="BP546">
            <v>0</v>
          </cell>
        </row>
        <row r="547">
          <cell r="BG547">
            <v>0</v>
          </cell>
          <cell r="BH547">
            <v>0</v>
          </cell>
          <cell r="BI547">
            <v>0</v>
          </cell>
          <cell r="BK547">
            <v>0</v>
          </cell>
          <cell r="BL547">
            <v>0</v>
          </cell>
          <cell r="BN547">
            <v>0</v>
          </cell>
          <cell r="BO547">
            <v>0</v>
          </cell>
          <cell r="BP547">
            <v>0</v>
          </cell>
        </row>
        <row r="548">
          <cell r="BG548">
            <v>0</v>
          </cell>
          <cell r="BH548">
            <v>0</v>
          </cell>
          <cell r="BI548">
            <v>0</v>
          </cell>
          <cell r="BK548">
            <v>0</v>
          </cell>
          <cell r="BL548">
            <v>0</v>
          </cell>
          <cell r="BN548">
            <v>0</v>
          </cell>
          <cell r="BO548">
            <v>0</v>
          </cell>
          <cell r="BP548">
            <v>0</v>
          </cell>
        </row>
        <row r="549">
          <cell r="BG549">
            <v>0</v>
          </cell>
          <cell r="BH549">
            <v>0</v>
          </cell>
          <cell r="BI549">
            <v>0</v>
          </cell>
          <cell r="BK549">
            <v>0</v>
          </cell>
          <cell r="BL549">
            <v>0</v>
          </cell>
          <cell r="BN549">
            <v>0</v>
          </cell>
          <cell r="BO549">
            <v>0</v>
          </cell>
          <cell r="BP549">
            <v>0</v>
          </cell>
        </row>
        <row r="550">
          <cell r="BG550">
            <v>0</v>
          </cell>
          <cell r="BH550">
            <v>0</v>
          </cell>
          <cell r="BI550">
            <v>0</v>
          </cell>
          <cell r="BK550">
            <v>0</v>
          </cell>
          <cell r="BL550">
            <v>0</v>
          </cell>
          <cell r="BN550">
            <v>0</v>
          </cell>
          <cell r="BO550">
            <v>0</v>
          </cell>
          <cell r="BP550">
            <v>0</v>
          </cell>
        </row>
        <row r="551">
          <cell r="BG551">
            <v>0</v>
          </cell>
          <cell r="BH551">
            <v>0</v>
          </cell>
          <cell r="BI551">
            <v>0</v>
          </cell>
          <cell r="BK551">
            <v>0</v>
          </cell>
          <cell r="BL551">
            <v>0</v>
          </cell>
          <cell r="BN551">
            <v>0</v>
          </cell>
          <cell r="BO551">
            <v>0</v>
          </cell>
          <cell r="BP551">
            <v>0</v>
          </cell>
        </row>
        <row r="552">
          <cell r="BG552">
            <v>0</v>
          </cell>
          <cell r="BH552">
            <v>0</v>
          </cell>
          <cell r="BI552">
            <v>0</v>
          </cell>
          <cell r="BK552">
            <v>0</v>
          </cell>
          <cell r="BL552">
            <v>0</v>
          </cell>
          <cell r="BN552">
            <v>0</v>
          </cell>
          <cell r="BO552">
            <v>0</v>
          </cell>
          <cell r="BP552">
            <v>0</v>
          </cell>
        </row>
        <row r="553">
          <cell r="BG553">
            <v>0</v>
          </cell>
          <cell r="BH553">
            <v>0</v>
          </cell>
          <cell r="BI553">
            <v>0</v>
          </cell>
          <cell r="BK553">
            <v>0</v>
          </cell>
          <cell r="BL553">
            <v>0</v>
          </cell>
          <cell r="BN553">
            <v>0</v>
          </cell>
          <cell r="BO553">
            <v>0</v>
          </cell>
          <cell r="BP553">
            <v>0</v>
          </cell>
        </row>
        <row r="554">
          <cell r="BG554">
            <v>0</v>
          </cell>
          <cell r="BH554">
            <v>0</v>
          </cell>
          <cell r="BI554">
            <v>0</v>
          </cell>
          <cell r="BK554">
            <v>0</v>
          </cell>
          <cell r="BL554">
            <v>0</v>
          </cell>
          <cell r="BN554">
            <v>0</v>
          </cell>
          <cell r="BO554">
            <v>0</v>
          </cell>
          <cell r="BP554">
            <v>0</v>
          </cell>
        </row>
        <row r="555">
          <cell r="BG555">
            <v>0</v>
          </cell>
          <cell r="BH555">
            <v>0</v>
          </cell>
          <cell r="BI555">
            <v>0</v>
          </cell>
          <cell r="BK555">
            <v>0</v>
          </cell>
          <cell r="BL555">
            <v>0</v>
          </cell>
          <cell r="BN555">
            <v>0</v>
          </cell>
          <cell r="BO555">
            <v>0</v>
          </cell>
          <cell r="BP555">
            <v>0</v>
          </cell>
        </row>
        <row r="556">
          <cell r="BG556">
            <v>0</v>
          </cell>
          <cell r="BH556">
            <v>0</v>
          </cell>
          <cell r="BI556">
            <v>0</v>
          </cell>
          <cell r="BK556">
            <v>0</v>
          </cell>
          <cell r="BL556">
            <v>-28582031.25</v>
          </cell>
          <cell r="BN556">
            <v>0</v>
          </cell>
          <cell r="BO556">
            <v>0</v>
          </cell>
          <cell r="BP556">
            <v>0</v>
          </cell>
        </row>
        <row r="557">
          <cell r="BG557">
            <v>0</v>
          </cell>
          <cell r="BH557">
            <v>0</v>
          </cell>
          <cell r="BI557">
            <v>0</v>
          </cell>
          <cell r="BK557">
            <v>0</v>
          </cell>
          <cell r="BL557">
            <v>0</v>
          </cell>
          <cell r="BN557">
            <v>0</v>
          </cell>
          <cell r="BO557">
            <v>0</v>
          </cell>
          <cell r="BP557">
            <v>0</v>
          </cell>
        </row>
        <row r="558">
          <cell r="BG558">
            <v>0</v>
          </cell>
          <cell r="BH558">
            <v>0</v>
          </cell>
          <cell r="BI558">
            <v>0</v>
          </cell>
          <cell r="BK558">
            <v>0</v>
          </cell>
          <cell r="BL558">
            <v>0</v>
          </cell>
          <cell r="BN558">
            <v>0</v>
          </cell>
          <cell r="BO558">
            <v>0</v>
          </cell>
          <cell r="BP558">
            <v>0</v>
          </cell>
        </row>
        <row r="559">
          <cell r="BG559">
            <v>0</v>
          </cell>
          <cell r="BH559">
            <v>0</v>
          </cell>
          <cell r="BI559">
            <v>0</v>
          </cell>
          <cell r="BK559">
            <v>0</v>
          </cell>
          <cell r="BL559">
            <v>0</v>
          </cell>
          <cell r="BN559">
            <v>0</v>
          </cell>
          <cell r="BO559">
            <v>0</v>
          </cell>
          <cell r="BP559">
            <v>0</v>
          </cell>
        </row>
        <row r="560">
          <cell r="BG560">
            <v>0</v>
          </cell>
          <cell r="BH560">
            <v>0</v>
          </cell>
          <cell r="BI560">
            <v>0</v>
          </cell>
          <cell r="BK560">
            <v>0</v>
          </cell>
          <cell r="BL560">
            <v>0</v>
          </cell>
          <cell r="BN560">
            <v>0</v>
          </cell>
          <cell r="BO560">
            <v>0</v>
          </cell>
          <cell r="BP560">
            <v>0</v>
          </cell>
        </row>
        <row r="561">
          <cell r="BG561">
            <v>0</v>
          </cell>
          <cell r="BH561">
            <v>0</v>
          </cell>
          <cell r="BI561">
            <v>0</v>
          </cell>
          <cell r="BK561">
            <v>0</v>
          </cell>
          <cell r="BL561">
            <v>0</v>
          </cell>
          <cell r="BN561">
            <v>0</v>
          </cell>
          <cell r="BO561">
            <v>0</v>
          </cell>
          <cell r="BP561">
            <v>0</v>
          </cell>
        </row>
        <row r="562">
          <cell r="BG562">
            <v>0</v>
          </cell>
          <cell r="BH562">
            <v>0</v>
          </cell>
          <cell r="BI562">
            <v>0</v>
          </cell>
          <cell r="BK562">
            <v>0</v>
          </cell>
          <cell r="BL562">
            <v>0</v>
          </cell>
          <cell r="BN562">
            <v>0</v>
          </cell>
          <cell r="BO562">
            <v>0</v>
          </cell>
          <cell r="BP562">
            <v>0</v>
          </cell>
        </row>
        <row r="563">
          <cell r="BG563">
            <v>0</v>
          </cell>
          <cell r="BH563">
            <v>0</v>
          </cell>
          <cell r="BI563">
            <v>0</v>
          </cell>
          <cell r="BK563">
            <v>0</v>
          </cell>
          <cell r="BL563">
            <v>0</v>
          </cell>
          <cell r="BN563">
            <v>0</v>
          </cell>
          <cell r="BO563">
            <v>0</v>
          </cell>
          <cell r="BP563">
            <v>0</v>
          </cell>
        </row>
        <row r="564">
          <cell r="BG564">
            <v>0</v>
          </cell>
          <cell r="BH564">
            <v>0</v>
          </cell>
          <cell r="BI564">
            <v>0</v>
          </cell>
          <cell r="BK564">
            <v>0</v>
          </cell>
          <cell r="BL564">
            <v>0</v>
          </cell>
          <cell r="BN564">
            <v>0</v>
          </cell>
          <cell r="BO564">
            <v>0</v>
          </cell>
          <cell r="BP564">
            <v>0</v>
          </cell>
        </row>
        <row r="565">
          <cell r="BG565">
            <v>0</v>
          </cell>
          <cell r="BH565">
            <v>0</v>
          </cell>
          <cell r="BI565">
            <v>0</v>
          </cell>
          <cell r="BK565">
            <v>0</v>
          </cell>
          <cell r="BL565">
            <v>0</v>
          </cell>
          <cell r="BN565">
            <v>0</v>
          </cell>
          <cell r="BO565">
            <v>0</v>
          </cell>
          <cell r="BP565">
            <v>0</v>
          </cell>
        </row>
        <row r="566">
          <cell r="BG566">
            <v>0</v>
          </cell>
          <cell r="BH566">
            <v>0</v>
          </cell>
          <cell r="BI566">
            <v>0</v>
          </cell>
          <cell r="BK566">
            <v>0</v>
          </cell>
          <cell r="BL566">
            <v>0</v>
          </cell>
          <cell r="BN566">
            <v>0</v>
          </cell>
          <cell r="BO566">
            <v>0</v>
          </cell>
          <cell r="BP566">
            <v>0</v>
          </cell>
        </row>
        <row r="567">
          <cell r="BG567">
            <v>0</v>
          </cell>
          <cell r="BH567">
            <v>0</v>
          </cell>
          <cell r="BI567">
            <v>0</v>
          </cell>
          <cell r="BK567">
            <v>0</v>
          </cell>
          <cell r="BL567">
            <v>0</v>
          </cell>
          <cell r="BN567">
            <v>0</v>
          </cell>
          <cell r="BO567">
            <v>0</v>
          </cell>
          <cell r="BP567">
            <v>0</v>
          </cell>
        </row>
        <row r="568">
          <cell r="BG568">
            <v>0</v>
          </cell>
          <cell r="BH568">
            <v>0</v>
          </cell>
          <cell r="BI568">
            <v>0</v>
          </cell>
          <cell r="BK568">
            <v>0</v>
          </cell>
          <cell r="BL568">
            <v>0</v>
          </cell>
          <cell r="BN568">
            <v>0</v>
          </cell>
          <cell r="BO568">
            <v>0</v>
          </cell>
          <cell r="BP568">
            <v>0</v>
          </cell>
        </row>
        <row r="569">
          <cell r="BG569">
            <v>0</v>
          </cell>
          <cell r="BH569">
            <v>0</v>
          </cell>
          <cell r="BI569">
            <v>0</v>
          </cell>
          <cell r="BK569">
            <v>0</v>
          </cell>
          <cell r="BL569">
            <v>0</v>
          </cell>
          <cell r="BN569">
            <v>0</v>
          </cell>
          <cell r="BO569">
            <v>0</v>
          </cell>
          <cell r="BP569">
            <v>0</v>
          </cell>
        </row>
        <row r="570">
          <cell r="BG570">
            <v>0</v>
          </cell>
          <cell r="BH570">
            <v>0</v>
          </cell>
          <cell r="BI570">
            <v>0</v>
          </cell>
          <cell r="BK570">
            <v>0</v>
          </cell>
          <cell r="BL570">
            <v>0</v>
          </cell>
          <cell r="BN570">
            <v>0</v>
          </cell>
          <cell r="BO570">
            <v>0</v>
          </cell>
          <cell r="BP570">
            <v>0</v>
          </cell>
        </row>
        <row r="571">
          <cell r="BG571">
            <v>0</v>
          </cell>
          <cell r="BH571">
            <v>0</v>
          </cell>
          <cell r="BI571">
            <v>0</v>
          </cell>
          <cell r="BK571">
            <v>0</v>
          </cell>
          <cell r="BL571">
            <v>0</v>
          </cell>
          <cell r="BN571">
            <v>0</v>
          </cell>
          <cell r="BO571">
            <v>0</v>
          </cell>
          <cell r="BP571">
            <v>0</v>
          </cell>
        </row>
        <row r="572">
          <cell r="BG572">
            <v>0</v>
          </cell>
          <cell r="BH572">
            <v>0</v>
          </cell>
          <cell r="BI572">
            <v>0</v>
          </cell>
          <cell r="BK572">
            <v>0</v>
          </cell>
          <cell r="BL572">
            <v>0</v>
          </cell>
          <cell r="BN572">
            <v>0</v>
          </cell>
          <cell r="BO572">
            <v>0</v>
          </cell>
          <cell r="BP572">
            <v>0</v>
          </cell>
        </row>
        <row r="573">
          <cell r="BG573">
            <v>0</v>
          </cell>
          <cell r="BH573">
            <v>0</v>
          </cell>
          <cell r="BI573">
            <v>0</v>
          </cell>
          <cell r="BK573">
            <v>0</v>
          </cell>
          <cell r="BL573">
            <v>0</v>
          </cell>
          <cell r="BN573">
            <v>0</v>
          </cell>
          <cell r="BO573">
            <v>0</v>
          </cell>
          <cell r="BP573">
            <v>0</v>
          </cell>
        </row>
        <row r="574">
          <cell r="BG574">
            <v>0</v>
          </cell>
          <cell r="BH574">
            <v>0</v>
          </cell>
          <cell r="BI574">
            <v>0</v>
          </cell>
          <cell r="BK574">
            <v>0</v>
          </cell>
          <cell r="BL574">
            <v>0</v>
          </cell>
          <cell r="BN574">
            <v>0</v>
          </cell>
          <cell r="BO574">
            <v>0</v>
          </cell>
          <cell r="BP574">
            <v>0</v>
          </cell>
        </row>
        <row r="575">
          <cell r="BG575">
            <v>0</v>
          </cell>
          <cell r="BH575">
            <v>0</v>
          </cell>
          <cell r="BI575">
            <v>0</v>
          </cell>
          <cell r="BK575">
            <v>0</v>
          </cell>
          <cell r="BL575">
            <v>0</v>
          </cell>
          <cell r="BN575">
            <v>0</v>
          </cell>
          <cell r="BO575">
            <v>0</v>
          </cell>
          <cell r="BP575">
            <v>0</v>
          </cell>
        </row>
        <row r="576">
          <cell r="BG576">
            <v>0</v>
          </cell>
          <cell r="BH576">
            <v>0</v>
          </cell>
          <cell r="BI576">
            <v>0</v>
          </cell>
          <cell r="BK576">
            <v>0</v>
          </cell>
          <cell r="BL576">
            <v>0</v>
          </cell>
          <cell r="BN576">
            <v>0</v>
          </cell>
          <cell r="BO576">
            <v>0</v>
          </cell>
          <cell r="BP576">
            <v>0</v>
          </cell>
        </row>
        <row r="577">
          <cell r="BG577">
            <v>0</v>
          </cell>
          <cell r="BH577">
            <v>0</v>
          </cell>
          <cell r="BI577">
            <v>0</v>
          </cell>
          <cell r="BK577">
            <v>0</v>
          </cell>
          <cell r="BL577">
            <v>0</v>
          </cell>
          <cell r="BN577">
            <v>0</v>
          </cell>
          <cell r="BO577">
            <v>0</v>
          </cell>
          <cell r="BP577">
            <v>0</v>
          </cell>
        </row>
        <row r="578">
          <cell r="BG578">
            <v>0</v>
          </cell>
          <cell r="BH578">
            <v>0</v>
          </cell>
          <cell r="BI578">
            <v>0</v>
          </cell>
          <cell r="BK578">
            <v>0</v>
          </cell>
          <cell r="BL578">
            <v>0</v>
          </cell>
          <cell r="BN578">
            <v>0</v>
          </cell>
          <cell r="BO578">
            <v>0</v>
          </cell>
          <cell r="BP578">
            <v>0</v>
          </cell>
        </row>
        <row r="579">
          <cell r="BG579">
            <v>0</v>
          </cell>
          <cell r="BH579">
            <v>0</v>
          </cell>
          <cell r="BI579">
            <v>0</v>
          </cell>
          <cell r="BK579">
            <v>0</v>
          </cell>
          <cell r="BL579">
            <v>0</v>
          </cell>
          <cell r="BN579">
            <v>0</v>
          </cell>
          <cell r="BO579">
            <v>0</v>
          </cell>
          <cell r="BP579">
            <v>0</v>
          </cell>
        </row>
        <row r="580">
          <cell r="BG580">
            <v>0</v>
          </cell>
          <cell r="BH580">
            <v>0</v>
          </cell>
          <cell r="BI580">
            <v>0</v>
          </cell>
          <cell r="BK580">
            <v>0</v>
          </cell>
          <cell r="BL580">
            <v>0</v>
          </cell>
          <cell r="BN580">
            <v>0</v>
          </cell>
          <cell r="BO580">
            <v>0</v>
          </cell>
          <cell r="BP580">
            <v>0</v>
          </cell>
        </row>
        <row r="581">
          <cell r="BG581">
            <v>0</v>
          </cell>
          <cell r="BH581">
            <v>0</v>
          </cell>
          <cell r="BI581">
            <v>0</v>
          </cell>
          <cell r="BK581">
            <v>0</v>
          </cell>
          <cell r="BL581">
            <v>0</v>
          </cell>
          <cell r="BN581">
            <v>0</v>
          </cell>
          <cell r="BO581">
            <v>0</v>
          </cell>
          <cell r="BP581">
            <v>0</v>
          </cell>
        </row>
        <row r="582">
          <cell r="BG582">
            <v>0</v>
          </cell>
          <cell r="BH582">
            <v>0</v>
          </cell>
          <cell r="BI582">
            <v>0</v>
          </cell>
          <cell r="BK582">
            <v>0</v>
          </cell>
          <cell r="BL582">
            <v>0</v>
          </cell>
          <cell r="BN582">
            <v>0</v>
          </cell>
          <cell r="BO582">
            <v>0</v>
          </cell>
          <cell r="BP582">
            <v>0</v>
          </cell>
        </row>
        <row r="583">
          <cell r="BG583">
            <v>0</v>
          </cell>
          <cell r="BH583">
            <v>0</v>
          </cell>
          <cell r="BI583">
            <v>0</v>
          </cell>
          <cell r="BK583">
            <v>0</v>
          </cell>
          <cell r="BL583">
            <v>0</v>
          </cell>
          <cell r="BN583">
            <v>0</v>
          </cell>
          <cell r="BO583">
            <v>0</v>
          </cell>
          <cell r="BP583">
            <v>0</v>
          </cell>
        </row>
        <row r="584">
          <cell r="BG584">
            <v>0</v>
          </cell>
          <cell r="BH584">
            <v>0</v>
          </cell>
          <cell r="BI584">
            <v>0</v>
          </cell>
          <cell r="BK584">
            <v>0</v>
          </cell>
          <cell r="BL584">
            <v>0</v>
          </cell>
          <cell r="BN584">
            <v>0</v>
          </cell>
          <cell r="BO584">
            <v>0</v>
          </cell>
          <cell r="BP584">
            <v>0</v>
          </cell>
        </row>
        <row r="585">
          <cell r="BG585">
            <v>0</v>
          </cell>
          <cell r="BH585">
            <v>0</v>
          </cell>
          <cell r="BI585">
            <v>0</v>
          </cell>
          <cell r="BK585">
            <v>0</v>
          </cell>
          <cell r="BL585">
            <v>0</v>
          </cell>
          <cell r="BN585">
            <v>0</v>
          </cell>
          <cell r="BO585">
            <v>0</v>
          </cell>
          <cell r="BP585">
            <v>0</v>
          </cell>
        </row>
        <row r="586">
          <cell r="BG586">
            <v>0</v>
          </cell>
          <cell r="BH586">
            <v>0</v>
          </cell>
          <cell r="BI586">
            <v>0</v>
          </cell>
          <cell r="BK586">
            <v>0</v>
          </cell>
          <cell r="BL586">
            <v>0</v>
          </cell>
          <cell r="BN586">
            <v>0</v>
          </cell>
          <cell r="BO586">
            <v>0</v>
          </cell>
          <cell r="BP586">
            <v>0</v>
          </cell>
        </row>
        <row r="587">
          <cell r="BG587">
            <v>0</v>
          </cell>
          <cell r="BH587">
            <v>0</v>
          </cell>
          <cell r="BI587">
            <v>0</v>
          </cell>
          <cell r="BK587">
            <v>0</v>
          </cell>
          <cell r="BL587">
            <v>0</v>
          </cell>
          <cell r="BN587">
            <v>0</v>
          </cell>
          <cell r="BO587">
            <v>0</v>
          </cell>
          <cell r="BP587">
            <v>0</v>
          </cell>
        </row>
        <row r="588">
          <cell r="BG588">
            <v>0</v>
          </cell>
          <cell r="BH588">
            <v>0</v>
          </cell>
          <cell r="BI588">
            <v>0</v>
          </cell>
          <cell r="BK588">
            <v>0</v>
          </cell>
          <cell r="BL588">
            <v>0</v>
          </cell>
          <cell r="BN588">
            <v>0</v>
          </cell>
          <cell r="BO588">
            <v>0</v>
          </cell>
          <cell r="BP588">
            <v>0</v>
          </cell>
        </row>
        <row r="589">
          <cell r="BG589">
            <v>0</v>
          </cell>
          <cell r="BH589">
            <v>0</v>
          </cell>
          <cell r="BI589">
            <v>0</v>
          </cell>
          <cell r="BK589">
            <v>0</v>
          </cell>
          <cell r="BL589">
            <v>0</v>
          </cell>
          <cell r="BN589">
            <v>0</v>
          </cell>
          <cell r="BO589">
            <v>0</v>
          </cell>
          <cell r="BP589">
            <v>0</v>
          </cell>
        </row>
        <row r="590">
          <cell r="BG590">
            <v>0</v>
          </cell>
          <cell r="BH590">
            <v>0</v>
          </cell>
          <cell r="BI590">
            <v>0</v>
          </cell>
          <cell r="BK590">
            <v>0</v>
          </cell>
          <cell r="BL590">
            <v>0</v>
          </cell>
          <cell r="BN590">
            <v>0</v>
          </cell>
          <cell r="BO590">
            <v>0</v>
          </cell>
          <cell r="BP590">
            <v>0</v>
          </cell>
        </row>
        <row r="591">
          <cell r="BG591">
            <v>0</v>
          </cell>
          <cell r="BH591">
            <v>0</v>
          </cell>
          <cell r="BI591">
            <v>0</v>
          </cell>
          <cell r="BK591">
            <v>0</v>
          </cell>
          <cell r="BL591">
            <v>0</v>
          </cell>
          <cell r="BN591">
            <v>0</v>
          </cell>
          <cell r="BO591">
            <v>0</v>
          </cell>
          <cell r="BP591">
            <v>0</v>
          </cell>
        </row>
        <row r="592">
          <cell r="BG592">
            <v>0</v>
          </cell>
          <cell r="BH592">
            <v>0</v>
          </cell>
          <cell r="BI592">
            <v>0</v>
          </cell>
          <cell r="BK592">
            <v>0</v>
          </cell>
          <cell r="BL592">
            <v>0</v>
          </cell>
          <cell r="BN592">
            <v>0</v>
          </cell>
          <cell r="BO592">
            <v>0</v>
          </cell>
          <cell r="BP592">
            <v>0</v>
          </cell>
        </row>
        <row r="593">
          <cell r="BG593">
            <v>0</v>
          </cell>
          <cell r="BH593">
            <v>0</v>
          </cell>
          <cell r="BI593">
            <v>0</v>
          </cell>
          <cell r="BK593">
            <v>0</v>
          </cell>
          <cell r="BL593">
            <v>0</v>
          </cell>
          <cell r="BN593">
            <v>0</v>
          </cell>
          <cell r="BO593">
            <v>0</v>
          </cell>
          <cell r="BP593">
            <v>0</v>
          </cell>
        </row>
        <row r="594">
          <cell r="BG594">
            <v>0</v>
          </cell>
          <cell r="BH594">
            <v>0</v>
          </cell>
          <cell r="BI594">
            <v>0</v>
          </cell>
          <cell r="BK594">
            <v>0</v>
          </cell>
          <cell r="BL594">
            <v>0</v>
          </cell>
          <cell r="BN594">
            <v>0</v>
          </cell>
          <cell r="BO594">
            <v>0</v>
          </cell>
          <cell r="BP594">
            <v>0</v>
          </cell>
        </row>
        <row r="595">
          <cell r="BG595">
            <v>0</v>
          </cell>
          <cell r="BH595">
            <v>0</v>
          </cell>
          <cell r="BI595">
            <v>0</v>
          </cell>
          <cell r="BK595">
            <v>0</v>
          </cell>
          <cell r="BL595">
            <v>0</v>
          </cell>
          <cell r="BN595">
            <v>0</v>
          </cell>
          <cell r="BO595">
            <v>0</v>
          </cell>
          <cell r="BP595">
            <v>0</v>
          </cell>
        </row>
        <row r="596">
          <cell r="BG596">
            <v>0</v>
          </cell>
          <cell r="BH596">
            <v>0</v>
          </cell>
          <cell r="BI596">
            <v>0</v>
          </cell>
          <cell r="BK596">
            <v>0</v>
          </cell>
          <cell r="BL596">
            <v>0</v>
          </cell>
          <cell r="BN596">
            <v>0</v>
          </cell>
          <cell r="BO596">
            <v>0</v>
          </cell>
          <cell r="BP596">
            <v>0</v>
          </cell>
        </row>
        <row r="597">
          <cell r="BG597">
            <v>0</v>
          </cell>
          <cell r="BH597">
            <v>0</v>
          </cell>
          <cell r="BI597">
            <v>0</v>
          </cell>
          <cell r="BK597">
            <v>0</v>
          </cell>
          <cell r="BL597">
            <v>0</v>
          </cell>
          <cell r="BN597">
            <v>0</v>
          </cell>
          <cell r="BO597">
            <v>0</v>
          </cell>
          <cell r="BP597">
            <v>0</v>
          </cell>
        </row>
        <row r="598">
          <cell r="BG598">
            <v>0</v>
          </cell>
          <cell r="BH598">
            <v>0</v>
          </cell>
          <cell r="BI598">
            <v>0</v>
          </cell>
          <cell r="BK598">
            <v>0</v>
          </cell>
          <cell r="BL598">
            <v>0</v>
          </cell>
          <cell r="BN598">
            <v>0</v>
          </cell>
          <cell r="BO598">
            <v>0</v>
          </cell>
          <cell r="BP598">
            <v>0</v>
          </cell>
        </row>
        <row r="599">
          <cell r="BG599">
            <v>0</v>
          </cell>
          <cell r="BH599">
            <v>0</v>
          </cell>
          <cell r="BI599">
            <v>0</v>
          </cell>
          <cell r="BK599">
            <v>0</v>
          </cell>
          <cell r="BL599">
            <v>0</v>
          </cell>
          <cell r="BN599">
            <v>0</v>
          </cell>
          <cell r="BO599">
            <v>0</v>
          </cell>
          <cell r="BP599">
            <v>0</v>
          </cell>
        </row>
        <row r="600">
          <cell r="BG600">
            <v>0</v>
          </cell>
          <cell r="BH600">
            <v>0</v>
          </cell>
          <cell r="BI600">
            <v>0</v>
          </cell>
          <cell r="BK600">
            <v>0</v>
          </cell>
          <cell r="BL600">
            <v>0</v>
          </cell>
          <cell r="BN600">
            <v>0</v>
          </cell>
          <cell r="BO600">
            <v>0</v>
          </cell>
          <cell r="BP600">
            <v>0</v>
          </cell>
        </row>
        <row r="601">
          <cell r="BG601">
            <v>0</v>
          </cell>
          <cell r="BH601">
            <v>0</v>
          </cell>
          <cell r="BI601">
            <v>0</v>
          </cell>
          <cell r="BK601">
            <v>0</v>
          </cell>
          <cell r="BL601">
            <v>0</v>
          </cell>
          <cell r="BN601">
            <v>0</v>
          </cell>
          <cell r="BO601">
            <v>0</v>
          </cell>
          <cell r="BP601">
            <v>0</v>
          </cell>
        </row>
        <row r="602">
          <cell r="BG602">
            <v>0</v>
          </cell>
          <cell r="BH602">
            <v>0</v>
          </cell>
          <cell r="BI602">
            <v>0</v>
          </cell>
          <cell r="BK602">
            <v>0</v>
          </cell>
          <cell r="BL602">
            <v>0</v>
          </cell>
          <cell r="BN602">
            <v>0</v>
          </cell>
          <cell r="BO602">
            <v>0</v>
          </cell>
          <cell r="BP602">
            <v>0</v>
          </cell>
        </row>
        <row r="603">
          <cell r="BG603">
            <v>0</v>
          </cell>
          <cell r="BH603">
            <v>0</v>
          </cell>
          <cell r="BI603">
            <v>0</v>
          </cell>
          <cell r="BK603">
            <v>0</v>
          </cell>
          <cell r="BL603">
            <v>0</v>
          </cell>
          <cell r="BN603">
            <v>0</v>
          </cell>
          <cell r="BO603">
            <v>0</v>
          </cell>
          <cell r="BP603">
            <v>0</v>
          </cell>
        </row>
        <row r="604">
          <cell r="BG604">
            <v>0</v>
          </cell>
          <cell r="BH604">
            <v>0</v>
          </cell>
          <cell r="BI604">
            <v>0</v>
          </cell>
          <cell r="BK604">
            <v>0</v>
          </cell>
          <cell r="BL604">
            <v>0</v>
          </cell>
          <cell r="BN604">
            <v>0</v>
          </cell>
          <cell r="BO604">
            <v>0</v>
          </cell>
          <cell r="BP604">
            <v>0</v>
          </cell>
        </row>
        <row r="605">
          <cell r="BG605">
            <v>0</v>
          </cell>
          <cell r="BH605">
            <v>0</v>
          </cell>
          <cell r="BI605">
            <v>0</v>
          </cell>
          <cell r="BK605">
            <v>0</v>
          </cell>
          <cell r="BL605">
            <v>0</v>
          </cell>
          <cell r="BN605">
            <v>0</v>
          </cell>
          <cell r="BO605">
            <v>0</v>
          </cell>
          <cell r="BP605">
            <v>0</v>
          </cell>
        </row>
        <row r="606">
          <cell r="BG606">
            <v>0</v>
          </cell>
          <cell r="BH606">
            <v>0</v>
          </cell>
          <cell r="BI606">
            <v>0</v>
          </cell>
          <cell r="BK606">
            <v>0</v>
          </cell>
          <cell r="BL606">
            <v>0</v>
          </cell>
          <cell r="BN606">
            <v>0</v>
          </cell>
          <cell r="BO606">
            <v>0</v>
          </cell>
          <cell r="BP606">
            <v>0</v>
          </cell>
        </row>
        <row r="607">
          <cell r="BG607">
            <v>0</v>
          </cell>
          <cell r="BH607">
            <v>0</v>
          </cell>
          <cell r="BI607">
            <v>0</v>
          </cell>
          <cell r="BK607">
            <v>0</v>
          </cell>
          <cell r="BL607">
            <v>0</v>
          </cell>
          <cell r="BN607">
            <v>0</v>
          </cell>
          <cell r="BO607">
            <v>0</v>
          </cell>
          <cell r="BP607">
            <v>0</v>
          </cell>
        </row>
        <row r="608">
          <cell r="BG608">
            <v>0</v>
          </cell>
          <cell r="BH608">
            <v>0</v>
          </cell>
          <cell r="BI608">
            <v>0</v>
          </cell>
          <cell r="BK608">
            <v>0</v>
          </cell>
          <cell r="BL608">
            <v>0</v>
          </cell>
          <cell r="BN608">
            <v>0</v>
          </cell>
          <cell r="BO608">
            <v>0</v>
          </cell>
          <cell r="BP608">
            <v>0</v>
          </cell>
        </row>
        <row r="609">
          <cell r="BG609">
            <v>0</v>
          </cell>
          <cell r="BH609">
            <v>0</v>
          </cell>
          <cell r="BI609">
            <v>0</v>
          </cell>
          <cell r="BK609">
            <v>0</v>
          </cell>
          <cell r="BL609">
            <v>0</v>
          </cell>
          <cell r="BN609">
            <v>0</v>
          </cell>
          <cell r="BO609">
            <v>0</v>
          </cell>
          <cell r="BP609">
            <v>0</v>
          </cell>
        </row>
        <row r="610">
          <cell r="BG610">
            <v>0</v>
          </cell>
          <cell r="BH610">
            <v>0</v>
          </cell>
          <cell r="BI610">
            <v>0</v>
          </cell>
          <cell r="BK610">
            <v>0</v>
          </cell>
          <cell r="BL610">
            <v>0</v>
          </cell>
          <cell r="BN610">
            <v>0</v>
          </cell>
          <cell r="BO610">
            <v>0</v>
          </cell>
          <cell r="BP610">
            <v>0</v>
          </cell>
        </row>
        <row r="611">
          <cell r="BG611">
            <v>0</v>
          </cell>
          <cell r="BH611">
            <v>0</v>
          </cell>
          <cell r="BI611">
            <v>0</v>
          </cell>
          <cell r="BK611">
            <v>0</v>
          </cell>
          <cell r="BL611">
            <v>0</v>
          </cell>
          <cell r="BN611">
            <v>0</v>
          </cell>
          <cell r="BO611">
            <v>0</v>
          </cell>
          <cell r="BP611">
            <v>0</v>
          </cell>
        </row>
        <row r="612">
          <cell r="BG612">
            <v>0</v>
          </cell>
          <cell r="BH612">
            <v>0</v>
          </cell>
          <cell r="BI612">
            <v>0</v>
          </cell>
          <cell r="BK612">
            <v>0</v>
          </cell>
          <cell r="BL612">
            <v>0</v>
          </cell>
          <cell r="BN612">
            <v>0</v>
          </cell>
          <cell r="BO612">
            <v>0</v>
          </cell>
          <cell r="BP612">
            <v>0</v>
          </cell>
        </row>
        <row r="613">
          <cell r="BG613">
            <v>0</v>
          </cell>
          <cell r="BH613">
            <v>0</v>
          </cell>
          <cell r="BI613">
            <v>0</v>
          </cell>
          <cell r="BK613">
            <v>0</v>
          </cell>
          <cell r="BL613">
            <v>0</v>
          </cell>
          <cell r="BN613">
            <v>0</v>
          </cell>
          <cell r="BO613">
            <v>0</v>
          </cell>
          <cell r="BP613">
            <v>0</v>
          </cell>
        </row>
        <row r="614">
          <cell r="BG614">
            <v>0</v>
          </cell>
          <cell r="BH614">
            <v>0</v>
          </cell>
          <cell r="BI614">
            <v>0</v>
          </cell>
          <cell r="BK614">
            <v>0</v>
          </cell>
          <cell r="BL614">
            <v>0</v>
          </cell>
          <cell r="BN614">
            <v>0</v>
          </cell>
          <cell r="BO614">
            <v>0</v>
          </cell>
          <cell r="BP614">
            <v>0</v>
          </cell>
        </row>
        <row r="615">
          <cell r="BG615">
            <v>0</v>
          </cell>
          <cell r="BH615">
            <v>0</v>
          </cell>
          <cell r="BI615">
            <v>0</v>
          </cell>
          <cell r="BK615">
            <v>0</v>
          </cell>
          <cell r="BL615">
            <v>0</v>
          </cell>
          <cell r="BN615">
            <v>0</v>
          </cell>
          <cell r="BO615">
            <v>0</v>
          </cell>
          <cell r="BP615">
            <v>0</v>
          </cell>
        </row>
        <row r="616">
          <cell r="BG616">
            <v>0</v>
          </cell>
          <cell r="BH616">
            <v>0</v>
          </cell>
          <cell r="BI616">
            <v>0</v>
          </cell>
          <cell r="BK616">
            <v>0</v>
          </cell>
          <cell r="BL616">
            <v>0</v>
          </cell>
          <cell r="BN616">
            <v>0</v>
          </cell>
          <cell r="BO616">
            <v>0</v>
          </cell>
          <cell r="BP616">
            <v>0</v>
          </cell>
        </row>
        <row r="617">
          <cell r="BG617">
            <v>0</v>
          </cell>
          <cell r="BH617">
            <v>0</v>
          </cell>
          <cell r="BI617">
            <v>0</v>
          </cell>
          <cell r="BK617">
            <v>0</v>
          </cell>
          <cell r="BL617">
            <v>0</v>
          </cell>
          <cell r="BN617">
            <v>0</v>
          </cell>
          <cell r="BO617">
            <v>0</v>
          </cell>
          <cell r="BP617">
            <v>0</v>
          </cell>
        </row>
        <row r="618">
          <cell r="BG618">
            <v>0</v>
          </cell>
          <cell r="BH618">
            <v>0</v>
          </cell>
          <cell r="BI618">
            <v>0</v>
          </cell>
          <cell r="BK618">
            <v>0</v>
          </cell>
          <cell r="BL618">
            <v>0</v>
          </cell>
          <cell r="BN618">
            <v>0</v>
          </cell>
          <cell r="BO618">
            <v>0</v>
          </cell>
          <cell r="BP618">
            <v>0</v>
          </cell>
        </row>
        <row r="619">
          <cell r="BG619">
            <v>0</v>
          </cell>
          <cell r="BH619">
            <v>0</v>
          </cell>
          <cell r="BI619">
            <v>0</v>
          </cell>
          <cell r="BK619">
            <v>0</v>
          </cell>
          <cell r="BL619">
            <v>0</v>
          </cell>
          <cell r="BN619">
            <v>0</v>
          </cell>
          <cell r="BO619">
            <v>0</v>
          </cell>
          <cell r="BP619">
            <v>0</v>
          </cell>
        </row>
        <row r="620">
          <cell r="BG620">
            <v>0</v>
          </cell>
          <cell r="BH620">
            <v>0</v>
          </cell>
          <cell r="BI620">
            <v>0</v>
          </cell>
          <cell r="BK620">
            <v>0</v>
          </cell>
          <cell r="BL620">
            <v>0</v>
          </cell>
          <cell r="BN620">
            <v>0</v>
          </cell>
          <cell r="BO620">
            <v>0</v>
          </cell>
          <cell r="BP620">
            <v>0</v>
          </cell>
        </row>
        <row r="621">
          <cell r="BG621">
            <v>0</v>
          </cell>
          <cell r="BH621">
            <v>0</v>
          </cell>
          <cell r="BI621">
            <v>0</v>
          </cell>
          <cell r="BK621">
            <v>0</v>
          </cell>
          <cell r="BL621">
            <v>0</v>
          </cell>
          <cell r="BN621">
            <v>0</v>
          </cell>
          <cell r="BO621">
            <v>0</v>
          </cell>
          <cell r="BP621">
            <v>0</v>
          </cell>
        </row>
        <row r="622">
          <cell r="BG622">
            <v>0</v>
          </cell>
          <cell r="BH622">
            <v>0</v>
          </cell>
          <cell r="BI622">
            <v>0</v>
          </cell>
          <cell r="BK622">
            <v>0</v>
          </cell>
          <cell r="BL622">
            <v>0</v>
          </cell>
          <cell r="BN622">
            <v>0</v>
          </cell>
          <cell r="BO622">
            <v>0</v>
          </cell>
          <cell r="BP622">
            <v>0</v>
          </cell>
        </row>
        <row r="623">
          <cell r="BG623">
            <v>0</v>
          </cell>
          <cell r="BH623">
            <v>0</v>
          </cell>
          <cell r="BI623">
            <v>0</v>
          </cell>
          <cell r="BK623">
            <v>0</v>
          </cell>
          <cell r="BL623">
            <v>0</v>
          </cell>
          <cell r="BN623">
            <v>0</v>
          </cell>
          <cell r="BO623">
            <v>0</v>
          </cell>
          <cell r="BP623">
            <v>0</v>
          </cell>
        </row>
        <row r="624">
          <cell r="BG624">
            <v>0</v>
          </cell>
          <cell r="BH624">
            <v>0</v>
          </cell>
          <cell r="BI624">
            <v>0</v>
          </cell>
          <cell r="BK624">
            <v>0</v>
          </cell>
          <cell r="BL624">
            <v>0</v>
          </cell>
          <cell r="BN624">
            <v>0</v>
          </cell>
          <cell r="BO624">
            <v>0</v>
          </cell>
          <cell r="BP624">
            <v>0</v>
          </cell>
        </row>
        <row r="625">
          <cell r="BG625">
            <v>0</v>
          </cell>
          <cell r="BH625">
            <v>0</v>
          </cell>
          <cell r="BI625">
            <v>0</v>
          </cell>
          <cell r="BK625">
            <v>0</v>
          </cell>
          <cell r="BL625">
            <v>0</v>
          </cell>
          <cell r="BN625">
            <v>0</v>
          </cell>
          <cell r="BO625">
            <v>0</v>
          </cell>
          <cell r="BP625">
            <v>0</v>
          </cell>
        </row>
        <row r="626">
          <cell r="BG626">
            <v>0</v>
          </cell>
          <cell r="BH626">
            <v>0</v>
          </cell>
          <cell r="BI626">
            <v>0</v>
          </cell>
          <cell r="BK626">
            <v>0</v>
          </cell>
          <cell r="BL626">
            <v>0</v>
          </cell>
          <cell r="BN626">
            <v>0</v>
          </cell>
          <cell r="BO626">
            <v>0</v>
          </cell>
          <cell r="BP626">
            <v>0</v>
          </cell>
        </row>
        <row r="627">
          <cell r="BG627">
            <v>0</v>
          </cell>
          <cell r="BH627">
            <v>0</v>
          </cell>
          <cell r="BI627">
            <v>0</v>
          </cell>
          <cell r="BK627">
            <v>0</v>
          </cell>
          <cell r="BL627">
            <v>0</v>
          </cell>
          <cell r="BN627">
            <v>0</v>
          </cell>
          <cell r="BO627">
            <v>0</v>
          </cell>
          <cell r="BP627">
            <v>0</v>
          </cell>
        </row>
        <row r="628">
          <cell r="BG628">
            <v>0</v>
          </cell>
          <cell r="BH628">
            <v>0</v>
          </cell>
          <cell r="BI628">
            <v>0</v>
          </cell>
          <cell r="BK628">
            <v>0</v>
          </cell>
          <cell r="BL628">
            <v>0</v>
          </cell>
          <cell r="BN628">
            <v>0</v>
          </cell>
          <cell r="BO628">
            <v>0</v>
          </cell>
          <cell r="BP628">
            <v>0</v>
          </cell>
        </row>
        <row r="629">
          <cell r="BG629">
            <v>0</v>
          </cell>
          <cell r="BH629">
            <v>0</v>
          </cell>
          <cell r="BI629">
            <v>0</v>
          </cell>
          <cell r="BK629">
            <v>0</v>
          </cell>
          <cell r="BL629">
            <v>0</v>
          </cell>
          <cell r="BN629">
            <v>0</v>
          </cell>
          <cell r="BO629">
            <v>0</v>
          </cell>
          <cell r="BP629">
            <v>0</v>
          </cell>
        </row>
        <row r="630">
          <cell r="BG630">
            <v>0</v>
          </cell>
          <cell r="BH630">
            <v>0</v>
          </cell>
          <cell r="BI630">
            <v>0</v>
          </cell>
          <cell r="BK630">
            <v>0</v>
          </cell>
          <cell r="BL630">
            <v>0</v>
          </cell>
          <cell r="BN630">
            <v>0</v>
          </cell>
          <cell r="BO630">
            <v>0</v>
          </cell>
          <cell r="BP630">
            <v>0</v>
          </cell>
        </row>
        <row r="631">
          <cell r="BG631">
            <v>0</v>
          </cell>
          <cell r="BH631">
            <v>0</v>
          </cell>
          <cell r="BI631">
            <v>0</v>
          </cell>
          <cell r="BK631">
            <v>0</v>
          </cell>
          <cell r="BL631">
            <v>0</v>
          </cell>
          <cell r="BN631">
            <v>0</v>
          </cell>
          <cell r="BO631">
            <v>0</v>
          </cell>
          <cell r="BP631">
            <v>0</v>
          </cell>
        </row>
        <row r="632">
          <cell r="BG632">
            <v>0</v>
          </cell>
          <cell r="BH632">
            <v>0</v>
          </cell>
          <cell r="BI632">
            <v>0</v>
          </cell>
          <cell r="BK632">
            <v>0</v>
          </cell>
          <cell r="BL632">
            <v>0</v>
          </cell>
          <cell r="BN632">
            <v>0</v>
          </cell>
          <cell r="BO632">
            <v>0</v>
          </cell>
          <cell r="BP632">
            <v>0</v>
          </cell>
        </row>
        <row r="633">
          <cell r="BG633">
            <v>0</v>
          </cell>
          <cell r="BH633">
            <v>0</v>
          </cell>
          <cell r="BI633">
            <v>0</v>
          </cell>
          <cell r="BK633">
            <v>0</v>
          </cell>
          <cell r="BL633">
            <v>0</v>
          </cell>
          <cell r="BN633">
            <v>0</v>
          </cell>
          <cell r="BO633">
            <v>0</v>
          </cell>
          <cell r="BP633">
            <v>0</v>
          </cell>
        </row>
        <row r="634">
          <cell r="BG634">
            <v>0</v>
          </cell>
          <cell r="BH634">
            <v>0</v>
          </cell>
          <cell r="BI634">
            <v>0</v>
          </cell>
          <cell r="BK634">
            <v>0</v>
          </cell>
          <cell r="BL634">
            <v>0</v>
          </cell>
          <cell r="BN634">
            <v>0</v>
          </cell>
          <cell r="BO634">
            <v>0</v>
          </cell>
          <cell r="BP634">
            <v>0</v>
          </cell>
        </row>
        <row r="635">
          <cell r="BG635">
            <v>0</v>
          </cell>
          <cell r="BH635">
            <v>0</v>
          </cell>
          <cell r="BI635">
            <v>0</v>
          </cell>
          <cell r="BK635">
            <v>0</v>
          </cell>
          <cell r="BL635">
            <v>0</v>
          </cell>
          <cell r="BN635">
            <v>0</v>
          </cell>
          <cell r="BO635">
            <v>0</v>
          </cell>
          <cell r="BP635">
            <v>0</v>
          </cell>
        </row>
        <row r="636">
          <cell r="BG636">
            <v>0</v>
          </cell>
          <cell r="BH636">
            <v>0</v>
          </cell>
          <cell r="BI636">
            <v>0</v>
          </cell>
          <cell r="BK636">
            <v>0</v>
          </cell>
          <cell r="BL636">
            <v>0</v>
          </cell>
          <cell r="BN636">
            <v>0</v>
          </cell>
          <cell r="BO636">
            <v>0</v>
          </cell>
          <cell r="BP636">
            <v>0</v>
          </cell>
        </row>
        <row r="637">
          <cell r="BG637">
            <v>0</v>
          </cell>
          <cell r="BH637">
            <v>0</v>
          </cell>
          <cell r="BI637">
            <v>0</v>
          </cell>
          <cell r="BK637">
            <v>0</v>
          </cell>
          <cell r="BL637">
            <v>0</v>
          </cell>
          <cell r="BN637">
            <v>0</v>
          </cell>
          <cell r="BO637">
            <v>0</v>
          </cell>
          <cell r="BP637">
            <v>0</v>
          </cell>
        </row>
        <row r="638">
          <cell r="BG638">
            <v>0</v>
          </cell>
          <cell r="BH638">
            <v>0</v>
          </cell>
          <cell r="BI638">
            <v>0</v>
          </cell>
          <cell r="BK638">
            <v>0</v>
          </cell>
          <cell r="BL638">
            <v>0</v>
          </cell>
          <cell r="BN638">
            <v>0</v>
          </cell>
          <cell r="BO638">
            <v>0</v>
          </cell>
          <cell r="BP638">
            <v>0</v>
          </cell>
        </row>
        <row r="639">
          <cell r="BG639">
            <v>0</v>
          </cell>
          <cell r="BH639">
            <v>0</v>
          </cell>
          <cell r="BI639">
            <v>0</v>
          </cell>
          <cell r="BK639">
            <v>0</v>
          </cell>
          <cell r="BL639">
            <v>0</v>
          </cell>
          <cell r="BN639">
            <v>0</v>
          </cell>
          <cell r="BO639">
            <v>0</v>
          </cell>
          <cell r="BP639">
            <v>0</v>
          </cell>
        </row>
        <row r="640">
          <cell r="BG640">
            <v>0</v>
          </cell>
          <cell r="BH640">
            <v>0</v>
          </cell>
          <cell r="BI640">
            <v>0</v>
          </cell>
          <cell r="BK640">
            <v>0</v>
          </cell>
          <cell r="BL640">
            <v>0</v>
          </cell>
          <cell r="BN640">
            <v>0</v>
          </cell>
          <cell r="BO640">
            <v>0</v>
          </cell>
          <cell r="BP640">
            <v>0</v>
          </cell>
        </row>
        <row r="641">
          <cell r="BG641">
            <v>0</v>
          </cell>
          <cell r="BH641">
            <v>0</v>
          </cell>
          <cell r="BI641">
            <v>0</v>
          </cell>
          <cell r="BK641">
            <v>0</v>
          </cell>
          <cell r="BL641">
            <v>0</v>
          </cell>
          <cell r="BN641">
            <v>0</v>
          </cell>
          <cell r="BO641">
            <v>0</v>
          </cell>
          <cell r="BP641">
            <v>0</v>
          </cell>
        </row>
        <row r="642">
          <cell r="BG642">
            <v>0</v>
          </cell>
          <cell r="BH642">
            <v>0</v>
          </cell>
          <cell r="BI642">
            <v>0</v>
          </cell>
          <cell r="BK642">
            <v>0</v>
          </cell>
          <cell r="BL642">
            <v>0</v>
          </cell>
          <cell r="BN642">
            <v>0</v>
          </cell>
          <cell r="BO642">
            <v>0</v>
          </cell>
          <cell r="BP642">
            <v>0</v>
          </cell>
        </row>
        <row r="643">
          <cell r="BG643">
            <v>0</v>
          </cell>
          <cell r="BH643">
            <v>0</v>
          </cell>
          <cell r="BI643">
            <v>0</v>
          </cell>
          <cell r="BK643">
            <v>0</v>
          </cell>
          <cell r="BL643">
            <v>0</v>
          </cell>
          <cell r="BN643">
            <v>0</v>
          </cell>
          <cell r="BO643">
            <v>0</v>
          </cell>
          <cell r="BP643">
            <v>0</v>
          </cell>
        </row>
        <row r="644">
          <cell r="BG644">
            <v>0</v>
          </cell>
          <cell r="BH644">
            <v>0</v>
          </cell>
          <cell r="BI644">
            <v>0</v>
          </cell>
          <cell r="BK644">
            <v>0</v>
          </cell>
          <cell r="BL644">
            <v>0</v>
          </cell>
          <cell r="BN644">
            <v>0</v>
          </cell>
          <cell r="BO644">
            <v>0</v>
          </cell>
          <cell r="BP644">
            <v>0</v>
          </cell>
        </row>
        <row r="645">
          <cell r="BG645">
            <v>0</v>
          </cell>
          <cell r="BH645">
            <v>0</v>
          </cell>
          <cell r="BI645">
            <v>0</v>
          </cell>
          <cell r="BK645">
            <v>0</v>
          </cell>
          <cell r="BL645">
            <v>0</v>
          </cell>
          <cell r="BN645">
            <v>0</v>
          </cell>
          <cell r="BO645">
            <v>0</v>
          </cell>
          <cell r="BP645">
            <v>0</v>
          </cell>
        </row>
        <row r="646">
          <cell r="BG646">
            <v>0</v>
          </cell>
          <cell r="BH646">
            <v>0</v>
          </cell>
          <cell r="BI646">
            <v>0</v>
          </cell>
          <cell r="BK646">
            <v>0</v>
          </cell>
          <cell r="BL646">
            <v>0</v>
          </cell>
          <cell r="BN646">
            <v>0</v>
          </cell>
          <cell r="BO646">
            <v>0</v>
          </cell>
          <cell r="BP646">
            <v>0</v>
          </cell>
        </row>
        <row r="647">
          <cell r="BG647">
            <v>0</v>
          </cell>
          <cell r="BH647">
            <v>0</v>
          </cell>
          <cell r="BI647">
            <v>0</v>
          </cell>
          <cell r="BK647">
            <v>0</v>
          </cell>
          <cell r="BL647">
            <v>0</v>
          </cell>
          <cell r="BN647">
            <v>0</v>
          </cell>
          <cell r="BO647">
            <v>0</v>
          </cell>
          <cell r="BP647">
            <v>0</v>
          </cell>
        </row>
        <row r="648">
          <cell r="BG648">
            <v>0</v>
          </cell>
          <cell r="BH648">
            <v>0</v>
          </cell>
          <cell r="BI648">
            <v>0</v>
          </cell>
          <cell r="BK648">
            <v>0</v>
          </cell>
          <cell r="BL648">
            <v>0</v>
          </cell>
          <cell r="BN648">
            <v>0</v>
          </cell>
          <cell r="BO648">
            <v>0</v>
          </cell>
          <cell r="BP648">
            <v>0</v>
          </cell>
        </row>
        <row r="649">
          <cell r="BG649">
            <v>0</v>
          </cell>
          <cell r="BH649">
            <v>0</v>
          </cell>
          <cell r="BI649">
            <v>0</v>
          </cell>
          <cell r="BK649">
            <v>0</v>
          </cell>
          <cell r="BL649">
            <v>0</v>
          </cell>
          <cell r="BN649">
            <v>0</v>
          </cell>
          <cell r="BO649">
            <v>0</v>
          </cell>
          <cell r="BP649">
            <v>0</v>
          </cell>
        </row>
        <row r="650">
          <cell r="BG650">
            <v>0</v>
          </cell>
          <cell r="BH650">
            <v>0</v>
          </cell>
          <cell r="BI650">
            <v>0</v>
          </cell>
          <cell r="BK650">
            <v>0</v>
          </cell>
          <cell r="BL650">
            <v>0</v>
          </cell>
          <cell r="BN650">
            <v>0</v>
          </cell>
          <cell r="BO650">
            <v>0</v>
          </cell>
          <cell r="BP650">
            <v>0</v>
          </cell>
        </row>
        <row r="651">
          <cell r="BG651">
            <v>0</v>
          </cell>
          <cell r="BH651">
            <v>0</v>
          </cell>
          <cell r="BI651">
            <v>0</v>
          </cell>
          <cell r="BK651">
            <v>0</v>
          </cell>
          <cell r="BL651">
            <v>0</v>
          </cell>
          <cell r="BN651">
            <v>0</v>
          </cell>
          <cell r="BO651">
            <v>0</v>
          </cell>
          <cell r="BP651">
            <v>0</v>
          </cell>
        </row>
        <row r="652">
          <cell r="BG652">
            <v>0</v>
          </cell>
          <cell r="BH652">
            <v>0</v>
          </cell>
          <cell r="BI652">
            <v>0</v>
          </cell>
          <cell r="BK652">
            <v>0</v>
          </cell>
          <cell r="BL652">
            <v>0</v>
          </cell>
          <cell r="BN652">
            <v>0</v>
          </cell>
          <cell r="BO652">
            <v>0</v>
          </cell>
          <cell r="BP652">
            <v>0</v>
          </cell>
        </row>
        <row r="653">
          <cell r="BG653">
            <v>0</v>
          </cell>
          <cell r="BH653">
            <v>0</v>
          </cell>
          <cell r="BI653">
            <v>0</v>
          </cell>
          <cell r="BK653">
            <v>0</v>
          </cell>
          <cell r="BL653">
            <v>0</v>
          </cell>
          <cell r="BN653">
            <v>0</v>
          </cell>
          <cell r="BO653">
            <v>0</v>
          </cell>
          <cell r="BP653">
            <v>0</v>
          </cell>
        </row>
        <row r="654">
          <cell r="BG654">
            <v>0</v>
          </cell>
          <cell r="BH654">
            <v>0</v>
          </cell>
          <cell r="BI654">
            <v>0</v>
          </cell>
          <cell r="BK654">
            <v>0</v>
          </cell>
          <cell r="BL654">
            <v>0</v>
          </cell>
          <cell r="BN654">
            <v>0</v>
          </cell>
          <cell r="BO654">
            <v>0</v>
          </cell>
          <cell r="BP654">
            <v>0</v>
          </cell>
        </row>
        <row r="655">
          <cell r="BG655">
            <v>0</v>
          </cell>
          <cell r="BH655">
            <v>0</v>
          </cell>
          <cell r="BI655">
            <v>0</v>
          </cell>
          <cell r="BK655">
            <v>0</v>
          </cell>
          <cell r="BL655">
            <v>0</v>
          </cell>
          <cell r="BN655">
            <v>0</v>
          </cell>
          <cell r="BO655">
            <v>0</v>
          </cell>
          <cell r="BP655">
            <v>0</v>
          </cell>
        </row>
        <row r="656">
          <cell r="BG656">
            <v>0</v>
          </cell>
          <cell r="BH656">
            <v>0</v>
          </cell>
          <cell r="BI656">
            <v>0</v>
          </cell>
          <cell r="BK656">
            <v>0</v>
          </cell>
          <cell r="BL656">
            <v>0</v>
          </cell>
          <cell r="BN656">
            <v>0</v>
          </cell>
          <cell r="BO656">
            <v>0</v>
          </cell>
          <cell r="BP656">
            <v>0</v>
          </cell>
        </row>
        <row r="657">
          <cell r="BG657">
            <v>0</v>
          </cell>
          <cell r="BH657">
            <v>0</v>
          </cell>
          <cell r="BI657">
            <v>0</v>
          </cell>
          <cell r="BK657">
            <v>0</v>
          </cell>
          <cell r="BL657">
            <v>0</v>
          </cell>
          <cell r="BN657">
            <v>0</v>
          </cell>
          <cell r="BO657">
            <v>0</v>
          </cell>
          <cell r="BP657">
            <v>0</v>
          </cell>
        </row>
        <row r="658">
          <cell r="BG658">
            <v>0</v>
          </cell>
          <cell r="BH658">
            <v>0</v>
          </cell>
          <cell r="BI658">
            <v>0</v>
          </cell>
          <cell r="BK658">
            <v>0</v>
          </cell>
          <cell r="BL658">
            <v>0</v>
          </cell>
          <cell r="BN658">
            <v>0</v>
          </cell>
          <cell r="BO658">
            <v>0</v>
          </cell>
          <cell r="BP658">
            <v>0</v>
          </cell>
        </row>
        <row r="659">
          <cell r="BG659">
            <v>0</v>
          </cell>
          <cell r="BH659">
            <v>0</v>
          </cell>
          <cell r="BI659">
            <v>0</v>
          </cell>
          <cell r="BK659">
            <v>0</v>
          </cell>
          <cell r="BL659">
            <v>0</v>
          </cell>
          <cell r="BN659">
            <v>0</v>
          </cell>
          <cell r="BO659">
            <v>0</v>
          </cell>
          <cell r="BP659">
            <v>0</v>
          </cell>
        </row>
        <row r="660">
          <cell r="BG660">
            <v>0</v>
          </cell>
          <cell r="BH660">
            <v>0</v>
          </cell>
          <cell r="BI660">
            <v>0</v>
          </cell>
          <cell r="BK660">
            <v>0</v>
          </cell>
          <cell r="BL660">
            <v>0</v>
          </cell>
          <cell r="BN660">
            <v>0</v>
          </cell>
          <cell r="BO660">
            <v>0</v>
          </cell>
          <cell r="BP660">
            <v>0</v>
          </cell>
        </row>
        <row r="661">
          <cell r="BG661">
            <v>0</v>
          </cell>
          <cell r="BH661">
            <v>0</v>
          </cell>
          <cell r="BI661">
            <v>0</v>
          </cell>
          <cell r="BK661">
            <v>0</v>
          </cell>
          <cell r="BL661">
            <v>0</v>
          </cell>
          <cell r="BN661">
            <v>0</v>
          </cell>
          <cell r="BO661">
            <v>0</v>
          </cell>
          <cell r="BP661">
            <v>0</v>
          </cell>
        </row>
        <row r="662">
          <cell r="BG662">
            <v>0</v>
          </cell>
          <cell r="BH662">
            <v>0</v>
          </cell>
          <cell r="BI662">
            <v>0</v>
          </cell>
          <cell r="BK662">
            <v>0</v>
          </cell>
          <cell r="BL662">
            <v>0</v>
          </cell>
          <cell r="BN662">
            <v>0</v>
          </cell>
          <cell r="BO662">
            <v>0</v>
          </cell>
          <cell r="BP662">
            <v>0</v>
          </cell>
        </row>
        <row r="663">
          <cell r="BG663">
            <v>0</v>
          </cell>
          <cell r="BH663">
            <v>0</v>
          </cell>
          <cell r="BI663">
            <v>0</v>
          </cell>
          <cell r="BK663">
            <v>0</v>
          </cell>
          <cell r="BL663">
            <v>0</v>
          </cell>
          <cell r="BN663">
            <v>0</v>
          </cell>
          <cell r="BO663">
            <v>0</v>
          </cell>
          <cell r="BP663">
            <v>0</v>
          </cell>
        </row>
        <row r="664">
          <cell r="BG664">
            <v>0</v>
          </cell>
          <cell r="BH664">
            <v>0</v>
          </cell>
          <cell r="BI664">
            <v>0</v>
          </cell>
          <cell r="BK664">
            <v>0</v>
          </cell>
          <cell r="BL664">
            <v>0</v>
          </cell>
          <cell r="BN664">
            <v>0</v>
          </cell>
          <cell r="BO664">
            <v>0</v>
          </cell>
          <cell r="BP664">
            <v>0</v>
          </cell>
        </row>
        <row r="665">
          <cell r="BG665">
            <v>0</v>
          </cell>
          <cell r="BH665">
            <v>0</v>
          </cell>
          <cell r="BI665">
            <v>0</v>
          </cell>
          <cell r="BK665">
            <v>0</v>
          </cell>
          <cell r="BL665">
            <v>0</v>
          </cell>
          <cell r="BN665">
            <v>0</v>
          </cell>
          <cell r="BO665">
            <v>0</v>
          </cell>
          <cell r="BP665">
            <v>0</v>
          </cell>
        </row>
        <row r="666">
          <cell r="BG666">
            <v>0</v>
          </cell>
          <cell r="BH666">
            <v>0</v>
          </cell>
          <cell r="BI666">
            <v>0</v>
          </cell>
          <cell r="BK666">
            <v>0</v>
          </cell>
          <cell r="BL666">
            <v>0</v>
          </cell>
          <cell r="BN666">
            <v>0</v>
          </cell>
          <cell r="BO666">
            <v>0</v>
          </cell>
          <cell r="BP666">
            <v>0</v>
          </cell>
        </row>
        <row r="667">
          <cell r="BG667">
            <v>0</v>
          </cell>
          <cell r="BH667">
            <v>0</v>
          </cell>
          <cell r="BI667">
            <v>0</v>
          </cell>
          <cell r="BK667">
            <v>0</v>
          </cell>
          <cell r="BL667">
            <v>0</v>
          </cell>
          <cell r="BN667">
            <v>0</v>
          </cell>
          <cell r="BO667">
            <v>0</v>
          </cell>
          <cell r="BP667">
            <v>0</v>
          </cell>
        </row>
        <row r="668">
          <cell r="BG668">
            <v>0</v>
          </cell>
          <cell r="BH668">
            <v>0</v>
          </cell>
          <cell r="BI668">
            <v>0</v>
          </cell>
          <cell r="BK668">
            <v>0</v>
          </cell>
          <cell r="BL668">
            <v>0</v>
          </cell>
          <cell r="BN668">
            <v>0</v>
          </cell>
          <cell r="BO668">
            <v>0</v>
          </cell>
          <cell r="BP668">
            <v>0</v>
          </cell>
        </row>
        <row r="669">
          <cell r="BG669">
            <v>0</v>
          </cell>
          <cell r="BH669">
            <v>0</v>
          </cell>
          <cell r="BI669">
            <v>0</v>
          </cell>
          <cell r="BK669">
            <v>0</v>
          </cell>
          <cell r="BL669">
            <v>0</v>
          </cell>
          <cell r="BN669">
            <v>0</v>
          </cell>
          <cell r="BO669">
            <v>0</v>
          </cell>
          <cell r="BP669">
            <v>0</v>
          </cell>
        </row>
        <row r="670">
          <cell r="BG670">
            <v>0</v>
          </cell>
          <cell r="BH670">
            <v>0</v>
          </cell>
          <cell r="BI670">
            <v>0</v>
          </cell>
          <cell r="BK670">
            <v>0</v>
          </cell>
          <cell r="BL670">
            <v>0</v>
          </cell>
          <cell r="BN670">
            <v>0</v>
          </cell>
          <cell r="BO670">
            <v>0</v>
          </cell>
          <cell r="BP670">
            <v>0</v>
          </cell>
        </row>
        <row r="671">
          <cell r="BG671">
            <v>0</v>
          </cell>
          <cell r="BH671">
            <v>0</v>
          </cell>
          <cell r="BI671">
            <v>0</v>
          </cell>
          <cell r="BK671">
            <v>0</v>
          </cell>
          <cell r="BL671">
            <v>0</v>
          </cell>
          <cell r="BN671">
            <v>0</v>
          </cell>
          <cell r="BO671">
            <v>0</v>
          </cell>
          <cell r="BP671">
            <v>0</v>
          </cell>
        </row>
        <row r="672">
          <cell r="BG672">
            <v>0</v>
          </cell>
          <cell r="BH672">
            <v>0</v>
          </cell>
          <cell r="BI672">
            <v>0</v>
          </cell>
          <cell r="BK672">
            <v>0</v>
          </cell>
          <cell r="BL672">
            <v>0</v>
          </cell>
          <cell r="BN672">
            <v>0</v>
          </cell>
          <cell r="BO672">
            <v>0</v>
          </cell>
          <cell r="BP672">
            <v>0</v>
          </cell>
        </row>
        <row r="673">
          <cell r="BG673">
            <v>0</v>
          </cell>
          <cell r="BH673">
            <v>0</v>
          </cell>
          <cell r="BI673">
            <v>0</v>
          </cell>
          <cell r="BK673">
            <v>0</v>
          </cell>
          <cell r="BL673">
            <v>0</v>
          </cell>
          <cell r="BN673">
            <v>0</v>
          </cell>
          <cell r="BO673">
            <v>0</v>
          </cell>
          <cell r="BP673">
            <v>0</v>
          </cell>
        </row>
        <row r="674">
          <cell r="BG674">
            <v>0</v>
          </cell>
          <cell r="BH674">
            <v>0</v>
          </cell>
          <cell r="BI674">
            <v>0</v>
          </cell>
          <cell r="BK674">
            <v>0</v>
          </cell>
          <cell r="BL674">
            <v>0</v>
          </cell>
          <cell r="BN674">
            <v>0</v>
          </cell>
          <cell r="BO674">
            <v>0</v>
          </cell>
          <cell r="BP674">
            <v>0</v>
          </cell>
        </row>
        <row r="675">
          <cell r="BG675">
            <v>0</v>
          </cell>
          <cell r="BH675">
            <v>0</v>
          </cell>
          <cell r="BI675">
            <v>0</v>
          </cell>
          <cell r="BK675">
            <v>0</v>
          </cell>
          <cell r="BL675">
            <v>0</v>
          </cell>
          <cell r="BN675">
            <v>0</v>
          </cell>
          <cell r="BO675">
            <v>0</v>
          </cell>
          <cell r="BP675">
            <v>0</v>
          </cell>
        </row>
        <row r="676">
          <cell r="BG676">
            <v>0</v>
          </cell>
          <cell r="BH676">
            <v>0</v>
          </cell>
          <cell r="BI676">
            <v>0</v>
          </cell>
          <cell r="BK676">
            <v>0</v>
          </cell>
          <cell r="BL676">
            <v>0</v>
          </cell>
          <cell r="BN676">
            <v>0</v>
          </cell>
          <cell r="BO676">
            <v>0</v>
          </cell>
          <cell r="BP676">
            <v>0</v>
          </cell>
        </row>
        <row r="677">
          <cell r="BG677">
            <v>0</v>
          </cell>
          <cell r="BH677">
            <v>0</v>
          </cell>
          <cell r="BI677">
            <v>0</v>
          </cell>
          <cell r="BK677">
            <v>0</v>
          </cell>
          <cell r="BL677">
            <v>0</v>
          </cell>
          <cell r="BN677">
            <v>0</v>
          </cell>
          <cell r="BO677">
            <v>0</v>
          </cell>
          <cell r="BP677">
            <v>0</v>
          </cell>
        </row>
        <row r="678">
          <cell r="BG678">
            <v>0</v>
          </cell>
          <cell r="BH678">
            <v>0</v>
          </cell>
          <cell r="BI678">
            <v>0</v>
          </cell>
          <cell r="BK678">
            <v>0</v>
          </cell>
          <cell r="BL678">
            <v>0</v>
          </cell>
          <cell r="BN678">
            <v>0</v>
          </cell>
          <cell r="BO678">
            <v>0</v>
          </cell>
          <cell r="BP678">
            <v>0</v>
          </cell>
        </row>
        <row r="679">
          <cell r="BG679">
            <v>0</v>
          </cell>
          <cell r="BH679">
            <v>0</v>
          </cell>
          <cell r="BI679">
            <v>0</v>
          </cell>
          <cell r="BK679">
            <v>0</v>
          </cell>
          <cell r="BL679">
            <v>0</v>
          </cell>
          <cell r="BN679">
            <v>0</v>
          </cell>
          <cell r="BO679">
            <v>0</v>
          </cell>
          <cell r="BP679">
            <v>0</v>
          </cell>
        </row>
        <row r="680">
          <cell r="BG680">
            <v>0</v>
          </cell>
          <cell r="BH680">
            <v>0</v>
          </cell>
          <cell r="BI680">
            <v>0</v>
          </cell>
          <cell r="BK680">
            <v>0</v>
          </cell>
          <cell r="BL680">
            <v>0</v>
          </cell>
          <cell r="BN680">
            <v>0</v>
          </cell>
          <cell r="BO680">
            <v>0</v>
          </cell>
          <cell r="BP680">
            <v>0</v>
          </cell>
        </row>
        <row r="681">
          <cell r="BG681">
            <v>0</v>
          </cell>
          <cell r="BH681">
            <v>0</v>
          </cell>
          <cell r="BI681">
            <v>0</v>
          </cell>
          <cell r="BK681">
            <v>0</v>
          </cell>
          <cell r="BL681">
            <v>0</v>
          </cell>
          <cell r="BN681">
            <v>0</v>
          </cell>
          <cell r="BO681">
            <v>0</v>
          </cell>
          <cell r="BP681">
            <v>0</v>
          </cell>
        </row>
        <row r="682">
          <cell r="BG682">
            <v>0</v>
          </cell>
          <cell r="BH682">
            <v>0</v>
          </cell>
          <cell r="BI682">
            <v>0</v>
          </cell>
          <cell r="BK682">
            <v>0</v>
          </cell>
          <cell r="BL682">
            <v>0</v>
          </cell>
          <cell r="BN682">
            <v>0</v>
          </cell>
          <cell r="BO682">
            <v>0</v>
          </cell>
          <cell r="BP682">
            <v>0</v>
          </cell>
        </row>
        <row r="683">
          <cell r="BG683">
            <v>0</v>
          </cell>
          <cell r="BH683">
            <v>0</v>
          </cell>
          <cell r="BI683">
            <v>0</v>
          </cell>
          <cell r="BK683">
            <v>0</v>
          </cell>
          <cell r="BL683">
            <v>0</v>
          </cell>
          <cell r="BN683">
            <v>0</v>
          </cell>
          <cell r="BO683">
            <v>0</v>
          </cell>
          <cell r="BP683">
            <v>0</v>
          </cell>
        </row>
        <row r="684">
          <cell r="BG684">
            <v>0</v>
          </cell>
          <cell r="BH684">
            <v>0</v>
          </cell>
          <cell r="BI684">
            <v>0</v>
          </cell>
          <cell r="BK684">
            <v>0</v>
          </cell>
          <cell r="BL684">
            <v>0</v>
          </cell>
          <cell r="BN684">
            <v>0</v>
          </cell>
          <cell r="BO684">
            <v>0</v>
          </cell>
          <cell r="BP684">
            <v>0</v>
          </cell>
        </row>
        <row r="685">
          <cell r="BG685">
            <v>0</v>
          </cell>
          <cell r="BH685">
            <v>0</v>
          </cell>
          <cell r="BI685">
            <v>0</v>
          </cell>
          <cell r="BK685">
            <v>0</v>
          </cell>
          <cell r="BL685">
            <v>0</v>
          </cell>
          <cell r="BN685">
            <v>0</v>
          </cell>
          <cell r="BO685">
            <v>0</v>
          </cell>
          <cell r="BP685">
            <v>0</v>
          </cell>
        </row>
        <row r="686">
          <cell r="BG686">
            <v>0</v>
          </cell>
          <cell r="BH686">
            <v>0</v>
          </cell>
          <cell r="BI686">
            <v>0</v>
          </cell>
          <cell r="BK686">
            <v>0</v>
          </cell>
          <cell r="BL686">
            <v>0</v>
          </cell>
          <cell r="BN686">
            <v>0</v>
          </cell>
          <cell r="BO686">
            <v>0</v>
          </cell>
          <cell r="BP686">
            <v>0</v>
          </cell>
        </row>
        <row r="687">
          <cell r="BG687">
            <v>0</v>
          </cell>
          <cell r="BH687">
            <v>0</v>
          </cell>
          <cell r="BI687">
            <v>0</v>
          </cell>
          <cell r="BK687">
            <v>0</v>
          </cell>
          <cell r="BL687">
            <v>0</v>
          </cell>
          <cell r="BN687">
            <v>0</v>
          </cell>
          <cell r="BO687">
            <v>0</v>
          </cell>
          <cell r="BP687">
            <v>0</v>
          </cell>
        </row>
        <row r="688">
          <cell r="BG688">
            <v>0</v>
          </cell>
          <cell r="BH688">
            <v>0</v>
          </cell>
          <cell r="BI688">
            <v>0</v>
          </cell>
          <cell r="BK688">
            <v>0</v>
          </cell>
          <cell r="BL688">
            <v>0</v>
          </cell>
          <cell r="BN688">
            <v>0</v>
          </cell>
          <cell r="BO688">
            <v>0</v>
          </cell>
          <cell r="BP688">
            <v>0</v>
          </cell>
        </row>
        <row r="689">
          <cell r="BG689">
            <v>0</v>
          </cell>
          <cell r="BH689">
            <v>0</v>
          </cell>
          <cell r="BI689">
            <v>0</v>
          </cell>
          <cell r="BK689">
            <v>0</v>
          </cell>
          <cell r="BL689">
            <v>0</v>
          </cell>
          <cell r="BN689">
            <v>0</v>
          </cell>
          <cell r="BO689">
            <v>0</v>
          </cell>
          <cell r="BP689">
            <v>0</v>
          </cell>
        </row>
        <row r="690">
          <cell r="BG690">
            <v>0</v>
          </cell>
          <cell r="BH690">
            <v>0</v>
          </cell>
          <cell r="BI690">
            <v>0</v>
          </cell>
          <cell r="BK690">
            <v>0</v>
          </cell>
          <cell r="BL690">
            <v>0</v>
          </cell>
          <cell r="BN690">
            <v>0</v>
          </cell>
          <cell r="BO690">
            <v>0</v>
          </cell>
          <cell r="BP690">
            <v>0</v>
          </cell>
        </row>
        <row r="691">
          <cell r="BG691">
            <v>0</v>
          </cell>
          <cell r="BH691">
            <v>0</v>
          </cell>
          <cell r="BI691">
            <v>0</v>
          </cell>
          <cell r="BK691">
            <v>0</v>
          </cell>
          <cell r="BL691">
            <v>0</v>
          </cell>
          <cell r="BN691">
            <v>0</v>
          </cell>
          <cell r="BO691">
            <v>0</v>
          </cell>
          <cell r="BP691">
            <v>0</v>
          </cell>
        </row>
        <row r="692">
          <cell r="BG692">
            <v>0</v>
          </cell>
          <cell r="BH692">
            <v>0</v>
          </cell>
          <cell r="BI692">
            <v>0</v>
          </cell>
          <cell r="BK692">
            <v>0</v>
          </cell>
          <cell r="BL692">
            <v>0</v>
          </cell>
          <cell r="BN692">
            <v>0</v>
          </cell>
          <cell r="BO692">
            <v>0</v>
          </cell>
          <cell r="BP692">
            <v>0</v>
          </cell>
        </row>
        <row r="693">
          <cell r="BG693">
            <v>0</v>
          </cell>
          <cell r="BH693">
            <v>0</v>
          </cell>
          <cell r="BI693">
            <v>0</v>
          </cell>
          <cell r="BK693">
            <v>0</v>
          </cell>
          <cell r="BL693">
            <v>0</v>
          </cell>
          <cell r="BN693">
            <v>0</v>
          </cell>
          <cell r="BO693">
            <v>0</v>
          </cell>
          <cell r="BP693">
            <v>0</v>
          </cell>
        </row>
        <row r="694">
          <cell r="BG694">
            <v>0</v>
          </cell>
          <cell r="BH694">
            <v>0</v>
          </cell>
          <cell r="BI694">
            <v>0</v>
          </cell>
          <cell r="BK694">
            <v>0</v>
          </cell>
          <cell r="BL694">
            <v>0</v>
          </cell>
          <cell r="BN694">
            <v>0</v>
          </cell>
          <cell r="BO694">
            <v>0</v>
          </cell>
          <cell r="BP694">
            <v>0</v>
          </cell>
        </row>
        <row r="695">
          <cell r="BG695">
            <v>0</v>
          </cell>
          <cell r="BH695">
            <v>0</v>
          </cell>
          <cell r="BI695">
            <v>0</v>
          </cell>
          <cell r="BK695">
            <v>0</v>
          </cell>
          <cell r="BL695">
            <v>0</v>
          </cell>
          <cell r="BN695">
            <v>0</v>
          </cell>
          <cell r="BO695">
            <v>0</v>
          </cell>
          <cell r="BP695">
            <v>0</v>
          </cell>
        </row>
        <row r="696">
          <cell r="BG696">
            <v>0</v>
          </cell>
          <cell r="BH696">
            <v>0</v>
          </cell>
          <cell r="BI696">
            <v>0</v>
          </cell>
          <cell r="BK696">
            <v>0</v>
          </cell>
          <cell r="BL696">
            <v>0</v>
          </cell>
          <cell r="BN696">
            <v>0</v>
          </cell>
          <cell r="BO696">
            <v>0</v>
          </cell>
          <cell r="BP696">
            <v>0</v>
          </cell>
        </row>
        <row r="697">
          <cell r="BG697">
            <v>0</v>
          </cell>
          <cell r="BH697">
            <v>0</v>
          </cell>
          <cell r="BI697">
            <v>0</v>
          </cell>
          <cell r="BK697">
            <v>0</v>
          </cell>
          <cell r="BL697">
            <v>0</v>
          </cell>
          <cell r="BN697">
            <v>0</v>
          </cell>
          <cell r="BO697">
            <v>0</v>
          </cell>
          <cell r="BP697">
            <v>0</v>
          </cell>
        </row>
        <row r="698">
          <cell r="BG698">
            <v>0</v>
          </cell>
          <cell r="BH698">
            <v>0</v>
          </cell>
          <cell r="BI698">
            <v>0</v>
          </cell>
          <cell r="BK698">
            <v>0</v>
          </cell>
          <cell r="BL698">
            <v>0</v>
          </cell>
          <cell r="BN698">
            <v>0</v>
          </cell>
          <cell r="BO698">
            <v>0</v>
          </cell>
          <cell r="BP698">
            <v>0</v>
          </cell>
        </row>
        <row r="699">
          <cell r="BG699">
            <v>0</v>
          </cell>
          <cell r="BH699">
            <v>0</v>
          </cell>
          <cell r="BI699">
            <v>0</v>
          </cell>
          <cell r="BK699">
            <v>0</v>
          </cell>
          <cell r="BL699">
            <v>0</v>
          </cell>
          <cell r="BN699">
            <v>0</v>
          </cell>
          <cell r="BO699">
            <v>0</v>
          </cell>
          <cell r="BP699">
            <v>0</v>
          </cell>
        </row>
        <row r="700">
          <cell r="BG700">
            <v>0</v>
          </cell>
          <cell r="BH700">
            <v>0</v>
          </cell>
          <cell r="BI700">
            <v>0</v>
          </cell>
          <cell r="BK700">
            <v>0</v>
          </cell>
          <cell r="BL700">
            <v>0</v>
          </cell>
          <cell r="BN700">
            <v>0</v>
          </cell>
          <cell r="BO700">
            <v>0</v>
          </cell>
          <cell r="BP700">
            <v>0</v>
          </cell>
        </row>
        <row r="701">
          <cell r="BG701">
            <v>0</v>
          </cell>
          <cell r="BH701">
            <v>0</v>
          </cell>
          <cell r="BI701">
            <v>0</v>
          </cell>
          <cell r="BK701">
            <v>0</v>
          </cell>
          <cell r="BL701">
            <v>0</v>
          </cell>
          <cell r="BN701">
            <v>0</v>
          </cell>
          <cell r="BO701">
            <v>0</v>
          </cell>
          <cell r="BP701">
            <v>0</v>
          </cell>
        </row>
        <row r="702">
          <cell r="BG702">
            <v>0</v>
          </cell>
          <cell r="BH702">
            <v>0</v>
          </cell>
          <cell r="BI702">
            <v>0</v>
          </cell>
          <cell r="BK702">
            <v>0</v>
          </cell>
          <cell r="BL702">
            <v>0</v>
          </cell>
          <cell r="BN702">
            <v>0</v>
          </cell>
          <cell r="BO702">
            <v>0</v>
          </cell>
          <cell r="BP702">
            <v>0</v>
          </cell>
        </row>
        <row r="703">
          <cell r="BG703">
            <v>0</v>
          </cell>
          <cell r="BH703">
            <v>0</v>
          </cell>
          <cell r="BI703">
            <v>0</v>
          </cell>
          <cell r="BK703">
            <v>0</v>
          </cell>
          <cell r="BL703">
            <v>0</v>
          </cell>
          <cell r="BN703">
            <v>0</v>
          </cell>
          <cell r="BO703">
            <v>0</v>
          </cell>
          <cell r="BP703">
            <v>0</v>
          </cell>
        </row>
        <row r="704">
          <cell r="BG704">
            <v>6134087.1500000004</v>
          </cell>
          <cell r="BH704">
            <v>0</v>
          </cell>
          <cell r="BI704">
            <v>0</v>
          </cell>
          <cell r="BK704">
            <v>0</v>
          </cell>
          <cell r="BL704">
            <v>0</v>
          </cell>
          <cell r="BN704">
            <v>0</v>
          </cell>
          <cell r="BO704">
            <v>0</v>
          </cell>
          <cell r="BP704">
            <v>0</v>
          </cell>
        </row>
        <row r="705">
          <cell r="BG705">
            <v>0</v>
          </cell>
          <cell r="BH705">
            <v>0</v>
          </cell>
          <cell r="BI705">
            <v>0</v>
          </cell>
          <cell r="BK705">
            <v>0</v>
          </cell>
          <cell r="BL705">
            <v>0</v>
          </cell>
          <cell r="BN705">
            <v>0</v>
          </cell>
          <cell r="BO705">
            <v>0</v>
          </cell>
          <cell r="BP705">
            <v>0</v>
          </cell>
        </row>
        <row r="706">
          <cell r="BG706">
            <v>0</v>
          </cell>
          <cell r="BH706">
            <v>0</v>
          </cell>
          <cell r="BI706">
            <v>0</v>
          </cell>
          <cell r="BK706">
            <v>0</v>
          </cell>
          <cell r="BL706">
            <v>0</v>
          </cell>
          <cell r="BN706">
            <v>0</v>
          </cell>
          <cell r="BO706">
            <v>0</v>
          </cell>
          <cell r="BP706">
            <v>0</v>
          </cell>
        </row>
        <row r="707">
          <cell r="BG707">
            <v>0</v>
          </cell>
          <cell r="BH707">
            <v>0</v>
          </cell>
          <cell r="BI707">
            <v>0</v>
          </cell>
          <cell r="BK707">
            <v>0</v>
          </cell>
          <cell r="BL707">
            <v>0</v>
          </cell>
          <cell r="BN707">
            <v>0</v>
          </cell>
          <cell r="BO707">
            <v>0</v>
          </cell>
          <cell r="BP707">
            <v>0</v>
          </cell>
        </row>
        <row r="708">
          <cell r="BG708">
            <v>0</v>
          </cell>
          <cell r="BH708">
            <v>0</v>
          </cell>
          <cell r="BI708">
            <v>0</v>
          </cell>
          <cell r="BK708">
            <v>0</v>
          </cell>
          <cell r="BL708">
            <v>0</v>
          </cell>
          <cell r="BN708">
            <v>0</v>
          </cell>
          <cell r="BO708">
            <v>0</v>
          </cell>
          <cell r="BP708">
            <v>0</v>
          </cell>
        </row>
        <row r="709">
          <cell r="BG709">
            <v>0</v>
          </cell>
          <cell r="BH709">
            <v>0</v>
          </cell>
          <cell r="BI709">
            <v>0</v>
          </cell>
          <cell r="BK709">
            <v>0</v>
          </cell>
          <cell r="BL709">
            <v>0</v>
          </cell>
          <cell r="BN709">
            <v>0</v>
          </cell>
          <cell r="BO709">
            <v>0</v>
          </cell>
          <cell r="BP709">
            <v>0</v>
          </cell>
        </row>
        <row r="710">
          <cell r="BG710">
            <v>0</v>
          </cell>
          <cell r="BH710">
            <v>0</v>
          </cell>
          <cell r="BI710">
            <v>0</v>
          </cell>
          <cell r="BK710">
            <v>0</v>
          </cell>
          <cell r="BL710">
            <v>0</v>
          </cell>
          <cell r="BN710">
            <v>0</v>
          </cell>
          <cell r="BO710">
            <v>0</v>
          </cell>
          <cell r="BP710">
            <v>0</v>
          </cell>
        </row>
        <row r="711">
          <cell r="BG711">
            <v>0</v>
          </cell>
          <cell r="BH711">
            <v>0</v>
          </cell>
          <cell r="BI711">
            <v>0</v>
          </cell>
          <cell r="BK711">
            <v>0</v>
          </cell>
          <cell r="BL711">
            <v>0</v>
          </cell>
          <cell r="BN711">
            <v>0</v>
          </cell>
          <cell r="BO711">
            <v>0</v>
          </cell>
          <cell r="BP711">
            <v>0</v>
          </cell>
        </row>
        <row r="712">
          <cell r="BG712">
            <v>0</v>
          </cell>
          <cell r="BH712">
            <v>0</v>
          </cell>
          <cell r="BI712">
            <v>0</v>
          </cell>
          <cell r="BK712">
            <v>0</v>
          </cell>
          <cell r="BL712">
            <v>0</v>
          </cell>
          <cell r="BN712">
            <v>0</v>
          </cell>
          <cell r="BO712">
            <v>0</v>
          </cell>
          <cell r="BP712">
            <v>0</v>
          </cell>
        </row>
        <row r="713">
          <cell r="BG713">
            <v>0</v>
          </cell>
          <cell r="BH713">
            <v>0</v>
          </cell>
          <cell r="BI713">
            <v>0</v>
          </cell>
          <cell r="BK713">
            <v>0</v>
          </cell>
          <cell r="BL713">
            <v>0</v>
          </cell>
          <cell r="BN713">
            <v>0</v>
          </cell>
          <cell r="BO713">
            <v>0</v>
          </cell>
          <cell r="BP713">
            <v>0</v>
          </cell>
        </row>
        <row r="714">
          <cell r="BG714">
            <v>0</v>
          </cell>
          <cell r="BH714">
            <v>0</v>
          </cell>
          <cell r="BI714">
            <v>0</v>
          </cell>
          <cell r="BK714">
            <v>0</v>
          </cell>
          <cell r="BL714">
            <v>0</v>
          </cell>
          <cell r="BN714">
            <v>0</v>
          </cell>
          <cell r="BO714">
            <v>0</v>
          </cell>
          <cell r="BP714">
            <v>0</v>
          </cell>
        </row>
        <row r="715">
          <cell r="BG715">
            <v>0</v>
          </cell>
          <cell r="BH715">
            <v>0</v>
          </cell>
          <cell r="BI715">
            <v>0</v>
          </cell>
          <cell r="BK715">
            <v>0</v>
          </cell>
          <cell r="BL715">
            <v>0</v>
          </cell>
          <cell r="BN715">
            <v>0</v>
          </cell>
          <cell r="BO715">
            <v>0</v>
          </cell>
          <cell r="BP715">
            <v>0</v>
          </cell>
        </row>
        <row r="716">
          <cell r="BG716">
            <v>0</v>
          </cell>
          <cell r="BH716">
            <v>0</v>
          </cell>
          <cell r="BI716">
            <v>0</v>
          </cell>
          <cell r="BK716">
            <v>0</v>
          </cell>
          <cell r="BL716">
            <v>0</v>
          </cell>
          <cell r="BN716">
            <v>0</v>
          </cell>
          <cell r="BO716">
            <v>0</v>
          </cell>
          <cell r="BP716">
            <v>0</v>
          </cell>
        </row>
        <row r="717">
          <cell r="BG717">
            <v>0</v>
          </cell>
          <cell r="BH717">
            <v>0</v>
          </cell>
          <cell r="BI717">
            <v>0</v>
          </cell>
          <cell r="BK717">
            <v>0</v>
          </cell>
          <cell r="BL717">
            <v>0</v>
          </cell>
          <cell r="BN717">
            <v>0</v>
          </cell>
          <cell r="BO717">
            <v>0</v>
          </cell>
          <cell r="BP717">
            <v>0</v>
          </cell>
        </row>
        <row r="718">
          <cell r="BG718">
            <v>0</v>
          </cell>
          <cell r="BH718">
            <v>0</v>
          </cell>
          <cell r="BI718">
            <v>0</v>
          </cell>
          <cell r="BK718">
            <v>0</v>
          </cell>
          <cell r="BL718">
            <v>0</v>
          </cell>
          <cell r="BN718">
            <v>0</v>
          </cell>
          <cell r="BO718">
            <v>0</v>
          </cell>
          <cell r="BP718">
            <v>0</v>
          </cell>
        </row>
        <row r="719">
          <cell r="BG719">
            <v>0</v>
          </cell>
          <cell r="BH719">
            <v>0</v>
          </cell>
          <cell r="BI719">
            <v>0</v>
          </cell>
          <cell r="BK719">
            <v>0</v>
          </cell>
          <cell r="BL719">
            <v>0</v>
          </cell>
          <cell r="BN719">
            <v>0</v>
          </cell>
          <cell r="BO719">
            <v>0</v>
          </cell>
          <cell r="BP719">
            <v>0</v>
          </cell>
        </row>
        <row r="720">
          <cell r="BG720">
            <v>0</v>
          </cell>
          <cell r="BH720">
            <v>0</v>
          </cell>
          <cell r="BI720">
            <v>0</v>
          </cell>
          <cell r="BK720">
            <v>0</v>
          </cell>
          <cell r="BL720">
            <v>0</v>
          </cell>
          <cell r="BN720">
            <v>0</v>
          </cell>
          <cell r="BO720">
            <v>0</v>
          </cell>
          <cell r="BP720">
            <v>0</v>
          </cell>
        </row>
        <row r="721">
          <cell r="BG721">
            <v>0</v>
          </cell>
          <cell r="BH721">
            <v>0</v>
          </cell>
          <cell r="BI721">
            <v>0</v>
          </cell>
          <cell r="BK721">
            <v>0</v>
          </cell>
          <cell r="BL721">
            <v>0</v>
          </cell>
          <cell r="BN721">
            <v>0</v>
          </cell>
          <cell r="BO721">
            <v>0</v>
          </cell>
          <cell r="BP721">
            <v>0</v>
          </cell>
        </row>
        <row r="722">
          <cell r="BG722">
            <v>0</v>
          </cell>
          <cell r="BH722">
            <v>0</v>
          </cell>
          <cell r="BI722">
            <v>0</v>
          </cell>
          <cell r="BK722">
            <v>0</v>
          </cell>
          <cell r="BL722">
            <v>0</v>
          </cell>
          <cell r="BN722">
            <v>0</v>
          </cell>
          <cell r="BO722">
            <v>0</v>
          </cell>
          <cell r="BP722">
            <v>0</v>
          </cell>
        </row>
        <row r="723">
          <cell r="BG723">
            <v>0</v>
          </cell>
          <cell r="BH723">
            <v>0</v>
          </cell>
          <cell r="BI723">
            <v>0</v>
          </cell>
          <cell r="BK723">
            <v>0</v>
          </cell>
          <cell r="BL723">
            <v>0</v>
          </cell>
          <cell r="BN723">
            <v>0</v>
          </cell>
          <cell r="BO723">
            <v>0</v>
          </cell>
          <cell r="BP723">
            <v>0</v>
          </cell>
        </row>
        <row r="724">
          <cell r="BG724">
            <v>0</v>
          </cell>
          <cell r="BH724">
            <v>0</v>
          </cell>
          <cell r="BI724">
            <v>0</v>
          </cell>
          <cell r="BK724">
            <v>0</v>
          </cell>
          <cell r="BL724">
            <v>0</v>
          </cell>
          <cell r="BN724">
            <v>0</v>
          </cell>
          <cell r="BO724">
            <v>0</v>
          </cell>
          <cell r="BP724">
            <v>0</v>
          </cell>
        </row>
        <row r="725">
          <cell r="BG725">
            <v>0</v>
          </cell>
          <cell r="BH725">
            <v>0</v>
          </cell>
          <cell r="BI725">
            <v>0</v>
          </cell>
          <cell r="BK725">
            <v>0</v>
          </cell>
          <cell r="BL725">
            <v>0</v>
          </cell>
          <cell r="BN725">
            <v>0</v>
          </cell>
          <cell r="BO725">
            <v>0</v>
          </cell>
          <cell r="BP725">
            <v>0</v>
          </cell>
        </row>
        <row r="726">
          <cell r="BG726">
            <v>0</v>
          </cell>
          <cell r="BH726">
            <v>0</v>
          </cell>
          <cell r="BI726">
            <v>0</v>
          </cell>
          <cell r="BK726">
            <v>0</v>
          </cell>
          <cell r="BL726">
            <v>0</v>
          </cell>
          <cell r="BN726">
            <v>0</v>
          </cell>
          <cell r="BO726">
            <v>0</v>
          </cell>
          <cell r="BP726">
            <v>0</v>
          </cell>
        </row>
        <row r="727">
          <cell r="BG727">
            <v>0</v>
          </cell>
          <cell r="BH727">
            <v>0</v>
          </cell>
          <cell r="BI727">
            <v>0</v>
          </cell>
          <cell r="BK727">
            <v>0</v>
          </cell>
          <cell r="BL727">
            <v>0</v>
          </cell>
          <cell r="BN727">
            <v>0</v>
          </cell>
          <cell r="BO727">
            <v>0</v>
          </cell>
          <cell r="BP727">
            <v>0</v>
          </cell>
        </row>
        <row r="728">
          <cell r="BG728">
            <v>0</v>
          </cell>
          <cell r="BH728">
            <v>0</v>
          </cell>
          <cell r="BI728">
            <v>0</v>
          </cell>
          <cell r="BK728">
            <v>0</v>
          </cell>
          <cell r="BL728">
            <v>0</v>
          </cell>
          <cell r="BN728">
            <v>0</v>
          </cell>
          <cell r="BO728">
            <v>0</v>
          </cell>
          <cell r="BP728">
            <v>0</v>
          </cell>
        </row>
        <row r="729">
          <cell r="BG729">
            <v>0</v>
          </cell>
          <cell r="BH729">
            <v>0</v>
          </cell>
          <cell r="BI729">
            <v>0</v>
          </cell>
          <cell r="BK729">
            <v>0</v>
          </cell>
          <cell r="BL729">
            <v>0</v>
          </cell>
          <cell r="BN729">
            <v>0</v>
          </cell>
          <cell r="BO729">
            <v>0</v>
          </cell>
          <cell r="BP729">
            <v>0</v>
          </cell>
        </row>
        <row r="730">
          <cell r="BG730">
            <v>0</v>
          </cell>
          <cell r="BH730">
            <v>0</v>
          </cell>
          <cell r="BI730">
            <v>0</v>
          </cell>
          <cell r="BK730">
            <v>0</v>
          </cell>
          <cell r="BL730">
            <v>0</v>
          </cell>
          <cell r="BN730">
            <v>0</v>
          </cell>
          <cell r="BO730">
            <v>0</v>
          </cell>
          <cell r="BP730">
            <v>0</v>
          </cell>
        </row>
        <row r="731">
          <cell r="BG731">
            <v>0</v>
          </cell>
          <cell r="BH731">
            <v>0</v>
          </cell>
          <cell r="BI731">
            <v>0</v>
          </cell>
          <cell r="BK731">
            <v>0</v>
          </cell>
          <cell r="BL731">
            <v>0</v>
          </cell>
          <cell r="BN731">
            <v>0</v>
          </cell>
          <cell r="BO731">
            <v>0</v>
          </cell>
          <cell r="BP731">
            <v>0</v>
          </cell>
        </row>
        <row r="732">
          <cell r="BG732">
            <v>0</v>
          </cell>
          <cell r="BH732">
            <v>0</v>
          </cell>
          <cell r="BI732">
            <v>0</v>
          </cell>
          <cell r="BK732">
            <v>0</v>
          </cell>
          <cell r="BL732">
            <v>0</v>
          </cell>
          <cell r="BN732">
            <v>0</v>
          </cell>
          <cell r="BO732">
            <v>0</v>
          </cell>
          <cell r="BP732">
            <v>0</v>
          </cell>
        </row>
        <row r="733">
          <cell r="BG733">
            <v>0</v>
          </cell>
          <cell r="BH733">
            <v>0</v>
          </cell>
          <cell r="BI733">
            <v>0</v>
          </cell>
          <cell r="BK733">
            <v>0</v>
          </cell>
          <cell r="BL733">
            <v>0</v>
          </cell>
          <cell r="BN733">
            <v>0</v>
          </cell>
          <cell r="BO733">
            <v>0</v>
          </cell>
          <cell r="BP733">
            <v>0</v>
          </cell>
        </row>
        <row r="734">
          <cell r="BG734">
            <v>0</v>
          </cell>
          <cell r="BH734">
            <v>0</v>
          </cell>
          <cell r="BI734">
            <v>0</v>
          </cell>
          <cell r="BK734">
            <v>0</v>
          </cell>
          <cell r="BL734">
            <v>0</v>
          </cell>
          <cell r="BN734">
            <v>0</v>
          </cell>
          <cell r="BO734">
            <v>0</v>
          </cell>
          <cell r="BP734">
            <v>0</v>
          </cell>
        </row>
        <row r="735">
          <cell r="BG735">
            <v>0</v>
          </cell>
          <cell r="BH735">
            <v>0</v>
          </cell>
          <cell r="BI735">
            <v>0</v>
          </cell>
          <cell r="BK735">
            <v>0</v>
          </cell>
          <cell r="BL735">
            <v>0</v>
          </cell>
          <cell r="BN735">
            <v>0</v>
          </cell>
          <cell r="BO735">
            <v>0</v>
          </cell>
          <cell r="BP735">
            <v>0</v>
          </cell>
        </row>
        <row r="736">
          <cell r="BG736">
            <v>0</v>
          </cell>
          <cell r="BH736">
            <v>0</v>
          </cell>
          <cell r="BI736">
            <v>0</v>
          </cell>
          <cell r="BK736">
            <v>0</v>
          </cell>
          <cell r="BL736">
            <v>0</v>
          </cell>
          <cell r="BN736">
            <v>0</v>
          </cell>
          <cell r="BO736">
            <v>0</v>
          </cell>
          <cell r="BP736">
            <v>0</v>
          </cell>
        </row>
        <row r="737">
          <cell r="BG737">
            <v>0</v>
          </cell>
          <cell r="BH737">
            <v>0</v>
          </cell>
          <cell r="BI737">
            <v>0</v>
          </cell>
          <cell r="BK737">
            <v>0</v>
          </cell>
          <cell r="BL737">
            <v>0</v>
          </cell>
          <cell r="BN737">
            <v>0</v>
          </cell>
          <cell r="BO737">
            <v>0</v>
          </cell>
          <cell r="BP737">
            <v>0</v>
          </cell>
        </row>
        <row r="738">
          <cell r="BG738">
            <v>0</v>
          </cell>
          <cell r="BH738">
            <v>0</v>
          </cell>
          <cell r="BI738">
            <v>0</v>
          </cell>
          <cell r="BK738">
            <v>0</v>
          </cell>
          <cell r="BL738">
            <v>0</v>
          </cell>
          <cell r="BN738">
            <v>0</v>
          </cell>
          <cell r="BO738">
            <v>0</v>
          </cell>
          <cell r="BP738">
            <v>0</v>
          </cell>
        </row>
        <row r="739">
          <cell r="BG739">
            <v>0</v>
          </cell>
          <cell r="BH739">
            <v>0</v>
          </cell>
          <cell r="BI739">
            <v>0</v>
          </cell>
          <cell r="BK739">
            <v>0</v>
          </cell>
          <cell r="BL739">
            <v>0</v>
          </cell>
          <cell r="BN739">
            <v>0</v>
          </cell>
          <cell r="BO739">
            <v>0</v>
          </cell>
          <cell r="BP739">
            <v>0</v>
          </cell>
        </row>
        <row r="740">
          <cell r="BG740">
            <v>0</v>
          </cell>
          <cell r="BH740">
            <v>0</v>
          </cell>
          <cell r="BI740">
            <v>0</v>
          </cell>
          <cell r="BK740">
            <v>0</v>
          </cell>
          <cell r="BL740">
            <v>0</v>
          </cell>
          <cell r="BN740">
            <v>0</v>
          </cell>
          <cell r="BO740">
            <v>0</v>
          </cell>
          <cell r="BP740">
            <v>0</v>
          </cell>
        </row>
        <row r="741">
          <cell r="BG741">
            <v>0</v>
          </cell>
          <cell r="BH741">
            <v>0</v>
          </cell>
          <cell r="BI741">
            <v>0</v>
          </cell>
          <cell r="BK741">
            <v>0</v>
          </cell>
          <cell r="BL741">
            <v>0</v>
          </cell>
          <cell r="BN741">
            <v>0</v>
          </cell>
          <cell r="BO741">
            <v>0</v>
          </cell>
          <cell r="BP741">
            <v>0</v>
          </cell>
        </row>
        <row r="742">
          <cell r="BG742">
            <v>0</v>
          </cell>
          <cell r="BH742">
            <v>0</v>
          </cell>
          <cell r="BI742">
            <v>0</v>
          </cell>
          <cell r="BK742">
            <v>0</v>
          </cell>
          <cell r="BL742">
            <v>0</v>
          </cell>
          <cell r="BN742">
            <v>0</v>
          </cell>
          <cell r="BO742">
            <v>0</v>
          </cell>
          <cell r="BP742">
            <v>0</v>
          </cell>
        </row>
        <row r="743">
          <cell r="BG743">
            <v>0</v>
          </cell>
          <cell r="BH743">
            <v>0</v>
          </cell>
          <cell r="BI743">
            <v>0</v>
          </cell>
          <cell r="BK743">
            <v>0</v>
          </cell>
          <cell r="BL743">
            <v>0</v>
          </cell>
          <cell r="BN743">
            <v>0</v>
          </cell>
          <cell r="BO743">
            <v>0</v>
          </cell>
          <cell r="BP743">
            <v>0</v>
          </cell>
        </row>
        <row r="744">
          <cell r="BG744">
            <v>0</v>
          </cell>
          <cell r="BH744">
            <v>0</v>
          </cell>
          <cell r="BI744">
            <v>0</v>
          </cell>
          <cell r="BK744">
            <v>0</v>
          </cell>
          <cell r="BL744">
            <v>0</v>
          </cell>
          <cell r="BN744">
            <v>0</v>
          </cell>
          <cell r="BO744">
            <v>0</v>
          </cell>
          <cell r="BP744">
            <v>0</v>
          </cell>
        </row>
        <row r="745">
          <cell r="BG745">
            <v>0</v>
          </cell>
          <cell r="BH745">
            <v>0</v>
          </cell>
          <cell r="BI745">
            <v>0</v>
          </cell>
          <cell r="BK745">
            <v>0</v>
          </cell>
          <cell r="BL745">
            <v>0</v>
          </cell>
          <cell r="BN745">
            <v>0</v>
          </cell>
          <cell r="BO745">
            <v>0</v>
          </cell>
          <cell r="BP745">
            <v>0</v>
          </cell>
        </row>
        <row r="746">
          <cell r="BG746">
            <v>0</v>
          </cell>
          <cell r="BH746">
            <v>0</v>
          </cell>
          <cell r="BI746">
            <v>0</v>
          </cell>
          <cell r="BK746">
            <v>0</v>
          </cell>
          <cell r="BL746">
            <v>0</v>
          </cell>
          <cell r="BN746">
            <v>0</v>
          </cell>
          <cell r="BO746">
            <v>0</v>
          </cell>
          <cell r="BP746">
            <v>0</v>
          </cell>
        </row>
        <row r="747">
          <cell r="BG747">
            <v>0</v>
          </cell>
          <cell r="BH747">
            <v>0</v>
          </cell>
          <cell r="BI747">
            <v>0</v>
          </cell>
          <cell r="BK747">
            <v>0</v>
          </cell>
          <cell r="BL747">
            <v>0</v>
          </cell>
          <cell r="BN747">
            <v>0</v>
          </cell>
          <cell r="BO747">
            <v>0</v>
          </cell>
          <cell r="BP747">
            <v>0</v>
          </cell>
        </row>
        <row r="748">
          <cell r="BG748">
            <v>0</v>
          </cell>
          <cell r="BH748">
            <v>0</v>
          </cell>
          <cell r="BI748">
            <v>0</v>
          </cell>
          <cell r="BK748">
            <v>0</v>
          </cell>
          <cell r="BL748">
            <v>0</v>
          </cell>
          <cell r="BN748">
            <v>0</v>
          </cell>
          <cell r="BO748">
            <v>0</v>
          </cell>
          <cell r="BP748">
            <v>0</v>
          </cell>
        </row>
        <row r="749">
          <cell r="BG749">
            <v>0</v>
          </cell>
          <cell r="BH749">
            <v>0</v>
          </cell>
          <cell r="BI749">
            <v>0</v>
          </cell>
          <cell r="BK749">
            <v>0</v>
          </cell>
          <cell r="BL749">
            <v>0</v>
          </cell>
          <cell r="BN749">
            <v>0</v>
          </cell>
          <cell r="BO749">
            <v>0</v>
          </cell>
          <cell r="BP749">
            <v>0</v>
          </cell>
        </row>
        <row r="750">
          <cell r="BG750">
            <v>0</v>
          </cell>
          <cell r="BH750">
            <v>0</v>
          </cell>
          <cell r="BI750">
            <v>0</v>
          </cell>
          <cell r="BK750">
            <v>0</v>
          </cell>
          <cell r="BL750">
            <v>0</v>
          </cell>
          <cell r="BN750">
            <v>0</v>
          </cell>
          <cell r="BO750">
            <v>0</v>
          </cell>
          <cell r="BP750">
            <v>0</v>
          </cell>
        </row>
        <row r="751">
          <cell r="BG751">
            <v>0</v>
          </cell>
          <cell r="BH751">
            <v>0</v>
          </cell>
          <cell r="BI751">
            <v>0</v>
          </cell>
          <cell r="BK751">
            <v>0</v>
          </cell>
          <cell r="BL751">
            <v>0</v>
          </cell>
          <cell r="BN751">
            <v>0</v>
          </cell>
          <cell r="BO751">
            <v>0</v>
          </cell>
          <cell r="BP751">
            <v>0</v>
          </cell>
        </row>
        <row r="752">
          <cell r="BG752">
            <v>0</v>
          </cell>
          <cell r="BH752">
            <v>0</v>
          </cell>
          <cell r="BI752">
            <v>0</v>
          </cell>
          <cell r="BK752">
            <v>0</v>
          </cell>
          <cell r="BL752">
            <v>0</v>
          </cell>
          <cell r="BN752">
            <v>0</v>
          </cell>
          <cell r="BO752">
            <v>0</v>
          </cell>
          <cell r="BP752">
            <v>0</v>
          </cell>
        </row>
        <row r="753">
          <cell r="BG753">
            <v>0</v>
          </cell>
          <cell r="BH753">
            <v>0</v>
          </cell>
          <cell r="BI753">
            <v>0</v>
          </cell>
          <cell r="BK753">
            <v>0</v>
          </cell>
          <cell r="BL753">
            <v>0</v>
          </cell>
          <cell r="BN753">
            <v>0</v>
          </cell>
          <cell r="BO753">
            <v>0</v>
          </cell>
          <cell r="BP753">
            <v>0</v>
          </cell>
        </row>
        <row r="754">
          <cell r="BG754">
            <v>0</v>
          </cell>
          <cell r="BH754">
            <v>0</v>
          </cell>
          <cell r="BI754">
            <v>0</v>
          </cell>
          <cell r="BK754">
            <v>0</v>
          </cell>
          <cell r="BL754">
            <v>0</v>
          </cell>
          <cell r="BN754">
            <v>0</v>
          </cell>
          <cell r="BO754">
            <v>0</v>
          </cell>
          <cell r="BP754">
            <v>0</v>
          </cell>
        </row>
        <row r="755">
          <cell r="BG755">
            <v>0</v>
          </cell>
          <cell r="BH755">
            <v>0</v>
          </cell>
          <cell r="BI755">
            <v>0</v>
          </cell>
          <cell r="BK755">
            <v>0</v>
          </cell>
          <cell r="BL755">
            <v>0</v>
          </cell>
          <cell r="BN755">
            <v>0</v>
          </cell>
          <cell r="BO755">
            <v>0</v>
          </cell>
          <cell r="BP755">
            <v>0</v>
          </cell>
        </row>
        <row r="756">
          <cell r="BG756">
            <v>0</v>
          </cell>
          <cell r="BH756">
            <v>0</v>
          </cell>
          <cell r="BI756">
            <v>0</v>
          </cell>
          <cell r="BK756">
            <v>0</v>
          </cell>
          <cell r="BL756">
            <v>0</v>
          </cell>
          <cell r="BN756">
            <v>0</v>
          </cell>
          <cell r="BO756">
            <v>0</v>
          </cell>
          <cell r="BP756">
            <v>0</v>
          </cell>
        </row>
        <row r="757">
          <cell r="BG757">
            <v>0</v>
          </cell>
          <cell r="BH757">
            <v>0</v>
          </cell>
          <cell r="BI757">
            <v>0</v>
          </cell>
          <cell r="BK757">
            <v>0</v>
          </cell>
          <cell r="BL757">
            <v>0</v>
          </cell>
          <cell r="BN757">
            <v>0</v>
          </cell>
          <cell r="BO757">
            <v>0</v>
          </cell>
          <cell r="BP757">
            <v>0</v>
          </cell>
        </row>
        <row r="758">
          <cell r="BG758">
            <v>0</v>
          </cell>
          <cell r="BH758">
            <v>0</v>
          </cell>
          <cell r="BI758">
            <v>0</v>
          </cell>
          <cell r="BK758">
            <v>0</v>
          </cell>
          <cell r="BL758">
            <v>0</v>
          </cell>
          <cell r="BN758">
            <v>0</v>
          </cell>
          <cell r="BO758">
            <v>0</v>
          </cell>
          <cell r="BP758">
            <v>0</v>
          </cell>
        </row>
        <row r="759">
          <cell r="BG759">
            <v>0</v>
          </cell>
          <cell r="BH759">
            <v>0</v>
          </cell>
          <cell r="BI759">
            <v>0</v>
          </cell>
          <cell r="BK759">
            <v>0</v>
          </cell>
          <cell r="BL759">
            <v>0</v>
          </cell>
          <cell r="BN759">
            <v>0</v>
          </cell>
          <cell r="BO759">
            <v>0</v>
          </cell>
          <cell r="BP759">
            <v>0</v>
          </cell>
        </row>
        <row r="760">
          <cell r="BG760">
            <v>0</v>
          </cell>
          <cell r="BH760">
            <v>0</v>
          </cell>
          <cell r="BI760">
            <v>0</v>
          </cell>
          <cell r="BK760">
            <v>0</v>
          </cell>
          <cell r="BL760">
            <v>0</v>
          </cell>
          <cell r="BN760">
            <v>0</v>
          </cell>
          <cell r="BO760">
            <v>0</v>
          </cell>
          <cell r="BP760">
            <v>0</v>
          </cell>
        </row>
        <row r="761">
          <cell r="BG761">
            <v>0</v>
          </cell>
          <cell r="BH761">
            <v>0</v>
          </cell>
          <cell r="BI761">
            <v>0</v>
          </cell>
          <cell r="BK761">
            <v>0</v>
          </cell>
          <cell r="BL761">
            <v>0</v>
          </cell>
          <cell r="BN761">
            <v>0</v>
          </cell>
          <cell r="BO761">
            <v>0</v>
          </cell>
          <cell r="BP761">
            <v>0</v>
          </cell>
        </row>
        <row r="762">
          <cell r="BG762">
            <v>0</v>
          </cell>
          <cell r="BH762">
            <v>0</v>
          </cell>
          <cell r="BI762">
            <v>0</v>
          </cell>
          <cell r="BK762">
            <v>0</v>
          </cell>
          <cell r="BL762">
            <v>0</v>
          </cell>
          <cell r="BN762">
            <v>0</v>
          </cell>
          <cell r="BO762">
            <v>0</v>
          </cell>
          <cell r="BP762">
            <v>0</v>
          </cell>
        </row>
        <row r="763">
          <cell r="BG763">
            <v>0</v>
          </cell>
          <cell r="BH763">
            <v>0</v>
          </cell>
          <cell r="BI763">
            <v>0</v>
          </cell>
          <cell r="BK763">
            <v>0</v>
          </cell>
          <cell r="BL763">
            <v>0</v>
          </cell>
          <cell r="BN763">
            <v>0</v>
          </cell>
          <cell r="BO763">
            <v>0</v>
          </cell>
          <cell r="BP763">
            <v>0</v>
          </cell>
        </row>
        <row r="764">
          <cell r="BG764">
            <v>0</v>
          </cell>
          <cell r="BH764">
            <v>0</v>
          </cell>
          <cell r="BI764">
            <v>0</v>
          </cell>
          <cell r="BK764">
            <v>0</v>
          </cell>
          <cell r="BL764">
            <v>0</v>
          </cell>
          <cell r="BN764">
            <v>0</v>
          </cell>
          <cell r="BO764">
            <v>0</v>
          </cell>
          <cell r="BP764">
            <v>0</v>
          </cell>
        </row>
        <row r="765">
          <cell r="BG765">
            <v>0</v>
          </cell>
          <cell r="BH765">
            <v>0</v>
          </cell>
          <cell r="BI765">
            <v>0</v>
          </cell>
          <cell r="BK765">
            <v>0</v>
          </cell>
          <cell r="BL765">
            <v>0</v>
          </cell>
          <cell r="BN765">
            <v>0</v>
          </cell>
          <cell r="BO765">
            <v>0</v>
          </cell>
          <cell r="BP765">
            <v>0</v>
          </cell>
        </row>
        <row r="766">
          <cell r="BG766">
            <v>0</v>
          </cell>
          <cell r="BH766">
            <v>0</v>
          </cell>
          <cell r="BI766">
            <v>0</v>
          </cell>
          <cell r="BK766">
            <v>0</v>
          </cell>
          <cell r="BL766">
            <v>0</v>
          </cell>
          <cell r="BN766">
            <v>0</v>
          </cell>
          <cell r="BO766">
            <v>0</v>
          </cell>
          <cell r="BP766">
            <v>0</v>
          </cell>
        </row>
        <row r="767">
          <cell r="BG767">
            <v>0</v>
          </cell>
          <cell r="BH767">
            <v>0</v>
          </cell>
          <cell r="BI767">
            <v>0</v>
          </cell>
          <cell r="BK767">
            <v>0</v>
          </cell>
          <cell r="BL767">
            <v>0</v>
          </cell>
          <cell r="BN767">
            <v>0</v>
          </cell>
          <cell r="BO767">
            <v>0</v>
          </cell>
          <cell r="BP767">
            <v>0</v>
          </cell>
        </row>
        <row r="768">
          <cell r="BG768">
            <v>0</v>
          </cell>
          <cell r="BH768">
            <v>0</v>
          </cell>
          <cell r="BI768">
            <v>0</v>
          </cell>
          <cell r="BK768">
            <v>0</v>
          </cell>
          <cell r="BL768">
            <v>0</v>
          </cell>
          <cell r="BN768">
            <v>0</v>
          </cell>
          <cell r="BO768">
            <v>0</v>
          </cell>
          <cell r="BP768">
            <v>0</v>
          </cell>
        </row>
        <row r="769">
          <cell r="BG769">
            <v>0</v>
          </cell>
          <cell r="BH769">
            <v>0</v>
          </cell>
          <cell r="BI769">
            <v>0</v>
          </cell>
          <cell r="BK769">
            <v>0</v>
          </cell>
          <cell r="BL769">
            <v>0</v>
          </cell>
          <cell r="BN769">
            <v>0</v>
          </cell>
          <cell r="BO769">
            <v>0</v>
          </cell>
          <cell r="BP769">
            <v>0</v>
          </cell>
        </row>
        <row r="770">
          <cell r="BG770">
            <v>0</v>
          </cell>
          <cell r="BH770">
            <v>0</v>
          </cell>
          <cell r="BI770">
            <v>0</v>
          </cell>
          <cell r="BK770">
            <v>0</v>
          </cell>
          <cell r="BL770">
            <v>0</v>
          </cell>
          <cell r="BN770">
            <v>0</v>
          </cell>
          <cell r="BO770">
            <v>0</v>
          </cell>
          <cell r="BP770">
            <v>0</v>
          </cell>
        </row>
        <row r="771">
          <cell r="BG771">
            <v>0</v>
          </cell>
          <cell r="BH771">
            <v>0</v>
          </cell>
          <cell r="BI771">
            <v>0</v>
          </cell>
          <cell r="BK771">
            <v>0</v>
          </cell>
          <cell r="BL771">
            <v>0</v>
          </cell>
          <cell r="BN771">
            <v>0</v>
          </cell>
          <cell r="BO771">
            <v>0</v>
          </cell>
          <cell r="BP771">
            <v>0</v>
          </cell>
        </row>
        <row r="772">
          <cell r="BG772">
            <v>0</v>
          </cell>
          <cell r="BH772">
            <v>0</v>
          </cell>
          <cell r="BI772">
            <v>0</v>
          </cell>
          <cell r="BK772">
            <v>0</v>
          </cell>
          <cell r="BL772">
            <v>0</v>
          </cell>
          <cell r="BN772">
            <v>0</v>
          </cell>
          <cell r="BO772">
            <v>0</v>
          </cell>
          <cell r="BP772">
            <v>0</v>
          </cell>
        </row>
        <row r="773">
          <cell r="BG773">
            <v>0</v>
          </cell>
          <cell r="BH773">
            <v>0</v>
          </cell>
          <cell r="BI773">
            <v>0</v>
          </cell>
          <cell r="BK773">
            <v>0</v>
          </cell>
          <cell r="BL773">
            <v>0</v>
          </cell>
          <cell r="BN773">
            <v>0</v>
          </cell>
          <cell r="BO773">
            <v>0</v>
          </cell>
          <cell r="BP773">
            <v>0</v>
          </cell>
        </row>
        <row r="774">
          <cell r="BG774">
            <v>0</v>
          </cell>
          <cell r="BH774">
            <v>0</v>
          </cell>
          <cell r="BI774">
            <v>0</v>
          </cell>
          <cell r="BK774">
            <v>0</v>
          </cell>
          <cell r="BL774">
            <v>0</v>
          </cell>
          <cell r="BN774">
            <v>0</v>
          </cell>
          <cell r="BO774">
            <v>0</v>
          </cell>
          <cell r="BP774">
            <v>0</v>
          </cell>
        </row>
        <row r="775">
          <cell r="BG775">
            <v>0</v>
          </cell>
          <cell r="BH775">
            <v>0</v>
          </cell>
          <cell r="BI775">
            <v>0</v>
          </cell>
          <cell r="BK775">
            <v>0</v>
          </cell>
          <cell r="BL775">
            <v>0</v>
          </cell>
          <cell r="BN775">
            <v>0</v>
          </cell>
          <cell r="BO775">
            <v>0</v>
          </cell>
          <cell r="BP775">
            <v>0</v>
          </cell>
        </row>
        <row r="776">
          <cell r="BG776">
            <v>0</v>
          </cell>
          <cell r="BH776">
            <v>0</v>
          </cell>
          <cell r="BI776">
            <v>0</v>
          </cell>
          <cell r="BK776">
            <v>0</v>
          </cell>
          <cell r="BL776">
            <v>0</v>
          </cell>
          <cell r="BN776">
            <v>0</v>
          </cell>
          <cell r="BO776">
            <v>0</v>
          </cell>
          <cell r="BP776">
            <v>0</v>
          </cell>
        </row>
        <row r="777">
          <cell r="BG777">
            <v>0</v>
          </cell>
          <cell r="BH777">
            <v>0</v>
          </cell>
          <cell r="BI777">
            <v>0</v>
          </cell>
          <cell r="BK777">
            <v>0</v>
          </cell>
          <cell r="BL777">
            <v>0</v>
          </cell>
          <cell r="BN777">
            <v>0</v>
          </cell>
          <cell r="BO777">
            <v>0</v>
          </cell>
          <cell r="BP777">
            <v>0</v>
          </cell>
        </row>
        <row r="778">
          <cell r="BG778">
            <v>0</v>
          </cell>
          <cell r="BH778">
            <v>0</v>
          </cell>
          <cell r="BI778">
            <v>0</v>
          </cell>
          <cell r="BK778">
            <v>0</v>
          </cell>
          <cell r="BL778">
            <v>0</v>
          </cell>
          <cell r="BN778">
            <v>0</v>
          </cell>
          <cell r="BO778">
            <v>0</v>
          </cell>
          <cell r="BP778">
            <v>0</v>
          </cell>
        </row>
        <row r="779">
          <cell r="BG779">
            <v>0</v>
          </cell>
          <cell r="BH779">
            <v>0</v>
          </cell>
          <cell r="BI779">
            <v>0</v>
          </cell>
          <cell r="BK779">
            <v>0</v>
          </cell>
          <cell r="BL779">
            <v>0</v>
          </cell>
          <cell r="BN779">
            <v>0</v>
          </cell>
          <cell r="BO779">
            <v>0</v>
          </cell>
          <cell r="BP779">
            <v>0</v>
          </cell>
        </row>
        <row r="780">
          <cell r="BG780">
            <v>0</v>
          </cell>
          <cell r="BH780">
            <v>0</v>
          </cell>
          <cell r="BI780">
            <v>0</v>
          </cell>
          <cell r="BK780">
            <v>0</v>
          </cell>
          <cell r="BL780">
            <v>0</v>
          </cell>
          <cell r="BN780">
            <v>0</v>
          </cell>
          <cell r="BO780">
            <v>0</v>
          </cell>
          <cell r="BP780">
            <v>0</v>
          </cell>
        </row>
        <row r="781">
          <cell r="BG781">
            <v>0</v>
          </cell>
          <cell r="BH781">
            <v>0</v>
          </cell>
          <cell r="BI781">
            <v>0</v>
          </cell>
          <cell r="BK781">
            <v>0</v>
          </cell>
          <cell r="BL781">
            <v>0</v>
          </cell>
          <cell r="BN781">
            <v>0</v>
          </cell>
          <cell r="BO781">
            <v>0</v>
          </cell>
          <cell r="BP781">
            <v>0</v>
          </cell>
        </row>
        <row r="782">
          <cell r="BG782">
            <v>0</v>
          </cell>
          <cell r="BH782">
            <v>0</v>
          </cell>
          <cell r="BI782">
            <v>0</v>
          </cell>
          <cell r="BK782">
            <v>0</v>
          </cell>
          <cell r="BL782">
            <v>0</v>
          </cell>
          <cell r="BN782">
            <v>0</v>
          </cell>
          <cell r="BO782">
            <v>0</v>
          </cell>
          <cell r="BP782">
            <v>0</v>
          </cell>
        </row>
        <row r="783">
          <cell r="BG783">
            <v>0</v>
          </cell>
          <cell r="BH783">
            <v>0</v>
          </cell>
          <cell r="BI783">
            <v>0</v>
          </cell>
          <cell r="BK783">
            <v>0</v>
          </cell>
          <cell r="BL783">
            <v>0</v>
          </cell>
          <cell r="BN783">
            <v>0</v>
          </cell>
          <cell r="BO783">
            <v>0</v>
          </cell>
          <cell r="BP783">
            <v>0</v>
          </cell>
        </row>
        <row r="784">
          <cell r="BG784">
            <v>0</v>
          </cell>
          <cell r="BH784">
            <v>0</v>
          </cell>
          <cell r="BI784">
            <v>0</v>
          </cell>
          <cell r="BK784">
            <v>0</v>
          </cell>
          <cell r="BL784">
            <v>0</v>
          </cell>
          <cell r="BN784">
            <v>0</v>
          </cell>
          <cell r="BO784">
            <v>0</v>
          </cell>
          <cell r="BP784">
            <v>0</v>
          </cell>
        </row>
        <row r="785">
          <cell r="BG785">
            <v>0</v>
          </cell>
          <cell r="BH785">
            <v>0</v>
          </cell>
          <cell r="BI785">
            <v>0</v>
          </cell>
          <cell r="BK785">
            <v>0</v>
          </cell>
          <cell r="BL785">
            <v>0</v>
          </cell>
          <cell r="BN785">
            <v>0</v>
          </cell>
          <cell r="BO785">
            <v>0</v>
          </cell>
          <cell r="BP785">
            <v>0</v>
          </cell>
        </row>
        <row r="786">
          <cell r="BG786">
            <v>0</v>
          </cell>
          <cell r="BH786">
            <v>0</v>
          </cell>
          <cell r="BI786">
            <v>0</v>
          </cell>
          <cell r="BK786">
            <v>0</v>
          </cell>
          <cell r="BL786">
            <v>0</v>
          </cell>
          <cell r="BN786">
            <v>0</v>
          </cell>
          <cell r="BO786">
            <v>0</v>
          </cell>
          <cell r="BP786">
            <v>0</v>
          </cell>
        </row>
        <row r="787">
          <cell r="BG787">
            <v>0</v>
          </cell>
          <cell r="BH787">
            <v>0</v>
          </cell>
          <cell r="BI787">
            <v>0</v>
          </cell>
          <cell r="BK787">
            <v>0</v>
          </cell>
          <cell r="BL787">
            <v>0</v>
          </cell>
          <cell r="BN787">
            <v>0</v>
          </cell>
          <cell r="BO787">
            <v>0</v>
          </cell>
          <cell r="BP787">
            <v>0</v>
          </cell>
        </row>
        <row r="788">
          <cell r="BG788">
            <v>0</v>
          </cell>
          <cell r="BH788">
            <v>0</v>
          </cell>
          <cell r="BI788">
            <v>0</v>
          </cell>
          <cell r="BK788">
            <v>0</v>
          </cell>
          <cell r="BL788">
            <v>0</v>
          </cell>
          <cell r="BN788">
            <v>0</v>
          </cell>
          <cell r="BO788">
            <v>0</v>
          </cell>
          <cell r="BP788">
            <v>0</v>
          </cell>
        </row>
        <row r="789">
          <cell r="BG789">
            <v>0</v>
          </cell>
          <cell r="BH789">
            <v>0</v>
          </cell>
          <cell r="BI789">
            <v>0</v>
          </cell>
          <cell r="BK789">
            <v>0</v>
          </cell>
          <cell r="BL789">
            <v>0</v>
          </cell>
          <cell r="BN789">
            <v>0</v>
          </cell>
          <cell r="BO789">
            <v>0</v>
          </cell>
          <cell r="BP789">
            <v>0</v>
          </cell>
        </row>
        <row r="790">
          <cell r="BG790">
            <v>0</v>
          </cell>
          <cell r="BH790">
            <v>0</v>
          </cell>
          <cell r="BI790">
            <v>0</v>
          </cell>
          <cell r="BK790">
            <v>0</v>
          </cell>
          <cell r="BL790">
            <v>0</v>
          </cell>
          <cell r="BN790">
            <v>0</v>
          </cell>
          <cell r="BO790">
            <v>0</v>
          </cell>
          <cell r="BP790">
            <v>0</v>
          </cell>
        </row>
        <row r="791">
          <cell r="BG791">
            <v>0</v>
          </cell>
          <cell r="BH791">
            <v>0</v>
          </cell>
          <cell r="BI791">
            <v>0</v>
          </cell>
          <cell r="BK791">
            <v>0</v>
          </cell>
          <cell r="BL791">
            <v>0</v>
          </cell>
          <cell r="BN791">
            <v>0</v>
          </cell>
          <cell r="BO791">
            <v>0</v>
          </cell>
          <cell r="BP791">
            <v>0</v>
          </cell>
        </row>
        <row r="792">
          <cell r="BG792">
            <v>0</v>
          </cell>
          <cell r="BH792">
            <v>0</v>
          </cell>
          <cell r="BI792">
            <v>0</v>
          </cell>
          <cell r="BK792">
            <v>0</v>
          </cell>
          <cell r="BL792">
            <v>0</v>
          </cell>
          <cell r="BN792">
            <v>0</v>
          </cell>
          <cell r="BO792">
            <v>0</v>
          </cell>
          <cell r="BP792">
            <v>0</v>
          </cell>
        </row>
        <row r="793">
          <cell r="BG793">
            <v>0</v>
          </cell>
          <cell r="BH793">
            <v>0</v>
          </cell>
          <cell r="BI793">
            <v>0</v>
          </cell>
          <cell r="BK793">
            <v>0</v>
          </cell>
          <cell r="BL793">
            <v>0</v>
          </cell>
          <cell r="BN793">
            <v>0</v>
          </cell>
          <cell r="BO793">
            <v>0</v>
          </cell>
          <cell r="BP793">
            <v>0</v>
          </cell>
        </row>
        <row r="794">
          <cell r="BG794">
            <v>0</v>
          </cell>
          <cell r="BH794">
            <v>0</v>
          </cell>
          <cell r="BI794">
            <v>0</v>
          </cell>
          <cell r="BK794">
            <v>0</v>
          </cell>
          <cell r="BL794">
            <v>0</v>
          </cell>
          <cell r="BN794">
            <v>0</v>
          </cell>
          <cell r="BO794">
            <v>0</v>
          </cell>
          <cell r="BP794">
            <v>0</v>
          </cell>
        </row>
        <row r="795">
          <cell r="BG795">
            <v>0</v>
          </cell>
          <cell r="BH795">
            <v>0</v>
          </cell>
          <cell r="BI795">
            <v>0</v>
          </cell>
          <cell r="BK795">
            <v>0</v>
          </cell>
          <cell r="BL795">
            <v>0</v>
          </cell>
          <cell r="BN795">
            <v>0</v>
          </cell>
          <cell r="BO795">
            <v>0</v>
          </cell>
          <cell r="BP795">
            <v>0</v>
          </cell>
        </row>
        <row r="796">
          <cell r="BG796">
            <v>0</v>
          </cell>
          <cell r="BH796">
            <v>0</v>
          </cell>
          <cell r="BI796">
            <v>0</v>
          </cell>
          <cell r="BK796">
            <v>0</v>
          </cell>
          <cell r="BL796">
            <v>0</v>
          </cell>
          <cell r="BN796">
            <v>0</v>
          </cell>
          <cell r="BO796">
            <v>0</v>
          </cell>
          <cell r="BP796">
            <v>0</v>
          </cell>
        </row>
        <row r="797">
          <cell r="BG797">
            <v>0</v>
          </cell>
          <cell r="BH797">
            <v>0</v>
          </cell>
          <cell r="BI797">
            <v>0</v>
          </cell>
          <cell r="BK797">
            <v>0</v>
          </cell>
          <cell r="BL797">
            <v>0</v>
          </cell>
          <cell r="BN797">
            <v>0</v>
          </cell>
          <cell r="BO797">
            <v>0</v>
          </cell>
          <cell r="BP797">
            <v>0</v>
          </cell>
        </row>
        <row r="798">
          <cell r="BG798">
            <v>0</v>
          </cell>
          <cell r="BH798">
            <v>0</v>
          </cell>
          <cell r="BI798">
            <v>0</v>
          </cell>
          <cell r="BK798">
            <v>0</v>
          </cell>
          <cell r="BL798">
            <v>0</v>
          </cell>
          <cell r="BN798">
            <v>0</v>
          </cell>
          <cell r="BO798">
            <v>0</v>
          </cell>
          <cell r="BP798">
            <v>0</v>
          </cell>
        </row>
        <row r="799">
          <cell r="BG799">
            <v>0</v>
          </cell>
          <cell r="BH799">
            <v>0</v>
          </cell>
          <cell r="BI799">
            <v>0</v>
          </cell>
          <cell r="BK799">
            <v>0</v>
          </cell>
          <cell r="BL799">
            <v>0</v>
          </cell>
          <cell r="BN799">
            <v>0</v>
          </cell>
          <cell r="BO799">
            <v>0</v>
          </cell>
          <cell r="BP799">
            <v>0</v>
          </cell>
        </row>
        <row r="800">
          <cell r="BG800">
            <v>0</v>
          </cell>
          <cell r="BH800">
            <v>0</v>
          </cell>
          <cell r="BI800">
            <v>0</v>
          </cell>
          <cell r="BK800">
            <v>0</v>
          </cell>
          <cell r="BL800">
            <v>0</v>
          </cell>
          <cell r="BN800">
            <v>0</v>
          </cell>
          <cell r="BO800">
            <v>0</v>
          </cell>
          <cell r="BP800">
            <v>0</v>
          </cell>
        </row>
        <row r="801">
          <cell r="BG801">
            <v>0</v>
          </cell>
          <cell r="BH801">
            <v>0</v>
          </cell>
          <cell r="BI801">
            <v>0</v>
          </cell>
          <cell r="BK801">
            <v>0</v>
          </cell>
          <cell r="BL801">
            <v>0</v>
          </cell>
          <cell r="BN801">
            <v>0</v>
          </cell>
          <cell r="BO801">
            <v>0</v>
          </cell>
          <cell r="BP801">
            <v>0</v>
          </cell>
        </row>
        <row r="802">
          <cell r="BG802">
            <v>0</v>
          </cell>
          <cell r="BH802">
            <v>0</v>
          </cell>
          <cell r="BI802">
            <v>0</v>
          </cell>
          <cell r="BK802">
            <v>0</v>
          </cell>
          <cell r="BL802">
            <v>0</v>
          </cell>
          <cell r="BN802">
            <v>0</v>
          </cell>
          <cell r="BO802">
            <v>0</v>
          </cell>
          <cell r="BP802">
            <v>0</v>
          </cell>
        </row>
        <row r="803">
          <cell r="BG803">
            <v>0</v>
          </cell>
          <cell r="BH803">
            <v>0</v>
          </cell>
          <cell r="BI803">
            <v>0</v>
          </cell>
          <cell r="BK803">
            <v>0</v>
          </cell>
          <cell r="BL803">
            <v>0</v>
          </cell>
          <cell r="BN803">
            <v>0</v>
          </cell>
          <cell r="BO803">
            <v>0</v>
          </cell>
          <cell r="BP803">
            <v>0</v>
          </cell>
        </row>
        <row r="804">
          <cell r="BG804">
            <v>0</v>
          </cell>
          <cell r="BH804">
            <v>0</v>
          </cell>
          <cell r="BI804">
            <v>0</v>
          </cell>
          <cell r="BK804">
            <v>0</v>
          </cell>
          <cell r="BL804">
            <v>0</v>
          </cell>
          <cell r="BN804">
            <v>0</v>
          </cell>
          <cell r="BO804">
            <v>0</v>
          </cell>
          <cell r="BP804">
            <v>0</v>
          </cell>
        </row>
        <row r="805">
          <cell r="BG805">
            <v>0</v>
          </cell>
          <cell r="BH805">
            <v>0</v>
          </cell>
          <cell r="BI805">
            <v>0</v>
          </cell>
          <cell r="BK805">
            <v>0</v>
          </cell>
          <cell r="BL805">
            <v>0</v>
          </cell>
          <cell r="BN805">
            <v>0</v>
          </cell>
          <cell r="BO805">
            <v>0</v>
          </cell>
          <cell r="BP805">
            <v>0</v>
          </cell>
        </row>
        <row r="806">
          <cell r="BG806">
            <v>0</v>
          </cell>
          <cell r="BH806">
            <v>0</v>
          </cell>
          <cell r="BI806">
            <v>0</v>
          </cell>
          <cell r="BK806">
            <v>0</v>
          </cell>
          <cell r="BL806">
            <v>0</v>
          </cell>
          <cell r="BN806">
            <v>0</v>
          </cell>
          <cell r="BO806">
            <v>0</v>
          </cell>
          <cell r="BP806">
            <v>0</v>
          </cell>
        </row>
        <row r="807">
          <cell r="BG807">
            <v>0</v>
          </cell>
          <cell r="BH807">
            <v>0</v>
          </cell>
          <cell r="BI807">
            <v>0</v>
          </cell>
          <cell r="BK807">
            <v>0</v>
          </cell>
          <cell r="BL807">
            <v>0</v>
          </cell>
          <cell r="BN807">
            <v>0</v>
          </cell>
          <cell r="BO807">
            <v>0</v>
          </cell>
          <cell r="BP807">
            <v>0</v>
          </cell>
        </row>
        <row r="808">
          <cell r="BG808">
            <v>0</v>
          </cell>
          <cell r="BH808">
            <v>0</v>
          </cell>
          <cell r="BI808">
            <v>0</v>
          </cell>
          <cell r="BK808">
            <v>0</v>
          </cell>
          <cell r="BL808">
            <v>0</v>
          </cell>
          <cell r="BN808">
            <v>0</v>
          </cell>
          <cell r="BO808">
            <v>0</v>
          </cell>
          <cell r="BP808">
            <v>0</v>
          </cell>
        </row>
        <row r="809">
          <cell r="BG809">
            <v>0</v>
          </cell>
          <cell r="BH809">
            <v>0</v>
          </cell>
          <cell r="BI809">
            <v>0</v>
          </cell>
          <cell r="BK809">
            <v>0</v>
          </cell>
          <cell r="BL809">
            <v>0</v>
          </cell>
          <cell r="BN809">
            <v>0</v>
          </cell>
          <cell r="BO809">
            <v>0</v>
          </cell>
          <cell r="BP809">
            <v>0</v>
          </cell>
        </row>
        <row r="810">
          <cell r="BG810">
            <v>0</v>
          </cell>
          <cell r="BH810">
            <v>0</v>
          </cell>
          <cell r="BI810">
            <v>0</v>
          </cell>
          <cell r="BK810">
            <v>0</v>
          </cell>
          <cell r="BL810">
            <v>0</v>
          </cell>
          <cell r="BN810">
            <v>0</v>
          </cell>
          <cell r="BO810">
            <v>0</v>
          </cell>
          <cell r="BP810">
            <v>0</v>
          </cell>
        </row>
        <row r="811">
          <cell r="BG811">
            <v>0</v>
          </cell>
          <cell r="BH811">
            <v>0</v>
          </cell>
          <cell r="BI811">
            <v>0</v>
          </cell>
          <cell r="BK811">
            <v>0</v>
          </cell>
          <cell r="BL811">
            <v>0</v>
          </cell>
          <cell r="BN811">
            <v>0</v>
          </cell>
          <cell r="BO811">
            <v>0</v>
          </cell>
          <cell r="BP811">
            <v>0</v>
          </cell>
        </row>
        <row r="812">
          <cell r="BG812">
            <v>0</v>
          </cell>
          <cell r="BH812">
            <v>0</v>
          </cell>
          <cell r="BI812">
            <v>0</v>
          </cell>
          <cell r="BK812">
            <v>0</v>
          </cell>
          <cell r="BL812">
            <v>0</v>
          </cell>
          <cell r="BN812">
            <v>0</v>
          </cell>
          <cell r="BO812">
            <v>0</v>
          </cell>
          <cell r="BP812">
            <v>0</v>
          </cell>
        </row>
        <row r="813">
          <cell r="BG813">
            <v>0</v>
          </cell>
          <cell r="BH813">
            <v>0</v>
          </cell>
          <cell r="BI813">
            <v>0</v>
          </cell>
          <cell r="BK813">
            <v>0</v>
          </cell>
          <cell r="BL813">
            <v>0</v>
          </cell>
          <cell r="BN813">
            <v>0</v>
          </cell>
          <cell r="BO813">
            <v>0</v>
          </cell>
          <cell r="BP813">
            <v>0</v>
          </cell>
        </row>
        <row r="814">
          <cell r="BG814">
            <v>0</v>
          </cell>
          <cell r="BH814">
            <v>0</v>
          </cell>
          <cell r="BI814">
            <v>0</v>
          </cell>
          <cell r="BK814">
            <v>0</v>
          </cell>
          <cell r="BL814">
            <v>0</v>
          </cell>
          <cell r="BN814">
            <v>0</v>
          </cell>
          <cell r="BO814">
            <v>0</v>
          </cell>
          <cell r="BP814">
            <v>0</v>
          </cell>
        </row>
        <row r="815">
          <cell r="BG815">
            <v>0</v>
          </cell>
          <cell r="BH815">
            <v>0</v>
          </cell>
          <cell r="BI815">
            <v>0</v>
          </cell>
          <cell r="BK815">
            <v>0</v>
          </cell>
          <cell r="BL815">
            <v>0</v>
          </cell>
          <cell r="BN815">
            <v>0</v>
          </cell>
          <cell r="BO815">
            <v>0</v>
          </cell>
          <cell r="BP815">
            <v>0</v>
          </cell>
        </row>
        <row r="816">
          <cell r="BG816">
            <v>0</v>
          </cell>
          <cell r="BH816">
            <v>0</v>
          </cell>
          <cell r="BI816">
            <v>0</v>
          </cell>
          <cell r="BK816">
            <v>0</v>
          </cell>
          <cell r="BL816">
            <v>0</v>
          </cell>
          <cell r="BN816">
            <v>0</v>
          </cell>
          <cell r="BO816">
            <v>0</v>
          </cell>
          <cell r="BP816">
            <v>0</v>
          </cell>
        </row>
        <row r="817">
          <cell r="BG817">
            <v>0</v>
          </cell>
          <cell r="BH817">
            <v>0</v>
          </cell>
          <cell r="BI817">
            <v>0</v>
          </cell>
          <cell r="BK817">
            <v>0</v>
          </cell>
          <cell r="BL817">
            <v>0</v>
          </cell>
          <cell r="BN817">
            <v>0</v>
          </cell>
          <cell r="BO817">
            <v>0</v>
          </cell>
          <cell r="BP817">
            <v>0</v>
          </cell>
        </row>
        <row r="818">
          <cell r="BG818">
            <v>0</v>
          </cell>
          <cell r="BH818">
            <v>0</v>
          </cell>
          <cell r="BI818">
            <v>0</v>
          </cell>
          <cell r="BK818">
            <v>0</v>
          </cell>
          <cell r="BL818">
            <v>0</v>
          </cell>
          <cell r="BN818">
            <v>0</v>
          </cell>
          <cell r="BO818">
            <v>0</v>
          </cell>
          <cell r="BP818">
            <v>0</v>
          </cell>
        </row>
        <row r="819">
          <cell r="BG819">
            <v>0</v>
          </cell>
          <cell r="BH819">
            <v>0</v>
          </cell>
          <cell r="BI819">
            <v>0</v>
          </cell>
          <cell r="BK819">
            <v>0</v>
          </cell>
          <cell r="BL819">
            <v>0</v>
          </cell>
          <cell r="BN819">
            <v>0</v>
          </cell>
          <cell r="BO819">
            <v>0</v>
          </cell>
          <cell r="BP819">
            <v>0</v>
          </cell>
        </row>
        <row r="820">
          <cell r="BG820">
            <v>0</v>
          </cell>
          <cell r="BH820">
            <v>0</v>
          </cell>
          <cell r="BI820">
            <v>0</v>
          </cell>
          <cell r="BK820">
            <v>0</v>
          </cell>
          <cell r="BL820">
            <v>0</v>
          </cell>
          <cell r="BN820">
            <v>0</v>
          </cell>
          <cell r="BO820">
            <v>0</v>
          </cell>
          <cell r="BP820">
            <v>0</v>
          </cell>
        </row>
        <row r="821">
          <cell r="BG821">
            <v>0</v>
          </cell>
          <cell r="BH821">
            <v>0</v>
          </cell>
          <cell r="BI821">
            <v>0</v>
          </cell>
          <cell r="BK821">
            <v>0</v>
          </cell>
          <cell r="BL821">
            <v>0</v>
          </cell>
          <cell r="BN821">
            <v>0</v>
          </cell>
          <cell r="BO821">
            <v>0</v>
          </cell>
          <cell r="BP821">
            <v>0</v>
          </cell>
        </row>
        <row r="822">
          <cell r="BG822">
            <v>0</v>
          </cell>
          <cell r="BH822">
            <v>0</v>
          </cell>
          <cell r="BI822">
            <v>0</v>
          </cell>
          <cell r="BK822">
            <v>0</v>
          </cell>
          <cell r="BL822">
            <v>0</v>
          </cell>
          <cell r="BN822">
            <v>0</v>
          </cell>
          <cell r="BO822">
            <v>0</v>
          </cell>
          <cell r="BP822">
            <v>0</v>
          </cell>
        </row>
        <row r="823">
          <cell r="BG823">
            <v>0</v>
          </cell>
          <cell r="BH823">
            <v>0</v>
          </cell>
          <cell r="BI823">
            <v>0</v>
          </cell>
          <cell r="BK823">
            <v>0</v>
          </cell>
          <cell r="BL823">
            <v>0</v>
          </cell>
          <cell r="BN823">
            <v>0</v>
          </cell>
          <cell r="BO823">
            <v>0</v>
          </cell>
          <cell r="BP823">
            <v>0</v>
          </cell>
        </row>
        <row r="824">
          <cell r="BG824">
            <v>0</v>
          </cell>
          <cell r="BH824">
            <v>0</v>
          </cell>
          <cell r="BI824">
            <v>0</v>
          </cell>
          <cell r="BK824">
            <v>0</v>
          </cell>
          <cell r="BL824">
            <v>0</v>
          </cell>
          <cell r="BN824">
            <v>0</v>
          </cell>
          <cell r="BO824">
            <v>0</v>
          </cell>
          <cell r="BP824">
            <v>0</v>
          </cell>
        </row>
        <row r="825">
          <cell r="BG825">
            <v>0</v>
          </cell>
          <cell r="BH825">
            <v>0</v>
          </cell>
          <cell r="BI825">
            <v>0</v>
          </cell>
          <cell r="BK825">
            <v>0</v>
          </cell>
          <cell r="BL825">
            <v>0</v>
          </cell>
          <cell r="BN825">
            <v>0</v>
          </cell>
          <cell r="BO825">
            <v>0</v>
          </cell>
          <cell r="BP825">
            <v>0</v>
          </cell>
        </row>
        <row r="826">
          <cell r="BG826">
            <v>0</v>
          </cell>
          <cell r="BH826">
            <v>0</v>
          </cell>
          <cell r="BI826">
            <v>0</v>
          </cell>
          <cell r="BK826">
            <v>0</v>
          </cell>
          <cell r="BL826">
            <v>0</v>
          </cell>
          <cell r="BN826">
            <v>0</v>
          </cell>
          <cell r="BO826">
            <v>0</v>
          </cell>
          <cell r="BP826">
            <v>0</v>
          </cell>
        </row>
        <row r="827">
          <cell r="BG827">
            <v>0</v>
          </cell>
          <cell r="BH827">
            <v>0</v>
          </cell>
          <cell r="BI827">
            <v>0</v>
          </cell>
          <cell r="BK827">
            <v>0</v>
          </cell>
          <cell r="BL827">
            <v>0</v>
          </cell>
          <cell r="BN827">
            <v>0</v>
          </cell>
          <cell r="BO827">
            <v>0</v>
          </cell>
          <cell r="BP827">
            <v>0</v>
          </cell>
        </row>
        <row r="828">
          <cell r="BG828">
            <v>0</v>
          </cell>
          <cell r="BH828">
            <v>0</v>
          </cell>
          <cell r="BI828">
            <v>0</v>
          </cell>
          <cell r="BK828">
            <v>0</v>
          </cell>
          <cell r="BL828">
            <v>0</v>
          </cell>
          <cell r="BN828">
            <v>0</v>
          </cell>
          <cell r="BO828">
            <v>0</v>
          </cell>
          <cell r="BP828">
            <v>0</v>
          </cell>
        </row>
        <row r="829">
          <cell r="BG829">
            <v>0</v>
          </cell>
          <cell r="BH829">
            <v>0</v>
          </cell>
          <cell r="BI829">
            <v>0</v>
          </cell>
          <cell r="BK829">
            <v>0</v>
          </cell>
          <cell r="BL829">
            <v>0</v>
          </cell>
          <cell r="BN829">
            <v>0</v>
          </cell>
          <cell r="BO829">
            <v>0</v>
          </cell>
          <cell r="BP829">
            <v>0</v>
          </cell>
        </row>
        <row r="830">
          <cell r="BG830">
            <v>0</v>
          </cell>
          <cell r="BH830">
            <v>0</v>
          </cell>
          <cell r="BI830">
            <v>0</v>
          </cell>
          <cell r="BK830">
            <v>0</v>
          </cell>
          <cell r="BL830">
            <v>0</v>
          </cell>
          <cell r="BN830">
            <v>0</v>
          </cell>
          <cell r="BO830">
            <v>0</v>
          </cell>
          <cell r="BP830">
            <v>0</v>
          </cell>
        </row>
        <row r="831">
          <cell r="BG831">
            <v>0</v>
          </cell>
          <cell r="BH831">
            <v>0</v>
          </cell>
          <cell r="BI831">
            <v>0</v>
          </cell>
          <cell r="BK831">
            <v>0</v>
          </cell>
          <cell r="BL831">
            <v>0</v>
          </cell>
          <cell r="BN831">
            <v>0</v>
          </cell>
          <cell r="BO831">
            <v>0</v>
          </cell>
          <cell r="BP831">
            <v>0</v>
          </cell>
        </row>
        <row r="832">
          <cell r="BG832">
            <v>0</v>
          </cell>
          <cell r="BH832">
            <v>0</v>
          </cell>
          <cell r="BI832">
            <v>0</v>
          </cell>
          <cell r="BK832">
            <v>0</v>
          </cell>
          <cell r="BL832">
            <v>0</v>
          </cell>
          <cell r="BN832">
            <v>0</v>
          </cell>
          <cell r="BO832">
            <v>0</v>
          </cell>
          <cell r="BP832">
            <v>0</v>
          </cell>
        </row>
        <row r="833">
          <cell r="BG833">
            <v>0</v>
          </cell>
          <cell r="BH833">
            <v>0</v>
          </cell>
          <cell r="BI833">
            <v>0</v>
          </cell>
          <cell r="BK833">
            <v>0</v>
          </cell>
          <cell r="BL833">
            <v>0</v>
          </cell>
          <cell r="BN833">
            <v>0</v>
          </cell>
          <cell r="BO833">
            <v>0</v>
          </cell>
          <cell r="BP833">
            <v>0</v>
          </cell>
        </row>
        <row r="834">
          <cell r="BG834">
            <v>0</v>
          </cell>
          <cell r="BH834">
            <v>0</v>
          </cell>
          <cell r="BI834">
            <v>0</v>
          </cell>
          <cell r="BK834">
            <v>0</v>
          </cell>
          <cell r="BL834">
            <v>0</v>
          </cell>
          <cell r="BN834">
            <v>0</v>
          </cell>
          <cell r="BO834">
            <v>0</v>
          </cell>
          <cell r="BP834">
            <v>0</v>
          </cell>
        </row>
        <row r="835">
          <cell r="BG835">
            <v>0</v>
          </cell>
          <cell r="BH835">
            <v>0</v>
          </cell>
          <cell r="BI835">
            <v>0</v>
          </cell>
          <cell r="BK835">
            <v>0</v>
          </cell>
          <cell r="BL835">
            <v>0</v>
          </cell>
          <cell r="BN835">
            <v>0</v>
          </cell>
          <cell r="BO835">
            <v>0</v>
          </cell>
          <cell r="BP835">
            <v>0</v>
          </cell>
        </row>
        <row r="836">
          <cell r="BG836">
            <v>0</v>
          </cell>
          <cell r="BH836">
            <v>0</v>
          </cell>
          <cell r="BI836">
            <v>0</v>
          </cell>
          <cell r="BK836">
            <v>0</v>
          </cell>
          <cell r="BL836">
            <v>0</v>
          </cell>
          <cell r="BN836">
            <v>0</v>
          </cell>
          <cell r="BO836">
            <v>0</v>
          </cell>
          <cell r="BP836">
            <v>0</v>
          </cell>
        </row>
        <row r="837">
          <cell r="BG837">
            <v>0</v>
          </cell>
          <cell r="BH837">
            <v>0</v>
          </cell>
          <cell r="BI837">
            <v>0</v>
          </cell>
          <cell r="BK837">
            <v>0</v>
          </cell>
          <cell r="BL837">
            <v>0</v>
          </cell>
          <cell r="BN837">
            <v>0</v>
          </cell>
          <cell r="BO837">
            <v>0</v>
          </cell>
          <cell r="BP837">
            <v>0</v>
          </cell>
        </row>
        <row r="838">
          <cell r="BG838">
            <v>0</v>
          </cell>
          <cell r="BH838">
            <v>0</v>
          </cell>
          <cell r="BI838">
            <v>0</v>
          </cell>
          <cell r="BK838">
            <v>0</v>
          </cell>
          <cell r="BL838">
            <v>0</v>
          </cell>
          <cell r="BN838">
            <v>0</v>
          </cell>
          <cell r="BO838">
            <v>0</v>
          </cell>
          <cell r="BP838">
            <v>0</v>
          </cell>
        </row>
        <row r="839">
          <cell r="BG839">
            <v>0</v>
          </cell>
          <cell r="BH839">
            <v>0</v>
          </cell>
          <cell r="BI839">
            <v>0</v>
          </cell>
          <cell r="BK839">
            <v>0</v>
          </cell>
          <cell r="BL839">
            <v>0</v>
          </cell>
          <cell r="BN839">
            <v>0</v>
          </cell>
          <cell r="BO839">
            <v>0</v>
          </cell>
          <cell r="BP839">
            <v>0</v>
          </cell>
        </row>
        <row r="840">
          <cell r="BG840">
            <v>0</v>
          </cell>
          <cell r="BH840">
            <v>0</v>
          </cell>
          <cell r="BI840">
            <v>0</v>
          </cell>
          <cell r="BK840">
            <v>0</v>
          </cell>
          <cell r="BL840">
            <v>0</v>
          </cell>
          <cell r="BN840">
            <v>0</v>
          </cell>
          <cell r="BO840">
            <v>0</v>
          </cell>
          <cell r="BP840">
            <v>0</v>
          </cell>
        </row>
        <row r="841">
          <cell r="BG841">
            <v>0</v>
          </cell>
          <cell r="BH841">
            <v>0</v>
          </cell>
          <cell r="BI841">
            <v>0</v>
          </cell>
          <cell r="BK841">
            <v>0</v>
          </cell>
          <cell r="BL841">
            <v>0</v>
          </cell>
          <cell r="BN841">
            <v>0</v>
          </cell>
          <cell r="BO841">
            <v>0</v>
          </cell>
          <cell r="BP841">
            <v>0</v>
          </cell>
        </row>
        <row r="842">
          <cell r="BG842">
            <v>0</v>
          </cell>
          <cell r="BH842">
            <v>0</v>
          </cell>
          <cell r="BI842">
            <v>0</v>
          </cell>
          <cell r="BK842">
            <v>0</v>
          </cell>
          <cell r="BL842">
            <v>0</v>
          </cell>
          <cell r="BN842">
            <v>0</v>
          </cell>
          <cell r="BO842">
            <v>0</v>
          </cell>
          <cell r="BP842">
            <v>0</v>
          </cell>
        </row>
        <row r="843">
          <cell r="BG843">
            <v>0</v>
          </cell>
          <cell r="BH843">
            <v>0</v>
          </cell>
          <cell r="BI843">
            <v>0</v>
          </cell>
          <cell r="BK843">
            <v>0</v>
          </cell>
          <cell r="BL843">
            <v>0</v>
          </cell>
          <cell r="BN843">
            <v>0</v>
          </cell>
          <cell r="BO843">
            <v>0</v>
          </cell>
          <cell r="BP843">
            <v>0</v>
          </cell>
        </row>
        <row r="844">
          <cell r="BG844">
            <v>0</v>
          </cell>
          <cell r="BH844">
            <v>0</v>
          </cell>
          <cell r="BI844">
            <v>0</v>
          </cell>
          <cell r="BK844">
            <v>0</v>
          </cell>
          <cell r="BL844">
            <v>0</v>
          </cell>
          <cell r="BN844">
            <v>0</v>
          </cell>
          <cell r="BO844">
            <v>0</v>
          </cell>
          <cell r="BP844">
            <v>0</v>
          </cell>
        </row>
        <row r="845">
          <cell r="BG845">
            <v>0</v>
          </cell>
          <cell r="BH845">
            <v>0</v>
          </cell>
          <cell r="BI845">
            <v>0</v>
          </cell>
          <cell r="BK845">
            <v>0</v>
          </cell>
          <cell r="BL845">
            <v>0</v>
          </cell>
          <cell r="BN845">
            <v>0</v>
          </cell>
          <cell r="BO845">
            <v>0</v>
          </cell>
          <cell r="BP845">
            <v>0</v>
          </cell>
        </row>
        <row r="846">
          <cell r="BG846">
            <v>0</v>
          </cell>
          <cell r="BH846">
            <v>0</v>
          </cell>
          <cell r="BI846">
            <v>0</v>
          </cell>
          <cell r="BK846">
            <v>0</v>
          </cell>
          <cell r="BL846">
            <v>0</v>
          </cell>
          <cell r="BN846">
            <v>0</v>
          </cell>
          <cell r="BO846">
            <v>0</v>
          </cell>
          <cell r="BP846">
            <v>0</v>
          </cell>
        </row>
        <row r="847">
          <cell r="BG847">
            <v>0</v>
          </cell>
          <cell r="BH847">
            <v>0</v>
          </cell>
          <cell r="BI847">
            <v>0</v>
          </cell>
          <cell r="BK847">
            <v>0</v>
          </cell>
          <cell r="BL847">
            <v>0</v>
          </cell>
          <cell r="BN847">
            <v>0</v>
          </cell>
          <cell r="BO847">
            <v>0</v>
          </cell>
          <cell r="BP847">
            <v>0</v>
          </cell>
        </row>
        <row r="848">
          <cell r="BG848">
            <v>0</v>
          </cell>
          <cell r="BH848">
            <v>0</v>
          </cell>
          <cell r="BI848">
            <v>0</v>
          </cell>
          <cell r="BK848">
            <v>0</v>
          </cell>
          <cell r="BL848">
            <v>0</v>
          </cell>
          <cell r="BN848">
            <v>0</v>
          </cell>
          <cell r="BO848">
            <v>0</v>
          </cell>
          <cell r="BP848">
            <v>0</v>
          </cell>
        </row>
        <row r="849">
          <cell r="BG849">
            <v>0</v>
          </cell>
          <cell r="BH849">
            <v>0</v>
          </cell>
          <cell r="BI849">
            <v>0</v>
          </cell>
          <cell r="BK849">
            <v>0</v>
          </cell>
          <cell r="BL849">
            <v>0</v>
          </cell>
          <cell r="BN849">
            <v>0</v>
          </cell>
          <cell r="BO849">
            <v>0</v>
          </cell>
          <cell r="BP849">
            <v>0</v>
          </cell>
        </row>
        <row r="850">
          <cell r="BG850">
            <v>0</v>
          </cell>
          <cell r="BH850">
            <v>0</v>
          </cell>
          <cell r="BI850">
            <v>0</v>
          </cell>
          <cell r="BK850">
            <v>0</v>
          </cell>
          <cell r="BL850">
            <v>0</v>
          </cell>
          <cell r="BN850">
            <v>0</v>
          </cell>
          <cell r="BO850">
            <v>0</v>
          </cell>
          <cell r="BP850">
            <v>0</v>
          </cell>
        </row>
        <row r="851">
          <cell r="BG851">
            <v>0</v>
          </cell>
          <cell r="BH851">
            <v>0</v>
          </cell>
          <cell r="BI851">
            <v>0</v>
          </cell>
          <cell r="BK851">
            <v>0</v>
          </cell>
          <cell r="BL851">
            <v>0</v>
          </cell>
          <cell r="BN851">
            <v>0</v>
          </cell>
          <cell r="BO851">
            <v>0</v>
          </cell>
          <cell r="BP851">
            <v>0</v>
          </cell>
        </row>
        <row r="852">
          <cell r="BG852">
            <v>0</v>
          </cell>
          <cell r="BH852">
            <v>0</v>
          </cell>
          <cell r="BI852">
            <v>0</v>
          </cell>
          <cell r="BK852">
            <v>0</v>
          </cell>
          <cell r="BL852">
            <v>0</v>
          </cell>
          <cell r="BN852">
            <v>0</v>
          </cell>
          <cell r="BO852">
            <v>0</v>
          </cell>
          <cell r="BP852">
            <v>0</v>
          </cell>
        </row>
        <row r="853">
          <cell r="BG853">
            <v>0</v>
          </cell>
          <cell r="BH853">
            <v>0</v>
          </cell>
          <cell r="BI853">
            <v>0</v>
          </cell>
          <cell r="BK853">
            <v>0</v>
          </cell>
          <cell r="BL853">
            <v>0</v>
          </cell>
          <cell r="BN853">
            <v>0</v>
          </cell>
          <cell r="BO853">
            <v>0</v>
          </cell>
          <cell r="BP853">
            <v>0</v>
          </cell>
        </row>
        <row r="854">
          <cell r="BG854">
            <v>0</v>
          </cell>
          <cell r="BH854">
            <v>0</v>
          </cell>
          <cell r="BI854">
            <v>0</v>
          </cell>
          <cell r="BK854">
            <v>0</v>
          </cell>
          <cell r="BL854">
            <v>0</v>
          </cell>
          <cell r="BN854">
            <v>0</v>
          </cell>
          <cell r="BO854">
            <v>0</v>
          </cell>
          <cell r="BP854">
            <v>0</v>
          </cell>
        </row>
        <row r="855">
          <cell r="BG855">
            <v>0</v>
          </cell>
          <cell r="BH855">
            <v>0</v>
          </cell>
          <cell r="BI855">
            <v>0</v>
          </cell>
          <cell r="BK855">
            <v>0</v>
          </cell>
          <cell r="BL855">
            <v>0</v>
          </cell>
          <cell r="BN855">
            <v>0</v>
          </cell>
          <cell r="BO855">
            <v>0</v>
          </cell>
          <cell r="BP855">
            <v>0</v>
          </cell>
        </row>
        <row r="856">
          <cell r="BG856">
            <v>0</v>
          </cell>
          <cell r="BH856">
            <v>0</v>
          </cell>
          <cell r="BI856">
            <v>0</v>
          </cell>
          <cell r="BK856">
            <v>0</v>
          </cell>
          <cell r="BL856">
            <v>0</v>
          </cell>
          <cell r="BN856">
            <v>0</v>
          </cell>
          <cell r="BO856">
            <v>0</v>
          </cell>
          <cell r="BP856">
            <v>0</v>
          </cell>
        </row>
        <row r="857">
          <cell r="BG857">
            <v>0</v>
          </cell>
          <cell r="BH857">
            <v>0</v>
          </cell>
          <cell r="BI857">
            <v>0</v>
          </cell>
          <cell r="BK857">
            <v>0</v>
          </cell>
          <cell r="BL857">
            <v>0</v>
          </cell>
          <cell r="BN857">
            <v>0</v>
          </cell>
          <cell r="BO857">
            <v>0</v>
          </cell>
          <cell r="BP857">
            <v>0</v>
          </cell>
        </row>
        <row r="858">
          <cell r="BG858">
            <v>0</v>
          </cell>
          <cell r="BH858">
            <v>0</v>
          </cell>
          <cell r="BI858">
            <v>0</v>
          </cell>
          <cell r="BK858">
            <v>0</v>
          </cell>
          <cell r="BL858">
            <v>0</v>
          </cell>
          <cell r="BN858">
            <v>0</v>
          </cell>
          <cell r="BO858">
            <v>0</v>
          </cell>
          <cell r="BP858">
            <v>0</v>
          </cell>
        </row>
        <row r="859">
          <cell r="BG859">
            <v>0</v>
          </cell>
          <cell r="BH859">
            <v>0</v>
          </cell>
          <cell r="BI859">
            <v>0</v>
          </cell>
          <cell r="BK859">
            <v>0</v>
          </cell>
          <cell r="BL859">
            <v>0</v>
          </cell>
          <cell r="BN859">
            <v>0</v>
          </cell>
          <cell r="BO859">
            <v>0</v>
          </cell>
          <cell r="BP859">
            <v>0</v>
          </cell>
        </row>
        <row r="860">
          <cell r="BG860">
            <v>0</v>
          </cell>
          <cell r="BH860">
            <v>0</v>
          </cell>
          <cell r="BI860">
            <v>0</v>
          </cell>
          <cell r="BK860">
            <v>0</v>
          </cell>
          <cell r="BL860">
            <v>0</v>
          </cell>
          <cell r="BN860">
            <v>0</v>
          </cell>
          <cell r="BO860">
            <v>0</v>
          </cell>
          <cell r="BP860">
            <v>0</v>
          </cell>
        </row>
        <row r="861">
          <cell r="BG861">
            <v>0</v>
          </cell>
          <cell r="BH861">
            <v>0</v>
          </cell>
          <cell r="BI861">
            <v>0</v>
          </cell>
          <cell r="BK861">
            <v>0</v>
          </cell>
          <cell r="BL861">
            <v>0</v>
          </cell>
          <cell r="BN861">
            <v>0</v>
          </cell>
          <cell r="BO861">
            <v>0</v>
          </cell>
          <cell r="BP861">
            <v>0</v>
          </cell>
        </row>
        <row r="862">
          <cell r="BG862">
            <v>0</v>
          </cell>
          <cell r="BH862">
            <v>0</v>
          </cell>
          <cell r="BI862">
            <v>0</v>
          </cell>
          <cell r="BK862">
            <v>0</v>
          </cell>
          <cell r="BL862">
            <v>0</v>
          </cell>
          <cell r="BN862">
            <v>0</v>
          </cell>
          <cell r="BO862">
            <v>0</v>
          </cell>
          <cell r="BP862">
            <v>0</v>
          </cell>
        </row>
        <row r="863">
          <cell r="BG863">
            <v>0</v>
          </cell>
          <cell r="BH863">
            <v>0</v>
          </cell>
          <cell r="BI863">
            <v>0</v>
          </cell>
          <cell r="BK863">
            <v>0</v>
          </cell>
          <cell r="BL863">
            <v>0</v>
          </cell>
          <cell r="BN863">
            <v>0</v>
          </cell>
          <cell r="BO863">
            <v>0</v>
          </cell>
          <cell r="BP863">
            <v>0</v>
          </cell>
        </row>
        <row r="864">
          <cell r="BG864">
            <v>0</v>
          </cell>
          <cell r="BH864">
            <v>0</v>
          </cell>
          <cell r="BI864">
            <v>0</v>
          </cell>
          <cell r="BK864">
            <v>0</v>
          </cell>
          <cell r="BL864">
            <v>0</v>
          </cell>
          <cell r="BN864">
            <v>0</v>
          </cell>
          <cell r="BO864">
            <v>0</v>
          </cell>
          <cell r="BP864">
            <v>0</v>
          </cell>
        </row>
        <row r="865">
          <cell r="BG865">
            <v>0</v>
          </cell>
          <cell r="BH865">
            <v>0</v>
          </cell>
          <cell r="BI865">
            <v>0</v>
          </cell>
          <cell r="BK865">
            <v>0</v>
          </cell>
          <cell r="BL865">
            <v>0</v>
          </cell>
          <cell r="BN865">
            <v>0</v>
          </cell>
          <cell r="BO865">
            <v>0</v>
          </cell>
          <cell r="BP865">
            <v>0</v>
          </cell>
        </row>
        <row r="866">
          <cell r="BG866">
            <v>0</v>
          </cell>
          <cell r="BH866">
            <v>0</v>
          </cell>
          <cell r="BI866">
            <v>0</v>
          </cell>
          <cell r="BK866">
            <v>0</v>
          </cell>
          <cell r="BL866">
            <v>0</v>
          </cell>
          <cell r="BN866">
            <v>0</v>
          </cell>
          <cell r="BO866">
            <v>0</v>
          </cell>
          <cell r="BP866">
            <v>0</v>
          </cell>
        </row>
        <row r="867">
          <cell r="BG867">
            <v>0</v>
          </cell>
          <cell r="BH867">
            <v>0</v>
          </cell>
          <cell r="BI867">
            <v>0</v>
          </cell>
          <cell r="BK867">
            <v>0</v>
          </cell>
          <cell r="BL867">
            <v>0</v>
          </cell>
          <cell r="BN867">
            <v>0</v>
          </cell>
          <cell r="BO867">
            <v>0</v>
          </cell>
          <cell r="BP867">
            <v>0</v>
          </cell>
        </row>
        <row r="868">
          <cell r="BG868">
            <v>0</v>
          </cell>
          <cell r="BH868">
            <v>0</v>
          </cell>
          <cell r="BI868">
            <v>0</v>
          </cell>
          <cell r="BK868">
            <v>0</v>
          </cell>
          <cell r="BL868">
            <v>0</v>
          </cell>
          <cell r="BN868">
            <v>0</v>
          </cell>
          <cell r="BO868">
            <v>0</v>
          </cell>
          <cell r="BP868">
            <v>0</v>
          </cell>
        </row>
        <row r="869">
          <cell r="BG869">
            <v>0</v>
          </cell>
          <cell r="BH869">
            <v>0</v>
          </cell>
          <cell r="BI869">
            <v>0</v>
          </cell>
          <cell r="BK869">
            <v>0</v>
          </cell>
          <cell r="BL869">
            <v>0</v>
          </cell>
          <cell r="BN869">
            <v>0</v>
          </cell>
          <cell r="BO869">
            <v>0</v>
          </cell>
          <cell r="BP869">
            <v>0</v>
          </cell>
        </row>
        <row r="870">
          <cell r="BG870">
            <v>0</v>
          </cell>
          <cell r="BH870">
            <v>0</v>
          </cell>
          <cell r="BI870">
            <v>0</v>
          </cell>
          <cell r="BK870">
            <v>0</v>
          </cell>
          <cell r="BL870">
            <v>0</v>
          </cell>
          <cell r="BN870">
            <v>0</v>
          </cell>
          <cell r="BO870">
            <v>0</v>
          </cell>
          <cell r="BP870">
            <v>0</v>
          </cell>
        </row>
        <row r="871">
          <cell r="BG871">
            <v>0</v>
          </cell>
          <cell r="BH871">
            <v>0</v>
          </cell>
          <cell r="BI871">
            <v>0</v>
          </cell>
          <cell r="BK871">
            <v>0</v>
          </cell>
          <cell r="BL871">
            <v>0</v>
          </cell>
          <cell r="BN871">
            <v>0</v>
          </cell>
          <cell r="BO871">
            <v>0</v>
          </cell>
          <cell r="BP871">
            <v>0</v>
          </cell>
        </row>
        <row r="872">
          <cell r="BG872">
            <v>0</v>
          </cell>
          <cell r="BH872">
            <v>0</v>
          </cell>
          <cell r="BI872">
            <v>0</v>
          </cell>
          <cell r="BK872">
            <v>0</v>
          </cell>
          <cell r="BL872">
            <v>0</v>
          </cell>
          <cell r="BN872">
            <v>0</v>
          </cell>
          <cell r="BO872">
            <v>0</v>
          </cell>
          <cell r="BP872">
            <v>0</v>
          </cell>
        </row>
        <row r="873">
          <cell r="BG873">
            <v>0</v>
          </cell>
          <cell r="BH873">
            <v>0</v>
          </cell>
          <cell r="BI873">
            <v>0</v>
          </cell>
          <cell r="BK873">
            <v>0</v>
          </cell>
          <cell r="BL873">
            <v>0</v>
          </cell>
          <cell r="BN873">
            <v>0</v>
          </cell>
          <cell r="BO873">
            <v>0</v>
          </cell>
          <cell r="BP873">
            <v>0</v>
          </cell>
        </row>
        <row r="874">
          <cell r="BG874">
            <v>0</v>
          </cell>
          <cell r="BH874">
            <v>0</v>
          </cell>
          <cell r="BI874">
            <v>0</v>
          </cell>
          <cell r="BK874">
            <v>0</v>
          </cell>
          <cell r="BL874">
            <v>0</v>
          </cell>
          <cell r="BN874">
            <v>0</v>
          </cell>
          <cell r="BO874">
            <v>0</v>
          </cell>
          <cell r="BP874">
            <v>0</v>
          </cell>
        </row>
        <row r="875">
          <cell r="BG875">
            <v>0</v>
          </cell>
          <cell r="BH875">
            <v>0</v>
          </cell>
          <cell r="BI875">
            <v>0</v>
          </cell>
          <cell r="BK875">
            <v>0</v>
          </cell>
          <cell r="BL875">
            <v>0</v>
          </cell>
          <cell r="BN875">
            <v>0</v>
          </cell>
          <cell r="BO875">
            <v>0</v>
          </cell>
          <cell r="BP875">
            <v>0</v>
          </cell>
        </row>
        <row r="876">
          <cell r="BG876">
            <v>0</v>
          </cell>
          <cell r="BH876">
            <v>0</v>
          </cell>
          <cell r="BI876">
            <v>0</v>
          </cell>
          <cell r="BK876">
            <v>0</v>
          </cell>
          <cell r="BL876">
            <v>0</v>
          </cell>
          <cell r="BN876">
            <v>0</v>
          </cell>
          <cell r="BO876">
            <v>0</v>
          </cell>
          <cell r="BP876">
            <v>0</v>
          </cell>
        </row>
        <row r="877">
          <cell r="BG877">
            <v>0</v>
          </cell>
          <cell r="BH877">
            <v>0</v>
          </cell>
          <cell r="BI877">
            <v>0</v>
          </cell>
          <cell r="BK877">
            <v>0</v>
          </cell>
          <cell r="BL877">
            <v>0</v>
          </cell>
          <cell r="BN877">
            <v>0</v>
          </cell>
          <cell r="BO877">
            <v>0</v>
          </cell>
          <cell r="BP877">
            <v>0</v>
          </cell>
        </row>
        <row r="878">
          <cell r="BG878">
            <v>0</v>
          </cell>
          <cell r="BH878">
            <v>0</v>
          </cell>
          <cell r="BI878">
            <v>0</v>
          </cell>
          <cell r="BK878">
            <v>0</v>
          </cell>
          <cell r="BL878">
            <v>0</v>
          </cell>
          <cell r="BN878">
            <v>0</v>
          </cell>
          <cell r="BO878">
            <v>0</v>
          </cell>
          <cell r="BP878">
            <v>0</v>
          </cell>
        </row>
        <row r="879">
          <cell r="BG879">
            <v>0</v>
          </cell>
          <cell r="BH879">
            <v>0</v>
          </cell>
          <cell r="BI879">
            <v>0</v>
          </cell>
          <cell r="BK879">
            <v>0</v>
          </cell>
          <cell r="BL879">
            <v>0</v>
          </cell>
          <cell r="BN879">
            <v>0</v>
          </cell>
          <cell r="BO879">
            <v>0</v>
          </cell>
          <cell r="BP879">
            <v>0</v>
          </cell>
        </row>
        <row r="880">
          <cell r="BG880">
            <v>0</v>
          </cell>
          <cell r="BH880">
            <v>0</v>
          </cell>
          <cell r="BI880">
            <v>0</v>
          </cell>
          <cell r="BK880">
            <v>0</v>
          </cell>
          <cell r="BL880">
            <v>0</v>
          </cell>
          <cell r="BN880">
            <v>0</v>
          </cell>
          <cell r="BO880">
            <v>0</v>
          </cell>
          <cell r="BP880">
            <v>0</v>
          </cell>
        </row>
        <row r="881">
          <cell r="BG881">
            <v>0</v>
          </cell>
          <cell r="BH881">
            <v>0</v>
          </cell>
          <cell r="BI881">
            <v>0</v>
          </cell>
          <cell r="BK881">
            <v>0</v>
          </cell>
          <cell r="BL881">
            <v>0</v>
          </cell>
          <cell r="BN881">
            <v>0</v>
          </cell>
          <cell r="BO881">
            <v>0</v>
          </cell>
          <cell r="BP881">
            <v>0</v>
          </cell>
        </row>
        <row r="882">
          <cell r="BG882">
            <v>0</v>
          </cell>
          <cell r="BH882">
            <v>0</v>
          </cell>
          <cell r="BI882">
            <v>0</v>
          </cell>
          <cell r="BK882">
            <v>0</v>
          </cell>
          <cell r="BL882">
            <v>0</v>
          </cell>
          <cell r="BN882">
            <v>0</v>
          </cell>
          <cell r="BO882">
            <v>0</v>
          </cell>
          <cell r="BP882">
            <v>0</v>
          </cell>
        </row>
        <row r="883">
          <cell r="BG883">
            <v>0</v>
          </cell>
          <cell r="BH883">
            <v>0</v>
          </cell>
          <cell r="BI883">
            <v>0</v>
          </cell>
          <cell r="BK883">
            <v>0</v>
          </cell>
          <cell r="BL883">
            <v>0</v>
          </cell>
          <cell r="BN883">
            <v>0</v>
          </cell>
          <cell r="BO883">
            <v>0</v>
          </cell>
          <cell r="BP883">
            <v>0</v>
          </cell>
        </row>
        <row r="884">
          <cell r="BG884">
            <v>0</v>
          </cell>
          <cell r="BH884">
            <v>0</v>
          </cell>
          <cell r="BI884">
            <v>0</v>
          </cell>
          <cell r="BK884">
            <v>0</v>
          </cell>
          <cell r="BL884">
            <v>0</v>
          </cell>
          <cell r="BN884">
            <v>0</v>
          </cell>
          <cell r="BO884">
            <v>0</v>
          </cell>
          <cell r="BP884">
            <v>0</v>
          </cell>
        </row>
        <row r="885">
          <cell r="BG885">
            <v>0</v>
          </cell>
          <cell r="BH885">
            <v>0</v>
          </cell>
          <cell r="BI885">
            <v>0</v>
          </cell>
          <cell r="BK885">
            <v>0</v>
          </cell>
          <cell r="BL885">
            <v>0</v>
          </cell>
          <cell r="BN885">
            <v>0</v>
          </cell>
          <cell r="BO885">
            <v>0</v>
          </cell>
          <cell r="BP885">
            <v>0</v>
          </cell>
        </row>
        <row r="886">
          <cell r="BG886">
            <v>0</v>
          </cell>
          <cell r="BH886">
            <v>0</v>
          </cell>
          <cell r="BI886">
            <v>0</v>
          </cell>
          <cell r="BK886">
            <v>0</v>
          </cell>
          <cell r="BL886">
            <v>0</v>
          </cell>
          <cell r="BN886">
            <v>0</v>
          </cell>
          <cell r="BO886">
            <v>0</v>
          </cell>
          <cell r="BP886">
            <v>0</v>
          </cell>
        </row>
        <row r="887">
          <cell r="BG887">
            <v>0</v>
          </cell>
          <cell r="BH887">
            <v>0</v>
          </cell>
          <cell r="BI887">
            <v>0</v>
          </cell>
          <cell r="BK887">
            <v>0</v>
          </cell>
          <cell r="BL887">
            <v>0</v>
          </cell>
          <cell r="BN887">
            <v>0</v>
          </cell>
          <cell r="BO887">
            <v>0</v>
          </cell>
          <cell r="BP887">
            <v>0</v>
          </cell>
        </row>
        <row r="888">
          <cell r="BG888">
            <v>0</v>
          </cell>
          <cell r="BH888">
            <v>0</v>
          </cell>
          <cell r="BI888">
            <v>0</v>
          </cell>
          <cell r="BK888">
            <v>0</v>
          </cell>
          <cell r="BL888">
            <v>0</v>
          </cell>
          <cell r="BN888">
            <v>0</v>
          </cell>
          <cell r="BO888">
            <v>0</v>
          </cell>
          <cell r="BP888">
            <v>0</v>
          </cell>
        </row>
        <row r="889">
          <cell r="BG889">
            <v>0</v>
          </cell>
          <cell r="BH889">
            <v>0</v>
          </cell>
          <cell r="BI889">
            <v>0</v>
          </cell>
          <cell r="BK889">
            <v>0</v>
          </cell>
          <cell r="BL889">
            <v>0</v>
          </cell>
          <cell r="BN889">
            <v>0</v>
          </cell>
          <cell r="BO889">
            <v>0</v>
          </cell>
          <cell r="BP889">
            <v>0</v>
          </cell>
        </row>
        <row r="890">
          <cell r="BG890">
            <v>0</v>
          </cell>
          <cell r="BH890">
            <v>0</v>
          </cell>
          <cell r="BI890">
            <v>0</v>
          </cell>
          <cell r="BK890">
            <v>0</v>
          </cell>
          <cell r="BL890">
            <v>0</v>
          </cell>
          <cell r="BN890">
            <v>0</v>
          </cell>
          <cell r="BO890">
            <v>0</v>
          </cell>
          <cell r="BP890">
            <v>0</v>
          </cell>
        </row>
        <row r="891">
          <cell r="BG891">
            <v>0</v>
          </cell>
          <cell r="BH891">
            <v>0</v>
          </cell>
          <cell r="BI891">
            <v>0</v>
          </cell>
          <cell r="BK891">
            <v>0</v>
          </cell>
          <cell r="BL891">
            <v>0</v>
          </cell>
          <cell r="BN891">
            <v>0</v>
          </cell>
          <cell r="BO891">
            <v>0</v>
          </cell>
          <cell r="BP891">
            <v>0</v>
          </cell>
        </row>
        <row r="892">
          <cell r="BG892">
            <v>0</v>
          </cell>
          <cell r="BH892">
            <v>0</v>
          </cell>
          <cell r="BI892">
            <v>0</v>
          </cell>
          <cell r="BK892">
            <v>0</v>
          </cell>
          <cell r="BL892">
            <v>0</v>
          </cell>
          <cell r="BN892">
            <v>0</v>
          </cell>
          <cell r="BO892">
            <v>0</v>
          </cell>
          <cell r="BP892">
            <v>0</v>
          </cell>
        </row>
        <row r="893">
          <cell r="BG893">
            <v>0</v>
          </cell>
          <cell r="BH893">
            <v>0</v>
          </cell>
          <cell r="BI893">
            <v>0</v>
          </cell>
          <cell r="BK893">
            <v>0</v>
          </cell>
          <cell r="BL893">
            <v>0</v>
          </cell>
          <cell r="BN893">
            <v>0</v>
          </cell>
          <cell r="BO893">
            <v>0</v>
          </cell>
          <cell r="BP893">
            <v>0</v>
          </cell>
        </row>
        <row r="894">
          <cell r="BG894">
            <v>0</v>
          </cell>
          <cell r="BH894">
            <v>0</v>
          </cell>
          <cell r="BI894">
            <v>0</v>
          </cell>
          <cell r="BK894">
            <v>0</v>
          </cell>
          <cell r="BL894">
            <v>0</v>
          </cell>
          <cell r="BN894">
            <v>0</v>
          </cell>
          <cell r="BO894">
            <v>0</v>
          </cell>
          <cell r="BP894">
            <v>0</v>
          </cell>
        </row>
        <row r="895">
          <cell r="BG895">
            <v>0</v>
          </cell>
          <cell r="BH895">
            <v>0</v>
          </cell>
          <cell r="BI895">
            <v>0</v>
          </cell>
          <cell r="BK895">
            <v>0</v>
          </cell>
          <cell r="BL895">
            <v>0</v>
          </cell>
          <cell r="BN895">
            <v>0</v>
          </cell>
          <cell r="BO895">
            <v>0</v>
          </cell>
          <cell r="BP895">
            <v>0</v>
          </cell>
        </row>
        <row r="896">
          <cell r="BG896">
            <v>0</v>
          </cell>
          <cell r="BH896">
            <v>0</v>
          </cell>
          <cell r="BI896">
            <v>0</v>
          </cell>
          <cell r="BK896">
            <v>0</v>
          </cell>
          <cell r="BL896">
            <v>0</v>
          </cell>
          <cell r="BN896">
            <v>0</v>
          </cell>
          <cell r="BO896">
            <v>0</v>
          </cell>
          <cell r="BP896">
            <v>0</v>
          </cell>
        </row>
        <row r="897">
          <cell r="BG897">
            <v>0</v>
          </cell>
          <cell r="BH897">
            <v>0</v>
          </cell>
          <cell r="BI897">
            <v>0</v>
          </cell>
          <cell r="BK897">
            <v>0</v>
          </cell>
          <cell r="BL897">
            <v>0</v>
          </cell>
          <cell r="BN897">
            <v>0</v>
          </cell>
          <cell r="BO897">
            <v>0</v>
          </cell>
          <cell r="BP897">
            <v>0</v>
          </cell>
        </row>
        <row r="898">
          <cell r="BG898">
            <v>0</v>
          </cell>
          <cell r="BH898">
            <v>0</v>
          </cell>
          <cell r="BI898">
            <v>0</v>
          </cell>
          <cell r="BK898">
            <v>0</v>
          </cell>
          <cell r="BL898">
            <v>0</v>
          </cell>
          <cell r="BN898">
            <v>0</v>
          </cell>
          <cell r="BO898">
            <v>0</v>
          </cell>
          <cell r="BP898">
            <v>0</v>
          </cell>
        </row>
        <row r="899">
          <cell r="BG899">
            <v>0</v>
          </cell>
          <cell r="BH899">
            <v>0</v>
          </cell>
          <cell r="BI899">
            <v>0</v>
          </cell>
          <cell r="BK899">
            <v>0</v>
          </cell>
          <cell r="BL899">
            <v>0</v>
          </cell>
          <cell r="BN899">
            <v>0</v>
          </cell>
          <cell r="BO899">
            <v>0</v>
          </cell>
          <cell r="BP899">
            <v>0</v>
          </cell>
        </row>
        <row r="900">
          <cell r="BG900">
            <v>0</v>
          </cell>
          <cell r="BH900">
            <v>0</v>
          </cell>
          <cell r="BI900">
            <v>0</v>
          </cell>
          <cell r="BK900">
            <v>0</v>
          </cell>
          <cell r="BL900">
            <v>0</v>
          </cell>
          <cell r="BN900">
            <v>0</v>
          </cell>
          <cell r="BO900">
            <v>0</v>
          </cell>
          <cell r="BP900">
            <v>0</v>
          </cell>
        </row>
        <row r="901">
          <cell r="BG901">
            <v>0</v>
          </cell>
          <cell r="BH901">
            <v>0</v>
          </cell>
          <cell r="BI901">
            <v>0</v>
          </cell>
          <cell r="BK901">
            <v>0</v>
          </cell>
          <cell r="BL901">
            <v>0</v>
          </cell>
          <cell r="BN901">
            <v>0</v>
          </cell>
          <cell r="BO901">
            <v>0</v>
          </cell>
          <cell r="BP901">
            <v>0</v>
          </cell>
        </row>
        <row r="902">
          <cell r="BG902">
            <v>0</v>
          </cell>
          <cell r="BH902">
            <v>0</v>
          </cell>
          <cell r="BI902">
            <v>0</v>
          </cell>
          <cell r="BK902">
            <v>0</v>
          </cell>
          <cell r="BL902">
            <v>0</v>
          </cell>
          <cell r="BN902">
            <v>0</v>
          </cell>
          <cell r="BO902">
            <v>0</v>
          </cell>
          <cell r="BP902">
            <v>0</v>
          </cell>
        </row>
        <row r="903">
          <cell r="BG903">
            <v>0</v>
          </cell>
          <cell r="BH903">
            <v>0</v>
          </cell>
          <cell r="BI903">
            <v>0</v>
          </cell>
          <cell r="BK903">
            <v>0</v>
          </cell>
          <cell r="BL903">
            <v>0</v>
          </cell>
          <cell r="BN903">
            <v>0</v>
          </cell>
          <cell r="BO903">
            <v>0</v>
          </cell>
          <cell r="BP903">
            <v>0</v>
          </cell>
        </row>
        <row r="904">
          <cell r="BG904">
            <v>0</v>
          </cell>
          <cell r="BH904">
            <v>0</v>
          </cell>
          <cell r="BI904">
            <v>0</v>
          </cell>
          <cell r="BK904">
            <v>0</v>
          </cell>
          <cell r="BL904">
            <v>0</v>
          </cell>
          <cell r="BN904">
            <v>0</v>
          </cell>
          <cell r="BO904">
            <v>0</v>
          </cell>
          <cell r="BP904">
            <v>0</v>
          </cell>
        </row>
        <row r="905">
          <cell r="BG905">
            <v>0</v>
          </cell>
          <cell r="BH905">
            <v>0</v>
          </cell>
          <cell r="BI905">
            <v>0</v>
          </cell>
          <cell r="BK905">
            <v>0</v>
          </cell>
          <cell r="BL905">
            <v>0</v>
          </cell>
          <cell r="BN905">
            <v>2931490.98</v>
          </cell>
          <cell r="BO905">
            <v>0</v>
          </cell>
          <cell r="BP905">
            <v>0</v>
          </cell>
        </row>
        <row r="906">
          <cell r="BG906">
            <v>0</v>
          </cell>
          <cell r="BH906">
            <v>0</v>
          </cell>
          <cell r="BI906">
            <v>0</v>
          </cell>
          <cell r="BK906">
            <v>0</v>
          </cell>
          <cell r="BL906">
            <v>0</v>
          </cell>
          <cell r="BN906">
            <v>1108911.04</v>
          </cell>
          <cell r="BO906">
            <v>0</v>
          </cell>
          <cell r="BP906">
            <v>0</v>
          </cell>
        </row>
        <row r="907">
          <cell r="BG907">
            <v>0</v>
          </cell>
          <cell r="BH907">
            <v>0</v>
          </cell>
          <cell r="BI907">
            <v>0</v>
          </cell>
          <cell r="BK907">
            <v>0</v>
          </cell>
          <cell r="BL907">
            <v>0</v>
          </cell>
          <cell r="BN907">
            <v>20619141.399999999</v>
          </cell>
          <cell r="BO907">
            <v>0</v>
          </cell>
          <cell r="BP907">
            <v>0</v>
          </cell>
        </row>
        <row r="908">
          <cell r="BG908">
            <v>0</v>
          </cell>
          <cell r="BH908">
            <v>0</v>
          </cell>
          <cell r="BI908">
            <v>0</v>
          </cell>
          <cell r="BK908">
            <v>0</v>
          </cell>
          <cell r="BL908">
            <v>0</v>
          </cell>
          <cell r="BN908">
            <v>148299133.5</v>
          </cell>
          <cell r="BO908">
            <v>0</v>
          </cell>
          <cell r="BP908">
            <v>0</v>
          </cell>
        </row>
        <row r="909">
          <cell r="BG909">
            <v>0</v>
          </cell>
          <cell r="BH909">
            <v>0</v>
          </cell>
          <cell r="BI909">
            <v>0</v>
          </cell>
          <cell r="BK909">
            <v>0</v>
          </cell>
          <cell r="BL909">
            <v>0</v>
          </cell>
          <cell r="BN909">
            <v>16700864</v>
          </cell>
          <cell r="BO909">
            <v>0</v>
          </cell>
          <cell r="BP909">
            <v>0</v>
          </cell>
        </row>
        <row r="910">
          <cell r="BG910">
            <v>0</v>
          </cell>
          <cell r="BH910">
            <v>0</v>
          </cell>
          <cell r="BI910">
            <v>0</v>
          </cell>
          <cell r="BK910">
            <v>0</v>
          </cell>
          <cell r="BL910">
            <v>0</v>
          </cell>
          <cell r="BN910">
            <v>6674812.5</v>
          </cell>
          <cell r="BO910">
            <v>0</v>
          </cell>
          <cell r="BP910">
            <v>0</v>
          </cell>
        </row>
        <row r="911">
          <cell r="BG911">
            <v>0</v>
          </cell>
          <cell r="BH911">
            <v>0</v>
          </cell>
          <cell r="BI911">
            <v>0</v>
          </cell>
          <cell r="BK911">
            <v>0</v>
          </cell>
          <cell r="BL911">
            <v>0</v>
          </cell>
          <cell r="BN911">
            <v>127398</v>
          </cell>
          <cell r="BO911">
            <v>0</v>
          </cell>
          <cell r="BP911">
            <v>0</v>
          </cell>
        </row>
        <row r="912">
          <cell r="BG912">
            <v>0</v>
          </cell>
          <cell r="BH912">
            <v>0</v>
          </cell>
          <cell r="BI912">
            <v>0</v>
          </cell>
          <cell r="BK912">
            <v>0</v>
          </cell>
          <cell r="BL912">
            <v>0</v>
          </cell>
          <cell r="BN912">
            <v>3747914.69</v>
          </cell>
          <cell r="BO912">
            <v>0</v>
          </cell>
          <cell r="BP912">
            <v>0</v>
          </cell>
        </row>
        <row r="913">
          <cell r="BG913">
            <v>0</v>
          </cell>
          <cell r="BH913">
            <v>0</v>
          </cell>
          <cell r="BI913">
            <v>0</v>
          </cell>
          <cell r="BK913">
            <v>0</v>
          </cell>
          <cell r="BL913">
            <v>0</v>
          </cell>
          <cell r="BN913">
            <v>11746110</v>
          </cell>
          <cell r="BO913">
            <v>0</v>
          </cell>
          <cell r="BP913">
            <v>0</v>
          </cell>
        </row>
        <row r="914">
          <cell r="BG914">
            <v>0</v>
          </cell>
          <cell r="BH914">
            <v>0</v>
          </cell>
          <cell r="BI914">
            <v>0</v>
          </cell>
          <cell r="BK914">
            <v>0</v>
          </cell>
          <cell r="BL914">
            <v>0</v>
          </cell>
          <cell r="BN914">
            <v>6120542.5700000003</v>
          </cell>
          <cell r="BO914">
            <v>0</v>
          </cell>
          <cell r="BP914">
            <v>0</v>
          </cell>
        </row>
        <row r="915">
          <cell r="BG915">
            <v>0</v>
          </cell>
          <cell r="BH915">
            <v>0</v>
          </cell>
          <cell r="BI915">
            <v>0</v>
          </cell>
          <cell r="BK915">
            <v>0</v>
          </cell>
          <cell r="BL915">
            <v>0</v>
          </cell>
          <cell r="BN915">
            <v>8619947.4399999995</v>
          </cell>
          <cell r="BO915">
            <v>0</v>
          </cell>
          <cell r="BP915">
            <v>0</v>
          </cell>
        </row>
        <row r="916">
          <cell r="BG916">
            <v>0</v>
          </cell>
          <cell r="BH916">
            <v>0</v>
          </cell>
          <cell r="BI916">
            <v>0</v>
          </cell>
          <cell r="BK916">
            <v>0</v>
          </cell>
          <cell r="BL916">
            <v>0</v>
          </cell>
          <cell r="BN916">
            <v>1000556.85</v>
          </cell>
          <cell r="BO916">
            <v>0</v>
          </cell>
          <cell r="BP916">
            <v>0</v>
          </cell>
        </row>
        <row r="917">
          <cell r="BG917">
            <v>0</v>
          </cell>
          <cell r="BH917">
            <v>0</v>
          </cell>
          <cell r="BI917">
            <v>0</v>
          </cell>
          <cell r="BK917">
            <v>0</v>
          </cell>
          <cell r="BL917">
            <v>0</v>
          </cell>
          <cell r="BN917">
            <v>9435439.6699999999</v>
          </cell>
          <cell r="BO917">
            <v>0</v>
          </cell>
          <cell r="BP917">
            <v>0</v>
          </cell>
        </row>
        <row r="918">
          <cell r="BG918">
            <v>0</v>
          </cell>
          <cell r="BH918">
            <v>0</v>
          </cell>
          <cell r="BI918">
            <v>0</v>
          </cell>
          <cell r="BK918">
            <v>0</v>
          </cell>
          <cell r="BL918">
            <v>0</v>
          </cell>
          <cell r="BN918">
            <v>38380241.090000004</v>
          </cell>
          <cell r="BO918">
            <v>0</v>
          </cell>
          <cell r="BP918">
            <v>0</v>
          </cell>
        </row>
        <row r="919">
          <cell r="BG919">
            <v>0</v>
          </cell>
          <cell r="BH919">
            <v>0</v>
          </cell>
          <cell r="BI919">
            <v>0</v>
          </cell>
          <cell r="BK919">
            <v>0</v>
          </cell>
          <cell r="BL919">
            <v>0</v>
          </cell>
          <cell r="BN919">
            <v>38585483.020000003</v>
          </cell>
          <cell r="BO919">
            <v>0</v>
          </cell>
          <cell r="BP919">
            <v>0</v>
          </cell>
        </row>
        <row r="920">
          <cell r="BG920">
            <v>0</v>
          </cell>
          <cell r="BH920">
            <v>0</v>
          </cell>
          <cell r="BI920">
            <v>0</v>
          </cell>
          <cell r="BK920">
            <v>0</v>
          </cell>
          <cell r="BL920">
            <v>0</v>
          </cell>
          <cell r="BN920">
            <v>9545287.5</v>
          </cell>
          <cell r="BO920">
            <v>0</v>
          </cell>
          <cell r="BP920">
            <v>0</v>
          </cell>
        </row>
        <row r="921">
          <cell r="BG921">
            <v>0</v>
          </cell>
          <cell r="BH921">
            <v>0</v>
          </cell>
          <cell r="BI921">
            <v>0</v>
          </cell>
          <cell r="BK921">
            <v>0</v>
          </cell>
          <cell r="BL921">
            <v>0</v>
          </cell>
          <cell r="BN921">
            <v>4370778.41</v>
          </cell>
          <cell r="BO921">
            <v>0</v>
          </cell>
          <cell r="BP921">
            <v>0</v>
          </cell>
        </row>
        <row r="922">
          <cell r="BG922">
            <v>0</v>
          </cell>
          <cell r="BH922">
            <v>0</v>
          </cell>
          <cell r="BI922">
            <v>0</v>
          </cell>
          <cell r="BK922">
            <v>0</v>
          </cell>
          <cell r="BL922">
            <v>0</v>
          </cell>
          <cell r="BN922">
            <v>1174411.6599999999</v>
          </cell>
          <cell r="BO922">
            <v>0</v>
          </cell>
          <cell r="BP922">
            <v>0</v>
          </cell>
        </row>
        <row r="923">
          <cell r="BG923">
            <v>0</v>
          </cell>
          <cell r="BH923">
            <v>0</v>
          </cell>
          <cell r="BI923">
            <v>0</v>
          </cell>
          <cell r="BK923">
            <v>0</v>
          </cell>
          <cell r="BL923">
            <v>0</v>
          </cell>
          <cell r="BN923">
            <v>12000000</v>
          </cell>
          <cell r="BO923">
            <v>0</v>
          </cell>
          <cell r="BP923">
            <v>0</v>
          </cell>
        </row>
        <row r="924">
          <cell r="BG924">
            <v>0</v>
          </cell>
          <cell r="BH924">
            <v>0</v>
          </cell>
          <cell r="BI924">
            <v>0</v>
          </cell>
          <cell r="BK924">
            <v>0</v>
          </cell>
          <cell r="BL924">
            <v>0</v>
          </cell>
          <cell r="BN924">
            <v>1782496</v>
          </cell>
          <cell r="BO924">
            <v>0</v>
          </cell>
          <cell r="BP924">
            <v>0</v>
          </cell>
        </row>
        <row r="925">
          <cell r="BG925">
            <v>0</v>
          </cell>
          <cell r="BH925">
            <v>0</v>
          </cell>
          <cell r="BI925">
            <v>0</v>
          </cell>
          <cell r="BK925">
            <v>0</v>
          </cell>
          <cell r="BL925">
            <v>0</v>
          </cell>
          <cell r="BN925">
            <v>29932512.309999999</v>
          </cell>
          <cell r="BO925">
            <v>0</v>
          </cell>
          <cell r="BP925">
            <v>0</v>
          </cell>
        </row>
        <row r="926">
          <cell r="BG926">
            <v>0</v>
          </cell>
          <cell r="BH926">
            <v>0</v>
          </cell>
          <cell r="BI926">
            <v>0</v>
          </cell>
          <cell r="BK926">
            <v>0</v>
          </cell>
          <cell r="BL926">
            <v>0</v>
          </cell>
          <cell r="BN926">
            <v>2669173.73</v>
          </cell>
          <cell r="BO926">
            <v>0</v>
          </cell>
          <cell r="BP926">
            <v>0</v>
          </cell>
        </row>
        <row r="927">
          <cell r="BG927">
            <v>0</v>
          </cell>
          <cell r="BH927">
            <v>0</v>
          </cell>
          <cell r="BI927">
            <v>0</v>
          </cell>
          <cell r="BK927">
            <v>0</v>
          </cell>
          <cell r="BL927">
            <v>0</v>
          </cell>
          <cell r="BN927">
            <v>582814.23</v>
          </cell>
          <cell r="BO927">
            <v>0</v>
          </cell>
          <cell r="BP927">
            <v>0</v>
          </cell>
        </row>
        <row r="928">
          <cell r="BG928">
            <v>0</v>
          </cell>
          <cell r="BH928">
            <v>0</v>
          </cell>
          <cell r="BI928">
            <v>0</v>
          </cell>
          <cell r="BK928">
            <v>0</v>
          </cell>
          <cell r="BL928">
            <v>0</v>
          </cell>
          <cell r="BN928">
            <v>7472500</v>
          </cell>
          <cell r="BO928">
            <v>0</v>
          </cell>
          <cell r="BP928">
            <v>0</v>
          </cell>
        </row>
        <row r="929">
          <cell r="BG929">
            <v>0</v>
          </cell>
          <cell r="BH929">
            <v>0</v>
          </cell>
          <cell r="BI929">
            <v>0</v>
          </cell>
          <cell r="BK929">
            <v>0</v>
          </cell>
          <cell r="BL929">
            <v>0</v>
          </cell>
          <cell r="BN929">
            <v>8141062</v>
          </cell>
          <cell r="BO929">
            <v>0</v>
          </cell>
          <cell r="BP929">
            <v>0</v>
          </cell>
        </row>
        <row r="930">
          <cell r="BG930">
            <v>0</v>
          </cell>
          <cell r="BH930">
            <v>0</v>
          </cell>
          <cell r="BI930">
            <v>0</v>
          </cell>
          <cell r="BK930">
            <v>0</v>
          </cell>
          <cell r="BL930">
            <v>0</v>
          </cell>
          <cell r="BN930">
            <v>7374500</v>
          </cell>
          <cell r="BO930">
            <v>0</v>
          </cell>
          <cell r="BP930">
            <v>0</v>
          </cell>
        </row>
        <row r="931">
          <cell r="BG931">
            <v>0</v>
          </cell>
          <cell r="BH931">
            <v>0</v>
          </cell>
          <cell r="BI931">
            <v>0</v>
          </cell>
          <cell r="BK931">
            <v>0</v>
          </cell>
          <cell r="BL931">
            <v>0</v>
          </cell>
          <cell r="BN931">
            <v>7320600</v>
          </cell>
          <cell r="BO931">
            <v>0</v>
          </cell>
          <cell r="BP931">
            <v>0</v>
          </cell>
        </row>
        <row r="932">
          <cell r="BG932">
            <v>0</v>
          </cell>
          <cell r="BH932">
            <v>0</v>
          </cell>
          <cell r="BI932">
            <v>0</v>
          </cell>
          <cell r="BK932">
            <v>0</v>
          </cell>
          <cell r="BL932">
            <v>0</v>
          </cell>
          <cell r="BN932">
            <v>7889000</v>
          </cell>
          <cell r="BO932">
            <v>0</v>
          </cell>
          <cell r="BP932">
            <v>0</v>
          </cell>
        </row>
        <row r="933">
          <cell r="BG933">
            <v>0</v>
          </cell>
          <cell r="BH933">
            <v>0</v>
          </cell>
          <cell r="BI933">
            <v>0</v>
          </cell>
          <cell r="BK933">
            <v>0</v>
          </cell>
          <cell r="BL933">
            <v>0</v>
          </cell>
          <cell r="BN933">
            <v>8874587.9299999997</v>
          </cell>
          <cell r="BO933">
            <v>0</v>
          </cell>
          <cell r="BP933">
            <v>0</v>
          </cell>
        </row>
        <row r="934">
          <cell r="BG934">
            <v>0</v>
          </cell>
          <cell r="BH934">
            <v>0</v>
          </cell>
          <cell r="BI934">
            <v>0</v>
          </cell>
          <cell r="BK934">
            <v>0</v>
          </cell>
          <cell r="BL934">
            <v>0</v>
          </cell>
          <cell r="BN934">
            <v>9101390.5</v>
          </cell>
          <cell r="BO934">
            <v>0</v>
          </cell>
          <cell r="BP934">
            <v>0</v>
          </cell>
        </row>
        <row r="935">
          <cell r="BG935">
            <v>0</v>
          </cell>
          <cell r="BH935">
            <v>0</v>
          </cell>
          <cell r="BI935">
            <v>0</v>
          </cell>
          <cell r="BK935">
            <v>0</v>
          </cell>
          <cell r="BL935">
            <v>0</v>
          </cell>
          <cell r="BN935">
            <v>7326613.0300000003</v>
          </cell>
          <cell r="BO935">
            <v>0</v>
          </cell>
          <cell r="BP935">
            <v>0</v>
          </cell>
        </row>
        <row r="936">
          <cell r="BG936">
            <v>0</v>
          </cell>
          <cell r="BH936">
            <v>0</v>
          </cell>
          <cell r="BI936">
            <v>0</v>
          </cell>
          <cell r="BK936">
            <v>0</v>
          </cell>
          <cell r="BL936">
            <v>0</v>
          </cell>
          <cell r="BN936">
            <v>4591988.03</v>
          </cell>
          <cell r="BO936">
            <v>0</v>
          </cell>
          <cell r="BP936">
            <v>0</v>
          </cell>
        </row>
        <row r="937">
          <cell r="BG937">
            <v>0</v>
          </cell>
          <cell r="BH937">
            <v>0</v>
          </cell>
          <cell r="BI937">
            <v>0</v>
          </cell>
          <cell r="BK937">
            <v>0</v>
          </cell>
          <cell r="BL937">
            <v>0</v>
          </cell>
          <cell r="BN937">
            <v>14008250</v>
          </cell>
          <cell r="BO937">
            <v>0</v>
          </cell>
          <cell r="BP937">
            <v>0</v>
          </cell>
        </row>
        <row r="938">
          <cell r="BG938">
            <v>0</v>
          </cell>
          <cell r="BH938">
            <v>0</v>
          </cell>
          <cell r="BI938">
            <v>0</v>
          </cell>
          <cell r="BK938">
            <v>0</v>
          </cell>
          <cell r="BL938">
            <v>0</v>
          </cell>
          <cell r="BN938">
            <v>2860976.01</v>
          </cell>
          <cell r="BO938">
            <v>0</v>
          </cell>
          <cell r="BP938">
            <v>0</v>
          </cell>
        </row>
        <row r="939">
          <cell r="BG939">
            <v>0</v>
          </cell>
          <cell r="BH939">
            <v>0</v>
          </cell>
          <cell r="BI939">
            <v>0</v>
          </cell>
          <cell r="BK939">
            <v>0</v>
          </cell>
          <cell r="BL939">
            <v>0</v>
          </cell>
          <cell r="BN939">
            <v>7459551</v>
          </cell>
          <cell r="BO939">
            <v>0</v>
          </cell>
          <cell r="BP939">
            <v>0</v>
          </cell>
        </row>
        <row r="940">
          <cell r="BG940">
            <v>0</v>
          </cell>
          <cell r="BH940">
            <v>0</v>
          </cell>
          <cell r="BI940">
            <v>0</v>
          </cell>
          <cell r="BK940">
            <v>0</v>
          </cell>
          <cell r="BL940">
            <v>0</v>
          </cell>
          <cell r="BN940">
            <v>8927384.5399999991</v>
          </cell>
          <cell r="BO940">
            <v>0</v>
          </cell>
          <cell r="BP940">
            <v>0</v>
          </cell>
        </row>
        <row r="941">
          <cell r="BG941">
            <v>0</v>
          </cell>
          <cell r="BH941">
            <v>0</v>
          </cell>
          <cell r="BI941">
            <v>0</v>
          </cell>
          <cell r="BK941">
            <v>0</v>
          </cell>
          <cell r="BL941">
            <v>0</v>
          </cell>
          <cell r="BN941">
            <v>1000000</v>
          </cell>
          <cell r="BO941">
            <v>0</v>
          </cell>
          <cell r="BP941">
            <v>0</v>
          </cell>
        </row>
        <row r="942">
          <cell r="BG942">
            <v>0</v>
          </cell>
          <cell r="BH942">
            <v>0</v>
          </cell>
          <cell r="BI942">
            <v>0</v>
          </cell>
          <cell r="BK942">
            <v>0</v>
          </cell>
          <cell r="BL942">
            <v>0</v>
          </cell>
          <cell r="BN942">
            <v>39150000</v>
          </cell>
          <cell r="BO942">
            <v>0</v>
          </cell>
          <cell r="BP942">
            <v>0</v>
          </cell>
        </row>
        <row r="943">
          <cell r="BG943">
            <v>0</v>
          </cell>
          <cell r="BH943">
            <v>0</v>
          </cell>
          <cell r="BI943">
            <v>0</v>
          </cell>
          <cell r="BK943">
            <v>0</v>
          </cell>
          <cell r="BL943">
            <v>0</v>
          </cell>
          <cell r="BN943">
            <v>900000</v>
          </cell>
          <cell r="BO943">
            <v>0</v>
          </cell>
          <cell r="BP943">
            <v>0</v>
          </cell>
        </row>
        <row r="944">
          <cell r="BG944">
            <v>0</v>
          </cell>
          <cell r="BH944">
            <v>0</v>
          </cell>
          <cell r="BI944">
            <v>0</v>
          </cell>
          <cell r="BK944">
            <v>0</v>
          </cell>
          <cell r="BL944">
            <v>0</v>
          </cell>
          <cell r="BN944">
            <v>80040000</v>
          </cell>
          <cell r="BO944">
            <v>0</v>
          </cell>
          <cell r="BP944">
            <v>0</v>
          </cell>
        </row>
        <row r="945">
          <cell r="BG945">
            <v>0</v>
          </cell>
          <cell r="BH945">
            <v>0</v>
          </cell>
          <cell r="BI945">
            <v>0</v>
          </cell>
          <cell r="BK945">
            <v>0</v>
          </cell>
          <cell r="BL945">
            <v>0</v>
          </cell>
          <cell r="BN945">
            <v>0</v>
          </cell>
          <cell r="BO945">
            <v>0</v>
          </cell>
          <cell r="BP945">
            <v>0</v>
          </cell>
        </row>
        <row r="946">
          <cell r="BG946">
            <v>0</v>
          </cell>
          <cell r="BH946">
            <v>0</v>
          </cell>
          <cell r="BI946">
            <v>0</v>
          </cell>
          <cell r="BK946">
            <v>0</v>
          </cell>
          <cell r="BL946">
            <v>0</v>
          </cell>
          <cell r="BN946">
            <v>50880000</v>
          </cell>
          <cell r="BO946">
            <v>0</v>
          </cell>
          <cell r="BP946">
            <v>0</v>
          </cell>
        </row>
        <row r="947">
          <cell r="BG947">
            <v>0</v>
          </cell>
          <cell r="BH947">
            <v>0</v>
          </cell>
          <cell r="BI947">
            <v>0</v>
          </cell>
          <cell r="BK947">
            <v>0</v>
          </cell>
          <cell r="BL947">
            <v>0</v>
          </cell>
          <cell r="BN947">
            <v>18599625</v>
          </cell>
          <cell r="BO947">
            <v>0</v>
          </cell>
          <cell r="BP947">
            <v>0</v>
          </cell>
        </row>
        <row r="948">
          <cell r="BG948">
            <v>0</v>
          </cell>
          <cell r="BH948">
            <v>0</v>
          </cell>
          <cell r="BI948">
            <v>0</v>
          </cell>
          <cell r="BK948">
            <v>0</v>
          </cell>
          <cell r="BL948">
            <v>0</v>
          </cell>
          <cell r="BN948">
            <v>0</v>
          </cell>
          <cell r="BO948">
            <v>0</v>
          </cell>
          <cell r="BP948">
            <v>-46747265.619999997</v>
          </cell>
        </row>
        <row r="949">
          <cell r="BG949">
            <v>0</v>
          </cell>
          <cell r="BH949">
            <v>0</v>
          </cell>
          <cell r="BI949">
            <v>0</v>
          </cell>
          <cell r="BK949">
            <v>0</v>
          </cell>
          <cell r="BL949">
            <v>0</v>
          </cell>
          <cell r="BN949">
            <v>0</v>
          </cell>
          <cell r="BO949">
            <v>0</v>
          </cell>
          <cell r="BP949">
            <v>-21967148.440000001</v>
          </cell>
        </row>
        <row r="950">
          <cell r="BG950">
            <v>0</v>
          </cell>
          <cell r="BH950">
            <v>0</v>
          </cell>
          <cell r="BI950">
            <v>0</v>
          </cell>
          <cell r="BK950">
            <v>0</v>
          </cell>
          <cell r="BL950">
            <v>0</v>
          </cell>
          <cell r="BN950">
            <v>0</v>
          </cell>
          <cell r="BO950">
            <v>0</v>
          </cell>
          <cell r="BP950">
            <v>-1110000</v>
          </cell>
        </row>
        <row r="951">
          <cell r="BG951">
            <v>0</v>
          </cell>
          <cell r="BH951">
            <v>0</v>
          </cell>
          <cell r="BI951">
            <v>0</v>
          </cell>
          <cell r="BK951">
            <v>0</v>
          </cell>
          <cell r="BL951">
            <v>0</v>
          </cell>
          <cell r="BN951">
            <v>0</v>
          </cell>
          <cell r="BO951">
            <v>0</v>
          </cell>
          <cell r="BP951">
            <v>0</v>
          </cell>
        </row>
        <row r="952">
          <cell r="BG952">
            <v>0</v>
          </cell>
          <cell r="BH952">
            <v>0</v>
          </cell>
          <cell r="BI952">
            <v>0</v>
          </cell>
          <cell r="BK952">
            <v>0</v>
          </cell>
          <cell r="BL952">
            <v>0</v>
          </cell>
          <cell r="BN952">
            <v>0</v>
          </cell>
          <cell r="BO952">
            <v>0</v>
          </cell>
          <cell r="BP952">
            <v>0</v>
          </cell>
        </row>
        <row r="953">
          <cell r="BG953">
            <v>0</v>
          </cell>
          <cell r="BH953">
            <v>0</v>
          </cell>
          <cell r="BI953">
            <v>0</v>
          </cell>
          <cell r="BK953">
            <v>0</v>
          </cell>
          <cell r="BL953">
            <v>0</v>
          </cell>
          <cell r="BN953">
            <v>1596000</v>
          </cell>
          <cell r="BO953">
            <v>0</v>
          </cell>
          <cell r="BP953">
            <v>0</v>
          </cell>
        </row>
        <row r="954">
          <cell r="BG954">
            <v>0</v>
          </cell>
          <cell r="BH954">
            <v>0</v>
          </cell>
          <cell r="BI954">
            <v>0</v>
          </cell>
          <cell r="BK954">
            <v>0</v>
          </cell>
          <cell r="BL954">
            <v>0</v>
          </cell>
          <cell r="BN954">
            <v>1425000</v>
          </cell>
          <cell r="BO954">
            <v>0</v>
          </cell>
          <cell r="BP954">
            <v>0</v>
          </cell>
        </row>
        <row r="955">
          <cell r="BG955">
            <v>0</v>
          </cell>
          <cell r="BH955">
            <v>0</v>
          </cell>
          <cell r="BI955">
            <v>0</v>
          </cell>
          <cell r="BK955">
            <v>0</v>
          </cell>
          <cell r="BL955">
            <v>0</v>
          </cell>
          <cell r="BN955">
            <v>5968386.5</v>
          </cell>
          <cell r="BO955">
            <v>0</v>
          </cell>
          <cell r="BP955">
            <v>0</v>
          </cell>
        </row>
        <row r="956">
          <cell r="BG956">
            <v>0</v>
          </cell>
          <cell r="BH956">
            <v>0</v>
          </cell>
          <cell r="BI956">
            <v>0</v>
          </cell>
          <cell r="BK956">
            <v>0</v>
          </cell>
          <cell r="BL956">
            <v>0</v>
          </cell>
          <cell r="BN956">
            <v>3092250</v>
          </cell>
          <cell r="BO956">
            <v>0</v>
          </cell>
          <cell r="BP956">
            <v>0</v>
          </cell>
        </row>
        <row r="957">
          <cell r="BG957">
            <v>0</v>
          </cell>
          <cell r="BH957">
            <v>0</v>
          </cell>
          <cell r="BI957">
            <v>0</v>
          </cell>
          <cell r="BK957">
            <v>0</v>
          </cell>
          <cell r="BL957">
            <v>0</v>
          </cell>
          <cell r="BN957">
            <v>1900000</v>
          </cell>
          <cell r="BO957">
            <v>0</v>
          </cell>
          <cell r="BP957">
            <v>0</v>
          </cell>
        </row>
        <row r="958">
          <cell r="BG958">
            <v>0</v>
          </cell>
          <cell r="BH958">
            <v>0</v>
          </cell>
          <cell r="BI958">
            <v>0</v>
          </cell>
          <cell r="BK958">
            <v>0</v>
          </cell>
          <cell r="BL958">
            <v>0</v>
          </cell>
          <cell r="BN958">
            <v>8835000</v>
          </cell>
          <cell r="BO958">
            <v>0</v>
          </cell>
          <cell r="BP958">
            <v>0</v>
          </cell>
        </row>
        <row r="959">
          <cell r="BG959">
            <v>0</v>
          </cell>
          <cell r="BH959">
            <v>0</v>
          </cell>
          <cell r="BI959">
            <v>0</v>
          </cell>
          <cell r="BK959">
            <v>0</v>
          </cell>
          <cell r="BL959">
            <v>0</v>
          </cell>
          <cell r="BN959">
            <v>70946406.25</v>
          </cell>
          <cell r="BO959">
            <v>0</v>
          </cell>
          <cell r="BP959">
            <v>0</v>
          </cell>
        </row>
        <row r="960">
          <cell r="BG960">
            <v>0</v>
          </cell>
          <cell r="BH960">
            <v>0</v>
          </cell>
          <cell r="BI960">
            <v>0</v>
          </cell>
          <cell r="BK960">
            <v>0</v>
          </cell>
          <cell r="BL960">
            <v>0</v>
          </cell>
          <cell r="BN960">
            <v>95757812.5</v>
          </cell>
          <cell r="BO960">
            <v>0</v>
          </cell>
          <cell r="BP960">
            <v>0</v>
          </cell>
        </row>
        <row r="961">
          <cell r="BG961">
            <v>0</v>
          </cell>
          <cell r="BH961">
            <v>0</v>
          </cell>
          <cell r="BI961">
            <v>0</v>
          </cell>
          <cell r="BK961">
            <v>0</v>
          </cell>
          <cell r="BL961">
            <v>0</v>
          </cell>
          <cell r="BN961">
            <v>7840000</v>
          </cell>
          <cell r="BO961">
            <v>0</v>
          </cell>
          <cell r="BP961">
            <v>0</v>
          </cell>
        </row>
        <row r="962">
          <cell r="BG962">
            <v>0</v>
          </cell>
          <cell r="BH962">
            <v>0</v>
          </cell>
          <cell r="BI962">
            <v>0</v>
          </cell>
          <cell r="BK962">
            <v>0</v>
          </cell>
          <cell r="BL962">
            <v>0</v>
          </cell>
          <cell r="BN962">
            <v>0</v>
          </cell>
          <cell r="BO962">
            <v>0</v>
          </cell>
          <cell r="BP962">
            <v>0</v>
          </cell>
        </row>
        <row r="963">
          <cell r="BG963">
            <v>0</v>
          </cell>
          <cell r="BH963">
            <v>0</v>
          </cell>
          <cell r="BI963">
            <v>0</v>
          </cell>
          <cell r="BK963">
            <v>0</v>
          </cell>
          <cell r="BL963">
            <v>0</v>
          </cell>
          <cell r="BN963">
            <v>0</v>
          </cell>
          <cell r="BO963">
            <v>0</v>
          </cell>
          <cell r="BP963">
            <v>0</v>
          </cell>
        </row>
        <row r="964">
          <cell r="BG964">
            <v>0</v>
          </cell>
          <cell r="BH964">
            <v>0</v>
          </cell>
          <cell r="BI964">
            <v>0</v>
          </cell>
          <cell r="BK964">
            <v>0</v>
          </cell>
          <cell r="BL964">
            <v>0</v>
          </cell>
          <cell r="BN964">
            <v>0</v>
          </cell>
          <cell r="BO964">
            <v>0</v>
          </cell>
          <cell r="BP964">
            <v>0</v>
          </cell>
        </row>
        <row r="965">
          <cell r="BG965">
            <v>0</v>
          </cell>
          <cell r="BH965">
            <v>0</v>
          </cell>
          <cell r="BI965">
            <v>0</v>
          </cell>
          <cell r="BK965">
            <v>0</v>
          </cell>
          <cell r="BL965">
            <v>0</v>
          </cell>
          <cell r="BN965">
            <v>0</v>
          </cell>
          <cell r="BO965">
            <v>0</v>
          </cell>
          <cell r="BP965">
            <v>0</v>
          </cell>
        </row>
        <row r="966">
          <cell r="BG966">
            <v>0</v>
          </cell>
          <cell r="BH966">
            <v>0</v>
          </cell>
          <cell r="BI966">
            <v>0</v>
          </cell>
          <cell r="BK966">
            <v>0</v>
          </cell>
          <cell r="BL966">
            <v>0</v>
          </cell>
          <cell r="BN966">
            <v>0</v>
          </cell>
          <cell r="BO966">
            <v>0</v>
          </cell>
          <cell r="BP966">
            <v>0</v>
          </cell>
        </row>
        <row r="967">
          <cell r="BG967">
            <v>0</v>
          </cell>
          <cell r="BH967">
            <v>0</v>
          </cell>
          <cell r="BI967">
            <v>0</v>
          </cell>
          <cell r="BK967">
            <v>0</v>
          </cell>
          <cell r="BL967">
            <v>0</v>
          </cell>
          <cell r="BN967">
            <v>0</v>
          </cell>
          <cell r="BO967">
            <v>0</v>
          </cell>
          <cell r="BP967">
            <v>0</v>
          </cell>
        </row>
        <row r="968">
          <cell r="BG968">
            <v>0</v>
          </cell>
          <cell r="BH968">
            <v>0</v>
          </cell>
          <cell r="BI968">
            <v>0</v>
          </cell>
          <cell r="BK968">
            <v>0</v>
          </cell>
          <cell r="BL968">
            <v>0</v>
          </cell>
          <cell r="BN968">
            <v>0</v>
          </cell>
          <cell r="BO968">
            <v>0</v>
          </cell>
          <cell r="BP968">
            <v>0</v>
          </cell>
        </row>
        <row r="969">
          <cell r="BG969">
            <v>0</v>
          </cell>
          <cell r="BH969">
            <v>0</v>
          </cell>
          <cell r="BI969">
            <v>0</v>
          </cell>
          <cell r="BK969">
            <v>0</v>
          </cell>
          <cell r="BL969">
            <v>0</v>
          </cell>
          <cell r="BN969">
            <v>0</v>
          </cell>
          <cell r="BO969">
            <v>0</v>
          </cell>
          <cell r="BP969">
            <v>0</v>
          </cell>
        </row>
        <row r="970">
          <cell r="BG970">
            <v>0</v>
          </cell>
          <cell r="BH970">
            <v>0</v>
          </cell>
          <cell r="BI970">
            <v>0</v>
          </cell>
          <cell r="BK970">
            <v>0</v>
          </cell>
          <cell r="BL970">
            <v>0</v>
          </cell>
          <cell r="BN970">
            <v>0</v>
          </cell>
          <cell r="BO970">
            <v>0</v>
          </cell>
          <cell r="BP970">
            <v>0</v>
          </cell>
        </row>
        <row r="971">
          <cell r="BG971">
            <v>0</v>
          </cell>
          <cell r="BH971">
            <v>0</v>
          </cell>
          <cell r="BI971">
            <v>0</v>
          </cell>
          <cell r="BK971">
            <v>0</v>
          </cell>
          <cell r="BL971">
            <v>0</v>
          </cell>
          <cell r="BN971">
            <v>5400000</v>
          </cell>
          <cell r="BO971">
            <v>0</v>
          </cell>
          <cell r="BP971">
            <v>0</v>
          </cell>
        </row>
        <row r="972">
          <cell r="BG972">
            <v>0</v>
          </cell>
          <cell r="BH972">
            <v>0</v>
          </cell>
          <cell r="BI972">
            <v>0</v>
          </cell>
          <cell r="BK972">
            <v>0</v>
          </cell>
          <cell r="BL972">
            <v>0</v>
          </cell>
          <cell r="BN972">
            <v>4717454</v>
          </cell>
          <cell r="BO972">
            <v>0</v>
          </cell>
          <cell r="BP972">
            <v>0</v>
          </cell>
        </row>
        <row r="973">
          <cell r="BG973">
            <v>0</v>
          </cell>
          <cell r="BH973">
            <v>0</v>
          </cell>
          <cell r="BI973">
            <v>0</v>
          </cell>
          <cell r="BK973">
            <v>0</v>
          </cell>
          <cell r="BL973">
            <v>0</v>
          </cell>
          <cell r="BN973">
            <v>12206757</v>
          </cell>
          <cell r="BO973">
            <v>0</v>
          </cell>
          <cell r="BP973">
            <v>0</v>
          </cell>
        </row>
        <row r="974">
          <cell r="BG974">
            <v>0</v>
          </cell>
          <cell r="BH974">
            <v>0</v>
          </cell>
          <cell r="BI974">
            <v>0</v>
          </cell>
          <cell r="BK974">
            <v>0</v>
          </cell>
          <cell r="BL974">
            <v>0</v>
          </cell>
          <cell r="BN974">
            <v>12182000</v>
          </cell>
          <cell r="BO974">
            <v>0</v>
          </cell>
          <cell r="BP974">
            <v>0</v>
          </cell>
        </row>
        <row r="975">
          <cell r="BG975">
            <v>0</v>
          </cell>
          <cell r="BH975">
            <v>0</v>
          </cell>
          <cell r="BI975">
            <v>0</v>
          </cell>
          <cell r="BK975">
            <v>0</v>
          </cell>
          <cell r="BL975">
            <v>0</v>
          </cell>
          <cell r="BN975">
            <v>6080000</v>
          </cell>
          <cell r="BO975">
            <v>0</v>
          </cell>
          <cell r="BP975">
            <v>0</v>
          </cell>
        </row>
        <row r="976">
          <cell r="BG976">
            <v>0</v>
          </cell>
          <cell r="BH976">
            <v>0</v>
          </cell>
          <cell r="BI976">
            <v>0</v>
          </cell>
          <cell r="BK976">
            <v>0</v>
          </cell>
          <cell r="BL976">
            <v>0</v>
          </cell>
          <cell r="BN976">
            <v>2825000</v>
          </cell>
          <cell r="BO976">
            <v>0</v>
          </cell>
          <cell r="BP976">
            <v>0</v>
          </cell>
        </row>
        <row r="977">
          <cell r="BG977">
            <v>0</v>
          </cell>
          <cell r="BH977">
            <v>0</v>
          </cell>
          <cell r="BI977">
            <v>0</v>
          </cell>
          <cell r="BK977">
            <v>0</v>
          </cell>
          <cell r="BL977">
            <v>0</v>
          </cell>
          <cell r="BN977">
            <v>4945000</v>
          </cell>
          <cell r="BO977">
            <v>0</v>
          </cell>
          <cell r="BP977">
            <v>0</v>
          </cell>
        </row>
        <row r="978">
          <cell r="BG978">
            <v>0</v>
          </cell>
          <cell r="BH978">
            <v>0</v>
          </cell>
          <cell r="BI978">
            <v>0</v>
          </cell>
          <cell r="BK978">
            <v>0</v>
          </cell>
          <cell r="BL978">
            <v>0</v>
          </cell>
          <cell r="BN978">
            <v>5630873</v>
          </cell>
          <cell r="BO978">
            <v>0</v>
          </cell>
          <cell r="BP978">
            <v>0</v>
          </cell>
        </row>
        <row r="979">
          <cell r="BG979">
            <v>0</v>
          </cell>
          <cell r="BH979">
            <v>0</v>
          </cell>
          <cell r="BI979">
            <v>0</v>
          </cell>
          <cell r="BK979">
            <v>0</v>
          </cell>
          <cell r="BL979">
            <v>0</v>
          </cell>
          <cell r="BN979">
            <v>5200000</v>
          </cell>
          <cell r="BO979">
            <v>0</v>
          </cell>
          <cell r="BP979">
            <v>0</v>
          </cell>
        </row>
        <row r="980">
          <cell r="BG980">
            <v>0</v>
          </cell>
          <cell r="BH980">
            <v>0</v>
          </cell>
          <cell r="BI980">
            <v>0</v>
          </cell>
          <cell r="BK980">
            <v>0</v>
          </cell>
          <cell r="BL980">
            <v>0</v>
          </cell>
          <cell r="BN980">
            <v>2280875.9</v>
          </cell>
          <cell r="BO980">
            <v>0</v>
          </cell>
          <cell r="BP980">
            <v>0</v>
          </cell>
        </row>
        <row r="981">
          <cell r="BG981">
            <v>0</v>
          </cell>
          <cell r="BH981">
            <v>0</v>
          </cell>
          <cell r="BI981">
            <v>0</v>
          </cell>
          <cell r="BK981">
            <v>0</v>
          </cell>
          <cell r="BL981">
            <v>0</v>
          </cell>
          <cell r="BN981">
            <v>13624804.039999999</v>
          </cell>
          <cell r="BO981">
            <v>0</v>
          </cell>
          <cell r="BP981">
            <v>0</v>
          </cell>
        </row>
        <row r="982">
          <cell r="BG982">
            <v>0</v>
          </cell>
          <cell r="BH982">
            <v>0</v>
          </cell>
          <cell r="BI982">
            <v>0</v>
          </cell>
          <cell r="BK982">
            <v>0</v>
          </cell>
          <cell r="BL982">
            <v>0</v>
          </cell>
          <cell r="BN982">
            <v>3076094.42</v>
          </cell>
          <cell r="BO982">
            <v>0</v>
          </cell>
          <cell r="BP982">
            <v>0</v>
          </cell>
        </row>
        <row r="983">
          <cell r="BG983">
            <v>0</v>
          </cell>
          <cell r="BH983">
            <v>0</v>
          </cell>
          <cell r="BI983">
            <v>0</v>
          </cell>
          <cell r="BK983">
            <v>0</v>
          </cell>
          <cell r="BL983">
            <v>0</v>
          </cell>
          <cell r="BN983">
            <v>10495801.4</v>
          </cell>
          <cell r="BO983">
            <v>0</v>
          </cell>
          <cell r="BP983">
            <v>0</v>
          </cell>
        </row>
        <row r="984">
          <cell r="BG984">
            <v>0</v>
          </cell>
          <cell r="BH984">
            <v>0</v>
          </cell>
          <cell r="BI984">
            <v>0</v>
          </cell>
          <cell r="BK984">
            <v>0</v>
          </cell>
          <cell r="BL984">
            <v>0</v>
          </cell>
          <cell r="BN984">
            <v>1394336.34</v>
          </cell>
          <cell r="BO984">
            <v>0</v>
          </cell>
          <cell r="BP984">
            <v>0</v>
          </cell>
        </row>
        <row r="985">
          <cell r="BG985">
            <v>0</v>
          </cell>
          <cell r="BH985">
            <v>0</v>
          </cell>
          <cell r="BI985">
            <v>0</v>
          </cell>
          <cell r="BK985">
            <v>0</v>
          </cell>
          <cell r="BL985">
            <v>0</v>
          </cell>
          <cell r="BN985">
            <v>0</v>
          </cell>
          <cell r="BO985">
            <v>0</v>
          </cell>
          <cell r="BP985">
            <v>0</v>
          </cell>
        </row>
        <row r="986">
          <cell r="BG986">
            <v>0</v>
          </cell>
          <cell r="BH986">
            <v>0</v>
          </cell>
          <cell r="BI986">
            <v>0</v>
          </cell>
          <cell r="BK986">
            <v>0</v>
          </cell>
          <cell r="BL986">
            <v>0</v>
          </cell>
          <cell r="BN986">
            <v>0</v>
          </cell>
          <cell r="BO986">
            <v>0</v>
          </cell>
          <cell r="BP986">
            <v>0</v>
          </cell>
        </row>
        <row r="987">
          <cell r="BG987">
            <v>0</v>
          </cell>
          <cell r="BH987">
            <v>0</v>
          </cell>
          <cell r="BI987">
            <v>0</v>
          </cell>
          <cell r="BK987">
            <v>0</v>
          </cell>
          <cell r="BL987">
            <v>0</v>
          </cell>
          <cell r="BN987">
            <v>0</v>
          </cell>
          <cell r="BO987">
            <v>0</v>
          </cell>
          <cell r="BP987">
            <v>0</v>
          </cell>
        </row>
        <row r="988">
          <cell r="BG988">
            <v>0</v>
          </cell>
          <cell r="BH988">
            <v>0</v>
          </cell>
          <cell r="BI988">
            <v>0</v>
          </cell>
          <cell r="BK988">
            <v>0</v>
          </cell>
          <cell r="BL988">
            <v>0</v>
          </cell>
          <cell r="BN988">
            <v>0</v>
          </cell>
          <cell r="BO988">
            <v>0</v>
          </cell>
          <cell r="BP988">
            <v>0</v>
          </cell>
        </row>
        <row r="989">
          <cell r="BG989">
            <v>0</v>
          </cell>
          <cell r="BH989">
            <v>0</v>
          </cell>
          <cell r="BI989">
            <v>0</v>
          </cell>
          <cell r="BK989">
            <v>0</v>
          </cell>
          <cell r="BL989">
            <v>0</v>
          </cell>
          <cell r="BN989">
            <v>0</v>
          </cell>
          <cell r="BO989">
            <v>0</v>
          </cell>
          <cell r="BP989">
            <v>0</v>
          </cell>
        </row>
        <row r="990">
          <cell r="BG990">
            <v>0</v>
          </cell>
          <cell r="BH990">
            <v>0</v>
          </cell>
          <cell r="BI990">
            <v>0</v>
          </cell>
          <cell r="BK990">
            <v>0</v>
          </cell>
          <cell r="BL990">
            <v>0</v>
          </cell>
          <cell r="BN990">
            <v>0</v>
          </cell>
          <cell r="BO990">
            <v>0</v>
          </cell>
          <cell r="BP990">
            <v>0</v>
          </cell>
        </row>
        <row r="991">
          <cell r="BG991">
            <v>0</v>
          </cell>
          <cell r="BH991">
            <v>0</v>
          </cell>
          <cell r="BI991">
            <v>0</v>
          </cell>
          <cell r="BK991">
            <v>0</v>
          </cell>
          <cell r="BL991">
            <v>0</v>
          </cell>
          <cell r="BN991">
            <v>0</v>
          </cell>
          <cell r="BO991">
            <v>0</v>
          </cell>
          <cell r="BP991">
            <v>0</v>
          </cell>
        </row>
        <row r="992">
          <cell r="BG992">
            <v>0</v>
          </cell>
          <cell r="BH992">
            <v>0</v>
          </cell>
          <cell r="BI992">
            <v>0</v>
          </cell>
          <cell r="BK992">
            <v>0</v>
          </cell>
          <cell r="BL992">
            <v>0</v>
          </cell>
          <cell r="BN992">
            <v>0</v>
          </cell>
          <cell r="BO992">
            <v>0</v>
          </cell>
          <cell r="BP992">
            <v>0</v>
          </cell>
        </row>
        <row r="993">
          <cell r="BG993">
            <v>0</v>
          </cell>
          <cell r="BH993">
            <v>0</v>
          </cell>
          <cell r="BI993">
            <v>0</v>
          </cell>
          <cell r="BK993">
            <v>0</v>
          </cell>
          <cell r="BL993">
            <v>0</v>
          </cell>
          <cell r="BN993">
            <v>0</v>
          </cell>
          <cell r="BO993">
            <v>0</v>
          </cell>
          <cell r="BP993">
            <v>0</v>
          </cell>
        </row>
        <row r="994">
          <cell r="BG994">
            <v>0</v>
          </cell>
          <cell r="BH994">
            <v>0</v>
          </cell>
          <cell r="BI994">
            <v>0</v>
          </cell>
          <cell r="BK994">
            <v>0</v>
          </cell>
          <cell r="BL994">
            <v>0</v>
          </cell>
          <cell r="BN994">
            <v>0</v>
          </cell>
          <cell r="BO994">
            <v>0</v>
          </cell>
          <cell r="BP994">
            <v>0</v>
          </cell>
        </row>
        <row r="995">
          <cell r="BG995">
            <v>0</v>
          </cell>
          <cell r="BH995">
            <v>0</v>
          </cell>
          <cell r="BI995">
            <v>0</v>
          </cell>
          <cell r="BK995">
            <v>0</v>
          </cell>
          <cell r="BL995">
            <v>0</v>
          </cell>
          <cell r="BN995">
            <v>0</v>
          </cell>
          <cell r="BO995">
            <v>0</v>
          </cell>
          <cell r="BP995">
            <v>0</v>
          </cell>
        </row>
        <row r="996">
          <cell r="BG996">
            <v>0</v>
          </cell>
          <cell r="BH996">
            <v>0</v>
          </cell>
          <cell r="BI996">
            <v>0</v>
          </cell>
          <cell r="BK996">
            <v>0</v>
          </cell>
          <cell r="BL996">
            <v>0</v>
          </cell>
          <cell r="BN996">
            <v>0</v>
          </cell>
          <cell r="BO996">
            <v>0</v>
          </cell>
          <cell r="BP996">
            <v>0</v>
          </cell>
        </row>
        <row r="997">
          <cell r="BG997">
            <v>0</v>
          </cell>
          <cell r="BH997">
            <v>0</v>
          </cell>
          <cell r="BI997">
            <v>0</v>
          </cell>
          <cell r="BK997">
            <v>0</v>
          </cell>
          <cell r="BL997">
            <v>0</v>
          </cell>
          <cell r="BN997">
            <v>0</v>
          </cell>
          <cell r="BO997">
            <v>0</v>
          </cell>
          <cell r="BP997">
            <v>0</v>
          </cell>
        </row>
        <row r="998">
          <cell r="BG998">
            <v>0</v>
          </cell>
          <cell r="BH998">
            <v>0</v>
          </cell>
          <cell r="BI998">
            <v>0</v>
          </cell>
          <cell r="BK998">
            <v>0</v>
          </cell>
          <cell r="BL998">
            <v>0</v>
          </cell>
          <cell r="BN998">
            <v>0</v>
          </cell>
          <cell r="BO998">
            <v>0</v>
          </cell>
          <cell r="BP998">
            <v>0</v>
          </cell>
        </row>
        <row r="999">
          <cell r="BG999">
            <v>0</v>
          </cell>
          <cell r="BH999">
            <v>0</v>
          </cell>
          <cell r="BI999">
            <v>0</v>
          </cell>
          <cell r="BK999">
            <v>0</v>
          </cell>
          <cell r="BL999">
            <v>0</v>
          </cell>
          <cell r="BN999">
            <v>0</v>
          </cell>
          <cell r="BO999">
            <v>0</v>
          </cell>
          <cell r="BP999">
            <v>0</v>
          </cell>
        </row>
        <row r="1000">
          <cell r="BG1000">
            <v>0</v>
          </cell>
          <cell r="BH1000">
            <v>0</v>
          </cell>
          <cell r="BI1000">
            <v>0</v>
          </cell>
          <cell r="BK1000">
            <v>0</v>
          </cell>
          <cell r="BL1000">
            <v>0</v>
          </cell>
          <cell r="BN1000">
            <v>0</v>
          </cell>
          <cell r="BO1000">
            <v>0</v>
          </cell>
          <cell r="BP1000">
            <v>0</v>
          </cell>
        </row>
        <row r="1001">
          <cell r="BG1001">
            <v>0</v>
          </cell>
          <cell r="BH1001">
            <v>0</v>
          </cell>
          <cell r="BI1001">
            <v>0</v>
          </cell>
          <cell r="BK1001">
            <v>0</v>
          </cell>
          <cell r="BL1001">
            <v>0</v>
          </cell>
          <cell r="BN1001">
            <v>0</v>
          </cell>
          <cell r="BO1001">
            <v>0</v>
          </cell>
          <cell r="BP1001">
            <v>0</v>
          </cell>
        </row>
        <row r="1002">
          <cell r="BG1002">
            <v>0</v>
          </cell>
          <cell r="BH1002">
            <v>0</v>
          </cell>
          <cell r="BI1002">
            <v>0</v>
          </cell>
          <cell r="BK1002">
            <v>0</v>
          </cell>
          <cell r="BL1002">
            <v>0</v>
          </cell>
          <cell r="BN1002">
            <v>0</v>
          </cell>
          <cell r="BO1002">
            <v>0</v>
          </cell>
          <cell r="BP1002">
            <v>0</v>
          </cell>
        </row>
        <row r="1003">
          <cell r="BG1003">
            <v>0</v>
          </cell>
          <cell r="BH1003">
            <v>0</v>
          </cell>
          <cell r="BI1003">
            <v>0</v>
          </cell>
          <cell r="BK1003">
            <v>0</v>
          </cell>
          <cell r="BL1003">
            <v>0</v>
          </cell>
          <cell r="BN1003">
            <v>0</v>
          </cell>
          <cell r="BO1003">
            <v>0</v>
          </cell>
          <cell r="BP1003">
            <v>0</v>
          </cell>
        </row>
        <row r="1004">
          <cell r="BG1004">
            <v>0</v>
          </cell>
          <cell r="BH1004">
            <v>0</v>
          </cell>
          <cell r="BI1004">
            <v>0</v>
          </cell>
          <cell r="BK1004">
            <v>0</v>
          </cell>
          <cell r="BL1004">
            <v>0</v>
          </cell>
          <cell r="BN1004">
            <v>0</v>
          </cell>
          <cell r="BO1004">
            <v>0</v>
          </cell>
          <cell r="BP1004">
            <v>0</v>
          </cell>
        </row>
        <row r="1005">
          <cell r="BG1005">
            <v>0</v>
          </cell>
          <cell r="BH1005">
            <v>0</v>
          </cell>
          <cell r="BI1005">
            <v>0</v>
          </cell>
          <cell r="BK1005">
            <v>0</v>
          </cell>
          <cell r="BL1005">
            <v>0</v>
          </cell>
          <cell r="BN1005">
            <v>0</v>
          </cell>
          <cell r="BO1005">
            <v>0</v>
          </cell>
          <cell r="BP1005">
            <v>0</v>
          </cell>
        </row>
        <row r="1006">
          <cell r="BG1006">
            <v>0</v>
          </cell>
          <cell r="BH1006">
            <v>0</v>
          </cell>
          <cell r="BI1006">
            <v>0</v>
          </cell>
          <cell r="BK1006">
            <v>0</v>
          </cell>
          <cell r="BL1006">
            <v>0</v>
          </cell>
          <cell r="BN1006">
            <v>0</v>
          </cell>
          <cell r="BO1006">
            <v>0</v>
          </cell>
          <cell r="BP1006">
            <v>0</v>
          </cell>
        </row>
        <row r="1007">
          <cell r="BG1007">
            <v>0</v>
          </cell>
          <cell r="BH1007">
            <v>0</v>
          </cell>
          <cell r="BI1007">
            <v>0</v>
          </cell>
          <cell r="BK1007">
            <v>0</v>
          </cell>
          <cell r="BL1007">
            <v>0</v>
          </cell>
          <cell r="BN1007">
            <v>0</v>
          </cell>
          <cell r="BO1007">
            <v>0</v>
          </cell>
          <cell r="BP1007">
            <v>0</v>
          </cell>
        </row>
        <row r="1008">
          <cell r="BG1008">
            <v>0</v>
          </cell>
          <cell r="BH1008">
            <v>0</v>
          </cell>
          <cell r="BI1008">
            <v>0</v>
          </cell>
          <cell r="BK1008">
            <v>0</v>
          </cell>
          <cell r="BL1008">
            <v>0</v>
          </cell>
          <cell r="BN1008">
            <v>0</v>
          </cell>
          <cell r="BO1008">
            <v>0</v>
          </cell>
          <cell r="BP1008">
            <v>0</v>
          </cell>
        </row>
        <row r="1009">
          <cell r="BG1009">
            <v>0</v>
          </cell>
          <cell r="BH1009">
            <v>0</v>
          </cell>
          <cell r="BI1009">
            <v>0</v>
          </cell>
          <cell r="BK1009">
            <v>0</v>
          </cell>
          <cell r="BL1009">
            <v>0</v>
          </cell>
          <cell r="BN1009">
            <v>0</v>
          </cell>
          <cell r="BO1009">
            <v>0</v>
          </cell>
          <cell r="BP1009">
            <v>0</v>
          </cell>
        </row>
        <row r="1010">
          <cell r="BG1010">
            <v>0</v>
          </cell>
          <cell r="BH1010">
            <v>0</v>
          </cell>
          <cell r="BI1010">
            <v>0</v>
          </cell>
          <cell r="BK1010">
            <v>0</v>
          </cell>
          <cell r="BL1010">
            <v>0</v>
          </cell>
          <cell r="BN1010">
            <v>0</v>
          </cell>
          <cell r="BO1010">
            <v>0</v>
          </cell>
          <cell r="BP1010">
            <v>0</v>
          </cell>
        </row>
        <row r="1011">
          <cell r="BG1011">
            <v>0</v>
          </cell>
          <cell r="BH1011">
            <v>0</v>
          </cell>
          <cell r="BI1011">
            <v>0</v>
          </cell>
          <cell r="BK1011">
            <v>0</v>
          </cell>
          <cell r="BL1011">
            <v>0</v>
          </cell>
          <cell r="BN1011">
            <v>0</v>
          </cell>
          <cell r="BO1011">
            <v>0</v>
          </cell>
          <cell r="BP1011">
            <v>0</v>
          </cell>
        </row>
        <row r="1012">
          <cell r="BG1012">
            <v>0</v>
          </cell>
          <cell r="BH1012">
            <v>0</v>
          </cell>
          <cell r="BI1012">
            <v>0</v>
          </cell>
          <cell r="BK1012">
            <v>0</v>
          </cell>
          <cell r="BL1012">
            <v>0</v>
          </cell>
          <cell r="BN1012">
            <v>0</v>
          </cell>
          <cell r="BO1012">
            <v>0</v>
          </cell>
          <cell r="BP1012">
            <v>0</v>
          </cell>
        </row>
        <row r="1013">
          <cell r="BG1013">
            <v>0</v>
          </cell>
          <cell r="BH1013">
            <v>0</v>
          </cell>
          <cell r="BI1013">
            <v>0</v>
          </cell>
          <cell r="BK1013">
            <v>0</v>
          </cell>
          <cell r="BL1013">
            <v>0</v>
          </cell>
          <cell r="BN1013">
            <v>0</v>
          </cell>
          <cell r="BO1013">
            <v>0</v>
          </cell>
          <cell r="BP1013">
            <v>0</v>
          </cell>
        </row>
        <row r="1014">
          <cell r="BG1014">
            <v>0</v>
          </cell>
          <cell r="BH1014">
            <v>0</v>
          </cell>
          <cell r="BI1014">
            <v>0</v>
          </cell>
          <cell r="BK1014">
            <v>0</v>
          </cell>
          <cell r="BL1014">
            <v>0</v>
          </cell>
          <cell r="BN1014">
            <v>0</v>
          </cell>
          <cell r="BO1014">
            <v>0</v>
          </cell>
          <cell r="BP1014">
            <v>0</v>
          </cell>
        </row>
        <row r="1015">
          <cell r="BG1015">
            <v>0</v>
          </cell>
          <cell r="BH1015">
            <v>0</v>
          </cell>
          <cell r="BI1015">
            <v>0</v>
          </cell>
          <cell r="BK1015">
            <v>0</v>
          </cell>
          <cell r="BL1015">
            <v>0</v>
          </cell>
          <cell r="BN1015">
            <v>0</v>
          </cell>
          <cell r="BO1015">
            <v>0</v>
          </cell>
          <cell r="BP1015">
            <v>0</v>
          </cell>
        </row>
        <row r="1016">
          <cell r="BG1016">
            <v>0</v>
          </cell>
          <cell r="BH1016">
            <v>0</v>
          </cell>
          <cell r="BI1016">
            <v>0</v>
          </cell>
          <cell r="BK1016">
            <v>0</v>
          </cell>
          <cell r="BL1016">
            <v>0</v>
          </cell>
          <cell r="BN1016">
            <v>0</v>
          </cell>
          <cell r="BO1016">
            <v>0</v>
          </cell>
          <cell r="BP1016">
            <v>0</v>
          </cell>
        </row>
        <row r="1017">
          <cell r="BG1017">
            <v>0</v>
          </cell>
          <cell r="BH1017">
            <v>0</v>
          </cell>
          <cell r="BI1017">
            <v>0</v>
          </cell>
          <cell r="BK1017">
            <v>0</v>
          </cell>
          <cell r="BL1017">
            <v>0</v>
          </cell>
          <cell r="BN1017">
            <v>0</v>
          </cell>
          <cell r="BO1017">
            <v>0</v>
          </cell>
          <cell r="BP1017">
            <v>0</v>
          </cell>
        </row>
        <row r="1018">
          <cell r="BG1018">
            <v>0</v>
          </cell>
          <cell r="BH1018">
            <v>0</v>
          </cell>
          <cell r="BI1018">
            <v>0</v>
          </cell>
          <cell r="BK1018">
            <v>0</v>
          </cell>
          <cell r="BL1018">
            <v>0</v>
          </cell>
          <cell r="BN1018">
            <v>0</v>
          </cell>
          <cell r="BO1018">
            <v>0</v>
          </cell>
          <cell r="BP1018">
            <v>0</v>
          </cell>
        </row>
        <row r="1019">
          <cell r="BG1019">
            <v>0</v>
          </cell>
          <cell r="BH1019">
            <v>0</v>
          </cell>
          <cell r="BI1019">
            <v>0</v>
          </cell>
          <cell r="BK1019">
            <v>0</v>
          </cell>
          <cell r="BL1019">
            <v>0</v>
          </cell>
          <cell r="BN1019">
            <v>0</v>
          </cell>
          <cell r="BO1019">
            <v>0</v>
          </cell>
          <cell r="BP1019">
            <v>0</v>
          </cell>
        </row>
        <row r="1020">
          <cell r="BG1020">
            <v>0</v>
          </cell>
          <cell r="BH1020">
            <v>0</v>
          </cell>
          <cell r="BI1020">
            <v>0</v>
          </cell>
          <cell r="BK1020">
            <v>0</v>
          </cell>
          <cell r="BL1020">
            <v>0</v>
          </cell>
          <cell r="BN1020">
            <v>0</v>
          </cell>
          <cell r="BO1020">
            <v>0</v>
          </cell>
          <cell r="BP1020">
            <v>0</v>
          </cell>
        </row>
        <row r="1021">
          <cell r="BG1021">
            <v>0</v>
          </cell>
          <cell r="BH1021">
            <v>0</v>
          </cell>
          <cell r="BI1021">
            <v>0</v>
          </cell>
          <cell r="BK1021">
            <v>0</v>
          </cell>
          <cell r="BL1021">
            <v>0</v>
          </cell>
          <cell r="BN1021">
            <v>0</v>
          </cell>
          <cell r="BO1021">
            <v>0</v>
          </cell>
          <cell r="BP1021">
            <v>0</v>
          </cell>
        </row>
        <row r="1022">
          <cell r="BG1022">
            <v>0</v>
          </cell>
          <cell r="BH1022">
            <v>0</v>
          </cell>
          <cell r="BI1022">
            <v>0</v>
          </cell>
          <cell r="BK1022">
            <v>0</v>
          </cell>
          <cell r="BL1022">
            <v>0</v>
          </cell>
          <cell r="BN1022">
            <v>0</v>
          </cell>
          <cell r="BO1022">
            <v>0</v>
          </cell>
          <cell r="BP1022">
            <v>0</v>
          </cell>
        </row>
        <row r="1023">
          <cell r="BG1023">
            <v>0</v>
          </cell>
          <cell r="BH1023">
            <v>0</v>
          </cell>
          <cell r="BI1023">
            <v>0</v>
          </cell>
          <cell r="BK1023">
            <v>0</v>
          </cell>
          <cell r="BL1023">
            <v>0</v>
          </cell>
          <cell r="BN1023">
            <v>0</v>
          </cell>
          <cell r="BO1023">
            <v>0</v>
          </cell>
          <cell r="BP1023">
            <v>0</v>
          </cell>
        </row>
        <row r="1024">
          <cell r="BG1024">
            <v>0</v>
          </cell>
          <cell r="BH1024">
            <v>0</v>
          </cell>
          <cell r="BI1024">
            <v>0</v>
          </cell>
          <cell r="BK1024">
            <v>0</v>
          </cell>
          <cell r="BL1024">
            <v>0</v>
          </cell>
          <cell r="BN1024">
            <v>0</v>
          </cell>
          <cell r="BO1024">
            <v>0</v>
          </cell>
          <cell r="BP1024">
            <v>0</v>
          </cell>
        </row>
        <row r="1025">
          <cell r="BG1025">
            <v>0</v>
          </cell>
          <cell r="BH1025">
            <v>0</v>
          </cell>
          <cell r="BI1025">
            <v>0</v>
          </cell>
          <cell r="BK1025">
            <v>0</v>
          </cell>
          <cell r="BL1025">
            <v>0</v>
          </cell>
          <cell r="BN1025">
            <v>0</v>
          </cell>
          <cell r="BO1025">
            <v>0</v>
          </cell>
          <cell r="BP1025">
            <v>0</v>
          </cell>
        </row>
        <row r="1026">
          <cell r="BG1026">
            <v>0</v>
          </cell>
          <cell r="BH1026">
            <v>0</v>
          </cell>
          <cell r="BI1026">
            <v>0</v>
          </cell>
          <cell r="BK1026">
            <v>0</v>
          </cell>
          <cell r="BL1026">
            <v>0</v>
          </cell>
          <cell r="BN1026">
            <v>0</v>
          </cell>
          <cell r="BO1026">
            <v>0</v>
          </cell>
          <cell r="BP1026">
            <v>0</v>
          </cell>
        </row>
        <row r="1027">
          <cell r="BG1027">
            <v>0</v>
          </cell>
          <cell r="BH1027">
            <v>0</v>
          </cell>
          <cell r="BI1027">
            <v>0</v>
          </cell>
          <cell r="BK1027">
            <v>0</v>
          </cell>
          <cell r="BL1027">
            <v>0</v>
          </cell>
          <cell r="BN1027">
            <v>0</v>
          </cell>
          <cell r="BO1027">
            <v>0</v>
          </cell>
          <cell r="BP1027">
            <v>0</v>
          </cell>
        </row>
        <row r="1028">
          <cell r="BG1028">
            <v>0</v>
          </cell>
          <cell r="BH1028">
            <v>0</v>
          </cell>
          <cell r="BI1028">
            <v>0</v>
          </cell>
          <cell r="BK1028">
            <v>0</v>
          </cell>
          <cell r="BL1028">
            <v>0</v>
          </cell>
          <cell r="BN1028">
            <v>0</v>
          </cell>
          <cell r="BO1028">
            <v>0</v>
          </cell>
          <cell r="BP1028">
            <v>0</v>
          </cell>
        </row>
        <row r="1029">
          <cell r="BG1029">
            <v>0</v>
          </cell>
          <cell r="BH1029">
            <v>0</v>
          </cell>
          <cell r="BI1029">
            <v>0</v>
          </cell>
          <cell r="BK1029">
            <v>0</v>
          </cell>
          <cell r="BL1029">
            <v>0</v>
          </cell>
          <cell r="BN1029">
            <v>0</v>
          </cell>
          <cell r="BO1029">
            <v>0</v>
          </cell>
          <cell r="BP1029">
            <v>0</v>
          </cell>
        </row>
        <row r="1030">
          <cell r="BG1030">
            <v>0</v>
          </cell>
          <cell r="BH1030">
            <v>0</v>
          </cell>
          <cell r="BI1030">
            <v>0</v>
          </cell>
          <cell r="BK1030">
            <v>0</v>
          </cell>
          <cell r="BL1030">
            <v>0</v>
          </cell>
          <cell r="BN1030">
            <v>0</v>
          </cell>
          <cell r="BO1030">
            <v>0</v>
          </cell>
          <cell r="BP1030">
            <v>0</v>
          </cell>
        </row>
        <row r="1031">
          <cell r="BG1031">
            <v>0</v>
          </cell>
          <cell r="BH1031">
            <v>0</v>
          </cell>
          <cell r="BI1031">
            <v>0</v>
          </cell>
          <cell r="BK1031">
            <v>0</v>
          </cell>
          <cell r="BL1031">
            <v>0</v>
          </cell>
          <cell r="BN1031">
            <v>0</v>
          </cell>
          <cell r="BO1031">
            <v>0</v>
          </cell>
          <cell r="BP1031">
            <v>0</v>
          </cell>
        </row>
        <row r="1032">
          <cell r="BG1032">
            <v>0</v>
          </cell>
          <cell r="BH1032">
            <v>0</v>
          </cell>
          <cell r="BI1032">
            <v>0</v>
          </cell>
          <cell r="BK1032">
            <v>0</v>
          </cell>
          <cell r="BL1032">
            <v>0</v>
          </cell>
          <cell r="BN1032">
            <v>0</v>
          </cell>
          <cell r="BO1032">
            <v>0</v>
          </cell>
          <cell r="BP1032">
            <v>0</v>
          </cell>
        </row>
        <row r="1033">
          <cell r="BG1033">
            <v>0</v>
          </cell>
          <cell r="BH1033">
            <v>0</v>
          </cell>
          <cell r="BI1033">
            <v>0</v>
          </cell>
          <cell r="BK1033">
            <v>0</v>
          </cell>
          <cell r="BL1033">
            <v>0</v>
          </cell>
          <cell r="BN1033">
            <v>0</v>
          </cell>
          <cell r="BO1033">
            <v>0</v>
          </cell>
          <cell r="BP1033">
            <v>0</v>
          </cell>
        </row>
        <row r="1034">
          <cell r="BG1034">
            <v>0</v>
          </cell>
          <cell r="BH1034">
            <v>0</v>
          </cell>
          <cell r="BI1034">
            <v>0</v>
          </cell>
          <cell r="BK1034">
            <v>0</v>
          </cell>
          <cell r="BL1034">
            <v>0</v>
          </cell>
          <cell r="BN1034">
            <v>0</v>
          </cell>
          <cell r="BO1034">
            <v>0</v>
          </cell>
          <cell r="BP1034">
            <v>0</v>
          </cell>
        </row>
        <row r="1035">
          <cell r="BG1035">
            <v>0</v>
          </cell>
          <cell r="BH1035">
            <v>0</v>
          </cell>
          <cell r="BI1035">
            <v>0</v>
          </cell>
          <cell r="BK1035">
            <v>0</v>
          </cell>
          <cell r="BL1035">
            <v>0</v>
          </cell>
          <cell r="BN1035">
            <v>0</v>
          </cell>
          <cell r="BO1035">
            <v>0</v>
          </cell>
          <cell r="BP1035">
            <v>0</v>
          </cell>
        </row>
        <row r="1036">
          <cell r="BG1036">
            <v>0</v>
          </cell>
          <cell r="BH1036">
            <v>0</v>
          </cell>
          <cell r="BI1036">
            <v>0</v>
          </cell>
          <cell r="BK1036">
            <v>0</v>
          </cell>
          <cell r="BL1036">
            <v>0</v>
          </cell>
          <cell r="BN1036">
            <v>0</v>
          </cell>
          <cell r="BO1036">
            <v>0</v>
          </cell>
          <cell r="BP1036">
            <v>0</v>
          </cell>
        </row>
        <row r="1037">
          <cell r="BG1037">
            <v>0</v>
          </cell>
          <cell r="BH1037">
            <v>0</v>
          </cell>
          <cell r="BI1037">
            <v>0</v>
          </cell>
          <cell r="BK1037">
            <v>0</v>
          </cell>
          <cell r="BL1037">
            <v>0</v>
          </cell>
          <cell r="BN1037">
            <v>0</v>
          </cell>
          <cell r="BO1037">
            <v>0</v>
          </cell>
          <cell r="BP1037">
            <v>0</v>
          </cell>
        </row>
        <row r="1038">
          <cell r="BG1038">
            <v>0</v>
          </cell>
          <cell r="BH1038">
            <v>0</v>
          </cell>
          <cell r="BI1038">
            <v>0</v>
          </cell>
          <cell r="BK1038">
            <v>0</v>
          </cell>
          <cell r="BL1038">
            <v>0</v>
          </cell>
          <cell r="BN1038">
            <v>0</v>
          </cell>
          <cell r="BO1038">
            <v>0</v>
          </cell>
          <cell r="BP1038">
            <v>0</v>
          </cell>
        </row>
        <row r="1039">
          <cell r="BG1039">
            <v>0</v>
          </cell>
          <cell r="BH1039">
            <v>0</v>
          </cell>
          <cell r="BI1039">
            <v>0</v>
          </cell>
          <cell r="BK1039">
            <v>0</v>
          </cell>
          <cell r="BL1039">
            <v>0</v>
          </cell>
          <cell r="BN1039">
            <v>0</v>
          </cell>
          <cell r="BO1039">
            <v>0</v>
          </cell>
          <cell r="BP1039">
            <v>0</v>
          </cell>
        </row>
        <row r="1040">
          <cell r="BG1040">
            <v>0</v>
          </cell>
          <cell r="BH1040">
            <v>0</v>
          </cell>
          <cell r="BI1040">
            <v>0</v>
          </cell>
          <cell r="BK1040">
            <v>0</v>
          </cell>
          <cell r="BL1040">
            <v>0</v>
          </cell>
          <cell r="BN1040">
            <v>0</v>
          </cell>
          <cell r="BO1040">
            <v>0</v>
          </cell>
          <cell r="BP1040">
            <v>0</v>
          </cell>
        </row>
        <row r="1041">
          <cell r="BG1041">
            <v>0</v>
          </cell>
          <cell r="BH1041">
            <v>0</v>
          </cell>
          <cell r="BI1041">
            <v>0</v>
          </cell>
          <cell r="BK1041">
            <v>0</v>
          </cell>
          <cell r="BL1041">
            <v>0</v>
          </cell>
          <cell r="BN1041">
            <v>0</v>
          </cell>
          <cell r="BO1041">
            <v>0</v>
          </cell>
          <cell r="BP1041">
            <v>0</v>
          </cell>
        </row>
        <row r="1042">
          <cell r="BG1042">
            <v>0</v>
          </cell>
          <cell r="BH1042">
            <v>0</v>
          </cell>
          <cell r="BI1042">
            <v>0</v>
          </cell>
          <cell r="BK1042">
            <v>0</v>
          </cell>
          <cell r="BL1042">
            <v>0</v>
          </cell>
          <cell r="BN1042">
            <v>0</v>
          </cell>
          <cell r="BO1042">
            <v>0</v>
          </cell>
          <cell r="BP1042">
            <v>0</v>
          </cell>
        </row>
        <row r="1043">
          <cell r="BG1043">
            <v>0</v>
          </cell>
          <cell r="BH1043">
            <v>0</v>
          </cell>
          <cell r="BI1043">
            <v>0</v>
          </cell>
          <cell r="BK1043">
            <v>0</v>
          </cell>
          <cell r="BL1043">
            <v>0</v>
          </cell>
          <cell r="BN1043">
            <v>0</v>
          </cell>
          <cell r="BO1043">
            <v>0</v>
          </cell>
          <cell r="BP1043">
            <v>0</v>
          </cell>
        </row>
        <row r="1044">
          <cell r="BG1044">
            <v>0</v>
          </cell>
          <cell r="BH1044">
            <v>0</v>
          </cell>
          <cell r="BI1044">
            <v>0</v>
          </cell>
          <cell r="BK1044">
            <v>0</v>
          </cell>
          <cell r="BL1044">
            <v>0</v>
          </cell>
          <cell r="BN1044">
            <v>0</v>
          </cell>
          <cell r="BO1044">
            <v>0</v>
          </cell>
          <cell r="BP1044">
            <v>0</v>
          </cell>
        </row>
        <row r="1045">
          <cell r="BG1045">
            <v>0</v>
          </cell>
          <cell r="BH1045">
            <v>0</v>
          </cell>
          <cell r="BI1045">
            <v>0</v>
          </cell>
          <cell r="BK1045">
            <v>0</v>
          </cell>
          <cell r="BL1045">
            <v>0</v>
          </cell>
          <cell r="BN1045">
            <v>0</v>
          </cell>
          <cell r="BO1045">
            <v>0</v>
          </cell>
          <cell r="BP1045">
            <v>0</v>
          </cell>
        </row>
        <row r="1046">
          <cell r="BG1046">
            <v>0</v>
          </cell>
          <cell r="BH1046">
            <v>0</v>
          </cell>
          <cell r="BI1046">
            <v>0</v>
          </cell>
          <cell r="BK1046">
            <v>0</v>
          </cell>
          <cell r="BL1046">
            <v>0</v>
          </cell>
          <cell r="BN1046">
            <v>0</v>
          </cell>
          <cell r="BO1046">
            <v>0</v>
          </cell>
          <cell r="BP1046">
            <v>0</v>
          </cell>
        </row>
        <row r="1047">
          <cell r="BG1047">
            <v>0</v>
          </cell>
          <cell r="BH1047">
            <v>0</v>
          </cell>
          <cell r="BI1047">
            <v>0</v>
          </cell>
          <cell r="BK1047">
            <v>0</v>
          </cell>
          <cell r="BL1047">
            <v>0</v>
          </cell>
          <cell r="BN1047">
            <v>0</v>
          </cell>
          <cell r="BO1047">
            <v>0</v>
          </cell>
          <cell r="BP1047">
            <v>0</v>
          </cell>
        </row>
        <row r="1048">
          <cell r="BG1048">
            <v>0</v>
          </cell>
          <cell r="BH1048">
            <v>0</v>
          </cell>
          <cell r="BI1048">
            <v>0</v>
          </cell>
          <cell r="BK1048">
            <v>0</v>
          </cell>
          <cell r="BL1048">
            <v>0</v>
          </cell>
          <cell r="BN1048">
            <v>0</v>
          </cell>
          <cell r="BO1048">
            <v>0</v>
          </cell>
          <cell r="BP1048">
            <v>0</v>
          </cell>
        </row>
        <row r="1049">
          <cell r="BG1049">
            <v>0</v>
          </cell>
          <cell r="BH1049">
            <v>0</v>
          </cell>
          <cell r="BI1049">
            <v>0</v>
          </cell>
          <cell r="BK1049">
            <v>0</v>
          </cell>
          <cell r="BL1049">
            <v>0</v>
          </cell>
          <cell r="BN1049">
            <v>0</v>
          </cell>
          <cell r="BO1049">
            <v>0</v>
          </cell>
          <cell r="BP1049">
            <v>0</v>
          </cell>
        </row>
        <row r="1050">
          <cell r="BG1050">
            <v>0</v>
          </cell>
          <cell r="BH1050">
            <v>0</v>
          </cell>
          <cell r="BI1050">
            <v>0</v>
          </cell>
          <cell r="BK1050">
            <v>0</v>
          </cell>
          <cell r="BL1050">
            <v>0</v>
          </cell>
          <cell r="BN1050">
            <v>0</v>
          </cell>
          <cell r="BO1050">
            <v>0</v>
          </cell>
          <cell r="BP1050">
            <v>0</v>
          </cell>
        </row>
        <row r="1051">
          <cell r="BG1051">
            <v>0</v>
          </cell>
          <cell r="BH1051">
            <v>0</v>
          </cell>
          <cell r="BI1051">
            <v>0</v>
          </cell>
          <cell r="BK1051">
            <v>0</v>
          </cell>
          <cell r="BL1051">
            <v>0</v>
          </cell>
          <cell r="BN1051">
            <v>0</v>
          </cell>
          <cell r="BO1051">
            <v>0</v>
          </cell>
          <cell r="BP1051">
            <v>0</v>
          </cell>
        </row>
        <row r="1052">
          <cell r="BG1052">
            <v>0</v>
          </cell>
          <cell r="BH1052">
            <v>0</v>
          </cell>
          <cell r="BI1052">
            <v>0</v>
          </cell>
          <cell r="BK1052">
            <v>0</v>
          </cell>
          <cell r="BL1052">
            <v>0</v>
          </cell>
          <cell r="BN1052">
            <v>0</v>
          </cell>
          <cell r="BO1052">
            <v>0</v>
          </cell>
          <cell r="BP1052">
            <v>0</v>
          </cell>
        </row>
        <row r="1053">
          <cell r="BG1053">
            <v>0</v>
          </cell>
          <cell r="BH1053">
            <v>0</v>
          </cell>
          <cell r="BI1053">
            <v>0</v>
          </cell>
          <cell r="BK1053">
            <v>0</v>
          </cell>
          <cell r="BL1053">
            <v>0</v>
          </cell>
          <cell r="BN1053">
            <v>0</v>
          </cell>
          <cell r="BO1053">
            <v>0</v>
          </cell>
          <cell r="BP1053">
            <v>0</v>
          </cell>
        </row>
        <row r="1054">
          <cell r="BG1054">
            <v>0</v>
          </cell>
          <cell r="BH1054">
            <v>0</v>
          </cell>
          <cell r="BI1054">
            <v>0</v>
          </cell>
          <cell r="BK1054">
            <v>0</v>
          </cell>
          <cell r="BL1054">
            <v>0</v>
          </cell>
          <cell r="BN1054">
            <v>0</v>
          </cell>
          <cell r="BO1054">
            <v>0</v>
          </cell>
          <cell r="BP1054">
            <v>0</v>
          </cell>
        </row>
        <row r="1055">
          <cell r="BG1055">
            <v>0</v>
          </cell>
          <cell r="BH1055">
            <v>0</v>
          </cell>
          <cell r="BI1055">
            <v>0</v>
          </cell>
          <cell r="BK1055">
            <v>0</v>
          </cell>
          <cell r="BL1055">
            <v>0</v>
          </cell>
          <cell r="BN1055">
            <v>0</v>
          </cell>
          <cell r="BO1055">
            <v>0</v>
          </cell>
          <cell r="BP1055">
            <v>0</v>
          </cell>
        </row>
        <row r="1056">
          <cell r="BG1056">
            <v>0</v>
          </cell>
          <cell r="BH1056">
            <v>0</v>
          </cell>
          <cell r="BI1056">
            <v>0</v>
          </cell>
          <cell r="BK1056">
            <v>0</v>
          </cell>
          <cell r="BL1056">
            <v>0</v>
          </cell>
          <cell r="BN1056">
            <v>0</v>
          </cell>
          <cell r="BO1056">
            <v>0</v>
          </cell>
          <cell r="BP1056">
            <v>0</v>
          </cell>
        </row>
        <row r="1057">
          <cell r="BG1057">
            <v>0</v>
          </cell>
          <cell r="BH1057">
            <v>0</v>
          </cell>
          <cell r="BI1057">
            <v>0</v>
          </cell>
          <cell r="BK1057">
            <v>0</v>
          </cell>
          <cell r="BL1057">
            <v>0</v>
          </cell>
          <cell r="BN1057">
            <v>0</v>
          </cell>
          <cell r="BO1057">
            <v>0</v>
          </cell>
          <cell r="BP1057">
            <v>0</v>
          </cell>
        </row>
        <row r="1058">
          <cell r="BG1058">
            <v>0</v>
          </cell>
          <cell r="BH1058">
            <v>0</v>
          </cell>
          <cell r="BI1058">
            <v>0</v>
          </cell>
          <cell r="BK1058">
            <v>0</v>
          </cell>
          <cell r="BL1058">
            <v>0</v>
          </cell>
          <cell r="BN1058">
            <v>0</v>
          </cell>
          <cell r="BO1058">
            <v>0</v>
          </cell>
          <cell r="BP1058">
            <v>0</v>
          </cell>
        </row>
        <row r="1059">
          <cell r="BG1059">
            <v>0</v>
          </cell>
          <cell r="BH1059">
            <v>0</v>
          </cell>
          <cell r="BI1059">
            <v>0</v>
          </cell>
          <cell r="BK1059">
            <v>0</v>
          </cell>
          <cell r="BL1059">
            <v>0</v>
          </cell>
          <cell r="BN1059">
            <v>0</v>
          </cell>
          <cell r="BO1059">
            <v>0</v>
          </cell>
          <cell r="BP1059">
            <v>0</v>
          </cell>
        </row>
        <row r="1060">
          <cell r="BG1060">
            <v>0</v>
          </cell>
          <cell r="BH1060">
            <v>0</v>
          </cell>
          <cell r="BI1060">
            <v>0</v>
          </cell>
          <cell r="BK1060">
            <v>0</v>
          </cell>
          <cell r="BL1060">
            <v>0</v>
          </cell>
          <cell r="BN1060">
            <v>0</v>
          </cell>
          <cell r="BO1060">
            <v>0</v>
          </cell>
          <cell r="BP1060">
            <v>0</v>
          </cell>
        </row>
        <row r="1061">
          <cell r="BG1061">
            <v>0</v>
          </cell>
          <cell r="BH1061">
            <v>0</v>
          </cell>
          <cell r="BI1061">
            <v>0</v>
          </cell>
          <cell r="BK1061">
            <v>0</v>
          </cell>
          <cell r="BL1061">
            <v>0</v>
          </cell>
          <cell r="BN1061">
            <v>0</v>
          </cell>
          <cell r="BO1061">
            <v>0</v>
          </cell>
          <cell r="BP1061">
            <v>0</v>
          </cell>
        </row>
        <row r="1062">
          <cell r="BG1062">
            <v>0</v>
          </cell>
          <cell r="BH1062">
            <v>0</v>
          </cell>
          <cell r="BI1062">
            <v>0</v>
          </cell>
          <cell r="BK1062">
            <v>0</v>
          </cell>
          <cell r="BL1062">
            <v>0</v>
          </cell>
          <cell r="BN1062">
            <v>0</v>
          </cell>
          <cell r="BO1062">
            <v>0</v>
          </cell>
          <cell r="BP1062">
            <v>0</v>
          </cell>
        </row>
        <row r="1063">
          <cell r="BG1063">
            <v>0</v>
          </cell>
          <cell r="BH1063">
            <v>0</v>
          </cell>
          <cell r="BI1063">
            <v>0</v>
          </cell>
          <cell r="BK1063">
            <v>0</v>
          </cell>
          <cell r="BL1063">
            <v>0</v>
          </cell>
          <cell r="BN1063">
            <v>0</v>
          </cell>
          <cell r="BO1063">
            <v>0</v>
          </cell>
          <cell r="BP1063">
            <v>0</v>
          </cell>
        </row>
        <row r="1064">
          <cell r="BG1064">
            <v>0</v>
          </cell>
          <cell r="BH1064">
            <v>0</v>
          </cell>
          <cell r="BI1064">
            <v>0</v>
          </cell>
          <cell r="BK1064">
            <v>0</v>
          </cell>
          <cell r="BL1064">
            <v>0</v>
          </cell>
          <cell r="BN1064">
            <v>0</v>
          </cell>
          <cell r="BO1064">
            <v>0</v>
          </cell>
          <cell r="BP1064">
            <v>0</v>
          </cell>
        </row>
        <row r="1065">
          <cell r="BG1065">
            <v>0</v>
          </cell>
          <cell r="BH1065">
            <v>0</v>
          </cell>
          <cell r="BI1065">
            <v>0</v>
          </cell>
          <cell r="BK1065">
            <v>0</v>
          </cell>
          <cell r="BL1065">
            <v>0</v>
          </cell>
          <cell r="BN1065">
            <v>0</v>
          </cell>
          <cell r="BO1065">
            <v>0</v>
          </cell>
          <cell r="BP1065">
            <v>0</v>
          </cell>
        </row>
        <row r="1066">
          <cell r="BG1066">
            <v>0</v>
          </cell>
          <cell r="BH1066">
            <v>0</v>
          </cell>
          <cell r="BI1066">
            <v>0</v>
          </cell>
          <cell r="BK1066">
            <v>0</v>
          </cell>
          <cell r="BL1066">
            <v>0</v>
          </cell>
          <cell r="BN1066">
            <v>0</v>
          </cell>
          <cell r="BO1066">
            <v>0</v>
          </cell>
          <cell r="BP1066">
            <v>0</v>
          </cell>
        </row>
        <row r="1067">
          <cell r="BG1067">
            <v>0</v>
          </cell>
          <cell r="BH1067">
            <v>0</v>
          </cell>
          <cell r="BI1067">
            <v>0</v>
          </cell>
          <cell r="BK1067">
            <v>0</v>
          </cell>
          <cell r="BL1067">
            <v>0</v>
          </cell>
          <cell r="BN1067">
            <v>0</v>
          </cell>
          <cell r="BO1067">
            <v>0</v>
          </cell>
          <cell r="BP1067">
            <v>0</v>
          </cell>
        </row>
        <row r="1068">
          <cell r="BG1068">
            <v>0</v>
          </cell>
          <cell r="BH1068">
            <v>0</v>
          </cell>
          <cell r="BI1068">
            <v>0</v>
          </cell>
          <cell r="BK1068">
            <v>0</v>
          </cell>
          <cell r="BL1068">
            <v>0</v>
          </cell>
          <cell r="BN1068">
            <v>0</v>
          </cell>
          <cell r="BO1068">
            <v>0</v>
          </cell>
          <cell r="BP1068">
            <v>0</v>
          </cell>
        </row>
        <row r="1069">
          <cell r="BG1069">
            <v>0</v>
          </cell>
          <cell r="BH1069">
            <v>0</v>
          </cell>
          <cell r="BI1069">
            <v>0</v>
          </cell>
          <cell r="BK1069">
            <v>0</v>
          </cell>
          <cell r="BL1069">
            <v>0</v>
          </cell>
          <cell r="BN1069">
            <v>0</v>
          </cell>
          <cell r="BO1069">
            <v>0</v>
          </cell>
          <cell r="BP1069">
            <v>0</v>
          </cell>
        </row>
        <row r="1070">
          <cell r="BG1070">
            <v>0</v>
          </cell>
          <cell r="BH1070">
            <v>0</v>
          </cell>
          <cell r="BI1070">
            <v>0</v>
          </cell>
          <cell r="BK1070">
            <v>0</v>
          </cell>
          <cell r="BL1070">
            <v>0</v>
          </cell>
          <cell r="BN1070">
            <v>0</v>
          </cell>
          <cell r="BO1070">
            <v>0</v>
          </cell>
          <cell r="BP1070">
            <v>0</v>
          </cell>
        </row>
        <row r="1071">
          <cell r="BG1071">
            <v>0</v>
          </cell>
          <cell r="BH1071">
            <v>0</v>
          </cell>
          <cell r="BI1071">
            <v>0</v>
          </cell>
          <cell r="BK1071">
            <v>0</v>
          </cell>
          <cell r="BL1071">
            <v>0</v>
          </cell>
          <cell r="BN1071">
            <v>0</v>
          </cell>
          <cell r="BO1071">
            <v>0</v>
          </cell>
          <cell r="BP1071">
            <v>0</v>
          </cell>
        </row>
        <row r="1072">
          <cell r="BG1072">
            <v>0</v>
          </cell>
          <cell r="BH1072">
            <v>0</v>
          </cell>
          <cell r="BI1072">
            <v>0</v>
          </cell>
          <cell r="BK1072">
            <v>0</v>
          </cell>
          <cell r="BL1072">
            <v>0</v>
          </cell>
          <cell r="BN1072">
            <v>0</v>
          </cell>
          <cell r="BO1072">
            <v>0</v>
          </cell>
          <cell r="BP1072">
            <v>0</v>
          </cell>
        </row>
        <row r="1073">
          <cell r="BG1073">
            <v>0</v>
          </cell>
          <cell r="BH1073">
            <v>0</v>
          </cell>
          <cell r="BI1073">
            <v>0</v>
          </cell>
          <cell r="BK1073">
            <v>0</v>
          </cell>
          <cell r="BL1073">
            <v>0</v>
          </cell>
          <cell r="BN1073">
            <v>0</v>
          </cell>
          <cell r="BO1073">
            <v>0</v>
          </cell>
          <cell r="BP1073">
            <v>0</v>
          </cell>
        </row>
        <row r="1074">
          <cell r="BG1074">
            <v>0</v>
          </cell>
          <cell r="BH1074">
            <v>0</v>
          </cell>
          <cell r="BI1074">
            <v>0</v>
          </cell>
          <cell r="BK1074">
            <v>0</v>
          </cell>
          <cell r="BL1074">
            <v>0</v>
          </cell>
          <cell r="BN1074">
            <v>0</v>
          </cell>
          <cell r="BO1074">
            <v>0</v>
          </cell>
          <cell r="BP1074">
            <v>0</v>
          </cell>
        </row>
        <row r="1075">
          <cell r="BG1075">
            <v>0</v>
          </cell>
          <cell r="BH1075">
            <v>0</v>
          </cell>
          <cell r="BI1075">
            <v>0</v>
          </cell>
          <cell r="BK1075">
            <v>0</v>
          </cell>
          <cell r="BL1075">
            <v>0</v>
          </cell>
          <cell r="BN1075">
            <v>0</v>
          </cell>
          <cell r="BO1075">
            <v>0</v>
          </cell>
          <cell r="BP1075">
            <v>0</v>
          </cell>
        </row>
        <row r="1076">
          <cell r="BG1076">
            <v>0</v>
          </cell>
          <cell r="BH1076">
            <v>0</v>
          </cell>
          <cell r="BI1076">
            <v>0</v>
          </cell>
          <cell r="BK1076">
            <v>0</v>
          </cell>
          <cell r="BL1076">
            <v>0</v>
          </cell>
          <cell r="BN1076">
            <v>0</v>
          </cell>
          <cell r="BO1076">
            <v>0</v>
          </cell>
          <cell r="BP1076">
            <v>0</v>
          </cell>
        </row>
        <row r="1077">
          <cell r="BG1077">
            <v>0</v>
          </cell>
          <cell r="BH1077">
            <v>0</v>
          </cell>
          <cell r="BI1077">
            <v>0</v>
          </cell>
          <cell r="BK1077">
            <v>0</v>
          </cell>
          <cell r="BL1077">
            <v>0</v>
          </cell>
          <cell r="BN1077">
            <v>0</v>
          </cell>
          <cell r="BO1077">
            <v>0</v>
          </cell>
          <cell r="BP1077">
            <v>0</v>
          </cell>
        </row>
        <row r="1078">
          <cell r="BG1078">
            <v>0</v>
          </cell>
          <cell r="BH1078">
            <v>0</v>
          </cell>
          <cell r="BI1078">
            <v>0</v>
          </cell>
          <cell r="BK1078">
            <v>0</v>
          </cell>
          <cell r="BL1078">
            <v>0</v>
          </cell>
          <cell r="BN1078">
            <v>0</v>
          </cell>
          <cell r="BO1078">
            <v>0</v>
          </cell>
          <cell r="BP1078">
            <v>0</v>
          </cell>
        </row>
        <row r="1079">
          <cell r="BG1079">
            <v>0</v>
          </cell>
          <cell r="BH1079">
            <v>0</v>
          </cell>
          <cell r="BI1079">
            <v>0</v>
          </cell>
          <cell r="BK1079">
            <v>0</v>
          </cell>
          <cell r="BL1079">
            <v>0</v>
          </cell>
          <cell r="BN1079">
            <v>0</v>
          </cell>
          <cell r="BO1079">
            <v>0</v>
          </cell>
          <cell r="BP1079">
            <v>0</v>
          </cell>
        </row>
        <row r="1080">
          <cell r="BG1080">
            <v>0</v>
          </cell>
          <cell r="BH1080">
            <v>0</v>
          </cell>
          <cell r="BI1080">
            <v>0</v>
          </cell>
          <cell r="BK1080">
            <v>0</v>
          </cell>
          <cell r="BL1080">
            <v>0</v>
          </cell>
          <cell r="BN1080">
            <v>0</v>
          </cell>
          <cell r="BO1080">
            <v>0</v>
          </cell>
          <cell r="BP1080">
            <v>0</v>
          </cell>
        </row>
        <row r="1081">
          <cell r="BG1081">
            <v>0</v>
          </cell>
          <cell r="BH1081">
            <v>0</v>
          </cell>
          <cell r="BI1081">
            <v>0</v>
          </cell>
          <cell r="BK1081">
            <v>0</v>
          </cell>
          <cell r="BL1081">
            <v>0</v>
          </cell>
          <cell r="BN1081">
            <v>0</v>
          </cell>
          <cell r="BO1081">
            <v>0</v>
          </cell>
          <cell r="BP1081">
            <v>0</v>
          </cell>
        </row>
        <row r="1082">
          <cell r="BG1082">
            <v>0</v>
          </cell>
          <cell r="BH1082">
            <v>0</v>
          </cell>
          <cell r="BI1082">
            <v>0</v>
          </cell>
          <cell r="BK1082">
            <v>0</v>
          </cell>
          <cell r="BL1082">
            <v>0</v>
          </cell>
          <cell r="BN1082">
            <v>0</v>
          </cell>
          <cell r="BO1082">
            <v>0</v>
          </cell>
          <cell r="BP1082">
            <v>0</v>
          </cell>
        </row>
        <row r="1083">
          <cell r="BG1083">
            <v>0</v>
          </cell>
          <cell r="BH1083">
            <v>0</v>
          </cell>
          <cell r="BI1083">
            <v>0</v>
          </cell>
          <cell r="BK1083">
            <v>0</v>
          </cell>
          <cell r="BL1083">
            <v>0</v>
          </cell>
          <cell r="BN1083">
            <v>0</v>
          </cell>
          <cell r="BO1083">
            <v>0</v>
          </cell>
          <cell r="BP1083">
            <v>0</v>
          </cell>
        </row>
        <row r="1084">
          <cell r="BG1084">
            <v>0</v>
          </cell>
          <cell r="BH1084">
            <v>0</v>
          </cell>
          <cell r="BI1084">
            <v>0</v>
          </cell>
          <cell r="BK1084">
            <v>0</v>
          </cell>
          <cell r="BL1084">
            <v>0</v>
          </cell>
          <cell r="BN1084">
            <v>0</v>
          </cell>
          <cell r="BO1084">
            <v>0</v>
          </cell>
          <cell r="BP1084">
            <v>0</v>
          </cell>
        </row>
        <row r="1085">
          <cell r="BG1085">
            <v>0</v>
          </cell>
          <cell r="BH1085">
            <v>0</v>
          </cell>
          <cell r="BI1085">
            <v>0</v>
          </cell>
          <cell r="BK1085">
            <v>0</v>
          </cell>
          <cell r="BL1085">
            <v>0</v>
          </cell>
          <cell r="BN1085">
            <v>0</v>
          </cell>
          <cell r="BO1085">
            <v>0</v>
          </cell>
          <cell r="BP1085">
            <v>0</v>
          </cell>
        </row>
        <row r="1086">
          <cell r="BG1086">
            <v>0</v>
          </cell>
          <cell r="BH1086">
            <v>0</v>
          </cell>
          <cell r="BI1086">
            <v>0</v>
          </cell>
          <cell r="BK1086">
            <v>0</v>
          </cell>
          <cell r="BL1086">
            <v>0</v>
          </cell>
          <cell r="BN1086">
            <v>0</v>
          </cell>
          <cell r="BO1086">
            <v>0</v>
          </cell>
          <cell r="BP1086">
            <v>0</v>
          </cell>
        </row>
        <row r="1087">
          <cell r="BG1087">
            <v>0</v>
          </cell>
          <cell r="BH1087">
            <v>0</v>
          </cell>
          <cell r="BI1087">
            <v>0</v>
          </cell>
          <cell r="BK1087">
            <v>0</v>
          </cell>
          <cell r="BL1087">
            <v>0</v>
          </cell>
          <cell r="BN1087">
            <v>0</v>
          </cell>
          <cell r="BO1087">
            <v>0</v>
          </cell>
          <cell r="BP1087">
            <v>0</v>
          </cell>
        </row>
        <row r="1088">
          <cell r="BG1088">
            <v>0</v>
          </cell>
          <cell r="BH1088">
            <v>0</v>
          </cell>
          <cell r="BI1088">
            <v>0</v>
          </cell>
          <cell r="BK1088">
            <v>0</v>
          </cell>
          <cell r="BL1088">
            <v>0</v>
          </cell>
          <cell r="BN1088">
            <v>0</v>
          </cell>
          <cell r="BO1088">
            <v>0</v>
          </cell>
          <cell r="BP1088">
            <v>0</v>
          </cell>
        </row>
        <row r="1089">
          <cell r="BG1089">
            <v>0</v>
          </cell>
          <cell r="BH1089">
            <v>0</v>
          </cell>
          <cell r="BI1089">
            <v>0</v>
          </cell>
          <cell r="BK1089">
            <v>0</v>
          </cell>
          <cell r="BL1089">
            <v>0</v>
          </cell>
          <cell r="BN1089">
            <v>0</v>
          </cell>
          <cell r="BO1089">
            <v>0</v>
          </cell>
          <cell r="BP1089">
            <v>0</v>
          </cell>
        </row>
        <row r="1090">
          <cell r="BG1090">
            <v>0</v>
          </cell>
          <cell r="BH1090">
            <v>0</v>
          </cell>
          <cell r="BI1090">
            <v>0</v>
          </cell>
          <cell r="BK1090">
            <v>0</v>
          </cell>
          <cell r="BL1090">
            <v>0</v>
          </cell>
          <cell r="BN1090">
            <v>0</v>
          </cell>
          <cell r="BO1090">
            <v>0</v>
          </cell>
          <cell r="BP1090">
            <v>0</v>
          </cell>
        </row>
        <row r="1091">
          <cell r="BG1091">
            <v>0</v>
          </cell>
          <cell r="BH1091">
            <v>0</v>
          </cell>
          <cell r="BI1091">
            <v>0</v>
          </cell>
          <cell r="BK1091">
            <v>0</v>
          </cell>
          <cell r="BL1091">
            <v>0</v>
          </cell>
          <cell r="BN1091">
            <v>0</v>
          </cell>
          <cell r="BO1091">
            <v>0</v>
          </cell>
          <cell r="BP1091">
            <v>0</v>
          </cell>
        </row>
        <row r="1092">
          <cell r="BG1092">
            <v>0</v>
          </cell>
          <cell r="BH1092">
            <v>0</v>
          </cell>
          <cell r="BI1092">
            <v>0</v>
          </cell>
          <cell r="BK1092">
            <v>0</v>
          </cell>
          <cell r="BL1092">
            <v>0</v>
          </cell>
          <cell r="BN1092">
            <v>0</v>
          </cell>
          <cell r="BO1092">
            <v>0</v>
          </cell>
          <cell r="BP1092">
            <v>0</v>
          </cell>
        </row>
        <row r="1093">
          <cell r="BG1093">
            <v>0</v>
          </cell>
          <cell r="BH1093">
            <v>0</v>
          </cell>
          <cell r="BI1093">
            <v>0</v>
          </cell>
          <cell r="BK1093">
            <v>0</v>
          </cell>
          <cell r="BL1093">
            <v>0</v>
          </cell>
          <cell r="BN1093">
            <v>0</v>
          </cell>
          <cell r="BO1093">
            <v>0</v>
          </cell>
          <cell r="BP1093">
            <v>0</v>
          </cell>
        </row>
        <row r="1094">
          <cell r="BG1094">
            <v>0</v>
          </cell>
          <cell r="BH1094">
            <v>0</v>
          </cell>
          <cell r="BI1094">
            <v>0</v>
          </cell>
          <cell r="BK1094">
            <v>0</v>
          </cell>
          <cell r="BL1094">
            <v>0</v>
          </cell>
          <cell r="BN1094">
            <v>0</v>
          </cell>
          <cell r="BO1094">
            <v>0</v>
          </cell>
          <cell r="BP1094">
            <v>0</v>
          </cell>
        </row>
        <row r="1095">
          <cell r="BG1095">
            <v>0</v>
          </cell>
          <cell r="BH1095">
            <v>0</v>
          </cell>
          <cell r="BI1095">
            <v>0</v>
          </cell>
          <cell r="BK1095">
            <v>0</v>
          </cell>
          <cell r="BL1095">
            <v>0</v>
          </cell>
          <cell r="BN1095">
            <v>0</v>
          </cell>
          <cell r="BO1095">
            <v>0</v>
          </cell>
          <cell r="BP1095">
            <v>0</v>
          </cell>
        </row>
        <row r="1096">
          <cell r="BG1096">
            <v>0</v>
          </cell>
          <cell r="BH1096">
            <v>0</v>
          </cell>
          <cell r="BI1096">
            <v>0</v>
          </cell>
          <cell r="BK1096">
            <v>0</v>
          </cell>
          <cell r="BL1096">
            <v>0</v>
          </cell>
          <cell r="BN1096">
            <v>0</v>
          </cell>
          <cell r="BO1096">
            <v>0</v>
          </cell>
          <cell r="BP1096">
            <v>0</v>
          </cell>
        </row>
        <row r="1097">
          <cell r="BG1097">
            <v>0</v>
          </cell>
          <cell r="BH1097">
            <v>0</v>
          </cell>
          <cell r="BI1097">
            <v>0</v>
          </cell>
          <cell r="BK1097">
            <v>0</v>
          </cell>
          <cell r="BL1097">
            <v>0</v>
          </cell>
          <cell r="BN1097">
            <v>0</v>
          </cell>
          <cell r="BO1097">
            <v>0</v>
          </cell>
          <cell r="BP1097">
            <v>0</v>
          </cell>
        </row>
        <row r="1098">
          <cell r="BG1098">
            <v>0</v>
          </cell>
          <cell r="BH1098">
            <v>0</v>
          </cell>
          <cell r="BI1098">
            <v>0</v>
          </cell>
          <cell r="BK1098">
            <v>0</v>
          </cell>
          <cell r="BL1098">
            <v>0</v>
          </cell>
          <cell r="BN1098">
            <v>0</v>
          </cell>
          <cell r="BO1098">
            <v>0</v>
          </cell>
          <cell r="BP1098">
            <v>0</v>
          </cell>
        </row>
        <row r="1099">
          <cell r="BG1099">
            <v>0</v>
          </cell>
          <cell r="BH1099">
            <v>0</v>
          </cell>
          <cell r="BI1099">
            <v>0</v>
          </cell>
          <cell r="BK1099">
            <v>0</v>
          </cell>
          <cell r="BL1099">
            <v>0</v>
          </cell>
          <cell r="BN1099">
            <v>0</v>
          </cell>
          <cell r="BO1099">
            <v>0</v>
          </cell>
          <cell r="BP1099">
            <v>0</v>
          </cell>
        </row>
        <row r="1100">
          <cell r="BG1100">
            <v>0</v>
          </cell>
          <cell r="BH1100">
            <v>0</v>
          </cell>
          <cell r="BI1100">
            <v>0</v>
          </cell>
          <cell r="BK1100">
            <v>0</v>
          </cell>
          <cell r="BL1100">
            <v>0</v>
          </cell>
          <cell r="BN1100">
            <v>0</v>
          </cell>
          <cell r="BO1100">
            <v>0</v>
          </cell>
          <cell r="BP1100">
            <v>0</v>
          </cell>
        </row>
        <row r="1101">
          <cell r="BG1101">
            <v>0</v>
          </cell>
          <cell r="BH1101">
            <v>0</v>
          </cell>
          <cell r="BI1101">
            <v>0</v>
          </cell>
          <cell r="BK1101">
            <v>0</v>
          </cell>
          <cell r="BL1101">
            <v>0</v>
          </cell>
          <cell r="BN1101">
            <v>0</v>
          </cell>
          <cell r="BO1101">
            <v>0</v>
          </cell>
          <cell r="BP1101">
            <v>0</v>
          </cell>
        </row>
        <row r="1102">
          <cell r="BG1102">
            <v>0</v>
          </cell>
          <cell r="BH1102">
            <v>0</v>
          </cell>
          <cell r="BI1102">
            <v>0</v>
          </cell>
          <cell r="BK1102">
            <v>0</v>
          </cell>
          <cell r="BL1102">
            <v>0</v>
          </cell>
          <cell r="BN1102">
            <v>0</v>
          </cell>
          <cell r="BO1102">
            <v>0</v>
          </cell>
          <cell r="BP1102">
            <v>0</v>
          </cell>
        </row>
        <row r="1103">
          <cell r="BG1103">
            <v>0</v>
          </cell>
          <cell r="BH1103">
            <v>0</v>
          </cell>
          <cell r="BI1103">
            <v>0</v>
          </cell>
          <cell r="BK1103">
            <v>0</v>
          </cell>
          <cell r="BL1103">
            <v>0</v>
          </cell>
          <cell r="BN1103">
            <v>0</v>
          </cell>
          <cell r="BO1103">
            <v>0</v>
          </cell>
          <cell r="BP1103">
            <v>0</v>
          </cell>
        </row>
        <row r="1104">
          <cell r="BG1104">
            <v>0</v>
          </cell>
          <cell r="BH1104">
            <v>0</v>
          </cell>
          <cell r="BI1104">
            <v>0</v>
          </cell>
          <cell r="BK1104">
            <v>0</v>
          </cell>
          <cell r="BL1104">
            <v>0</v>
          </cell>
          <cell r="BN1104">
            <v>0</v>
          </cell>
          <cell r="BO1104">
            <v>0</v>
          </cell>
          <cell r="BP1104">
            <v>0</v>
          </cell>
        </row>
        <row r="1105">
          <cell r="BG1105">
            <v>0</v>
          </cell>
          <cell r="BH1105">
            <v>0</v>
          </cell>
          <cell r="BI1105">
            <v>0</v>
          </cell>
          <cell r="BK1105">
            <v>0</v>
          </cell>
          <cell r="BL1105">
            <v>0</v>
          </cell>
          <cell r="BN1105">
            <v>0</v>
          </cell>
          <cell r="BO1105">
            <v>0</v>
          </cell>
          <cell r="BP1105">
            <v>0</v>
          </cell>
        </row>
        <row r="1106">
          <cell r="BG1106">
            <v>0</v>
          </cell>
          <cell r="BH1106">
            <v>0</v>
          </cell>
          <cell r="BI1106">
            <v>0</v>
          </cell>
          <cell r="BK1106">
            <v>0</v>
          </cell>
          <cell r="BL1106">
            <v>0</v>
          </cell>
          <cell r="BN1106">
            <v>0</v>
          </cell>
          <cell r="BO1106">
            <v>0</v>
          </cell>
          <cell r="BP1106">
            <v>0</v>
          </cell>
        </row>
        <row r="1107">
          <cell r="BG1107">
            <v>0</v>
          </cell>
          <cell r="BH1107">
            <v>0</v>
          </cell>
          <cell r="BI1107">
            <v>0</v>
          </cell>
          <cell r="BK1107">
            <v>0</v>
          </cell>
          <cell r="BL1107">
            <v>0</v>
          </cell>
          <cell r="BN1107">
            <v>0</v>
          </cell>
          <cell r="BO1107">
            <v>0</v>
          </cell>
          <cell r="BP1107">
            <v>0</v>
          </cell>
        </row>
        <row r="1108">
          <cell r="BG1108">
            <v>0</v>
          </cell>
          <cell r="BH1108">
            <v>0</v>
          </cell>
          <cell r="BI1108">
            <v>0</v>
          </cell>
          <cell r="BK1108">
            <v>0</v>
          </cell>
          <cell r="BL1108">
            <v>0</v>
          </cell>
          <cell r="BN1108">
            <v>0</v>
          </cell>
          <cell r="BO1108">
            <v>0</v>
          </cell>
          <cell r="BP1108">
            <v>0</v>
          </cell>
        </row>
        <row r="1109">
          <cell r="BG1109">
            <v>0</v>
          </cell>
          <cell r="BH1109">
            <v>0</v>
          </cell>
          <cell r="BI1109">
            <v>0</v>
          </cell>
          <cell r="BK1109">
            <v>0</v>
          </cell>
          <cell r="BL1109">
            <v>0</v>
          </cell>
          <cell r="BN1109">
            <v>0</v>
          </cell>
          <cell r="BO1109">
            <v>0</v>
          </cell>
          <cell r="BP1109">
            <v>0</v>
          </cell>
        </row>
        <row r="1110">
          <cell r="BG1110">
            <v>0</v>
          </cell>
          <cell r="BH1110">
            <v>0</v>
          </cell>
          <cell r="BI1110">
            <v>0</v>
          </cell>
          <cell r="BK1110">
            <v>0</v>
          </cell>
          <cell r="BL1110">
            <v>0</v>
          </cell>
          <cell r="BN1110">
            <v>0</v>
          </cell>
          <cell r="BO1110">
            <v>0</v>
          </cell>
          <cell r="BP1110">
            <v>0</v>
          </cell>
        </row>
        <row r="1111">
          <cell r="BG1111">
            <v>0</v>
          </cell>
          <cell r="BH1111">
            <v>0</v>
          </cell>
          <cell r="BI1111">
            <v>0</v>
          </cell>
          <cell r="BK1111">
            <v>0</v>
          </cell>
          <cell r="BL1111">
            <v>0</v>
          </cell>
          <cell r="BN1111">
            <v>0</v>
          </cell>
          <cell r="BO1111">
            <v>0</v>
          </cell>
          <cell r="BP1111">
            <v>0</v>
          </cell>
        </row>
        <row r="1112">
          <cell r="BG1112">
            <v>0</v>
          </cell>
          <cell r="BH1112">
            <v>0</v>
          </cell>
          <cell r="BI1112">
            <v>0</v>
          </cell>
          <cell r="BK1112">
            <v>0</v>
          </cell>
          <cell r="BL1112">
            <v>0</v>
          </cell>
          <cell r="BN1112">
            <v>0</v>
          </cell>
          <cell r="BO1112">
            <v>0</v>
          </cell>
          <cell r="BP1112">
            <v>0</v>
          </cell>
        </row>
        <row r="1113">
          <cell r="BG1113">
            <v>0</v>
          </cell>
          <cell r="BH1113">
            <v>0</v>
          </cell>
          <cell r="BI1113">
            <v>0</v>
          </cell>
          <cell r="BK1113">
            <v>0</v>
          </cell>
          <cell r="BL1113">
            <v>0</v>
          </cell>
          <cell r="BN1113">
            <v>0</v>
          </cell>
          <cell r="BO1113">
            <v>0</v>
          </cell>
          <cell r="BP1113">
            <v>0</v>
          </cell>
        </row>
        <row r="1114">
          <cell r="BG1114">
            <v>0</v>
          </cell>
          <cell r="BH1114">
            <v>0</v>
          </cell>
          <cell r="BI1114">
            <v>0</v>
          </cell>
          <cell r="BK1114">
            <v>0</v>
          </cell>
          <cell r="BL1114">
            <v>0</v>
          </cell>
          <cell r="BN1114">
            <v>0</v>
          </cell>
          <cell r="BO1114">
            <v>0</v>
          </cell>
          <cell r="BP1114">
            <v>0</v>
          </cell>
        </row>
        <row r="1115">
          <cell r="BG1115">
            <v>0</v>
          </cell>
          <cell r="BH1115">
            <v>0</v>
          </cell>
          <cell r="BI1115">
            <v>0</v>
          </cell>
          <cell r="BK1115">
            <v>0</v>
          </cell>
          <cell r="BL1115">
            <v>0</v>
          </cell>
          <cell r="BN1115">
            <v>0</v>
          </cell>
          <cell r="BO1115">
            <v>0</v>
          </cell>
          <cell r="BP1115">
            <v>0</v>
          </cell>
        </row>
        <row r="1116">
          <cell r="BG1116">
            <v>0</v>
          </cell>
          <cell r="BH1116">
            <v>0</v>
          </cell>
          <cell r="BI1116">
            <v>0</v>
          </cell>
          <cell r="BK1116">
            <v>0</v>
          </cell>
          <cell r="BL1116">
            <v>0</v>
          </cell>
          <cell r="BN1116">
            <v>0</v>
          </cell>
          <cell r="BO1116">
            <v>0</v>
          </cell>
          <cell r="BP1116">
            <v>0</v>
          </cell>
        </row>
        <row r="1117">
          <cell r="BG1117">
            <v>0</v>
          </cell>
          <cell r="BH1117">
            <v>0</v>
          </cell>
          <cell r="BI1117">
            <v>0</v>
          </cell>
          <cell r="BK1117">
            <v>0</v>
          </cell>
          <cell r="BL1117">
            <v>0</v>
          </cell>
          <cell r="BN1117">
            <v>0</v>
          </cell>
          <cell r="BO1117">
            <v>0</v>
          </cell>
          <cell r="BP1117">
            <v>0</v>
          </cell>
        </row>
        <row r="1118">
          <cell r="BG1118">
            <v>0</v>
          </cell>
          <cell r="BH1118">
            <v>0</v>
          </cell>
          <cell r="BI1118">
            <v>0</v>
          </cell>
          <cell r="BK1118">
            <v>0</v>
          </cell>
          <cell r="BL1118">
            <v>0</v>
          </cell>
          <cell r="BN1118">
            <v>0</v>
          </cell>
          <cell r="BO1118">
            <v>0</v>
          </cell>
          <cell r="BP1118">
            <v>0</v>
          </cell>
        </row>
        <row r="1119">
          <cell r="BG1119">
            <v>0</v>
          </cell>
          <cell r="BH1119">
            <v>0</v>
          </cell>
          <cell r="BI1119">
            <v>0</v>
          </cell>
          <cell r="BK1119">
            <v>0</v>
          </cell>
          <cell r="BL1119">
            <v>0</v>
          </cell>
          <cell r="BN1119">
            <v>0</v>
          </cell>
          <cell r="BO1119">
            <v>0</v>
          </cell>
          <cell r="BP1119">
            <v>0</v>
          </cell>
        </row>
        <row r="1120">
          <cell r="BG1120">
            <v>0</v>
          </cell>
          <cell r="BH1120">
            <v>0</v>
          </cell>
          <cell r="BI1120">
            <v>0</v>
          </cell>
          <cell r="BK1120">
            <v>0</v>
          </cell>
          <cell r="BL1120">
            <v>0</v>
          </cell>
          <cell r="BN1120">
            <v>0</v>
          </cell>
          <cell r="BO1120">
            <v>0</v>
          </cell>
          <cell r="BP1120">
            <v>0</v>
          </cell>
        </row>
        <row r="1121">
          <cell r="BG1121">
            <v>0</v>
          </cell>
          <cell r="BH1121">
            <v>0</v>
          </cell>
          <cell r="BI1121">
            <v>0</v>
          </cell>
          <cell r="BK1121">
            <v>0</v>
          </cell>
          <cell r="BL1121">
            <v>0</v>
          </cell>
          <cell r="BN1121">
            <v>0</v>
          </cell>
          <cell r="BO1121">
            <v>0</v>
          </cell>
          <cell r="BP1121">
            <v>0</v>
          </cell>
        </row>
        <row r="1122">
          <cell r="BG1122">
            <v>0</v>
          </cell>
          <cell r="BH1122">
            <v>0</v>
          </cell>
          <cell r="BI1122">
            <v>0</v>
          </cell>
          <cell r="BK1122">
            <v>0</v>
          </cell>
          <cell r="BL1122">
            <v>0</v>
          </cell>
          <cell r="BN1122">
            <v>0</v>
          </cell>
          <cell r="BO1122">
            <v>0</v>
          </cell>
          <cell r="BP1122">
            <v>0</v>
          </cell>
        </row>
        <row r="1123">
          <cell r="BG1123">
            <v>0</v>
          </cell>
          <cell r="BH1123">
            <v>0</v>
          </cell>
          <cell r="BI1123">
            <v>0</v>
          </cell>
          <cell r="BK1123">
            <v>0</v>
          </cell>
          <cell r="BL1123">
            <v>0</v>
          </cell>
          <cell r="BN1123">
            <v>0</v>
          </cell>
          <cell r="BO1123">
            <v>0</v>
          </cell>
          <cell r="BP1123">
            <v>0</v>
          </cell>
        </row>
        <row r="1124">
          <cell r="BG1124">
            <v>0</v>
          </cell>
          <cell r="BH1124">
            <v>0</v>
          </cell>
          <cell r="BI1124">
            <v>0</v>
          </cell>
          <cell r="BK1124">
            <v>0</v>
          </cell>
          <cell r="BL1124">
            <v>0</v>
          </cell>
          <cell r="BN1124">
            <v>0</v>
          </cell>
          <cell r="BO1124">
            <v>0</v>
          </cell>
          <cell r="BP1124">
            <v>0</v>
          </cell>
        </row>
        <row r="1125">
          <cell r="BG1125">
            <v>0</v>
          </cell>
          <cell r="BH1125">
            <v>0</v>
          </cell>
          <cell r="BI1125">
            <v>0</v>
          </cell>
          <cell r="BK1125">
            <v>0</v>
          </cell>
          <cell r="BL1125">
            <v>0</v>
          </cell>
          <cell r="BN1125">
            <v>0</v>
          </cell>
          <cell r="BO1125">
            <v>0</v>
          </cell>
          <cell r="BP1125">
            <v>0</v>
          </cell>
        </row>
        <row r="1126">
          <cell r="BG1126">
            <v>0</v>
          </cell>
          <cell r="BH1126">
            <v>0</v>
          </cell>
          <cell r="BI1126">
            <v>0</v>
          </cell>
          <cell r="BK1126">
            <v>0</v>
          </cell>
          <cell r="BL1126">
            <v>0</v>
          </cell>
          <cell r="BN1126">
            <v>0</v>
          </cell>
          <cell r="BO1126">
            <v>0</v>
          </cell>
          <cell r="BP1126">
            <v>0</v>
          </cell>
        </row>
        <row r="1127">
          <cell r="BG1127">
            <v>0</v>
          </cell>
          <cell r="BH1127">
            <v>0</v>
          </cell>
          <cell r="BI1127">
            <v>0</v>
          </cell>
          <cell r="BK1127">
            <v>0</v>
          </cell>
          <cell r="BL1127">
            <v>0</v>
          </cell>
          <cell r="BN1127">
            <v>0</v>
          </cell>
          <cell r="BO1127">
            <v>0</v>
          </cell>
          <cell r="BP1127">
            <v>0</v>
          </cell>
        </row>
        <row r="1128">
          <cell r="BG1128">
            <v>0</v>
          </cell>
          <cell r="BH1128">
            <v>0</v>
          </cell>
          <cell r="BI1128">
            <v>0</v>
          </cell>
          <cell r="BK1128">
            <v>0</v>
          </cell>
          <cell r="BL1128">
            <v>0</v>
          </cell>
          <cell r="BN1128">
            <v>0</v>
          </cell>
          <cell r="BO1128">
            <v>0</v>
          </cell>
          <cell r="BP1128">
            <v>0</v>
          </cell>
        </row>
        <row r="1129">
          <cell r="BG1129">
            <v>0</v>
          </cell>
          <cell r="BH1129">
            <v>0</v>
          </cell>
          <cell r="BI1129">
            <v>0</v>
          </cell>
          <cell r="BK1129">
            <v>0</v>
          </cell>
          <cell r="BL1129">
            <v>0</v>
          </cell>
          <cell r="BN1129">
            <v>0</v>
          </cell>
          <cell r="BO1129">
            <v>0</v>
          </cell>
          <cell r="BP1129">
            <v>0</v>
          </cell>
        </row>
        <row r="1130">
          <cell r="BG1130">
            <v>0</v>
          </cell>
          <cell r="BH1130">
            <v>0</v>
          </cell>
          <cell r="BI1130">
            <v>0</v>
          </cell>
          <cell r="BK1130">
            <v>0</v>
          </cell>
          <cell r="BL1130">
            <v>0</v>
          </cell>
          <cell r="BN1130">
            <v>0</v>
          </cell>
          <cell r="BO1130">
            <v>0</v>
          </cell>
          <cell r="BP1130">
            <v>0</v>
          </cell>
        </row>
        <row r="1131">
          <cell r="BG1131">
            <v>0</v>
          </cell>
          <cell r="BH1131">
            <v>0</v>
          </cell>
          <cell r="BI1131">
            <v>0</v>
          </cell>
          <cell r="BK1131">
            <v>0</v>
          </cell>
          <cell r="BL1131">
            <v>0</v>
          </cell>
          <cell r="BN1131">
            <v>0</v>
          </cell>
          <cell r="BO1131">
            <v>0</v>
          </cell>
          <cell r="BP1131">
            <v>0</v>
          </cell>
        </row>
        <row r="1132">
          <cell r="BG1132">
            <v>0</v>
          </cell>
          <cell r="BH1132">
            <v>0</v>
          </cell>
          <cell r="BI1132">
            <v>0</v>
          </cell>
          <cell r="BK1132">
            <v>0</v>
          </cell>
          <cell r="BL1132">
            <v>0</v>
          </cell>
          <cell r="BN1132">
            <v>0</v>
          </cell>
          <cell r="BO1132">
            <v>0</v>
          </cell>
          <cell r="BP1132">
            <v>0</v>
          </cell>
        </row>
        <row r="1133">
          <cell r="BG1133">
            <v>0</v>
          </cell>
          <cell r="BH1133">
            <v>0</v>
          </cell>
          <cell r="BI1133">
            <v>0</v>
          </cell>
          <cell r="BK1133">
            <v>0</v>
          </cell>
          <cell r="BL1133">
            <v>0</v>
          </cell>
          <cell r="BN1133">
            <v>0</v>
          </cell>
          <cell r="BO1133">
            <v>0</v>
          </cell>
          <cell r="BP1133">
            <v>0</v>
          </cell>
        </row>
        <row r="1134">
          <cell r="BG1134">
            <v>0</v>
          </cell>
          <cell r="BH1134">
            <v>0</v>
          </cell>
          <cell r="BI1134">
            <v>0</v>
          </cell>
          <cell r="BK1134">
            <v>0</v>
          </cell>
          <cell r="BL1134">
            <v>0</v>
          </cell>
          <cell r="BN1134">
            <v>0</v>
          </cell>
          <cell r="BO1134">
            <v>0</v>
          </cell>
          <cell r="BP1134">
            <v>0</v>
          </cell>
        </row>
        <row r="1135">
          <cell r="BG1135">
            <v>0</v>
          </cell>
          <cell r="BH1135">
            <v>0</v>
          </cell>
          <cell r="BI1135">
            <v>0</v>
          </cell>
          <cell r="BK1135">
            <v>0</v>
          </cell>
          <cell r="BL1135">
            <v>0</v>
          </cell>
          <cell r="BN1135">
            <v>0</v>
          </cell>
          <cell r="BO1135">
            <v>0</v>
          </cell>
          <cell r="BP1135">
            <v>0</v>
          </cell>
        </row>
        <row r="1136">
          <cell r="BG1136">
            <v>0</v>
          </cell>
          <cell r="BH1136">
            <v>0</v>
          </cell>
          <cell r="BI1136">
            <v>0</v>
          </cell>
          <cell r="BK1136">
            <v>0</v>
          </cell>
          <cell r="BL1136">
            <v>0</v>
          </cell>
          <cell r="BN1136">
            <v>0</v>
          </cell>
          <cell r="BO1136">
            <v>0</v>
          </cell>
          <cell r="BP1136">
            <v>0</v>
          </cell>
        </row>
        <row r="1137">
          <cell r="BG1137">
            <v>0</v>
          </cell>
          <cell r="BH1137">
            <v>0</v>
          </cell>
          <cell r="BI1137">
            <v>0</v>
          </cell>
          <cell r="BK1137">
            <v>0</v>
          </cell>
          <cell r="BL1137">
            <v>0</v>
          </cell>
          <cell r="BN1137">
            <v>0</v>
          </cell>
          <cell r="BO1137">
            <v>0</v>
          </cell>
          <cell r="BP1137">
            <v>0</v>
          </cell>
        </row>
        <row r="1138">
          <cell r="BG1138">
            <v>0</v>
          </cell>
          <cell r="BH1138">
            <v>0</v>
          </cell>
          <cell r="BI1138">
            <v>0</v>
          </cell>
          <cell r="BK1138">
            <v>0</v>
          </cell>
          <cell r="BL1138">
            <v>0</v>
          </cell>
          <cell r="BN1138">
            <v>0</v>
          </cell>
          <cell r="BO1138">
            <v>0</v>
          </cell>
          <cell r="BP1138">
            <v>0</v>
          </cell>
        </row>
        <row r="1139">
          <cell r="BG1139">
            <v>0</v>
          </cell>
          <cell r="BH1139">
            <v>0</v>
          </cell>
          <cell r="BI1139">
            <v>0</v>
          </cell>
          <cell r="BK1139">
            <v>0</v>
          </cell>
          <cell r="BL1139">
            <v>0</v>
          </cell>
          <cell r="BN1139">
            <v>0</v>
          </cell>
          <cell r="BO1139">
            <v>0</v>
          </cell>
          <cell r="BP1139">
            <v>0</v>
          </cell>
        </row>
        <row r="1140">
          <cell r="BG1140">
            <v>0</v>
          </cell>
          <cell r="BH1140">
            <v>0</v>
          </cell>
          <cell r="BI1140">
            <v>0</v>
          </cell>
          <cell r="BK1140">
            <v>0</v>
          </cell>
          <cell r="BL1140">
            <v>0</v>
          </cell>
          <cell r="BN1140">
            <v>0</v>
          </cell>
          <cell r="BO1140">
            <v>0</v>
          </cell>
          <cell r="BP1140">
            <v>0</v>
          </cell>
        </row>
        <row r="1141">
          <cell r="BG1141">
            <v>0</v>
          </cell>
          <cell r="BH1141">
            <v>0</v>
          </cell>
          <cell r="BI1141">
            <v>0</v>
          </cell>
          <cell r="BK1141">
            <v>0</v>
          </cell>
          <cell r="BL1141">
            <v>0</v>
          </cell>
          <cell r="BN1141">
            <v>0</v>
          </cell>
          <cell r="BO1141">
            <v>0</v>
          </cell>
          <cell r="BP1141">
            <v>0</v>
          </cell>
        </row>
        <row r="1142">
          <cell r="BG1142">
            <v>0</v>
          </cell>
          <cell r="BH1142">
            <v>0</v>
          </cell>
          <cell r="BI1142">
            <v>0</v>
          </cell>
          <cell r="BK1142">
            <v>0</v>
          </cell>
          <cell r="BL1142">
            <v>0</v>
          </cell>
          <cell r="BN1142">
            <v>0</v>
          </cell>
          <cell r="BO1142">
            <v>0</v>
          </cell>
          <cell r="BP1142">
            <v>0</v>
          </cell>
        </row>
        <row r="1143">
          <cell r="BG1143">
            <v>0</v>
          </cell>
          <cell r="BH1143">
            <v>0</v>
          </cell>
          <cell r="BI1143">
            <v>0</v>
          </cell>
          <cell r="BK1143">
            <v>0</v>
          </cell>
          <cell r="BL1143">
            <v>0</v>
          </cell>
          <cell r="BN1143">
            <v>0</v>
          </cell>
          <cell r="BO1143">
            <v>0</v>
          </cell>
          <cell r="BP1143">
            <v>0</v>
          </cell>
        </row>
        <row r="1144">
          <cell r="BG1144">
            <v>0</v>
          </cell>
          <cell r="BH1144">
            <v>0</v>
          </cell>
          <cell r="BI1144">
            <v>0</v>
          </cell>
          <cell r="BK1144">
            <v>0</v>
          </cell>
          <cell r="BL1144">
            <v>0</v>
          </cell>
          <cell r="BN1144">
            <v>0</v>
          </cell>
          <cell r="BO1144">
            <v>0</v>
          </cell>
          <cell r="BP1144">
            <v>0</v>
          </cell>
        </row>
        <row r="1145">
          <cell r="BG1145">
            <v>0</v>
          </cell>
          <cell r="BH1145">
            <v>0</v>
          </cell>
          <cell r="BI1145">
            <v>0</v>
          </cell>
          <cell r="BK1145">
            <v>0</v>
          </cell>
          <cell r="BL1145">
            <v>0</v>
          </cell>
          <cell r="BN1145">
            <v>0</v>
          </cell>
          <cell r="BO1145">
            <v>0</v>
          </cell>
          <cell r="BP1145">
            <v>0</v>
          </cell>
        </row>
        <row r="1146">
          <cell r="BG1146">
            <v>0</v>
          </cell>
          <cell r="BH1146">
            <v>0</v>
          </cell>
          <cell r="BI1146">
            <v>0</v>
          </cell>
          <cell r="BK1146">
            <v>0</v>
          </cell>
          <cell r="BL1146">
            <v>0</v>
          </cell>
          <cell r="BN1146">
            <v>0</v>
          </cell>
          <cell r="BO1146">
            <v>0</v>
          </cell>
          <cell r="BP1146">
            <v>0</v>
          </cell>
        </row>
        <row r="1147">
          <cell r="BG1147">
            <v>0</v>
          </cell>
          <cell r="BH1147">
            <v>0</v>
          </cell>
          <cell r="BI1147">
            <v>0</v>
          </cell>
          <cell r="BK1147">
            <v>0</v>
          </cell>
          <cell r="BL1147">
            <v>0</v>
          </cell>
          <cell r="BN1147">
            <v>0</v>
          </cell>
          <cell r="BO1147">
            <v>0</v>
          </cell>
          <cell r="BP1147">
            <v>0</v>
          </cell>
        </row>
        <row r="1148">
          <cell r="BG1148">
            <v>0</v>
          </cell>
          <cell r="BH1148">
            <v>0</v>
          </cell>
          <cell r="BI1148">
            <v>0</v>
          </cell>
          <cell r="BK1148">
            <v>0</v>
          </cell>
          <cell r="BL1148">
            <v>0</v>
          </cell>
          <cell r="BN1148">
            <v>0</v>
          </cell>
          <cell r="BO1148">
            <v>0</v>
          </cell>
          <cell r="BP1148">
            <v>0</v>
          </cell>
        </row>
        <row r="1149">
          <cell r="BG1149">
            <v>0</v>
          </cell>
          <cell r="BH1149">
            <v>0</v>
          </cell>
          <cell r="BI1149">
            <v>0</v>
          </cell>
          <cell r="BK1149">
            <v>0</v>
          </cell>
          <cell r="BL1149">
            <v>0</v>
          </cell>
          <cell r="BN1149">
            <v>0</v>
          </cell>
          <cell r="BO1149">
            <v>0</v>
          </cell>
          <cell r="BP1149">
            <v>0</v>
          </cell>
        </row>
        <row r="1150">
          <cell r="BG1150">
            <v>0</v>
          </cell>
          <cell r="BH1150">
            <v>0</v>
          </cell>
          <cell r="BI1150">
            <v>0</v>
          </cell>
          <cell r="BK1150">
            <v>0</v>
          </cell>
          <cell r="BL1150">
            <v>0</v>
          </cell>
          <cell r="BN1150">
            <v>0</v>
          </cell>
          <cell r="BO1150">
            <v>0</v>
          </cell>
          <cell r="BP1150">
            <v>0</v>
          </cell>
        </row>
        <row r="1151">
          <cell r="BG1151">
            <v>0</v>
          </cell>
          <cell r="BH1151">
            <v>0</v>
          </cell>
          <cell r="BI1151">
            <v>0</v>
          </cell>
          <cell r="BK1151">
            <v>0</v>
          </cell>
          <cell r="BL1151">
            <v>0</v>
          </cell>
          <cell r="BN1151">
            <v>0</v>
          </cell>
          <cell r="BO1151">
            <v>0</v>
          </cell>
          <cell r="BP1151">
            <v>0</v>
          </cell>
        </row>
        <row r="1152">
          <cell r="BG1152">
            <v>0</v>
          </cell>
          <cell r="BH1152">
            <v>0</v>
          </cell>
          <cell r="BI1152">
            <v>0</v>
          </cell>
          <cell r="BK1152">
            <v>0</v>
          </cell>
          <cell r="BL1152">
            <v>0</v>
          </cell>
          <cell r="BN1152">
            <v>0</v>
          </cell>
          <cell r="BO1152">
            <v>0</v>
          </cell>
          <cell r="BP1152">
            <v>0</v>
          </cell>
        </row>
        <row r="1153">
          <cell r="BG1153">
            <v>0</v>
          </cell>
          <cell r="BH1153">
            <v>0</v>
          </cell>
          <cell r="BI1153">
            <v>0</v>
          </cell>
          <cell r="BK1153">
            <v>0</v>
          </cell>
          <cell r="BL1153">
            <v>0</v>
          </cell>
          <cell r="BN1153">
            <v>0</v>
          </cell>
          <cell r="BO1153">
            <v>0</v>
          </cell>
          <cell r="BP1153">
            <v>0</v>
          </cell>
        </row>
        <row r="1154">
          <cell r="BG1154">
            <v>0</v>
          </cell>
          <cell r="BH1154">
            <v>0</v>
          </cell>
          <cell r="BI1154">
            <v>0</v>
          </cell>
          <cell r="BK1154">
            <v>0</v>
          </cell>
          <cell r="BL1154">
            <v>0</v>
          </cell>
          <cell r="BN1154">
            <v>0</v>
          </cell>
          <cell r="BO1154">
            <v>0</v>
          </cell>
          <cell r="BP1154">
            <v>0</v>
          </cell>
        </row>
        <row r="1155">
          <cell r="BG1155">
            <v>0</v>
          </cell>
          <cell r="BH1155">
            <v>0</v>
          </cell>
          <cell r="BI1155">
            <v>0</v>
          </cell>
          <cell r="BK1155">
            <v>0</v>
          </cell>
          <cell r="BL1155">
            <v>0</v>
          </cell>
          <cell r="BN1155">
            <v>0</v>
          </cell>
          <cell r="BO1155">
            <v>0</v>
          </cell>
          <cell r="BP1155">
            <v>0</v>
          </cell>
        </row>
        <row r="1156">
          <cell r="BG1156">
            <v>0</v>
          </cell>
          <cell r="BH1156">
            <v>0</v>
          </cell>
          <cell r="BI1156">
            <v>0</v>
          </cell>
          <cell r="BK1156">
            <v>0</v>
          </cell>
          <cell r="BL1156">
            <v>0</v>
          </cell>
          <cell r="BN1156">
            <v>0</v>
          </cell>
          <cell r="BO1156">
            <v>0</v>
          </cell>
          <cell r="BP1156">
            <v>0</v>
          </cell>
        </row>
        <row r="1157">
          <cell r="BG1157">
            <v>0</v>
          </cell>
          <cell r="BH1157">
            <v>0</v>
          </cell>
          <cell r="BI1157">
            <v>0</v>
          </cell>
          <cell r="BK1157">
            <v>0</v>
          </cell>
          <cell r="BL1157">
            <v>0</v>
          </cell>
          <cell r="BN1157">
            <v>0</v>
          </cell>
          <cell r="BO1157">
            <v>0</v>
          </cell>
          <cell r="BP1157">
            <v>0</v>
          </cell>
        </row>
        <row r="1158">
          <cell r="BG1158">
            <v>0</v>
          </cell>
          <cell r="BH1158">
            <v>0</v>
          </cell>
          <cell r="BI1158">
            <v>0</v>
          </cell>
          <cell r="BK1158">
            <v>0</v>
          </cell>
          <cell r="BL1158">
            <v>0</v>
          </cell>
          <cell r="BN1158">
            <v>0</v>
          </cell>
          <cell r="BO1158">
            <v>0</v>
          </cell>
          <cell r="BP1158">
            <v>0</v>
          </cell>
        </row>
        <row r="1159">
          <cell r="BG1159">
            <v>0</v>
          </cell>
          <cell r="BH1159">
            <v>0</v>
          </cell>
          <cell r="BI1159">
            <v>0</v>
          </cell>
          <cell r="BK1159">
            <v>0</v>
          </cell>
          <cell r="BL1159">
            <v>0</v>
          </cell>
          <cell r="BN1159">
            <v>0</v>
          </cell>
          <cell r="BO1159">
            <v>0</v>
          </cell>
          <cell r="BP1159">
            <v>0</v>
          </cell>
        </row>
        <row r="1160">
          <cell r="BG1160">
            <v>0</v>
          </cell>
          <cell r="BH1160">
            <v>0</v>
          </cell>
          <cell r="BI1160">
            <v>0</v>
          </cell>
          <cell r="BK1160">
            <v>0</v>
          </cell>
          <cell r="BL1160">
            <v>0</v>
          </cell>
          <cell r="BN1160">
            <v>0</v>
          </cell>
          <cell r="BO1160">
            <v>0</v>
          </cell>
          <cell r="BP1160">
            <v>0</v>
          </cell>
        </row>
        <row r="1161">
          <cell r="BG1161">
            <v>0</v>
          </cell>
          <cell r="BH1161">
            <v>0</v>
          </cell>
          <cell r="BI1161">
            <v>0</v>
          </cell>
          <cell r="BK1161">
            <v>0</v>
          </cell>
          <cell r="BL1161">
            <v>0</v>
          </cell>
          <cell r="BN1161">
            <v>0</v>
          </cell>
          <cell r="BO1161">
            <v>0</v>
          </cell>
          <cell r="BP1161">
            <v>0</v>
          </cell>
        </row>
        <row r="1162">
          <cell r="BG1162">
            <v>0</v>
          </cell>
          <cell r="BH1162">
            <v>0</v>
          </cell>
          <cell r="BI1162">
            <v>0</v>
          </cell>
          <cell r="BK1162">
            <v>0</v>
          </cell>
          <cell r="BL1162">
            <v>0</v>
          </cell>
          <cell r="BN1162">
            <v>0</v>
          </cell>
          <cell r="BO1162">
            <v>0</v>
          </cell>
          <cell r="BP1162">
            <v>0</v>
          </cell>
        </row>
        <row r="1163">
          <cell r="BG1163">
            <v>0</v>
          </cell>
          <cell r="BH1163">
            <v>0</v>
          </cell>
          <cell r="BI1163">
            <v>0</v>
          </cell>
          <cell r="BK1163">
            <v>0</v>
          </cell>
          <cell r="BL1163">
            <v>0</v>
          </cell>
          <cell r="BN1163">
            <v>0</v>
          </cell>
          <cell r="BO1163">
            <v>0</v>
          </cell>
          <cell r="BP1163">
            <v>0</v>
          </cell>
        </row>
        <row r="1164">
          <cell r="BG1164">
            <v>0</v>
          </cell>
          <cell r="BH1164">
            <v>0</v>
          </cell>
          <cell r="BI1164">
            <v>0</v>
          </cell>
          <cell r="BK1164">
            <v>0</v>
          </cell>
          <cell r="BL1164">
            <v>0</v>
          </cell>
          <cell r="BN1164">
            <v>0</v>
          </cell>
          <cell r="BO1164">
            <v>0</v>
          </cell>
          <cell r="BP1164">
            <v>0</v>
          </cell>
        </row>
        <row r="1165">
          <cell r="BG1165">
            <v>0</v>
          </cell>
          <cell r="BH1165">
            <v>0</v>
          </cell>
          <cell r="BI1165">
            <v>0</v>
          </cell>
          <cell r="BK1165">
            <v>0</v>
          </cell>
          <cell r="BL1165">
            <v>0</v>
          </cell>
          <cell r="BN1165">
            <v>0</v>
          </cell>
          <cell r="BO1165">
            <v>0</v>
          </cell>
          <cell r="BP1165">
            <v>0</v>
          </cell>
        </row>
        <row r="1166">
          <cell r="BG1166">
            <v>0</v>
          </cell>
          <cell r="BH1166">
            <v>0</v>
          </cell>
          <cell r="BI1166">
            <v>0</v>
          </cell>
          <cell r="BK1166">
            <v>0</v>
          </cell>
          <cell r="BL1166">
            <v>0</v>
          </cell>
          <cell r="BN1166">
            <v>0</v>
          </cell>
          <cell r="BO1166">
            <v>0</v>
          </cell>
          <cell r="BP1166">
            <v>0</v>
          </cell>
        </row>
        <row r="1167">
          <cell r="BG1167">
            <v>0</v>
          </cell>
          <cell r="BH1167">
            <v>0</v>
          </cell>
          <cell r="BI1167">
            <v>0</v>
          </cell>
          <cell r="BK1167">
            <v>0</v>
          </cell>
          <cell r="BL1167">
            <v>0</v>
          </cell>
          <cell r="BN1167">
            <v>0</v>
          </cell>
          <cell r="BO1167">
            <v>0</v>
          </cell>
          <cell r="BP1167">
            <v>0</v>
          </cell>
        </row>
        <row r="1168">
          <cell r="BG1168">
            <v>0</v>
          </cell>
          <cell r="BH1168">
            <v>0</v>
          </cell>
          <cell r="BI1168">
            <v>0</v>
          </cell>
          <cell r="BK1168">
            <v>0</v>
          </cell>
          <cell r="BL1168">
            <v>0</v>
          </cell>
          <cell r="BN1168">
            <v>0</v>
          </cell>
          <cell r="BO1168">
            <v>0</v>
          </cell>
          <cell r="BP1168">
            <v>0</v>
          </cell>
        </row>
        <row r="1169">
          <cell r="BG1169">
            <v>0</v>
          </cell>
          <cell r="BH1169">
            <v>0</v>
          </cell>
          <cell r="BI1169">
            <v>0</v>
          </cell>
          <cell r="BK1169">
            <v>0</v>
          </cell>
          <cell r="BL1169">
            <v>0</v>
          </cell>
          <cell r="BN1169">
            <v>0</v>
          </cell>
          <cell r="BO1169">
            <v>0</v>
          </cell>
          <cell r="BP1169">
            <v>0</v>
          </cell>
        </row>
        <row r="1170">
          <cell r="BG1170">
            <v>0</v>
          </cell>
          <cell r="BH1170">
            <v>0</v>
          </cell>
          <cell r="BI1170">
            <v>0</v>
          </cell>
          <cell r="BK1170">
            <v>0</v>
          </cell>
          <cell r="BL1170">
            <v>0</v>
          </cell>
          <cell r="BN1170">
            <v>0</v>
          </cell>
          <cell r="BO1170">
            <v>0</v>
          </cell>
          <cell r="BP1170">
            <v>0</v>
          </cell>
        </row>
        <row r="1171">
          <cell r="BG1171">
            <v>0</v>
          </cell>
          <cell r="BH1171">
            <v>0</v>
          </cell>
          <cell r="BI1171">
            <v>0</v>
          </cell>
          <cell r="BK1171">
            <v>0</v>
          </cell>
          <cell r="BL1171">
            <v>0</v>
          </cell>
          <cell r="BN1171">
            <v>0</v>
          </cell>
          <cell r="BO1171">
            <v>0</v>
          </cell>
          <cell r="BP1171">
            <v>0</v>
          </cell>
        </row>
        <row r="1172">
          <cell r="BG1172">
            <v>0</v>
          </cell>
          <cell r="BH1172">
            <v>0</v>
          </cell>
          <cell r="BI1172">
            <v>0</v>
          </cell>
          <cell r="BK1172">
            <v>0</v>
          </cell>
          <cell r="BL1172">
            <v>0</v>
          </cell>
          <cell r="BN1172">
            <v>0</v>
          </cell>
          <cell r="BO1172">
            <v>0</v>
          </cell>
          <cell r="BP1172">
            <v>0</v>
          </cell>
        </row>
        <row r="1173">
          <cell r="BG1173">
            <v>0</v>
          </cell>
          <cell r="BH1173">
            <v>0</v>
          </cell>
          <cell r="BI1173">
            <v>0</v>
          </cell>
          <cell r="BK1173">
            <v>0</v>
          </cell>
          <cell r="BL1173">
            <v>0</v>
          </cell>
          <cell r="BN1173">
            <v>0</v>
          </cell>
          <cell r="BO1173">
            <v>0</v>
          </cell>
          <cell r="BP1173">
            <v>0</v>
          </cell>
        </row>
        <row r="1174">
          <cell r="BG1174">
            <v>0</v>
          </cell>
          <cell r="BH1174">
            <v>0</v>
          </cell>
          <cell r="BI1174">
            <v>0</v>
          </cell>
          <cell r="BK1174">
            <v>0</v>
          </cell>
          <cell r="BL1174">
            <v>0</v>
          </cell>
          <cell r="BN1174">
            <v>0</v>
          </cell>
          <cell r="BO1174">
            <v>0</v>
          </cell>
          <cell r="BP1174">
            <v>0</v>
          </cell>
        </row>
        <row r="1175">
          <cell r="BG1175">
            <v>0</v>
          </cell>
          <cell r="BH1175">
            <v>0</v>
          </cell>
          <cell r="BI1175">
            <v>0</v>
          </cell>
          <cell r="BK1175">
            <v>0</v>
          </cell>
          <cell r="BL1175">
            <v>0</v>
          </cell>
          <cell r="BN1175">
            <v>0</v>
          </cell>
          <cell r="BO1175">
            <v>0</v>
          </cell>
          <cell r="BP1175">
            <v>0</v>
          </cell>
        </row>
        <row r="1176">
          <cell r="BG1176">
            <v>0</v>
          </cell>
          <cell r="BH1176">
            <v>0</v>
          </cell>
          <cell r="BI1176">
            <v>0</v>
          </cell>
          <cell r="BK1176">
            <v>0</v>
          </cell>
          <cell r="BL1176">
            <v>0</v>
          </cell>
          <cell r="BN1176">
            <v>0</v>
          </cell>
          <cell r="BO1176">
            <v>0</v>
          </cell>
          <cell r="BP1176">
            <v>0</v>
          </cell>
        </row>
        <row r="1177">
          <cell r="BG1177">
            <v>0</v>
          </cell>
          <cell r="BH1177">
            <v>0</v>
          </cell>
          <cell r="BI1177">
            <v>0</v>
          </cell>
          <cell r="BK1177">
            <v>0</v>
          </cell>
          <cell r="BL1177">
            <v>0</v>
          </cell>
          <cell r="BN1177">
            <v>0</v>
          </cell>
          <cell r="BO1177">
            <v>0</v>
          </cell>
          <cell r="BP1177">
            <v>0</v>
          </cell>
        </row>
        <row r="1178">
          <cell r="BG1178">
            <v>0</v>
          </cell>
          <cell r="BH1178">
            <v>0</v>
          </cell>
          <cell r="BI1178">
            <v>0</v>
          </cell>
          <cell r="BK1178">
            <v>0</v>
          </cell>
          <cell r="BL1178">
            <v>0</v>
          </cell>
          <cell r="BN1178">
            <v>0</v>
          </cell>
          <cell r="BO1178">
            <v>0</v>
          </cell>
          <cell r="BP1178">
            <v>0</v>
          </cell>
        </row>
        <row r="1179">
          <cell r="BG1179">
            <v>0</v>
          </cell>
          <cell r="BH1179">
            <v>0</v>
          </cell>
          <cell r="BI1179">
            <v>0</v>
          </cell>
          <cell r="BK1179">
            <v>0</v>
          </cell>
          <cell r="BL1179">
            <v>0</v>
          </cell>
          <cell r="BN1179">
            <v>0</v>
          </cell>
          <cell r="BO1179">
            <v>0</v>
          </cell>
          <cell r="BP1179">
            <v>0</v>
          </cell>
        </row>
        <row r="1180">
          <cell r="BG1180">
            <v>0</v>
          </cell>
          <cell r="BH1180">
            <v>0</v>
          </cell>
          <cell r="BI1180">
            <v>0</v>
          </cell>
          <cell r="BK1180">
            <v>0</v>
          </cell>
          <cell r="BL1180">
            <v>0</v>
          </cell>
          <cell r="BN1180">
            <v>0</v>
          </cell>
          <cell r="BO1180">
            <v>0</v>
          </cell>
          <cell r="BP1180">
            <v>0</v>
          </cell>
        </row>
        <row r="1181">
          <cell r="BG1181">
            <v>0</v>
          </cell>
          <cell r="BH1181">
            <v>0</v>
          </cell>
          <cell r="BI1181">
            <v>0</v>
          </cell>
          <cell r="BK1181">
            <v>0</v>
          </cell>
          <cell r="BL1181">
            <v>0</v>
          </cell>
          <cell r="BN1181">
            <v>0</v>
          </cell>
          <cell r="BO1181">
            <v>0</v>
          </cell>
          <cell r="BP1181">
            <v>0</v>
          </cell>
        </row>
        <row r="1182">
          <cell r="BG1182">
            <v>0</v>
          </cell>
          <cell r="BH1182">
            <v>0</v>
          </cell>
          <cell r="BI1182">
            <v>0</v>
          </cell>
          <cell r="BK1182">
            <v>0</v>
          </cell>
          <cell r="BL1182">
            <v>0</v>
          </cell>
          <cell r="BN1182">
            <v>0</v>
          </cell>
          <cell r="BO1182">
            <v>0</v>
          </cell>
          <cell r="BP1182">
            <v>0</v>
          </cell>
        </row>
        <row r="1183">
          <cell r="BG1183">
            <v>0</v>
          </cell>
          <cell r="BH1183">
            <v>0</v>
          </cell>
          <cell r="BI1183">
            <v>0</v>
          </cell>
          <cell r="BK1183">
            <v>0</v>
          </cell>
          <cell r="BL1183">
            <v>0</v>
          </cell>
          <cell r="BN1183">
            <v>0</v>
          </cell>
          <cell r="BO1183">
            <v>0</v>
          </cell>
          <cell r="BP1183">
            <v>0</v>
          </cell>
        </row>
        <row r="1184">
          <cell r="BG1184">
            <v>0</v>
          </cell>
          <cell r="BH1184">
            <v>0</v>
          </cell>
          <cell r="BI1184">
            <v>0</v>
          </cell>
          <cell r="BK1184">
            <v>0</v>
          </cell>
          <cell r="BL1184">
            <v>0</v>
          </cell>
          <cell r="BN1184">
            <v>0</v>
          </cell>
          <cell r="BO1184">
            <v>0</v>
          </cell>
          <cell r="BP1184">
            <v>0</v>
          </cell>
        </row>
        <row r="1185">
          <cell r="BG1185">
            <v>0</v>
          </cell>
          <cell r="BH1185">
            <v>0</v>
          </cell>
          <cell r="BI1185">
            <v>0</v>
          </cell>
          <cell r="BK1185">
            <v>0</v>
          </cell>
          <cell r="BL1185">
            <v>0</v>
          </cell>
          <cell r="BN1185">
            <v>0</v>
          </cell>
          <cell r="BO1185">
            <v>0</v>
          </cell>
          <cell r="BP1185">
            <v>0</v>
          </cell>
        </row>
        <row r="1186">
          <cell r="BG1186">
            <v>0</v>
          </cell>
          <cell r="BH1186">
            <v>0</v>
          </cell>
          <cell r="BI1186">
            <v>0</v>
          </cell>
          <cell r="BK1186">
            <v>0</v>
          </cell>
          <cell r="BL1186">
            <v>0</v>
          </cell>
          <cell r="BN1186">
            <v>0</v>
          </cell>
          <cell r="BO1186">
            <v>0</v>
          </cell>
          <cell r="BP1186">
            <v>0</v>
          </cell>
        </row>
        <row r="1187">
          <cell r="BG1187">
            <v>0</v>
          </cell>
          <cell r="BH1187">
            <v>0</v>
          </cell>
          <cell r="BI1187">
            <v>0</v>
          </cell>
          <cell r="BK1187">
            <v>0</v>
          </cell>
          <cell r="BL1187">
            <v>0</v>
          </cell>
          <cell r="BN1187">
            <v>0</v>
          </cell>
          <cell r="BO1187">
            <v>0</v>
          </cell>
          <cell r="BP1187">
            <v>0</v>
          </cell>
        </row>
        <row r="1188">
          <cell r="BG1188">
            <v>0</v>
          </cell>
          <cell r="BH1188">
            <v>0</v>
          </cell>
          <cell r="BI1188">
            <v>0</v>
          </cell>
          <cell r="BK1188">
            <v>0</v>
          </cell>
          <cell r="BL1188">
            <v>0</v>
          </cell>
          <cell r="BN1188">
            <v>0</v>
          </cell>
          <cell r="BO1188">
            <v>0</v>
          </cell>
          <cell r="BP1188">
            <v>0</v>
          </cell>
        </row>
        <row r="1189">
          <cell r="BG1189">
            <v>0</v>
          </cell>
          <cell r="BH1189">
            <v>0</v>
          </cell>
          <cell r="BI1189">
            <v>0</v>
          </cell>
          <cell r="BK1189">
            <v>0</v>
          </cell>
          <cell r="BL1189">
            <v>0</v>
          </cell>
          <cell r="BN1189">
            <v>0</v>
          </cell>
          <cell r="BO1189">
            <v>0</v>
          </cell>
          <cell r="BP1189">
            <v>0</v>
          </cell>
        </row>
        <row r="1190">
          <cell r="BG1190">
            <v>0</v>
          </cell>
          <cell r="BH1190">
            <v>0</v>
          </cell>
          <cell r="BI1190">
            <v>0</v>
          </cell>
          <cell r="BK1190">
            <v>0</v>
          </cell>
          <cell r="BL1190">
            <v>0</v>
          </cell>
          <cell r="BN1190">
            <v>0</v>
          </cell>
          <cell r="BO1190">
            <v>0</v>
          </cell>
          <cell r="BP1190">
            <v>0</v>
          </cell>
        </row>
        <row r="1191">
          <cell r="BG1191">
            <v>0</v>
          </cell>
          <cell r="BH1191">
            <v>0</v>
          </cell>
          <cell r="BI1191">
            <v>0</v>
          </cell>
          <cell r="BK1191">
            <v>0</v>
          </cell>
          <cell r="BL1191">
            <v>0</v>
          </cell>
          <cell r="BN1191">
            <v>0</v>
          </cell>
          <cell r="BO1191">
            <v>0</v>
          </cell>
          <cell r="BP1191">
            <v>0</v>
          </cell>
        </row>
        <row r="1192">
          <cell r="BG1192">
            <v>0</v>
          </cell>
          <cell r="BH1192">
            <v>0</v>
          </cell>
          <cell r="BI1192">
            <v>0</v>
          </cell>
          <cell r="BK1192">
            <v>0</v>
          </cell>
          <cell r="BL1192">
            <v>0</v>
          </cell>
          <cell r="BN1192">
            <v>0</v>
          </cell>
          <cell r="BO1192">
            <v>0</v>
          </cell>
          <cell r="BP1192">
            <v>0</v>
          </cell>
        </row>
        <row r="1193">
          <cell r="BG1193">
            <v>0</v>
          </cell>
          <cell r="BH1193">
            <v>0</v>
          </cell>
          <cell r="BI1193">
            <v>0</v>
          </cell>
          <cell r="BK1193">
            <v>0</v>
          </cell>
          <cell r="BL1193">
            <v>0</v>
          </cell>
          <cell r="BN1193">
            <v>0</v>
          </cell>
          <cell r="BO1193">
            <v>0</v>
          </cell>
          <cell r="BP1193">
            <v>0</v>
          </cell>
        </row>
        <row r="1194">
          <cell r="BG1194">
            <v>0</v>
          </cell>
          <cell r="BH1194">
            <v>0</v>
          </cell>
          <cell r="BI1194">
            <v>0</v>
          </cell>
          <cell r="BK1194">
            <v>0</v>
          </cell>
          <cell r="BL1194">
            <v>0</v>
          </cell>
          <cell r="BN1194">
            <v>0</v>
          </cell>
          <cell r="BO1194">
            <v>0</v>
          </cell>
          <cell r="BP1194">
            <v>0</v>
          </cell>
        </row>
        <row r="1195">
          <cell r="BG1195">
            <v>0</v>
          </cell>
          <cell r="BH1195">
            <v>0</v>
          </cell>
          <cell r="BI1195">
            <v>0</v>
          </cell>
          <cell r="BK1195">
            <v>0</v>
          </cell>
          <cell r="BL1195">
            <v>0</v>
          </cell>
          <cell r="BN1195">
            <v>0</v>
          </cell>
          <cell r="BO1195">
            <v>0</v>
          </cell>
          <cell r="BP1195">
            <v>0</v>
          </cell>
        </row>
        <row r="1196">
          <cell r="BG1196">
            <v>0</v>
          </cell>
          <cell r="BH1196">
            <v>0</v>
          </cell>
          <cell r="BI1196">
            <v>0</v>
          </cell>
          <cell r="BK1196">
            <v>0</v>
          </cell>
          <cell r="BL1196">
            <v>0</v>
          </cell>
          <cell r="BN1196">
            <v>0</v>
          </cell>
          <cell r="BO1196">
            <v>0</v>
          </cell>
          <cell r="BP1196">
            <v>0</v>
          </cell>
        </row>
        <row r="1197">
          <cell r="BG1197">
            <v>0</v>
          </cell>
          <cell r="BH1197">
            <v>0</v>
          </cell>
          <cell r="BI1197">
            <v>0</v>
          </cell>
          <cell r="BK1197">
            <v>0</v>
          </cell>
          <cell r="BL1197">
            <v>0</v>
          </cell>
          <cell r="BN1197">
            <v>0</v>
          </cell>
          <cell r="BO1197">
            <v>0</v>
          </cell>
          <cell r="BP1197">
            <v>0</v>
          </cell>
        </row>
        <row r="1198">
          <cell r="BG1198">
            <v>0</v>
          </cell>
          <cell r="BH1198">
            <v>0</v>
          </cell>
          <cell r="BI1198">
            <v>0</v>
          </cell>
          <cell r="BK1198">
            <v>0</v>
          </cell>
          <cell r="BL1198">
            <v>0</v>
          </cell>
          <cell r="BN1198">
            <v>0</v>
          </cell>
          <cell r="BO1198">
            <v>0</v>
          </cell>
          <cell r="BP1198">
            <v>0</v>
          </cell>
        </row>
        <row r="1199">
          <cell r="BG1199">
            <v>0</v>
          </cell>
          <cell r="BH1199">
            <v>0</v>
          </cell>
          <cell r="BI1199">
            <v>0</v>
          </cell>
          <cell r="BK1199">
            <v>0</v>
          </cell>
          <cell r="BL1199">
            <v>0</v>
          </cell>
          <cell r="BN1199">
            <v>0</v>
          </cell>
          <cell r="BO1199">
            <v>0</v>
          </cell>
          <cell r="BP1199">
            <v>0</v>
          </cell>
        </row>
        <row r="1200">
          <cell r="BG1200">
            <v>0</v>
          </cell>
          <cell r="BH1200">
            <v>0</v>
          </cell>
          <cell r="BI1200">
            <v>0</v>
          </cell>
          <cell r="BK1200">
            <v>0</v>
          </cell>
          <cell r="BL1200">
            <v>0</v>
          </cell>
          <cell r="BN1200">
            <v>0</v>
          </cell>
          <cell r="BO1200">
            <v>0</v>
          </cell>
          <cell r="BP1200">
            <v>0</v>
          </cell>
        </row>
        <row r="1201">
          <cell r="BG1201">
            <v>0</v>
          </cell>
          <cell r="BH1201">
            <v>0</v>
          </cell>
          <cell r="BI1201">
            <v>0</v>
          </cell>
          <cell r="BK1201">
            <v>0</v>
          </cell>
          <cell r="BL1201">
            <v>0</v>
          </cell>
          <cell r="BN1201">
            <v>0</v>
          </cell>
          <cell r="BO1201">
            <v>0</v>
          </cell>
          <cell r="BP1201">
            <v>0</v>
          </cell>
        </row>
        <row r="1202">
          <cell r="BG1202">
            <v>0</v>
          </cell>
          <cell r="BH1202">
            <v>0</v>
          </cell>
          <cell r="BI1202">
            <v>0</v>
          </cell>
          <cell r="BK1202">
            <v>0</v>
          </cell>
          <cell r="BL1202">
            <v>0</v>
          </cell>
          <cell r="BN1202">
            <v>0</v>
          </cell>
          <cell r="BO1202">
            <v>0</v>
          </cell>
          <cell r="BP1202">
            <v>0</v>
          </cell>
        </row>
        <row r="1203">
          <cell r="BG1203">
            <v>0</v>
          </cell>
          <cell r="BH1203">
            <v>0</v>
          </cell>
          <cell r="BI1203">
            <v>0</v>
          </cell>
          <cell r="BK1203">
            <v>0</v>
          </cell>
          <cell r="BL1203">
            <v>0</v>
          </cell>
          <cell r="BN1203">
            <v>0</v>
          </cell>
          <cell r="BO1203">
            <v>0</v>
          </cell>
          <cell r="BP1203">
            <v>0</v>
          </cell>
        </row>
        <row r="1204">
          <cell r="BG1204">
            <v>0</v>
          </cell>
          <cell r="BH1204">
            <v>0</v>
          </cell>
          <cell r="BI1204">
            <v>0</v>
          </cell>
          <cell r="BK1204">
            <v>0</v>
          </cell>
          <cell r="BL1204">
            <v>0</v>
          </cell>
          <cell r="BN1204">
            <v>0</v>
          </cell>
          <cell r="BO1204">
            <v>0</v>
          </cell>
          <cell r="BP1204">
            <v>0</v>
          </cell>
        </row>
        <row r="1205">
          <cell r="BG1205">
            <v>0</v>
          </cell>
          <cell r="BH1205">
            <v>0</v>
          </cell>
          <cell r="BI1205">
            <v>0</v>
          </cell>
          <cell r="BK1205">
            <v>0</v>
          </cell>
          <cell r="BL1205">
            <v>0</v>
          </cell>
          <cell r="BN1205">
            <v>0</v>
          </cell>
          <cell r="BO1205">
            <v>0</v>
          </cell>
          <cell r="BP1205">
            <v>0</v>
          </cell>
        </row>
        <row r="1206">
          <cell r="BG1206">
            <v>0</v>
          </cell>
          <cell r="BH1206">
            <v>0</v>
          </cell>
          <cell r="BI1206">
            <v>0</v>
          </cell>
          <cell r="BK1206">
            <v>0</v>
          </cell>
          <cell r="BL1206">
            <v>0</v>
          </cell>
          <cell r="BN1206">
            <v>0</v>
          </cell>
          <cell r="BO1206">
            <v>0</v>
          </cell>
          <cell r="BP1206">
            <v>0</v>
          </cell>
        </row>
        <row r="1207">
          <cell r="BG1207">
            <v>0</v>
          </cell>
          <cell r="BH1207">
            <v>0</v>
          </cell>
          <cell r="BI1207">
            <v>0</v>
          </cell>
          <cell r="BK1207">
            <v>0</v>
          </cell>
          <cell r="BL1207">
            <v>0</v>
          </cell>
          <cell r="BN1207">
            <v>0</v>
          </cell>
          <cell r="BO1207">
            <v>0</v>
          </cell>
          <cell r="BP1207">
            <v>0</v>
          </cell>
        </row>
        <row r="1208">
          <cell r="BG1208">
            <v>0</v>
          </cell>
          <cell r="BH1208">
            <v>0</v>
          </cell>
          <cell r="BI1208">
            <v>0</v>
          </cell>
          <cell r="BK1208">
            <v>0</v>
          </cell>
          <cell r="BL1208">
            <v>0</v>
          </cell>
          <cell r="BN1208">
            <v>0</v>
          </cell>
          <cell r="BO1208">
            <v>0</v>
          </cell>
          <cell r="BP1208">
            <v>0</v>
          </cell>
        </row>
        <row r="1209">
          <cell r="BG1209">
            <v>0</v>
          </cell>
          <cell r="BH1209">
            <v>0</v>
          </cell>
          <cell r="BI1209">
            <v>0</v>
          </cell>
          <cell r="BK1209">
            <v>0</v>
          </cell>
          <cell r="BL1209">
            <v>0</v>
          </cell>
          <cell r="BN1209">
            <v>0</v>
          </cell>
          <cell r="BO1209">
            <v>0</v>
          </cell>
          <cell r="BP1209">
            <v>0</v>
          </cell>
        </row>
        <row r="1210">
          <cell r="BG1210">
            <v>0</v>
          </cell>
          <cell r="BH1210">
            <v>0</v>
          </cell>
          <cell r="BI1210">
            <v>0</v>
          </cell>
          <cell r="BK1210">
            <v>0</v>
          </cell>
          <cell r="BL1210">
            <v>0</v>
          </cell>
          <cell r="BN1210">
            <v>0</v>
          </cell>
          <cell r="BO1210">
            <v>0</v>
          </cell>
          <cell r="BP1210">
            <v>0</v>
          </cell>
        </row>
        <row r="1211">
          <cell r="BG1211">
            <v>0</v>
          </cell>
          <cell r="BH1211">
            <v>0</v>
          </cell>
          <cell r="BI1211">
            <v>0</v>
          </cell>
          <cell r="BK1211">
            <v>0</v>
          </cell>
          <cell r="BL1211">
            <v>0</v>
          </cell>
          <cell r="BN1211">
            <v>0</v>
          </cell>
          <cell r="BO1211">
            <v>0</v>
          </cell>
          <cell r="BP1211">
            <v>0</v>
          </cell>
        </row>
        <row r="1212">
          <cell r="BG1212">
            <v>0</v>
          </cell>
          <cell r="BH1212">
            <v>0</v>
          </cell>
          <cell r="BI1212">
            <v>0</v>
          </cell>
          <cell r="BK1212">
            <v>0</v>
          </cell>
          <cell r="BL1212">
            <v>0</v>
          </cell>
          <cell r="BN1212">
            <v>0</v>
          </cell>
          <cell r="BO1212">
            <v>0</v>
          </cell>
          <cell r="BP1212">
            <v>0</v>
          </cell>
        </row>
        <row r="1213">
          <cell r="BG1213">
            <v>0</v>
          </cell>
          <cell r="BH1213">
            <v>0</v>
          </cell>
          <cell r="BI1213">
            <v>0</v>
          </cell>
          <cell r="BK1213">
            <v>0</v>
          </cell>
          <cell r="BL1213">
            <v>0</v>
          </cell>
          <cell r="BN1213">
            <v>0</v>
          </cell>
          <cell r="BO1213">
            <v>0</v>
          </cell>
          <cell r="BP1213">
            <v>0</v>
          </cell>
        </row>
        <row r="1214">
          <cell r="BG1214">
            <v>0</v>
          </cell>
          <cell r="BH1214">
            <v>0</v>
          </cell>
          <cell r="BI1214">
            <v>0</v>
          </cell>
          <cell r="BK1214">
            <v>0</v>
          </cell>
          <cell r="BL1214">
            <v>0</v>
          </cell>
          <cell r="BN1214">
            <v>0</v>
          </cell>
          <cell r="BO1214">
            <v>0</v>
          </cell>
          <cell r="BP1214">
            <v>0</v>
          </cell>
        </row>
        <row r="1215">
          <cell r="BG1215">
            <v>0</v>
          </cell>
          <cell r="BH1215">
            <v>0</v>
          </cell>
          <cell r="BI1215">
            <v>0</v>
          </cell>
          <cell r="BK1215">
            <v>0</v>
          </cell>
          <cell r="BL1215">
            <v>0</v>
          </cell>
          <cell r="BN1215">
            <v>0</v>
          </cell>
          <cell r="BO1215">
            <v>0</v>
          </cell>
          <cell r="BP1215">
            <v>0</v>
          </cell>
        </row>
        <row r="1216">
          <cell r="BG1216">
            <v>0</v>
          </cell>
          <cell r="BH1216">
            <v>0</v>
          </cell>
          <cell r="BI1216">
            <v>0</v>
          </cell>
          <cell r="BK1216">
            <v>0</v>
          </cell>
          <cell r="BL1216">
            <v>0</v>
          </cell>
          <cell r="BN1216">
            <v>0</v>
          </cell>
          <cell r="BO1216">
            <v>0</v>
          </cell>
          <cell r="BP1216">
            <v>0</v>
          </cell>
        </row>
        <row r="1217">
          <cell r="BG1217">
            <v>0</v>
          </cell>
          <cell r="BH1217">
            <v>0</v>
          </cell>
          <cell r="BI1217">
            <v>0</v>
          </cell>
          <cell r="BK1217">
            <v>0</v>
          </cell>
          <cell r="BL1217">
            <v>0</v>
          </cell>
          <cell r="BN1217">
            <v>0</v>
          </cell>
          <cell r="BO1217">
            <v>0</v>
          </cell>
          <cell r="BP1217">
            <v>0</v>
          </cell>
        </row>
        <row r="1218">
          <cell r="BG1218">
            <v>0</v>
          </cell>
          <cell r="BH1218">
            <v>0</v>
          </cell>
          <cell r="BI1218">
            <v>0</v>
          </cell>
          <cell r="BK1218">
            <v>0</v>
          </cell>
          <cell r="BL1218">
            <v>0</v>
          </cell>
          <cell r="BN1218">
            <v>0</v>
          </cell>
          <cell r="BO1218">
            <v>0</v>
          </cell>
          <cell r="BP1218">
            <v>0</v>
          </cell>
        </row>
        <row r="1219">
          <cell r="BG1219">
            <v>0</v>
          </cell>
          <cell r="BH1219">
            <v>0</v>
          </cell>
          <cell r="BI1219">
            <v>0</v>
          </cell>
          <cell r="BK1219">
            <v>0</v>
          </cell>
          <cell r="BL1219">
            <v>0</v>
          </cell>
          <cell r="BN1219">
            <v>0</v>
          </cell>
          <cell r="BO1219">
            <v>0</v>
          </cell>
          <cell r="BP1219">
            <v>0</v>
          </cell>
        </row>
        <row r="1220">
          <cell r="BG1220">
            <v>0</v>
          </cell>
          <cell r="BH1220">
            <v>0</v>
          </cell>
          <cell r="BI1220">
            <v>0</v>
          </cell>
          <cell r="BK1220">
            <v>0</v>
          </cell>
          <cell r="BL1220">
            <v>0</v>
          </cell>
          <cell r="BN1220">
            <v>0</v>
          </cell>
          <cell r="BO1220">
            <v>0</v>
          </cell>
          <cell r="BP1220">
            <v>0</v>
          </cell>
        </row>
        <row r="1221">
          <cell r="BG1221">
            <v>0</v>
          </cell>
          <cell r="BH1221">
            <v>0</v>
          </cell>
          <cell r="BI1221">
            <v>0</v>
          </cell>
          <cell r="BK1221">
            <v>0</v>
          </cell>
          <cell r="BL1221">
            <v>0</v>
          </cell>
          <cell r="BN1221">
            <v>0</v>
          </cell>
          <cell r="BO1221">
            <v>0</v>
          </cell>
          <cell r="BP1221">
            <v>0</v>
          </cell>
        </row>
        <row r="1222">
          <cell r="BG1222">
            <v>0</v>
          </cell>
          <cell r="BH1222">
            <v>0</v>
          </cell>
          <cell r="BI1222">
            <v>0</v>
          </cell>
          <cell r="BK1222">
            <v>0</v>
          </cell>
          <cell r="BL1222">
            <v>0</v>
          </cell>
          <cell r="BN1222">
            <v>0</v>
          </cell>
          <cell r="BO1222">
            <v>0</v>
          </cell>
          <cell r="BP1222">
            <v>0</v>
          </cell>
        </row>
        <row r="1223">
          <cell r="BG1223">
            <v>0</v>
          </cell>
          <cell r="BH1223">
            <v>0</v>
          </cell>
          <cell r="BI1223">
            <v>0</v>
          </cell>
          <cell r="BK1223">
            <v>0</v>
          </cell>
          <cell r="BL1223">
            <v>0</v>
          </cell>
          <cell r="BN1223">
            <v>0</v>
          </cell>
          <cell r="BO1223">
            <v>0</v>
          </cell>
          <cell r="BP1223">
            <v>0</v>
          </cell>
        </row>
        <row r="1224">
          <cell r="BG1224">
            <v>0</v>
          </cell>
          <cell r="BH1224">
            <v>0</v>
          </cell>
          <cell r="BI1224">
            <v>0</v>
          </cell>
          <cell r="BK1224">
            <v>0</v>
          </cell>
          <cell r="BL1224">
            <v>0</v>
          </cell>
          <cell r="BN1224">
            <v>0</v>
          </cell>
          <cell r="BO1224">
            <v>0</v>
          </cell>
          <cell r="BP1224">
            <v>0</v>
          </cell>
        </row>
        <row r="1225">
          <cell r="BG1225">
            <v>0</v>
          </cell>
          <cell r="BH1225">
            <v>0</v>
          </cell>
          <cell r="BI1225">
            <v>0</v>
          </cell>
          <cell r="BK1225">
            <v>0</v>
          </cell>
          <cell r="BL1225">
            <v>0</v>
          </cell>
          <cell r="BN1225">
            <v>0</v>
          </cell>
          <cell r="BO1225">
            <v>0</v>
          </cell>
          <cell r="BP1225">
            <v>0</v>
          </cell>
        </row>
        <row r="1226">
          <cell r="BG1226">
            <v>0</v>
          </cell>
          <cell r="BH1226">
            <v>0</v>
          </cell>
          <cell r="BI1226">
            <v>0</v>
          </cell>
          <cell r="BK1226">
            <v>0</v>
          </cell>
          <cell r="BL1226">
            <v>0</v>
          </cell>
          <cell r="BN1226">
            <v>0</v>
          </cell>
          <cell r="BO1226">
            <v>0</v>
          </cell>
          <cell r="BP1226">
            <v>0</v>
          </cell>
        </row>
        <row r="1227">
          <cell r="BG1227">
            <v>0</v>
          </cell>
          <cell r="BH1227">
            <v>0</v>
          </cell>
          <cell r="BI1227">
            <v>0</v>
          </cell>
          <cell r="BK1227">
            <v>0</v>
          </cell>
          <cell r="BL1227">
            <v>0</v>
          </cell>
          <cell r="BN1227">
            <v>0</v>
          </cell>
          <cell r="BO1227">
            <v>0</v>
          </cell>
          <cell r="BP1227">
            <v>0</v>
          </cell>
        </row>
        <row r="1228">
          <cell r="BG1228">
            <v>0</v>
          </cell>
          <cell r="BH1228">
            <v>0</v>
          </cell>
          <cell r="BI1228">
            <v>0</v>
          </cell>
          <cell r="BK1228">
            <v>0</v>
          </cell>
          <cell r="BL1228">
            <v>0</v>
          </cell>
          <cell r="BN1228">
            <v>0</v>
          </cell>
          <cell r="BO1228">
            <v>0</v>
          </cell>
          <cell r="BP1228">
            <v>0</v>
          </cell>
        </row>
        <row r="1229">
          <cell r="BG1229">
            <v>0</v>
          </cell>
          <cell r="BH1229">
            <v>0</v>
          </cell>
          <cell r="BI1229">
            <v>0</v>
          </cell>
          <cell r="BK1229">
            <v>0</v>
          </cell>
          <cell r="BL1229">
            <v>0</v>
          </cell>
          <cell r="BN1229">
            <v>0</v>
          </cell>
          <cell r="BO1229">
            <v>0</v>
          </cell>
          <cell r="BP1229">
            <v>0</v>
          </cell>
        </row>
        <row r="1230">
          <cell r="BG1230">
            <v>0</v>
          </cell>
          <cell r="BH1230">
            <v>0</v>
          </cell>
          <cell r="BI1230">
            <v>0</v>
          </cell>
          <cell r="BK1230">
            <v>0</v>
          </cell>
          <cell r="BL1230">
            <v>0</v>
          </cell>
          <cell r="BN1230">
            <v>0</v>
          </cell>
          <cell r="BO1230">
            <v>0</v>
          </cell>
          <cell r="BP1230">
            <v>0</v>
          </cell>
        </row>
        <row r="1231">
          <cell r="BG1231">
            <v>0</v>
          </cell>
          <cell r="BH1231">
            <v>0</v>
          </cell>
          <cell r="BI1231">
            <v>0</v>
          </cell>
          <cell r="BK1231">
            <v>0</v>
          </cell>
          <cell r="BL1231">
            <v>0</v>
          </cell>
          <cell r="BN1231">
            <v>0</v>
          </cell>
          <cell r="BO1231">
            <v>0</v>
          </cell>
          <cell r="BP1231">
            <v>0</v>
          </cell>
        </row>
        <row r="1232">
          <cell r="BG1232">
            <v>0</v>
          </cell>
          <cell r="BH1232">
            <v>0</v>
          </cell>
          <cell r="BI1232">
            <v>0</v>
          </cell>
          <cell r="BK1232">
            <v>0</v>
          </cell>
          <cell r="BL1232">
            <v>0</v>
          </cell>
          <cell r="BN1232">
            <v>0</v>
          </cell>
          <cell r="BO1232">
            <v>0</v>
          </cell>
          <cell r="BP1232">
            <v>0</v>
          </cell>
        </row>
        <row r="1233">
          <cell r="BG1233">
            <v>0</v>
          </cell>
          <cell r="BH1233">
            <v>0</v>
          </cell>
          <cell r="BI1233">
            <v>0</v>
          </cell>
          <cell r="BK1233">
            <v>0</v>
          </cell>
          <cell r="BL1233">
            <v>0</v>
          </cell>
          <cell r="BN1233">
            <v>0</v>
          </cell>
          <cell r="BO1233">
            <v>0</v>
          </cell>
          <cell r="BP1233">
            <v>0</v>
          </cell>
        </row>
        <row r="1234">
          <cell r="BG1234">
            <v>0</v>
          </cell>
          <cell r="BH1234">
            <v>0</v>
          </cell>
          <cell r="BI1234">
            <v>0</v>
          </cell>
          <cell r="BK1234">
            <v>0</v>
          </cell>
          <cell r="BL1234">
            <v>0</v>
          </cell>
          <cell r="BN1234">
            <v>0</v>
          </cell>
          <cell r="BO1234">
            <v>0</v>
          </cell>
          <cell r="BP1234">
            <v>0</v>
          </cell>
        </row>
        <row r="1235">
          <cell r="BG1235">
            <v>0</v>
          </cell>
          <cell r="BH1235">
            <v>0</v>
          </cell>
          <cell r="BI1235">
            <v>0</v>
          </cell>
          <cell r="BK1235">
            <v>0</v>
          </cell>
          <cell r="BL1235">
            <v>0</v>
          </cell>
          <cell r="BN1235">
            <v>0</v>
          </cell>
          <cell r="BO1235">
            <v>0</v>
          </cell>
          <cell r="BP1235">
            <v>0</v>
          </cell>
        </row>
        <row r="1236">
          <cell r="BG1236">
            <v>0</v>
          </cell>
          <cell r="BH1236">
            <v>0</v>
          </cell>
          <cell r="BI1236">
            <v>0</v>
          </cell>
          <cell r="BK1236">
            <v>0</v>
          </cell>
          <cell r="BL1236">
            <v>0</v>
          </cell>
          <cell r="BN1236">
            <v>0</v>
          </cell>
          <cell r="BO1236">
            <v>0</v>
          </cell>
          <cell r="BP1236">
            <v>0</v>
          </cell>
        </row>
        <row r="1237">
          <cell r="BG1237">
            <v>0</v>
          </cell>
          <cell r="BH1237">
            <v>0</v>
          </cell>
          <cell r="BI1237">
            <v>0</v>
          </cell>
          <cell r="BK1237">
            <v>0</v>
          </cell>
          <cell r="BL1237">
            <v>0</v>
          </cell>
          <cell r="BN1237">
            <v>0</v>
          </cell>
          <cell r="BO1237">
            <v>0</v>
          </cell>
          <cell r="BP1237">
            <v>0</v>
          </cell>
        </row>
        <row r="1238">
          <cell r="BG1238">
            <v>0</v>
          </cell>
          <cell r="BH1238">
            <v>0</v>
          </cell>
          <cell r="BI1238">
            <v>0</v>
          </cell>
          <cell r="BK1238">
            <v>0</v>
          </cell>
          <cell r="BL1238">
            <v>0</v>
          </cell>
          <cell r="BN1238">
            <v>0</v>
          </cell>
          <cell r="BO1238">
            <v>0</v>
          </cell>
          <cell r="BP1238">
            <v>0</v>
          </cell>
        </row>
        <row r="1239">
          <cell r="BG1239">
            <v>0</v>
          </cell>
          <cell r="BH1239">
            <v>0</v>
          </cell>
          <cell r="BI1239">
            <v>0</v>
          </cell>
          <cell r="BK1239">
            <v>0</v>
          </cell>
          <cell r="BL1239">
            <v>0</v>
          </cell>
          <cell r="BN1239">
            <v>0</v>
          </cell>
          <cell r="BO1239">
            <v>0</v>
          </cell>
          <cell r="BP1239">
            <v>0</v>
          </cell>
        </row>
        <row r="1240">
          <cell r="BG1240">
            <v>0</v>
          </cell>
          <cell r="BH1240">
            <v>0</v>
          </cell>
          <cell r="BI1240">
            <v>0</v>
          </cell>
          <cell r="BK1240">
            <v>0</v>
          </cell>
          <cell r="BL1240">
            <v>0</v>
          </cell>
          <cell r="BN1240">
            <v>0</v>
          </cell>
          <cell r="BO1240">
            <v>0</v>
          </cell>
          <cell r="BP1240">
            <v>0</v>
          </cell>
        </row>
        <row r="1241">
          <cell r="BG1241">
            <v>0</v>
          </cell>
          <cell r="BH1241">
            <v>0</v>
          </cell>
          <cell r="BI1241">
            <v>0</v>
          </cell>
          <cell r="BK1241">
            <v>0</v>
          </cell>
          <cell r="BL1241">
            <v>0</v>
          </cell>
          <cell r="BN1241">
            <v>0</v>
          </cell>
          <cell r="BO1241">
            <v>0</v>
          </cell>
          <cell r="BP1241">
            <v>0</v>
          </cell>
        </row>
        <row r="1242">
          <cell r="BG1242">
            <v>0</v>
          </cell>
          <cell r="BH1242">
            <v>0</v>
          </cell>
          <cell r="BI1242">
            <v>0</v>
          </cell>
          <cell r="BK1242">
            <v>0</v>
          </cell>
          <cell r="BL1242">
            <v>0</v>
          </cell>
          <cell r="BN1242">
            <v>0</v>
          </cell>
          <cell r="BO1242">
            <v>0</v>
          </cell>
          <cell r="BP1242">
            <v>0</v>
          </cell>
        </row>
        <row r="1243">
          <cell r="BG1243">
            <v>0</v>
          </cell>
          <cell r="BH1243">
            <v>0</v>
          </cell>
          <cell r="BI1243">
            <v>0</v>
          </cell>
          <cell r="BK1243">
            <v>0</v>
          </cell>
          <cell r="BL1243">
            <v>0</v>
          </cell>
          <cell r="BN1243">
            <v>0</v>
          </cell>
          <cell r="BO1243">
            <v>0</v>
          </cell>
          <cell r="BP1243">
            <v>0</v>
          </cell>
        </row>
        <row r="1244">
          <cell r="BG1244">
            <v>0</v>
          </cell>
          <cell r="BH1244">
            <v>0</v>
          </cell>
          <cell r="BI1244">
            <v>0</v>
          </cell>
          <cell r="BK1244">
            <v>0</v>
          </cell>
          <cell r="BL1244">
            <v>0</v>
          </cell>
          <cell r="BN1244">
            <v>0</v>
          </cell>
          <cell r="BO1244">
            <v>0</v>
          </cell>
          <cell r="BP1244">
            <v>0</v>
          </cell>
        </row>
        <row r="1245">
          <cell r="BG1245">
            <v>0</v>
          </cell>
          <cell r="BH1245">
            <v>0</v>
          </cell>
          <cell r="BI1245">
            <v>0</v>
          </cell>
          <cell r="BK1245">
            <v>0</v>
          </cell>
          <cell r="BL1245">
            <v>0</v>
          </cell>
          <cell r="BN1245">
            <v>0</v>
          </cell>
          <cell r="BO1245">
            <v>0</v>
          </cell>
          <cell r="BP1245">
            <v>0</v>
          </cell>
        </row>
        <row r="1246">
          <cell r="BG1246">
            <v>0</v>
          </cell>
          <cell r="BH1246">
            <v>0</v>
          </cell>
          <cell r="BI1246">
            <v>0</v>
          </cell>
          <cell r="BK1246">
            <v>0</v>
          </cell>
          <cell r="BL1246">
            <v>0</v>
          </cell>
          <cell r="BN1246">
            <v>0</v>
          </cell>
          <cell r="BO1246">
            <v>0</v>
          </cell>
          <cell r="BP1246">
            <v>0</v>
          </cell>
        </row>
        <row r="1247">
          <cell r="BG1247">
            <v>0</v>
          </cell>
          <cell r="BH1247">
            <v>0</v>
          </cell>
          <cell r="BI1247">
            <v>0</v>
          </cell>
          <cell r="BK1247">
            <v>0</v>
          </cell>
          <cell r="BL1247">
            <v>0</v>
          </cell>
          <cell r="BN1247">
            <v>0</v>
          </cell>
          <cell r="BO1247">
            <v>0</v>
          </cell>
          <cell r="BP1247">
            <v>0</v>
          </cell>
        </row>
        <row r="1248">
          <cell r="BG1248">
            <v>0</v>
          </cell>
          <cell r="BH1248">
            <v>0</v>
          </cell>
          <cell r="BI1248">
            <v>0</v>
          </cell>
          <cell r="BK1248">
            <v>0</v>
          </cell>
          <cell r="BL1248">
            <v>0</v>
          </cell>
          <cell r="BN1248">
            <v>0</v>
          </cell>
          <cell r="BO1248">
            <v>0</v>
          </cell>
          <cell r="BP1248">
            <v>0</v>
          </cell>
        </row>
        <row r="1249">
          <cell r="BG1249">
            <v>0</v>
          </cell>
          <cell r="BH1249">
            <v>0</v>
          </cell>
          <cell r="BI1249">
            <v>0</v>
          </cell>
          <cell r="BK1249">
            <v>0</v>
          </cell>
          <cell r="BL1249">
            <v>0</v>
          </cell>
          <cell r="BN1249">
            <v>0</v>
          </cell>
          <cell r="BO1249">
            <v>0</v>
          </cell>
          <cell r="BP1249">
            <v>0</v>
          </cell>
        </row>
        <row r="1250">
          <cell r="BG1250">
            <v>0</v>
          </cell>
          <cell r="BH1250">
            <v>0</v>
          </cell>
          <cell r="BI1250">
            <v>0</v>
          </cell>
          <cell r="BK1250">
            <v>0</v>
          </cell>
          <cell r="BL1250">
            <v>0</v>
          </cell>
          <cell r="BN1250">
            <v>0</v>
          </cell>
          <cell r="BO1250">
            <v>0</v>
          </cell>
          <cell r="BP1250">
            <v>0</v>
          </cell>
        </row>
        <row r="1251">
          <cell r="BG1251">
            <v>0</v>
          </cell>
          <cell r="BH1251">
            <v>0</v>
          </cell>
          <cell r="BI1251">
            <v>0</v>
          </cell>
          <cell r="BK1251">
            <v>0</v>
          </cell>
          <cell r="BL1251">
            <v>0</v>
          </cell>
          <cell r="BN1251">
            <v>0</v>
          </cell>
          <cell r="BO1251">
            <v>0</v>
          </cell>
          <cell r="BP1251">
            <v>0</v>
          </cell>
        </row>
        <row r="1252">
          <cell r="BG1252">
            <v>0</v>
          </cell>
          <cell r="BH1252">
            <v>0</v>
          </cell>
          <cell r="BI1252">
            <v>0</v>
          </cell>
          <cell r="BK1252">
            <v>0</v>
          </cell>
          <cell r="BL1252">
            <v>0</v>
          </cell>
          <cell r="BN1252">
            <v>0</v>
          </cell>
          <cell r="BO1252">
            <v>0</v>
          </cell>
          <cell r="BP1252">
            <v>0</v>
          </cell>
        </row>
        <row r="1253">
          <cell r="BG1253">
            <v>0</v>
          </cell>
          <cell r="BH1253">
            <v>0</v>
          </cell>
          <cell r="BI1253">
            <v>0</v>
          </cell>
          <cell r="BK1253">
            <v>0</v>
          </cell>
          <cell r="BL1253">
            <v>0</v>
          </cell>
          <cell r="BN1253">
            <v>0</v>
          </cell>
          <cell r="BO1253">
            <v>0</v>
          </cell>
          <cell r="BP1253">
            <v>0</v>
          </cell>
        </row>
        <row r="1254">
          <cell r="BG1254">
            <v>0</v>
          </cell>
          <cell r="BH1254">
            <v>0</v>
          </cell>
          <cell r="BI1254">
            <v>0</v>
          </cell>
          <cell r="BK1254">
            <v>0</v>
          </cell>
          <cell r="BL1254">
            <v>0</v>
          </cell>
          <cell r="BN1254">
            <v>0</v>
          </cell>
          <cell r="BO1254">
            <v>0</v>
          </cell>
          <cell r="BP1254">
            <v>0</v>
          </cell>
        </row>
        <row r="1255">
          <cell r="BG1255">
            <v>0</v>
          </cell>
          <cell r="BH1255">
            <v>0</v>
          </cell>
          <cell r="BI1255">
            <v>0</v>
          </cell>
          <cell r="BK1255">
            <v>0</v>
          </cell>
          <cell r="BL1255">
            <v>0</v>
          </cell>
          <cell r="BN1255">
            <v>0</v>
          </cell>
          <cell r="BO1255">
            <v>0</v>
          </cell>
          <cell r="BP1255">
            <v>0</v>
          </cell>
        </row>
        <row r="1256">
          <cell r="BG1256">
            <v>0</v>
          </cell>
          <cell r="BH1256">
            <v>0</v>
          </cell>
          <cell r="BI1256">
            <v>0</v>
          </cell>
          <cell r="BK1256">
            <v>0</v>
          </cell>
          <cell r="BL1256">
            <v>0</v>
          </cell>
          <cell r="BN1256">
            <v>0</v>
          </cell>
          <cell r="BO1256">
            <v>0</v>
          </cell>
          <cell r="BP1256">
            <v>0</v>
          </cell>
        </row>
        <row r="1257">
          <cell r="BG1257">
            <v>0</v>
          </cell>
          <cell r="BH1257">
            <v>0</v>
          </cell>
          <cell r="BI1257">
            <v>0</v>
          </cell>
          <cell r="BK1257">
            <v>0</v>
          </cell>
          <cell r="BL1257">
            <v>0</v>
          </cell>
          <cell r="BN1257">
            <v>0</v>
          </cell>
          <cell r="BO1257">
            <v>0</v>
          </cell>
          <cell r="BP1257">
            <v>0</v>
          </cell>
        </row>
        <row r="1258">
          <cell r="BG1258">
            <v>0</v>
          </cell>
          <cell r="BH1258">
            <v>0</v>
          </cell>
          <cell r="BI1258">
            <v>0</v>
          </cell>
          <cell r="BK1258">
            <v>0</v>
          </cell>
          <cell r="BL1258">
            <v>0</v>
          </cell>
          <cell r="BN1258">
            <v>0</v>
          </cell>
          <cell r="BO1258">
            <v>0</v>
          </cell>
          <cell r="BP1258">
            <v>0</v>
          </cell>
        </row>
        <row r="1259">
          <cell r="BG1259">
            <v>0</v>
          </cell>
          <cell r="BH1259">
            <v>0</v>
          </cell>
          <cell r="BI1259">
            <v>0</v>
          </cell>
          <cell r="BK1259">
            <v>0</v>
          </cell>
          <cell r="BL1259">
            <v>0</v>
          </cell>
          <cell r="BN1259">
            <v>0</v>
          </cell>
          <cell r="BO1259">
            <v>0</v>
          </cell>
          <cell r="BP1259">
            <v>0</v>
          </cell>
        </row>
        <row r="1260">
          <cell r="BG1260">
            <v>0</v>
          </cell>
          <cell r="BH1260">
            <v>0</v>
          </cell>
          <cell r="BI1260">
            <v>0</v>
          </cell>
          <cell r="BK1260">
            <v>0</v>
          </cell>
          <cell r="BL1260">
            <v>0</v>
          </cell>
          <cell r="BN1260">
            <v>0</v>
          </cell>
          <cell r="BO1260">
            <v>0</v>
          </cell>
          <cell r="BP1260">
            <v>0</v>
          </cell>
        </row>
        <row r="1261">
          <cell r="BG1261">
            <v>0</v>
          </cell>
          <cell r="BH1261">
            <v>0</v>
          </cell>
          <cell r="BI1261">
            <v>0</v>
          </cell>
          <cell r="BK1261">
            <v>0</v>
          </cell>
          <cell r="BL1261">
            <v>0</v>
          </cell>
          <cell r="BN1261">
            <v>0</v>
          </cell>
          <cell r="BO1261">
            <v>0</v>
          </cell>
          <cell r="BP1261">
            <v>0</v>
          </cell>
        </row>
        <row r="1262">
          <cell r="BG1262">
            <v>0</v>
          </cell>
          <cell r="BH1262">
            <v>0</v>
          </cell>
          <cell r="BI1262">
            <v>0</v>
          </cell>
          <cell r="BK1262">
            <v>0</v>
          </cell>
          <cell r="BL1262">
            <v>0</v>
          </cell>
          <cell r="BN1262">
            <v>0</v>
          </cell>
          <cell r="BO1262">
            <v>0</v>
          </cell>
          <cell r="BP1262">
            <v>0</v>
          </cell>
        </row>
        <row r="1263">
          <cell r="BG1263">
            <v>0</v>
          </cell>
          <cell r="BH1263">
            <v>0</v>
          </cell>
          <cell r="BI1263">
            <v>0</v>
          </cell>
          <cell r="BK1263">
            <v>0</v>
          </cell>
          <cell r="BL1263">
            <v>0</v>
          </cell>
          <cell r="BN1263">
            <v>0</v>
          </cell>
          <cell r="BO1263">
            <v>0</v>
          </cell>
          <cell r="BP1263">
            <v>0</v>
          </cell>
        </row>
        <row r="1264">
          <cell r="BG1264">
            <v>0</v>
          </cell>
          <cell r="BH1264">
            <v>0</v>
          </cell>
          <cell r="BI1264">
            <v>0</v>
          </cell>
          <cell r="BK1264">
            <v>0</v>
          </cell>
          <cell r="BL1264">
            <v>0</v>
          </cell>
          <cell r="BN1264">
            <v>0</v>
          </cell>
          <cell r="BO1264">
            <v>0</v>
          </cell>
          <cell r="BP1264">
            <v>0</v>
          </cell>
        </row>
        <row r="1265">
          <cell r="BG1265">
            <v>0</v>
          </cell>
          <cell r="BH1265">
            <v>0</v>
          </cell>
          <cell r="BI1265">
            <v>0</v>
          </cell>
          <cell r="BK1265">
            <v>0</v>
          </cell>
          <cell r="BL1265">
            <v>0</v>
          </cell>
          <cell r="BN1265">
            <v>0</v>
          </cell>
          <cell r="BO1265">
            <v>0</v>
          </cell>
          <cell r="BP1265">
            <v>0</v>
          </cell>
        </row>
        <row r="1266">
          <cell r="BG1266">
            <v>0</v>
          </cell>
          <cell r="BH1266">
            <v>0</v>
          </cell>
          <cell r="BI1266">
            <v>0</v>
          </cell>
          <cell r="BK1266">
            <v>0</v>
          </cell>
          <cell r="BL1266">
            <v>0</v>
          </cell>
          <cell r="BN1266">
            <v>0</v>
          </cell>
          <cell r="BO1266">
            <v>0</v>
          </cell>
          <cell r="BP1266">
            <v>0</v>
          </cell>
        </row>
        <row r="1267">
          <cell r="BG1267">
            <v>0</v>
          </cell>
          <cell r="BH1267">
            <v>0</v>
          </cell>
          <cell r="BI1267">
            <v>0</v>
          </cell>
          <cell r="BK1267">
            <v>0</v>
          </cell>
          <cell r="BL1267">
            <v>0</v>
          </cell>
          <cell r="BN1267">
            <v>0</v>
          </cell>
          <cell r="BO1267">
            <v>0</v>
          </cell>
          <cell r="BP1267">
            <v>0</v>
          </cell>
        </row>
        <row r="1268">
          <cell r="BG1268">
            <v>0</v>
          </cell>
          <cell r="BH1268">
            <v>0</v>
          </cell>
          <cell r="BI1268">
            <v>0</v>
          </cell>
          <cell r="BK1268">
            <v>0</v>
          </cell>
          <cell r="BL1268">
            <v>0</v>
          </cell>
          <cell r="BN1268">
            <v>0</v>
          </cell>
          <cell r="BO1268">
            <v>0</v>
          </cell>
          <cell r="BP1268">
            <v>0</v>
          </cell>
        </row>
        <row r="1269">
          <cell r="BG1269">
            <v>0</v>
          </cell>
          <cell r="BH1269">
            <v>0</v>
          </cell>
          <cell r="BI1269">
            <v>0</v>
          </cell>
          <cell r="BK1269">
            <v>0</v>
          </cell>
          <cell r="BL1269">
            <v>0</v>
          </cell>
          <cell r="BN1269">
            <v>0</v>
          </cell>
          <cell r="BO1269">
            <v>0</v>
          </cell>
          <cell r="BP1269">
            <v>0</v>
          </cell>
        </row>
        <row r="1270">
          <cell r="BG1270">
            <v>0</v>
          </cell>
          <cell r="BH1270">
            <v>0</v>
          </cell>
          <cell r="BI1270">
            <v>0</v>
          </cell>
          <cell r="BK1270">
            <v>0</v>
          </cell>
          <cell r="BL1270">
            <v>0</v>
          </cell>
          <cell r="BN1270">
            <v>0</v>
          </cell>
          <cell r="BO1270">
            <v>0</v>
          </cell>
          <cell r="BP1270">
            <v>0</v>
          </cell>
        </row>
        <row r="1271">
          <cell r="BG1271">
            <v>0</v>
          </cell>
          <cell r="BH1271">
            <v>0</v>
          </cell>
          <cell r="BI1271">
            <v>0</v>
          </cell>
          <cell r="BK1271">
            <v>0</v>
          </cell>
          <cell r="BL1271">
            <v>0</v>
          </cell>
          <cell r="BN1271">
            <v>0</v>
          </cell>
          <cell r="BO1271">
            <v>0</v>
          </cell>
          <cell r="BP1271">
            <v>0</v>
          </cell>
        </row>
        <row r="1272">
          <cell r="BG1272">
            <v>0</v>
          </cell>
          <cell r="BH1272">
            <v>0</v>
          </cell>
          <cell r="BI1272">
            <v>0</v>
          </cell>
          <cell r="BK1272">
            <v>0</v>
          </cell>
          <cell r="BL1272">
            <v>0</v>
          </cell>
          <cell r="BN1272">
            <v>0</v>
          </cell>
          <cell r="BO1272">
            <v>0</v>
          </cell>
          <cell r="BP1272">
            <v>0</v>
          </cell>
        </row>
        <row r="1273">
          <cell r="BG1273">
            <v>0</v>
          </cell>
          <cell r="BH1273">
            <v>0</v>
          </cell>
          <cell r="BI1273">
            <v>0</v>
          </cell>
          <cell r="BK1273">
            <v>0</v>
          </cell>
          <cell r="BL1273">
            <v>0</v>
          </cell>
          <cell r="BN1273">
            <v>0</v>
          </cell>
          <cell r="BO1273">
            <v>0</v>
          </cell>
          <cell r="BP1273">
            <v>0</v>
          </cell>
        </row>
        <row r="1274">
          <cell r="BG1274">
            <v>0</v>
          </cell>
          <cell r="BH1274">
            <v>0</v>
          </cell>
          <cell r="BI1274">
            <v>0</v>
          </cell>
          <cell r="BK1274">
            <v>0</v>
          </cell>
          <cell r="BL1274">
            <v>0</v>
          </cell>
          <cell r="BN1274">
            <v>0</v>
          </cell>
          <cell r="BO1274">
            <v>0</v>
          </cell>
          <cell r="BP1274">
            <v>0</v>
          </cell>
        </row>
        <row r="1275">
          <cell r="BG1275">
            <v>0</v>
          </cell>
          <cell r="BH1275">
            <v>0</v>
          </cell>
          <cell r="BI1275">
            <v>0</v>
          </cell>
          <cell r="BK1275">
            <v>0</v>
          </cell>
          <cell r="BL1275">
            <v>0</v>
          </cell>
          <cell r="BN1275">
            <v>0</v>
          </cell>
          <cell r="BO1275">
            <v>0</v>
          </cell>
          <cell r="BP1275">
            <v>0</v>
          </cell>
        </row>
        <row r="1276">
          <cell r="BG1276">
            <v>0</v>
          </cell>
          <cell r="BH1276">
            <v>0</v>
          </cell>
          <cell r="BI1276">
            <v>0</v>
          </cell>
          <cell r="BK1276">
            <v>0</v>
          </cell>
          <cell r="BL1276">
            <v>0</v>
          </cell>
          <cell r="BN1276">
            <v>0</v>
          </cell>
          <cell r="BO1276">
            <v>0</v>
          </cell>
          <cell r="BP1276">
            <v>0</v>
          </cell>
        </row>
        <row r="1277">
          <cell r="BG1277">
            <v>0</v>
          </cell>
          <cell r="BH1277">
            <v>0</v>
          </cell>
          <cell r="BI1277">
            <v>0</v>
          </cell>
          <cell r="BK1277">
            <v>0</v>
          </cell>
          <cell r="BL1277">
            <v>0</v>
          </cell>
          <cell r="BN1277">
            <v>0</v>
          </cell>
          <cell r="BO1277">
            <v>0</v>
          </cell>
          <cell r="BP1277">
            <v>0</v>
          </cell>
        </row>
        <row r="1278">
          <cell r="BG1278">
            <v>0</v>
          </cell>
          <cell r="BH1278">
            <v>0</v>
          </cell>
          <cell r="BI1278">
            <v>0</v>
          </cell>
          <cell r="BK1278">
            <v>0</v>
          </cell>
          <cell r="BL1278">
            <v>0</v>
          </cell>
          <cell r="BN1278">
            <v>0</v>
          </cell>
          <cell r="BO1278">
            <v>0</v>
          </cell>
          <cell r="BP1278">
            <v>0</v>
          </cell>
        </row>
        <row r="1279">
          <cell r="BG1279">
            <v>0</v>
          </cell>
          <cell r="BH1279">
            <v>0</v>
          </cell>
          <cell r="BI1279">
            <v>0</v>
          </cell>
          <cell r="BK1279">
            <v>0</v>
          </cell>
          <cell r="BL1279">
            <v>0</v>
          </cell>
          <cell r="BN1279">
            <v>0</v>
          </cell>
          <cell r="BO1279">
            <v>0</v>
          </cell>
          <cell r="BP1279">
            <v>0</v>
          </cell>
        </row>
        <row r="1280">
          <cell r="BG1280">
            <v>0</v>
          </cell>
          <cell r="BH1280">
            <v>0</v>
          </cell>
          <cell r="BI1280">
            <v>0</v>
          </cell>
          <cell r="BK1280">
            <v>0</v>
          </cell>
          <cell r="BL1280">
            <v>0</v>
          </cell>
          <cell r="BN1280">
            <v>0</v>
          </cell>
          <cell r="BO1280">
            <v>0</v>
          </cell>
          <cell r="BP1280">
            <v>0</v>
          </cell>
        </row>
        <row r="1281">
          <cell r="BG1281">
            <v>0</v>
          </cell>
          <cell r="BH1281">
            <v>0</v>
          </cell>
          <cell r="BI1281">
            <v>0</v>
          </cell>
          <cell r="BK1281">
            <v>0</v>
          </cell>
          <cell r="BL1281">
            <v>0</v>
          </cell>
          <cell r="BN1281">
            <v>0</v>
          </cell>
          <cell r="BO1281">
            <v>0</v>
          </cell>
          <cell r="BP1281">
            <v>0</v>
          </cell>
        </row>
        <row r="1282">
          <cell r="BG1282">
            <v>0</v>
          </cell>
          <cell r="BH1282">
            <v>0</v>
          </cell>
          <cell r="BI1282">
            <v>0</v>
          </cell>
          <cell r="BK1282">
            <v>0</v>
          </cell>
          <cell r="BL1282">
            <v>0</v>
          </cell>
          <cell r="BN1282">
            <v>0</v>
          </cell>
          <cell r="BO1282">
            <v>0</v>
          </cell>
          <cell r="BP1282">
            <v>0</v>
          </cell>
        </row>
        <row r="1283">
          <cell r="BG1283">
            <v>0</v>
          </cell>
          <cell r="BH1283">
            <v>0</v>
          </cell>
          <cell r="BI1283">
            <v>0</v>
          </cell>
          <cell r="BK1283">
            <v>0</v>
          </cell>
          <cell r="BL1283">
            <v>0</v>
          </cell>
          <cell r="BN1283">
            <v>0</v>
          </cell>
          <cell r="BO1283">
            <v>0</v>
          </cell>
          <cell r="BP1283">
            <v>0</v>
          </cell>
        </row>
        <row r="1284">
          <cell r="BG1284">
            <v>0</v>
          </cell>
          <cell r="BH1284">
            <v>0</v>
          </cell>
          <cell r="BI1284">
            <v>0</v>
          </cell>
          <cell r="BK1284">
            <v>0</v>
          </cell>
          <cell r="BL1284">
            <v>0</v>
          </cell>
          <cell r="BN1284">
            <v>0</v>
          </cell>
          <cell r="BO1284">
            <v>0</v>
          </cell>
          <cell r="BP1284">
            <v>0</v>
          </cell>
        </row>
        <row r="1285">
          <cell r="BG1285">
            <v>0</v>
          </cell>
          <cell r="BH1285">
            <v>0</v>
          </cell>
          <cell r="BI1285">
            <v>0</v>
          </cell>
          <cell r="BK1285">
            <v>0</v>
          </cell>
          <cell r="BL1285">
            <v>0</v>
          </cell>
          <cell r="BN1285">
            <v>0</v>
          </cell>
          <cell r="BO1285">
            <v>0</v>
          </cell>
          <cell r="BP1285">
            <v>0</v>
          </cell>
        </row>
        <row r="1286">
          <cell r="BG1286">
            <v>0</v>
          </cell>
          <cell r="BH1286">
            <v>0</v>
          </cell>
          <cell r="BI1286">
            <v>0</v>
          </cell>
          <cell r="BK1286">
            <v>0</v>
          </cell>
          <cell r="BL1286">
            <v>0</v>
          </cell>
          <cell r="BN1286">
            <v>0</v>
          </cell>
          <cell r="BO1286">
            <v>0</v>
          </cell>
          <cell r="BP1286">
            <v>0</v>
          </cell>
        </row>
        <row r="1287">
          <cell r="BG1287">
            <v>0</v>
          </cell>
          <cell r="BH1287">
            <v>0</v>
          </cell>
          <cell r="BI1287">
            <v>0</v>
          </cell>
          <cell r="BK1287">
            <v>0</v>
          </cell>
          <cell r="BL1287">
            <v>0</v>
          </cell>
          <cell r="BN1287">
            <v>0</v>
          </cell>
          <cell r="BO1287">
            <v>0</v>
          </cell>
          <cell r="BP1287">
            <v>0</v>
          </cell>
        </row>
        <row r="1288">
          <cell r="BG1288">
            <v>0</v>
          </cell>
          <cell r="BH1288">
            <v>0</v>
          </cell>
          <cell r="BI1288">
            <v>0</v>
          </cell>
          <cell r="BK1288">
            <v>0</v>
          </cell>
          <cell r="BL1288">
            <v>0</v>
          </cell>
          <cell r="BN1288">
            <v>0</v>
          </cell>
          <cell r="BO1288">
            <v>0</v>
          </cell>
          <cell r="BP1288">
            <v>0</v>
          </cell>
        </row>
        <row r="1289">
          <cell r="BG1289">
            <v>0</v>
          </cell>
          <cell r="BH1289">
            <v>0</v>
          </cell>
          <cell r="BI1289">
            <v>0</v>
          </cell>
          <cell r="BK1289">
            <v>0</v>
          </cell>
          <cell r="BL1289">
            <v>0</v>
          </cell>
          <cell r="BN1289">
            <v>0</v>
          </cell>
          <cell r="BO1289">
            <v>0</v>
          </cell>
          <cell r="BP1289">
            <v>0</v>
          </cell>
        </row>
        <row r="1290">
          <cell r="BG1290">
            <v>0</v>
          </cell>
          <cell r="BH1290">
            <v>0</v>
          </cell>
          <cell r="BI1290">
            <v>0</v>
          </cell>
          <cell r="BK1290">
            <v>0</v>
          </cell>
          <cell r="BL1290">
            <v>0</v>
          </cell>
          <cell r="BN1290">
            <v>0</v>
          </cell>
          <cell r="BO1290">
            <v>0</v>
          </cell>
          <cell r="BP1290">
            <v>0</v>
          </cell>
        </row>
        <row r="1291">
          <cell r="BG1291">
            <v>0</v>
          </cell>
          <cell r="BH1291">
            <v>0</v>
          </cell>
          <cell r="BI1291">
            <v>0</v>
          </cell>
          <cell r="BK1291">
            <v>0</v>
          </cell>
          <cell r="BL1291">
            <v>0</v>
          </cell>
          <cell r="BN1291">
            <v>0</v>
          </cell>
          <cell r="BO1291">
            <v>0</v>
          </cell>
          <cell r="BP1291">
            <v>0</v>
          </cell>
        </row>
        <row r="1292">
          <cell r="BG1292">
            <v>0</v>
          </cell>
          <cell r="BH1292">
            <v>0</v>
          </cell>
          <cell r="BI1292">
            <v>0</v>
          </cell>
          <cell r="BK1292">
            <v>0</v>
          </cell>
          <cell r="BL1292">
            <v>0</v>
          </cell>
          <cell r="BN1292">
            <v>0</v>
          </cell>
          <cell r="BO1292">
            <v>0</v>
          </cell>
          <cell r="BP1292">
            <v>0</v>
          </cell>
        </row>
        <row r="1293">
          <cell r="BG1293">
            <v>0</v>
          </cell>
          <cell r="BH1293">
            <v>0</v>
          </cell>
          <cell r="BI1293">
            <v>0</v>
          </cell>
          <cell r="BK1293">
            <v>0</v>
          </cell>
          <cell r="BL1293">
            <v>0</v>
          </cell>
          <cell r="BN1293">
            <v>0</v>
          </cell>
          <cell r="BO1293">
            <v>0</v>
          </cell>
          <cell r="BP1293">
            <v>0</v>
          </cell>
        </row>
        <row r="1294">
          <cell r="BG1294">
            <v>0</v>
          </cell>
          <cell r="BH1294">
            <v>0</v>
          </cell>
          <cell r="BI1294">
            <v>0</v>
          </cell>
          <cell r="BK1294">
            <v>0</v>
          </cell>
          <cell r="BL1294">
            <v>0</v>
          </cell>
          <cell r="BN1294">
            <v>0</v>
          </cell>
          <cell r="BO1294">
            <v>0</v>
          </cell>
          <cell r="BP1294">
            <v>0</v>
          </cell>
        </row>
        <row r="1295">
          <cell r="BG1295">
            <v>0</v>
          </cell>
          <cell r="BH1295">
            <v>0</v>
          </cell>
          <cell r="BI1295">
            <v>0</v>
          </cell>
          <cell r="BK1295">
            <v>0</v>
          </cell>
          <cell r="BL1295">
            <v>0</v>
          </cell>
          <cell r="BN1295">
            <v>0</v>
          </cell>
          <cell r="BO1295">
            <v>0</v>
          </cell>
          <cell r="BP1295">
            <v>0</v>
          </cell>
        </row>
        <row r="1296">
          <cell r="BG1296">
            <v>0</v>
          </cell>
          <cell r="BH1296">
            <v>0</v>
          </cell>
          <cell r="BI1296">
            <v>0</v>
          </cell>
          <cell r="BK1296">
            <v>0</v>
          </cell>
          <cell r="BL1296">
            <v>0</v>
          </cell>
          <cell r="BN1296">
            <v>0</v>
          </cell>
          <cell r="BO1296">
            <v>0</v>
          </cell>
          <cell r="BP1296">
            <v>0</v>
          </cell>
        </row>
        <row r="1297">
          <cell r="BG1297">
            <v>0</v>
          </cell>
          <cell r="BH1297">
            <v>0</v>
          </cell>
          <cell r="BI1297">
            <v>0</v>
          </cell>
          <cell r="BK1297">
            <v>0</v>
          </cell>
          <cell r="BL1297">
            <v>0</v>
          </cell>
          <cell r="BN1297">
            <v>0</v>
          </cell>
          <cell r="BO1297">
            <v>0</v>
          </cell>
          <cell r="BP1297">
            <v>0</v>
          </cell>
        </row>
        <row r="1298">
          <cell r="BG1298">
            <v>0</v>
          </cell>
          <cell r="BH1298">
            <v>0</v>
          </cell>
          <cell r="BI1298">
            <v>0</v>
          </cell>
          <cell r="BK1298">
            <v>0</v>
          </cell>
          <cell r="BL1298">
            <v>0</v>
          </cell>
          <cell r="BN1298">
            <v>0</v>
          </cell>
          <cell r="BO1298">
            <v>0</v>
          </cell>
          <cell r="BP1298">
            <v>0</v>
          </cell>
        </row>
        <row r="1299">
          <cell r="BG1299">
            <v>0</v>
          </cell>
          <cell r="BH1299">
            <v>0</v>
          </cell>
          <cell r="BI1299">
            <v>0</v>
          </cell>
          <cell r="BK1299">
            <v>0</v>
          </cell>
          <cell r="BL1299">
            <v>0</v>
          </cell>
          <cell r="BN1299">
            <v>0</v>
          </cell>
          <cell r="BO1299">
            <v>0</v>
          </cell>
          <cell r="BP1299">
            <v>0</v>
          </cell>
        </row>
        <row r="1300">
          <cell r="BG1300">
            <v>0</v>
          </cell>
          <cell r="BH1300">
            <v>0</v>
          </cell>
          <cell r="BI1300">
            <v>0</v>
          </cell>
          <cell r="BK1300">
            <v>0</v>
          </cell>
          <cell r="BL1300">
            <v>0</v>
          </cell>
          <cell r="BN1300">
            <v>0</v>
          </cell>
          <cell r="BO1300">
            <v>0</v>
          </cell>
          <cell r="BP1300">
            <v>0</v>
          </cell>
        </row>
        <row r="1301">
          <cell r="BG1301">
            <v>0</v>
          </cell>
          <cell r="BH1301">
            <v>0</v>
          </cell>
          <cell r="BI1301">
            <v>0</v>
          </cell>
          <cell r="BK1301">
            <v>0</v>
          </cell>
          <cell r="BL1301">
            <v>0</v>
          </cell>
          <cell r="BN1301">
            <v>0</v>
          </cell>
          <cell r="BO1301">
            <v>0</v>
          </cell>
          <cell r="BP1301">
            <v>0</v>
          </cell>
        </row>
        <row r="1302">
          <cell r="BG1302">
            <v>0</v>
          </cell>
          <cell r="BH1302">
            <v>0</v>
          </cell>
          <cell r="BI1302">
            <v>0</v>
          </cell>
          <cell r="BK1302">
            <v>0</v>
          </cell>
          <cell r="BL1302">
            <v>0</v>
          </cell>
          <cell r="BN1302">
            <v>0</v>
          </cell>
          <cell r="BO1302">
            <v>0</v>
          </cell>
          <cell r="BP1302">
            <v>0</v>
          </cell>
        </row>
        <row r="1303">
          <cell r="BG1303">
            <v>0</v>
          </cell>
          <cell r="BH1303">
            <v>0</v>
          </cell>
          <cell r="BI1303">
            <v>0</v>
          </cell>
          <cell r="BK1303">
            <v>0</v>
          </cell>
          <cell r="BL1303">
            <v>0</v>
          </cell>
          <cell r="BN1303">
            <v>0</v>
          </cell>
          <cell r="BO1303">
            <v>0</v>
          </cell>
          <cell r="BP1303">
            <v>0</v>
          </cell>
        </row>
        <row r="1304">
          <cell r="BG1304">
            <v>0</v>
          </cell>
          <cell r="BH1304">
            <v>0</v>
          </cell>
          <cell r="BI1304">
            <v>0</v>
          </cell>
          <cell r="BK1304">
            <v>0</v>
          </cell>
          <cell r="BL1304">
            <v>0</v>
          </cell>
          <cell r="BN1304">
            <v>0</v>
          </cell>
          <cell r="BO1304">
            <v>0</v>
          </cell>
          <cell r="BP1304">
            <v>0</v>
          </cell>
        </row>
        <row r="1305">
          <cell r="BG1305">
            <v>0</v>
          </cell>
          <cell r="BH1305">
            <v>0</v>
          </cell>
          <cell r="BI1305">
            <v>0</v>
          </cell>
          <cell r="BK1305">
            <v>0</v>
          </cell>
          <cell r="BL1305">
            <v>0</v>
          </cell>
          <cell r="BN1305">
            <v>0</v>
          </cell>
          <cell r="BO1305">
            <v>0</v>
          </cell>
          <cell r="BP1305">
            <v>0</v>
          </cell>
        </row>
        <row r="1306">
          <cell r="BG1306">
            <v>0</v>
          </cell>
          <cell r="BH1306">
            <v>0</v>
          </cell>
          <cell r="BI1306">
            <v>0</v>
          </cell>
          <cell r="BK1306">
            <v>0</v>
          </cell>
          <cell r="BL1306">
            <v>0</v>
          </cell>
          <cell r="BN1306">
            <v>0</v>
          </cell>
          <cell r="BO1306">
            <v>0</v>
          </cell>
          <cell r="BP1306">
            <v>0</v>
          </cell>
        </row>
        <row r="1307">
          <cell r="BG1307">
            <v>0</v>
          </cell>
          <cell r="BH1307">
            <v>0</v>
          </cell>
          <cell r="BI1307">
            <v>0</v>
          </cell>
          <cell r="BK1307">
            <v>0</v>
          </cell>
          <cell r="BL1307">
            <v>0</v>
          </cell>
          <cell r="BN1307">
            <v>0</v>
          </cell>
          <cell r="BO1307">
            <v>0</v>
          </cell>
          <cell r="BP1307">
            <v>0</v>
          </cell>
        </row>
        <row r="1308">
          <cell r="BG1308">
            <v>0</v>
          </cell>
          <cell r="BH1308">
            <v>0</v>
          </cell>
          <cell r="BI1308">
            <v>0</v>
          </cell>
          <cell r="BK1308">
            <v>0</v>
          </cell>
          <cell r="BL1308">
            <v>0</v>
          </cell>
          <cell r="BN1308">
            <v>0</v>
          </cell>
          <cell r="BO1308">
            <v>0</v>
          </cell>
          <cell r="BP1308">
            <v>0</v>
          </cell>
        </row>
        <row r="1309">
          <cell r="BG1309">
            <v>0</v>
          </cell>
          <cell r="BH1309">
            <v>0</v>
          </cell>
          <cell r="BI1309">
            <v>0</v>
          </cell>
          <cell r="BK1309">
            <v>0</v>
          </cell>
          <cell r="BL1309">
            <v>0</v>
          </cell>
          <cell r="BN1309">
            <v>0</v>
          </cell>
          <cell r="BO1309">
            <v>0</v>
          </cell>
          <cell r="BP1309">
            <v>0</v>
          </cell>
        </row>
        <row r="1310">
          <cell r="BG1310">
            <v>0</v>
          </cell>
          <cell r="BH1310">
            <v>0</v>
          </cell>
          <cell r="BI1310">
            <v>0</v>
          </cell>
          <cell r="BK1310">
            <v>0</v>
          </cell>
          <cell r="BL1310">
            <v>0</v>
          </cell>
          <cell r="BN1310">
            <v>0</v>
          </cell>
          <cell r="BO1310">
            <v>0</v>
          </cell>
          <cell r="BP1310">
            <v>0</v>
          </cell>
        </row>
        <row r="1311">
          <cell r="BG1311">
            <v>0</v>
          </cell>
          <cell r="BH1311">
            <v>0</v>
          </cell>
          <cell r="BI1311">
            <v>0</v>
          </cell>
          <cell r="BK1311">
            <v>0</v>
          </cell>
          <cell r="BL1311">
            <v>0</v>
          </cell>
          <cell r="BN1311">
            <v>0</v>
          </cell>
          <cell r="BO1311">
            <v>0</v>
          </cell>
          <cell r="BP1311">
            <v>0</v>
          </cell>
        </row>
        <row r="1312">
          <cell r="BG1312">
            <v>0</v>
          </cell>
          <cell r="BH1312">
            <v>0</v>
          </cell>
          <cell r="BI1312">
            <v>0</v>
          </cell>
          <cell r="BK1312">
            <v>0</v>
          </cell>
          <cell r="BL1312">
            <v>0</v>
          </cell>
          <cell r="BN1312">
            <v>0</v>
          </cell>
          <cell r="BO1312">
            <v>0</v>
          </cell>
          <cell r="BP1312">
            <v>0</v>
          </cell>
        </row>
        <row r="1313">
          <cell r="BG1313">
            <v>0</v>
          </cell>
          <cell r="BH1313">
            <v>0</v>
          </cell>
          <cell r="BI1313">
            <v>0</v>
          </cell>
          <cell r="BK1313">
            <v>0</v>
          </cell>
          <cell r="BL1313">
            <v>0</v>
          </cell>
          <cell r="BN1313">
            <v>0</v>
          </cell>
          <cell r="BO1313">
            <v>0</v>
          </cell>
          <cell r="BP1313">
            <v>0</v>
          </cell>
        </row>
        <row r="1314">
          <cell r="BG1314">
            <v>0</v>
          </cell>
          <cell r="BH1314">
            <v>0</v>
          </cell>
          <cell r="BI1314">
            <v>0</v>
          </cell>
          <cell r="BK1314">
            <v>0</v>
          </cell>
          <cell r="BL1314">
            <v>0</v>
          </cell>
          <cell r="BN1314">
            <v>0</v>
          </cell>
          <cell r="BO1314">
            <v>0</v>
          </cell>
          <cell r="BP1314">
            <v>0</v>
          </cell>
        </row>
        <row r="1315">
          <cell r="BG1315">
            <v>0</v>
          </cell>
          <cell r="BH1315">
            <v>0</v>
          </cell>
          <cell r="BI1315">
            <v>0</v>
          </cell>
          <cell r="BK1315">
            <v>0</v>
          </cell>
          <cell r="BL1315">
            <v>0</v>
          </cell>
          <cell r="BN1315">
            <v>0</v>
          </cell>
          <cell r="BO1315">
            <v>0</v>
          </cell>
          <cell r="BP1315">
            <v>0</v>
          </cell>
        </row>
        <row r="1316">
          <cell r="BG1316">
            <v>0</v>
          </cell>
          <cell r="BH1316">
            <v>0</v>
          </cell>
          <cell r="BI1316">
            <v>0</v>
          </cell>
          <cell r="BK1316">
            <v>0</v>
          </cell>
          <cell r="BL1316">
            <v>0</v>
          </cell>
          <cell r="BN1316">
            <v>0</v>
          </cell>
          <cell r="BO1316">
            <v>0</v>
          </cell>
          <cell r="BP1316">
            <v>0</v>
          </cell>
        </row>
        <row r="1317">
          <cell r="BG1317">
            <v>0</v>
          </cell>
          <cell r="BH1317">
            <v>0</v>
          </cell>
          <cell r="BI1317">
            <v>0</v>
          </cell>
          <cell r="BK1317">
            <v>0</v>
          </cell>
          <cell r="BL1317">
            <v>0</v>
          </cell>
          <cell r="BN1317">
            <v>0</v>
          </cell>
          <cell r="BO1317">
            <v>0</v>
          </cell>
          <cell r="BP1317">
            <v>0</v>
          </cell>
        </row>
        <row r="1318">
          <cell r="BG1318">
            <v>0</v>
          </cell>
          <cell r="BH1318">
            <v>0</v>
          </cell>
          <cell r="BI1318">
            <v>0</v>
          </cell>
          <cell r="BK1318">
            <v>0</v>
          </cell>
          <cell r="BL1318">
            <v>0</v>
          </cell>
          <cell r="BN1318">
            <v>0</v>
          </cell>
          <cell r="BO1318">
            <v>0</v>
          </cell>
          <cell r="BP1318">
            <v>0</v>
          </cell>
        </row>
        <row r="1319">
          <cell r="BG1319">
            <v>0</v>
          </cell>
          <cell r="BH1319">
            <v>0</v>
          </cell>
          <cell r="BI1319">
            <v>0</v>
          </cell>
          <cell r="BK1319">
            <v>0</v>
          </cell>
          <cell r="BL1319">
            <v>0</v>
          </cell>
          <cell r="BN1319">
            <v>0</v>
          </cell>
          <cell r="BO1319">
            <v>0</v>
          </cell>
          <cell r="BP1319">
            <v>0</v>
          </cell>
        </row>
        <row r="1320">
          <cell r="BG1320">
            <v>0</v>
          </cell>
          <cell r="BH1320">
            <v>0</v>
          </cell>
          <cell r="BI1320">
            <v>0</v>
          </cell>
          <cell r="BK1320">
            <v>0</v>
          </cell>
          <cell r="BL1320">
            <v>0</v>
          </cell>
          <cell r="BN1320">
            <v>0</v>
          </cell>
          <cell r="BO1320">
            <v>0</v>
          </cell>
          <cell r="BP1320">
            <v>0</v>
          </cell>
        </row>
        <row r="1321">
          <cell r="BG1321">
            <v>0</v>
          </cell>
          <cell r="BH1321">
            <v>0</v>
          </cell>
          <cell r="BI1321">
            <v>0</v>
          </cell>
          <cell r="BK1321">
            <v>0</v>
          </cell>
          <cell r="BL1321">
            <v>0</v>
          </cell>
          <cell r="BN1321">
            <v>0</v>
          </cell>
          <cell r="BO1321">
            <v>0</v>
          </cell>
          <cell r="BP1321">
            <v>0</v>
          </cell>
        </row>
        <row r="1322">
          <cell r="BG1322">
            <v>0</v>
          </cell>
          <cell r="BH1322">
            <v>0</v>
          </cell>
          <cell r="BI1322">
            <v>0</v>
          </cell>
          <cell r="BK1322">
            <v>0</v>
          </cell>
          <cell r="BL1322">
            <v>0</v>
          </cell>
          <cell r="BN1322">
            <v>0</v>
          </cell>
          <cell r="BO1322">
            <v>0</v>
          </cell>
          <cell r="BP1322">
            <v>0</v>
          </cell>
        </row>
        <row r="1323">
          <cell r="BG1323">
            <v>0</v>
          </cell>
          <cell r="BH1323">
            <v>0</v>
          </cell>
          <cell r="BI1323">
            <v>0</v>
          </cell>
          <cell r="BK1323">
            <v>0</v>
          </cell>
          <cell r="BL1323">
            <v>0</v>
          </cell>
          <cell r="BN1323">
            <v>0</v>
          </cell>
          <cell r="BO1323">
            <v>0</v>
          </cell>
          <cell r="BP1323">
            <v>0</v>
          </cell>
        </row>
        <row r="1324">
          <cell r="BG1324">
            <v>0</v>
          </cell>
          <cell r="BH1324">
            <v>0</v>
          </cell>
          <cell r="BI1324">
            <v>0</v>
          </cell>
          <cell r="BK1324">
            <v>0</v>
          </cell>
          <cell r="BL1324">
            <v>0</v>
          </cell>
          <cell r="BN1324">
            <v>0</v>
          </cell>
          <cell r="BO1324">
            <v>0</v>
          </cell>
          <cell r="BP1324">
            <v>0</v>
          </cell>
        </row>
        <row r="1325">
          <cell r="BG1325">
            <v>0</v>
          </cell>
          <cell r="BH1325">
            <v>0</v>
          </cell>
          <cell r="BI1325">
            <v>0</v>
          </cell>
          <cell r="BK1325">
            <v>0</v>
          </cell>
          <cell r="BL1325">
            <v>0</v>
          </cell>
          <cell r="BN1325">
            <v>0</v>
          </cell>
          <cell r="BO1325">
            <v>0</v>
          </cell>
          <cell r="BP1325">
            <v>0</v>
          </cell>
        </row>
        <row r="1326">
          <cell r="BG1326">
            <v>0</v>
          </cell>
          <cell r="BH1326">
            <v>0</v>
          </cell>
          <cell r="BI1326">
            <v>0</v>
          </cell>
          <cell r="BK1326">
            <v>0</v>
          </cell>
          <cell r="BL1326">
            <v>0</v>
          </cell>
          <cell r="BN1326">
            <v>0</v>
          </cell>
          <cell r="BO1326">
            <v>0</v>
          </cell>
          <cell r="BP1326">
            <v>0</v>
          </cell>
        </row>
        <row r="1327">
          <cell r="BG1327">
            <v>0</v>
          </cell>
          <cell r="BH1327">
            <v>0</v>
          </cell>
          <cell r="BI1327">
            <v>0</v>
          </cell>
          <cell r="BK1327">
            <v>0</v>
          </cell>
          <cell r="BL1327">
            <v>0</v>
          </cell>
          <cell r="BN1327">
            <v>0</v>
          </cell>
          <cell r="BO1327">
            <v>0</v>
          </cell>
          <cell r="BP1327">
            <v>0</v>
          </cell>
        </row>
        <row r="1328">
          <cell r="BG1328">
            <v>0</v>
          </cell>
          <cell r="BH1328">
            <v>0</v>
          </cell>
          <cell r="BI1328">
            <v>0</v>
          </cell>
          <cell r="BK1328">
            <v>0</v>
          </cell>
          <cell r="BL1328">
            <v>0</v>
          </cell>
          <cell r="BN1328">
            <v>0</v>
          </cell>
          <cell r="BO1328">
            <v>0</v>
          </cell>
          <cell r="BP1328">
            <v>0</v>
          </cell>
        </row>
        <row r="1329">
          <cell r="BG1329">
            <v>0</v>
          </cell>
          <cell r="BH1329">
            <v>0</v>
          </cell>
          <cell r="BI1329">
            <v>0</v>
          </cell>
          <cell r="BK1329">
            <v>0</v>
          </cell>
          <cell r="BL1329">
            <v>0</v>
          </cell>
          <cell r="BN1329">
            <v>0</v>
          </cell>
          <cell r="BO1329">
            <v>0</v>
          </cell>
          <cell r="BP1329">
            <v>0</v>
          </cell>
        </row>
        <row r="1330">
          <cell r="BG1330">
            <v>0</v>
          </cell>
          <cell r="BH1330">
            <v>0</v>
          </cell>
          <cell r="BI1330">
            <v>0</v>
          </cell>
          <cell r="BK1330">
            <v>0</v>
          </cell>
          <cell r="BL1330">
            <v>0</v>
          </cell>
          <cell r="BN1330">
            <v>0</v>
          </cell>
          <cell r="BO1330">
            <v>0</v>
          </cell>
          <cell r="BP1330">
            <v>0</v>
          </cell>
        </row>
        <row r="1331">
          <cell r="BG1331">
            <v>0</v>
          </cell>
          <cell r="BH1331">
            <v>0</v>
          </cell>
          <cell r="BI1331">
            <v>0</v>
          </cell>
          <cell r="BK1331">
            <v>0</v>
          </cell>
          <cell r="BL1331">
            <v>0</v>
          </cell>
          <cell r="BN1331">
            <v>0</v>
          </cell>
          <cell r="BO1331">
            <v>0</v>
          </cell>
          <cell r="BP1331">
            <v>0</v>
          </cell>
        </row>
        <row r="1332">
          <cell r="BG1332">
            <v>0</v>
          </cell>
          <cell r="BH1332">
            <v>0</v>
          </cell>
          <cell r="BI1332">
            <v>0</v>
          </cell>
          <cell r="BK1332">
            <v>0</v>
          </cell>
          <cell r="BL1332">
            <v>0</v>
          </cell>
          <cell r="BN1332">
            <v>0</v>
          </cell>
          <cell r="BO1332">
            <v>0</v>
          </cell>
          <cell r="BP1332">
            <v>0</v>
          </cell>
        </row>
        <row r="1333">
          <cell r="BG1333">
            <v>0</v>
          </cell>
          <cell r="BH1333">
            <v>0</v>
          </cell>
          <cell r="BI1333">
            <v>0</v>
          </cell>
          <cell r="BK1333">
            <v>0</v>
          </cell>
          <cell r="BL1333">
            <v>0</v>
          </cell>
          <cell r="BN1333">
            <v>0</v>
          </cell>
          <cell r="BO1333">
            <v>0</v>
          </cell>
          <cell r="BP1333">
            <v>0</v>
          </cell>
        </row>
        <row r="1334">
          <cell r="BG1334">
            <v>0</v>
          </cell>
          <cell r="BH1334">
            <v>0</v>
          </cell>
          <cell r="BI1334">
            <v>0</v>
          </cell>
          <cell r="BK1334">
            <v>0</v>
          </cell>
          <cell r="BL1334">
            <v>0</v>
          </cell>
          <cell r="BN1334">
            <v>0</v>
          </cell>
          <cell r="BO1334">
            <v>0</v>
          </cell>
          <cell r="BP1334">
            <v>0</v>
          </cell>
        </row>
        <row r="1335">
          <cell r="BG1335">
            <v>0</v>
          </cell>
          <cell r="BH1335">
            <v>0</v>
          </cell>
          <cell r="BI1335">
            <v>0</v>
          </cell>
          <cell r="BK1335">
            <v>0</v>
          </cell>
          <cell r="BL1335">
            <v>0</v>
          </cell>
          <cell r="BN1335">
            <v>0</v>
          </cell>
          <cell r="BO1335">
            <v>0</v>
          </cell>
          <cell r="BP1335">
            <v>0</v>
          </cell>
        </row>
        <row r="1336">
          <cell r="BG1336">
            <v>0</v>
          </cell>
          <cell r="BH1336">
            <v>0</v>
          </cell>
          <cell r="BI1336">
            <v>0</v>
          </cell>
          <cell r="BK1336">
            <v>0</v>
          </cell>
          <cell r="BL1336">
            <v>0</v>
          </cell>
          <cell r="BN1336">
            <v>0</v>
          </cell>
          <cell r="BO1336">
            <v>0</v>
          </cell>
          <cell r="BP1336">
            <v>0</v>
          </cell>
        </row>
        <row r="1337">
          <cell r="BG1337">
            <v>0</v>
          </cell>
          <cell r="BH1337">
            <v>0</v>
          </cell>
          <cell r="BI1337">
            <v>0</v>
          </cell>
          <cell r="BK1337">
            <v>0</v>
          </cell>
          <cell r="BL1337">
            <v>0</v>
          </cell>
          <cell r="BN1337">
            <v>0</v>
          </cell>
          <cell r="BO1337">
            <v>0</v>
          </cell>
          <cell r="BP1337">
            <v>0</v>
          </cell>
        </row>
        <row r="1338">
          <cell r="BG1338">
            <v>0</v>
          </cell>
          <cell r="BH1338">
            <v>0</v>
          </cell>
          <cell r="BI1338">
            <v>0</v>
          </cell>
          <cell r="BK1338">
            <v>0</v>
          </cell>
          <cell r="BL1338">
            <v>0</v>
          </cell>
          <cell r="BN1338">
            <v>0</v>
          </cell>
          <cell r="BO1338">
            <v>0</v>
          </cell>
          <cell r="BP1338">
            <v>0</v>
          </cell>
        </row>
        <row r="1339">
          <cell r="BG1339">
            <v>0</v>
          </cell>
          <cell r="BH1339">
            <v>0</v>
          </cell>
          <cell r="BI1339">
            <v>0</v>
          </cell>
          <cell r="BK1339">
            <v>0</v>
          </cell>
          <cell r="BL1339">
            <v>0</v>
          </cell>
          <cell r="BN1339">
            <v>0</v>
          </cell>
          <cell r="BO1339">
            <v>0</v>
          </cell>
          <cell r="BP1339">
            <v>0</v>
          </cell>
        </row>
        <row r="1340">
          <cell r="BG1340">
            <v>0</v>
          </cell>
          <cell r="BH1340">
            <v>0</v>
          </cell>
          <cell r="BI1340">
            <v>0</v>
          </cell>
          <cell r="BK1340">
            <v>0</v>
          </cell>
          <cell r="BL1340">
            <v>0</v>
          </cell>
          <cell r="BN1340">
            <v>0</v>
          </cell>
          <cell r="BO1340">
            <v>0</v>
          </cell>
          <cell r="BP1340">
            <v>0</v>
          </cell>
        </row>
        <row r="1341">
          <cell r="BG1341">
            <v>0</v>
          </cell>
          <cell r="BH1341">
            <v>0</v>
          </cell>
          <cell r="BI1341">
            <v>0</v>
          </cell>
          <cell r="BK1341">
            <v>0</v>
          </cell>
          <cell r="BL1341">
            <v>0</v>
          </cell>
          <cell r="BN1341">
            <v>0</v>
          </cell>
          <cell r="BO1341">
            <v>0</v>
          </cell>
          <cell r="BP1341">
            <v>0</v>
          </cell>
        </row>
        <row r="1342">
          <cell r="BG1342">
            <v>0</v>
          </cell>
          <cell r="BH1342">
            <v>0</v>
          </cell>
          <cell r="BI1342">
            <v>0</v>
          </cell>
          <cell r="BK1342">
            <v>0</v>
          </cell>
          <cell r="BL1342">
            <v>0</v>
          </cell>
          <cell r="BN1342">
            <v>0</v>
          </cell>
          <cell r="BO1342">
            <v>0</v>
          </cell>
          <cell r="BP1342">
            <v>0</v>
          </cell>
        </row>
        <row r="1343">
          <cell r="BG1343">
            <v>0</v>
          </cell>
          <cell r="BH1343">
            <v>0</v>
          </cell>
          <cell r="BI1343">
            <v>0</v>
          </cell>
          <cell r="BK1343">
            <v>0</v>
          </cell>
          <cell r="BL1343">
            <v>0</v>
          </cell>
          <cell r="BN1343">
            <v>0</v>
          </cell>
          <cell r="BO1343">
            <v>0</v>
          </cell>
          <cell r="BP1343">
            <v>0</v>
          </cell>
        </row>
        <row r="1344">
          <cell r="BG1344">
            <v>0</v>
          </cell>
          <cell r="BH1344">
            <v>0</v>
          </cell>
          <cell r="BI1344">
            <v>0</v>
          </cell>
          <cell r="BK1344">
            <v>0</v>
          </cell>
          <cell r="BL1344">
            <v>0</v>
          </cell>
          <cell r="BN1344">
            <v>0</v>
          </cell>
          <cell r="BO1344">
            <v>0</v>
          </cell>
          <cell r="BP1344">
            <v>0</v>
          </cell>
        </row>
        <row r="1345">
          <cell r="BG1345">
            <v>0</v>
          </cell>
          <cell r="BH1345">
            <v>0</v>
          </cell>
          <cell r="BI1345">
            <v>0</v>
          </cell>
          <cell r="BK1345">
            <v>0</v>
          </cell>
          <cell r="BL1345">
            <v>0</v>
          </cell>
          <cell r="BN1345">
            <v>0</v>
          </cell>
          <cell r="BO1345">
            <v>0</v>
          </cell>
          <cell r="BP1345">
            <v>0</v>
          </cell>
        </row>
        <row r="1346">
          <cell r="BG1346">
            <v>0</v>
          </cell>
          <cell r="BH1346">
            <v>0</v>
          </cell>
          <cell r="BI1346">
            <v>0</v>
          </cell>
          <cell r="BK1346">
            <v>0</v>
          </cell>
          <cell r="BL1346">
            <v>0</v>
          </cell>
          <cell r="BN1346">
            <v>0</v>
          </cell>
          <cell r="BO1346">
            <v>0</v>
          </cell>
          <cell r="BP1346">
            <v>0</v>
          </cell>
        </row>
        <row r="1347">
          <cell r="BG1347">
            <v>0</v>
          </cell>
          <cell r="BH1347">
            <v>0</v>
          </cell>
          <cell r="BI1347">
            <v>0</v>
          </cell>
          <cell r="BK1347">
            <v>0</v>
          </cell>
          <cell r="BL1347">
            <v>0</v>
          </cell>
          <cell r="BN1347">
            <v>0</v>
          </cell>
          <cell r="BO1347">
            <v>0</v>
          </cell>
          <cell r="BP1347">
            <v>0</v>
          </cell>
        </row>
        <row r="1348">
          <cell r="BG1348">
            <v>0</v>
          </cell>
          <cell r="BH1348">
            <v>0</v>
          </cell>
          <cell r="BI1348">
            <v>0</v>
          </cell>
          <cell r="BK1348">
            <v>0</v>
          </cell>
          <cell r="BL1348">
            <v>0</v>
          </cell>
          <cell r="BN1348">
            <v>0</v>
          </cell>
          <cell r="BO1348">
            <v>0</v>
          </cell>
          <cell r="BP1348">
            <v>0</v>
          </cell>
        </row>
        <row r="1349">
          <cell r="BG1349">
            <v>0</v>
          </cell>
          <cell r="BH1349">
            <v>0</v>
          </cell>
          <cell r="BI1349">
            <v>0</v>
          </cell>
          <cell r="BK1349">
            <v>0</v>
          </cell>
          <cell r="BL1349">
            <v>0</v>
          </cell>
          <cell r="BN1349">
            <v>0</v>
          </cell>
          <cell r="BO1349">
            <v>0</v>
          </cell>
          <cell r="BP1349">
            <v>0</v>
          </cell>
        </row>
        <row r="1350">
          <cell r="BG1350">
            <v>0</v>
          </cell>
          <cell r="BH1350">
            <v>0</v>
          </cell>
          <cell r="BI1350">
            <v>0</v>
          </cell>
          <cell r="BK1350">
            <v>0</v>
          </cell>
          <cell r="BL1350">
            <v>0</v>
          </cell>
          <cell r="BN1350">
            <v>0</v>
          </cell>
          <cell r="BO1350">
            <v>0</v>
          </cell>
          <cell r="BP1350">
            <v>0</v>
          </cell>
        </row>
        <row r="1351">
          <cell r="BG1351">
            <v>0</v>
          </cell>
          <cell r="BH1351">
            <v>0</v>
          </cell>
          <cell r="BI1351">
            <v>0</v>
          </cell>
          <cell r="BK1351">
            <v>0</v>
          </cell>
          <cell r="BL1351">
            <v>0</v>
          </cell>
          <cell r="BN1351">
            <v>0</v>
          </cell>
          <cell r="BO1351">
            <v>0</v>
          </cell>
          <cell r="BP1351">
            <v>0</v>
          </cell>
        </row>
        <row r="1352">
          <cell r="BG1352">
            <v>0</v>
          </cell>
          <cell r="BH1352">
            <v>0</v>
          </cell>
          <cell r="BI1352">
            <v>0</v>
          </cell>
          <cell r="BK1352">
            <v>0</v>
          </cell>
          <cell r="BL1352">
            <v>0</v>
          </cell>
          <cell r="BN1352">
            <v>0</v>
          </cell>
          <cell r="BO1352">
            <v>0</v>
          </cell>
          <cell r="BP1352">
            <v>0</v>
          </cell>
        </row>
        <row r="1353">
          <cell r="BG1353">
            <v>0</v>
          </cell>
          <cell r="BH1353">
            <v>0</v>
          </cell>
          <cell r="BI1353">
            <v>0</v>
          </cell>
          <cell r="BK1353">
            <v>0</v>
          </cell>
          <cell r="BL1353">
            <v>0</v>
          </cell>
          <cell r="BN1353">
            <v>0</v>
          </cell>
          <cell r="BO1353">
            <v>0</v>
          </cell>
          <cell r="BP1353">
            <v>0</v>
          </cell>
        </row>
        <row r="1354">
          <cell r="BG1354">
            <v>0</v>
          </cell>
          <cell r="BH1354">
            <v>0</v>
          </cell>
          <cell r="BI1354">
            <v>0</v>
          </cell>
          <cell r="BK1354">
            <v>0</v>
          </cell>
          <cell r="BL1354">
            <v>0</v>
          </cell>
          <cell r="BN1354">
            <v>0</v>
          </cell>
          <cell r="BO1354">
            <v>0</v>
          </cell>
          <cell r="BP1354">
            <v>0</v>
          </cell>
        </row>
        <row r="1355">
          <cell r="BG1355">
            <v>0</v>
          </cell>
          <cell r="BH1355">
            <v>0</v>
          </cell>
          <cell r="BI1355">
            <v>0</v>
          </cell>
          <cell r="BK1355">
            <v>0</v>
          </cell>
          <cell r="BL1355">
            <v>0</v>
          </cell>
          <cell r="BN1355">
            <v>0</v>
          </cell>
          <cell r="BO1355">
            <v>0</v>
          </cell>
          <cell r="BP1355">
            <v>0</v>
          </cell>
        </row>
        <row r="1356">
          <cell r="BG1356">
            <v>0</v>
          </cell>
          <cell r="BH1356">
            <v>0</v>
          </cell>
          <cell r="BI1356">
            <v>0</v>
          </cell>
          <cell r="BK1356">
            <v>0</v>
          </cell>
          <cell r="BL1356">
            <v>0</v>
          </cell>
          <cell r="BN1356">
            <v>0</v>
          </cell>
          <cell r="BO1356">
            <v>0</v>
          </cell>
          <cell r="BP1356">
            <v>0</v>
          </cell>
        </row>
        <row r="1357">
          <cell r="BG1357">
            <v>0</v>
          </cell>
          <cell r="BH1357">
            <v>0</v>
          </cell>
          <cell r="BI1357">
            <v>0</v>
          </cell>
          <cell r="BK1357">
            <v>0</v>
          </cell>
          <cell r="BL1357">
            <v>0</v>
          </cell>
          <cell r="BN1357">
            <v>0</v>
          </cell>
          <cell r="BO1357">
            <v>0</v>
          </cell>
          <cell r="BP1357">
            <v>0</v>
          </cell>
        </row>
        <row r="1358">
          <cell r="BG1358">
            <v>0</v>
          </cell>
          <cell r="BH1358">
            <v>0</v>
          </cell>
          <cell r="BI1358">
            <v>0</v>
          </cell>
          <cell r="BK1358">
            <v>0</v>
          </cell>
          <cell r="BL1358">
            <v>0</v>
          </cell>
          <cell r="BN1358">
            <v>0</v>
          </cell>
          <cell r="BO1358">
            <v>0</v>
          </cell>
          <cell r="BP1358">
            <v>0</v>
          </cell>
        </row>
        <row r="1359">
          <cell r="BG1359">
            <v>0</v>
          </cell>
          <cell r="BH1359">
            <v>0</v>
          </cell>
          <cell r="BI1359">
            <v>0</v>
          </cell>
          <cell r="BK1359">
            <v>0</v>
          </cell>
          <cell r="BL1359">
            <v>0</v>
          </cell>
          <cell r="BN1359">
            <v>0</v>
          </cell>
          <cell r="BO1359">
            <v>0</v>
          </cell>
          <cell r="BP1359">
            <v>0</v>
          </cell>
        </row>
        <row r="1360">
          <cell r="BG1360">
            <v>0</v>
          </cell>
          <cell r="BH1360">
            <v>0</v>
          </cell>
          <cell r="BI1360">
            <v>0</v>
          </cell>
          <cell r="BK1360">
            <v>0</v>
          </cell>
          <cell r="BL1360">
            <v>0</v>
          </cell>
          <cell r="BN1360">
            <v>0</v>
          </cell>
          <cell r="BO1360">
            <v>0</v>
          </cell>
          <cell r="BP1360">
            <v>0</v>
          </cell>
        </row>
        <row r="1361">
          <cell r="BG1361">
            <v>0</v>
          </cell>
          <cell r="BH1361">
            <v>0</v>
          </cell>
          <cell r="BI1361">
            <v>0</v>
          </cell>
          <cell r="BK1361">
            <v>0</v>
          </cell>
          <cell r="BL1361">
            <v>0</v>
          </cell>
          <cell r="BN1361">
            <v>0</v>
          </cell>
          <cell r="BO1361">
            <v>0</v>
          </cell>
          <cell r="BP1361">
            <v>0</v>
          </cell>
        </row>
        <row r="1362">
          <cell r="BG1362">
            <v>0</v>
          </cell>
          <cell r="BH1362">
            <v>0</v>
          </cell>
          <cell r="BI1362">
            <v>0</v>
          </cell>
          <cell r="BK1362">
            <v>0</v>
          </cell>
          <cell r="BL1362">
            <v>0</v>
          </cell>
          <cell r="BN1362">
            <v>0</v>
          </cell>
          <cell r="BO1362">
            <v>0</v>
          </cell>
          <cell r="BP1362">
            <v>0</v>
          </cell>
        </row>
        <row r="1363">
          <cell r="BG1363">
            <v>0</v>
          </cell>
          <cell r="BH1363">
            <v>0</v>
          </cell>
          <cell r="BI1363">
            <v>0</v>
          </cell>
          <cell r="BK1363">
            <v>0</v>
          </cell>
          <cell r="BL1363">
            <v>0</v>
          </cell>
          <cell r="BN1363">
            <v>0</v>
          </cell>
          <cell r="BO1363">
            <v>0</v>
          </cell>
          <cell r="BP1363">
            <v>0</v>
          </cell>
        </row>
        <row r="1364">
          <cell r="BG1364">
            <v>0</v>
          </cell>
          <cell r="BH1364">
            <v>0</v>
          </cell>
          <cell r="BI1364">
            <v>0</v>
          </cell>
          <cell r="BK1364">
            <v>0</v>
          </cell>
          <cell r="BL1364">
            <v>0</v>
          </cell>
          <cell r="BN1364">
            <v>0</v>
          </cell>
          <cell r="BO1364">
            <v>0</v>
          </cell>
          <cell r="BP1364">
            <v>0</v>
          </cell>
        </row>
        <row r="1365">
          <cell r="BG1365">
            <v>0</v>
          </cell>
          <cell r="BH1365">
            <v>0</v>
          </cell>
          <cell r="BI1365">
            <v>0</v>
          </cell>
          <cell r="BK1365">
            <v>0</v>
          </cell>
          <cell r="BL1365">
            <v>0</v>
          </cell>
          <cell r="BN1365">
            <v>0</v>
          </cell>
          <cell r="BO1365">
            <v>0</v>
          </cell>
          <cell r="BP1365">
            <v>0</v>
          </cell>
        </row>
        <row r="1366">
          <cell r="BG1366">
            <v>0</v>
          </cell>
          <cell r="BH1366">
            <v>0</v>
          </cell>
          <cell r="BI1366">
            <v>0</v>
          </cell>
          <cell r="BK1366">
            <v>0</v>
          </cell>
          <cell r="BL1366">
            <v>0</v>
          </cell>
          <cell r="BN1366">
            <v>0</v>
          </cell>
          <cell r="BO1366">
            <v>0</v>
          </cell>
          <cell r="BP1366">
            <v>0</v>
          </cell>
        </row>
        <row r="1367">
          <cell r="BG1367">
            <v>0</v>
          </cell>
          <cell r="BH1367">
            <v>0</v>
          </cell>
          <cell r="BI1367">
            <v>0</v>
          </cell>
          <cell r="BK1367">
            <v>0</v>
          </cell>
          <cell r="BL1367">
            <v>0</v>
          </cell>
          <cell r="BN1367">
            <v>0</v>
          </cell>
          <cell r="BO1367">
            <v>0</v>
          </cell>
          <cell r="BP1367">
            <v>0</v>
          </cell>
        </row>
        <row r="1368">
          <cell r="BG1368">
            <v>0</v>
          </cell>
          <cell r="BH1368">
            <v>0</v>
          </cell>
          <cell r="BI1368">
            <v>0</v>
          </cell>
          <cell r="BK1368">
            <v>0</v>
          </cell>
          <cell r="BL1368">
            <v>0</v>
          </cell>
          <cell r="BN1368">
            <v>0</v>
          </cell>
          <cell r="BO1368">
            <v>0</v>
          </cell>
          <cell r="BP1368">
            <v>0</v>
          </cell>
        </row>
        <row r="1369">
          <cell r="BG1369">
            <v>0</v>
          </cell>
          <cell r="BH1369">
            <v>0</v>
          </cell>
          <cell r="BI1369">
            <v>0</v>
          </cell>
          <cell r="BK1369">
            <v>0</v>
          </cell>
          <cell r="BL1369">
            <v>0</v>
          </cell>
          <cell r="BN1369">
            <v>0</v>
          </cell>
          <cell r="BO1369">
            <v>0</v>
          </cell>
          <cell r="BP1369">
            <v>0</v>
          </cell>
        </row>
        <row r="1370">
          <cell r="BG1370">
            <v>0</v>
          </cell>
          <cell r="BH1370">
            <v>0</v>
          </cell>
          <cell r="BI1370">
            <v>0</v>
          </cell>
          <cell r="BK1370">
            <v>0</v>
          </cell>
          <cell r="BL1370">
            <v>0</v>
          </cell>
          <cell r="BN1370">
            <v>0</v>
          </cell>
          <cell r="BO1370">
            <v>0</v>
          </cell>
          <cell r="BP1370">
            <v>0</v>
          </cell>
        </row>
        <row r="1371">
          <cell r="BG1371">
            <v>0</v>
          </cell>
          <cell r="BH1371">
            <v>0</v>
          </cell>
          <cell r="BI1371">
            <v>0</v>
          </cell>
          <cell r="BK1371">
            <v>0</v>
          </cell>
          <cell r="BL1371">
            <v>0</v>
          </cell>
          <cell r="BN1371">
            <v>0</v>
          </cell>
          <cell r="BO1371">
            <v>0</v>
          </cell>
          <cell r="BP1371">
            <v>0</v>
          </cell>
        </row>
        <row r="1372">
          <cell r="BG1372">
            <v>0</v>
          </cell>
          <cell r="BH1372">
            <v>0</v>
          </cell>
          <cell r="BI1372">
            <v>0</v>
          </cell>
          <cell r="BK1372">
            <v>0</v>
          </cell>
          <cell r="BL1372">
            <v>0</v>
          </cell>
          <cell r="BN1372">
            <v>0</v>
          </cell>
          <cell r="BO1372">
            <v>0</v>
          </cell>
          <cell r="BP1372">
            <v>0</v>
          </cell>
        </row>
        <row r="1373">
          <cell r="BG1373">
            <v>0</v>
          </cell>
          <cell r="BH1373">
            <v>0</v>
          </cell>
          <cell r="BI1373">
            <v>0</v>
          </cell>
          <cell r="BK1373">
            <v>0</v>
          </cell>
          <cell r="BL1373">
            <v>0</v>
          </cell>
          <cell r="BN1373">
            <v>0</v>
          </cell>
          <cell r="BO1373">
            <v>0</v>
          </cell>
          <cell r="BP1373">
            <v>0</v>
          </cell>
        </row>
        <row r="1374">
          <cell r="BG1374">
            <v>0</v>
          </cell>
          <cell r="BH1374">
            <v>0</v>
          </cell>
          <cell r="BI1374">
            <v>0</v>
          </cell>
          <cell r="BK1374">
            <v>0</v>
          </cell>
          <cell r="BL1374">
            <v>0</v>
          </cell>
          <cell r="BN1374">
            <v>0</v>
          </cell>
          <cell r="BO1374">
            <v>0</v>
          </cell>
          <cell r="BP1374">
            <v>0</v>
          </cell>
        </row>
        <row r="1375">
          <cell r="BG1375">
            <v>0</v>
          </cell>
          <cell r="BH1375">
            <v>0</v>
          </cell>
          <cell r="BI1375">
            <v>0</v>
          </cell>
          <cell r="BK1375">
            <v>0</v>
          </cell>
          <cell r="BL1375">
            <v>0</v>
          </cell>
          <cell r="BN1375">
            <v>0</v>
          </cell>
          <cell r="BO1375">
            <v>0</v>
          </cell>
          <cell r="BP1375">
            <v>0</v>
          </cell>
        </row>
        <row r="1376">
          <cell r="BG1376">
            <v>0</v>
          </cell>
          <cell r="BH1376">
            <v>0</v>
          </cell>
          <cell r="BI1376">
            <v>0</v>
          </cell>
          <cell r="BK1376">
            <v>0</v>
          </cell>
          <cell r="BL1376">
            <v>0</v>
          </cell>
          <cell r="BN1376">
            <v>0</v>
          </cell>
          <cell r="BO1376">
            <v>0</v>
          </cell>
          <cell r="BP1376">
            <v>0</v>
          </cell>
        </row>
        <row r="1377">
          <cell r="BG1377">
            <v>0</v>
          </cell>
          <cell r="BH1377">
            <v>0</v>
          </cell>
          <cell r="BI1377">
            <v>0</v>
          </cell>
          <cell r="BK1377">
            <v>0</v>
          </cell>
          <cell r="BL1377">
            <v>0</v>
          </cell>
          <cell r="BN1377">
            <v>0</v>
          </cell>
          <cell r="BO1377">
            <v>0</v>
          </cell>
          <cell r="BP1377">
            <v>0</v>
          </cell>
        </row>
        <row r="1378">
          <cell r="BG1378">
            <v>0</v>
          </cell>
          <cell r="BH1378">
            <v>0</v>
          </cell>
          <cell r="BI1378">
            <v>0</v>
          </cell>
          <cell r="BK1378">
            <v>0</v>
          </cell>
          <cell r="BL1378">
            <v>0</v>
          </cell>
          <cell r="BN1378">
            <v>0</v>
          </cell>
          <cell r="BO1378">
            <v>0</v>
          </cell>
          <cell r="BP1378">
            <v>0</v>
          </cell>
        </row>
        <row r="1379">
          <cell r="BG1379">
            <v>0</v>
          </cell>
          <cell r="BH1379">
            <v>0</v>
          </cell>
          <cell r="BI1379">
            <v>0</v>
          </cell>
          <cell r="BK1379">
            <v>0</v>
          </cell>
          <cell r="BL1379">
            <v>0</v>
          </cell>
          <cell r="BN1379">
            <v>0</v>
          </cell>
          <cell r="BO1379">
            <v>0</v>
          </cell>
          <cell r="BP1379">
            <v>0</v>
          </cell>
        </row>
        <row r="1380">
          <cell r="BG1380">
            <v>0</v>
          </cell>
          <cell r="BH1380">
            <v>0</v>
          </cell>
          <cell r="BI1380">
            <v>0</v>
          </cell>
          <cell r="BK1380">
            <v>0</v>
          </cell>
          <cell r="BL1380">
            <v>0</v>
          </cell>
          <cell r="BN1380">
            <v>0</v>
          </cell>
          <cell r="BO1380">
            <v>0</v>
          </cell>
          <cell r="BP1380">
            <v>0</v>
          </cell>
        </row>
        <row r="1381">
          <cell r="BG1381">
            <v>0</v>
          </cell>
          <cell r="BH1381">
            <v>0</v>
          </cell>
          <cell r="BI1381">
            <v>0</v>
          </cell>
          <cell r="BK1381">
            <v>0</v>
          </cell>
          <cell r="BL1381">
            <v>0</v>
          </cell>
          <cell r="BN1381">
            <v>0</v>
          </cell>
          <cell r="BO1381">
            <v>0</v>
          </cell>
          <cell r="BP1381">
            <v>0</v>
          </cell>
        </row>
        <row r="1382">
          <cell r="BG1382">
            <v>0</v>
          </cell>
          <cell r="BH1382">
            <v>0</v>
          </cell>
          <cell r="BI1382">
            <v>0</v>
          </cell>
          <cell r="BK1382">
            <v>0</v>
          </cell>
          <cell r="BL1382">
            <v>0</v>
          </cell>
          <cell r="BN1382">
            <v>0</v>
          </cell>
          <cell r="BO1382">
            <v>0</v>
          </cell>
          <cell r="BP1382">
            <v>0</v>
          </cell>
        </row>
        <row r="1383">
          <cell r="BG1383">
            <v>0</v>
          </cell>
          <cell r="BH1383">
            <v>0</v>
          </cell>
          <cell r="BI1383">
            <v>0</v>
          </cell>
          <cell r="BK1383">
            <v>0</v>
          </cell>
          <cell r="BL1383">
            <v>0</v>
          </cell>
          <cell r="BN1383">
            <v>0</v>
          </cell>
          <cell r="BO1383">
            <v>0</v>
          </cell>
          <cell r="BP1383">
            <v>0</v>
          </cell>
        </row>
        <row r="1384">
          <cell r="BG1384">
            <v>0</v>
          </cell>
          <cell r="BH1384">
            <v>0</v>
          </cell>
          <cell r="BI1384">
            <v>0</v>
          </cell>
          <cell r="BK1384">
            <v>0</v>
          </cell>
          <cell r="BL1384">
            <v>0</v>
          </cell>
          <cell r="BN1384">
            <v>0</v>
          </cell>
          <cell r="BO1384">
            <v>0</v>
          </cell>
          <cell r="BP1384">
            <v>0</v>
          </cell>
        </row>
        <row r="1385">
          <cell r="BG1385">
            <v>0</v>
          </cell>
          <cell r="BH1385">
            <v>0</v>
          </cell>
          <cell r="BI1385">
            <v>0</v>
          </cell>
          <cell r="BK1385">
            <v>0</v>
          </cell>
          <cell r="BL1385">
            <v>0</v>
          </cell>
          <cell r="BN1385">
            <v>0</v>
          </cell>
          <cell r="BO1385">
            <v>0</v>
          </cell>
          <cell r="BP1385">
            <v>0</v>
          </cell>
        </row>
        <row r="1386">
          <cell r="BG1386">
            <v>0</v>
          </cell>
          <cell r="BH1386">
            <v>0</v>
          </cell>
          <cell r="BI1386">
            <v>0</v>
          </cell>
          <cell r="BK1386">
            <v>0</v>
          </cell>
          <cell r="BL1386">
            <v>0</v>
          </cell>
          <cell r="BN1386">
            <v>0</v>
          </cell>
          <cell r="BO1386">
            <v>0</v>
          </cell>
          <cell r="BP1386">
            <v>0</v>
          </cell>
        </row>
        <row r="1387">
          <cell r="BG1387">
            <v>0</v>
          </cell>
          <cell r="BH1387">
            <v>0</v>
          </cell>
          <cell r="BI1387">
            <v>0</v>
          </cell>
          <cell r="BK1387">
            <v>0</v>
          </cell>
          <cell r="BL1387">
            <v>0</v>
          </cell>
          <cell r="BN1387">
            <v>0</v>
          </cell>
          <cell r="BO1387">
            <v>0</v>
          </cell>
          <cell r="BP1387">
            <v>0</v>
          </cell>
        </row>
        <row r="1388">
          <cell r="BG1388">
            <v>0</v>
          </cell>
          <cell r="BH1388">
            <v>0</v>
          </cell>
          <cell r="BI1388">
            <v>0</v>
          </cell>
          <cell r="BK1388">
            <v>0</v>
          </cell>
          <cell r="BL1388">
            <v>0</v>
          </cell>
          <cell r="BN1388">
            <v>0</v>
          </cell>
          <cell r="BO1388">
            <v>0</v>
          </cell>
          <cell r="BP1388">
            <v>0</v>
          </cell>
        </row>
        <row r="1389">
          <cell r="BG1389">
            <v>0</v>
          </cell>
          <cell r="BH1389">
            <v>0</v>
          </cell>
          <cell r="BI1389">
            <v>0</v>
          </cell>
          <cell r="BK1389">
            <v>0</v>
          </cell>
          <cell r="BL1389">
            <v>0</v>
          </cell>
          <cell r="BN1389">
            <v>0</v>
          </cell>
          <cell r="BO1389">
            <v>0</v>
          </cell>
          <cell r="BP1389">
            <v>0</v>
          </cell>
        </row>
        <row r="1390">
          <cell r="BG1390">
            <v>0</v>
          </cell>
          <cell r="BH1390">
            <v>0</v>
          </cell>
          <cell r="BI1390">
            <v>0</v>
          </cell>
          <cell r="BK1390">
            <v>0</v>
          </cell>
          <cell r="BL1390">
            <v>0</v>
          </cell>
          <cell r="BN1390">
            <v>0</v>
          </cell>
          <cell r="BO1390">
            <v>0</v>
          </cell>
          <cell r="BP1390">
            <v>0</v>
          </cell>
        </row>
        <row r="1391">
          <cell r="BG1391">
            <v>0</v>
          </cell>
          <cell r="BH1391">
            <v>0</v>
          </cell>
          <cell r="BI1391">
            <v>0</v>
          </cell>
          <cell r="BK1391">
            <v>0</v>
          </cell>
          <cell r="BL1391">
            <v>0</v>
          </cell>
          <cell r="BN1391">
            <v>0</v>
          </cell>
          <cell r="BO1391">
            <v>0</v>
          </cell>
          <cell r="BP1391">
            <v>0</v>
          </cell>
        </row>
        <row r="1392">
          <cell r="BG1392">
            <v>0</v>
          </cell>
          <cell r="BH1392">
            <v>0</v>
          </cell>
          <cell r="BI1392">
            <v>0</v>
          </cell>
          <cell r="BK1392">
            <v>0</v>
          </cell>
          <cell r="BL1392">
            <v>0</v>
          </cell>
          <cell r="BN1392">
            <v>0</v>
          </cell>
          <cell r="BO1392">
            <v>0</v>
          </cell>
          <cell r="BP1392">
            <v>0</v>
          </cell>
        </row>
        <row r="1393">
          <cell r="BG1393">
            <v>0</v>
          </cell>
          <cell r="BH1393">
            <v>0</v>
          </cell>
          <cell r="BI1393">
            <v>0</v>
          </cell>
          <cell r="BK1393">
            <v>0</v>
          </cell>
          <cell r="BL1393">
            <v>0</v>
          </cell>
          <cell r="BN1393">
            <v>0</v>
          </cell>
          <cell r="BO1393">
            <v>0</v>
          </cell>
          <cell r="BP1393">
            <v>0</v>
          </cell>
        </row>
        <row r="1394">
          <cell r="BG1394">
            <v>0</v>
          </cell>
          <cell r="BH1394">
            <v>0</v>
          </cell>
          <cell r="BI1394">
            <v>0</v>
          </cell>
          <cell r="BK1394">
            <v>0</v>
          </cell>
          <cell r="BL1394">
            <v>0</v>
          </cell>
          <cell r="BN1394">
            <v>0</v>
          </cell>
          <cell r="BO1394">
            <v>0</v>
          </cell>
          <cell r="BP1394">
            <v>0</v>
          </cell>
        </row>
        <row r="1395">
          <cell r="BG1395">
            <v>0</v>
          </cell>
          <cell r="BH1395">
            <v>0</v>
          </cell>
          <cell r="BI1395">
            <v>0</v>
          </cell>
          <cell r="BK1395">
            <v>0</v>
          </cell>
          <cell r="BL1395">
            <v>0</v>
          </cell>
          <cell r="BN1395">
            <v>0</v>
          </cell>
          <cell r="BO1395">
            <v>0</v>
          </cell>
          <cell r="BP1395">
            <v>0</v>
          </cell>
        </row>
        <row r="1396">
          <cell r="BG1396">
            <v>0</v>
          </cell>
          <cell r="BH1396">
            <v>0</v>
          </cell>
          <cell r="BI1396">
            <v>0</v>
          </cell>
          <cell r="BK1396">
            <v>0</v>
          </cell>
          <cell r="BL1396">
            <v>0</v>
          </cell>
          <cell r="BN1396">
            <v>0</v>
          </cell>
          <cell r="BO1396">
            <v>0</v>
          </cell>
          <cell r="BP1396">
            <v>0</v>
          </cell>
        </row>
        <row r="1397">
          <cell r="BG1397">
            <v>0</v>
          </cell>
          <cell r="BH1397">
            <v>0</v>
          </cell>
          <cell r="BI1397">
            <v>0</v>
          </cell>
          <cell r="BK1397">
            <v>0</v>
          </cell>
          <cell r="BL1397">
            <v>0</v>
          </cell>
          <cell r="BN1397">
            <v>0</v>
          </cell>
          <cell r="BO1397">
            <v>0</v>
          </cell>
          <cell r="BP1397">
            <v>0</v>
          </cell>
        </row>
        <row r="1398">
          <cell r="BG1398">
            <v>0</v>
          </cell>
          <cell r="BH1398">
            <v>0</v>
          </cell>
          <cell r="BI1398">
            <v>0</v>
          </cell>
          <cell r="BK1398">
            <v>0</v>
          </cell>
          <cell r="BL1398">
            <v>0</v>
          </cell>
          <cell r="BN1398">
            <v>0</v>
          </cell>
          <cell r="BO1398">
            <v>0</v>
          </cell>
          <cell r="BP1398">
            <v>0</v>
          </cell>
        </row>
        <row r="1399">
          <cell r="BG1399">
            <v>0</v>
          </cell>
          <cell r="BH1399">
            <v>0</v>
          </cell>
          <cell r="BI1399">
            <v>0</v>
          </cell>
          <cell r="BK1399">
            <v>0</v>
          </cell>
          <cell r="BL1399">
            <v>0</v>
          </cell>
          <cell r="BN1399">
            <v>0</v>
          </cell>
          <cell r="BO1399">
            <v>0</v>
          </cell>
          <cell r="BP1399">
            <v>0</v>
          </cell>
        </row>
        <row r="1400">
          <cell r="BG1400">
            <v>0</v>
          </cell>
          <cell r="BH1400">
            <v>0</v>
          </cell>
          <cell r="BI1400">
            <v>0</v>
          </cell>
          <cell r="BK1400">
            <v>0</v>
          </cell>
          <cell r="BL1400">
            <v>0</v>
          </cell>
          <cell r="BN1400">
            <v>0</v>
          </cell>
          <cell r="BO1400">
            <v>0</v>
          </cell>
          <cell r="BP1400">
            <v>0</v>
          </cell>
        </row>
        <row r="1401">
          <cell r="BG1401">
            <v>0</v>
          </cell>
          <cell r="BH1401">
            <v>0</v>
          </cell>
          <cell r="BI1401">
            <v>0</v>
          </cell>
          <cell r="BK1401">
            <v>0</v>
          </cell>
          <cell r="BL1401">
            <v>0</v>
          </cell>
          <cell r="BN1401">
            <v>0</v>
          </cell>
          <cell r="BO1401">
            <v>0</v>
          </cell>
          <cell r="BP1401">
            <v>0</v>
          </cell>
        </row>
        <row r="1402">
          <cell r="BG1402">
            <v>0</v>
          </cell>
          <cell r="BH1402">
            <v>0</v>
          </cell>
          <cell r="BI1402">
            <v>0</v>
          </cell>
          <cell r="BK1402">
            <v>0</v>
          </cell>
          <cell r="BL1402">
            <v>0</v>
          </cell>
          <cell r="BN1402">
            <v>0</v>
          </cell>
          <cell r="BO1402">
            <v>0</v>
          </cell>
          <cell r="BP1402">
            <v>0</v>
          </cell>
        </row>
        <row r="1403">
          <cell r="BG1403">
            <v>0</v>
          </cell>
          <cell r="BH1403">
            <v>0</v>
          </cell>
          <cell r="BI1403">
            <v>0</v>
          </cell>
          <cell r="BK1403">
            <v>0</v>
          </cell>
          <cell r="BL1403">
            <v>0</v>
          </cell>
          <cell r="BN1403">
            <v>0</v>
          </cell>
          <cell r="BO1403">
            <v>0</v>
          </cell>
          <cell r="BP1403">
            <v>0</v>
          </cell>
        </row>
        <row r="1404">
          <cell r="BG1404">
            <v>0</v>
          </cell>
          <cell r="BH1404">
            <v>0</v>
          </cell>
          <cell r="BI1404">
            <v>0</v>
          </cell>
          <cell r="BK1404">
            <v>0</v>
          </cell>
          <cell r="BL1404">
            <v>0</v>
          </cell>
          <cell r="BN1404">
            <v>0</v>
          </cell>
          <cell r="BO1404">
            <v>0</v>
          </cell>
          <cell r="BP1404">
            <v>0</v>
          </cell>
        </row>
        <row r="1405">
          <cell r="BG1405">
            <v>0</v>
          </cell>
          <cell r="BH1405">
            <v>0</v>
          </cell>
          <cell r="BI1405">
            <v>0</v>
          </cell>
          <cell r="BK1405">
            <v>0</v>
          </cell>
          <cell r="BL1405">
            <v>0</v>
          </cell>
          <cell r="BN1405">
            <v>0</v>
          </cell>
          <cell r="BO1405">
            <v>0</v>
          </cell>
          <cell r="BP1405">
            <v>0</v>
          </cell>
        </row>
        <row r="1406">
          <cell r="BG1406">
            <v>0</v>
          </cell>
          <cell r="BH1406">
            <v>0</v>
          </cell>
          <cell r="BI1406">
            <v>0</v>
          </cell>
          <cell r="BK1406">
            <v>0</v>
          </cell>
          <cell r="BL1406">
            <v>0</v>
          </cell>
          <cell r="BN1406">
            <v>0</v>
          </cell>
          <cell r="BO1406">
            <v>0</v>
          </cell>
          <cell r="BP1406">
            <v>0</v>
          </cell>
        </row>
        <row r="1407">
          <cell r="BG1407">
            <v>0</v>
          </cell>
          <cell r="BH1407">
            <v>0</v>
          </cell>
          <cell r="BI1407">
            <v>0</v>
          </cell>
          <cell r="BK1407">
            <v>0</v>
          </cell>
          <cell r="BL1407">
            <v>0</v>
          </cell>
          <cell r="BN1407">
            <v>0</v>
          </cell>
          <cell r="BO1407">
            <v>0</v>
          </cell>
          <cell r="BP1407">
            <v>0</v>
          </cell>
        </row>
        <row r="1408">
          <cell r="BG1408">
            <v>0</v>
          </cell>
          <cell r="BH1408">
            <v>0</v>
          </cell>
          <cell r="BI1408">
            <v>0</v>
          </cell>
          <cell r="BK1408">
            <v>0</v>
          </cell>
          <cell r="BL1408">
            <v>0</v>
          </cell>
          <cell r="BN1408">
            <v>0</v>
          </cell>
          <cell r="BO1408">
            <v>0</v>
          </cell>
          <cell r="BP1408">
            <v>0</v>
          </cell>
        </row>
        <row r="1409">
          <cell r="BG1409">
            <v>0</v>
          </cell>
          <cell r="BH1409">
            <v>0</v>
          </cell>
          <cell r="BI1409">
            <v>0</v>
          </cell>
          <cell r="BK1409">
            <v>0</v>
          </cell>
          <cell r="BL1409">
            <v>0</v>
          </cell>
          <cell r="BN1409">
            <v>0</v>
          </cell>
          <cell r="BO1409">
            <v>0</v>
          </cell>
          <cell r="BP1409">
            <v>0</v>
          </cell>
        </row>
        <row r="1410">
          <cell r="BG1410">
            <v>0</v>
          </cell>
          <cell r="BH1410">
            <v>0</v>
          </cell>
          <cell r="BI1410">
            <v>0</v>
          </cell>
          <cell r="BK1410">
            <v>0</v>
          </cell>
          <cell r="BL1410">
            <v>0</v>
          </cell>
          <cell r="BN1410">
            <v>0</v>
          </cell>
          <cell r="BO1410">
            <v>0</v>
          </cell>
          <cell r="BP1410">
            <v>0</v>
          </cell>
        </row>
        <row r="1411">
          <cell r="BG1411">
            <v>0</v>
          </cell>
          <cell r="BH1411">
            <v>0</v>
          </cell>
          <cell r="BI1411">
            <v>0</v>
          </cell>
          <cell r="BK1411">
            <v>0</v>
          </cell>
          <cell r="BL1411">
            <v>0</v>
          </cell>
          <cell r="BN1411">
            <v>0</v>
          </cell>
          <cell r="BO1411">
            <v>0</v>
          </cell>
          <cell r="BP1411">
            <v>0</v>
          </cell>
        </row>
        <row r="1412">
          <cell r="BG1412">
            <v>0</v>
          </cell>
          <cell r="BH1412">
            <v>0</v>
          </cell>
          <cell r="BI1412">
            <v>0</v>
          </cell>
          <cell r="BK1412">
            <v>0</v>
          </cell>
          <cell r="BL1412">
            <v>0</v>
          </cell>
          <cell r="BN1412">
            <v>0</v>
          </cell>
          <cell r="BO1412">
            <v>0</v>
          </cell>
          <cell r="BP1412">
            <v>0</v>
          </cell>
        </row>
        <row r="1413">
          <cell r="BG1413">
            <v>0</v>
          </cell>
          <cell r="BH1413">
            <v>0</v>
          </cell>
          <cell r="BI1413">
            <v>0</v>
          </cell>
          <cell r="BK1413">
            <v>0</v>
          </cell>
          <cell r="BL1413">
            <v>0</v>
          </cell>
          <cell r="BN1413">
            <v>0</v>
          </cell>
          <cell r="BO1413">
            <v>0</v>
          </cell>
          <cell r="BP1413">
            <v>0</v>
          </cell>
        </row>
        <row r="1414">
          <cell r="BG1414">
            <v>0</v>
          </cell>
          <cell r="BH1414">
            <v>0</v>
          </cell>
          <cell r="BI1414">
            <v>0</v>
          </cell>
          <cell r="BK1414">
            <v>0</v>
          </cell>
          <cell r="BL1414">
            <v>0</v>
          </cell>
          <cell r="BN1414">
            <v>0</v>
          </cell>
          <cell r="BO1414">
            <v>0</v>
          </cell>
          <cell r="BP1414">
            <v>0</v>
          </cell>
        </row>
        <row r="1415">
          <cell r="BG1415">
            <v>0</v>
          </cell>
          <cell r="BH1415">
            <v>0</v>
          </cell>
          <cell r="BI1415">
            <v>0</v>
          </cell>
          <cell r="BK1415">
            <v>0</v>
          </cell>
          <cell r="BL1415">
            <v>0</v>
          </cell>
          <cell r="BN1415">
            <v>0</v>
          </cell>
          <cell r="BO1415">
            <v>0</v>
          </cell>
          <cell r="BP1415">
            <v>0</v>
          </cell>
        </row>
        <row r="1416">
          <cell r="BG1416">
            <v>0</v>
          </cell>
          <cell r="BH1416">
            <v>0</v>
          </cell>
          <cell r="BI1416">
            <v>0</v>
          </cell>
          <cell r="BK1416">
            <v>0</v>
          </cell>
          <cell r="BL1416">
            <v>0</v>
          </cell>
          <cell r="BN1416">
            <v>0</v>
          </cell>
          <cell r="BO1416">
            <v>0</v>
          </cell>
          <cell r="BP1416">
            <v>0</v>
          </cell>
        </row>
        <row r="1417">
          <cell r="BG1417">
            <v>0</v>
          </cell>
          <cell r="BH1417">
            <v>0</v>
          </cell>
          <cell r="BI1417">
            <v>0</v>
          </cell>
          <cell r="BK1417">
            <v>0</v>
          </cell>
          <cell r="BL1417">
            <v>0</v>
          </cell>
          <cell r="BN1417">
            <v>0</v>
          </cell>
          <cell r="BO1417">
            <v>0</v>
          </cell>
          <cell r="BP1417">
            <v>0</v>
          </cell>
        </row>
        <row r="1418">
          <cell r="BG1418">
            <v>0</v>
          </cell>
          <cell r="BH1418">
            <v>0</v>
          </cell>
          <cell r="BI1418">
            <v>0</v>
          </cell>
          <cell r="BK1418">
            <v>0</v>
          </cell>
          <cell r="BL1418">
            <v>0</v>
          </cell>
          <cell r="BN1418">
            <v>0</v>
          </cell>
          <cell r="BO1418">
            <v>0</v>
          </cell>
          <cell r="BP1418">
            <v>0</v>
          </cell>
        </row>
        <row r="1419">
          <cell r="BG1419">
            <v>0</v>
          </cell>
          <cell r="BH1419">
            <v>0</v>
          </cell>
          <cell r="BI1419">
            <v>0</v>
          </cell>
          <cell r="BK1419">
            <v>0</v>
          </cell>
          <cell r="BL1419">
            <v>0</v>
          </cell>
          <cell r="BN1419">
            <v>0</v>
          </cell>
          <cell r="BO1419">
            <v>0</v>
          </cell>
          <cell r="BP1419">
            <v>0</v>
          </cell>
        </row>
        <row r="1420">
          <cell r="BG1420">
            <v>0</v>
          </cell>
          <cell r="BH1420">
            <v>0</v>
          </cell>
          <cell r="BI1420">
            <v>0</v>
          </cell>
          <cell r="BK1420">
            <v>0</v>
          </cell>
          <cell r="BL1420">
            <v>0</v>
          </cell>
          <cell r="BN1420">
            <v>0</v>
          </cell>
          <cell r="BO1420">
            <v>0</v>
          </cell>
          <cell r="BP1420">
            <v>0</v>
          </cell>
        </row>
        <row r="1421">
          <cell r="BG1421">
            <v>0</v>
          </cell>
          <cell r="BH1421">
            <v>0</v>
          </cell>
          <cell r="BI1421">
            <v>0</v>
          </cell>
          <cell r="BK1421">
            <v>0</v>
          </cell>
          <cell r="BL1421">
            <v>0</v>
          </cell>
          <cell r="BN1421">
            <v>0</v>
          </cell>
          <cell r="BO1421">
            <v>0</v>
          </cell>
          <cell r="BP1421">
            <v>0</v>
          </cell>
        </row>
        <row r="1422">
          <cell r="BG1422">
            <v>0</v>
          </cell>
          <cell r="BH1422">
            <v>0</v>
          </cell>
          <cell r="BI1422">
            <v>0</v>
          </cell>
          <cell r="BK1422">
            <v>0</v>
          </cell>
          <cell r="BL1422">
            <v>0</v>
          </cell>
          <cell r="BN1422">
            <v>0</v>
          </cell>
          <cell r="BO1422">
            <v>0</v>
          </cell>
          <cell r="BP1422">
            <v>0</v>
          </cell>
        </row>
        <row r="1423">
          <cell r="BG1423">
            <v>0</v>
          </cell>
          <cell r="BH1423">
            <v>0</v>
          </cell>
          <cell r="BI1423">
            <v>0</v>
          </cell>
          <cell r="BK1423">
            <v>0</v>
          </cell>
          <cell r="BL1423">
            <v>0</v>
          </cell>
          <cell r="BN1423">
            <v>0</v>
          </cell>
          <cell r="BO1423">
            <v>0</v>
          </cell>
          <cell r="BP1423">
            <v>0</v>
          </cell>
        </row>
        <row r="1424">
          <cell r="BG1424">
            <v>0</v>
          </cell>
          <cell r="BH1424">
            <v>0</v>
          </cell>
          <cell r="BI1424">
            <v>0</v>
          </cell>
          <cell r="BK1424">
            <v>0</v>
          </cell>
          <cell r="BL1424">
            <v>0</v>
          </cell>
          <cell r="BN1424">
            <v>0</v>
          </cell>
          <cell r="BO1424">
            <v>0</v>
          </cell>
          <cell r="BP1424">
            <v>0</v>
          </cell>
        </row>
        <row r="1425">
          <cell r="BG1425">
            <v>0</v>
          </cell>
          <cell r="BH1425">
            <v>0</v>
          </cell>
          <cell r="BI1425">
            <v>0</v>
          </cell>
          <cell r="BK1425">
            <v>0</v>
          </cell>
          <cell r="BL1425">
            <v>0</v>
          </cell>
          <cell r="BN1425">
            <v>0</v>
          </cell>
          <cell r="BO1425">
            <v>0</v>
          </cell>
          <cell r="BP1425">
            <v>0</v>
          </cell>
        </row>
        <row r="1426">
          <cell r="BG1426">
            <v>0</v>
          </cell>
          <cell r="BH1426">
            <v>0</v>
          </cell>
          <cell r="BI1426">
            <v>0</v>
          </cell>
          <cell r="BK1426">
            <v>0</v>
          </cell>
          <cell r="BL1426">
            <v>0</v>
          </cell>
          <cell r="BN1426">
            <v>0</v>
          </cell>
          <cell r="BO1426">
            <v>0</v>
          </cell>
          <cell r="BP1426">
            <v>0</v>
          </cell>
        </row>
        <row r="1427">
          <cell r="BG1427">
            <v>0</v>
          </cell>
          <cell r="BH1427">
            <v>0</v>
          </cell>
          <cell r="BI1427">
            <v>0</v>
          </cell>
          <cell r="BK1427">
            <v>0</v>
          </cell>
          <cell r="BL1427">
            <v>0</v>
          </cell>
          <cell r="BN1427">
            <v>0</v>
          </cell>
          <cell r="BO1427">
            <v>0</v>
          </cell>
          <cell r="BP1427">
            <v>0</v>
          </cell>
        </row>
        <row r="1428">
          <cell r="BG1428">
            <v>0</v>
          </cell>
          <cell r="BH1428">
            <v>0</v>
          </cell>
          <cell r="BI1428">
            <v>0</v>
          </cell>
          <cell r="BK1428">
            <v>0</v>
          </cell>
          <cell r="BL1428">
            <v>0</v>
          </cell>
          <cell r="BN1428">
            <v>0</v>
          </cell>
          <cell r="BO1428">
            <v>0</v>
          </cell>
          <cell r="BP1428">
            <v>0</v>
          </cell>
        </row>
        <row r="1429">
          <cell r="BG1429">
            <v>0</v>
          </cell>
          <cell r="BH1429">
            <v>0</v>
          </cell>
          <cell r="BI1429">
            <v>0</v>
          </cell>
          <cell r="BK1429">
            <v>0</v>
          </cell>
          <cell r="BL1429">
            <v>0</v>
          </cell>
          <cell r="BN1429">
            <v>0</v>
          </cell>
          <cell r="BO1429">
            <v>0</v>
          </cell>
          <cell r="BP1429">
            <v>0</v>
          </cell>
        </row>
        <row r="1430">
          <cell r="BG1430">
            <v>0</v>
          </cell>
          <cell r="BH1430">
            <v>0</v>
          </cell>
          <cell r="BI1430">
            <v>0</v>
          </cell>
          <cell r="BK1430">
            <v>0</v>
          </cell>
          <cell r="BL1430">
            <v>0</v>
          </cell>
          <cell r="BN1430">
            <v>0</v>
          </cell>
          <cell r="BO1430">
            <v>0</v>
          </cell>
          <cell r="BP1430">
            <v>0</v>
          </cell>
        </row>
        <row r="1431">
          <cell r="BG1431">
            <v>0</v>
          </cell>
          <cell r="BH1431">
            <v>0</v>
          </cell>
          <cell r="BI1431">
            <v>0</v>
          </cell>
          <cell r="BK1431">
            <v>0</v>
          </cell>
          <cell r="BL1431">
            <v>0</v>
          </cell>
          <cell r="BN1431">
            <v>0</v>
          </cell>
          <cell r="BO1431">
            <v>0</v>
          </cell>
          <cell r="BP1431">
            <v>0</v>
          </cell>
        </row>
        <row r="1432">
          <cell r="BG1432">
            <v>0</v>
          </cell>
          <cell r="BH1432">
            <v>0</v>
          </cell>
          <cell r="BI1432">
            <v>0</v>
          </cell>
          <cell r="BK1432">
            <v>0</v>
          </cell>
          <cell r="BL1432">
            <v>0</v>
          </cell>
          <cell r="BN1432">
            <v>0</v>
          </cell>
          <cell r="BO1432">
            <v>0</v>
          </cell>
          <cell r="BP1432">
            <v>0</v>
          </cell>
        </row>
        <row r="1433">
          <cell r="BG1433">
            <v>0</v>
          </cell>
          <cell r="BH1433">
            <v>0</v>
          </cell>
          <cell r="BI1433">
            <v>0</v>
          </cell>
          <cell r="BK1433">
            <v>0</v>
          </cell>
          <cell r="BL1433">
            <v>0</v>
          </cell>
          <cell r="BN1433">
            <v>0</v>
          </cell>
          <cell r="BO1433">
            <v>0</v>
          </cell>
          <cell r="BP1433">
            <v>0</v>
          </cell>
        </row>
        <row r="1434">
          <cell r="BG1434">
            <v>0</v>
          </cell>
          <cell r="BH1434">
            <v>0</v>
          </cell>
          <cell r="BI1434">
            <v>0</v>
          </cell>
          <cell r="BK1434">
            <v>0</v>
          </cell>
          <cell r="BL1434">
            <v>0</v>
          </cell>
          <cell r="BN1434">
            <v>0</v>
          </cell>
          <cell r="BO1434">
            <v>0</v>
          </cell>
          <cell r="BP1434">
            <v>0</v>
          </cell>
        </row>
        <row r="1435">
          <cell r="BG1435">
            <v>0</v>
          </cell>
          <cell r="BH1435">
            <v>0</v>
          </cell>
          <cell r="BI1435">
            <v>0</v>
          </cell>
          <cell r="BK1435">
            <v>0</v>
          </cell>
          <cell r="BL1435">
            <v>0</v>
          </cell>
          <cell r="BN1435">
            <v>0</v>
          </cell>
          <cell r="BO1435">
            <v>0</v>
          </cell>
          <cell r="BP1435">
            <v>0</v>
          </cell>
        </row>
        <row r="1436">
          <cell r="BG1436">
            <v>0</v>
          </cell>
          <cell r="BH1436">
            <v>0</v>
          </cell>
          <cell r="BI1436">
            <v>0</v>
          </cell>
          <cell r="BK1436">
            <v>0</v>
          </cell>
          <cell r="BL1436">
            <v>0</v>
          </cell>
          <cell r="BN1436">
            <v>0</v>
          </cell>
          <cell r="BO1436">
            <v>0</v>
          </cell>
          <cell r="BP1436">
            <v>0</v>
          </cell>
        </row>
        <row r="1437">
          <cell r="BG1437">
            <v>0</v>
          </cell>
          <cell r="BH1437">
            <v>0</v>
          </cell>
          <cell r="BI1437">
            <v>0</v>
          </cell>
          <cell r="BK1437">
            <v>0</v>
          </cell>
          <cell r="BL1437">
            <v>0</v>
          </cell>
          <cell r="BN1437">
            <v>0</v>
          </cell>
          <cell r="BO1437">
            <v>0</v>
          </cell>
          <cell r="BP1437">
            <v>0</v>
          </cell>
        </row>
        <row r="1438">
          <cell r="BG1438">
            <v>0</v>
          </cell>
          <cell r="BH1438">
            <v>0</v>
          </cell>
          <cell r="BI1438">
            <v>0</v>
          </cell>
          <cell r="BK1438">
            <v>0</v>
          </cell>
          <cell r="BL1438">
            <v>0</v>
          </cell>
          <cell r="BN1438">
            <v>0</v>
          </cell>
          <cell r="BO1438">
            <v>0</v>
          </cell>
          <cell r="BP1438">
            <v>0</v>
          </cell>
        </row>
        <row r="1439">
          <cell r="BG1439">
            <v>0</v>
          </cell>
          <cell r="BH1439">
            <v>0</v>
          </cell>
          <cell r="BI1439">
            <v>0</v>
          </cell>
          <cell r="BK1439">
            <v>0</v>
          </cell>
          <cell r="BL1439">
            <v>0</v>
          </cell>
          <cell r="BN1439">
            <v>0</v>
          </cell>
          <cell r="BO1439">
            <v>0</v>
          </cell>
          <cell r="BP1439">
            <v>0</v>
          </cell>
        </row>
        <row r="1440">
          <cell r="BG1440">
            <v>0</v>
          </cell>
          <cell r="BH1440">
            <v>0</v>
          </cell>
          <cell r="BI1440">
            <v>0</v>
          </cell>
          <cell r="BK1440">
            <v>0</v>
          </cell>
          <cell r="BL1440">
            <v>0</v>
          </cell>
          <cell r="BN1440">
            <v>0</v>
          </cell>
          <cell r="BO1440">
            <v>0</v>
          </cell>
          <cell r="BP1440">
            <v>0</v>
          </cell>
        </row>
        <row r="1441">
          <cell r="BG1441">
            <v>0</v>
          </cell>
          <cell r="BH1441">
            <v>0</v>
          </cell>
          <cell r="BI1441">
            <v>0</v>
          </cell>
          <cell r="BK1441">
            <v>0</v>
          </cell>
          <cell r="BL1441">
            <v>0</v>
          </cell>
          <cell r="BN1441">
            <v>0</v>
          </cell>
          <cell r="BO1441">
            <v>0</v>
          </cell>
          <cell r="BP1441">
            <v>0</v>
          </cell>
        </row>
        <row r="1442">
          <cell r="BG1442">
            <v>0</v>
          </cell>
          <cell r="BH1442">
            <v>0</v>
          </cell>
          <cell r="BI1442">
            <v>0</v>
          </cell>
          <cell r="BK1442">
            <v>0</v>
          </cell>
          <cell r="BL1442">
            <v>0</v>
          </cell>
          <cell r="BN1442">
            <v>0</v>
          </cell>
          <cell r="BO1442">
            <v>0</v>
          </cell>
          <cell r="BP1442">
            <v>0</v>
          </cell>
        </row>
        <row r="1443">
          <cell r="BG1443">
            <v>0</v>
          </cell>
          <cell r="BH1443">
            <v>0</v>
          </cell>
          <cell r="BI1443">
            <v>0</v>
          </cell>
          <cell r="BK1443">
            <v>0</v>
          </cell>
          <cell r="BL1443">
            <v>0</v>
          </cell>
          <cell r="BN1443">
            <v>0</v>
          </cell>
          <cell r="BO1443">
            <v>0</v>
          </cell>
          <cell r="BP1443">
            <v>0</v>
          </cell>
        </row>
        <row r="1444">
          <cell r="BG1444">
            <v>0</v>
          </cell>
          <cell r="BH1444">
            <v>0</v>
          </cell>
          <cell r="BI1444">
            <v>0</v>
          </cell>
          <cell r="BK1444">
            <v>0</v>
          </cell>
          <cell r="BL1444">
            <v>0</v>
          </cell>
          <cell r="BN1444">
            <v>0</v>
          </cell>
          <cell r="BO1444">
            <v>0</v>
          </cell>
          <cell r="BP1444">
            <v>0</v>
          </cell>
        </row>
        <row r="1445">
          <cell r="BG1445">
            <v>0</v>
          </cell>
          <cell r="BH1445">
            <v>0</v>
          </cell>
          <cell r="BI1445">
            <v>0</v>
          </cell>
          <cell r="BK1445">
            <v>0</v>
          </cell>
          <cell r="BL1445">
            <v>0</v>
          </cell>
          <cell r="BN1445">
            <v>0</v>
          </cell>
          <cell r="BO1445">
            <v>0</v>
          </cell>
          <cell r="BP1445">
            <v>0</v>
          </cell>
        </row>
        <row r="1446">
          <cell r="BG1446">
            <v>0</v>
          </cell>
          <cell r="BH1446">
            <v>0</v>
          </cell>
          <cell r="BI1446">
            <v>0</v>
          </cell>
          <cell r="BK1446">
            <v>0</v>
          </cell>
          <cell r="BL1446">
            <v>0</v>
          </cell>
          <cell r="BN1446">
            <v>0</v>
          </cell>
          <cell r="BO1446">
            <v>0</v>
          </cell>
          <cell r="BP1446">
            <v>0</v>
          </cell>
        </row>
        <row r="1447">
          <cell r="BG1447">
            <v>0</v>
          </cell>
          <cell r="BH1447">
            <v>0</v>
          </cell>
          <cell r="BI1447">
            <v>0</v>
          </cell>
          <cell r="BK1447">
            <v>0</v>
          </cell>
          <cell r="BL1447">
            <v>0</v>
          </cell>
          <cell r="BN1447">
            <v>0</v>
          </cell>
          <cell r="BO1447">
            <v>0</v>
          </cell>
          <cell r="BP1447">
            <v>0</v>
          </cell>
        </row>
        <row r="1448">
          <cell r="BG1448">
            <v>0</v>
          </cell>
          <cell r="BH1448">
            <v>0</v>
          </cell>
          <cell r="BI1448">
            <v>0</v>
          </cell>
          <cell r="BK1448">
            <v>0</v>
          </cell>
          <cell r="BL1448">
            <v>0</v>
          </cell>
          <cell r="BN1448">
            <v>0</v>
          </cell>
          <cell r="BO1448">
            <v>0</v>
          </cell>
          <cell r="BP1448">
            <v>0</v>
          </cell>
        </row>
        <row r="1449">
          <cell r="BG1449">
            <v>0</v>
          </cell>
          <cell r="BH1449">
            <v>0</v>
          </cell>
          <cell r="BI1449">
            <v>0</v>
          </cell>
          <cell r="BK1449">
            <v>0</v>
          </cell>
          <cell r="BL1449">
            <v>0</v>
          </cell>
          <cell r="BN1449">
            <v>0</v>
          </cell>
          <cell r="BO1449">
            <v>0</v>
          </cell>
          <cell r="BP1449">
            <v>0</v>
          </cell>
        </row>
        <row r="1450">
          <cell r="BG1450">
            <v>0</v>
          </cell>
          <cell r="BH1450">
            <v>0</v>
          </cell>
          <cell r="BI1450">
            <v>0</v>
          </cell>
          <cell r="BK1450">
            <v>0</v>
          </cell>
          <cell r="BL1450">
            <v>0</v>
          </cell>
          <cell r="BN1450">
            <v>0</v>
          </cell>
          <cell r="BO1450">
            <v>0</v>
          </cell>
          <cell r="BP1450">
            <v>0</v>
          </cell>
        </row>
        <row r="1451">
          <cell r="BG1451">
            <v>0</v>
          </cell>
          <cell r="BH1451">
            <v>0</v>
          </cell>
          <cell r="BI1451">
            <v>0</v>
          </cell>
          <cell r="BK1451">
            <v>0</v>
          </cell>
          <cell r="BL1451">
            <v>0</v>
          </cell>
          <cell r="BN1451">
            <v>0</v>
          </cell>
          <cell r="BO1451">
            <v>0</v>
          </cell>
          <cell r="BP1451">
            <v>0</v>
          </cell>
        </row>
        <row r="1452">
          <cell r="BG1452">
            <v>0</v>
          </cell>
          <cell r="BH1452">
            <v>0</v>
          </cell>
          <cell r="BI1452">
            <v>0</v>
          </cell>
          <cell r="BK1452">
            <v>0</v>
          </cell>
          <cell r="BL1452">
            <v>0</v>
          </cell>
          <cell r="BN1452">
            <v>0</v>
          </cell>
          <cell r="BO1452">
            <v>0</v>
          </cell>
          <cell r="BP1452">
            <v>0</v>
          </cell>
        </row>
        <row r="1453">
          <cell r="BG1453">
            <v>0</v>
          </cell>
          <cell r="BH1453">
            <v>0</v>
          </cell>
          <cell r="BI1453">
            <v>0</v>
          </cell>
          <cell r="BK1453">
            <v>0</v>
          </cell>
          <cell r="BL1453">
            <v>0</v>
          </cell>
          <cell r="BN1453">
            <v>0</v>
          </cell>
          <cell r="BO1453">
            <v>0</v>
          </cell>
          <cell r="BP1453">
            <v>0</v>
          </cell>
        </row>
        <row r="1454">
          <cell r="BG1454">
            <v>0</v>
          </cell>
          <cell r="BH1454">
            <v>0</v>
          </cell>
          <cell r="BI1454">
            <v>0</v>
          </cell>
          <cell r="BK1454">
            <v>0</v>
          </cell>
          <cell r="BL1454">
            <v>0</v>
          </cell>
          <cell r="BN1454">
            <v>0</v>
          </cell>
          <cell r="BO1454">
            <v>0</v>
          </cell>
          <cell r="BP1454">
            <v>0</v>
          </cell>
        </row>
        <row r="1455">
          <cell r="BG1455">
            <v>0</v>
          </cell>
          <cell r="BH1455">
            <v>0</v>
          </cell>
          <cell r="BI1455">
            <v>0</v>
          </cell>
          <cell r="BK1455">
            <v>0</v>
          </cell>
          <cell r="BL1455">
            <v>0</v>
          </cell>
          <cell r="BN1455">
            <v>0</v>
          </cell>
          <cell r="BO1455">
            <v>0</v>
          </cell>
          <cell r="BP1455">
            <v>0</v>
          </cell>
        </row>
        <row r="1456">
          <cell r="BG1456">
            <v>0</v>
          </cell>
          <cell r="BH1456">
            <v>0</v>
          </cell>
          <cell r="BI1456">
            <v>0</v>
          </cell>
          <cell r="BK1456">
            <v>0</v>
          </cell>
          <cell r="BL1456">
            <v>0</v>
          </cell>
          <cell r="BN1456">
            <v>0</v>
          </cell>
          <cell r="BO1456">
            <v>0</v>
          </cell>
          <cell r="BP1456">
            <v>0</v>
          </cell>
        </row>
        <row r="1457">
          <cell r="BG1457">
            <v>0</v>
          </cell>
          <cell r="BH1457">
            <v>0</v>
          </cell>
          <cell r="BI1457">
            <v>0</v>
          </cell>
          <cell r="BK1457">
            <v>0</v>
          </cell>
          <cell r="BL1457">
            <v>0</v>
          </cell>
          <cell r="BN1457">
            <v>0</v>
          </cell>
          <cell r="BO1457">
            <v>0</v>
          </cell>
          <cell r="BP1457">
            <v>0</v>
          </cell>
        </row>
        <row r="1458">
          <cell r="BG1458">
            <v>0</v>
          </cell>
          <cell r="BH1458">
            <v>0</v>
          </cell>
          <cell r="BI1458">
            <v>0</v>
          </cell>
          <cell r="BK1458">
            <v>0</v>
          </cell>
          <cell r="BL1458">
            <v>0</v>
          </cell>
          <cell r="BN1458">
            <v>0</v>
          </cell>
          <cell r="BO1458">
            <v>0</v>
          </cell>
          <cell r="BP1458">
            <v>0</v>
          </cell>
        </row>
        <row r="1459">
          <cell r="BG1459">
            <v>0</v>
          </cell>
          <cell r="BH1459">
            <v>0</v>
          </cell>
          <cell r="BI1459">
            <v>0</v>
          </cell>
          <cell r="BK1459">
            <v>0</v>
          </cell>
          <cell r="BL1459">
            <v>0</v>
          </cell>
          <cell r="BN1459">
            <v>0</v>
          </cell>
          <cell r="BO1459">
            <v>0</v>
          </cell>
          <cell r="BP1459">
            <v>0</v>
          </cell>
        </row>
        <row r="1460">
          <cell r="BG1460">
            <v>0</v>
          </cell>
          <cell r="BH1460">
            <v>0</v>
          </cell>
          <cell r="BI1460">
            <v>0</v>
          </cell>
          <cell r="BK1460">
            <v>0</v>
          </cell>
          <cell r="BL1460">
            <v>0</v>
          </cell>
          <cell r="BN1460">
            <v>0</v>
          </cell>
          <cell r="BO1460">
            <v>0</v>
          </cell>
          <cell r="BP1460">
            <v>0</v>
          </cell>
        </row>
        <row r="1461">
          <cell r="BG1461">
            <v>0</v>
          </cell>
          <cell r="BH1461">
            <v>0</v>
          </cell>
          <cell r="BI1461">
            <v>0</v>
          </cell>
          <cell r="BK1461">
            <v>0</v>
          </cell>
          <cell r="BL1461">
            <v>0</v>
          </cell>
          <cell r="BN1461">
            <v>0</v>
          </cell>
          <cell r="BO1461">
            <v>0</v>
          </cell>
          <cell r="BP1461">
            <v>0</v>
          </cell>
        </row>
        <row r="1462">
          <cell r="BG1462">
            <v>0</v>
          </cell>
          <cell r="BH1462">
            <v>0</v>
          </cell>
          <cell r="BI1462">
            <v>0</v>
          </cell>
          <cell r="BK1462">
            <v>0</v>
          </cell>
          <cell r="BL1462">
            <v>0</v>
          </cell>
          <cell r="BN1462">
            <v>0</v>
          </cell>
          <cell r="BO1462">
            <v>0</v>
          </cell>
          <cell r="BP1462">
            <v>0</v>
          </cell>
        </row>
        <row r="1463">
          <cell r="BG1463">
            <v>0</v>
          </cell>
          <cell r="BH1463">
            <v>0</v>
          </cell>
          <cell r="BI1463">
            <v>0</v>
          </cell>
          <cell r="BK1463">
            <v>0</v>
          </cell>
          <cell r="BL1463">
            <v>0</v>
          </cell>
          <cell r="BN1463">
            <v>0</v>
          </cell>
          <cell r="BO1463">
            <v>0</v>
          </cell>
          <cell r="BP1463">
            <v>0</v>
          </cell>
        </row>
        <row r="1464">
          <cell r="BG1464">
            <v>0</v>
          </cell>
          <cell r="BH1464">
            <v>0</v>
          </cell>
          <cell r="BI1464">
            <v>0</v>
          </cell>
          <cell r="BK1464">
            <v>0</v>
          </cell>
          <cell r="BL1464">
            <v>0</v>
          </cell>
          <cell r="BN1464">
            <v>0</v>
          </cell>
          <cell r="BO1464">
            <v>0</v>
          </cell>
          <cell r="BP1464">
            <v>0</v>
          </cell>
        </row>
        <row r="1465">
          <cell r="BG1465">
            <v>0</v>
          </cell>
          <cell r="BH1465">
            <v>0</v>
          </cell>
          <cell r="BI1465">
            <v>0</v>
          </cell>
          <cell r="BK1465">
            <v>0</v>
          </cell>
          <cell r="BL1465">
            <v>0</v>
          </cell>
          <cell r="BN1465">
            <v>0</v>
          </cell>
          <cell r="BO1465">
            <v>0</v>
          </cell>
          <cell r="BP1465">
            <v>0</v>
          </cell>
        </row>
        <row r="1466">
          <cell r="BG1466">
            <v>0</v>
          </cell>
          <cell r="BH1466">
            <v>0</v>
          </cell>
          <cell r="BI1466">
            <v>0</v>
          </cell>
          <cell r="BK1466">
            <v>0</v>
          </cell>
          <cell r="BL1466">
            <v>0</v>
          </cell>
          <cell r="BN1466">
            <v>0</v>
          </cell>
          <cell r="BO1466">
            <v>0</v>
          </cell>
          <cell r="BP1466">
            <v>0</v>
          </cell>
        </row>
        <row r="1467">
          <cell r="BG1467">
            <v>0</v>
          </cell>
          <cell r="BH1467">
            <v>0</v>
          </cell>
          <cell r="BI1467">
            <v>0</v>
          </cell>
          <cell r="BK1467">
            <v>0</v>
          </cell>
          <cell r="BL1467">
            <v>0</v>
          </cell>
          <cell r="BN1467">
            <v>0</v>
          </cell>
          <cell r="BO1467">
            <v>0</v>
          </cell>
          <cell r="BP1467">
            <v>0</v>
          </cell>
        </row>
        <row r="1468">
          <cell r="BG1468">
            <v>0</v>
          </cell>
          <cell r="BH1468">
            <v>0</v>
          </cell>
          <cell r="BI1468">
            <v>0</v>
          </cell>
          <cell r="BK1468">
            <v>0</v>
          </cell>
          <cell r="BL1468">
            <v>0</v>
          </cell>
          <cell r="BN1468">
            <v>0</v>
          </cell>
          <cell r="BO1468">
            <v>0</v>
          </cell>
          <cell r="BP1468">
            <v>0</v>
          </cell>
        </row>
        <row r="1469">
          <cell r="BG1469">
            <v>0</v>
          </cell>
          <cell r="BH1469">
            <v>0</v>
          </cell>
          <cell r="BI1469">
            <v>0</v>
          </cell>
          <cell r="BK1469">
            <v>0</v>
          </cell>
          <cell r="BL1469">
            <v>0</v>
          </cell>
          <cell r="BN1469">
            <v>0</v>
          </cell>
          <cell r="BO1469">
            <v>0</v>
          </cell>
          <cell r="BP1469">
            <v>0</v>
          </cell>
        </row>
        <row r="1470">
          <cell r="BG1470">
            <v>0</v>
          </cell>
          <cell r="BH1470">
            <v>0</v>
          </cell>
          <cell r="BI1470">
            <v>0</v>
          </cell>
          <cell r="BK1470">
            <v>0</v>
          </cell>
          <cell r="BL1470">
            <v>0</v>
          </cell>
          <cell r="BN1470">
            <v>0</v>
          </cell>
          <cell r="BO1470">
            <v>0</v>
          </cell>
          <cell r="BP1470">
            <v>0</v>
          </cell>
        </row>
        <row r="1471">
          <cell r="BG1471">
            <v>0</v>
          </cell>
          <cell r="BH1471">
            <v>0</v>
          </cell>
          <cell r="BI1471">
            <v>0</v>
          </cell>
          <cell r="BK1471">
            <v>0</v>
          </cell>
          <cell r="BL1471">
            <v>0</v>
          </cell>
          <cell r="BN1471">
            <v>0</v>
          </cell>
          <cell r="BO1471">
            <v>0</v>
          </cell>
          <cell r="BP1471">
            <v>0</v>
          </cell>
        </row>
        <row r="1472">
          <cell r="BG1472">
            <v>0</v>
          </cell>
          <cell r="BH1472">
            <v>0</v>
          </cell>
          <cell r="BI1472">
            <v>0</v>
          </cell>
          <cell r="BK1472">
            <v>0</v>
          </cell>
          <cell r="BL1472">
            <v>0</v>
          </cell>
          <cell r="BN1472">
            <v>0</v>
          </cell>
          <cell r="BO1472">
            <v>0</v>
          </cell>
          <cell r="BP1472">
            <v>0</v>
          </cell>
        </row>
        <row r="1473">
          <cell r="BG1473">
            <v>0</v>
          </cell>
          <cell r="BH1473">
            <v>0</v>
          </cell>
          <cell r="BI1473">
            <v>0</v>
          </cell>
          <cell r="BK1473">
            <v>0</v>
          </cell>
          <cell r="BL1473">
            <v>0</v>
          </cell>
          <cell r="BN1473">
            <v>0</v>
          </cell>
          <cell r="BO1473">
            <v>0</v>
          </cell>
          <cell r="BP1473">
            <v>0</v>
          </cell>
        </row>
        <row r="1474">
          <cell r="BG1474">
            <v>0</v>
          </cell>
          <cell r="BH1474">
            <v>0</v>
          </cell>
          <cell r="BI1474">
            <v>0</v>
          </cell>
          <cell r="BK1474">
            <v>0</v>
          </cell>
          <cell r="BL1474">
            <v>0</v>
          </cell>
          <cell r="BN1474">
            <v>0</v>
          </cell>
          <cell r="BO1474">
            <v>0</v>
          </cell>
          <cell r="BP1474">
            <v>0</v>
          </cell>
        </row>
        <row r="1475">
          <cell r="BG1475">
            <v>0</v>
          </cell>
          <cell r="BH1475">
            <v>0</v>
          </cell>
          <cell r="BI1475">
            <v>0</v>
          </cell>
          <cell r="BK1475">
            <v>0</v>
          </cell>
          <cell r="BL1475">
            <v>0</v>
          </cell>
          <cell r="BN1475">
            <v>0</v>
          </cell>
          <cell r="BO1475">
            <v>0</v>
          </cell>
          <cell r="BP1475">
            <v>0</v>
          </cell>
        </row>
        <row r="1476">
          <cell r="BG1476">
            <v>0</v>
          </cell>
          <cell r="BH1476">
            <v>0</v>
          </cell>
          <cell r="BI1476">
            <v>0</v>
          </cell>
          <cell r="BK1476">
            <v>0</v>
          </cell>
          <cell r="BL1476">
            <v>0</v>
          </cell>
          <cell r="BN1476">
            <v>0</v>
          </cell>
          <cell r="BO1476">
            <v>0</v>
          </cell>
          <cell r="BP1476">
            <v>0</v>
          </cell>
        </row>
        <row r="1477">
          <cell r="BG1477">
            <v>0</v>
          </cell>
          <cell r="BH1477">
            <v>0</v>
          </cell>
          <cell r="BI1477">
            <v>0</v>
          </cell>
          <cell r="BK1477">
            <v>0</v>
          </cell>
          <cell r="BL1477">
            <v>0</v>
          </cell>
          <cell r="BN1477">
            <v>0</v>
          </cell>
          <cell r="BO1477">
            <v>0</v>
          </cell>
          <cell r="BP1477">
            <v>0</v>
          </cell>
        </row>
        <row r="1478">
          <cell r="BG1478">
            <v>0</v>
          </cell>
          <cell r="BH1478">
            <v>0</v>
          </cell>
          <cell r="BI1478">
            <v>0</v>
          </cell>
          <cell r="BK1478">
            <v>0</v>
          </cell>
          <cell r="BL1478">
            <v>0</v>
          </cell>
          <cell r="BN1478">
            <v>0</v>
          </cell>
          <cell r="BO1478">
            <v>0</v>
          </cell>
          <cell r="BP1478">
            <v>0</v>
          </cell>
        </row>
        <row r="1479">
          <cell r="BG1479">
            <v>0</v>
          </cell>
          <cell r="BH1479">
            <v>0</v>
          </cell>
          <cell r="BI1479">
            <v>0</v>
          </cell>
          <cell r="BK1479">
            <v>0</v>
          </cell>
          <cell r="BL1479">
            <v>0</v>
          </cell>
          <cell r="BN1479">
            <v>0</v>
          </cell>
          <cell r="BO1479">
            <v>0</v>
          </cell>
          <cell r="BP1479">
            <v>0</v>
          </cell>
        </row>
        <row r="1480">
          <cell r="BG1480">
            <v>0</v>
          </cell>
          <cell r="BH1480">
            <v>0</v>
          </cell>
          <cell r="BI1480">
            <v>0</v>
          </cell>
          <cell r="BK1480">
            <v>0</v>
          </cell>
          <cell r="BL1480">
            <v>0</v>
          </cell>
          <cell r="BN1480">
            <v>0</v>
          </cell>
          <cell r="BO1480">
            <v>0</v>
          </cell>
          <cell r="BP1480">
            <v>0</v>
          </cell>
        </row>
        <row r="1481">
          <cell r="BG1481">
            <v>0</v>
          </cell>
          <cell r="BH1481">
            <v>0</v>
          </cell>
          <cell r="BI1481">
            <v>0</v>
          </cell>
          <cell r="BK1481">
            <v>0</v>
          </cell>
          <cell r="BL1481">
            <v>0</v>
          </cell>
          <cell r="BN1481">
            <v>0</v>
          </cell>
          <cell r="BO1481">
            <v>0</v>
          </cell>
          <cell r="BP1481">
            <v>0</v>
          </cell>
        </row>
        <row r="1482">
          <cell r="BG1482">
            <v>0</v>
          </cell>
          <cell r="BH1482">
            <v>0</v>
          </cell>
          <cell r="BI1482">
            <v>0</v>
          </cell>
          <cell r="BK1482">
            <v>0</v>
          </cell>
          <cell r="BL1482">
            <v>0</v>
          </cell>
          <cell r="BN1482">
            <v>0</v>
          </cell>
          <cell r="BO1482">
            <v>0</v>
          </cell>
          <cell r="BP1482">
            <v>0</v>
          </cell>
        </row>
        <row r="1483">
          <cell r="BG1483">
            <v>0</v>
          </cell>
          <cell r="BH1483">
            <v>0</v>
          </cell>
          <cell r="BI1483">
            <v>0</v>
          </cell>
          <cell r="BK1483">
            <v>0</v>
          </cell>
          <cell r="BL1483">
            <v>0</v>
          </cell>
          <cell r="BN1483">
            <v>0</v>
          </cell>
          <cell r="BO1483">
            <v>0</v>
          </cell>
          <cell r="BP1483">
            <v>0</v>
          </cell>
        </row>
        <row r="1484">
          <cell r="BG1484">
            <v>0</v>
          </cell>
          <cell r="BH1484">
            <v>0</v>
          </cell>
          <cell r="BI1484">
            <v>0</v>
          </cell>
          <cell r="BK1484">
            <v>0</v>
          </cell>
          <cell r="BL1484">
            <v>0</v>
          </cell>
          <cell r="BN1484">
            <v>0</v>
          </cell>
          <cell r="BO1484">
            <v>0</v>
          </cell>
          <cell r="BP1484">
            <v>0</v>
          </cell>
        </row>
        <row r="1485">
          <cell r="BG1485">
            <v>0</v>
          </cell>
          <cell r="BH1485">
            <v>0</v>
          </cell>
          <cell r="BI1485">
            <v>0</v>
          </cell>
          <cell r="BK1485">
            <v>0</v>
          </cell>
          <cell r="BL1485">
            <v>0</v>
          </cell>
          <cell r="BN1485">
            <v>0</v>
          </cell>
          <cell r="BO1485">
            <v>0</v>
          </cell>
          <cell r="BP1485">
            <v>0</v>
          </cell>
        </row>
        <row r="1486">
          <cell r="BG1486">
            <v>0</v>
          </cell>
          <cell r="BH1486">
            <v>0</v>
          </cell>
          <cell r="BI1486">
            <v>0</v>
          </cell>
          <cell r="BK1486">
            <v>0</v>
          </cell>
          <cell r="BL1486">
            <v>0</v>
          </cell>
          <cell r="BN1486">
            <v>0</v>
          </cell>
          <cell r="BO1486">
            <v>0</v>
          </cell>
          <cell r="BP1486">
            <v>0</v>
          </cell>
        </row>
        <row r="1487">
          <cell r="BG1487">
            <v>0</v>
          </cell>
          <cell r="BH1487">
            <v>0</v>
          </cell>
          <cell r="BI1487">
            <v>0</v>
          </cell>
          <cell r="BK1487">
            <v>0</v>
          </cell>
          <cell r="BL1487">
            <v>0</v>
          </cell>
          <cell r="BN1487">
            <v>0</v>
          </cell>
          <cell r="BO1487">
            <v>0</v>
          </cell>
          <cell r="BP1487">
            <v>0</v>
          </cell>
        </row>
        <row r="1488">
          <cell r="BG1488">
            <v>0</v>
          </cell>
          <cell r="BH1488">
            <v>0</v>
          </cell>
          <cell r="BI1488">
            <v>0</v>
          </cell>
          <cell r="BK1488">
            <v>0</v>
          </cell>
          <cell r="BL1488">
            <v>0</v>
          </cell>
          <cell r="BN1488">
            <v>0</v>
          </cell>
          <cell r="BO1488">
            <v>0</v>
          </cell>
          <cell r="BP1488">
            <v>0</v>
          </cell>
        </row>
        <row r="1489">
          <cell r="BG1489">
            <v>0</v>
          </cell>
          <cell r="BH1489">
            <v>0</v>
          </cell>
          <cell r="BI1489">
            <v>0</v>
          </cell>
          <cell r="BK1489">
            <v>0</v>
          </cell>
          <cell r="BL1489">
            <v>0</v>
          </cell>
          <cell r="BN1489">
            <v>0</v>
          </cell>
          <cell r="BO1489">
            <v>0</v>
          </cell>
          <cell r="BP1489">
            <v>0</v>
          </cell>
        </row>
        <row r="1490">
          <cell r="BG1490">
            <v>0</v>
          </cell>
          <cell r="BH1490">
            <v>0</v>
          </cell>
          <cell r="BI1490">
            <v>0</v>
          </cell>
          <cell r="BK1490">
            <v>0</v>
          </cell>
          <cell r="BL1490">
            <v>0</v>
          </cell>
          <cell r="BN1490">
            <v>0</v>
          </cell>
          <cell r="BO1490">
            <v>0</v>
          </cell>
          <cell r="BP1490">
            <v>0</v>
          </cell>
        </row>
        <row r="1491">
          <cell r="BG1491">
            <v>0</v>
          </cell>
          <cell r="BH1491">
            <v>0</v>
          </cell>
          <cell r="BI1491">
            <v>0</v>
          </cell>
          <cell r="BK1491">
            <v>0</v>
          </cell>
          <cell r="BL1491">
            <v>0</v>
          </cell>
          <cell r="BN1491">
            <v>0</v>
          </cell>
          <cell r="BO1491">
            <v>0</v>
          </cell>
          <cell r="BP1491">
            <v>0</v>
          </cell>
        </row>
        <row r="1492">
          <cell r="BG1492">
            <v>0</v>
          </cell>
          <cell r="BH1492">
            <v>0</v>
          </cell>
          <cell r="BI1492">
            <v>0</v>
          </cell>
          <cell r="BK1492">
            <v>0</v>
          </cell>
          <cell r="BL1492">
            <v>0</v>
          </cell>
          <cell r="BN1492">
            <v>0</v>
          </cell>
          <cell r="BO1492">
            <v>0</v>
          </cell>
          <cell r="BP1492">
            <v>0</v>
          </cell>
        </row>
        <row r="1493">
          <cell r="BG1493">
            <v>0</v>
          </cell>
          <cell r="BH1493">
            <v>0</v>
          </cell>
          <cell r="BI1493">
            <v>0</v>
          </cell>
          <cell r="BK1493">
            <v>0</v>
          </cell>
          <cell r="BL1493">
            <v>0</v>
          </cell>
          <cell r="BN1493">
            <v>0</v>
          </cell>
          <cell r="BO1493">
            <v>0</v>
          </cell>
          <cell r="BP1493">
            <v>0</v>
          </cell>
        </row>
        <row r="1494">
          <cell r="BG1494">
            <v>0</v>
          </cell>
          <cell r="BH1494">
            <v>0</v>
          </cell>
          <cell r="BI1494">
            <v>0</v>
          </cell>
          <cell r="BK1494">
            <v>0</v>
          </cell>
          <cell r="BL1494">
            <v>0</v>
          </cell>
          <cell r="BN1494">
            <v>0</v>
          </cell>
          <cell r="BO1494">
            <v>0</v>
          </cell>
          <cell r="BP1494">
            <v>0</v>
          </cell>
        </row>
        <row r="1495">
          <cell r="BG1495">
            <v>0</v>
          </cell>
          <cell r="BH1495">
            <v>0</v>
          </cell>
          <cell r="BI1495">
            <v>0</v>
          </cell>
          <cell r="BK1495">
            <v>0</v>
          </cell>
          <cell r="BL1495">
            <v>0</v>
          </cell>
          <cell r="BN1495">
            <v>0</v>
          </cell>
          <cell r="BO1495">
            <v>0</v>
          </cell>
          <cell r="BP1495">
            <v>0</v>
          </cell>
        </row>
        <row r="1496">
          <cell r="BG1496">
            <v>0</v>
          </cell>
          <cell r="BH1496">
            <v>0</v>
          </cell>
          <cell r="BI1496">
            <v>0</v>
          </cell>
          <cell r="BK1496">
            <v>0</v>
          </cell>
          <cell r="BL1496">
            <v>0</v>
          </cell>
          <cell r="BN1496">
            <v>0</v>
          </cell>
          <cell r="BO1496">
            <v>0</v>
          </cell>
          <cell r="BP1496">
            <v>0</v>
          </cell>
        </row>
        <row r="1497">
          <cell r="BG1497">
            <v>0</v>
          </cell>
          <cell r="BH1497">
            <v>0</v>
          </cell>
          <cell r="BI1497">
            <v>0</v>
          </cell>
          <cell r="BK1497">
            <v>0</v>
          </cell>
          <cell r="BL1497">
            <v>0</v>
          </cell>
          <cell r="BN1497">
            <v>0</v>
          </cell>
          <cell r="BO1497">
            <v>0</v>
          </cell>
          <cell r="BP1497">
            <v>0</v>
          </cell>
        </row>
        <row r="1498">
          <cell r="BG1498">
            <v>0</v>
          </cell>
          <cell r="BH1498">
            <v>0</v>
          </cell>
          <cell r="BI1498">
            <v>0</v>
          </cell>
          <cell r="BK1498">
            <v>0</v>
          </cell>
          <cell r="BL1498">
            <v>0</v>
          </cell>
          <cell r="BN1498">
            <v>0</v>
          </cell>
          <cell r="BO1498">
            <v>0</v>
          </cell>
          <cell r="BP1498">
            <v>0</v>
          </cell>
        </row>
        <row r="1499">
          <cell r="BG1499">
            <v>0</v>
          </cell>
          <cell r="BH1499">
            <v>0</v>
          </cell>
          <cell r="BI1499">
            <v>0</v>
          </cell>
          <cell r="BK1499">
            <v>0</v>
          </cell>
          <cell r="BL1499">
            <v>0</v>
          </cell>
          <cell r="BN1499">
            <v>0</v>
          </cell>
          <cell r="BO1499">
            <v>0</v>
          </cell>
          <cell r="BP1499">
            <v>0</v>
          </cell>
        </row>
        <row r="1500">
          <cell r="BG1500">
            <v>0</v>
          </cell>
          <cell r="BH1500">
            <v>0</v>
          </cell>
          <cell r="BI1500">
            <v>0</v>
          </cell>
          <cell r="BK1500">
            <v>0</v>
          </cell>
          <cell r="BL1500">
            <v>0</v>
          </cell>
          <cell r="BN1500">
            <v>0</v>
          </cell>
          <cell r="BO1500">
            <v>0</v>
          </cell>
          <cell r="BP1500">
            <v>0</v>
          </cell>
        </row>
        <row r="1501">
          <cell r="BG1501">
            <v>0</v>
          </cell>
          <cell r="BH1501">
            <v>0</v>
          </cell>
          <cell r="BI1501">
            <v>0</v>
          </cell>
          <cell r="BK1501">
            <v>0</v>
          </cell>
          <cell r="BL1501">
            <v>0</v>
          </cell>
          <cell r="BN1501">
            <v>0</v>
          </cell>
          <cell r="BO1501">
            <v>0</v>
          </cell>
          <cell r="BP1501">
            <v>0</v>
          </cell>
        </row>
        <row r="1502">
          <cell r="BG1502">
            <v>0</v>
          </cell>
          <cell r="BH1502">
            <v>0</v>
          </cell>
          <cell r="BI1502">
            <v>0</v>
          </cell>
          <cell r="BK1502">
            <v>0</v>
          </cell>
          <cell r="BL1502">
            <v>0</v>
          </cell>
          <cell r="BN1502">
            <v>0</v>
          </cell>
          <cell r="BO1502">
            <v>0</v>
          </cell>
          <cell r="BP1502">
            <v>0</v>
          </cell>
        </row>
        <row r="1503">
          <cell r="BG1503">
            <v>0</v>
          </cell>
          <cell r="BH1503">
            <v>0</v>
          </cell>
          <cell r="BI1503">
            <v>0</v>
          </cell>
          <cell r="BK1503">
            <v>0</v>
          </cell>
          <cell r="BL1503">
            <v>0</v>
          </cell>
          <cell r="BN1503">
            <v>0</v>
          </cell>
          <cell r="BO1503">
            <v>0</v>
          </cell>
          <cell r="BP1503">
            <v>0</v>
          </cell>
        </row>
        <row r="1504">
          <cell r="BG1504">
            <v>0</v>
          </cell>
          <cell r="BH1504">
            <v>0</v>
          </cell>
          <cell r="BI1504">
            <v>0</v>
          </cell>
          <cell r="BK1504">
            <v>0</v>
          </cell>
          <cell r="BL1504">
            <v>0</v>
          </cell>
          <cell r="BN1504">
            <v>0</v>
          </cell>
          <cell r="BO1504">
            <v>0</v>
          </cell>
          <cell r="BP1504">
            <v>0</v>
          </cell>
        </row>
        <row r="1505">
          <cell r="BG1505">
            <v>0</v>
          </cell>
          <cell r="BH1505">
            <v>0</v>
          </cell>
          <cell r="BI1505">
            <v>0</v>
          </cell>
          <cell r="BK1505">
            <v>0</v>
          </cell>
          <cell r="BL1505">
            <v>0</v>
          </cell>
          <cell r="BN1505">
            <v>0</v>
          </cell>
          <cell r="BO1505">
            <v>0</v>
          </cell>
          <cell r="BP1505">
            <v>0</v>
          </cell>
        </row>
        <row r="1506">
          <cell r="BG1506">
            <v>0</v>
          </cell>
          <cell r="BH1506">
            <v>0</v>
          </cell>
          <cell r="BI1506">
            <v>0</v>
          </cell>
          <cell r="BK1506">
            <v>0</v>
          </cell>
          <cell r="BL1506">
            <v>0</v>
          </cell>
          <cell r="BN1506">
            <v>0</v>
          </cell>
          <cell r="BO1506">
            <v>0</v>
          </cell>
          <cell r="BP1506">
            <v>0</v>
          </cell>
        </row>
        <row r="1507">
          <cell r="BG1507">
            <v>0</v>
          </cell>
          <cell r="BH1507">
            <v>0</v>
          </cell>
          <cell r="BI1507">
            <v>0</v>
          </cell>
          <cell r="BK1507">
            <v>0</v>
          </cell>
          <cell r="BL1507">
            <v>0</v>
          </cell>
          <cell r="BN1507">
            <v>0</v>
          </cell>
          <cell r="BO1507">
            <v>0</v>
          </cell>
          <cell r="BP1507">
            <v>0</v>
          </cell>
        </row>
        <row r="1508">
          <cell r="BG1508">
            <v>0</v>
          </cell>
          <cell r="BH1508">
            <v>0</v>
          </cell>
          <cell r="BI1508">
            <v>0</v>
          </cell>
          <cell r="BK1508">
            <v>0</v>
          </cell>
          <cell r="BL1508">
            <v>0</v>
          </cell>
          <cell r="BN1508">
            <v>0</v>
          </cell>
          <cell r="BO1508">
            <v>0</v>
          </cell>
          <cell r="BP1508">
            <v>0</v>
          </cell>
        </row>
        <row r="1509">
          <cell r="BG1509">
            <v>0</v>
          </cell>
          <cell r="BH1509">
            <v>0</v>
          </cell>
          <cell r="BI1509">
            <v>0</v>
          </cell>
          <cell r="BK1509">
            <v>0</v>
          </cell>
          <cell r="BL1509">
            <v>0</v>
          </cell>
          <cell r="BN1509">
            <v>0</v>
          </cell>
          <cell r="BO1509">
            <v>0</v>
          </cell>
          <cell r="BP1509">
            <v>0</v>
          </cell>
        </row>
        <row r="1510">
          <cell r="BG1510">
            <v>0</v>
          </cell>
          <cell r="BH1510">
            <v>0</v>
          </cell>
          <cell r="BI1510">
            <v>0</v>
          </cell>
          <cell r="BK1510">
            <v>0</v>
          </cell>
          <cell r="BL1510">
            <v>0</v>
          </cell>
          <cell r="BN1510">
            <v>0</v>
          </cell>
          <cell r="BO1510">
            <v>0</v>
          </cell>
          <cell r="BP1510">
            <v>0</v>
          </cell>
        </row>
        <row r="1511">
          <cell r="BG1511">
            <v>0</v>
          </cell>
          <cell r="BH1511">
            <v>0</v>
          </cell>
          <cell r="BI1511">
            <v>0</v>
          </cell>
          <cell r="BK1511">
            <v>0</v>
          </cell>
          <cell r="BL1511">
            <v>0</v>
          </cell>
          <cell r="BN1511">
            <v>0</v>
          </cell>
          <cell r="BO1511">
            <v>0</v>
          </cell>
          <cell r="BP1511">
            <v>0</v>
          </cell>
        </row>
        <row r="1512">
          <cell r="BG1512">
            <v>0</v>
          </cell>
          <cell r="BH1512">
            <v>0</v>
          </cell>
          <cell r="BI1512">
            <v>0</v>
          </cell>
          <cell r="BK1512">
            <v>0</v>
          </cell>
          <cell r="BL1512">
            <v>0</v>
          </cell>
          <cell r="BN1512">
            <v>0</v>
          </cell>
          <cell r="BO1512">
            <v>0</v>
          </cell>
          <cell r="BP1512">
            <v>0</v>
          </cell>
        </row>
        <row r="1513">
          <cell r="BG1513">
            <v>0</v>
          </cell>
          <cell r="BH1513">
            <v>0</v>
          </cell>
          <cell r="BI1513">
            <v>0</v>
          </cell>
          <cell r="BK1513">
            <v>0</v>
          </cell>
          <cell r="BL1513">
            <v>0</v>
          </cell>
          <cell r="BN1513">
            <v>0</v>
          </cell>
          <cell r="BO1513">
            <v>0</v>
          </cell>
          <cell r="BP1513">
            <v>0</v>
          </cell>
        </row>
        <row r="1514">
          <cell r="BG1514">
            <v>0</v>
          </cell>
          <cell r="BH1514">
            <v>0</v>
          </cell>
          <cell r="BI1514">
            <v>0</v>
          </cell>
          <cell r="BK1514">
            <v>0</v>
          </cell>
          <cell r="BL1514">
            <v>0</v>
          </cell>
          <cell r="BN1514">
            <v>0</v>
          </cell>
          <cell r="BO1514">
            <v>0</v>
          </cell>
          <cell r="BP1514">
            <v>0</v>
          </cell>
        </row>
        <row r="1515">
          <cell r="BG1515">
            <v>0</v>
          </cell>
          <cell r="BH1515">
            <v>0</v>
          </cell>
          <cell r="BI1515">
            <v>0</v>
          </cell>
          <cell r="BK1515">
            <v>0</v>
          </cell>
          <cell r="BL1515">
            <v>0</v>
          </cell>
          <cell r="BN1515">
            <v>0</v>
          </cell>
          <cell r="BO1515">
            <v>0</v>
          </cell>
          <cell r="BP1515">
            <v>0</v>
          </cell>
        </row>
        <row r="1516">
          <cell r="BG1516">
            <v>0</v>
          </cell>
          <cell r="BH1516">
            <v>0</v>
          </cell>
          <cell r="BI1516">
            <v>0</v>
          </cell>
          <cell r="BK1516">
            <v>0</v>
          </cell>
          <cell r="BL1516">
            <v>0</v>
          </cell>
          <cell r="BN1516">
            <v>0</v>
          </cell>
          <cell r="BO1516">
            <v>0</v>
          </cell>
          <cell r="BP1516">
            <v>0</v>
          </cell>
        </row>
        <row r="1517">
          <cell r="BG1517">
            <v>0</v>
          </cell>
          <cell r="BH1517">
            <v>0</v>
          </cell>
          <cell r="BI1517">
            <v>0</v>
          </cell>
          <cell r="BK1517">
            <v>0</v>
          </cell>
          <cell r="BL1517">
            <v>0</v>
          </cell>
          <cell r="BN1517">
            <v>0</v>
          </cell>
          <cell r="BO1517">
            <v>0</v>
          </cell>
          <cell r="BP1517">
            <v>0</v>
          </cell>
        </row>
        <row r="1518">
          <cell r="BG1518">
            <v>0</v>
          </cell>
          <cell r="BH1518">
            <v>0</v>
          </cell>
          <cell r="BI1518">
            <v>0</v>
          </cell>
          <cell r="BK1518">
            <v>0</v>
          </cell>
          <cell r="BL1518">
            <v>0</v>
          </cell>
          <cell r="BN1518">
            <v>0</v>
          </cell>
          <cell r="BO1518">
            <v>0</v>
          </cell>
          <cell r="BP1518">
            <v>0</v>
          </cell>
        </row>
        <row r="1519">
          <cell r="BG1519">
            <v>0</v>
          </cell>
          <cell r="BH1519">
            <v>0</v>
          </cell>
          <cell r="BI1519">
            <v>0</v>
          </cell>
          <cell r="BK1519">
            <v>0</v>
          </cell>
          <cell r="BL1519">
            <v>0</v>
          </cell>
          <cell r="BN1519">
            <v>0</v>
          </cell>
          <cell r="BO1519">
            <v>0</v>
          </cell>
          <cell r="BP1519">
            <v>0</v>
          </cell>
        </row>
        <row r="1520">
          <cell r="BG1520">
            <v>0</v>
          </cell>
          <cell r="BH1520">
            <v>0</v>
          </cell>
          <cell r="BI1520">
            <v>0</v>
          </cell>
          <cell r="BK1520">
            <v>0</v>
          </cell>
          <cell r="BL1520">
            <v>0</v>
          </cell>
          <cell r="BN1520">
            <v>0</v>
          </cell>
          <cell r="BO1520">
            <v>0</v>
          </cell>
          <cell r="BP1520">
            <v>0</v>
          </cell>
        </row>
        <row r="1521">
          <cell r="BG1521">
            <v>0</v>
          </cell>
          <cell r="BH1521">
            <v>0</v>
          </cell>
          <cell r="BI1521">
            <v>0</v>
          </cell>
          <cell r="BK1521">
            <v>0</v>
          </cell>
          <cell r="BL1521">
            <v>0</v>
          </cell>
          <cell r="BN1521">
            <v>0</v>
          </cell>
          <cell r="BO1521">
            <v>0</v>
          </cell>
          <cell r="BP1521">
            <v>0</v>
          </cell>
        </row>
        <row r="1522">
          <cell r="BG1522">
            <v>0</v>
          </cell>
          <cell r="BH1522">
            <v>0</v>
          </cell>
          <cell r="BI1522">
            <v>0</v>
          </cell>
          <cell r="BK1522">
            <v>0</v>
          </cell>
          <cell r="BL1522">
            <v>0</v>
          </cell>
          <cell r="BN1522">
            <v>0</v>
          </cell>
          <cell r="BO1522">
            <v>0</v>
          </cell>
          <cell r="BP1522">
            <v>0</v>
          </cell>
        </row>
        <row r="1523">
          <cell r="BG1523">
            <v>0</v>
          </cell>
          <cell r="BH1523">
            <v>0</v>
          </cell>
          <cell r="BI1523">
            <v>0</v>
          </cell>
          <cell r="BK1523">
            <v>0</v>
          </cell>
          <cell r="BL1523">
            <v>0</v>
          </cell>
          <cell r="BN1523">
            <v>0</v>
          </cell>
          <cell r="BO1523">
            <v>0</v>
          </cell>
          <cell r="BP1523">
            <v>0</v>
          </cell>
        </row>
        <row r="1524">
          <cell r="BG1524">
            <v>0</v>
          </cell>
          <cell r="BH1524">
            <v>0</v>
          </cell>
          <cell r="BI1524">
            <v>0</v>
          </cell>
          <cell r="BK1524">
            <v>0</v>
          </cell>
          <cell r="BL1524">
            <v>0</v>
          </cell>
          <cell r="BN1524">
            <v>0</v>
          </cell>
          <cell r="BO1524">
            <v>0</v>
          </cell>
          <cell r="BP1524">
            <v>0</v>
          </cell>
        </row>
        <row r="1525">
          <cell r="BG1525">
            <v>0</v>
          </cell>
          <cell r="BH1525">
            <v>0</v>
          </cell>
          <cell r="BI1525">
            <v>0</v>
          </cell>
          <cell r="BK1525">
            <v>0</v>
          </cell>
          <cell r="BL1525">
            <v>0</v>
          </cell>
          <cell r="BN1525">
            <v>0</v>
          </cell>
          <cell r="BO1525">
            <v>0</v>
          </cell>
          <cell r="BP1525">
            <v>0</v>
          </cell>
        </row>
        <row r="1526">
          <cell r="BG1526">
            <v>0</v>
          </cell>
          <cell r="BH1526">
            <v>0</v>
          </cell>
          <cell r="BI1526">
            <v>0</v>
          </cell>
          <cell r="BK1526">
            <v>0</v>
          </cell>
          <cell r="BL1526">
            <v>0</v>
          </cell>
          <cell r="BN1526">
            <v>0</v>
          </cell>
          <cell r="BO1526">
            <v>0</v>
          </cell>
          <cell r="BP1526">
            <v>0</v>
          </cell>
        </row>
        <row r="1527">
          <cell r="BG1527">
            <v>0</v>
          </cell>
          <cell r="BH1527">
            <v>0</v>
          </cell>
          <cell r="BI1527">
            <v>0</v>
          </cell>
          <cell r="BK1527">
            <v>0</v>
          </cell>
          <cell r="BL1527">
            <v>0</v>
          </cell>
          <cell r="BN1527">
            <v>0</v>
          </cell>
          <cell r="BO1527">
            <v>0</v>
          </cell>
          <cell r="BP1527">
            <v>0</v>
          </cell>
        </row>
        <row r="1528">
          <cell r="BG1528">
            <v>0</v>
          </cell>
          <cell r="BH1528">
            <v>0</v>
          </cell>
          <cell r="BI1528">
            <v>0</v>
          </cell>
          <cell r="BK1528">
            <v>0</v>
          </cell>
          <cell r="BL1528">
            <v>0</v>
          </cell>
          <cell r="BN1528">
            <v>0</v>
          </cell>
          <cell r="BO1528">
            <v>0</v>
          </cell>
          <cell r="BP1528">
            <v>0</v>
          </cell>
        </row>
        <row r="1529">
          <cell r="BG1529">
            <v>0</v>
          </cell>
          <cell r="BH1529">
            <v>0</v>
          </cell>
          <cell r="BI1529">
            <v>0</v>
          </cell>
          <cell r="BK1529">
            <v>0</v>
          </cell>
          <cell r="BL1529">
            <v>0</v>
          </cell>
          <cell r="BN1529">
            <v>0</v>
          </cell>
          <cell r="BO1529">
            <v>0</v>
          </cell>
          <cell r="BP1529">
            <v>0</v>
          </cell>
        </row>
        <row r="1530">
          <cell r="BG1530">
            <v>0</v>
          </cell>
          <cell r="BH1530">
            <v>0</v>
          </cell>
          <cell r="BI1530">
            <v>0</v>
          </cell>
          <cell r="BK1530">
            <v>0</v>
          </cell>
          <cell r="BL1530">
            <v>0</v>
          </cell>
          <cell r="BN1530">
            <v>0</v>
          </cell>
          <cell r="BO1530">
            <v>0</v>
          </cell>
          <cell r="BP1530">
            <v>0</v>
          </cell>
        </row>
        <row r="1531">
          <cell r="BG1531">
            <v>0</v>
          </cell>
          <cell r="BH1531">
            <v>0</v>
          </cell>
          <cell r="BI1531">
            <v>0</v>
          </cell>
          <cell r="BK1531">
            <v>0</v>
          </cell>
          <cell r="BL1531">
            <v>0</v>
          </cell>
          <cell r="BN1531">
            <v>0</v>
          </cell>
          <cell r="BO1531">
            <v>0</v>
          </cell>
          <cell r="BP1531">
            <v>0</v>
          </cell>
        </row>
        <row r="1532">
          <cell r="BG1532">
            <v>0</v>
          </cell>
          <cell r="BH1532">
            <v>0</v>
          </cell>
          <cell r="BI1532">
            <v>0</v>
          </cell>
          <cell r="BK1532">
            <v>0</v>
          </cell>
          <cell r="BL1532">
            <v>0</v>
          </cell>
          <cell r="BN1532">
            <v>0</v>
          </cell>
          <cell r="BO1532">
            <v>0</v>
          </cell>
          <cell r="BP1532">
            <v>0</v>
          </cell>
        </row>
        <row r="1533">
          <cell r="BG1533">
            <v>0</v>
          </cell>
          <cell r="BH1533">
            <v>0</v>
          </cell>
          <cell r="BI1533">
            <v>0</v>
          </cell>
          <cell r="BK1533">
            <v>0</v>
          </cell>
          <cell r="BL1533">
            <v>0</v>
          </cell>
          <cell r="BN1533">
            <v>0</v>
          </cell>
          <cell r="BO1533">
            <v>0</v>
          </cell>
          <cell r="BP1533">
            <v>0</v>
          </cell>
        </row>
      </sheetData>
      <sheetData sheetId="3"/>
      <sheetData sheetId="4"/>
      <sheetData sheetId="5"/>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Balance Sheet"/>
      <sheetName val="Summary"/>
      <sheetName val="DBMortgage"/>
      <sheetName val="Ref"/>
      <sheetName val="Mapping"/>
      <sheetName val="Not Used"/>
      <sheetName val="MTD"/>
      <sheetName val="Deckblatt"/>
    </sheetNames>
    <sheetDataSet>
      <sheetData sheetId="0">
        <row r="2">
          <cell r="BQ2">
            <v>0</v>
          </cell>
        </row>
      </sheetData>
      <sheetData sheetId="1"/>
      <sheetData sheetId="2"/>
      <sheetData sheetId="3" refreshError="1">
        <row r="2">
          <cell r="BQ2">
            <v>0</v>
          </cell>
        </row>
        <row r="3">
          <cell r="BQ3">
            <v>0</v>
          </cell>
        </row>
        <row r="4">
          <cell r="BQ4">
            <v>0</v>
          </cell>
        </row>
        <row r="5">
          <cell r="BQ5">
            <v>0</v>
          </cell>
        </row>
        <row r="6">
          <cell r="BQ6">
            <v>0</v>
          </cell>
        </row>
        <row r="7">
          <cell r="BQ7">
            <v>0</v>
          </cell>
        </row>
        <row r="8">
          <cell r="BQ8">
            <v>0</v>
          </cell>
        </row>
        <row r="9">
          <cell r="BQ9">
            <v>0</v>
          </cell>
        </row>
        <row r="10">
          <cell r="BQ10">
            <v>0</v>
          </cell>
        </row>
        <row r="11">
          <cell r="BQ11">
            <v>0</v>
          </cell>
        </row>
        <row r="12">
          <cell r="BQ12">
            <v>0</v>
          </cell>
        </row>
        <row r="13">
          <cell r="BQ13">
            <v>0</v>
          </cell>
        </row>
        <row r="14">
          <cell r="BQ14">
            <v>0</v>
          </cell>
        </row>
        <row r="15">
          <cell r="BQ15">
            <v>0</v>
          </cell>
        </row>
        <row r="16">
          <cell r="BQ16">
            <v>0</v>
          </cell>
        </row>
        <row r="17">
          <cell r="BQ17">
            <v>0</v>
          </cell>
        </row>
        <row r="18">
          <cell r="BQ18">
            <v>0</v>
          </cell>
        </row>
        <row r="19">
          <cell r="BQ19">
            <v>0</v>
          </cell>
        </row>
        <row r="20">
          <cell r="BQ20">
            <v>0</v>
          </cell>
        </row>
        <row r="21">
          <cell r="BQ21">
            <v>0</v>
          </cell>
        </row>
        <row r="22">
          <cell r="BQ22">
            <v>0</v>
          </cell>
        </row>
        <row r="23">
          <cell r="BQ23">
            <v>0</v>
          </cell>
        </row>
        <row r="24">
          <cell r="BQ24">
            <v>0</v>
          </cell>
        </row>
        <row r="25">
          <cell r="BQ25">
            <v>0</v>
          </cell>
        </row>
        <row r="26">
          <cell r="BQ26">
            <v>0</v>
          </cell>
        </row>
        <row r="27">
          <cell r="BQ27">
            <v>0</v>
          </cell>
        </row>
        <row r="28">
          <cell r="BQ28">
            <v>0</v>
          </cell>
        </row>
        <row r="29">
          <cell r="BQ29">
            <v>0</v>
          </cell>
        </row>
        <row r="30">
          <cell r="BQ30">
            <v>0</v>
          </cell>
        </row>
        <row r="31">
          <cell r="BQ31">
            <v>0</v>
          </cell>
        </row>
        <row r="32">
          <cell r="BQ32">
            <v>0</v>
          </cell>
        </row>
        <row r="33">
          <cell r="BQ33">
            <v>0</v>
          </cell>
        </row>
        <row r="34">
          <cell r="BQ34">
            <v>0</v>
          </cell>
        </row>
        <row r="35">
          <cell r="BQ35">
            <v>0</v>
          </cell>
        </row>
        <row r="36">
          <cell r="BQ36">
            <v>0</v>
          </cell>
        </row>
        <row r="37">
          <cell r="BQ37">
            <v>0</v>
          </cell>
        </row>
        <row r="38">
          <cell r="BQ38">
            <v>0</v>
          </cell>
        </row>
        <row r="39">
          <cell r="BQ39">
            <v>0</v>
          </cell>
        </row>
        <row r="40">
          <cell r="BQ40">
            <v>0</v>
          </cell>
        </row>
        <row r="41">
          <cell r="BQ41">
            <v>0</v>
          </cell>
        </row>
        <row r="42">
          <cell r="BQ42">
            <v>0</v>
          </cell>
        </row>
        <row r="43">
          <cell r="BQ43">
            <v>0</v>
          </cell>
        </row>
        <row r="44">
          <cell r="BQ44">
            <v>0</v>
          </cell>
        </row>
        <row r="45">
          <cell r="BQ45">
            <v>0</v>
          </cell>
        </row>
        <row r="46">
          <cell r="BQ46">
            <v>0</v>
          </cell>
        </row>
        <row r="47">
          <cell r="BQ47">
            <v>0</v>
          </cell>
        </row>
        <row r="48">
          <cell r="BQ48">
            <v>0</v>
          </cell>
        </row>
        <row r="49">
          <cell r="BQ49">
            <v>0</v>
          </cell>
        </row>
        <row r="50">
          <cell r="BQ50">
            <v>0</v>
          </cell>
        </row>
        <row r="51">
          <cell r="BQ51">
            <v>0</v>
          </cell>
        </row>
        <row r="52">
          <cell r="BQ52">
            <v>0</v>
          </cell>
        </row>
        <row r="53">
          <cell r="BQ53">
            <v>0</v>
          </cell>
        </row>
        <row r="54">
          <cell r="BQ54">
            <v>0</v>
          </cell>
        </row>
        <row r="55">
          <cell r="BQ55">
            <v>0</v>
          </cell>
        </row>
        <row r="56">
          <cell r="BQ56">
            <v>0</v>
          </cell>
        </row>
        <row r="57">
          <cell r="BQ57">
            <v>0</v>
          </cell>
        </row>
        <row r="58">
          <cell r="BQ58">
            <v>0</v>
          </cell>
        </row>
        <row r="59">
          <cell r="BQ59">
            <v>0</v>
          </cell>
        </row>
        <row r="60">
          <cell r="BQ60">
            <v>0</v>
          </cell>
        </row>
        <row r="61">
          <cell r="BQ61">
            <v>0</v>
          </cell>
        </row>
        <row r="62">
          <cell r="BQ62">
            <v>0</v>
          </cell>
        </row>
        <row r="63">
          <cell r="BQ63">
            <v>0</v>
          </cell>
        </row>
        <row r="64">
          <cell r="BQ64">
            <v>0</v>
          </cell>
        </row>
        <row r="65">
          <cell r="BQ65">
            <v>0</v>
          </cell>
        </row>
        <row r="66">
          <cell r="BQ66">
            <v>0</v>
          </cell>
        </row>
        <row r="67">
          <cell r="BQ67">
            <v>0</v>
          </cell>
        </row>
        <row r="68">
          <cell r="BQ68">
            <v>0</v>
          </cell>
        </row>
        <row r="69">
          <cell r="BQ69">
            <v>0</v>
          </cell>
        </row>
        <row r="70">
          <cell r="BQ70">
            <v>0</v>
          </cell>
        </row>
        <row r="71">
          <cell r="BQ71">
            <v>0</v>
          </cell>
        </row>
        <row r="72">
          <cell r="BQ72">
            <v>0</v>
          </cell>
        </row>
        <row r="73">
          <cell r="BQ73">
            <v>0</v>
          </cell>
        </row>
        <row r="74">
          <cell r="BQ74">
            <v>0</v>
          </cell>
        </row>
        <row r="75">
          <cell r="BQ75">
            <v>0</v>
          </cell>
        </row>
        <row r="76">
          <cell r="BQ76">
            <v>0</v>
          </cell>
        </row>
        <row r="77">
          <cell r="BQ77">
            <v>0</v>
          </cell>
        </row>
        <row r="78">
          <cell r="BQ78">
            <v>0</v>
          </cell>
        </row>
        <row r="79">
          <cell r="BQ79">
            <v>0</v>
          </cell>
        </row>
        <row r="80">
          <cell r="BQ80">
            <v>0</v>
          </cell>
        </row>
        <row r="81">
          <cell r="BQ81">
            <v>0</v>
          </cell>
        </row>
        <row r="82">
          <cell r="BQ82">
            <v>0</v>
          </cell>
        </row>
        <row r="83">
          <cell r="BQ83">
            <v>0</v>
          </cell>
        </row>
        <row r="84">
          <cell r="BQ84">
            <v>0</v>
          </cell>
        </row>
        <row r="85">
          <cell r="BQ85">
            <v>0</v>
          </cell>
        </row>
        <row r="86">
          <cell r="BQ86">
            <v>0</v>
          </cell>
        </row>
        <row r="87">
          <cell r="BQ87">
            <v>0</v>
          </cell>
        </row>
        <row r="88">
          <cell r="BQ88">
            <v>0</v>
          </cell>
        </row>
        <row r="89">
          <cell r="BQ89">
            <v>0</v>
          </cell>
        </row>
        <row r="90">
          <cell r="BQ90">
            <v>0</v>
          </cell>
        </row>
        <row r="91">
          <cell r="BQ91">
            <v>0</v>
          </cell>
        </row>
        <row r="92">
          <cell r="BQ92">
            <v>0</v>
          </cell>
        </row>
        <row r="93">
          <cell r="BQ93">
            <v>0</v>
          </cell>
        </row>
        <row r="94">
          <cell r="BQ94">
            <v>0</v>
          </cell>
        </row>
        <row r="95">
          <cell r="BQ95">
            <v>0</v>
          </cell>
        </row>
        <row r="96">
          <cell r="BQ96">
            <v>0</v>
          </cell>
        </row>
        <row r="97">
          <cell r="BQ97">
            <v>0</v>
          </cell>
        </row>
        <row r="98">
          <cell r="BQ98">
            <v>0</v>
          </cell>
        </row>
        <row r="99">
          <cell r="BQ99">
            <v>0</v>
          </cell>
        </row>
        <row r="100">
          <cell r="BQ100">
            <v>0</v>
          </cell>
        </row>
        <row r="101">
          <cell r="BQ101">
            <v>0</v>
          </cell>
        </row>
        <row r="102">
          <cell r="BQ102">
            <v>0</v>
          </cell>
        </row>
        <row r="103">
          <cell r="BQ103">
            <v>0</v>
          </cell>
        </row>
        <row r="104">
          <cell r="BQ104">
            <v>0</v>
          </cell>
        </row>
        <row r="105">
          <cell r="BQ105">
            <v>0</v>
          </cell>
        </row>
        <row r="106">
          <cell r="BQ106">
            <v>0</v>
          </cell>
        </row>
        <row r="107">
          <cell r="BQ107">
            <v>0</v>
          </cell>
        </row>
        <row r="108">
          <cell r="BQ108">
            <v>0</v>
          </cell>
        </row>
        <row r="109">
          <cell r="BQ109">
            <v>0</v>
          </cell>
        </row>
        <row r="110">
          <cell r="BQ110">
            <v>0</v>
          </cell>
        </row>
        <row r="111">
          <cell r="BQ111">
            <v>0</v>
          </cell>
        </row>
        <row r="112">
          <cell r="BQ112">
            <v>0</v>
          </cell>
        </row>
        <row r="113">
          <cell r="BQ113">
            <v>0</v>
          </cell>
        </row>
        <row r="114">
          <cell r="BQ114">
            <v>0</v>
          </cell>
        </row>
        <row r="115">
          <cell r="BQ115">
            <v>0</v>
          </cell>
        </row>
        <row r="116">
          <cell r="BQ116">
            <v>0</v>
          </cell>
        </row>
        <row r="117">
          <cell r="BQ117">
            <v>0</v>
          </cell>
        </row>
        <row r="118">
          <cell r="BQ118">
            <v>0</v>
          </cell>
        </row>
        <row r="119">
          <cell r="BQ119">
            <v>0</v>
          </cell>
        </row>
        <row r="120">
          <cell r="BQ120">
            <v>0</v>
          </cell>
        </row>
        <row r="121">
          <cell r="BQ121">
            <v>0</v>
          </cell>
        </row>
        <row r="122">
          <cell r="BQ122">
            <v>0</v>
          </cell>
        </row>
        <row r="123">
          <cell r="BQ123">
            <v>0</v>
          </cell>
        </row>
        <row r="124">
          <cell r="BQ124">
            <v>0</v>
          </cell>
        </row>
        <row r="125">
          <cell r="BQ125">
            <v>0</v>
          </cell>
        </row>
        <row r="126">
          <cell r="BQ126">
            <v>0</v>
          </cell>
        </row>
        <row r="127">
          <cell r="BQ127">
            <v>0</v>
          </cell>
        </row>
        <row r="128">
          <cell r="BQ128">
            <v>0</v>
          </cell>
        </row>
        <row r="129">
          <cell r="BQ129">
            <v>0</v>
          </cell>
        </row>
        <row r="130">
          <cell r="BQ130">
            <v>0</v>
          </cell>
        </row>
        <row r="131">
          <cell r="BQ131">
            <v>0</v>
          </cell>
        </row>
        <row r="132">
          <cell r="BQ132">
            <v>0</v>
          </cell>
        </row>
        <row r="133">
          <cell r="BQ133">
            <v>0</v>
          </cell>
        </row>
        <row r="134">
          <cell r="BQ134">
            <v>0</v>
          </cell>
        </row>
        <row r="135">
          <cell r="BQ135">
            <v>0</v>
          </cell>
        </row>
        <row r="136">
          <cell r="BQ136">
            <v>0</v>
          </cell>
        </row>
        <row r="137">
          <cell r="BQ137">
            <v>0</v>
          </cell>
        </row>
        <row r="138">
          <cell r="BQ138">
            <v>0</v>
          </cell>
        </row>
        <row r="139">
          <cell r="BQ139">
            <v>0</v>
          </cell>
        </row>
        <row r="140">
          <cell r="BQ140">
            <v>0</v>
          </cell>
        </row>
        <row r="141">
          <cell r="BQ141">
            <v>0</v>
          </cell>
        </row>
        <row r="142">
          <cell r="BQ142">
            <v>0</v>
          </cell>
        </row>
        <row r="143">
          <cell r="BQ143">
            <v>0</v>
          </cell>
        </row>
        <row r="144">
          <cell r="BQ144">
            <v>0</v>
          </cell>
        </row>
        <row r="145">
          <cell r="BQ145">
            <v>0</v>
          </cell>
        </row>
        <row r="146">
          <cell r="BQ146">
            <v>0</v>
          </cell>
        </row>
        <row r="147">
          <cell r="BQ147">
            <v>0</v>
          </cell>
        </row>
        <row r="148">
          <cell r="BQ148">
            <v>0</v>
          </cell>
        </row>
        <row r="149">
          <cell r="BQ149">
            <v>0</v>
          </cell>
        </row>
        <row r="150">
          <cell r="BQ150">
            <v>0</v>
          </cell>
        </row>
        <row r="151">
          <cell r="BQ151">
            <v>0</v>
          </cell>
        </row>
        <row r="152">
          <cell r="BQ152">
            <v>0</v>
          </cell>
        </row>
        <row r="153">
          <cell r="BQ153">
            <v>0</v>
          </cell>
        </row>
        <row r="154">
          <cell r="BQ154">
            <v>0</v>
          </cell>
        </row>
        <row r="155">
          <cell r="BQ155">
            <v>0</v>
          </cell>
        </row>
        <row r="156">
          <cell r="BQ156">
            <v>0</v>
          </cell>
        </row>
        <row r="157">
          <cell r="BQ157">
            <v>0</v>
          </cell>
        </row>
        <row r="158">
          <cell r="BQ158">
            <v>0</v>
          </cell>
        </row>
        <row r="159">
          <cell r="BQ159">
            <v>0</v>
          </cell>
        </row>
        <row r="160">
          <cell r="BQ160">
            <v>0</v>
          </cell>
        </row>
        <row r="161">
          <cell r="BQ161">
            <v>0</v>
          </cell>
        </row>
        <row r="162">
          <cell r="BQ162">
            <v>0</v>
          </cell>
        </row>
        <row r="163">
          <cell r="BQ163">
            <v>0</v>
          </cell>
        </row>
        <row r="164">
          <cell r="BQ164">
            <v>0</v>
          </cell>
        </row>
        <row r="165">
          <cell r="BQ165">
            <v>0</v>
          </cell>
        </row>
        <row r="166">
          <cell r="BQ166">
            <v>0</v>
          </cell>
        </row>
        <row r="167">
          <cell r="BQ167">
            <v>0</v>
          </cell>
        </row>
        <row r="168">
          <cell r="BQ168">
            <v>0</v>
          </cell>
        </row>
        <row r="169">
          <cell r="BQ169">
            <v>0</v>
          </cell>
        </row>
        <row r="170">
          <cell r="BQ170">
            <v>0</v>
          </cell>
        </row>
        <row r="171">
          <cell r="BQ171">
            <v>0</v>
          </cell>
        </row>
        <row r="172">
          <cell r="BQ172">
            <v>0</v>
          </cell>
        </row>
        <row r="173">
          <cell r="BQ173">
            <v>0</v>
          </cell>
        </row>
        <row r="174">
          <cell r="BQ174">
            <v>0</v>
          </cell>
        </row>
        <row r="175">
          <cell r="BQ175">
            <v>0</v>
          </cell>
        </row>
        <row r="176">
          <cell r="BQ176">
            <v>0</v>
          </cell>
        </row>
        <row r="177">
          <cell r="BQ177">
            <v>0</v>
          </cell>
        </row>
        <row r="178">
          <cell r="BQ178">
            <v>0</v>
          </cell>
        </row>
        <row r="179">
          <cell r="BQ179">
            <v>0</v>
          </cell>
        </row>
        <row r="180">
          <cell r="BQ180">
            <v>0</v>
          </cell>
        </row>
        <row r="181">
          <cell r="BQ181">
            <v>0</v>
          </cell>
        </row>
        <row r="182">
          <cell r="BQ182">
            <v>0</v>
          </cell>
        </row>
        <row r="183">
          <cell r="BQ183">
            <v>0</v>
          </cell>
        </row>
        <row r="184">
          <cell r="BQ184">
            <v>0</v>
          </cell>
        </row>
        <row r="185">
          <cell r="BQ185">
            <v>0</v>
          </cell>
        </row>
        <row r="186">
          <cell r="BQ186">
            <v>0</v>
          </cell>
        </row>
        <row r="187">
          <cell r="BQ187">
            <v>0</v>
          </cell>
        </row>
        <row r="188">
          <cell r="BQ188">
            <v>0</v>
          </cell>
        </row>
        <row r="189">
          <cell r="BQ189">
            <v>0</v>
          </cell>
        </row>
        <row r="190">
          <cell r="BQ190">
            <v>0</v>
          </cell>
        </row>
        <row r="191">
          <cell r="BQ191">
            <v>0</v>
          </cell>
        </row>
        <row r="192">
          <cell r="BQ192">
            <v>0</v>
          </cell>
        </row>
        <row r="193">
          <cell r="BQ193">
            <v>0</v>
          </cell>
        </row>
        <row r="194">
          <cell r="BQ194">
            <v>0</v>
          </cell>
        </row>
        <row r="195">
          <cell r="BQ195">
            <v>0</v>
          </cell>
        </row>
        <row r="196">
          <cell r="BQ196">
            <v>0</v>
          </cell>
        </row>
        <row r="197">
          <cell r="BQ197">
            <v>0</v>
          </cell>
        </row>
        <row r="198">
          <cell r="BQ198">
            <v>0</v>
          </cell>
        </row>
        <row r="199">
          <cell r="BQ199">
            <v>0</v>
          </cell>
        </row>
        <row r="200">
          <cell r="BQ200">
            <v>0</v>
          </cell>
        </row>
        <row r="201">
          <cell r="BQ201">
            <v>0</v>
          </cell>
        </row>
        <row r="202">
          <cell r="BQ202">
            <v>0</v>
          </cell>
        </row>
        <row r="203">
          <cell r="BQ203">
            <v>0</v>
          </cell>
        </row>
        <row r="204">
          <cell r="BQ204">
            <v>0</v>
          </cell>
        </row>
        <row r="205">
          <cell r="BQ205">
            <v>0</v>
          </cell>
        </row>
        <row r="206">
          <cell r="BQ206">
            <v>0</v>
          </cell>
        </row>
        <row r="207">
          <cell r="BQ207">
            <v>0</v>
          </cell>
        </row>
        <row r="208">
          <cell r="BQ208">
            <v>0</v>
          </cell>
        </row>
        <row r="209">
          <cell r="BQ209">
            <v>0</v>
          </cell>
        </row>
        <row r="210">
          <cell r="BQ210">
            <v>0</v>
          </cell>
        </row>
        <row r="211">
          <cell r="BQ211">
            <v>0</v>
          </cell>
        </row>
        <row r="212">
          <cell r="BQ212">
            <v>0</v>
          </cell>
        </row>
        <row r="213">
          <cell r="BQ213">
            <v>0</v>
          </cell>
        </row>
        <row r="214">
          <cell r="BQ214">
            <v>0</v>
          </cell>
        </row>
        <row r="215">
          <cell r="BQ215">
            <v>0</v>
          </cell>
        </row>
        <row r="216">
          <cell r="BQ216">
            <v>0</v>
          </cell>
        </row>
        <row r="217">
          <cell r="BQ217">
            <v>0</v>
          </cell>
        </row>
        <row r="218">
          <cell r="BQ218">
            <v>0</v>
          </cell>
        </row>
        <row r="219">
          <cell r="BQ219">
            <v>0</v>
          </cell>
        </row>
        <row r="220">
          <cell r="BQ220">
            <v>0</v>
          </cell>
        </row>
        <row r="221">
          <cell r="BQ221">
            <v>0</v>
          </cell>
        </row>
        <row r="222">
          <cell r="BQ222">
            <v>0</v>
          </cell>
        </row>
        <row r="223">
          <cell r="BQ223">
            <v>0</v>
          </cell>
        </row>
        <row r="224">
          <cell r="BQ224">
            <v>0</v>
          </cell>
        </row>
        <row r="225">
          <cell r="BQ225">
            <v>0</v>
          </cell>
        </row>
        <row r="226">
          <cell r="BQ226">
            <v>0</v>
          </cell>
        </row>
        <row r="227">
          <cell r="BQ227">
            <v>0</v>
          </cell>
        </row>
        <row r="228">
          <cell r="BQ228">
            <v>0</v>
          </cell>
        </row>
        <row r="229">
          <cell r="BQ229">
            <v>0</v>
          </cell>
        </row>
        <row r="230">
          <cell r="BQ230">
            <v>0</v>
          </cell>
        </row>
        <row r="231">
          <cell r="BQ231">
            <v>0</v>
          </cell>
        </row>
        <row r="232">
          <cell r="BQ232">
            <v>0</v>
          </cell>
        </row>
        <row r="233">
          <cell r="BQ233">
            <v>0</v>
          </cell>
        </row>
        <row r="234">
          <cell r="BQ234">
            <v>0</v>
          </cell>
        </row>
        <row r="235">
          <cell r="BQ235">
            <v>0</v>
          </cell>
        </row>
        <row r="236">
          <cell r="BQ236">
            <v>0</v>
          </cell>
        </row>
        <row r="237">
          <cell r="BQ237">
            <v>0</v>
          </cell>
        </row>
        <row r="238">
          <cell r="BQ238">
            <v>0</v>
          </cell>
        </row>
        <row r="239">
          <cell r="BQ239">
            <v>0</v>
          </cell>
        </row>
        <row r="240">
          <cell r="BQ240">
            <v>0</v>
          </cell>
        </row>
        <row r="241">
          <cell r="BQ241">
            <v>0</v>
          </cell>
        </row>
        <row r="242">
          <cell r="BQ242">
            <v>0</v>
          </cell>
        </row>
        <row r="243">
          <cell r="BQ243">
            <v>0</v>
          </cell>
        </row>
        <row r="244">
          <cell r="BQ244">
            <v>0</v>
          </cell>
        </row>
        <row r="245">
          <cell r="BQ245">
            <v>0</v>
          </cell>
        </row>
        <row r="246">
          <cell r="BQ246">
            <v>0</v>
          </cell>
        </row>
        <row r="247">
          <cell r="BQ247">
            <v>0</v>
          </cell>
        </row>
        <row r="248">
          <cell r="BQ248">
            <v>0</v>
          </cell>
        </row>
        <row r="249">
          <cell r="BQ249">
            <v>0</v>
          </cell>
        </row>
        <row r="250">
          <cell r="BQ250">
            <v>0</v>
          </cell>
        </row>
        <row r="251">
          <cell r="BQ251">
            <v>0</v>
          </cell>
        </row>
        <row r="252">
          <cell r="BQ252">
            <v>0</v>
          </cell>
        </row>
        <row r="253">
          <cell r="BQ253">
            <v>0</v>
          </cell>
        </row>
        <row r="254">
          <cell r="BQ254">
            <v>0</v>
          </cell>
        </row>
        <row r="255">
          <cell r="BQ255">
            <v>0</v>
          </cell>
        </row>
        <row r="256">
          <cell r="BQ256">
            <v>0</v>
          </cell>
        </row>
        <row r="257">
          <cell r="BQ257">
            <v>0</v>
          </cell>
        </row>
        <row r="258">
          <cell r="BQ258">
            <v>0</v>
          </cell>
        </row>
        <row r="259">
          <cell r="BQ259">
            <v>0</v>
          </cell>
        </row>
        <row r="260">
          <cell r="BQ260">
            <v>0</v>
          </cell>
        </row>
        <row r="261">
          <cell r="BQ261">
            <v>0</v>
          </cell>
        </row>
        <row r="262">
          <cell r="BQ262">
            <v>0</v>
          </cell>
        </row>
        <row r="263">
          <cell r="BQ263">
            <v>0</v>
          </cell>
        </row>
        <row r="264">
          <cell r="BQ264">
            <v>0</v>
          </cell>
        </row>
        <row r="265">
          <cell r="BQ265">
            <v>0</v>
          </cell>
        </row>
        <row r="266">
          <cell r="BQ266">
            <v>0</v>
          </cell>
        </row>
        <row r="267">
          <cell r="BQ267">
            <v>0</v>
          </cell>
        </row>
        <row r="268">
          <cell r="BQ268">
            <v>0</v>
          </cell>
        </row>
        <row r="269">
          <cell r="BQ269">
            <v>0</v>
          </cell>
        </row>
        <row r="270">
          <cell r="BQ270">
            <v>0</v>
          </cell>
        </row>
        <row r="271">
          <cell r="BQ271">
            <v>0</v>
          </cell>
        </row>
        <row r="272">
          <cell r="BQ272">
            <v>0</v>
          </cell>
        </row>
        <row r="273">
          <cell r="BQ273">
            <v>0</v>
          </cell>
        </row>
        <row r="274">
          <cell r="BQ274">
            <v>0</v>
          </cell>
        </row>
        <row r="275">
          <cell r="BQ275">
            <v>0</v>
          </cell>
        </row>
        <row r="276">
          <cell r="BQ276">
            <v>0</v>
          </cell>
        </row>
        <row r="277">
          <cell r="BQ277">
            <v>0</v>
          </cell>
        </row>
        <row r="278">
          <cell r="BQ278">
            <v>0</v>
          </cell>
        </row>
        <row r="279">
          <cell r="BQ279">
            <v>0</v>
          </cell>
        </row>
        <row r="280">
          <cell r="BQ280">
            <v>0</v>
          </cell>
        </row>
        <row r="281">
          <cell r="BQ281">
            <v>0</v>
          </cell>
        </row>
        <row r="282">
          <cell r="BQ282">
            <v>0</v>
          </cell>
        </row>
        <row r="283">
          <cell r="BQ283">
            <v>0</v>
          </cell>
        </row>
        <row r="284">
          <cell r="BQ284">
            <v>0</v>
          </cell>
        </row>
        <row r="285">
          <cell r="BQ285">
            <v>0</v>
          </cell>
        </row>
        <row r="286">
          <cell r="BQ286">
            <v>0</v>
          </cell>
        </row>
        <row r="287">
          <cell r="BQ287">
            <v>0</v>
          </cell>
        </row>
        <row r="288">
          <cell r="BQ288">
            <v>0</v>
          </cell>
        </row>
        <row r="289">
          <cell r="BQ289">
            <v>0</v>
          </cell>
        </row>
        <row r="290">
          <cell r="BQ290">
            <v>0</v>
          </cell>
        </row>
        <row r="291">
          <cell r="BQ291">
            <v>0</v>
          </cell>
        </row>
        <row r="292">
          <cell r="BQ292">
            <v>0</v>
          </cell>
        </row>
        <row r="293">
          <cell r="BQ293">
            <v>0</v>
          </cell>
        </row>
        <row r="294">
          <cell r="BQ294">
            <v>0</v>
          </cell>
        </row>
        <row r="295">
          <cell r="BQ295">
            <v>0</v>
          </cell>
        </row>
        <row r="296">
          <cell r="BQ296">
            <v>0</v>
          </cell>
        </row>
        <row r="297">
          <cell r="BQ297">
            <v>0</v>
          </cell>
        </row>
        <row r="298">
          <cell r="BQ298">
            <v>0</v>
          </cell>
        </row>
        <row r="299">
          <cell r="BQ299">
            <v>0</v>
          </cell>
        </row>
        <row r="300">
          <cell r="BQ300">
            <v>0</v>
          </cell>
        </row>
        <row r="301">
          <cell r="BQ301">
            <v>0</v>
          </cell>
        </row>
        <row r="302">
          <cell r="BQ302">
            <v>0</v>
          </cell>
        </row>
        <row r="303">
          <cell r="BQ303">
            <v>0</v>
          </cell>
        </row>
        <row r="304">
          <cell r="BQ304">
            <v>0</v>
          </cell>
        </row>
        <row r="305">
          <cell r="BQ305">
            <v>0</v>
          </cell>
        </row>
        <row r="306">
          <cell r="BQ306">
            <v>0</v>
          </cell>
        </row>
        <row r="307">
          <cell r="BQ307">
            <v>0</v>
          </cell>
        </row>
        <row r="308">
          <cell r="BQ308">
            <v>0</v>
          </cell>
        </row>
        <row r="309">
          <cell r="BQ309">
            <v>0</v>
          </cell>
        </row>
        <row r="310">
          <cell r="BQ310">
            <v>0</v>
          </cell>
        </row>
        <row r="311">
          <cell r="BQ311">
            <v>0</v>
          </cell>
        </row>
        <row r="312">
          <cell r="BQ312">
            <v>0</v>
          </cell>
        </row>
        <row r="313">
          <cell r="BQ313">
            <v>0</v>
          </cell>
        </row>
        <row r="314">
          <cell r="BQ314">
            <v>0</v>
          </cell>
        </row>
        <row r="315">
          <cell r="BQ315">
            <v>0</v>
          </cell>
        </row>
        <row r="316">
          <cell r="BQ316">
            <v>0</v>
          </cell>
        </row>
        <row r="317">
          <cell r="BQ317">
            <v>0</v>
          </cell>
        </row>
        <row r="318">
          <cell r="BQ318">
            <v>0</v>
          </cell>
        </row>
        <row r="319">
          <cell r="BQ319">
            <v>0</v>
          </cell>
        </row>
        <row r="320">
          <cell r="BQ320">
            <v>0</v>
          </cell>
        </row>
        <row r="321">
          <cell r="BQ321">
            <v>0</v>
          </cell>
        </row>
        <row r="322">
          <cell r="BQ322">
            <v>0</v>
          </cell>
        </row>
        <row r="323">
          <cell r="BQ323">
            <v>0</v>
          </cell>
        </row>
        <row r="324">
          <cell r="BQ324">
            <v>0</v>
          </cell>
        </row>
        <row r="325">
          <cell r="BQ325">
            <v>0</v>
          </cell>
        </row>
        <row r="326">
          <cell r="BQ326">
            <v>0</v>
          </cell>
        </row>
        <row r="327">
          <cell r="BQ327">
            <v>0</v>
          </cell>
        </row>
        <row r="328">
          <cell r="BQ328">
            <v>0</v>
          </cell>
        </row>
        <row r="329">
          <cell r="BQ329">
            <v>0</v>
          </cell>
        </row>
        <row r="330">
          <cell r="BQ330">
            <v>0</v>
          </cell>
        </row>
        <row r="331">
          <cell r="BQ331">
            <v>0</v>
          </cell>
        </row>
        <row r="332">
          <cell r="BQ332">
            <v>0</v>
          </cell>
        </row>
        <row r="333">
          <cell r="BQ333">
            <v>0</v>
          </cell>
        </row>
        <row r="334">
          <cell r="BQ334">
            <v>0</v>
          </cell>
        </row>
        <row r="335">
          <cell r="BQ335">
            <v>0</v>
          </cell>
        </row>
        <row r="336">
          <cell r="BQ336">
            <v>0</v>
          </cell>
        </row>
        <row r="337">
          <cell r="BQ337">
            <v>0</v>
          </cell>
        </row>
        <row r="338">
          <cell r="BQ338">
            <v>0</v>
          </cell>
        </row>
        <row r="339">
          <cell r="BQ339">
            <v>0</v>
          </cell>
        </row>
        <row r="340">
          <cell r="BQ340">
            <v>0</v>
          </cell>
        </row>
        <row r="341">
          <cell r="BQ341">
            <v>0</v>
          </cell>
        </row>
        <row r="342">
          <cell r="BQ342">
            <v>0</v>
          </cell>
        </row>
        <row r="343">
          <cell r="BQ343">
            <v>0</v>
          </cell>
        </row>
        <row r="344">
          <cell r="BQ344">
            <v>0</v>
          </cell>
        </row>
        <row r="345">
          <cell r="BQ345">
            <v>0</v>
          </cell>
        </row>
        <row r="346">
          <cell r="BQ346">
            <v>0</v>
          </cell>
        </row>
        <row r="347">
          <cell r="BQ347">
            <v>0</v>
          </cell>
        </row>
        <row r="348">
          <cell r="BQ348">
            <v>0</v>
          </cell>
        </row>
        <row r="349">
          <cell r="BQ349">
            <v>0</v>
          </cell>
        </row>
        <row r="350">
          <cell r="BQ350">
            <v>0</v>
          </cell>
        </row>
        <row r="351">
          <cell r="BQ351">
            <v>0</v>
          </cell>
        </row>
        <row r="352">
          <cell r="BQ352">
            <v>0</v>
          </cell>
        </row>
        <row r="353">
          <cell r="BQ353">
            <v>0</v>
          </cell>
        </row>
        <row r="354">
          <cell r="BQ354">
            <v>0</v>
          </cell>
        </row>
        <row r="355">
          <cell r="BQ355">
            <v>0</v>
          </cell>
        </row>
        <row r="356">
          <cell r="BQ356">
            <v>0</v>
          </cell>
        </row>
        <row r="357">
          <cell r="BQ357">
            <v>0</v>
          </cell>
        </row>
        <row r="358">
          <cell r="BQ358">
            <v>0</v>
          </cell>
        </row>
        <row r="359">
          <cell r="BQ359">
            <v>0</v>
          </cell>
        </row>
        <row r="360">
          <cell r="BQ360">
            <v>0</v>
          </cell>
        </row>
        <row r="361">
          <cell r="BQ361">
            <v>0</v>
          </cell>
        </row>
        <row r="362">
          <cell r="BQ362">
            <v>0</v>
          </cell>
        </row>
        <row r="363">
          <cell r="BQ363">
            <v>0</v>
          </cell>
        </row>
        <row r="364">
          <cell r="BQ364">
            <v>0</v>
          </cell>
        </row>
        <row r="365">
          <cell r="BQ365">
            <v>0</v>
          </cell>
        </row>
        <row r="366">
          <cell r="BQ366">
            <v>0</v>
          </cell>
        </row>
        <row r="367">
          <cell r="BQ367">
            <v>0</v>
          </cell>
        </row>
        <row r="368">
          <cell r="BQ368">
            <v>0</v>
          </cell>
        </row>
        <row r="369">
          <cell r="BQ369">
            <v>0</v>
          </cell>
        </row>
        <row r="370">
          <cell r="BQ370">
            <v>0</v>
          </cell>
        </row>
        <row r="371">
          <cell r="BQ371">
            <v>0</v>
          </cell>
        </row>
        <row r="372">
          <cell r="BQ372">
            <v>0</v>
          </cell>
        </row>
        <row r="373">
          <cell r="BQ373">
            <v>0</v>
          </cell>
        </row>
        <row r="374">
          <cell r="BQ374">
            <v>0</v>
          </cell>
        </row>
        <row r="375">
          <cell r="BQ375">
            <v>0</v>
          </cell>
        </row>
        <row r="376">
          <cell r="BQ376">
            <v>0</v>
          </cell>
        </row>
        <row r="377">
          <cell r="BQ377">
            <v>0</v>
          </cell>
        </row>
        <row r="378">
          <cell r="BQ378">
            <v>0</v>
          </cell>
        </row>
        <row r="379">
          <cell r="BQ379">
            <v>0</v>
          </cell>
        </row>
        <row r="380">
          <cell r="BQ380">
            <v>0</v>
          </cell>
        </row>
        <row r="381">
          <cell r="BQ381">
            <v>0</v>
          </cell>
        </row>
        <row r="382">
          <cell r="BQ382">
            <v>0</v>
          </cell>
        </row>
        <row r="383">
          <cell r="BQ383">
            <v>0</v>
          </cell>
        </row>
        <row r="384">
          <cell r="BQ384">
            <v>0</v>
          </cell>
        </row>
        <row r="385">
          <cell r="BQ385">
            <v>0</v>
          </cell>
        </row>
        <row r="386">
          <cell r="BQ386">
            <v>0</v>
          </cell>
        </row>
        <row r="387">
          <cell r="BQ387">
            <v>0</v>
          </cell>
        </row>
        <row r="388">
          <cell r="BQ388">
            <v>0</v>
          </cell>
        </row>
        <row r="389">
          <cell r="BQ389">
            <v>0</v>
          </cell>
        </row>
        <row r="390">
          <cell r="BQ390">
            <v>0</v>
          </cell>
        </row>
        <row r="391">
          <cell r="BQ391">
            <v>0</v>
          </cell>
        </row>
        <row r="392">
          <cell r="BQ392">
            <v>0</v>
          </cell>
        </row>
        <row r="393">
          <cell r="BQ393">
            <v>0</v>
          </cell>
        </row>
        <row r="394">
          <cell r="BQ394">
            <v>0</v>
          </cell>
        </row>
        <row r="395">
          <cell r="BQ395">
            <v>0</v>
          </cell>
        </row>
        <row r="396">
          <cell r="BQ396">
            <v>0</v>
          </cell>
        </row>
        <row r="397">
          <cell r="BQ397">
            <v>0</v>
          </cell>
        </row>
        <row r="398">
          <cell r="BQ398">
            <v>0</v>
          </cell>
        </row>
        <row r="399">
          <cell r="BQ399">
            <v>0</v>
          </cell>
        </row>
        <row r="400">
          <cell r="BQ400">
            <v>0</v>
          </cell>
        </row>
        <row r="401">
          <cell r="BQ401">
            <v>0</v>
          </cell>
        </row>
        <row r="402">
          <cell r="BQ402">
            <v>0</v>
          </cell>
        </row>
        <row r="403">
          <cell r="BQ403">
            <v>0</v>
          </cell>
        </row>
        <row r="404">
          <cell r="BQ404">
            <v>0</v>
          </cell>
        </row>
        <row r="405">
          <cell r="BQ405">
            <v>0</v>
          </cell>
        </row>
        <row r="406">
          <cell r="BQ406">
            <v>0</v>
          </cell>
        </row>
        <row r="407">
          <cell r="BQ407">
            <v>0</v>
          </cell>
        </row>
        <row r="408">
          <cell r="BQ408">
            <v>0</v>
          </cell>
        </row>
        <row r="409">
          <cell r="BQ409">
            <v>0</v>
          </cell>
        </row>
        <row r="410">
          <cell r="BQ410">
            <v>0</v>
          </cell>
        </row>
        <row r="411">
          <cell r="BQ411">
            <v>0</v>
          </cell>
        </row>
        <row r="412">
          <cell r="BQ412">
            <v>0</v>
          </cell>
        </row>
        <row r="413">
          <cell r="BQ413">
            <v>0</v>
          </cell>
        </row>
        <row r="414">
          <cell r="BQ414">
            <v>0</v>
          </cell>
        </row>
        <row r="415">
          <cell r="BQ415">
            <v>0</v>
          </cell>
        </row>
        <row r="416">
          <cell r="BQ416">
            <v>0</v>
          </cell>
        </row>
        <row r="417">
          <cell r="BQ417">
            <v>0</v>
          </cell>
        </row>
        <row r="418">
          <cell r="BQ418">
            <v>0</v>
          </cell>
        </row>
        <row r="419">
          <cell r="BQ419">
            <v>0</v>
          </cell>
        </row>
        <row r="420">
          <cell r="BQ420">
            <v>0</v>
          </cell>
        </row>
        <row r="421">
          <cell r="BQ421">
            <v>0</v>
          </cell>
        </row>
        <row r="422">
          <cell r="BQ422">
            <v>0</v>
          </cell>
        </row>
        <row r="423">
          <cell r="BQ423">
            <v>0</v>
          </cell>
        </row>
        <row r="424">
          <cell r="BQ424">
            <v>0</v>
          </cell>
        </row>
        <row r="425">
          <cell r="BQ425">
            <v>0</v>
          </cell>
        </row>
        <row r="426">
          <cell r="BQ426">
            <v>0</v>
          </cell>
        </row>
        <row r="427">
          <cell r="BQ427">
            <v>0</v>
          </cell>
        </row>
        <row r="428">
          <cell r="BQ428">
            <v>0</v>
          </cell>
        </row>
        <row r="429">
          <cell r="BQ429">
            <v>0</v>
          </cell>
        </row>
        <row r="430">
          <cell r="BQ430">
            <v>0</v>
          </cell>
        </row>
        <row r="431">
          <cell r="BQ431">
            <v>0</v>
          </cell>
        </row>
        <row r="432">
          <cell r="BQ432">
            <v>0</v>
          </cell>
        </row>
        <row r="433">
          <cell r="BQ433">
            <v>0</v>
          </cell>
        </row>
        <row r="434">
          <cell r="BQ434">
            <v>0</v>
          </cell>
        </row>
        <row r="435">
          <cell r="BQ435">
            <v>0</v>
          </cell>
        </row>
        <row r="436">
          <cell r="BQ436">
            <v>0</v>
          </cell>
        </row>
        <row r="437">
          <cell r="BQ437">
            <v>0</v>
          </cell>
        </row>
        <row r="438">
          <cell r="BQ438">
            <v>0</v>
          </cell>
        </row>
        <row r="439">
          <cell r="BQ439">
            <v>0</v>
          </cell>
        </row>
        <row r="440">
          <cell r="BQ440">
            <v>0</v>
          </cell>
        </row>
        <row r="441">
          <cell r="BQ441">
            <v>0</v>
          </cell>
        </row>
        <row r="442">
          <cell r="BQ442">
            <v>0</v>
          </cell>
        </row>
        <row r="443">
          <cell r="BQ443">
            <v>0</v>
          </cell>
        </row>
        <row r="444">
          <cell r="BQ444">
            <v>0</v>
          </cell>
        </row>
        <row r="445">
          <cell r="BQ445">
            <v>0</v>
          </cell>
        </row>
        <row r="446">
          <cell r="BQ446">
            <v>0</v>
          </cell>
        </row>
        <row r="447">
          <cell r="BQ447">
            <v>0</v>
          </cell>
        </row>
        <row r="448">
          <cell r="BQ448">
            <v>0</v>
          </cell>
        </row>
        <row r="449">
          <cell r="BQ449">
            <v>0</v>
          </cell>
        </row>
        <row r="450">
          <cell r="BQ450">
            <v>0</v>
          </cell>
        </row>
        <row r="451">
          <cell r="BQ451">
            <v>0</v>
          </cell>
        </row>
        <row r="452">
          <cell r="BQ452">
            <v>0</v>
          </cell>
        </row>
        <row r="453">
          <cell r="BQ453">
            <v>0</v>
          </cell>
        </row>
        <row r="454">
          <cell r="BQ454">
            <v>0</v>
          </cell>
        </row>
        <row r="455">
          <cell r="BQ455">
            <v>0</v>
          </cell>
        </row>
        <row r="456">
          <cell r="BQ456">
            <v>0</v>
          </cell>
        </row>
        <row r="457">
          <cell r="BQ457">
            <v>0</v>
          </cell>
        </row>
        <row r="458">
          <cell r="BQ458">
            <v>0</v>
          </cell>
        </row>
        <row r="459">
          <cell r="BQ459">
            <v>0</v>
          </cell>
        </row>
        <row r="460">
          <cell r="BQ460">
            <v>0</v>
          </cell>
        </row>
        <row r="461">
          <cell r="BQ461">
            <v>0</v>
          </cell>
        </row>
        <row r="462">
          <cell r="BQ462">
            <v>0</v>
          </cell>
        </row>
        <row r="463">
          <cell r="BQ463">
            <v>0</v>
          </cell>
        </row>
        <row r="464">
          <cell r="BQ464">
            <v>0</v>
          </cell>
        </row>
        <row r="465">
          <cell r="BQ465">
            <v>0</v>
          </cell>
        </row>
        <row r="466">
          <cell r="BQ466">
            <v>0</v>
          </cell>
        </row>
        <row r="467">
          <cell r="BQ467">
            <v>0</v>
          </cell>
        </row>
        <row r="468">
          <cell r="BQ468">
            <v>0</v>
          </cell>
        </row>
        <row r="469">
          <cell r="BQ469">
            <v>0</v>
          </cell>
        </row>
        <row r="470">
          <cell r="BQ470">
            <v>0</v>
          </cell>
        </row>
        <row r="471">
          <cell r="BQ471">
            <v>0</v>
          </cell>
        </row>
        <row r="472">
          <cell r="BQ472">
            <v>0</v>
          </cell>
        </row>
        <row r="473">
          <cell r="BQ473">
            <v>0</v>
          </cell>
        </row>
        <row r="474">
          <cell r="BQ474">
            <v>0</v>
          </cell>
        </row>
        <row r="475">
          <cell r="BQ475">
            <v>0</v>
          </cell>
        </row>
        <row r="476">
          <cell r="BQ476">
            <v>0</v>
          </cell>
        </row>
        <row r="477">
          <cell r="BQ477">
            <v>0</v>
          </cell>
        </row>
        <row r="478">
          <cell r="BQ478">
            <v>0</v>
          </cell>
        </row>
        <row r="479">
          <cell r="BQ479">
            <v>0</v>
          </cell>
        </row>
        <row r="480">
          <cell r="BQ480">
            <v>0</v>
          </cell>
        </row>
        <row r="481">
          <cell r="BQ481">
            <v>0</v>
          </cell>
        </row>
        <row r="482">
          <cell r="BQ482">
            <v>0</v>
          </cell>
        </row>
        <row r="483">
          <cell r="BQ483">
            <v>0</v>
          </cell>
        </row>
        <row r="484">
          <cell r="BQ484">
            <v>0</v>
          </cell>
        </row>
        <row r="485">
          <cell r="BQ485">
            <v>0</v>
          </cell>
        </row>
        <row r="486">
          <cell r="BQ486">
            <v>0</v>
          </cell>
        </row>
        <row r="487">
          <cell r="BQ487">
            <v>0</v>
          </cell>
        </row>
        <row r="488">
          <cell r="BQ488">
            <v>0</v>
          </cell>
        </row>
        <row r="489">
          <cell r="BQ489">
            <v>0</v>
          </cell>
        </row>
        <row r="490">
          <cell r="BQ490">
            <v>0</v>
          </cell>
        </row>
        <row r="491">
          <cell r="BQ491">
            <v>0</v>
          </cell>
        </row>
        <row r="492">
          <cell r="BQ492">
            <v>0</v>
          </cell>
        </row>
        <row r="493">
          <cell r="BQ493">
            <v>0</v>
          </cell>
        </row>
        <row r="494">
          <cell r="BQ494">
            <v>0</v>
          </cell>
        </row>
        <row r="495">
          <cell r="BQ495">
            <v>0</v>
          </cell>
        </row>
        <row r="496">
          <cell r="BQ496">
            <v>0</v>
          </cell>
        </row>
        <row r="497">
          <cell r="BQ497">
            <v>0</v>
          </cell>
        </row>
        <row r="498">
          <cell r="BQ498">
            <v>0</v>
          </cell>
        </row>
        <row r="499">
          <cell r="BQ499">
            <v>0</v>
          </cell>
        </row>
        <row r="500">
          <cell r="BQ500">
            <v>0</v>
          </cell>
        </row>
        <row r="501">
          <cell r="BQ501">
            <v>0</v>
          </cell>
        </row>
        <row r="502">
          <cell r="BQ502">
            <v>0</v>
          </cell>
        </row>
        <row r="503">
          <cell r="BQ503">
            <v>0</v>
          </cell>
        </row>
        <row r="504">
          <cell r="BQ504">
            <v>0</v>
          </cell>
        </row>
        <row r="505">
          <cell r="BQ505">
            <v>0</v>
          </cell>
        </row>
        <row r="506">
          <cell r="BQ506">
            <v>0</v>
          </cell>
        </row>
        <row r="507">
          <cell r="BQ507">
            <v>0</v>
          </cell>
        </row>
        <row r="508">
          <cell r="BQ508">
            <v>0</v>
          </cell>
        </row>
        <row r="509">
          <cell r="BQ509">
            <v>0</v>
          </cell>
        </row>
        <row r="510">
          <cell r="BQ510">
            <v>0</v>
          </cell>
        </row>
        <row r="511">
          <cell r="BQ511">
            <v>0</v>
          </cell>
        </row>
        <row r="512">
          <cell r="BQ512">
            <v>0</v>
          </cell>
        </row>
        <row r="513">
          <cell r="BQ513">
            <v>0</v>
          </cell>
        </row>
        <row r="514">
          <cell r="BQ514">
            <v>0</v>
          </cell>
        </row>
        <row r="515">
          <cell r="BQ515">
            <v>0</v>
          </cell>
        </row>
        <row r="516">
          <cell r="BQ516">
            <v>0</v>
          </cell>
        </row>
        <row r="517">
          <cell r="BQ517">
            <v>0</v>
          </cell>
        </row>
        <row r="518">
          <cell r="BQ518">
            <v>0</v>
          </cell>
        </row>
        <row r="519">
          <cell r="BQ519">
            <v>0</v>
          </cell>
        </row>
        <row r="520">
          <cell r="BQ520">
            <v>0</v>
          </cell>
        </row>
        <row r="521">
          <cell r="BQ521">
            <v>0</v>
          </cell>
        </row>
        <row r="522">
          <cell r="BQ522">
            <v>0</v>
          </cell>
        </row>
        <row r="523">
          <cell r="BQ523">
            <v>0</v>
          </cell>
        </row>
        <row r="524">
          <cell r="BQ524">
            <v>0</v>
          </cell>
        </row>
        <row r="525">
          <cell r="BQ525">
            <v>0</v>
          </cell>
        </row>
        <row r="526">
          <cell r="BQ526">
            <v>0</v>
          </cell>
        </row>
        <row r="527">
          <cell r="BQ527">
            <v>0</v>
          </cell>
        </row>
        <row r="528">
          <cell r="BQ528">
            <v>0</v>
          </cell>
        </row>
        <row r="529">
          <cell r="BQ529">
            <v>0</v>
          </cell>
        </row>
        <row r="530">
          <cell r="BQ530">
            <v>0</v>
          </cell>
        </row>
        <row r="531">
          <cell r="BQ531">
            <v>0</v>
          </cell>
        </row>
        <row r="532">
          <cell r="BQ532">
            <v>0</v>
          </cell>
        </row>
        <row r="533">
          <cell r="BQ533">
            <v>0</v>
          </cell>
        </row>
        <row r="534">
          <cell r="BQ534">
            <v>0</v>
          </cell>
        </row>
        <row r="535">
          <cell r="BQ535">
            <v>0</v>
          </cell>
        </row>
        <row r="536">
          <cell r="BQ536">
            <v>0</v>
          </cell>
        </row>
        <row r="537">
          <cell r="BQ537">
            <v>0</v>
          </cell>
        </row>
        <row r="538">
          <cell r="BQ538">
            <v>0</v>
          </cell>
        </row>
        <row r="539">
          <cell r="BQ539">
            <v>0</v>
          </cell>
        </row>
        <row r="540">
          <cell r="BQ540">
            <v>0</v>
          </cell>
        </row>
        <row r="541">
          <cell r="BQ541">
            <v>0</v>
          </cell>
        </row>
        <row r="542">
          <cell r="BQ542">
            <v>0</v>
          </cell>
        </row>
        <row r="543">
          <cell r="BQ543">
            <v>0</v>
          </cell>
        </row>
        <row r="544">
          <cell r="BQ544">
            <v>0</v>
          </cell>
        </row>
        <row r="545">
          <cell r="BQ545">
            <v>0</v>
          </cell>
        </row>
        <row r="546">
          <cell r="BQ546">
            <v>0</v>
          </cell>
        </row>
        <row r="547">
          <cell r="BQ547">
            <v>0</v>
          </cell>
        </row>
        <row r="548">
          <cell r="BQ548">
            <v>0</v>
          </cell>
        </row>
        <row r="549">
          <cell r="BQ549">
            <v>0</v>
          </cell>
        </row>
        <row r="550">
          <cell r="BQ550">
            <v>0</v>
          </cell>
        </row>
        <row r="551">
          <cell r="BQ551">
            <v>0</v>
          </cell>
        </row>
        <row r="552">
          <cell r="BQ552">
            <v>0</v>
          </cell>
        </row>
        <row r="553">
          <cell r="BQ553">
            <v>0</v>
          </cell>
        </row>
        <row r="554">
          <cell r="BQ554">
            <v>0</v>
          </cell>
        </row>
        <row r="555">
          <cell r="BQ555">
            <v>0</v>
          </cell>
        </row>
        <row r="556">
          <cell r="BQ556">
            <v>0</v>
          </cell>
        </row>
        <row r="557">
          <cell r="BQ557">
            <v>0</v>
          </cell>
        </row>
        <row r="558">
          <cell r="BQ558">
            <v>0</v>
          </cell>
        </row>
        <row r="559">
          <cell r="BQ559">
            <v>0</v>
          </cell>
        </row>
        <row r="560">
          <cell r="BQ560">
            <v>0</v>
          </cell>
        </row>
        <row r="561">
          <cell r="BQ561">
            <v>0</v>
          </cell>
        </row>
        <row r="562">
          <cell r="BQ562">
            <v>0</v>
          </cell>
        </row>
        <row r="563">
          <cell r="BQ563">
            <v>0</v>
          </cell>
        </row>
        <row r="564">
          <cell r="BQ564">
            <v>0</v>
          </cell>
        </row>
        <row r="565">
          <cell r="BQ565">
            <v>0</v>
          </cell>
        </row>
        <row r="566">
          <cell r="BQ566">
            <v>0</v>
          </cell>
        </row>
        <row r="567">
          <cell r="BQ567">
            <v>0</v>
          </cell>
        </row>
        <row r="568">
          <cell r="BQ568">
            <v>0</v>
          </cell>
        </row>
        <row r="569">
          <cell r="BQ569">
            <v>0</v>
          </cell>
        </row>
        <row r="570">
          <cell r="BQ570">
            <v>0</v>
          </cell>
        </row>
        <row r="571">
          <cell r="BQ571">
            <v>0</v>
          </cell>
        </row>
        <row r="572">
          <cell r="BQ572">
            <v>0</v>
          </cell>
        </row>
        <row r="573">
          <cell r="BQ573">
            <v>0</v>
          </cell>
        </row>
        <row r="574">
          <cell r="BQ574">
            <v>0</v>
          </cell>
        </row>
        <row r="575">
          <cell r="BQ575">
            <v>0</v>
          </cell>
        </row>
        <row r="576">
          <cell r="BQ576">
            <v>0</v>
          </cell>
        </row>
        <row r="577">
          <cell r="BQ577">
            <v>0</v>
          </cell>
        </row>
        <row r="578">
          <cell r="BQ578">
            <v>0</v>
          </cell>
        </row>
        <row r="579">
          <cell r="BQ579">
            <v>0</v>
          </cell>
        </row>
        <row r="580">
          <cell r="BQ580">
            <v>0</v>
          </cell>
        </row>
        <row r="581">
          <cell r="BQ581">
            <v>0</v>
          </cell>
        </row>
        <row r="582">
          <cell r="BQ582">
            <v>0</v>
          </cell>
        </row>
        <row r="583">
          <cell r="BQ583">
            <v>0</v>
          </cell>
        </row>
        <row r="584">
          <cell r="BQ584">
            <v>0</v>
          </cell>
        </row>
        <row r="585">
          <cell r="BQ585">
            <v>0</v>
          </cell>
        </row>
        <row r="586">
          <cell r="BQ586">
            <v>0</v>
          </cell>
        </row>
        <row r="587">
          <cell r="BQ587">
            <v>0</v>
          </cell>
        </row>
        <row r="588">
          <cell r="BQ588">
            <v>0</v>
          </cell>
        </row>
        <row r="589">
          <cell r="BQ589">
            <v>0</v>
          </cell>
        </row>
        <row r="590">
          <cell r="BQ590">
            <v>0</v>
          </cell>
        </row>
        <row r="591">
          <cell r="BQ591">
            <v>0</v>
          </cell>
        </row>
        <row r="592">
          <cell r="BQ592">
            <v>0</v>
          </cell>
        </row>
        <row r="593">
          <cell r="BQ593">
            <v>0</v>
          </cell>
        </row>
        <row r="594">
          <cell r="BQ594">
            <v>0</v>
          </cell>
        </row>
        <row r="595">
          <cell r="BQ595">
            <v>0</v>
          </cell>
        </row>
        <row r="596">
          <cell r="BQ596">
            <v>0</v>
          </cell>
        </row>
        <row r="597">
          <cell r="BQ597">
            <v>0</v>
          </cell>
        </row>
        <row r="598">
          <cell r="BQ598">
            <v>0</v>
          </cell>
        </row>
        <row r="599">
          <cell r="BQ599">
            <v>0</v>
          </cell>
        </row>
        <row r="600">
          <cell r="BQ600">
            <v>0</v>
          </cell>
        </row>
        <row r="601">
          <cell r="BQ601">
            <v>0</v>
          </cell>
        </row>
        <row r="602">
          <cell r="BQ602">
            <v>0</v>
          </cell>
        </row>
        <row r="603">
          <cell r="BQ603">
            <v>0</v>
          </cell>
        </row>
        <row r="604">
          <cell r="BQ604">
            <v>0</v>
          </cell>
        </row>
        <row r="605">
          <cell r="BQ605">
            <v>0</v>
          </cell>
        </row>
        <row r="606">
          <cell r="BQ606">
            <v>0</v>
          </cell>
        </row>
        <row r="607">
          <cell r="BQ607">
            <v>0</v>
          </cell>
        </row>
        <row r="608">
          <cell r="BQ608">
            <v>0</v>
          </cell>
        </row>
        <row r="609">
          <cell r="BQ609">
            <v>0</v>
          </cell>
        </row>
        <row r="610">
          <cell r="BQ610">
            <v>0</v>
          </cell>
        </row>
        <row r="611">
          <cell r="BQ611">
            <v>0</v>
          </cell>
        </row>
        <row r="612">
          <cell r="BQ612">
            <v>0</v>
          </cell>
        </row>
        <row r="613">
          <cell r="BQ613">
            <v>0</v>
          </cell>
        </row>
        <row r="614">
          <cell r="BQ614">
            <v>0</v>
          </cell>
        </row>
        <row r="615">
          <cell r="BQ615">
            <v>0</v>
          </cell>
        </row>
        <row r="616">
          <cell r="BQ616">
            <v>0</v>
          </cell>
        </row>
        <row r="617">
          <cell r="BQ617">
            <v>0</v>
          </cell>
        </row>
        <row r="618">
          <cell r="BQ618">
            <v>0</v>
          </cell>
        </row>
        <row r="619">
          <cell r="BQ619">
            <v>0</v>
          </cell>
        </row>
        <row r="620">
          <cell r="BQ620">
            <v>0</v>
          </cell>
        </row>
        <row r="621">
          <cell r="BQ621">
            <v>0</v>
          </cell>
        </row>
        <row r="622">
          <cell r="BQ622">
            <v>0</v>
          </cell>
        </row>
        <row r="623">
          <cell r="BQ623">
            <v>0</v>
          </cell>
        </row>
        <row r="624">
          <cell r="BQ624">
            <v>0</v>
          </cell>
        </row>
        <row r="625">
          <cell r="BQ625">
            <v>0</v>
          </cell>
        </row>
        <row r="626">
          <cell r="BQ626">
            <v>0</v>
          </cell>
        </row>
        <row r="627">
          <cell r="BQ627">
            <v>0</v>
          </cell>
        </row>
        <row r="628">
          <cell r="BQ628">
            <v>0</v>
          </cell>
        </row>
        <row r="629">
          <cell r="BQ629">
            <v>0</v>
          </cell>
        </row>
        <row r="630">
          <cell r="BQ630">
            <v>0</v>
          </cell>
        </row>
        <row r="631">
          <cell r="BQ631">
            <v>0</v>
          </cell>
        </row>
        <row r="632">
          <cell r="BQ632">
            <v>0</v>
          </cell>
        </row>
        <row r="633">
          <cell r="BQ633">
            <v>0</v>
          </cell>
        </row>
        <row r="634">
          <cell r="BQ634">
            <v>0</v>
          </cell>
        </row>
        <row r="635">
          <cell r="BQ635">
            <v>0</v>
          </cell>
        </row>
        <row r="636">
          <cell r="BQ636">
            <v>0</v>
          </cell>
        </row>
        <row r="637">
          <cell r="BQ637">
            <v>0</v>
          </cell>
        </row>
        <row r="638">
          <cell r="BQ638">
            <v>0</v>
          </cell>
        </row>
        <row r="639">
          <cell r="BQ639">
            <v>0</v>
          </cell>
        </row>
        <row r="640">
          <cell r="BQ640">
            <v>0</v>
          </cell>
        </row>
        <row r="641">
          <cell r="BQ641">
            <v>0</v>
          </cell>
        </row>
        <row r="642">
          <cell r="BQ642">
            <v>0</v>
          </cell>
        </row>
        <row r="643">
          <cell r="BQ643">
            <v>0</v>
          </cell>
        </row>
        <row r="644">
          <cell r="BQ644">
            <v>0</v>
          </cell>
        </row>
        <row r="645">
          <cell r="BQ645">
            <v>0</v>
          </cell>
        </row>
        <row r="646">
          <cell r="BQ646">
            <v>0</v>
          </cell>
        </row>
        <row r="647">
          <cell r="BQ647">
            <v>0</v>
          </cell>
        </row>
        <row r="648">
          <cell r="BQ648">
            <v>0</v>
          </cell>
        </row>
        <row r="649">
          <cell r="BQ649">
            <v>0</v>
          </cell>
        </row>
        <row r="650">
          <cell r="BQ650">
            <v>0</v>
          </cell>
        </row>
        <row r="651">
          <cell r="BQ651">
            <v>0</v>
          </cell>
        </row>
        <row r="652">
          <cell r="BQ652">
            <v>0</v>
          </cell>
        </row>
        <row r="653">
          <cell r="BQ653">
            <v>0</v>
          </cell>
        </row>
        <row r="654">
          <cell r="BQ654">
            <v>0</v>
          </cell>
        </row>
        <row r="655">
          <cell r="BQ655">
            <v>0</v>
          </cell>
        </row>
        <row r="656">
          <cell r="BQ656">
            <v>0</v>
          </cell>
        </row>
        <row r="657">
          <cell r="BQ657">
            <v>0</v>
          </cell>
        </row>
        <row r="658">
          <cell r="BQ658">
            <v>0</v>
          </cell>
        </row>
        <row r="659">
          <cell r="BQ659">
            <v>0</v>
          </cell>
        </row>
        <row r="660">
          <cell r="BQ660">
            <v>0</v>
          </cell>
        </row>
        <row r="661">
          <cell r="BQ661">
            <v>0</v>
          </cell>
        </row>
        <row r="662">
          <cell r="BQ662">
            <v>0</v>
          </cell>
        </row>
        <row r="663">
          <cell r="BQ663">
            <v>0</v>
          </cell>
        </row>
        <row r="664">
          <cell r="BQ664">
            <v>0</v>
          </cell>
        </row>
        <row r="665">
          <cell r="BQ665">
            <v>0</v>
          </cell>
        </row>
        <row r="666">
          <cell r="BQ666">
            <v>0</v>
          </cell>
        </row>
        <row r="667">
          <cell r="BQ667">
            <v>0</v>
          </cell>
        </row>
        <row r="668">
          <cell r="BQ668">
            <v>0</v>
          </cell>
        </row>
        <row r="669">
          <cell r="BQ669">
            <v>0</v>
          </cell>
        </row>
        <row r="670">
          <cell r="BQ670">
            <v>0</v>
          </cell>
        </row>
        <row r="671">
          <cell r="BQ671">
            <v>0</v>
          </cell>
        </row>
        <row r="672">
          <cell r="BQ672">
            <v>0</v>
          </cell>
        </row>
        <row r="673">
          <cell r="BQ673">
            <v>0</v>
          </cell>
        </row>
        <row r="674">
          <cell r="BQ674">
            <v>0</v>
          </cell>
        </row>
        <row r="675">
          <cell r="BQ675">
            <v>0</v>
          </cell>
        </row>
        <row r="676">
          <cell r="BQ676">
            <v>0</v>
          </cell>
        </row>
        <row r="677">
          <cell r="BQ677">
            <v>0</v>
          </cell>
        </row>
        <row r="678">
          <cell r="BQ678">
            <v>0</v>
          </cell>
        </row>
        <row r="679">
          <cell r="BQ679">
            <v>0</v>
          </cell>
        </row>
        <row r="680">
          <cell r="BQ680">
            <v>0</v>
          </cell>
        </row>
        <row r="681">
          <cell r="BQ681">
            <v>0</v>
          </cell>
        </row>
        <row r="682">
          <cell r="BQ682">
            <v>0</v>
          </cell>
        </row>
        <row r="683">
          <cell r="BQ683">
            <v>0</v>
          </cell>
        </row>
        <row r="684">
          <cell r="BQ684">
            <v>0</v>
          </cell>
        </row>
        <row r="685">
          <cell r="BQ685">
            <v>0</v>
          </cell>
        </row>
        <row r="686">
          <cell r="BQ686">
            <v>0</v>
          </cell>
        </row>
        <row r="687">
          <cell r="BQ687">
            <v>0</v>
          </cell>
        </row>
        <row r="688">
          <cell r="BQ688">
            <v>0</v>
          </cell>
        </row>
        <row r="689">
          <cell r="BQ689">
            <v>0</v>
          </cell>
        </row>
        <row r="690">
          <cell r="BQ690">
            <v>0</v>
          </cell>
        </row>
        <row r="691">
          <cell r="BQ691">
            <v>0</v>
          </cell>
        </row>
        <row r="692">
          <cell r="BQ692">
            <v>0</v>
          </cell>
        </row>
        <row r="693">
          <cell r="BQ693">
            <v>0</v>
          </cell>
        </row>
        <row r="694">
          <cell r="BQ694">
            <v>0</v>
          </cell>
        </row>
        <row r="695">
          <cell r="BQ695">
            <v>0</v>
          </cell>
        </row>
        <row r="696">
          <cell r="BQ696">
            <v>0</v>
          </cell>
        </row>
        <row r="697">
          <cell r="BQ697">
            <v>0</v>
          </cell>
        </row>
        <row r="698">
          <cell r="BQ698">
            <v>0</v>
          </cell>
        </row>
        <row r="699">
          <cell r="BQ699">
            <v>0</v>
          </cell>
        </row>
        <row r="700">
          <cell r="BQ700">
            <v>0</v>
          </cell>
        </row>
        <row r="701">
          <cell r="BQ701">
            <v>0</v>
          </cell>
        </row>
        <row r="702">
          <cell r="BQ702">
            <v>0</v>
          </cell>
        </row>
        <row r="703">
          <cell r="BQ703">
            <v>0</v>
          </cell>
        </row>
        <row r="704">
          <cell r="BQ704">
            <v>0</v>
          </cell>
        </row>
        <row r="705">
          <cell r="BQ705">
            <v>0</v>
          </cell>
        </row>
        <row r="706">
          <cell r="BQ706">
            <v>0</v>
          </cell>
        </row>
        <row r="707">
          <cell r="BQ707">
            <v>0</v>
          </cell>
        </row>
        <row r="708">
          <cell r="BQ708">
            <v>0</v>
          </cell>
        </row>
        <row r="709">
          <cell r="BQ709">
            <v>0</v>
          </cell>
        </row>
        <row r="710">
          <cell r="BQ710">
            <v>0</v>
          </cell>
        </row>
        <row r="711">
          <cell r="BQ711">
            <v>0</v>
          </cell>
        </row>
        <row r="712">
          <cell r="BQ712">
            <v>0</v>
          </cell>
        </row>
        <row r="713">
          <cell r="BQ713">
            <v>0</v>
          </cell>
        </row>
        <row r="714">
          <cell r="BQ714">
            <v>0</v>
          </cell>
        </row>
        <row r="715">
          <cell r="BQ715">
            <v>0</v>
          </cell>
        </row>
        <row r="716">
          <cell r="BQ716">
            <v>0</v>
          </cell>
        </row>
        <row r="717">
          <cell r="BQ717">
            <v>0</v>
          </cell>
        </row>
        <row r="718">
          <cell r="BQ718">
            <v>0</v>
          </cell>
        </row>
        <row r="719">
          <cell r="BQ719">
            <v>0</v>
          </cell>
        </row>
        <row r="720">
          <cell r="BQ720">
            <v>0</v>
          </cell>
        </row>
        <row r="721">
          <cell r="BQ721">
            <v>0</v>
          </cell>
        </row>
        <row r="722">
          <cell r="BQ722">
            <v>0</v>
          </cell>
        </row>
        <row r="723">
          <cell r="BQ723">
            <v>0</v>
          </cell>
        </row>
        <row r="724">
          <cell r="BQ724">
            <v>0</v>
          </cell>
        </row>
        <row r="725">
          <cell r="BQ725">
            <v>0</v>
          </cell>
        </row>
        <row r="726">
          <cell r="BQ726">
            <v>0</v>
          </cell>
        </row>
        <row r="727">
          <cell r="BQ727">
            <v>0</v>
          </cell>
        </row>
        <row r="728">
          <cell r="BQ728">
            <v>0</v>
          </cell>
        </row>
        <row r="729">
          <cell r="BQ729">
            <v>0</v>
          </cell>
        </row>
        <row r="730">
          <cell r="BQ730">
            <v>0</v>
          </cell>
        </row>
        <row r="731">
          <cell r="BQ731">
            <v>0</v>
          </cell>
        </row>
        <row r="732">
          <cell r="BQ732">
            <v>0</v>
          </cell>
        </row>
        <row r="733">
          <cell r="BQ733">
            <v>0</v>
          </cell>
        </row>
        <row r="734">
          <cell r="BQ734">
            <v>0</v>
          </cell>
        </row>
        <row r="735">
          <cell r="BQ735">
            <v>0</v>
          </cell>
        </row>
        <row r="736">
          <cell r="BQ736">
            <v>0</v>
          </cell>
        </row>
        <row r="737">
          <cell r="BQ737">
            <v>0</v>
          </cell>
        </row>
        <row r="738">
          <cell r="BQ738">
            <v>0</v>
          </cell>
        </row>
        <row r="739">
          <cell r="BQ739">
            <v>0</v>
          </cell>
        </row>
        <row r="740">
          <cell r="BQ740">
            <v>0</v>
          </cell>
        </row>
        <row r="741">
          <cell r="BQ741">
            <v>0</v>
          </cell>
        </row>
        <row r="742">
          <cell r="BQ742">
            <v>0</v>
          </cell>
        </row>
        <row r="743">
          <cell r="BQ743">
            <v>0</v>
          </cell>
        </row>
        <row r="744">
          <cell r="BQ744">
            <v>0</v>
          </cell>
        </row>
        <row r="745">
          <cell r="BQ745">
            <v>0</v>
          </cell>
        </row>
        <row r="746">
          <cell r="BQ746">
            <v>0</v>
          </cell>
        </row>
        <row r="747">
          <cell r="BQ747">
            <v>0</v>
          </cell>
        </row>
        <row r="748">
          <cell r="BQ748">
            <v>0</v>
          </cell>
        </row>
        <row r="749">
          <cell r="BQ749">
            <v>0</v>
          </cell>
        </row>
        <row r="750">
          <cell r="BQ750">
            <v>0</v>
          </cell>
        </row>
        <row r="751">
          <cell r="BQ751">
            <v>0</v>
          </cell>
        </row>
        <row r="752">
          <cell r="BQ752">
            <v>0</v>
          </cell>
        </row>
        <row r="753">
          <cell r="BQ753">
            <v>0</v>
          </cell>
        </row>
        <row r="754">
          <cell r="BQ754">
            <v>0</v>
          </cell>
        </row>
        <row r="755">
          <cell r="BQ755">
            <v>0</v>
          </cell>
        </row>
        <row r="756">
          <cell r="BQ756">
            <v>0</v>
          </cell>
        </row>
        <row r="757">
          <cell r="BQ757">
            <v>0</v>
          </cell>
        </row>
        <row r="758">
          <cell r="BQ758">
            <v>0</v>
          </cell>
        </row>
        <row r="759">
          <cell r="BQ759">
            <v>0</v>
          </cell>
        </row>
        <row r="760">
          <cell r="BQ760">
            <v>0</v>
          </cell>
        </row>
        <row r="761">
          <cell r="BQ761">
            <v>0</v>
          </cell>
        </row>
        <row r="762">
          <cell r="BQ762">
            <v>0</v>
          </cell>
        </row>
        <row r="763">
          <cell r="BQ763">
            <v>0</v>
          </cell>
        </row>
        <row r="764">
          <cell r="BQ764">
            <v>0</v>
          </cell>
        </row>
        <row r="765">
          <cell r="BQ765">
            <v>0</v>
          </cell>
        </row>
        <row r="766">
          <cell r="BQ766">
            <v>0</v>
          </cell>
        </row>
        <row r="767">
          <cell r="BQ767">
            <v>0</v>
          </cell>
        </row>
        <row r="768">
          <cell r="BQ768">
            <v>0</v>
          </cell>
        </row>
        <row r="769">
          <cell r="BQ769">
            <v>0</v>
          </cell>
        </row>
        <row r="770">
          <cell r="BQ770">
            <v>0</v>
          </cell>
        </row>
        <row r="771">
          <cell r="BQ771">
            <v>0</v>
          </cell>
        </row>
        <row r="772">
          <cell r="BQ772">
            <v>0</v>
          </cell>
        </row>
        <row r="773">
          <cell r="BQ773">
            <v>0</v>
          </cell>
        </row>
        <row r="774">
          <cell r="BQ774">
            <v>0</v>
          </cell>
        </row>
        <row r="775">
          <cell r="BQ775">
            <v>0</v>
          </cell>
        </row>
        <row r="776">
          <cell r="BQ776">
            <v>0</v>
          </cell>
        </row>
        <row r="777">
          <cell r="BQ777">
            <v>0</v>
          </cell>
        </row>
        <row r="778">
          <cell r="BQ778">
            <v>0</v>
          </cell>
        </row>
        <row r="779">
          <cell r="BQ779">
            <v>0</v>
          </cell>
        </row>
        <row r="780">
          <cell r="BQ780">
            <v>0</v>
          </cell>
        </row>
        <row r="781">
          <cell r="BQ781">
            <v>0</v>
          </cell>
        </row>
        <row r="782">
          <cell r="BQ782">
            <v>0</v>
          </cell>
        </row>
        <row r="783">
          <cell r="BQ783">
            <v>0</v>
          </cell>
        </row>
        <row r="784">
          <cell r="BQ784">
            <v>0</v>
          </cell>
        </row>
        <row r="785">
          <cell r="BQ785">
            <v>0</v>
          </cell>
        </row>
        <row r="786">
          <cell r="BQ786">
            <v>0</v>
          </cell>
        </row>
        <row r="787">
          <cell r="BQ787">
            <v>0</v>
          </cell>
        </row>
        <row r="788">
          <cell r="BQ788">
            <v>0</v>
          </cell>
        </row>
        <row r="789">
          <cell r="BQ789">
            <v>0</v>
          </cell>
        </row>
        <row r="790">
          <cell r="BQ790">
            <v>0</v>
          </cell>
        </row>
        <row r="791">
          <cell r="BQ791">
            <v>0</v>
          </cell>
        </row>
        <row r="792">
          <cell r="BQ792">
            <v>0</v>
          </cell>
        </row>
        <row r="793">
          <cell r="BQ793">
            <v>0</v>
          </cell>
        </row>
        <row r="794">
          <cell r="BQ794">
            <v>0</v>
          </cell>
        </row>
        <row r="795">
          <cell r="BQ795">
            <v>0</v>
          </cell>
        </row>
        <row r="796">
          <cell r="BQ796">
            <v>0</v>
          </cell>
        </row>
        <row r="797">
          <cell r="BQ797">
            <v>0</v>
          </cell>
        </row>
        <row r="798">
          <cell r="BQ798">
            <v>0</v>
          </cell>
        </row>
        <row r="799">
          <cell r="BQ799">
            <v>0</v>
          </cell>
        </row>
        <row r="800">
          <cell r="BQ800">
            <v>0</v>
          </cell>
        </row>
        <row r="801">
          <cell r="BQ801">
            <v>0</v>
          </cell>
        </row>
        <row r="802">
          <cell r="BQ802">
            <v>0</v>
          </cell>
        </row>
        <row r="803">
          <cell r="BQ803">
            <v>0</v>
          </cell>
        </row>
        <row r="804">
          <cell r="BQ804">
            <v>0</v>
          </cell>
        </row>
        <row r="805">
          <cell r="BQ805">
            <v>0</v>
          </cell>
        </row>
        <row r="806">
          <cell r="BQ806">
            <v>0</v>
          </cell>
        </row>
        <row r="807">
          <cell r="BQ807">
            <v>0</v>
          </cell>
        </row>
        <row r="808">
          <cell r="BQ808">
            <v>0</v>
          </cell>
        </row>
        <row r="809">
          <cell r="BQ809">
            <v>0</v>
          </cell>
        </row>
        <row r="810">
          <cell r="BQ810">
            <v>0</v>
          </cell>
        </row>
        <row r="811">
          <cell r="BQ811">
            <v>0</v>
          </cell>
        </row>
        <row r="812">
          <cell r="BQ812">
            <v>0</v>
          </cell>
        </row>
        <row r="813">
          <cell r="BQ813">
            <v>0</v>
          </cell>
        </row>
        <row r="814">
          <cell r="BQ814">
            <v>0</v>
          </cell>
        </row>
        <row r="815">
          <cell r="BQ815">
            <v>0</v>
          </cell>
        </row>
        <row r="816">
          <cell r="BQ816">
            <v>0</v>
          </cell>
        </row>
        <row r="817">
          <cell r="BQ817">
            <v>0</v>
          </cell>
        </row>
        <row r="818">
          <cell r="BQ818">
            <v>0</v>
          </cell>
        </row>
        <row r="819">
          <cell r="BQ819">
            <v>0</v>
          </cell>
        </row>
        <row r="820">
          <cell r="BQ820">
            <v>0</v>
          </cell>
        </row>
        <row r="821">
          <cell r="BQ821">
            <v>0</v>
          </cell>
        </row>
        <row r="822">
          <cell r="BQ822">
            <v>0</v>
          </cell>
        </row>
        <row r="823">
          <cell r="BQ823">
            <v>0</v>
          </cell>
        </row>
        <row r="824">
          <cell r="BQ824">
            <v>0</v>
          </cell>
        </row>
        <row r="825">
          <cell r="BQ825">
            <v>0</v>
          </cell>
        </row>
        <row r="826">
          <cell r="BQ826">
            <v>0</v>
          </cell>
        </row>
        <row r="827">
          <cell r="BQ827">
            <v>0</v>
          </cell>
        </row>
        <row r="828">
          <cell r="BQ828">
            <v>0</v>
          </cell>
        </row>
        <row r="829">
          <cell r="BQ829">
            <v>0</v>
          </cell>
        </row>
        <row r="830">
          <cell r="BQ830">
            <v>0</v>
          </cell>
        </row>
        <row r="831">
          <cell r="BQ831">
            <v>0</v>
          </cell>
        </row>
        <row r="832">
          <cell r="BQ832">
            <v>0</v>
          </cell>
        </row>
        <row r="833">
          <cell r="BQ833">
            <v>0</v>
          </cell>
        </row>
        <row r="834">
          <cell r="BQ834">
            <v>0</v>
          </cell>
        </row>
        <row r="835">
          <cell r="BQ835">
            <v>0</v>
          </cell>
        </row>
        <row r="836">
          <cell r="BQ836">
            <v>0</v>
          </cell>
        </row>
        <row r="837">
          <cell r="BQ837">
            <v>0</v>
          </cell>
        </row>
        <row r="838">
          <cell r="BQ838">
            <v>0</v>
          </cell>
        </row>
        <row r="839">
          <cell r="BQ839">
            <v>0</v>
          </cell>
        </row>
        <row r="840">
          <cell r="BQ840">
            <v>0</v>
          </cell>
        </row>
        <row r="841">
          <cell r="BQ841">
            <v>0</v>
          </cell>
        </row>
        <row r="842">
          <cell r="BQ842">
            <v>0</v>
          </cell>
        </row>
        <row r="843">
          <cell r="BQ843">
            <v>0</v>
          </cell>
        </row>
        <row r="844">
          <cell r="BQ844">
            <v>0</v>
          </cell>
        </row>
        <row r="845">
          <cell r="BQ845">
            <v>0</v>
          </cell>
        </row>
        <row r="846">
          <cell r="BQ846">
            <v>0</v>
          </cell>
        </row>
        <row r="847">
          <cell r="BQ847">
            <v>0</v>
          </cell>
        </row>
        <row r="848">
          <cell r="BQ848">
            <v>0</v>
          </cell>
        </row>
        <row r="849">
          <cell r="BQ849">
            <v>0</v>
          </cell>
        </row>
        <row r="850">
          <cell r="BQ850">
            <v>0</v>
          </cell>
        </row>
        <row r="851">
          <cell r="BQ851">
            <v>0</v>
          </cell>
        </row>
        <row r="852">
          <cell r="BQ852">
            <v>0</v>
          </cell>
        </row>
        <row r="853">
          <cell r="BQ853">
            <v>0</v>
          </cell>
        </row>
        <row r="854">
          <cell r="BQ854">
            <v>0</v>
          </cell>
        </row>
        <row r="855">
          <cell r="BQ855">
            <v>0</v>
          </cell>
        </row>
        <row r="856">
          <cell r="BQ856">
            <v>0</v>
          </cell>
        </row>
        <row r="857">
          <cell r="BQ857">
            <v>0</v>
          </cell>
        </row>
        <row r="858">
          <cell r="BQ858">
            <v>0</v>
          </cell>
        </row>
        <row r="859">
          <cell r="BQ859">
            <v>0</v>
          </cell>
        </row>
        <row r="860">
          <cell r="BQ860">
            <v>0</v>
          </cell>
        </row>
        <row r="861">
          <cell r="BQ861">
            <v>0</v>
          </cell>
        </row>
        <row r="862">
          <cell r="BQ862">
            <v>0</v>
          </cell>
        </row>
        <row r="863">
          <cell r="BQ863">
            <v>0</v>
          </cell>
        </row>
        <row r="864">
          <cell r="BQ864">
            <v>0</v>
          </cell>
        </row>
        <row r="865">
          <cell r="BQ865">
            <v>0</v>
          </cell>
        </row>
        <row r="866">
          <cell r="BQ866">
            <v>0</v>
          </cell>
        </row>
        <row r="867">
          <cell r="BQ867">
            <v>0</v>
          </cell>
        </row>
        <row r="868">
          <cell r="BQ868">
            <v>0</v>
          </cell>
        </row>
        <row r="869">
          <cell r="BQ869">
            <v>0</v>
          </cell>
        </row>
        <row r="870">
          <cell r="BQ870">
            <v>0</v>
          </cell>
        </row>
        <row r="871">
          <cell r="BQ871">
            <v>0</v>
          </cell>
        </row>
        <row r="872">
          <cell r="BQ872">
            <v>0</v>
          </cell>
        </row>
        <row r="873">
          <cell r="BQ873">
            <v>0</v>
          </cell>
        </row>
        <row r="874">
          <cell r="BQ874">
            <v>0</v>
          </cell>
        </row>
        <row r="875">
          <cell r="BQ875">
            <v>0</v>
          </cell>
        </row>
        <row r="876">
          <cell r="BQ876">
            <v>0</v>
          </cell>
        </row>
        <row r="877">
          <cell r="BQ877">
            <v>0</v>
          </cell>
        </row>
        <row r="878">
          <cell r="BQ878">
            <v>0</v>
          </cell>
        </row>
        <row r="879">
          <cell r="BQ879">
            <v>0</v>
          </cell>
        </row>
        <row r="880">
          <cell r="BQ880">
            <v>0</v>
          </cell>
        </row>
        <row r="881">
          <cell r="BQ881">
            <v>0</v>
          </cell>
        </row>
        <row r="882">
          <cell r="BQ882">
            <v>0</v>
          </cell>
        </row>
        <row r="883">
          <cell r="BQ883">
            <v>0</v>
          </cell>
        </row>
        <row r="884">
          <cell r="BQ884">
            <v>0</v>
          </cell>
        </row>
        <row r="885">
          <cell r="BQ885">
            <v>0</v>
          </cell>
        </row>
        <row r="886">
          <cell r="BQ886">
            <v>0</v>
          </cell>
        </row>
        <row r="887">
          <cell r="BQ887">
            <v>0</v>
          </cell>
        </row>
        <row r="888">
          <cell r="BQ888">
            <v>0</v>
          </cell>
        </row>
        <row r="889">
          <cell r="BQ889">
            <v>0</v>
          </cell>
        </row>
        <row r="890">
          <cell r="BQ890">
            <v>0</v>
          </cell>
        </row>
        <row r="891">
          <cell r="BQ891">
            <v>0</v>
          </cell>
        </row>
        <row r="892">
          <cell r="BQ892">
            <v>0</v>
          </cell>
        </row>
        <row r="893">
          <cell r="BQ893">
            <v>0</v>
          </cell>
        </row>
        <row r="894">
          <cell r="BQ894">
            <v>0</v>
          </cell>
        </row>
        <row r="895">
          <cell r="BQ895">
            <v>0</v>
          </cell>
        </row>
        <row r="896">
          <cell r="BQ896">
            <v>0</v>
          </cell>
        </row>
        <row r="897">
          <cell r="BQ897">
            <v>0</v>
          </cell>
        </row>
        <row r="898">
          <cell r="BQ898">
            <v>0</v>
          </cell>
        </row>
        <row r="899">
          <cell r="BQ899">
            <v>0</v>
          </cell>
        </row>
        <row r="900">
          <cell r="BQ900">
            <v>0</v>
          </cell>
        </row>
        <row r="901">
          <cell r="BQ901">
            <v>0</v>
          </cell>
        </row>
        <row r="902">
          <cell r="BQ902">
            <v>0</v>
          </cell>
        </row>
        <row r="903">
          <cell r="BQ903">
            <v>0</v>
          </cell>
        </row>
        <row r="904">
          <cell r="BQ904">
            <v>0</v>
          </cell>
        </row>
        <row r="905">
          <cell r="BQ905">
            <v>0</v>
          </cell>
        </row>
        <row r="906">
          <cell r="BQ906">
            <v>0</v>
          </cell>
        </row>
        <row r="907">
          <cell r="BQ907">
            <v>0</v>
          </cell>
        </row>
        <row r="908">
          <cell r="BQ908">
            <v>0</v>
          </cell>
        </row>
        <row r="909">
          <cell r="BQ909">
            <v>0</v>
          </cell>
        </row>
        <row r="910">
          <cell r="BQ910">
            <v>0</v>
          </cell>
        </row>
        <row r="911">
          <cell r="BQ911">
            <v>0</v>
          </cell>
        </row>
        <row r="912">
          <cell r="BQ912">
            <v>0</v>
          </cell>
        </row>
        <row r="913">
          <cell r="BQ913">
            <v>0</v>
          </cell>
        </row>
        <row r="914">
          <cell r="BQ914">
            <v>0</v>
          </cell>
        </row>
        <row r="915">
          <cell r="BQ915">
            <v>0</v>
          </cell>
        </row>
        <row r="916">
          <cell r="BQ916">
            <v>0</v>
          </cell>
        </row>
        <row r="917">
          <cell r="BQ917">
            <v>0</v>
          </cell>
        </row>
        <row r="918">
          <cell r="BQ918">
            <v>0</v>
          </cell>
        </row>
        <row r="919">
          <cell r="BQ919">
            <v>0</v>
          </cell>
        </row>
        <row r="920">
          <cell r="BQ920">
            <v>0</v>
          </cell>
        </row>
        <row r="921">
          <cell r="BQ921">
            <v>0</v>
          </cell>
        </row>
        <row r="922">
          <cell r="BQ922">
            <v>0</v>
          </cell>
        </row>
        <row r="923">
          <cell r="BQ923">
            <v>0</v>
          </cell>
        </row>
        <row r="924">
          <cell r="BQ924">
            <v>0</v>
          </cell>
        </row>
        <row r="925">
          <cell r="BQ925">
            <v>0</v>
          </cell>
        </row>
        <row r="926">
          <cell r="BQ926">
            <v>0</v>
          </cell>
        </row>
        <row r="927">
          <cell r="BQ927">
            <v>0</v>
          </cell>
        </row>
        <row r="928">
          <cell r="BQ928">
            <v>0</v>
          </cell>
        </row>
        <row r="929">
          <cell r="BQ929">
            <v>0</v>
          </cell>
        </row>
        <row r="930">
          <cell r="BQ930">
            <v>0</v>
          </cell>
        </row>
        <row r="931">
          <cell r="BQ931">
            <v>0</v>
          </cell>
        </row>
        <row r="932">
          <cell r="BQ932">
            <v>0</v>
          </cell>
        </row>
        <row r="933">
          <cell r="BQ933">
            <v>0</v>
          </cell>
        </row>
        <row r="934">
          <cell r="BQ934">
            <v>0</v>
          </cell>
        </row>
        <row r="935">
          <cell r="BQ935">
            <v>0</v>
          </cell>
        </row>
        <row r="936">
          <cell r="BQ936">
            <v>0</v>
          </cell>
        </row>
        <row r="937">
          <cell r="BQ937">
            <v>0</v>
          </cell>
        </row>
        <row r="938">
          <cell r="BQ938">
            <v>0</v>
          </cell>
        </row>
        <row r="939">
          <cell r="BQ939">
            <v>0</v>
          </cell>
        </row>
        <row r="940">
          <cell r="BQ940">
            <v>0</v>
          </cell>
        </row>
        <row r="941">
          <cell r="BQ941">
            <v>0</v>
          </cell>
        </row>
        <row r="942">
          <cell r="BQ942">
            <v>0</v>
          </cell>
        </row>
        <row r="943">
          <cell r="BQ943">
            <v>0</v>
          </cell>
        </row>
        <row r="944">
          <cell r="BQ944">
            <v>0</v>
          </cell>
        </row>
        <row r="945">
          <cell r="BQ945">
            <v>0</v>
          </cell>
        </row>
        <row r="946">
          <cell r="BQ946">
            <v>0</v>
          </cell>
        </row>
        <row r="947">
          <cell r="BQ947">
            <v>0</v>
          </cell>
        </row>
        <row r="948">
          <cell r="BQ948">
            <v>0</v>
          </cell>
        </row>
        <row r="949">
          <cell r="BQ949">
            <v>0</v>
          </cell>
        </row>
        <row r="950">
          <cell r="BQ950">
            <v>0</v>
          </cell>
        </row>
        <row r="951">
          <cell r="BQ951">
            <v>0</v>
          </cell>
        </row>
        <row r="952">
          <cell r="BQ952">
            <v>0</v>
          </cell>
        </row>
        <row r="953">
          <cell r="BQ953">
            <v>0</v>
          </cell>
        </row>
        <row r="954">
          <cell r="BQ954">
            <v>0</v>
          </cell>
        </row>
        <row r="955">
          <cell r="BQ955">
            <v>0</v>
          </cell>
        </row>
        <row r="956">
          <cell r="BQ956">
            <v>0</v>
          </cell>
        </row>
        <row r="957">
          <cell r="BQ957">
            <v>0</v>
          </cell>
        </row>
        <row r="958">
          <cell r="BQ958">
            <v>0</v>
          </cell>
        </row>
        <row r="959">
          <cell r="BQ959">
            <v>0</v>
          </cell>
        </row>
        <row r="960">
          <cell r="BQ960">
            <v>0</v>
          </cell>
        </row>
        <row r="961">
          <cell r="BQ961">
            <v>0</v>
          </cell>
        </row>
        <row r="962">
          <cell r="BQ962">
            <v>0</v>
          </cell>
        </row>
        <row r="963">
          <cell r="BQ963">
            <v>0</v>
          </cell>
        </row>
        <row r="964">
          <cell r="BQ964">
            <v>0</v>
          </cell>
        </row>
        <row r="965">
          <cell r="BQ965">
            <v>0</v>
          </cell>
        </row>
        <row r="966">
          <cell r="BQ966">
            <v>0</v>
          </cell>
        </row>
        <row r="967">
          <cell r="BQ967">
            <v>0</v>
          </cell>
        </row>
        <row r="968">
          <cell r="BQ968">
            <v>0</v>
          </cell>
        </row>
        <row r="969">
          <cell r="BQ969">
            <v>0</v>
          </cell>
        </row>
        <row r="970">
          <cell r="BQ970">
            <v>0</v>
          </cell>
        </row>
        <row r="971">
          <cell r="BQ971">
            <v>0</v>
          </cell>
        </row>
        <row r="972">
          <cell r="BQ972">
            <v>0</v>
          </cell>
        </row>
        <row r="973">
          <cell r="BQ973">
            <v>0</v>
          </cell>
        </row>
        <row r="974">
          <cell r="BQ974">
            <v>0</v>
          </cell>
        </row>
        <row r="975">
          <cell r="BQ975">
            <v>0</v>
          </cell>
        </row>
        <row r="976">
          <cell r="BQ976">
            <v>0</v>
          </cell>
        </row>
        <row r="977">
          <cell r="BQ977">
            <v>0</v>
          </cell>
        </row>
        <row r="978">
          <cell r="BQ978">
            <v>0</v>
          </cell>
        </row>
        <row r="979">
          <cell r="BQ979">
            <v>0</v>
          </cell>
        </row>
        <row r="980">
          <cell r="BQ980">
            <v>0</v>
          </cell>
        </row>
        <row r="981">
          <cell r="BQ981">
            <v>0</v>
          </cell>
        </row>
        <row r="982">
          <cell r="BQ982">
            <v>0</v>
          </cell>
        </row>
        <row r="983">
          <cell r="BQ983">
            <v>0</v>
          </cell>
        </row>
        <row r="984">
          <cell r="BQ984">
            <v>0</v>
          </cell>
        </row>
        <row r="985">
          <cell r="BQ985">
            <v>0</v>
          </cell>
        </row>
        <row r="986">
          <cell r="BQ986">
            <v>0</v>
          </cell>
        </row>
        <row r="987">
          <cell r="BQ987">
            <v>0</v>
          </cell>
        </row>
        <row r="988">
          <cell r="BQ988">
            <v>0</v>
          </cell>
        </row>
        <row r="989">
          <cell r="BQ989">
            <v>0</v>
          </cell>
        </row>
        <row r="990">
          <cell r="BQ990">
            <v>0</v>
          </cell>
        </row>
        <row r="991">
          <cell r="BQ991">
            <v>0</v>
          </cell>
        </row>
        <row r="992">
          <cell r="BQ992">
            <v>0</v>
          </cell>
        </row>
        <row r="993">
          <cell r="BQ993">
            <v>0</v>
          </cell>
        </row>
        <row r="994">
          <cell r="BQ994">
            <v>0</v>
          </cell>
        </row>
        <row r="995">
          <cell r="BQ995">
            <v>0</v>
          </cell>
        </row>
        <row r="996">
          <cell r="BQ996">
            <v>0</v>
          </cell>
        </row>
        <row r="997">
          <cell r="BQ997">
            <v>0</v>
          </cell>
        </row>
        <row r="998">
          <cell r="BQ998">
            <v>0</v>
          </cell>
        </row>
        <row r="999">
          <cell r="BQ999">
            <v>0</v>
          </cell>
        </row>
        <row r="1000">
          <cell r="BQ1000">
            <v>0</v>
          </cell>
        </row>
        <row r="1001">
          <cell r="BQ1001">
            <v>0</v>
          </cell>
        </row>
        <row r="1002">
          <cell r="BQ1002">
            <v>0</v>
          </cell>
        </row>
        <row r="1003">
          <cell r="BQ1003">
            <v>0</v>
          </cell>
        </row>
        <row r="1004">
          <cell r="BQ1004">
            <v>0</v>
          </cell>
        </row>
        <row r="1005">
          <cell r="BQ1005">
            <v>0</v>
          </cell>
        </row>
        <row r="1006">
          <cell r="BQ1006">
            <v>0</v>
          </cell>
        </row>
        <row r="1007">
          <cell r="BQ1007">
            <v>0</v>
          </cell>
        </row>
        <row r="1008">
          <cell r="BQ1008">
            <v>0</v>
          </cell>
        </row>
        <row r="1009">
          <cell r="BQ1009">
            <v>0</v>
          </cell>
        </row>
        <row r="1010">
          <cell r="BQ1010">
            <v>0</v>
          </cell>
        </row>
        <row r="1011">
          <cell r="BQ1011">
            <v>0</v>
          </cell>
        </row>
        <row r="1012">
          <cell r="BQ1012">
            <v>0</v>
          </cell>
        </row>
        <row r="1013">
          <cell r="BQ1013">
            <v>0</v>
          </cell>
        </row>
        <row r="1014">
          <cell r="BQ1014">
            <v>0</v>
          </cell>
        </row>
        <row r="1015">
          <cell r="BQ1015">
            <v>0</v>
          </cell>
        </row>
        <row r="1016">
          <cell r="BQ1016">
            <v>0</v>
          </cell>
        </row>
        <row r="1017">
          <cell r="BQ1017">
            <v>0</v>
          </cell>
        </row>
        <row r="1018">
          <cell r="BQ1018">
            <v>0</v>
          </cell>
        </row>
        <row r="1019">
          <cell r="BQ1019">
            <v>0</v>
          </cell>
        </row>
        <row r="1020">
          <cell r="BQ1020">
            <v>0</v>
          </cell>
        </row>
        <row r="1021">
          <cell r="BQ1021">
            <v>0</v>
          </cell>
        </row>
        <row r="1022">
          <cell r="BQ1022">
            <v>0</v>
          </cell>
        </row>
        <row r="1023">
          <cell r="BQ1023">
            <v>0</v>
          </cell>
        </row>
        <row r="1024">
          <cell r="BQ1024">
            <v>0</v>
          </cell>
        </row>
        <row r="1025">
          <cell r="BQ1025">
            <v>0</v>
          </cell>
        </row>
        <row r="1026">
          <cell r="BQ1026">
            <v>0</v>
          </cell>
        </row>
        <row r="1027">
          <cell r="BQ1027">
            <v>0</v>
          </cell>
        </row>
        <row r="1028">
          <cell r="BQ1028">
            <v>0</v>
          </cell>
        </row>
        <row r="1029">
          <cell r="BQ1029">
            <v>0</v>
          </cell>
        </row>
        <row r="1030">
          <cell r="BQ1030">
            <v>0</v>
          </cell>
        </row>
        <row r="1031">
          <cell r="BQ1031">
            <v>0</v>
          </cell>
        </row>
        <row r="1032">
          <cell r="BQ1032">
            <v>0</v>
          </cell>
        </row>
        <row r="1033">
          <cell r="BQ1033">
            <v>0</v>
          </cell>
        </row>
        <row r="1034">
          <cell r="BQ1034">
            <v>0</v>
          </cell>
        </row>
        <row r="1035">
          <cell r="BQ1035">
            <v>0</v>
          </cell>
        </row>
        <row r="1036">
          <cell r="BQ1036">
            <v>0</v>
          </cell>
        </row>
        <row r="1037">
          <cell r="BQ1037">
            <v>0</v>
          </cell>
        </row>
        <row r="1038">
          <cell r="BQ1038">
            <v>0</v>
          </cell>
        </row>
        <row r="1039">
          <cell r="BQ1039">
            <v>0</v>
          </cell>
        </row>
        <row r="1040">
          <cell r="BQ1040">
            <v>0</v>
          </cell>
        </row>
        <row r="1041">
          <cell r="BQ1041">
            <v>0</v>
          </cell>
        </row>
        <row r="1042">
          <cell r="BQ1042">
            <v>0</v>
          </cell>
        </row>
        <row r="1043">
          <cell r="BQ1043">
            <v>0</v>
          </cell>
        </row>
        <row r="1044">
          <cell r="BQ1044">
            <v>0</v>
          </cell>
        </row>
        <row r="1045">
          <cell r="BQ1045">
            <v>0</v>
          </cell>
        </row>
        <row r="1046">
          <cell r="BQ1046">
            <v>0</v>
          </cell>
        </row>
        <row r="1047">
          <cell r="BQ1047">
            <v>0</v>
          </cell>
        </row>
        <row r="1048">
          <cell r="BQ1048">
            <v>0</v>
          </cell>
        </row>
        <row r="1049">
          <cell r="BQ1049">
            <v>0</v>
          </cell>
        </row>
        <row r="1050">
          <cell r="BQ1050">
            <v>0</v>
          </cell>
        </row>
        <row r="1051">
          <cell r="BQ1051">
            <v>0</v>
          </cell>
        </row>
        <row r="1052">
          <cell r="BQ1052">
            <v>0</v>
          </cell>
        </row>
        <row r="1053">
          <cell r="BQ1053">
            <v>0</v>
          </cell>
        </row>
        <row r="1054">
          <cell r="BQ1054">
            <v>0</v>
          </cell>
        </row>
        <row r="1055">
          <cell r="BQ1055">
            <v>0</v>
          </cell>
        </row>
        <row r="1056">
          <cell r="BQ1056">
            <v>0</v>
          </cell>
        </row>
        <row r="1057">
          <cell r="BQ1057">
            <v>0</v>
          </cell>
        </row>
        <row r="1058">
          <cell r="BQ1058">
            <v>0</v>
          </cell>
        </row>
        <row r="1059">
          <cell r="BQ1059">
            <v>0</v>
          </cell>
        </row>
        <row r="1060">
          <cell r="BQ1060">
            <v>0</v>
          </cell>
        </row>
        <row r="1061">
          <cell r="BQ1061">
            <v>0</v>
          </cell>
        </row>
        <row r="1062">
          <cell r="BQ1062">
            <v>0</v>
          </cell>
        </row>
        <row r="1063">
          <cell r="BQ1063">
            <v>0</v>
          </cell>
        </row>
        <row r="1064">
          <cell r="BQ1064">
            <v>0</v>
          </cell>
        </row>
        <row r="1065">
          <cell r="BQ1065">
            <v>0</v>
          </cell>
        </row>
        <row r="1066">
          <cell r="BQ1066">
            <v>0</v>
          </cell>
        </row>
        <row r="1067">
          <cell r="BQ1067">
            <v>0</v>
          </cell>
        </row>
        <row r="1068">
          <cell r="BQ1068">
            <v>0</v>
          </cell>
        </row>
        <row r="1069">
          <cell r="BQ1069">
            <v>0</v>
          </cell>
        </row>
        <row r="1070">
          <cell r="BQ1070">
            <v>0</v>
          </cell>
        </row>
        <row r="1071">
          <cell r="BQ1071">
            <v>0</v>
          </cell>
        </row>
        <row r="1072">
          <cell r="BQ1072">
            <v>0</v>
          </cell>
        </row>
        <row r="1073">
          <cell r="BQ1073">
            <v>0</v>
          </cell>
        </row>
        <row r="1074">
          <cell r="BQ1074">
            <v>0</v>
          </cell>
        </row>
        <row r="1075">
          <cell r="BQ1075">
            <v>0</v>
          </cell>
        </row>
        <row r="1076">
          <cell r="BQ1076">
            <v>0</v>
          </cell>
        </row>
        <row r="1077">
          <cell r="BQ1077">
            <v>0</v>
          </cell>
        </row>
        <row r="1078">
          <cell r="BQ1078">
            <v>0</v>
          </cell>
        </row>
        <row r="1079">
          <cell r="BQ1079">
            <v>0</v>
          </cell>
        </row>
        <row r="1080">
          <cell r="BQ1080">
            <v>0</v>
          </cell>
        </row>
        <row r="1081">
          <cell r="BQ1081">
            <v>0</v>
          </cell>
        </row>
        <row r="1082">
          <cell r="BQ1082">
            <v>0</v>
          </cell>
        </row>
        <row r="1083">
          <cell r="BQ1083">
            <v>0</v>
          </cell>
        </row>
        <row r="1084">
          <cell r="BQ1084">
            <v>0</v>
          </cell>
        </row>
        <row r="1085">
          <cell r="BQ1085">
            <v>0</v>
          </cell>
        </row>
        <row r="1086">
          <cell r="BQ1086">
            <v>0</v>
          </cell>
        </row>
        <row r="1087">
          <cell r="BQ1087">
            <v>0</v>
          </cell>
        </row>
        <row r="1088">
          <cell r="BQ1088">
            <v>0</v>
          </cell>
        </row>
        <row r="1089">
          <cell r="BQ1089">
            <v>0</v>
          </cell>
        </row>
        <row r="1090">
          <cell r="BQ1090">
            <v>0</v>
          </cell>
        </row>
        <row r="1091">
          <cell r="BQ1091">
            <v>0</v>
          </cell>
        </row>
        <row r="1092">
          <cell r="BQ1092">
            <v>0</v>
          </cell>
        </row>
        <row r="1093">
          <cell r="BQ1093">
            <v>0</v>
          </cell>
        </row>
        <row r="1094">
          <cell r="BQ1094">
            <v>0</v>
          </cell>
        </row>
        <row r="1095">
          <cell r="BQ1095">
            <v>0</v>
          </cell>
        </row>
        <row r="1096">
          <cell r="BQ1096">
            <v>0</v>
          </cell>
        </row>
        <row r="1097">
          <cell r="BQ1097">
            <v>0</v>
          </cell>
        </row>
        <row r="1098">
          <cell r="BQ1098">
            <v>0</v>
          </cell>
        </row>
        <row r="1099">
          <cell r="BQ1099">
            <v>0</v>
          </cell>
        </row>
        <row r="1100">
          <cell r="BQ1100">
            <v>0</v>
          </cell>
        </row>
        <row r="1101">
          <cell r="BQ1101">
            <v>0</v>
          </cell>
        </row>
        <row r="1102">
          <cell r="BQ1102">
            <v>0</v>
          </cell>
        </row>
        <row r="1103">
          <cell r="BQ1103">
            <v>0</v>
          </cell>
        </row>
        <row r="1104">
          <cell r="BQ1104">
            <v>0</v>
          </cell>
        </row>
        <row r="1105">
          <cell r="BQ1105">
            <v>0</v>
          </cell>
        </row>
        <row r="1106">
          <cell r="BQ1106">
            <v>0</v>
          </cell>
        </row>
        <row r="1107">
          <cell r="BQ1107">
            <v>0</v>
          </cell>
        </row>
        <row r="1108">
          <cell r="BQ1108">
            <v>0</v>
          </cell>
        </row>
        <row r="1109">
          <cell r="BQ1109">
            <v>0</v>
          </cell>
        </row>
        <row r="1110">
          <cell r="BQ1110">
            <v>0</v>
          </cell>
        </row>
        <row r="1111">
          <cell r="BQ1111">
            <v>0</v>
          </cell>
        </row>
        <row r="1112">
          <cell r="BQ1112">
            <v>0</v>
          </cell>
        </row>
        <row r="1113">
          <cell r="BQ1113">
            <v>0</v>
          </cell>
        </row>
        <row r="1114">
          <cell r="BQ1114">
            <v>0</v>
          </cell>
        </row>
        <row r="1115">
          <cell r="BQ1115">
            <v>0</v>
          </cell>
        </row>
        <row r="1116">
          <cell r="BQ1116">
            <v>0</v>
          </cell>
        </row>
        <row r="1117">
          <cell r="BQ1117">
            <v>0</v>
          </cell>
        </row>
        <row r="1118">
          <cell r="BQ1118">
            <v>0</v>
          </cell>
        </row>
        <row r="1119">
          <cell r="BQ1119">
            <v>0</v>
          </cell>
        </row>
        <row r="1120">
          <cell r="BQ1120">
            <v>0</v>
          </cell>
        </row>
        <row r="1121">
          <cell r="BQ1121">
            <v>0</v>
          </cell>
        </row>
        <row r="1122">
          <cell r="BQ1122">
            <v>0</v>
          </cell>
        </row>
        <row r="1123">
          <cell r="BQ1123">
            <v>0</v>
          </cell>
        </row>
        <row r="1124">
          <cell r="BQ1124">
            <v>0</v>
          </cell>
        </row>
        <row r="1125">
          <cell r="BQ1125">
            <v>0</v>
          </cell>
        </row>
        <row r="1126">
          <cell r="BQ1126">
            <v>0</v>
          </cell>
        </row>
        <row r="1127">
          <cell r="BQ1127">
            <v>0</v>
          </cell>
        </row>
        <row r="1128">
          <cell r="BQ1128">
            <v>0</v>
          </cell>
        </row>
        <row r="1129">
          <cell r="BQ1129">
            <v>0</v>
          </cell>
        </row>
        <row r="1130">
          <cell r="BQ1130">
            <v>0</v>
          </cell>
        </row>
        <row r="1131">
          <cell r="BQ1131">
            <v>0</v>
          </cell>
        </row>
        <row r="1132">
          <cell r="BQ1132">
            <v>0</v>
          </cell>
        </row>
        <row r="1133">
          <cell r="BQ1133">
            <v>0</v>
          </cell>
        </row>
        <row r="1134">
          <cell r="BQ1134">
            <v>0</v>
          </cell>
        </row>
        <row r="1135">
          <cell r="BQ1135">
            <v>0</v>
          </cell>
        </row>
        <row r="1136">
          <cell r="BQ1136">
            <v>0</v>
          </cell>
        </row>
        <row r="1137">
          <cell r="BQ1137">
            <v>0</v>
          </cell>
        </row>
        <row r="1138">
          <cell r="BQ1138">
            <v>0</v>
          </cell>
        </row>
        <row r="1139">
          <cell r="BQ1139">
            <v>0</v>
          </cell>
        </row>
        <row r="1140">
          <cell r="BQ1140">
            <v>0</v>
          </cell>
        </row>
        <row r="1141">
          <cell r="BQ1141">
            <v>0</v>
          </cell>
        </row>
        <row r="1142">
          <cell r="BQ1142">
            <v>0</v>
          </cell>
        </row>
        <row r="1143">
          <cell r="BQ1143">
            <v>0</v>
          </cell>
        </row>
        <row r="1144">
          <cell r="BQ1144">
            <v>0</v>
          </cell>
        </row>
        <row r="1145">
          <cell r="BQ1145">
            <v>0</v>
          </cell>
        </row>
        <row r="1146">
          <cell r="BQ1146">
            <v>0</v>
          </cell>
        </row>
        <row r="1147">
          <cell r="BQ1147">
            <v>0</v>
          </cell>
        </row>
        <row r="1148">
          <cell r="BQ1148">
            <v>0</v>
          </cell>
        </row>
        <row r="1149">
          <cell r="BQ1149">
            <v>0</v>
          </cell>
        </row>
        <row r="1150">
          <cell r="BQ1150">
            <v>0</v>
          </cell>
        </row>
        <row r="1151">
          <cell r="BQ1151">
            <v>0</v>
          </cell>
        </row>
        <row r="1152">
          <cell r="BQ1152">
            <v>0</v>
          </cell>
        </row>
        <row r="1153">
          <cell r="BQ1153">
            <v>0</v>
          </cell>
        </row>
        <row r="1154">
          <cell r="BQ1154">
            <v>0</v>
          </cell>
        </row>
        <row r="1155">
          <cell r="BQ1155">
            <v>0</v>
          </cell>
        </row>
        <row r="1156">
          <cell r="BQ1156">
            <v>0</v>
          </cell>
        </row>
        <row r="1157">
          <cell r="BQ1157">
            <v>0</v>
          </cell>
        </row>
        <row r="1158">
          <cell r="BQ1158">
            <v>0</v>
          </cell>
        </row>
        <row r="1159">
          <cell r="BQ1159">
            <v>0</v>
          </cell>
        </row>
        <row r="1160">
          <cell r="BQ1160">
            <v>0</v>
          </cell>
        </row>
        <row r="1161">
          <cell r="BQ1161">
            <v>0</v>
          </cell>
        </row>
        <row r="1162">
          <cell r="BQ1162">
            <v>0</v>
          </cell>
        </row>
        <row r="1163">
          <cell r="BQ1163">
            <v>0</v>
          </cell>
        </row>
        <row r="1164">
          <cell r="BQ1164">
            <v>0</v>
          </cell>
        </row>
        <row r="1165">
          <cell r="BQ1165">
            <v>0</v>
          </cell>
        </row>
        <row r="1166">
          <cell r="BQ1166">
            <v>0</v>
          </cell>
        </row>
        <row r="1167">
          <cell r="BQ1167">
            <v>0</v>
          </cell>
        </row>
        <row r="1168">
          <cell r="BQ1168">
            <v>0</v>
          </cell>
        </row>
        <row r="1169">
          <cell r="BQ1169">
            <v>0</v>
          </cell>
        </row>
        <row r="1170">
          <cell r="BQ1170">
            <v>0</v>
          </cell>
        </row>
        <row r="1171">
          <cell r="BQ1171">
            <v>0</v>
          </cell>
        </row>
        <row r="1172">
          <cell r="BQ1172">
            <v>0</v>
          </cell>
        </row>
        <row r="1173">
          <cell r="BQ1173">
            <v>0</v>
          </cell>
        </row>
        <row r="1174">
          <cell r="BQ1174">
            <v>0</v>
          </cell>
        </row>
        <row r="1175">
          <cell r="BQ1175">
            <v>0</v>
          </cell>
        </row>
        <row r="1176">
          <cell r="BQ1176">
            <v>0</v>
          </cell>
        </row>
        <row r="1177">
          <cell r="BQ1177">
            <v>0</v>
          </cell>
        </row>
        <row r="1178">
          <cell r="BQ1178">
            <v>0</v>
          </cell>
        </row>
        <row r="1179">
          <cell r="BQ1179">
            <v>0</v>
          </cell>
        </row>
        <row r="1180">
          <cell r="BQ1180">
            <v>0</v>
          </cell>
        </row>
        <row r="1181">
          <cell r="BQ1181">
            <v>0</v>
          </cell>
        </row>
        <row r="1182">
          <cell r="BQ1182">
            <v>0</v>
          </cell>
        </row>
        <row r="1183">
          <cell r="BQ1183">
            <v>0</v>
          </cell>
        </row>
        <row r="1184">
          <cell r="BQ1184">
            <v>0</v>
          </cell>
        </row>
        <row r="1185">
          <cell r="BQ1185">
            <v>0</v>
          </cell>
        </row>
        <row r="1186">
          <cell r="BQ1186">
            <v>0</v>
          </cell>
        </row>
        <row r="1187">
          <cell r="BQ1187">
            <v>0</v>
          </cell>
        </row>
        <row r="1188">
          <cell r="BQ1188">
            <v>0</v>
          </cell>
        </row>
        <row r="1189">
          <cell r="BQ1189">
            <v>0</v>
          </cell>
        </row>
        <row r="1190">
          <cell r="BQ1190">
            <v>0</v>
          </cell>
        </row>
        <row r="1191">
          <cell r="BQ1191">
            <v>0</v>
          </cell>
        </row>
        <row r="1192">
          <cell r="BQ1192">
            <v>0</v>
          </cell>
        </row>
        <row r="1193">
          <cell r="BQ1193">
            <v>0</v>
          </cell>
        </row>
        <row r="1194">
          <cell r="BQ1194">
            <v>0</v>
          </cell>
        </row>
        <row r="1195">
          <cell r="BQ1195">
            <v>0</v>
          </cell>
        </row>
        <row r="1196">
          <cell r="BQ1196">
            <v>0</v>
          </cell>
        </row>
        <row r="1197">
          <cell r="BQ1197">
            <v>0</v>
          </cell>
        </row>
        <row r="1198">
          <cell r="BQ1198">
            <v>0</v>
          </cell>
        </row>
        <row r="1199">
          <cell r="BQ1199">
            <v>0</v>
          </cell>
        </row>
        <row r="1200">
          <cell r="BQ1200">
            <v>0</v>
          </cell>
        </row>
        <row r="1201">
          <cell r="BQ1201">
            <v>0</v>
          </cell>
        </row>
        <row r="1202">
          <cell r="BQ1202">
            <v>0</v>
          </cell>
        </row>
        <row r="1203">
          <cell r="BQ1203">
            <v>0</v>
          </cell>
        </row>
        <row r="1204">
          <cell r="BQ1204">
            <v>0</v>
          </cell>
        </row>
        <row r="1205">
          <cell r="BQ1205">
            <v>0</v>
          </cell>
        </row>
        <row r="1206">
          <cell r="BQ1206">
            <v>0</v>
          </cell>
        </row>
        <row r="1207">
          <cell r="BQ1207">
            <v>0</v>
          </cell>
        </row>
        <row r="1208">
          <cell r="BQ1208">
            <v>0</v>
          </cell>
        </row>
        <row r="1209">
          <cell r="BQ1209">
            <v>0</v>
          </cell>
        </row>
        <row r="1210">
          <cell r="BQ1210">
            <v>0</v>
          </cell>
        </row>
        <row r="1211">
          <cell r="BQ1211">
            <v>0</v>
          </cell>
        </row>
        <row r="1212">
          <cell r="BQ1212">
            <v>0</v>
          </cell>
        </row>
        <row r="1213">
          <cell r="BQ1213">
            <v>0</v>
          </cell>
        </row>
        <row r="1214">
          <cell r="BQ1214">
            <v>0</v>
          </cell>
        </row>
        <row r="1215">
          <cell r="BQ1215">
            <v>0</v>
          </cell>
        </row>
        <row r="1216">
          <cell r="BQ1216">
            <v>0</v>
          </cell>
        </row>
        <row r="1217">
          <cell r="BQ1217">
            <v>0</v>
          </cell>
        </row>
        <row r="1218">
          <cell r="BQ1218">
            <v>0</v>
          </cell>
        </row>
        <row r="1219">
          <cell r="BQ1219">
            <v>0</v>
          </cell>
        </row>
        <row r="1220">
          <cell r="BQ1220">
            <v>0</v>
          </cell>
        </row>
        <row r="1221">
          <cell r="BQ1221">
            <v>0</v>
          </cell>
        </row>
        <row r="1222">
          <cell r="BQ1222">
            <v>0</v>
          </cell>
        </row>
        <row r="1223">
          <cell r="BQ1223">
            <v>0</v>
          </cell>
        </row>
        <row r="1224">
          <cell r="BQ1224">
            <v>0</v>
          </cell>
        </row>
        <row r="1225">
          <cell r="BQ1225">
            <v>0</v>
          </cell>
        </row>
        <row r="1226">
          <cell r="BQ1226">
            <v>0</v>
          </cell>
        </row>
        <row r="1227">
          <cell r="BQ1227">
            <v>0</v>
          </cell>
        </row>
        <row r="1228">
          <cell r="BQ1228">
            <v>0</v>
          </cell>
        </row>
        <row r="1229">
          <cell r="BQ1229">
            <v>0</v>
          </cell>
        </row>
        <row r="1230">
          <cell r="BQ1230">
            <v>0</v>
          </cell>
        </row>
        <row r="1231">
          <cell r="BQ1231">
            <v>0</v>
          </cell>
        </row>
        <row r="1232">
          <cell r="BQ1232">
            <v>0</v>
          </cell>
        </row>
        <row r="1233">
          <cell r="BQ1233">
            <v>0</v>
          </cell>
        </row>
        <row r="1234">
          <cell r="BQ1234">
            <v>0</v>
          </cell>
        </row>
        <row r="1235">
          <cell r="BQ1235">
            <v>0</v>
          </cell>
        </row>
        <row r="1236">
          <cell r="BQ1236">
            <v>0</v>
          </cell>
        </row>
        <row r="1237">
          <cell r="BQ1237">
            <v>0</v>
          </cell>
        </row>
        <row r="1238">
          <cell r="BQ1238">
            <v>0</v>
          </cell>
        </row>
        <row r="1239">
          <cell r="BQ1239">
            <v>0</v>
          </cell>
        </row>
        <row r="1240">
          <cell r="BQ1240">
            <v>0</v>
          </cell>
        </row>
        <row r="1241">
          <cell r="BQ1241">
            <v>0</v>
          </cell>
        </row>
        <row r="1242">
          <cell r="BQ1242">
            <v>0</v>
          </cell>
        </row>
        <row r="1243">
          <cell r="BQ1243">
            <v>0</v>
          </cell>
        </row>
        <row r="1244">
          <cell r="BQ1244">
            <v>0</v>
          </cell>
        </row>
        <row r="1245">
          <cell r="BQ1245">
            <v>0</v>
          </cell>
        </row>
        <row r="1246">
          <cell r="BQ1246">
            <v>0</v>
          </cell>
        </row>
        <row r="1247">
          <cell r="BQ1247">
            <v>0</v>
          </cell>
        </row>
        <row r="1248">
          <cell r="BQ1248">
            <v>0</v>
          </cell>
        </row>
        <row r="1249">
          <cell r="BQ1249">
            <v>0</v>
          </cell>
        </row>
        <row r="1250">
          <cell r="BQ1250">
            <v>0</v>
          </cell>
        </row>
        <row r="1251">
          <cell r="BQ1251">
            <v>0</v>
          </cell>
        </row>
        <row r="1252">
          <cell r="BQ1252">
            <v>0</v>
          </cell>
        </row>
        <row r="1253">
          <cell r="BQ1253">
            <v>0</v>
          </cell>
        </row>
        <row r="1254">
          <cell r="BQ1254">
            <v>0</v>
          </cell>
        </row>
        <row r="1255">
          <cell r="BQ1255">
            <v>270034183.80000001</v>
          </cell>
        </row>
        <row r="1256">
          <cell r="BQ1256">
            <v>0</v>
          </cell>
        </row>
        <row r="1257">
          <cell r="BQ1257">
            <v>0</v>
          </cell>
        </row>
        <row r="1258">
          <cell r="BQ1258">
            <v>0</v>
          </cell>
        </row>
        <row r="1259">
          <cell r="BQ1259">
            <v>37298648.350000001</v>
          </cell>
        </row>
        <row r="1260">
          <cell r="BQ1260">
            <v>28633647.34</v>
          </cell>
        </row>
        <row r="1261">
          <cell r="BQ1261">
            <v>2069985.94</v>
          </cell>
        </row>
        <row r="1262">
          <cell r="BQ1262">
            <v>327621.26</v>
          </cell>
        </row>
        <row r="1263">
          <cell r="BQ1263">
            <v>1543766.37</v>
          </cell>
        </row>
        <row r="1264">
          <cell r="BQ1264">
            <v>1604979.74</v>
          </cell>
        </row>
        <row r="1265">
          <cell r="BQ1265">
            <v>0</v>
          </cell>
        </row>
        <row r="1266">
          <cell r="BQ1266">
            <v>0</v>
          </cell>
        </row>
        <row r="1267">
          <cell r="BQ1267">
            <v>0</v>
          </cell>
        </row>
        <row r="1268">
          <cell r="BQ1268">
            <v>0</v>
          </cell>
        </row>
        <row r="1269">
          <cell r="BQ1269">
            <v>0</v>
          </cell>
        </row>
        <row r="1270">
          <cell r="BQ1270">
            <v>0</v>
          </cell>
        </row>
        <row r="1271">
          <cell r="BQ1271">
            <v>0</v>
          </cell>
        </row>
        <row r="1272">
          <cell r="BQ1272">
            <v>0</v>
          </cell>
        </row>
        <row r="1273">
          <cell r="BQ1273">
            <v>0</v>
          </cell>
        </row>
        <row r="1274">
          <cell r="BQ1274">
            <v>0</v>
          </cell>
        </row>
        <row r="1275">
          <cell r="BQ1275">
            <v>0</v>
          </cell>
        </row>
        <row r="1276">
          <cell r="BQ1276">
            <v>0</v>
          </cell>
        </row>
        <row r="1277">
          <cell r="BQ1277">
            <v>0</v>
          </cell>
        </row>
        <row r="1278">
          <cell r="BQ1278">
            <v>0</v>
          </cell>
        </row>
        <row r="1279">
          <cell r="BQ1279">
            <v>0</v>
          </cell>
        </row>
        <row r="1280">
          <cell r="BQ1280">
            <v>0</v>
          </cell>
        </row>
        <row r="1281">
          <cell r="BQ1281">
            <v>0</v>
          </cell>
        </row>
        <row r="1282">
          <cell r="BQ1282">
            <v>0</v>
          </cell>
        </row>
        <row r="1283">
          <cell r="BQ1283">
            <v>0</v>
          </cell>
        </row>
        <row r="1284">
          <cell r="BQ1284">
            <v>0</v>
          </cell>
        </row>
        <row r="1285">
          <cell r="BQ1285">
            <v>0</v>
          </cell>
        </row>
        <row r="1286">
          <cell r="BQ1286">
            <v>0</v>
          </cell>
        </row>
        <row r="1287">
          <cell r="BQ1287">
            <v>0</v>
          </cell>
        </row>
        <row r="1288">
          <cell r="BQ1288">
            <v>0</v>
          </cell>
        </row>
        <row r="1289">
          <cell r="BQ1289">
            <v>0</v>
          </cell>
        </row>
        <row r="1290">
          <cell r="BQ1290">
            <v>0</v>
          </cell>
        </row>
        <row r="1291">
          <cell r="BQ1291">
            <v>0</v>
          </cell>
        </row>
        <row r="1292">
          <cell r="BQ1292">
            <v>0</v>
          </cell>
        </row>
        <row r="1293">
          <cell r="BQ1293">
            <v>0</v>
          </cell>
        </row>
        <row r="1294">
          <cell r="BQ1294">
            <v>0</v>
          </cell>
        </row>
        <row r="1295">
          <cell r="BQ1295">
            <v>0</v>
          </cell>
        </row>
        <row r="1296">
          <cell r="BQ1296">
            <v>0</v>
          </cell>
        </row>
        <row r="1297">
          <cell r="BQ1297">
            <v>0</v>
          </cell>
        </row>
        <row r="1298">
          <cell r="BQ1298">
            <v>0</v>
          </cell>
        </row>
        <row r="1299">
          <cell r="BQ1299">
            <v>0</v>
          </cell>
        </row>
        <row r="1300">
          <cell r="BQ1300">
            <v>0</v>
          </cell>
        </row>
        <row r="1301">
          <cell r="BQ1301">
            <v>0</v>
          </cell>
        </row>
        <row r="1302">
          <cell r="BQ1302">
            <v>0</v>
          </cell>
        </row>
        <row r="1303">
          <cell r="BQ1303">
            <v>0</v>
          </cell>
        </row>
        <row r="1304">
          <cell r="BQ1304">
            <v>0</v>
          </cell>
        </row>
        <row r="1305">
          <cell r="BQ1305">
            <v>0</v>
          </cell>
        </row>
        <row r="1306">
          <cell r="BQ1306">
            <v>0</v>
          </cell>
        </row>
        <row r="1307">
          <cell r="BQ1307">
            <v>0</v>
          </cell>
        </row>
        <row r="1308">
          <cell r="BQ1308">
            <v>0</v>
          </cell>
        </row>
        <row r="1309">
          <cell r="BQ1309">
            <v>0</v>
          </cell>
        </row>
        <row r="1310">
          <cell r="BQ1310">
            <v>0</v>
          </cell>
        </row>
        <row r="1311">
          <cell r="BQ1311">
            <v>0</v>
          </cell>
        </row>
        <row r="1312">
          <cell r="BQ1312">
            <v>0</v>
          </cell>
        </row>
        <row r="1313">
          <cell r="BQ1313">
            <v>0</v>
          </cell>
        </row>
        <row r="1314">
          <cell r="BQ1314">
            <v>0</v>
          </cell>
        </row>
        <row r="1315">
          <cell r="BQ1315">
            <v>0</v>
          </cell>
        </row>
        <row r="1316">
          <cell r="BQ1316">
            <v>0</v>
          </cell>
        </row>
        <row r="1317">
          <cell r="BQ1317">
            <v>0</v>
          </cell>
        </row>
        <row r="1318">
          <cell r="BQ1318">
            <v>0</v>
          </cell>
        </row>
        <row r="1319">
          <cell r="BQ1319">
            <v>0</v>
          </cell>
        </row>
        <row r="1320">
          <cell r="BQ1320">
            <v>0</v>
          </cell>
        </row>
        <row r="1321">
          <cell r="BQ1321">
            <v>0</v>
          </cell>
        </row>
        <row r="1322">
          <cell r="BQ1322">
            <v>0</v>
          </cell>
        </row>
        <row r="1323">
          <cell r="BQ1323">
            <v>0</v>
          </cell>
        </row>
        <row r="1324">
          <cell r="BQ1324">
            <v>0</v>
          </cell>
        </row>
        <row r="1325">
          <cell r="BQ1325">
            <v>0</v>
          </cell>
        </row>
        <row r="1326">
          <cell r="BQ1326">
            <v>0</v>
          </cell>
        </row>
        <row r="1327">
          <cell r="BQ1327">
            <v>0</v>
          </cell>
        </row>
        <row r="1328">
          <cell r="BQ1328">
            <v>0</v>
          </cell>
        </row>
        <row r="1329">
          <cell r="BQ1329">
            <v>0</v>
          </cell>
        </row>
        <row r="1330">
          <cell r="BQ1330">
            <v>0</v>
          </cell>
        </row>
        <row r="1331">
          <cell r="BQ1331">
            <v>0</v>
          </cell>
        </row>
        <row r="1332">
          <cell r="BQ1332">
            <v>0</v>
          </cell>
        </row>
        <row r="1333">
          <cell r="BQ1333">
            <v>0</v>
          </cell>
        </row>
        <row r="1334">
          <cell r="BQ1334">
            <v>0</v>
          </cell>
        </row>
        <row r="1335">
          <cell r="BQ1335">
            <v>0</v>
          </cell>
        </row>
        <row r="1336">
          <cell r="BQ1336">
            <v>0</v>
          </cell>
        </row>
        <row r="1337">
          <cell r="BQ1337">
            <v>0</v>
          </cell>
        </row>
        <row r="1338">
          <cell r="BQ1338">
            <v>0</v>
          </cell>
        </row>
        <row r="1339">
          <cell r="BQ1339">
            <v>0</v>
          </cell>
        </row>
        <row r="1340">
          <cell r="BQ1340">
            <v>0</v>
          </cell>
        </row>
        <row r="1341">
          <cell r="BQ1341">
            <v>0</v>
          </cell>
        </row>
        <row r="1342">
          <cell r="BQ1342">
            <v>0</v>
          </cell>
        </row>
        <row r="1343">
          <cell r="BQ1343">
            <v>0</v>
          </cell>
        </row>
        <row r="1344">
          <cell r="BQ1344">
            <v>0</v>
          </cell>
        </row>
        <row r="1345">
          <cell r="BQ1345">
            <v>0</v>
          </cell>
        </row>
        <row r="1346">
          <cell r="BQ1346">
            <v>0</v>
          </cell>
        </row>
        <row r="1347">
          <cell r="BQ1347">
            <v>0</v>
          </cell>
        </row>
        <row r="1348">
          <cell r="BQ1348">
            <v>0</v>
          </cell>
        </row>
        <row r="1349">
          <cell r="BQ1349">
            <v>0</v>
          </cell>
        </row>
        <row r="1350">
          <cell r="BQ1350">
            <v>0</v>
          </cell>
        </row>
        <row r="1351">
          <cell r="BQ1351">
            <v>0</v>
          </cell>
        </row>
        <row r="1352">
          <cell r="BQ1352">
            <v>0</v>
          </cell>
        </row>
        <row r="1353">
          <cell r="BQ1353">
            <v>0</v>
          </cell>
        </row>
        <row r="1354">
          <cell r="BQ1354">
            <v>0</v>
          </cell>
        </row>
        <row r="1355">
          <cell r="BQ1355">
            <v>0</v>
          </cell>
        </row>
        <row r="1356">
          <cell r="BQ1356">
            <v>0</v>
          </cell>
        </row>
        <row r="1357">
          <cell r="BQ1357">
            <v>0</v>
          </cell>
        </row>
        <row r="1358">
          <cell r="BQ1358">
            <v>0</v>
          </cell>
        </row>
        <row r="1359">
          <cell r="BQ1359">
            <v>0</v>
          </cell>
        </row>
        <row r="1360">
          <cell r="BQ1360">
            <v>0</v>
          </cell>
        </row>
        <row r="1361">
          <cell r="BQ1361">
            <v>0</v>
          </cell>
        </row>
        <row r="1362">
          <cell r="BQ1362">
            <v>0</v>
          </cell>
        </row>
        <row r="1363">
          <cell r="BQ1363">
            <v>0</v>
          </cell>
        </row>
        <row r="1364">
          <cell r="BQ1364">
            <v>0</v>
          </cell>
        </row>
        <row r="1365">
          <cell r="BQ1365">
            <v>0</v>
          </cell>
        </row>
        <row r="1366">
          <cell r="BQ1366">
            <v>0</v>
          </cell>
        </row>
        <row r="1367">
          <cell r="BQ1367">
            <v>0</v>
          </cell>
        </row>
        <row r="1368">
          <cell r="BQ1368">
            <v>0</v>
          </cell>
        </row>
        <row r="1369">
          <cell r="BQ1369">
            <v>0</v>
          </cell>
        </row>
        <row r="1370">
          <cell r="BQ1370">
            <v>0</v>
          </cell>
        </row>
        <row r="1371">
          <cell r="BQ1371">
            <v>0</v>
          </cell>
        </row>
        <row r="1372">
          <cell r="BQ1372">
            <v>0</v>
          </cell>
        </row>
        <row r="1373">
          <cell r="BQ1373">
            <v>0</v>
          </cell>
        </row>
        <row r="1374">
          <cell r="BQ1374">
            <v>0</v>
          </cell>
        </row>
        <row r="1375">
          <cell r="BQ1375">
            <v>0</v>
          </cell>
        </row>
        <row r="1376">
          <cell r="BQ1376">
            <v>0</v>
          </cell>
        </row>
        <row r="1377">
          <cell r="BQ1377">
            <v>0</v>
          </cell>
        </row>
        <row r="1378">
          <cell r="BQ1378">
            <v>0</v>
          </cell>
        </row>
        <row r="1379">
          <cell r="BQ1379">
            <v>0</v>
          </cell>
        </row>
        <row r="1380">
          <cell r="BQ1380">
            <v>0</v>
          </cell>
        </row>
        <row r="1381">
          <cell r="BQ1381">
            <v>0</v>
          </cell>
        </row>
        <row r="1382">
          <cell r="BQ1382">
            <v>0</v>
          </cell>
        </row>
        <row r="1383">
          <cell r="BQ1383">
            <v>0</v>
          </cell>
        </row>
        <row r="1384">
          <cell r="BQ1384">
            <v>0</v>
          </cell>
        </row>
        <row r="1385">
          <cell r="BQ1385">
            <v>0</v>
          </cell>
        </row>
        <row r="1386">
          <cell r="BQ1386">
            <v>0</v>
          </cell>
        </row>
        <row r="1387">
          <cell r="BQ1387">
            <v>0</v>
          </cell>
        </row>
        <row r="1388">
          <cell r="BQ1388">
            <v>0</v>
          </cell>
        </row>
        <row r="1389">
          <cell r="BQ1389">
            <v>0</v>
          </cell>
        </row>
        <row r="1390">
          <cell r="BQ1390">
            <v>0</v>
          </cell>
        </row>
        <row r="1391">
          <cell r="BQ1391">
            <v>0</v>
          </cell>
        </row>
        <row r="1392">
          <cell r="BQ1392">
            <v>0</v>
          </cell>
        </row>
        <row r="1393">
          <cell r="BQ1393">
            <v>0</v>
          </cell>
        </row>
        <row r="1394">
          <cell r="BQ1394">
            <v>0</v>
          </cell>
        </row>
        <row r="1395">
          <cell r="BQ1395">
            <v>0</v>
          </cell>
        </row>
        <row r="1396">
          <cell r="BQ1396">
            <v>0</v>
          </cell>
        </row>
        <row r="1397">
          <cell r="BQ1397">
            <v>0</v>
          </cell>
        </row>
        <row r="1398">
          <cell r="BQ1398">
            <v>0</v>
          </cell>
        </row>
        <row r="1399">
          <cell r="BQ1399">
            <v>0</v>
          </cell>
        </row>
        <row r="1400">
          <cell r="BQ1400">
            <v>0</v>
          </cell>
        </row>
        <row r="1401">
          <cell r="BQ1401">
            <v>0</v>
          </cell>
        </row>
        <row r="1402">
          <cell r="BQ1402">
            <v>0</v>
          </cell>
        </row>
        <row r="1403">
          <cell r="BQ1403">
            <v>0</v>
          </cell>
        </row>
        <row r="1404">
          <cell r="BQ1404">
            <v>0</v>
          </cell>
        </row>
        <row r="1405">
          <cell r="BQ1405">
            <v>0</v>
          </cell>
        </row>
        <row r="1406">
          <cell r="BQ1406">
            <v>0</v>
          </cell>
        </row>
        <row r="1407">
          <cell r="BQ1407">
            <v>0</v>
          </cell>
        </row>
        <row r="1408">
          <cell r="BQ1408">
            <v>0</v>
          </cell>
        </row>
        <row r="1409">
          <cell r="BQ1409">
            <v>0</v>
          </cell>
        </row>
        <row r="1410">
          <cell r="BQ1410">
            <v>0</v>
          </cell>
        </row>
        <row r="1411">
          <cell r="BQ1411">
            <v>0</v>
          </cell>
        </row>
        <row r="1412">
          <cell r="BQ1412">
            <v>0</v>
          </cell>
        </row>
        <row r="1413">
          <cell r="BQ1413">
            <v>0</v>
          </cell>
        </row>
        <row r="1414">
          <cell r="BQ1414">
            <v>0</v>
          </cell>
        </row>
        <row r="1415">
          <cell r="BQ1415">
            <v>0</v>
          </cell>
        </row>
        <row r="1416">
          <cell r="BQ1416">
            <v>0</v>
          </cell>
        </row>
        <row r="1417">
          <cell r="BQ1417">
            <v>0</v>
          </cell>
        </row>
        <row r="1418">
          <cell r="BQ1418">
            <v>0</v>
          </cell>
        </row>
        <row r="1419">
          <cell r="BQ1419">
            <v>0</v>
          </cell>
        </row>
        <row r="1420">
          <cell r="BQ1420">
            <v>0</v>
          </cell>
        </row>
        <row r="1421">
          <cell r="BQ1421">
            <v>0</v>
          </cell>
        </row>
        <row r="1422">
          <cell r="BQ1422">
            <v>0</v>
          </cell>
        </row>
        <row r="1423">
          <cell r="BQ1423">
            <v>0</v>
          </cell>
        </row>
        <row r="1424">
          <cell r="BQ1424">
            <v>0</v>
          </cell>
        </row>
        <row r="1425">
          <cell r="BQ1425">
            <v>0</v>
          </cell>
        </row>
        <row r="1426">
          <cell r="BQ1426">
            <v>0</v>
          </cell>
        </row>
        <row r="1427">
          <cell r="BQ1427">
            <v>0</v>
          </cell>
        </row>
        <row r="1428">
          <cell r="BQ1428">
            <v>0</v>
          </cell>
        </row>
        <row r="1429">
          <cell r="BQ1429">
            <v>0</v>
          </cell>
        </row>
        <row r="1430">
          <cell r="BQ1430">
            <v>0</v>
          </cell>
        </row>
        <row r="1431">
          <cell r="BQ1431">
            <v>0</v>
          </cell>
        </row>
        <row r="1432">
          <cell r="BQ1432">
            <v>0</v>
          </cell>
        </row>
        <row r="1433">
          <cell r="BQ1433">
            <v>0</v>
          </cell>
        </row>
        <row r="1434">
          <cell r="BQ1434">
            <v>0</v>
          </cell>
        </row>
        <row r="1435">
          <cell r="BQ1435">
            <v>0</v>
          </cell>
        </row>
        <row r="1436">
          <cell r="BQ1436">
            <v>0</v>
          </cell>
        </row>
        <row r="1437">
          <cell r="BQ1437">
            <v>0</v>
          </cell>
        </row>
        <row r="1438">
          <cell r="BQ1438">
            <v>0</v>
          </cell>
        </row>
        <row r="1439">
          <cell r="BQ1439">
            <v>0</v>
          </cell>
        </row>
        <row r="1440">
          <cell r="BQ1440">
            <v>0</v>
          </cell>
        </row>
        <row r="1441">
          <cell r="BQ1441">
            <v>0</v>
          </cell>
        </row>
        <row r="1442">
          <cell r="BQ1442">
            <v>0</v>
          </cell>
        </row>
        <row r="1443">
          <cell r="BQ1443">
            <v>0</v>
          </cell>
        </row>
        <row r="1444">
          <cell r="BQ1444">
            <v>0</v>
          </cell>
        </row>
        <row r="1445">
          <cell r="BQ1445">
            <v>0</v>
          </cell>
        </row>
        <row r="1446">
          <cell r="BQ1446">
            <v>0</v>
          </cell>
        </row>
        <row r="1447">
          <cell r="BQ1447">
            <v>0</v>
          </cell>
        </row>
        <row r="1448">
          <cell r="BQ1448">
            <v>0</v>
          </cell>
        </row>
        <row r="1449">
          <cell r="BQ1449">
            <v>0</v>
          </cell>
        </row>
        <row r="1450">
          <cell r="BQ1450">
            <v>0</v>
          </cell>
        </row>
        <row r="1451">
          <cell r="BQ1451">
            <v>0</v>
          </cell>
        </row>
        <row r="1452">
          <cell r="BQ1452">
            <v>0</v>
          </cell>
        </row>
        <row r="1453">
          <cell r="BQ1453">
            <v>0</v>
          </cell>
        </row>
        <row r="1454">
          <cell r="BQ1454">
            <v>0</v>
          </cell>
        </row>
        <row r="1455">
          <cell r="BQ1455">
            <v>0</v>
          </cell>
        </row>
        <row r="1456">
          <cell r="BQ1456">
            <v>0</v>
          </cell>
        </row>
        <row r="1457">
          <cell r="BQ1457">
            <v>0</v>
          </cell>
        </row>
        <row r="1458">
          <cell r="BQ1458">
            <v>0</v>
          </cell>
        </row>
        <row r="1459">
          <cell r="BQ1459">
            <v>0</v>
          </cell>
        </row>
        <row r="1460">
          <cell r="BQ1460">
            <v>0</v>
          </cell>
        </row>
        <row r="1461">
          <cell r="BQ1461">
            <v>0</v>
          </cell>
        </row>
        <row r="1462">
          <cell r="BQ1462">
            <v>0</v>
          </cell>
        </row>
        <row r="1463">
          <cell r="BQ1463">
            <v>0</v>
          </cell>
        </row>
        <row r="1464">
          <cell r="BQ1464">
            <v>0</v>
          </cell>
        </row>
        <row r="1465">
          <cell r="BQ1465">
            <v>0</v>
          </cell>
        </row>
        <row r="1466">
          <cell r="BQ1466">
            <v>0</v>
          </cell>
        </row>
        <row r="1467">
          <cell r="BQ1467">
            <v>0</v>
          </cell>
        </row>
        <row r="1468">
          <cell r="BQ1468">
            <v>0</v>
          </cell>
        </row>
        <row r="1469">
          <cell r="BQ1469">
            <v>0</v>
          </cell>
        </row>
        <row r="1470">
          <cell r="BQ1470">
            <v>0</v>
          </cell>
        </row>
        <row r="1471">
          <cell r="BQ1471">
            <v>0</v>
          </cell>
        </row>
        <row r="1472">
          <cell r="BQ1472">
            <v>0</v>
          </cell>
        </row>
        <row r="1473">
          <cell r="BQ1473">
            <v>0</v>
          </cell>
        </row>
        <row r="1474">
          <cell r="BQ1474">
            <v>0</v>
          </cell>
        </row>
        <row r="1475">
          <cell r="BQ1475">
            <v>0</v>
          </cell>
        </row>
        <row r="1476">
          <cell r="BQ1476">
            <v>0</v>
          </cell>
        </row>
        <row r="1477">
          <cell r="BQ1477">
            <v>0</v>
          </cell>
        </row>
        <row r="1478">
          <cell r="BQ1478">
            <v>0</v>
          </cell>
        </row>
        <row r="1479">
          <cell r="BQ1479">
            <v>0</v>
          </cell>
        </row>
        <row r="1480">
          <cell r="BQ1480">
            <v>0</v>
          </cell>
        </row>
        <row r="1481">
          <cell r="BQ1481">
            <v>0</v>
          </cell>
        </row>
        <row r="1482">
          <cell r="BQ1482">
            <v>0</v>
          </cell>
        </row>
        <row r="1483">
          <cell r="BQ1483">
            <v>0</v>
          </cell>
        </row>
        <row r="1484">
          <cell r="BQ1484">
            <v>0</v>
          </cell>
        </row>
        <row r="1485">
          <cell r="BQ1485">
            <v>0</v>
          </cell>
        </row>
        <row r="1486">
          <cell r="BQ1486">
            <v>0</v>
          </cell>
        </row>
        <row r="1487">
          <cell r="BQ1487">
            <v>0</v>
          </cell>
        </row>
        <row r="1488">
          <cell r="BQ1488">
            <v>0</v>
          </cell>
        </row>
        <row r="1489">
          <cell r="BQ1489">
            <v>0</v>
          </cell>
        </row>
        <row r="1490">
          <cell r="BQ1490">
            <v>0</v>
          </cell>
        </row>
        <row r="1491">
          <cell r="BQ1491">
            <v>0</v>
          </cell>
        </row>
        <row r="1492">
          <cell r="BQ1492">
            <v>0</v>
          </cell>
        </row>
        <row r="1493">
          <cell r="BQ1493">
            <v>0</v>
          </cell>
        </row>
        <row r="1494">
          <cell r="BQ1494">
            <v>0</v>
          </cell>
        </row>
        <row r="1495">
          <cell r="BQ1495">
            <v>0</v>
          </cell>
        </row>
        <row r="1496">
          <cell r="BQ1496">
            <v>0</v>
          </cell>
        </row>
        <row r="1497">
          <cell r="BQ1497">
            <v>0</v>
          </cell>
        </row>
        <row r="1498">
          <cell r="BQ1498">
            <v>0</v>
          </cell>
        </row>
        <row r="1499">
          <cell r="BQ1499">
            <v>0</v>
          </cell>
        </row>
        <row r="1500">
          <cell r="BQ1500">
            <v>0</v>
          </cell>
        </row>
        <row r="1501">
          <cell r="BQ1501">
            <v>0</v>
          </cell>
        </row>
        <row r="1502">
          <cell r="BQ1502">
            <v>0</v>
          </cell>
        </row>
        <row r="1503">
          <cell r="BQ1503">
            <v>0</v>
          </cell>
        </row>
        <row r="1504">
          <cell r="BQ1504">
            <v>0</v>
          </cell>
        </row>
        <row r="1505">
          <cell r="BQ1505">
            <v>0</v>
          </cell>
        </row>
        <row r="1506">
          <cell r="BQ1506">
            <v>0</v>
          </cell>
        </row>
        <row r="1507">
          <cell r="BQ1507">
            <v>0</v>
          </cell>
        </row>
        <row r="1508">
          <cell r="BQ1508">
            <v>0</v>
          </cell>
        </row>
        <row r="1509">
          <cell r="BQ1509">
            <v>0</v>
          </cell>
        </row>
        <row r="1510">
          <cell r="BQ1510">
            <v>0</v>
          </cell>
        </row>
        <row r="1511">
          <cell r="BQ1511">
            <v>0</v>
          </cell>
        </row>
        <row r="1512">
          <cell r="BQ1512">
            <v>0</v>
          </cell>
        </row>
        <row r="1513">
          <cell r="BQ1513">
            <v>0</v>
          </cell>
        </row>
        <row r="1514">
          <cell r="BQ1514">
            <v>0</v>
          </cell>
        </row>
        <row r="1515">
          <cell r="BQ1515">
            <v>0</v>
          </cell>
        </row>
        <row r="1516">
          <cell r="BQ1516">
            <v>0</v>
          </cell>
        </row>
        <row r="1517">
          <cell r="BQ1517">
            <v>0</v>
          </cell>
        </row>
        <row r="1518">
          <cell r="BQ1518">
            <v>0</v>
          </cell>
        </row>
        <row r="1519">
          <cell r="BQ1519">
            <v>0</v>
          </cell>
        </row>
        <row r="1520">
          <cell r="BQ1520">
            <v>0</v>
          </cell>
        </row>
        <row r="1521">
          <cell r="BQ1521">
            <v>0</v>
          </cell>
        </row>
        <row r="1522">
          <cell r="BQ1522">
            <v>0</v>
          </cell>
        </row>
        <row r="1523">
          <cell r="BQ1523">
            <v>0</v>
          </cell>
        </row>
        <row r="1524">
          <cell r="BQ1524">
            <v>0</v>
          </cell>
        </row>
        <row r="1525">
          <cell r="BQ1525">
            <v>0</v>
          </cell>
        </row>
        <row r="1526">
          <cell r="BQ1526">
            <v>0</v>
          </cell>
        </row>
        <row r="1527">
          <cell r="BQ1527">
            <v>0</v>
          </cell>
        </row>
        <row r="1528">
          <cell r="BQ1528">
            <v>0</v>
          </cell>
        </row>
        <row r="1529">
          <cell r="BQ1529">
            <v>0</v>
          </cell>
        </row>
        <row r="1530">
          <cell r="BQ1530">
            <v>0</v>
          </cell>
        </row>
        <row r="1531">
          <cell r="BQ1531">
            <v>0</v>
          </cell>
        </row>
        <row r="1532">
          <cell r="BQ1532">
            <v>0</v>
          </cell>
        </row>
        <row r="1533">
          <cell r="BQ1533">
            <v>0</v>
          </cell>
        </row>
      </sheetData>
      <sheetData sheetId="4"/>
      <sheetData sheetId="5"/>
      <sheetData sheetId="6"/>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REPORT"/>
      <sheetName val="BAL"/>
      <sheetName val="P&amp;L"/>
      <sheetName val="NOTES "/>
      <sheetName val="SUP.INFO"/>
      <sheetName val="DBMortgage"/>
      <sheetName val="A"/>
      <sheetName val="Model Assumptions"/>
      <sheetName val="ASSUM"/>
      <sheetName val="LBO OUT"/>
      <sheetName val="Summary Detail"/>
      <sheetName val="Access Data"/>
      <sheetName val="Summary"/>
      <sheetName val="Development"/>
      <sheetName val="Quarterly LAND Proforma"/>
    </sheetNames>
    <sheetDataSet>
      <sheetData sheetId="0">
        <row r="1">
          <cell r="B1" t="str">
            <v>BRE Thames Exchange B.V.</v>
          </cell>
        </row>
        <row r="2">
          <cell r="B2" t="str">
            <v>Amsterdam</v>
          </cell>
        </row>
        <row r="4">
          <cell r="B4" t="str">
            <v>2001</v>
          </cell>
        </row>
        <row r="5">
          <cell r="B5" t="str">
            <v>2000</v>
          </cell>
        </row>
      </sheetData>
      <sheetData sheetId="1">
        <row r="30">
          <cell r="D30">
            <v>-59135</v>
          </cell>
        </row>
      </sheetData>
      <sheetData sheetId="2">
        <row r="48">
          <cell r="F48">
            <v>76440000</v>
          </cell>
        </row>
      </sheetData>
      <sheetData sheetId="3"/>
      <sheetData sheetId="4"/>
      <sheetData sheetId="5">
        <row r="30">
          <cell r="D30">
            <v>-59135</v>
          </cell>
          <cell r="F30">
            <v>-292480</v>
          </cell>
        </row>
      </sheetData>
      <sheetData sheetId="6">
        <row r="48">
          <cell r="F48">
            <v>76440000</v>
          </cell>
          <cell r="H48">
            <v>76440000</v>
          </cell>
        </row>
        <row r="62">
          <cell r="F62">
            <v>1520741</v>
          </cell>
          <cell r="H62">
            <v>1602718</v>
          </cell>
        </row>
        <row r="75">
          <cell r="H75">
            <v>17461</v>
          </cell>
        </row>
        <row r="76">
          <cell r="H76">
            <v>9994970</v>
          </cell>
        </row>
        <row r="77">
          <cell r="H77">
            <v>-292480</v>
          </cell>
        </row>
        <row r="92">
          <cell r="F92">
            <v>65694596</v>
          </cell>
          <cell r="H92">
            <v>65694596</v>
          </cell>
        </row>
        <row r="112">
          <cell r="F112">
            <v>1203786</v>
          </cell>
          <cell r="H112">
            <v>1086324</v>
          </cell>
        </row>
        <row r="120">
          <cell r="F120">
            <v>0</v>
          </cell>
          <cell r="H120">
            <v>0</v>
          </cell>
        </row>
        <row r="133">
          <cell r="F133">
            <v>21528</v>
          </cell>
          <cell r="H133">
            <v>6261</v>
          </cell>
        </row>
        <row r="138">
          <cell r="F138">
            <v>6142500</v>
          </cell>
        </row>
        <row r="150">
          <cell r="F150">
            <v>5356153</v>
          </cell>
        </row>
        <row r="177">
          <cell r="F177">
            <v>367582</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Input E&amp;C Plan Site Staff"/>
      <sheetName val="Contractor Cost Rate"/>
      <sheetName val="E&amp;C Plan Matl_SC $"/>
      <sheetName val="Budget"/>
      <sheetName val="Comparison"/>
      <sheetName val="E&amp;C Plan Monthly Data"/>
      <sheetName val="PRINT TABS==&gt;"/>
      <sheetName val="Summary"/>
      <sheetName val="E&amp;C Plan Site Staff Chart"/>
      <sheetName val="Total M&amp;A Costs"/>
      <sheetName val="Site Personnel"/>
      <sheetName val="Home Office Support"/>
      <sheetName val="Non-Labor Site Exp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 STATUS"/>
      <sheetName val="SUMMARY"/>
      <sheetName val="ASSUMPTIONS"/>
      <sheetName val="GAAP FINANCIALS"/>
      <sheetName val="PROJECT TAX INC"/>
      <sheetName val="NOL'S"/>
      <sheetName val="BALANCES"/>
      <sheetName val="PARTNER INCOME"/>
      <sheetName val="RETURNS"/>
      <sheetName val="TODALLOC"/>
      <sheetName val="MONTHREV"/>
      <sheetName val="ANNUALREV2"/>
      <sheetName val="ANNUALEXP"/>
      <sheetName val="DEPREC GAAP"/>
      <sheetName val="DEPREC TAX"/>
      <sheetName val="POOLPRICE"/>
      <sheetName val="ANNUALREV"/>
      <sheetName val="MJVSCE1A"/>
      <sheetName val="98 MonthRev"/>
    </sheetNames>
    <sheetDataSet>
      <sheetData sheetId="0" refreshError="1"/>
      <sheetData sheetId="1" refreshError="1"/>
      <sheetData sheetId="2" refreshError="1"/>
      <sheetData sheetId="3" refreshError="1">
        <row r="27">
          <cell r="E27">
            <v>0.995</v>
          </cell>
        </row>
        <row r="32">
          <cell r="E32">
            <v>1</v>
          </cell>
        </row>
        <row r="49">
          <cell r="E49">
            <v>0.1792</v>
          </cell>
        </row>
        <row r="50">
          <cell r="E50">
            <v>3.1E-2</v>
          </cell>
          <cell r="J50">
            <v>1.83731</v>
          </cell>
        </row>
        <row r="51">
          <cell r="E51">
            <v>5.9999999999999995E-4</v>
          </cell>
          <cell r="J51">
            <v>2.0258400000000001</v>
          </cell>
        </row>
        <row r="52">
          <cell r="J52">
            <v>3.5989200000000001</v>
          </cell>
        </row>
        <row r="54">
          <cell r="E54">
            <v>1.78E-2</v>
          </cell>
        </row>
        <row r="55">
          <cell r="E55">
            <v>1.1000000000000001E-3</v>
          </cell>
          <cell r="J55">
            <v>3.2837999999999998</v>
          </cell>
        </row>
        <row r="56">
          <cell r="E56">
            <v>6.9999999999999999E-4</v>
          </cell>
          <cell r="J56">
            <v>2.5249999999999999</v>
          </cell>
        </row>
        <row r="57">
          <cell r="J57">
            <v>1.4104000000000001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6.2848648648648656E-2</v>
          </cell>
        </row>
      </sheetData>
      <sheetData sheetId="16"/>
      <sheetData sheetId="17" refreshError="1"/>
      <sheetData sheetId="18"/>
      <sheetData sheetId="19" refreshError="1">
        <row r="14">
          <cell r="H14">
            <v>6.2848648648648656E-2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1.6906170752324599</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8.1723282774619987E-2</v>
          </cell>
          <cell r="C39">
            <v>8.1640793532299583E-2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AEA Account"/>
      <sheetName val="Amort"/>
      <sheetName val="Invoices"/>
      <sheetName val="Chq Register"/>
      <sheetName val="Advisers List"/>
      <sheetName val="Invoice detail===&gt;"/>
      <sheetName val="Sheet1"/>
      <sheetName val="Data Invoice 2810519"/>
      <sheetName val="Sheet1 (2)"/>
    </sheetNames>
    <sheetDataSet>
      <sheetData sheetId="0"/>
      <sheetData sheetId="1"/>
      <sheetData sheetId="2"/>
      <sheetData sheetId="3"/>
      <sheetData sheetId="4"/>
      <sheetData sheetId="5">
        <row r="6">
          <cell r="B6" t="str">
            <v>Alvarez &amp; Marsal</v>
          </cell>
        </row>
        <row r="7">
          <cell r="B7" t="str">
            <v>BridgeStreet Worldwide</v>
          </cell>
        </row>
        <row r="8">
          <cell r="B8" t="str">
            <v>CDW Direct, LLC</v>
          </cell>
        </row>
        <row r="9">
          <cell r="B9" t="str">
            <v>Connexus Group LLC</v>
          </cell>
        </row>
        <row r="10">
          <cell r="B10" t="str">
            <v>DAI</v>
          </cell>
        </row>
        <row r="11">
          <cell r="B11" t="str">
            <v>Energy Security Analysis, Inc</v>
          </cell>
        </row>
        <row r="12">
          <cell r="B12" t="str">
            <v xml:space="preserve">Global Energym (GED) </v>
          </cell>
        </row>
        <row r="13">
          <cell r="B13" t="str">
            <v>HSR</v>
          </cell>
        </row>
        <row r="14">
          <cell r="B14" t="str">
            <v>Lerner and Holmes</v>
          </cell>
        </row>
        <row r="15">
          <cell r="B15" t="str">
            <v>McCarter &amp; English, LLP</v>
          </cell>
        </row>
        <row r="16">
          <cell r="B16" t="str">
            <v>McGuire Woods (billed by Shearman)</v>
          </cell>
        </row>
        <row r="17">
          <cell r="B17" t="str">
            <v>McLane, Graf, Raulerson &amp; Middleton</v>
          </cell>
        </row>
        <row r="18">
          <cell r="B18" t="str">
            <v>Mercer</v>
          </cell>
        </row>
        <row r="19">
          <cell r="B19" t="str">
            <v>Navigant Consulting</v>
          </cell>
        </row>
        <row r="20">
          <cell r="B20" t="str">
            <v>Ostrow &amp; Partners, Inc.</v>
          </cell>
        </row>
        <row r="21">
          <cell r="B21" t="str">
            <v>PA Consulting</v>
          </cell>
        </row>
        <row r="22">
          <cell r="B22" t="str">
            <v>Power Plant Professionals, LLC (P3)</v>
          </cell>
        </row>
        <row r="23">
          <cell r="B23" t="str">
            <v>R Lukas Consulting</v>
          </cell>
        </row>
        <row r="24">
          <cell r="B24" t="str">
            <v>Shearman &amp; Sterling LLP</v>
          </cell>
        </row>
        <row r="25">
          <cell r="B25" t="str">
            <v>Sigma Energy Solutions</v>
          </cell>
        </row>
        <row r="26">
          <cell r="B26" t="str">
            <v>Skadden, Arps, Slate, Meagher &amp; Flom</v>
          </cell>
        </row>
        <row r="27">
          <cell r="B27" t="str">
            <v>Hartford Insurance Company</v>
          </cell>
        </row>
        <row r="28">
          <cell r="B28" t="str">
            <v>Net Access Corporation</v>
          </cell>
        </row>
        <row r="29">
          <cell r="B29" t="str">
            <v>Akin Gump, Strauss, Hauer and Feld</v>
          </cell>
        </row>
        <row r="30">
          <cell r="B30" t="str">
            <v>Quinn Emanuel</v>
          </cell>
        </row>
        <row r="31">
          <cell r="B31" t="str">
            <v>Bryan Cave LLP (Bony Lawyers)</v>
          </cell>
        </row>
        <row r="32">
          <cell r="B32" t="str">
            <v>EarthTech</v>
          </cell>
        </row>
        <row r="33">
          <cell r="B33" t="str">
            <v>CT</v>
          </cell>
        </row>
      </sheetData>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ing"/>
      <sheetName val="Eminc"/>
      <sheetName val="Bilancio"/>
      <sheetName val="Control Download"/>
      <sheetName val="GL Links"/>
      <sheetName val="Fixed Data"/>
      <sheetName val="CODES"/>
      <sheetName val="NOTES "/>
      <sheetName val="INFO"/>
      <sheetName val="P&amp;L"/>
      <sheetName val="Property"/>
      <sheetName val="CodeTable"/>
      <sheetName val="Grpah Output"/>
      <sheetName val="Datastream"/>
      <sheetName val="Output_NorskeSkog"/>
      <sheetName val="Open"/>
      <sheetName val="IDD"/>
      <sheetName val="Output_NorskeSkog2"/>
      <sheetName val="Canadian Financial"/>
      <sheetName val="Offshore Employee Financial"/>
      <sheetName val="income statement"/>
      <sheetName val="Sheet1"/>
      <sheetName val="bilancio 0354"/>
      <sheetName val="Linkable TB"/>
      <sheetName val="CHANGES"/>
      <sheetName val="Data"/>
      <sheetName val="Fin Asmptns"/>
      <sheetName val="Project Summary"/>
      <sheetName val="99 Tax summary"/>
      <sheetName val="IDC"/>
      <sheetName val="Template"/>
      <sheetName val="Assumptions"/>
      <sheetName val="Model"/>
      <sheetName val="ControlTablesII"/>
      <sheetName val="Roll-Over"/>
      <sheetName val="Input - Global"/>
      <sheetName val="CAMBIOS"/>
      <sheetName val="DBMortgage"/>
      <sheetName val="Booked"/>
      <sheetName val="MGTJUN00"/>
      <sheetName val="Sub_Reds"/>
      <sheetName val="Formula Sheets"/>
      <sheetName val="Layering Controls"/>
      <sheetName val="Drop Downs"/>
      <sheetName val="Global"/>
    </sheetNames>
    <sheetDataSet>
      <sheetData sheetId="0">
        <row r="3">
          <cell r="AD3">
            <v>6026348</v>
          </cell>
          <cell r="AE3">
            <v>6026348</v>
          </cell>
          <cell r="AF3">
            <v>582.12</v>
          </cell>
        </row>
        <row r="4">
          <cell r="AD4">
            <v>6033465</v>
          </cell>
          <cell r="AE4">
            <v>6033465</v>
          </cell>
          <cell r="AF4">
            <v>22319.45</v>
          </cell>
        </row>
        <row r="5">
          <cell r="AD5">
            <v>6033493</v>
          </cell>
          <cell r="AE5">
            <v>6033493</v>
          </cell>
          <cell r="AF5">
            <v>910.87</v>
          </cell>
        </row>
        <row r="6">
          <cell r="AD6">
            <v>6033494</v>
          </cell>
          <cell r="AE6">
            <v>6033494</v>
          </cell>
          <cell r="AF6">
            <v>1966.28</v>
          </cell>
        </row>
        <row r="7">
          <cell r="AD7">
            <v>6033505</v>
          </cell>
          <cell r="AE7">
            <v>6033505</v>
          </cell>
          <cell r="AF7">
            <v>2056.52</v>
          </cell>
        </row>
        <row r="8">
          <cell r="AD8">
            <v>6033506</v>
          </cell>
          <cell r="AE8">
            <v>6033506</v>
          </cell>
          <cell r="AF8">
            <v>874.92</v>
          </cell>
        </row>
        <row r="9">
          <cell r="AD9">
            <v>6033507</v>
          </cell>
          <cell r="AE9">
            <v>6033507</v>
          </cell>
          <cell r="AF9">
            <v>20276.080000000002</v>
          </cell>
        </row>
        <row r="10">
          <cell r="AD10">
            <v>6033508</v>
          </cell>
          <cell r="AE10">
            <v>6033508</v>
          </cell>
          <cell r="AF10">
            <v>6654.92</v>
          </cell>
        </row>
        <row r="11">
          <cell r="AD11">
            <v>6033510</v>
          </cell>
          <cell r="AE11">
            <v>6033510</v>
          </cell>
          <cell r="AF11">
            <v>43728.1</v>
          </cell>
        </row>
        <row r="12">
          <cell r="AD12">
            <v>6033511</v>
          </cell>
          <cell r="AE12">
            <v>6033511</v>
          </cell>
          <cell r="AF12">
            <v>-6941.49</v>
          </cell>
        </row>
        <row r="13">
          <cell r="AD13">
            <v>6033512</v>
          </cell>
          <cell r="AE13">
            <v>6033512</v>
          </cell>
          <cell r="AF13">
            <v>12193.56</v>
          </cell>
        </row>
        <row r="14">
          <cell r="AD14">
            <v>6033513</v>
          </cell>
          <cell r="AE14">
            <v>6033513</v>
          </cell>
          <cell r="AF14">
            <v>17351.14</v>
          </cell>
        </row>
        <row r="15">
          <cell r="AD15">
            <v>6033514</v>
          </cell>
          <cell r="AE15">
            <v>6033514</v>
          </cell>
          <cell r="AF15">
            <v>239779.32</v>
          </cell>
        </row>
        <row r="16">
          <cell r="AD16">
            <v>6033515</v>
          </cell>
          <cell r="AE16">
            <v>6033515</v>
          </cell>
          <cell r="AF16">
            <v>74101.16</v>
          </cell>
        </row>
        <row r="17">
          <cell r="AD17">
            <v>6033516</v>
          </cell>
          <cell r="AE17">
            <v>6033516</v>
          </cell>
          <cell r="AF17">
            <v>17303.14</v>
          </cell>
        </row>
        <row r="18">
          <cell r="AD18">
            <v>6033520</v>
          </cell>
          <cell r="AE18">
            <v>6033520</v>
          </cell>
          <cell r="AF18">
            <v>3491.58</v>
          </cell>
        </row>
        <row r="19">
          <cell r="AD19">
            <v>6033521</v>
          </cell>
          <cell r="AE19">
            <v>6033521</v>
          </cell>
          <cell r="AF19">
            <v>54950.47</v>
          </cell>
        </row>
        <row r="20">
          <cell r="AD20">
            <v>6033522</v>
          </cell>
          <cell r="AE20">
            <v>6033522</v>
          </cell>
          <cell r="AF20">
            <v>-24396.86</v>
          </cell>
        </row>
        <row r="21">
          <cell r="AD21">
            <v>6033525</v>
          </cell>
          <cell r="AE21">
            <v>6033525</v>
          </cell>
          <cell r="AF21">
            <v>60286.52</v>
          </cell>
        </row>
        <row r="22">
          <cell r="AD22">
            <v>6033535</v>
          </cell>
          <cell r="AE22">
            <v>6033535</v>
          </cell>
          <cell r="AF22">
            <v>44643.88</v>
          </cell>
        </row>
        <row r="23">
          <cell r="AD23">
            <v>6033536</v>
          </cell>
          <cell r="AE23">
            <v>6033536</v>
          </cell>
          <cell r="AF23">
            <v>290.08</v>
          </cell>
        </row>
        <row r="24">
          <cell r="AD24">
            <v>6033537</v>
          </cell>
          <cell r="AE24">
            <v>6033537</v>
          </cell>
          <cell r="AF24">
            <v>5220.78</v>
          </cell>
        </row>
        <row r="25">
          <cell r="AD25">
            <v>6033538</v>
          </cell>
          <cell r="AE25">
            <v>6033538</v>
          </cell>
          <cell r="AF25">
            <v>38797.269999999997</v>
          </cell>
        </row>
        <row r="26">
          <cell r="AD26">
            <v>6033539</v>
          </cell>
          <cell r="AE26">
            <v>6033539</v>
          </cell>
          <cell r="AF26">
            <v>538.86</v>
          </cell>
        </row>
        <row r="27">
          <cell r="AD27">
            <v>6033540</v>
          </cell>
          <cell r="AE27">
            <v>6033540</v>
          </cell>
          <cell r="AF27">
            <v>-5382.13</v>
          </cell>
        </row>
        <row r="28">
          <cell r="AD28">
            <v>6033541</v>
          </cell>
          <cell r="AE28">
            <v>6033541</v>
          </cell>
          <cell r="AF28">
            <v>3369</v>
          </cell>
        </row>
        <row r="29">
          <cell r="AD29">
            <v>6033542</v>
          </cell>
          <cell r="AE29">
            <v>6033542</v>
          </cell>
          <cell r="AF29">
            <v>2098.31</v>
          </cell>
        </row>
        <row r="30">
          <cell r="AD30">
            <v>6033545</v>
          </cell>
          <cell r="AE30">
            <v>6033545</v>
          </cell>
          <cell r="AF30">
            <v>27122.22</v>
          </cell>
        </row>
        <row r="31">
          <cell r="AD31">
            <v>6033546</v>
          </cell>
          <cell r="AE31">
            <v>6033546</v>
          </cell>
          <cell r="AF31">
            <v>1629.72</v>
          </cell>
        </row>
        <row r="32">
          <cell r="AD32">
            <v>6033547</v>
          </cell>
          <cell r="AE32">
            <v>6033547</v>
          </cell>
          <cell r="AF32">
            <v>617.42999999999995</v>
          </cell>
        </row>
        <row r="33">
          <cell r="AD33">
            <v>6033548</v>
          </cell>
          <cell r="AE33">
            <v>6033548</v>
          </cell>
          <cell r="AF33">
            <v>789.8</v>
          </cell>
        </row>
        <row r="34">
          <cell r="AD34">
            <v>6033550</v>
          </cell>
          <cell r="AE34">
            <v>6033550</v>
          </cell>
          <cell r="AF34">
            <v>7583.66</v>
          </cell>
        </row>
        <row r="35">
          <cell r="AD35">
            <v>6033557</v>
          </cell>
          <cell r="AE35">
            <v>6033557</v>
          </cell>
          <cell r="AF35">
            <v>24336.54</v>
          </cell>
        </row>
        <row r="36">
          <cell r="AD36">
            <v>6033558</v>
          </cell>
          <cell r="AE36">
            <v>6033558</v>
          </cell>
          <cell r="AF36">
            <v>4140.12</v>
          </cell>
        </row>
        <row r="37">
          <cell r="AD37">
            <v>6033560</v>
          </cell>
          <cell r="AE37">
            <v>6033560</v>
          </cell>
          <cell r="AF37">
            <v>548.33000000000004</v>
          </cell>
        </row>
        <row r="38">
          <cell r="AD38">
            <v>6033562</v>
          </cell>
          <cell r="AE38">
            <v>6033562</v>
          </cell>
          <cell r="AF38">
            <v>244.1</v>
          </cell>
        </row>
        <row r="39">
          <cell r="AD39">
            <v>6033563</v>
          </cell>
          <cell r="AE39">
            <v>6033563</v>
          </cell>
          <cell r="AF39">
            <v>10446.790000000001</v>
          </cell>
        </row>
        <row r="40">
          <cell r="AD40">
            <v>6033565</v>
          </cell>
          <cell r="AE40">
            <v>6033565</v>
          </cell>
          <cell r="AF40">
            <v>10862.38</v>
          </cell>
        </row>
        <row r="41">
          <cell r="AD41">
            <v>6033566</v>
          </cell>
          <cell r="AE41">
            <v>6033566</v>
          </cell>
          <cell r="AF41">
            <v>6559.44</v>
          </cell>
        </row>
        <row r="42">
          <cell r="AD42">
            <v>6033567</v>
          </cell>
          <cell r="AE42">
            <v>6033567</v>
          </cell>
          <cell r="AF42">
            <v>48484.95</v>
          </cell>
        </row>
        <row r="43">
          <cell r="AD43">
            <v>6033568</v>
          </cell>
          <cell r="AE43">
            <v>6033568</v>
          </cell>
          <cell r="AF43">
            <v>11</v>
          </cell>
        </row>
        <row r="44">
          <cell r="AD44">
            <v>6033569</v>
          </cell>
          <cell r="AE44">
            <v>6033569</v>
          </cell>
          <cell r="AF44">
            <v>3807.92</v>
          </cell>
        </row>
        <row r="45">
          <cell r="AD45">
            <v>6033571</v>
          </cell>
          <cell r="AE45">
            <v>6033571</v>
          </cell>
          <cell r="AF45">
            <v>21041.21</v>
          </cell>
        </row>
        <row r="46">
          <cell r="AD46">
            <v>6033572</v>
          </cell>
          <cell r="AE46">
            <v>6033572</v>
          </cell>
          <cell r="AF46">
            <v>8819.98</v>
          </cell>
        </row>
        <row r="47">
          <cell r="AD47">
            <v>6033573</v>
          </cell>
          <cell r="AE47">
            <v>6033573</v>
          </cell>
          <cell r="AF47">
            <v>8689.7800000000007</v>
          </cell>
        </row>
        <row r="48">
          <cell r="AD48">
            <v>6033574</v>
          </cell>
          <cell r="AE48">
            <v>6033574</v>
          </cell>
          <cell r="AF48">
            <v>3243.04</v>
          </cell>
        </row>
        <row r="49">
          <cell r="AD49">
            <v>6033575</v>
          </cell>
          <cell r="AE49">
            <v>6033575</v>
          </cell>
          <cell r="AF49">
            <v>3165.19</v>
          </cell>
        </row>
        <row r="50">
          <cell r="AD50">
            <v>6033576</v>
          </cell>
          <cell r="AE50">
            <v>6033576</v>
          </cell>
          <cell r="AF50">
            <v>231</v>
          </cell>
        </row>
        <row r="51">
          <cell r="AD51">
            <v>6033577</v>
          </cell>
          <cell r="AE51">
            <v>6033577</v>
          </cell>
          <cell r="AF51">
            <v>230.27</v>
          </cell>
        </row>
        <row r="52">
          <cell r="AD52">
            <v>6033578</v>
          </cell>
          <cell r="AE52">
            <v>6033578</v>
          </cell>
          <cell r="AF52">
            <v>13805.94</v>
          </cell>
        </row>
        <row r="53">
          <cell r="AD53">
            <v>6033579</v>
          </cell>
          <cell r="AE53">
            <v>6033579</v>
          </cell>
          <cell r="AF53">
            <v>97.99</v>
          </cell>
        </row>
        <row r="54">
          <cell r="AD54">
            <v>6033581</v>
          </cell>
          <cell r="AE54">
            <v>6033581</v>
          </cell>
          <cell r="AF54">
            <v>97.84</v>
          </cell>
        </row>
        <row r="55">
          <cell r="AD55">
            <v>6033582</v>
          </cell>
          <cell r="AE55">
            <v>6033582</v>
          </cell>
          <cell r="AF55">
            <v>231</v>
          </cell>
        </row>
        <row r="56">
          <cell r="AD56">
            <v>6033583</v>
          </cell>
          <cell r="AE56">
            <v>6033583</v>
          </cell>
          <cell r="AF56">
            <v>230.54</v>
          </cell>
        </row>
        <row r="57">
          <cell r="AD57">
            <v>6033584</v>
          </cell>
          <cell r="AE57">
            <v>6033584</v>
          </cell>
          <cell r="AF57">
            <v>133.63</v>
          </cell>
        </row>
        <row r="58">
          <cell r="AD58">
            <v>6033585</v>
          </cell>
          <cell r="AE58">
            <v>6033585</v>
          </cell>
          <cell r="AF58">
            <v>57.25</v>
          </cell>
        </row>
        <row r="59">
          <cell r="AD59">
            <v>6033586</v>
          </cell>
          <cell r="AE59">
            <v>6033586</v>
          </cell>
          <cell r="AF59">
            <v>18345.080000000002</v>
          </cell>
        </row>
        <row r="60">
          <cell r="AD60">
            <v>6033587</v>
          </cell>
          <cell r="AE60">
            <v>6033587</v>
          </cell>
          <cell r="AF60">
            <v>7607.46</v>
          </cell>
        </row>
        <row r="61">
          <cell r="AD61">
            <v>6033588</v>
          </cell>
          <cell r="AE61">
            <v>6033588</v>
          </cell>
          <cell r="AF61">
            <v>6912.37</v>
          </cell>
        </row>
        <row r="62">
          <cell r="AD62">
            <v>6033589</v>
          </cell>
          <cell r="AE62">
            <v>6033589</v>
          </cell>
          <cell r="AF62">
            <v>449.58</v>
          </cell>
        </row>
        <row r="63">
          <cell r="AD63">
            <v>6033591</v>
          </cell>
          <cell r="AE63">
            <v>6033591</v>
          </cell>
          <cell r="AF63">
            <v>88.06</v>
          </cell>
        </row>
        <row r="64">
          <cell r="AD64">
            <v>6033592</v>
          </cell>
          <cell r="AE64">
            <v>6033592</v>
          </cell>
          <cell r="AF64">
            <v>3112.14</v>
          </cell>
        </row>
        <row r="65">
          <cell r="AD65">
            <v>6033593</v>
          </cell>
          <cell r="AE65">
            <v>6033593</v>
          </cell>
          <cell r="AF65">
            <v>1809.65</v>
          </cell>
        </row>
        <row r="66">
          <cell r="AD66">
            <v>6033594</v>
          </cell>
          <cell r="AE66">
            <v>6033594</v>
          </cell>
          <cell r="AF66">
            <v>28965.81</v>
          </cell>
        </row>
        <row r="67">
          <cell r="AD67">
            <v>6033597</v>
          </cell>
          <cell r="AE67">
            <v>6033597</v>
          </cell>
          <cell r="AF67">
            <v>3218.38</v>
          </cell>
        </row>
        <row r="68">
          <cell r="AD68">
            <v>6033598</v>
          </cell>
          <cell r="AE68">
            <v>6033598</v>
          </cell>
          <cell r="AF68">
            <v>19786.23</v>
          </cell>
        </row>
        <row r="69">
          <cell r="AD69">
            <v>6033599</v>
          </cell>
          <cell r="AE69">
            <v>6033599</v>
          </cell>
          <cell r="AF69">
            <v>943.94</v>
          </cell>
        </row>
        <row r="70">
          <cell r="AD70">
            <v>6033600</v>
          </cell>
          <cell r="AE70">
            <v>6033600</v>
          </cell>
          <cell r="AF70">
            <v>20668.61</v>
          </cell>
        </row>
        <row r="71">
          <cell r="AD71">
            <v>6033602</v>
          </cell>
          <cell r="AE71">
            <v>6033602</v>
          </cell>
          <cell r="AF71">
            <v>2091.64</v>
          </cell>
        </row>
        <row r="72">
          <cell r="AD72">
            <v>6033603</v>
          </cell>
          <cell r="AE72">
            <v>6033603</v>
          </cell>
          <cell r="AF72">
            <v>2384.14</v>
          </cell>
        </row>
        <row r="73">
          <cell r="AD73">
            <v>6033604</v>
          </cell>
          <cell r="AE73">
            <v>6033604</v>
          </cell>
          <cell r="AF73">
            <v>777.02</v>
          </cell>
        </row>
        <row r="74">
          <cell r="AD74">
            <v>6033607</v>
          </cell>
          <cell r="AE74">
            <v>6033607</v>
          </cell>
          <cell r="AF74">
            <v>307.88</v>
          </cell>
        </row>
        <row r="75">
          <cell r="AD75">
            <v>6033608</v>
          </cell>
          <cell r="AE75">
            <v>6033608</v>
          </cell>
          <cell r="AF75">
            <v>593.77</v>
          </cell>
        </row>
        <row r="76">
          <cell r="AD76">
            <v>6033609</v>
          </cell>
          <cell r="AE76">
            <v>6033609</v>
          </cell>
          <cell r="AF76">
            <v>3620.69</v>
          </cell>
        </row>
        <row r="77">
          <cell r="AD77">
            <v>6033610</v>
          </cell>
          <cell r="AE77">
            <v>6033610</v>
          </cell>
          <cell r="AF77">
            <v>1802.37</v>
          </cell>
        </row>
        <row r="78">
          <cell r="AD78">
            <v>6033611</v>
          </cell>
          <cell r="AE78">
            <v>6033611</v>
          </cell>
          <cell r="AF78">
            <v>2262.48</v>
          </cell>
        </row>
        <row r="79">
          <cell r="AD79">
            <v>6033614</v>
          </cell>
          <cell r="AE79">
            <v>6033614</v>
          </cell>
          <cell r="AF79">
            <v>1141.18</v>
          </cell>
        </row>
        <row r="80">
          <cell r="AD80">
            <v>6033615</v>
          </cell>
          <cell r="AE80">
            <v>6033615</v>
          </cell>
          <cell r="AF80">
            <v>7251.06</v>
          </cell>
        </row>
        <row r="81">
          <cell r="AD81">
            <v>6033617</v>
          </cell>
          <cell r="AE81">
            <v>6033617</v>
          </cell>
          <cell r="AF81">
            <v>2063.09</v>
          </cell>
        </row>
        <row r="82">
          <cell r="AD82">
            <v>6033618</v>
          </cell>
          <cell r="AE82">
            <v>6033618</v>
          </cell>
          <cell r="AF82">
            <v>1390.74</v>
          </cell>
        </row>
        <row r="83">
          <cell r="AD83">
            <v>6033619</v>
          </cell>
          <cell r="AE83">
            <v>6033619</v>
          </cell>
          <cell r="AF83">
            <v>111.55</v>
          </cell>
        </row>
        <row r="84">
          <cell r="AD84">
            <v>6033620</v>
          </cell>
          <cell r="AE84">
            <v>6033620</v>
          </cell>
          <cell r="AF84">
            <v>3836.51</v>
          </cell>
        </row>
        <row r="85">
          <cell r="AD85">
            <v>6033621</v>
          </cell>
          <cell r="AE85">
            <v>6033621</v>
          </cell>
          <cell r="AF85">
            <v>2518.64</v>
          </cell>
        </row>
        <row r="86">
          <cell r="AD86">
            <v>6033622</v>
          </cell>
          <cell r="AE86">
            <v>6033622</v>
          </cell>
          <cell r="AF86">
            <v>11282.31</v>
          </cell>
        </row>
        <row r="87">
          <cell r="AD87">
            <v>6033624</v>
          </cell>
          <cell r="AE87">
            <v>6033624</v>
          </cell>
          <cell r="AF87">
            <v>13110.78</v>
          </cell>
        </row>
        <row r="88">
          <cell r="AD88">
            <v>6033625</v>
          </cell>
          <cell r="AE88">
            <v>6033625</v>
          </cell>
          <cell r="AF88">
            <v>288.8</v>
          </cell>
        </row>
        <row r="89">
          <cell r="AD89">
            <v>6033626</v>
          </cell>
          <cell r="AE89">
            <v>6033626</v>
          </cell>
          <cell r="AF89">
            <v>3277</v>
          </cell>
        </row>
        <row r="90">
          <cell r="AD90">
            <v>6033629</v>
          </cell>
          <cell r="AE90">
            <v>6033629</v>
          </cell>
          <cell r="AF90">
            <v>17996.509999999998</v>
          </cell>
        </row>
        <row r="91">
          <cell r="AD91">
            <v>6033630</v>
          </cell>
          <cell r="AE91">
            <v>6033630</v>
          </cell>
          <cell r="AF91">
            <v>9533.99</v>
          </cell>
        </row>
        <row r="92">
          <cell r="AD92">
            <v>6033631</v>
          </cell>
          <cell r="AE92">
            <v>6033631</v>
          </cell>
          <cell r="AF92">
            <v>1443.29</v>
          </cell>
        </row>
        <row r="93">
          <cell r="AD93">
            <v>6033633</v>
          </cell>
          <cell r="AE93">
            <v>6033633</v>
          </cell>
          <cell r="AF93">
            <v>11017.54</v>
          </cell>
        </row>
        <row r="94">
          <cell r="AD94">
            <v>6033634</v>
          </cell>
          <cell r="AE94">
            <v>6033634</v>
          </cell>
          <cell r="AF94">
            <v>16242.31</v>
          </cell>
        </row>
        <row r="95">
          <cell r="AD95">
            <v>6033635</v>
          </cell>
          <cell r="AE95">
            <v>6033635</v>
          </cell>
          <cell r="AF95">
            <v>20450.400000000001</v>
          </cell>
        </row>
        <row r="96">
          <cell r="AD96">
            <v>6033636</v>
          </cell>
          <cell r="AE96">
            <v>6033636</v>
          </cell>
          <cell r="AF96">
            <v>9672.5499999999993</v>
          </cell>
        </row>
        <row r="97">
          <cell r="AD97">
            <v>6033637</v>
          </cell>
          <cell r="AE97">
            <v>6033637</v>
          </cell>
          <cell r="AF97">
            <v>31451.37</v>
          </cell>
        </row>
        <row r="98">
          <cell r="AD98">
            <v>6033639</v>
          </cell>
          <cell r="AE98">
            <v>6033639</v>
          </cell>
          <cell r="AF98">
            <v>9992.8799999999992</v>
          </cell>
        </row>
        <row r="99">
          <cell r="AD99">
            <v>6033640</v>
          </cell>
          <cell r="AE99">
            <v>6033640</v>
          </cell>
          <cell r="AF99">
            <v>10171.31</v>
          </cell>
        </row>
        <row r="100">
          <cell r="AD100">
            <v>6033641</v>
          </cell>
          <cell r="AE100">
            <v>6033641</v>
          </cell>
          <cell r="AF100">
            <v>2610.38</v>
          </cell>
        </row>
        <row r="101">
          <cell r="AD101">
            <v>6033642</v>
          </cell>
          <cell r="AE101">
            <v>6033642</v>
          </cell>
          <cell r="AF101">
            <v>22101.24</v>
          </cell>
        </row>
        <row r="102">
          <cell r="AD102">
            <v>6033643</v>
          </cell>
          <cell r="AE102">
            <v>6033643</v>
          </cell>
          <cell r="AF102">
            <v>14918.06</v>
          </cell>
        </row>
        <row r="103">
          <cell r="AD103">
            <v>6033644</v>
          </cell>
          <cell r="AE103">
            <v>6033644</v>
          </cell>
          <cell r="AF103">
            <v>96250.240000000005</v>
          </cell>
        </row>
        <row r="104">
          <cell r="AD104">
            <v>6033645</v>
          </cell>
          <cell r="AE104">
            <v>6033645</v>
          </cell>
          <cell r="AF104">
            <v>11</v>
          </cell>
        </row>
        <row r="105">
          <cell r="AD105">
            <v>6033646</v>
          </cell>
          <cell r="AE105">
            <v>6033646</v>
          </cell>
          <cell r="AF105">
            <v>6712.45</v>
          </cell>
        </row>
        <row r="106">
          <cell r="AD106">
            <v>6033647</v>
          </cell>
          <cell r="AE106">
            <v>6033647</v>
          </cell>
          <cell r="AF106">
            <v>11</v>
          </cell>
        </row>
        <row r="107">
          <cell r="AD107">
            <v>6033648</v>
          </cell>
          <cell r="AE107">
            <v>6033648</v>
          </cell>
          <cell r="AF107">
            <v>797256.6</v>
          </cell>
        </row>
        <row r="108">
          <cell r="AD108">
            <v>6033649</v>
          </cell>
          <cell r="AE108">
            <v>6033649</v>
          </cell>
          <cell r="AF108">
            <v>73049.31</v>
          </cell>
        </row>
        <row r="109">
          <cell r="AD109">
            <v>6033650</v>
          </cell>
          <cell r="AE109">
            <v>6033650</v>
          </cell>
          <cell r="AF109">
            <v>2053.14</v>
          </cell>
        </row>
        <row r="110">
          <cell r="AD110">
            <v>6033651</v>
          </cell>
          <cell r="AE110">
            <v>6033651</v>
          </cell>
          <cell r="AF110">
            <v>10909.94</v>
          </cell>
        </row>
        <row r="111">
          <cell r="AD111">
            <v>6033652</v>
          </cell>
          <cell r="AE111">
            <v>6033652</v>
          </cell>
          <cell r="AF111">
            <v>7561.4</v>
          </cell>
        </row>
        <row r="112">
          <cell r="AD112">
            <v>6033653</v>
          </cell>
          <cell r="AE112">
            <v>6033653</v>
          </cell>
          <cell r="AF112">
            <v>12344.45</v>
          </cell>
        </row>
        <row r="113">
          <cell r="AD113">
            <v>6033655</v>
          </cell>
          <cell r="AE113">
            <v>6033655</v>
          </cell>
          <cell r="AF113">
            <v>1421.24</v>
          </cell>
        </row>
        <row r="114">
          <cell r="AD114">
            <v>6033656</v>
          </cell>
          <cell r="AE114">
            <v>6033656</v>
          </cell>
          <cell r="AF114">
            <v>1438.04</v>
          </cell>
        </row>
        <row r="115">
          <cell r="AD115">
            <v>6033658</v>
          </cell>
          <cell r="AE115">
            <v>6033658</v>
          </cell>
          <cell r="AF115">
            <v>4596.84</v>
          </cell>
        </row>
        <row r="116">
          <cell r="AD116">
            <v>6033660</v>
          </cell>
          <cell r="AE116">
            <v>6033660</v>
          </cell>
          <cell r="AF116">
            <v>13377.93</v>
          </cell>
        </row>
        <row r="117">
          <cell r="AD117">
            <v>6033661</v>
          </cell>
          <cell r="AE117">
            <v>6033661</v>
          </cell>
          <cell r="AF117">
            <v>1123.8800000000001</v>
          </cell>
        </row>
        <row r="118">
          <cell r="AD118">
            <v>6033662</v>
          </cell>
          <cell r="AE118">
            <v>6033662</v>
          </cell>
          <cell r="AF118">
            <v>48517.22</v>
          </cell>
        </row>
        <row r="119">
          <cell r="AD119">
            <v>6033663</v>
          </cell>
          <cell r="AE119">
            <v>6033663</v>
          </cell>
          <cell r="AF119">
            <v>2012.86</v>
          </cell>
        </row>
        <row r="120">
          <cell r="AD120">
            <v>6033664</v>
          </cell>
          <cell r="AE120">
            <v>6033664</v>
          </cell>
          <cell r="AF120">
            <v>15609.68</v>
          </cell>
        </row>
        <row r="121">
          <cell r="AD121">
            <v>6033665</v>
          </cell>
          <cell r="AE121">
            <v>6033665</v>
          </cell>
          <cell r="AF121">
            <v>15669.02</v>
          </cell>
        </row>
        <row r="122">
          <cell r="AD122">
            <v>6033666</v>
          </cell>
          <cell r="AE122">
            <v>6033666</v>
          </cell>
          <cell r="AF122">
            <v>150413.32999999999</v>
          </cell>
        </row>
        <row r="123">
          <cell r="AD123">
            <v>6033667</v>
          </cell>
          <cell r="AE123">
            <v>6033667</v>
          </cell>
          <cell r="AF123">
            <v>1619.66</v>
          </cell>
        </row>
        <row r="124">
          <cell r="AD124">
            <v>6033668</v>
          </cell>
          <cell r="AE124">
            <v>6033668</v>
          </cell>
          <cell r="AF124">
            <v>79637</v>
          </cell>
        </row>
        <row r="125">
          <cell r="AD125">
            <v>6033669</v>
          </cell>
          <cell r="AE125">
            <v>6033669</v>
          </cell>
          <cell r="AF125">
            <v>191018.34</v>
          </cell>
        </row>
        <row r="126">
          <cell r="AD126">
            <v>6033671</v>
          </cell>
          <cell r="AE126">
            <v>6033671</v>
          </cell>
          <cell r="AF126">
            <v>43546.02</v>
          </cell>
        </row>
        <row r="127">
          <cell r="AD127">
            <v>6033672</v>
          </cell>
          <cell r="AE127">
            <v>6033672</v>
          </cell>
          <cell r="AF127">
            <v>101422.69</v>
          </cell>
        </row>
        <row r="128">
          <cell r="AD128">
            <v>6033673</v>
          </cell>
          <cell r="AE128">
            <v>6033673</v>
          </cell>
          <cell r="AF128">
            <v>1920.54</v>
          </cell>
        </row>
        <row r="129">
          <cell r="AD129">
            <v>6033674</v>
          </cell>
          <cell r="AE129">
            <v>6033674</v>
          </cell>
          <cell r="AF129">
            <v>23593.98</v>
          </cell>
        </row>
        <row r="130">
          <cell r="AD130">
            <v>6033675</v>
          </cell>
          <cell r="AE130">
            <v>6033675</v>
          </cell>
          <cell r="AF130">
            <v>3694.68</v>
          </cell>
        </row>
        <row r="131">
          <cell r="AD131">
            <v>6033676</v>
          </cell>
          <cell r="AE131">
            <v>6033676</v>
          </cell>
          <cell r="AF131">
            <v>62021.120000000003</v>
          </cell>
        </row>
        <row r="132">
          <cell r="AD132">
            <v>6033677</v>
          </cell>
          <cell r="AE132">
            <v>6033677</v>
          </cell>
          <cell r="AF132">
            <v>16786.25</v>
          </cell>
        </row>
        <row r="133">
          <cell r="AD133">
            <v>6033678</v>
          </cell>
          <cell r="AE133">
            <v>6033678</v>
          </cell>
          <cell r="AF133">
            <v>29903.68</v>
          </cell>
        </row>
        <row r="134">
          <cell r="AD134">
            <v>6033681</v>
          </cell>
          <cell r="AE134">
            <v>6033681</v>
          </cell>
          <cell r="AF134">
            <v>95258.33</v>
          </cell>
        </row>
        <row r="135">
          <cell r="AD135">
            <v>6033682</v>
          </cell>
          <cell r="AE135">
            <v>6033682</v>
          </cell>
          <cell r="AF135">
            <v>25058.14</v>
          </cell>
        </row>
        <row r="136">
          <cell r="AD136">
            <v>6033683</v>
          </cell>
          <cell r="AE136">
            <v>6033683</v>
          </cell>
          <cell r="AF136">
            <v>26632.66</v>
          </cell>
        </row>
        <row r="137">
          <cell r="AD137">
            <v>6033706</v>
          </cell>
          <cell r="AE137">
            <v>6033706</v>
          </cell>
          <cell r="AF137">
            <v>12069.12</v>
          </cell>
        </row>
        <row r="138">
          <cell r="AD138">
            <v>6033707</v>
          </cell>
          <cell r="AE138">
            <v>6033707</v>
          </cell>
          <cell r="AF138">
            <v>386.96</v>
          </cell>
        </row>
        <row r="139">
          <cell r="AD139">
            <v>6033710</v>
          </cell>
          <cell r="AE139">
            <v>6033710</v>
          </cell>
          <cell r="AF139">
            <v>86.86</v>
          </cell>
        </row>
        <row r="140">
          <cell r="AD140">
            <v>6033712</v>
          </cell>
          <cell r="AE140">
            <v>6033712</v>
          </cell>
          <cell r="AF140">
            <v>16.559999999999999</v>
          </cell>
        </row>
        <row r="141">
          <cell r="AD141">
            <v>6033713</v>
          </cell>
          <cell r="AE141">
            <v>6033713</v>
          </cell>
          <cell r="AF141">
            <v>86.86</v>
          </cell>
        </row>
        <row r="142">
          <cell r="AD142">
            <v>6033714</v>
          </cell>
          <cell r="AE142">
            <v>6033714</v>
          </cell>
          <cell r="AF142">
            <v>11</v>
          </cell>
        </row>
        <row r="143">
          <cell r="AD143">
            <v>6033715</v>
          </cell>
          <cell r="AE143">
            <v>6033715</v>
          </cell>
          <cell r="AF143">
            <v>32.81</v>
          </cell>
        </row>
        <row r="144">
          <cell r="AD144">
            <v>6033716</v>
          </cell>
          <cell r="AE144">
            <v>6033716</v>
          </cell>
          <cell r="AF144">
            <v>18.27</v>
          </cell>
        </row>
        <row r="145">
          <cell r="AD145">
            <v>6033717</v>
          </cell>
          <cell r="AE145">
            <v>6033717</v>
          </cell>
          <cell r="AF145">
            <v>18.27</v>
          </cell>
        </row>
        <row r="146">
          <cell r="AD146">
            <v>6033718</v>
          </cell>
          <cell r="AE146">
            <v>6033718</v>
          </cell>
          <cell r="AF146">
            <v>18.27</v>
          </cell>
        </row>
        <row r="147">
          <cell r="AD147">
            <v>6033720</v>
          </cell>
          <cell r="AE147">
            <v>6033720</v>
          </cell>
          <cell r="AF147">
            <v>32.81</v>
          </cell>
        </row>
        <row r="148">
          <cell r="AD148">
            <v>6033721</v>
          </cell>
          <cell r="AE148">
            <v>6033721</v>
          </cell>
          <cell r="AF148">
            <v>102.35</v>
          </cell>
        </row>
        <row r="149">
          <cell r="AD149">
            <v>6033722</v>
          </cell>
          <cell r="AE149">
            <v>6033722</v>
          </cell>
          <cell r="AF149">
            <v>30736.22</v>
          </cell>
        </row>
        <row r="150">
          <cell r="AD150">
            <v>6033723</v>
          </cell>
          <cell r="AE150">
            <v>6033723</v>
          </cell>
          <cell r="AF150">
            <v>92028.76</v>
          </cell>
        </row>
        <row r="151">
          <cell r="AD151">
            <v>6033724</v>
          </cell>
          <cell r="AE151">
            <v>6033724</v>
          </cell>
          <cell r="AF151">
            <v>70628.58</v>
          </cell>
        </row>
        <row r="152">
          <cell r="AD152">
            <v>6033725</v>
          </cell>
          <cell r="AE152">
            <v>6033725</v>
          </cell>
          <cell r="AF152">
            <v>11</v>
          </cell>
        </row>
        <row r="153">
          <cell r="AD153">
            <v>6033726</v>
          </cell>
          <cell r="AE153">
            <v>6033726</v>
          </cell>
          <cell r="AF153">
            <v>2740.66</v>
          </cell>
        </row>
        <row r="154">
          <cell r="AD154">
            <v>6033944</v>
          </cell>
          <cell r="AE154">
            <v>6033944</v>
          </cell>
          <cell r="AF154">
            <v>24868.85</v>
          </cell>
        </row>
        <row r="155">
          <cell r="AD155">
            <v>6034056</v>
          </cell>
          <cell r="AE155">
            <v>6034056</v>
          </cell>
          <cell r="AF155">
            <v>1211219.1299999999</v>
          </cell>
        </row>
        <row r="156">
          <cell r="AD156">
            <v>6034106</v>
          </cell>
          <cell r="AE156">
            <v>6034106</v>
          </cell>
          <cell r="AF156">
            <v>98643.96</v>
          </cell>
        </row>
        <row r="157">
          <cell r="AD157">
            <v>6034108</v>
          </cell>
          <cell r="AE157">
            <v>6034108</v>
          </cell>
          <cell r="AF157">
            <v>1900.59</v>
          </cell>
        </row>
        <row r="158">
          <cell r="AD158">
            <v>6034342</v>
          </cell>
          <cell r="AE158">
            <v>6034342</v>
          </cell>
          <cell r="AF158">
            <v>4924.51</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Labor"/>
      <sheetName val="Capital"/>
      <sheetName val="Assumptions "/>
      <sheetName val="Telecom"/>
      <sheetName val="Servers"/>
      <sheetName val="Desktops"/>
      <sheetName val="Services"/>
      <sheetName val="Software"/>
      <sheetName val="Training"/>
      <sheetName val="Support"/>
      <sheetName val="Mainsaver"/>
      <sheetName val="Suppl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7">
          <cell r="B17">
            <v>26639</v>
          </cell>
        </row>
      </sheetData>
      <sheetData sheetId="9" refreshError="1"/>
      <sheetData sheetId="10" refreshError="1"/>
      <sheetData sheetId="11" refreshError="1"/>
      <sheetData sheetId="12" refreshError="1">
        <row r="5">
          <cell r="B5">
            <v>7700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er Tab"/>
      <sheetName val="Cover"/>
      <sheetName val="Limitations - Compliance"/>
      <sheetName val="Power Pivot Setup"/>
      <sheetName val="Power Pivot Refresh"/>
      <sheetName val="Template"/>
      <sheetName val="Management Report"/>
      <sheetName val="Fund Summary"/>
      <sheetName val="Schedule K"/>
      <sheetName val="Partner Allocation"/>
      <sheetName val="Gains Detail"/>
      <sheetName val="stg_factPartnerCapital"/>
      <sheetName val="Summary"/>
      <sheetName val="Notes"/>
      <sheetName val="Diagnostics"/>
      <sheetName val="Entity Information"/>
      <sheetName val="(M.02) GAAP vs. Tax (BS)"/>
      <sheetName val="(M.03) GAAP vs. Tax (IS)"/>
      <sheetName val="(M.04) M-2 STMT"/>
      <sheetName val="(M.05-1) M-3 Part II"/>
      <sheetName val="(M.05-2) M-3 Part III"/>
      <sheetName val="(A.01) BS (Tax)-Domestic"/>
      <sheetName val="(A.01) BS (Tax)-Foreign"/>
      <sheetName val="(A.01) BS (Tax)-Mgmt Co"/>
      <sheetName val="(A.02) BS (GAAP) -Domestic"/>
      <sheetName val="(A.02) BS (GAAP) -Foreign"/>
      <sheetName val="(A.02) BS (GAAP) -Mgmt Co"/>
      <sheetName val="(B.01) Schedule K"/>
      <sheetName val="(B.02) Summary Schedule K"/>
      <sheetName val="(B.03) Gain (Loss)"/>
      <sheetName val="(B.03) Gain (Loss) (FC)"/>
      <sheetName val="(B.06) Entity Level Expenses"/>
      <sheetName val="NY Bonus Depreciation"/>
      <sheetName val="(C.01-1) Capital (USD)"/>
      <sheetName val="(C.01-2) Capital (FC)"/>
      <sheetName val="PBC - Equity Schedule"/>
      <sheetName val="PBC - Management Fees"/>
      <sheetName val="(C.02) K1-Partner Allocations"/>
      <sheetName val="(C.02) K1-Partner Alloc Perc"/>
      <sheetName val="(C.04) Income Allocation"/>
      <sheetName val="(C.03) Waterfall"/>
      <sheetName val="(E.01)Railroad TB - GAAP"/>
      <sheetName val="(E.02)Railroad - Tax (Domestic)"/>
      <sheetName val="(E.02)Railroad - Tax (Foreign)"/>
      <sheetName val="(E.02)Railroad - Tax (Mgmt Co)"/>
      <sheetName val="(E.03)Railroad TB"/>
      <sheetName val="(E.04) Cumulative Adj"/>
      <sheetName val="(G.01) General Ledger"/>
      <sheetName val="(G.01-1) Segment Report"/>
      <sheetName val="(H.01) Amortization"/>
      <sheetName val="(H.02) Depreciation"/>
      <sheetName val="(R.01) State Apportionment"/>
      <sheetName val="NJ Credit"/>
      <sheetName val="PA Support"/>
      <sheetName val="(U.01) UBTI"/>
      <sheetName val="FAR TB Import"/>
      <sheetName val="FAR Allocation Import Template"/>
      <sheetName val="Yardi TB"/>
      <sheetName val="Attribute List"/>
      <sheetName val="K-1 Suite Tabs--&gt;"/>
      <sheetName val="Entity Data"/>
      <sheetName val="Partner Data"/>
      <sheetName val="Federal Data"/>
      <sheetName val="Special Allocation 1"/>
      <sheetName val="Special Allocation 2"/>
      <sheetName val="Special Allocation 3"/>
      <sheetName val="Special Allocation 4"/>
      <sheetName val="Tax Account Map"/>
      <sheetName val="shtToolbar"/>
      <sheetName val="shtLookup"/>
    </sheetNames>
    <sheetDataSet>
      <sheetData sheetId="0" refreshError="1"/>
      <sheetData sheetId="1" refreshError="1"/>
      <sheetData sheetId="2" refreshError="1"/>
      <sheetData sheetId="3" refreshError="1"/>
      <sheetData sheetId="4" refreshError="1"/>
      <sheetData sheetId="5" refreshError="1"/>
      <sheetData sheetId="6">
        <row r="13">
          <cell r="B13" t="str">
            <v>Unrealized gain/(loss)</v>
          </cell>
        </row>
        <row r="14">
          <cell r="B14" t="str">
            <v>Amortization</v>
          </cell>
        </row>
        <row r="15">
          <cell r="B15" t="str">
            <v>Depreciation</v>
          </cell>
        </row>
        <row r="16">
          <cell r="B16" t="str">
            <v>481(a) adjustment</v>
          </cell>
        </row>
        <row r="17">
          <cell r="B17" t="str">
            <v>Depreciation true-up</v>
          </cell>
        </row>
        <row r="18">
          <cell r="B18" t="str">
            <v>Reclass</v>
          </cell>
        </row>
        <row r="19">
          <cell r="B19" t="str">
            <v>Passthrough Activity</v>
          </cell>
        </row>
        <row r="20">
          <cell r="B20" t="str">
            <v>State Taxes</v>
          </cell>
        </row>
        <row r="21">
          <cell r="B21" t="str">
            <v>Non-Deductible</v>
          </cell>
        </row>
        <row r="22">
          <cell r="B22" t="str">
            <v>Description 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t="str">
            <v>EN2005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3">
          <cell r="U43">
            <v>0</v>
          </cell>
        </row>
      </sheetData>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
          <cell r="A3" t="str">
            <v>10 OpCos</v>
          </cell>
          <cell r="B3" t="str">
            <v>743 Amortization</v>
          </cell>
          <cell r="C3" t="str">
            <v>1 Hotel &amp; Residences South Beach (The Perry)</v>
          </cell>
          <cell r="E3">
            <v>1</v>
          </cell>
          <cell r="F3" t="str">
            <v>Fund Level</v>
          </cell>
          <cell r="G3" t="str">
            <v>Commercial</v>
          </cell>
          <cell r="I3" t="str">
            <v>926-001</v>
          </cell>
          <cell r="J3" t="str">
            <v>Reportable Transaction - 01</v>
          </cell>
          <cell r="K3" t="str">
            <v>PreDeal</v>
          </cell>
          <cell r="L3">
            <v>1</v>
          </cell>
          <cell r="M3">
            <v>1</v>
          </cell>
          <cell r="N3">
            <v>1</v>
          </cell>
          <cell r="O3" t="str">
            <v>Capital</v>
          </cell>
          <cell r="P3" t="str">
            <v>10 OpCos</v>
          </cell>
          <cell r="Q3" t="str">
            <v>10 OpCos</v>
          </cell>
          <cell r="R3" t="str">
            <v>US</v>
          </cell>
          <cell r="S3" t="str">
            <v>10 OpCos</v>
          </cell>
          <cell r="T3" t="str">
            <v>1 Hotel Brooklyn Bridge &amp; Pierhouse Condos</v>
          </cell>
          <cell r="U3" t="str">
            <v>Entity Level</v>
          </cell>
          <cell r="V3" t="str">
            <v>A1-S/B1-S</v>
          </cell>
          <cell r="W3" t="str">
            <v>Projection</v>
          </cell>
          <cell r="X3" t="str">
            <v>Property Management Fee</v>
          </cell>
        </row>
        <row r="4">
          <cell r="A4" t="str">
            <v>101 Uniondale GP, LLC</v>
          </cell>
          <cell r="B4" t="str">
            <v>AOKI</v>
          </cell>
          <cell r="C4" t="str">
            <v>1 Hotel and Homes South Beach</v>
          </cell>
          <cell r="E4">
            <v>2</v>
          </cell>
          <cell r="F4" t="str">
            <v>Holding Company</v>
          </cell>
          <cell r="G4" t="str">
            <v>Hotel</v>
          </cell>
          <cell r="I4" t="str">
            <v>926-002</v>
          </cell>
          <cell r="J4" t="str">
            <v>Reportable Transaction - 02</v>
          </cell>
          <cell r="K4" t="str">
            <v>PostDeal</v>
          </cell>
          <cell r="L4">
            <v>2</v>
          </cell>
          <cell r="M4">
            <v>2</v>
          </cell>
          <cell r="N4">
            <v>2</v>
          </cell>
          <cell r="O4" t="str">
            <v>Carry</v>
          </cell>
          <cell r="P4" t="str">
            <v>101 Uniondale GP, LLC</v>
          </cell>
          <cell r="Q4" t="str">
            <v>101 Uniondale GP, LLC</v>
          </cell>
          <cell r="R4" t="str">
            <v>Foreign</v>
          </cell>
          <cell r="S4" t="str">
            <v>101 Uniondale GP, LLC</v>
          </cell>
          <cell r="T4" t="str">
            <v>1 Hotel Central Park</v>
          </cell>
          <cell r="U4" t="str">
            <v>Wholly Owned Entity</v>
          </cell>
          <cell r="V4" t="str">
            <v>A1-M/B1-M</v>
          </cell>
          <cell r="W4" t="str">
            <v>Actual</v>
          </cell>
          <cell r="X4" t="str">
            <v>Asset Management Fee</v>
          </cell>
        </row>
        <row r="5">
          <cell r="A5" t="str">
            <v>101 Uniondale, LP</v>
          </cell>
          <cell r="B5" t="str">
            <v>AOKI II</v>
          </cell>
          <cell r="C5" t="str">
            <v>1 Hotel Central Park (1414 Avenue of the Americas)</v>
          </cell>
          <cell r="E5">
            <v>3</v>
          </cell>
          <cell r="F5" t="str">
            <v>Management Company</v>
          </cell>
          <cell r="G5" t="str">
            <v>Land</v>
          </cell>
          <cell r="I5" t="str">
            <v>926-003</v>
          </cell>
          <cell r="J5" t="str">
            <v>Reportable Transaction - 03</v>
          </cell>
          <cell r="L5">
            <v>3</v>
          </cell>
          <cell r="M5">
            <v>3</v>
          </cell>
          <cell r="N5">
            <v>3</v>
          </cell>
          <cell r="O5" t="str">
            <v>Waiver</v>
          </cell>
          <cell r="P5" t="str">
            <v>101 Uniondale, LP</v>
          </cell>
          <cell r="Q5" t="str">
            <v>101 Uniondale, LP</v>
          </cell>
          <cell r="S5" t="str">
            <v>101 Uniondale, LP</v>
          </cell>
          <cell r="T5" t="str">
            <v>1 Hotel West Hollywood</v>
          </cell>
          <cell r="U5" t="str">
            <v>Internal K-1 Pickup</v>
          </cell>
          <cell r="V5" t="str">
            <v>A1/B1</v>
          </cell>
          <cell r="X5" t="str">
            <v>Fund Management Fee</v>
          </cell>
        </row>
        <row r="6">
          <cell r="A6" t="str">
            <v>11850 East Maple GP, LLC</v>
          </cell>
          <cell r="B6" t="str">
            <v>Atlas</v>
          </cell>
          <cell r="C6" t="str">
            <v>1372 Broadway</v>
          </cell>
          <cell r="E6">
            <v>4</v>
          </cell>
          <cell r="F6" t="str">
            <v>Property</v>
          </cell>
          <cell r="G6" t="str">
            <v>Loan Portfolio</v>
          </cell>
          <cell r="I6" t="str">
            <v>926-004</v>
          </cell>
          <cell r="J6" t="str">
            <v>Reportable Transaction - 04</v>
          </cell>
          <cell r="L6">
            <v>4</v>
          </cell>
          <cell r="M6">
            <v>4</v>
          </cell>
          <cell r="N6">
            <v>4</v>
          </cell>
          <cell r="O6" t="str">
            <v>Other</v>
          </cell>
          <cell r="P6" t="str">
            <v>11850 East Maple GP, LLC</v>
          </cell>
          <cell r="Q6" t="str">
            <v>11850 East Maple GP, LLC</v>
          </cell>
          <cell r="S6" t="str">
            <v>11850 East Maple GP, LLC</v>
          </cell>
          <cell r="T6" t="str">
            <v>10 TMI Hotel Company (Co-Invest)</v>
          </cell>
          <cell r="U6" t="str">
            <v>External K-1 Pickup</v>
          </cell>
          <cell r="V6" t="str">
            <v>A2/B2</v>
          </cell>
          <cell r="X6" t="str">
            <v>Nonrecourse debt</v>
          </cell>
        </row>
        <row r="7">
          <cell r="A7" t="str">
            <v>11850 East Maple Holdings, LP</v>
          </cell>
          <cell r="B7" t="str">
            <v>Colony</v>
          </cell>
          <cell r="C7" t="str">
            <v>150 West 34th</v>
          </cell>
          <cell r="E7">
            <v>5</v>
          </cell>
          <cell r="G7" t="str">
            <v>Other</v>
          </cell>
          <cell r="I7" t="str">
            <v>926-005</v>
          </cell>
          <cell r="J7" t="str">
            <v>Reportable Transaction - 05</v>
          </cell>
          <cell r="L7">
            <v>5</v>
          </cell>
          <cell r="M7">
            <v>5</v>
          </cell>
          <cell r="N7">
            <v>5</v>
          </cell>
          <cell r="P7" t="str">
            <v>11850 East Maple Holdings, LP</v>
          </cell>
          <cell r="Q7" t="str">
            <v>11850 East Maple Holdings, LP</v>
          </cell>
          <cell r="S7" t="str">
            <v>11850 East Maple Holdings, LP</v>
          </cell>
          <cell r="T7" t="str">
            <v>10 TMI Hotel Company (SOF X)</v>
          </cell>
          <cell r="V7" t="str">
            <v>C1</v>
          </cell>
          <cell r="X7" t="str">
            <v>Qualified nonrecourse debt</v>
          </cell>
        </row>
        <row r="8">
          <cell r="A8" t="str">
            <v>11850 East Maple, LP</v>
          </cell>
          <cell r="B8" t="str">
            <v>Colony - OP Units</v>
          </cell>
          <cell r="C8" t="str">
            <v>2 TransAm</v>
          </cell>
          <cell r="E8">
            <v>6</v>
          </cell>
          <cell r="G8" t="str">
            <v>Royalties</v>
          </cell>
          <cell r="I8" t="str">
            <v>926-006</v>
          </cell>
          <cell r="J8" t="str">
            <v>Reportable Transaction - 06</v>
          </cell>
          <cell r="L8">
            <v>6</v>
          </cell>
          <cell r="M8">
            <v>6</v>
          </cell>
          <cell r="N8">
            <v>6</v>
          </cell>
          <cell r="P8" t="str">
            <v>11850 East Maple, LP</v>
          </cell>
          <cell r="Q8" t="str">
            <v>11850 East Maple, LP</v>
          </cell>
          <cell r="S8" t="str">
            <v>11850 East Maple, LP</v>
          </cell>
          <cell r="T8" t="str">
            <v>10 TMI Hotel Company - Management Company</v>
          </cell>
          <cell r="V8" t="str">
            <v>C2</v>
          </cell>
          <cell r="X8" t="str">
            <v>Recourse debt</v>
          </cell>
        </row>
        <row r="9">
          <cell r="A9" t="str">
            <v>12400 Shadow Creek Parkway, LLC</v>
          </cell>
          <cell r="B9" t="str">
            <v>CORE-PLUS</v>
          </cell>
          <cell r="C9" t="str">
            <v>237 West 54th Street</v>
          </cell>
          <cell r="E9">
            <v>7</v>
          </cell>
          <cell r="G9" t="str">
            <v>Residential</v>
          </cell>
          <cell r="I9" t="str">
            <v>926-007</v>
          </cell>
          <cell r="J9" t="str">
            <v>Reportable Transaction - 07</v>
          </cell>
          <cell r="L9">
            <v>7</v>
          </cell>
          <cell r="M9">
            <v>7</v>
          </cell>
          <cell r="N9">
            <v>7</v>
          </cell>
          <cell r="P9" t="str">
            <v>12400 Shadow Creek Parkway, LLC</v>
          </cell>
          <cell r="Q9" t="str">
            <v>12400 Shadow Creek Parkway, LLC</v>
          </cell>
          <cell r="S9" t="str">
            <v>12400 Shadow Creek Parkway, LLC</v>
          </cell>
          <cell r="T9" t="str">
            <v>1372 Broadway - NYC Office</v>
          </cell>
          <cell r="X9" t="str">
            <v>Line 1</v>
          </cell>
        </row>
        <row r="10">
          <cell r="A10" t="str">
            <v>13 PropCos</v>
          </cell>
          <cell r="B10" t="str">
            <v>CORUS</v>
          </cell>
          <cell r="C10" t="str">
            <v>277 West 10th</v>
          </cell>
          <cell r="E10">
            <v>8</v>
          </cell>
          <cell r="G10" t="str">
            <v>Condo</v>
          </cell>
          <cell r="I10" t="str">
            <v>926-008</v>
          </cell>
          <cell r="J10" t="str">
            <v>Reportable Transaction - 08</v>
          </cell>
          <cell r="L10">
            <v>8</v>
          </cell>
          <cell r="M10">
            <v>8</v>
          </cell>
          <cell r="N10">
            <v>8</v>
          </cell>
          <cell r="P10" t="str">
            <v>13 PropCos</v>
          </cell>
          <cell r="Q10" t="str">
            <v>13 PropCos</v>
          </cell>
          <cell r="S10" t="str">
            <v>13 PropCos</v>
          </cell>
          <cell r="T10" t="str">
            <v>1414 Avenue of the Americas Hotel</v>
          </cell>
          <cell r="X10" t="str">
            <v>Line 2</v>
          </cell>
        </row>
        <row r="11">
          <cell r="A11" t="str">
            <v>1300 Nicollet, LLC</v>
          </cell>
          <cell r="B11" t="str">
            <v>Debt 2</v>
          </cell>
          <cell r="C11" t="str">
            <v>400 Capital Mall - Office</v>
          </cell>
          <cell r="E11">
            <v>9</v>
          </cell>
          <cell r="G11" t="str">
            <v>Stock</v>
          </cell>
          <cell r="I11" t="str">
            <v>926-009</v>
          </cell>
          <cell r="J11" t="str">
            <v>Reportable Transaction - 09</v>
          </cell>
          <cell r="L11">
            <v>9</v>
          </cell>
          <cell r="M11">
            <v>9</v>
          </cell>
          <cell r="N11">
            <v>9</v>
          </cell>
          <cell r="P11" t="str">
            <v>1300 Nicollet, LLC</v>
          </cell>
          <cell r="Q11" t="str">
            <v>1300 Nicollet, LLC</v>
          </cell>
          <cell r="S11" t="str">
            <v>1300 Nicollet, LLC</v>
          </cell>
          <cell r="T11" t="str">
            <v>150 West 34th Street</v>
          </cell>
          <cell r="X11" t="str">
            <v>Line 3</v>
          </cell>
        </row>
        <row r="12">
          <cell r="A12" t="str">
            <v>1372 Holdings GP, LLC</v>
          </cell>
          <cell r="B12" t="str">
            <v>Debt 2-U</v>
          </cell>
          <cell r="C12" t="str">
            <v>435 West 50th (Stella Tower)</v>
          </cell>
          <cell r="E12">
            <v>10</v>
          </cell>
          <cell r="G12" t="str">
            <v>Vacation or Short Term Rental</v>
          </cell>
          <cell r="I12" t="str">
            <v>926-010</v>
          </cell>
          <cell r="J12" t="str">
            <v>Reportable Transaction - 10</v>
          </cell>
          <cell r="L12">
            <v>10</v>
          </cell>
          <cell r="M12">
            <v>10</v>
          </cell>
          <cell r="N12">
            <v>10</v>
          </cell>
          <cell r="P12" t="str">
            <v>1372 Holdings GP, LLC</v>
          </cell>
          <cell r="Q12" t="str">
            <v>1372 Holdings GP, LLC</v>
          </cell>
          <cell r="S12" t="str">
            <v>1372 Holdings GP, LLC</v>
          </cell>
          <cell r="T12" t="str">
            <v>2 TransAm</v>
          </cell>
          <cell r="X12" t="str">
            <v>Line 4</v>
          </cell>
        </row>
        <row r="13">
          <cell r="A13" t="str">
            <v>1372 Partners, LP</v>
          </cell>
          <cell r="B13" t="str">
            <v>ENERGY</v>
          </cell>
          <cell r="C13" t="str">
            <v>666 Fifth Avenue</v>
          </cell>
          <cell r="E13">
            <v>11</v>
          </cell>
          <cell r="I13" t="str">
            <v>926-011</v>
          </cell>
          <cell r="J13" t="str">
            <v>Reportable Transaction - 11</v>
          </cell>
          <cell r="L13">
            <v>11</v>
          </cell>
          <cell r="M13">
            <v>11</v>
          </cell>
          <cell r="N13">
            <v>11</v>
          </cell>
          <cell r="P13" t="str">
            <v>1372 Partners, LP</v>
          </cell>
          <cell r="Q13" t="str">
            <v>1372 Partners, LP</v>
          </cell>
          <cell r="S13" t="str">
            <v>1372 Partners, LP</v>
          </cell>
          <cell r="T13" t="str">
            <v>20 Times Square - Equity</v>
          </cell>
          <cell r="X13" t="str">
            <v>Line 5</v>
          </cell>
        </row>
        <row r="14">
          <cell r="A14" t="str">
            <v>1414 Holdings, LLC</v>
          </cell>
          <cell r="B14" t="str">
            <v>ENERGY (LP)</v>
          </cell>
          <cell r="C14" t="str">
            <v>701 Seventh Ave (Times Square)</v>
          </cell>
          <cell r="E14">
            <v>12</v>
          </cell>
          <cell r="I14" t="str">
            <v>926-012</v>
          </cell>
          <cell r="J14" t="str">
            <v>Reportable Transaction - 12</v>
          </cell>
          <cell r="L14">
            <v>12</v>
          </cell>
          <cell r="M14">
            <v>12</v>
          </cell>
          <cell r="N14">
            <v>12</v>
          </cell>
          <cell r="P14" t="str">
            <v>1414 Holdings, LLC</v>
          </cell>
          <cell r="Q14" t="str">
            <v>1414 Holdings, LLC</v>
          </cell>
          <cell r="S14" t="str">
            <v>1414 Holdings, LLC</v>
          </cell>
          <cell r="T14" t="str">
            <v>237 West 54th Street Hotel</v>
          </cell>
          <cell r="X14" t="str">
            <v>Line 6a</v>
          </cell>
        </row>
        <row r="15">
          <cell r="A15" t="str">
            <v>1414 Holdings, LLC (Hotel Operations)</v>
          </cell>
          <cell r="B15" t="str">
            <v>ENERGY II</v>
          </cell>
          <cell r="C15" t="str">
            <v>Alabama Multifamily</v>
          </cell>
          <cell r="E15">
            <v>13</v>
          </cell>
          <cell r="I15" t="str">
            <v>926-013</v>
          </cell>
          <cell r="J15" t="str">
            <v>Reportable Transaction - 13</v>
          </cell>
          <cell r="L15">
            <v>13</v>
          </cell>
          <cell r="M15">
            <v>13</v>
          </cell>
          <cell r="N15">
            <v>13</v>
          </cell>
          <cell r="P15" t="str">
            <v>150 West 34 Partners, LP</v>
          </cell>
          <cell r="Q15" t="str">
            <v>150 West 34 Partners, LP</v>
          </cell>
          <cell r="S15" t="str">
            <v>150 West 34 Partners, LP</v>
          </cell>
          <cell r="T15" t="str">
            <v>666 Fifth Avenue First Mortgage</v>
          </cell>
          <cell r="X15" t="str">
            <v>Line 6b</v>
          </cell>
        </row>
        <row r="16">
          <cell r="A16" t="str">
            <v>150 West 34 Partners, LP</v>
          </cell>
          <cell r="B16" t="str">
            <v>ENERGY II (LP)</v>
          </cell>
          <cell r="C16" t="str">
            <v>Amazona</v>
          </cell>
          <cell r="E16">
            <v>14</v>
          </cell>
          <cell r="I16" t="str">
            <v>926-014</v>
          </cell>
          <cell r="J16" t="str">
            <v>Reportable Transaction - 14</v>
          </cell>
          <cell r="L16">
            <v>14</v>
          </cell>
          <cell r="M16">
            <v>14</v>
          </cell>
          <cell r="N16">
            <v>14</v>
          </cell>
          <cell r="P16" t="str">
            <v>1500 NICHOLLET LLC</v>
          </cell>
          <cell r="Q16" t="str">
            <v>1500 NICHOLLET LLC</v>
          </cell>
          <cell r="S16" t="str">
            <v>1500 NICHOLLET LLC</v>
          </cell>
          <cell r="T16" t="str">
            <v>Alabama Multifamily</v>
          </cell>
          <cell r="X16" t="str">
            <v>Line 7</v>
          </cell>
        </row>
        <row r="17">
          <cell r="A17" t="str">
            <v>1500 NICHOLLET LLC</v>
          </cell>
          <cell r="B17" t="str">
            <v>ENERGY III</v>
          </cell>
          <cell r="C17" t="str">
            <v>Amigo (Sweden)</v>
          </cell>
          <cell r="E17">
            <v>15</v>
          </cell>
          <cell r="I17" t="str">
            <v>926-015</v>
          </cell>
          <cell r="J17" t="str">
            <v>Reportable Transaction - 15</v>
          </cell>
          <cell r="L17">
            <v>15</v>
          </cell>
          <cell r="M17">
            <v>15</v>
          </cell>
          <cell r="N17">
            <v>15</v>
          </cell>
          <cell r="P17" t="str">
            <v>1629514 Alberta ULC</v>
          </cell>
          <cell r="Q17" t="str">
            <v>1629514 Alberta ULC</v>
          </cell>
          <cell r="S17" t="str">
            <v>1629514 Alberta ULC</v>
          </cell>
          <cell r="T17" t="str">
            <v>Alabama Multifamily Portfolio</v>
          </cell>
          <cell r="X17" t="str">
            <v>Line 8</v>
          </cell>
        </row>
        <row r="18">
          <cell r="A18" t="str">
            <v>15700 Lexington Blvd GP, LLC</v>
          </cell>
          <cell r="B18" t="str">
            <v>ENERGY III (LP)</v>
          </cell>
          <cell r="C18" t="str">
            <v>Anbaric</v>
          </cell>
          <cell r="E18">
            <v>16</v>
          </cell>
          <cell r="I18" t="str">
            <v>926-016</v>
          </cell>
          <cell r="J18" t="str">
            <v>Reportable Transaction - 16</v>
          </cell>
          <cell r="L18">
            <v>16</v>
          </cell>
          <cell r="P18" t="str">
            <v>1730944 Alberta ULC</v>
          </cell>
          <cell r="Q18" t="str">
            <v>1730944 Alberta ULC</v>
          </cell>
          <cell r="S18" t="str">
            <v>1730944 Alberta ULC</v>
          </cell>
          <cell r="T18" t="str">
            <v>Alpine Bank Loans</v>
          </cell>
          <cell r="X18" t="str">
            <v>Line 9a</v>
          </cell>
        </row>
        <row r="19">
          <cell r="A19" t="str">
            <v>15700 Lexington Blvd, LP</v>
          </cell>
          <cell r="B19" t="str">
            <v>Falconhead II</v>
          </cell>
          <cell r="C19" t="str">
            <v>Antares - DEAD</v>
          </cell>
          <cell r="E19">
            <v>17</v>
          </cell>
          <cell r="I19" t="str">
            <v>926-017</v>
          </cell>
          <cell r="J19" t="str">
            <v>Reportable Transaction - 17</v>
          </cell>
          <cell r="L19">
            <v>17</v>
          </cell>
          <cell r="P19" t="str">
            <v>210 WEST 18 MEMBER, LLC</v>
          </cell>
          <cell r="Q19" t="str">
            <v>210 WEST 18 MEMBER, LLC</v>
          </cell>
          <cell r="S19" t="str">
            <v>210 WEST 18 MEMBER, LLC</v>
          </cell>
          <cell r="T19" t="str">
            <v>American/National Golf</v>
          </cell>
          <cell r="X19" t="str">
            <v>Line 9b</v>
          </cell>
        </row>
        <row r="20">
          <cell r="A20" t="str">
            <v>1629514 Alberta ULC</v>
          </cell>
          <cell r="B20" t="str">
            <v>GOLF</v>
          </cell>
          <cell r="C20" t="str">
            <v>Arboretum</v>
          </cell>
          <cell r="E20">
            <v>18</v>
          </cell>
          <cell r="I20" t="str">
            <v>926-018</v>
          </cell>
          <cell r="J20" t="str">
            <v>Reportable Transaction - 18</v>
          </cell>
          <cell r="L20">
            <v>18</v>
          </cell>
          <cell r="P20" t="str">
            <v>237 West 54 Owner, LLC</v>
          </cell>
          <cell r="Q20" t="str">
            <v>237 West 54 Owner, LLC</v>
          </cell>
          <cell r="S20" t="str">
            <v>237 West 54 Owner, LLC</v>
          </cell>
          <cell r="T20" t="str">
            <v>Anbaric</v>
          </cell>
          <cell r="X20" t="str">
            <v>9C - Unrecaptured section 1250 gain - Item C</v>
          </cell>
        </row>
        <row r="21">
          <cell r="A21" t="str">
            <v>1700 Rivercrest Dr GP, LLC</v>
          </cell>
          <cell r="B21" t="str">
            <v>GOLF (LP)</v>
          </cell>
          <cell r="C21" t="str">
            <v>AS Roma</v>
          </cell>
          <cell r="E21">
            <v>19</v>
          </cell>
          <cell r="I21" t="str">
            <v>926-019</v>
          </cell>
          <cell r="J21" t="str">
            <v>Reportable Transaction - 19</v>
          </cell>
          <cell r="L21">
            <v>19</v>
          </cell>
          <cell r="P21" t="str">
            <v>237 West 54th Street, LLC C/O The Moinian Group</v>
          </cell>
          <cell r="Q21" t="str">
            <v>237 West 54th Street, LLC C/O The Moinian Group</v>
          </cell>
          <cell r="S21" t="str">
            <v>237 West 54th Street, LLC C/O The Moinian Group</v>
          </cell>
          <cell r="T21" t="str">
            <v>Andaz Maui at Wailea</v>
          </cell>
          <cell r="X21" t="str">
            <v>9C - Sale of partnership interest -25 pct</v>
          </cell>
        </row>
        <row r="22">
          <cell r="A22" t="str">
            <v>1700 Rivercrest Dr, LP</v>
          </cell>
          <cell r="B22" t="str">
            <v>Hotel 2 53rd</v>
          </cell>
          <cell r="C22" t="str">
            <v>Asian Holdings</v>
          </cell>
          <cell r="E22">
            <v>20</v>
          </cell>
          <cell r="I22" t="str">
            <v>926-020</v>
          </cell>
          <cell r="J22" t="str">
            <v>Reportable Transaction - 20</v>
          </cell>
          <cell r="L22">
            <v>20</v>
          </cell>
          <cell r="P22" t="str">
            <v>245 Holdings, LLC (fka InSolve Recover, LLC)</v>
          </cell>
          <cell r="Q22" t="str">
            <v>245 Holdings, LLC (fka InSolve Recover, LLC)</v>
          </cell>
          <cell r="S22" t="str">
            <v>245 Holdings, LLC (fka InSolve Recover, LLC)</v>
          </cell>
          <cell r="T22" t="str">
            <v>Antares - DEAD</v>
          </cell>
          <cell r="X22" t="str">
            <v>Line 10</v>
          </cell>
        </row>
        <row r="23">
          <cell r="A23" t="str">
            <v>1730944 Alberta ULC</v>
          </cell>
          <cell r="B23" t="str">
            <v>HOTEL I</v>
          </cell>
          <cell r="C23" t="str">
            <v>Asian Hotel Securities</v>
          </cell>
          <cell r="E23">
            <v>21</v>
          </cell>
          <cell r="I23" t="str">
            <v>926-021</v>
          </cell>
          <cell r="J23" t="str">
            <v>Reportable Transaction - 21</v>
          </cell>
          <cell r="L23">
            <v>21</v>
          </cell>
          <cell r="P23" t="str">
            <v>277 West 10 Owner GP, LLC</v>
          </cell>
          <cell r="Q23" t="str">
            <v>277 West 10 Owner GP, LLC</v>
          </cell>
          <cell r="S23" t="str">
            <v>277 West 10 Owner GP, LLC</v>
          </cell>
          <cell r="T23" t="str">
            <v>Aquarius Hotels</v>
          </cell>
          <cell r="X23" t="str">
            <v>Line 10 - 25pct</v>
          </cell>
        </row>
        <row r="24">
          <cell r="A24" t="str">
            <v>1800 Austin Pkwy GP, LLC</v>
          </cell>
          <cell r="B24" t="str">
            <v>HOTEL II</v>
          </cell>
          <cell r="C24" t="str">
            <v>Aspen</v>
          </cell>
          <cell r="E24">
            <v>22</v>
          </cell>
          <cell r="I24" t="str">
            <v>926-022</v>
          </cell>
          <cell r="J24" t="str">
            <v>Reportable Transaction - 22</v>
          </cell>
          <cell r="L24">
            <v>22</v>
          </cell>
          <cell r="P24" t="str">
            <v>277 West 10 Owner, LP</v>
          </cell>
          <cell r="Q24" t="str">
            <v>277 West 10 Owner, LP</v>
          </cell>
          <cell r="S24" t="str">
            <v>277 West 10 Owner, LP</v>
          </cell>
          <cell r="T24" t="str">
            <v>ARIUM Fall Creek</v>
          </cell>
          <cell r="X24" t="str">
            <v>Line 11A</v>
          </cell>
        </row>
        <row r="25">
          <cell r="A25" t="str">
            <v>1800 Austin Pkwy, LP</v>
          </cell>
          <cell r="B25" t="str">
            <v>INSOLVE</v>
          </cell>
          <cell r="C25" t="str">
            <v>Astor Crown Plaza</v>
          </cell>
          <cell r="E25">
            <v>23</v>
          </cell>
          <cell r="I25" t="str">
            <v>926-023</v>
          </cell>
          <cell r="J25" t="str">
            <v>Reportable Transaction - 23</v>
          </cell>
          <cell r="L25">
            <v>23</v>
          </cell>
          <cell r="P25" t="str">
            <v>277 West 10 Ventures, LP</v>
          </cell>
          <cell r="Q25" t="str">
            <v>277 West 10 Ventures, LP</v>
          </cell>
          <cell r="S25" t="str">
            <v>277 West 10 Ventures, LP</v>
          </cell>
          <cell r="T25" t="str">
            <v>AS Roma (Italy)</v>
          </cell>
          <cell r="X25" t="str">
            <v>Line 11B</v>
          </cell>
        </row>
        <row r="26">
          <cell r="A26" t="str">
            <v>210 WEST 18 MEMBER, LLC</v>
          </cell>
          <cell r="B26" t="str">
            <v>JAWS</v>
          </cell>
          <cell r="C26" t="str">
            <v>Auction.com</v>
          </cell>
          <cell r="E26">
            <v>24</v>
          </cell>
          <cell r="I26" t="str">
            <v>926-024</v>
          </cell>
          <cell r="J26" t="str">
            <v>Reportable Transaction - 24</v>
          </cell>
          <cell r="L26">
            <v>24</v>
          </cell>
          <cell r="P26" t="str">
            <v>400 NORTH LASALLE STREET, LLC</v>
          </cell>
          <cell r="Q26" t="str">
            <v>400 NORTH LASALLE STREET, LLC</v>
          </cell>
          <cell r="S26" t="str">
            <v>400 NORTH LASALLE STREET, LLC</v>
          </cell>
          <cell r="T26" t="str">
            <v>Asian Holdings</v>
          </cell>
          <cell r="X26" t="str">
            <v>Line 11C</v>
          </cell>
        </row>
        <row r="27">
          <cell r="A27" t="str">
            <v>2222 Settlers Way GP, LLC</v>
          </cell>
          <cell r="B27" t="str">
            <v>Management Co</v>
          </cell>
          <cell r="C27" t="str">
            <v>Austin Hotel</v>
          </cell>
          <cell r="E27">
            <v>25</v>
          </cell>
          <cell r="I27" t="str">
            <v>926-025</v>
          </cell>
          <cell r="J27" t="str">
            <v>Reportable Transaction - 25</v>
          </cell>
          <cell r="L27">
            <v>25</v>
          </cell>
          <cell r="P27" t="str">
            <v>435 West 50 GP, LLC</v>
          </cell>
          <cell r="Q27" t="str">
            <v>435 West 50 GP, LLC</v>
          </cell>
          <cell r="S27" t="str">
            <v>435 West 50 GP, LLC</v>
          </cell>
          <cell r="T27" t="str">
            <v>Asian Hotel Securities</v>
          </cell>
          <cell r="X27" t="str">
            <v>Line 11D</v>
          </cell>
        </row>
        <row r="28">
          <cell r="A28" t="str">
            <v>2222 Settlers Way, LP</v>
          </cell>
          <cell r="B28" t="str">
            <v>Management Fee</v>
          </cell>
          <cell r="C28" t="str">
            <v>Avenue @ Forsyth</v>
          </cell>
          <cell r="E28">
            <v>26</v>
          </cell>
          <cell r="I28" t="str">
            <v>926-026</v>
          </cell>
          <cell r="J28" t="str">
            <v>Reportable Transaction - 26</v>
          </cell>
          <cell r="L28">
            <v>26</v>
          </cell>
          <cell r="P28" t="str">
            <v>435 West 50 Property Owner, LP</v>
          </cell>
          <cell r="Q28" t="str">
            <v>435 West 50 Property Owner, LP</v>
          </cell>
          <cell r="S28" t="str">
            <v>435 West 50 Property Owner, LP</v>
          </cell>
          <cell r="T28" t="str">
            <v>Astor Crowne Plaza</v>
          </cell>
          <cell r="X28" t="str">
            <v>Line 11E</v>
          </cell>
        </row>
        <row r="29">
          <cell r="A29" t="str">
            <v>225 Flour Daniel Drive GP, LLC</v>
          </cell>
          <cell r="B29" t="str">
            <v>Maple Co-Invest</v>
          </cell>
          <cell r="C29" t="str">
            <v>B.R. Guest Restaurants</v>
          </cell>
          <cell r="E29">
            <v>27</v>
          </cell>
          <cell r="I29" t="str">
            <v>926-027</v>
          </cell>
          <cell r="J29" t="str">
            <v>Reportable Transaction - 27</v>
          </cell>
          <cell r="L29">
            <v>27</v>
          </cell>
          <cell r="P29" t="str">
            <v>460 GREENBAY ROAD LLC</v>
          </cell>
          <cell r="Q29" t="str">
            <v>460 GREENBAY ROAD LLC</v>
          </cell>
          <cell r="S29" t="str">
            <v>460 GREENBAY ROAD LLC</v>
          </cell>
          <cell r="T29" t="str">
            <v>Atlanta Industrial Joint Venture</v>
          </cell>
          <cell r="X29" t="str">
            <v>Line 11F</v>
          </cell>
        </row>
        <row r="30">
          <cell r="A30" t="str">
            <v>225 Fluor Daniel Drive, LP</v>
          </cell>
          <cell r="B30" t="str">
            <v>Mervyns</v>
          </cell>
          <cell r="C30" t="str">
            <v>Baltimore Apartment Portfolio (Hirschfeld)</v>
          </cell>
          <cell r="E30">
            <v>28</v>
          </cell>
          <cell r="I30" t="str">
            <v>926-028</v>
          </cell>
          <cell r="J30" t="str">
            <v>Reportable Transaction - 28</v>
          </cell>
          <cell r="L30">
            <v>28</v>
          </cell>
          <cell r="P30" t="str">
            <v>53rd Street Investors NYC, LP</v>
          </cell>
          <cell r="Q30" t="str">
            <v>53rd Street Investors NYC, LP</v>
          </cell>
          <cell r="S30" t="str">
            <v>53rd Street Investors NYC, LP</v>
          </cell>
          <cell r="T30" t="str">
            <v>Aurora Hills (f.k.a. Chelsea Park Village)</v>
          </cell>
          <cell r="X30" t="str">
            <v>11F - Section 108(i) cancellation of debt income</v>
          </cell>
        </row>
        <row r="31">
          <cell r="A31" t="str">
            <v>237 West 54 Owner, LLC</v>
          </cell>
          <cell r="B31" t="str">
            <v>Milestone</v>
          </cell>
          <cell r="C31" t="str">
            <v>Bandra Kurla Complex</v>
          </cell>
          <cell r="E31">
            <v>29</v>
          </cell>
          <cell r="I31" t="str">
            <v>926-029</v>
          </cell>
          <cell r="J31" t="str">
            <v>Reportable Transaction - 29</v>
          </cell>
          <cell r="L31">
            <v>29</v>
          </cell>
          <cell r="P31" t="str">
            <v>57 Street Holdings LLC</v>
          </cell>
          <cell r="Q31" t="str">
            <v>57 Street Holdings LLC</v>
          </cell>
          <cell r="S31" t="str">
            <v>57 Street Holdings LLC</v>
          </cell>
          <cell r="T31" t="str">
            <v>Austin Hotel</v>
          </cell>
          <cell r="X31" t="str">
            <v>Line 11F - Sec 754</v>
          </cell>
        </row>
        <row r="32">
          <cell r="A32" t="str">
            <v>237 West 54th Street, LLC C/O The Moinian Group</v>
          </cell>
          <cell r="B32" t="str">
            <v>MRV A</v>
          </cell>
          <cell r="C32" t="str">
            <v>Bank Non Performing loan Loan Pool # 4 (PNC)</v>
          </cell>
          <cell r="E32">
            <v>30</v>
          </cell>
          <cell r="I32" t="str">
            <v>926-030</v>
          </cell>
          <cell r="J32" t="str">
            <v>Reportable Transaction - 30</v>
          </cell>
          <cell r="L32">
            <v>30</v>
          </cell>
          <cell r="P32" t="str">
            <v>666 VIII/Debt II Co-Invest Holdings, LP</v>
          </cell>
          <cell r="Q32" t="str">
            <v>666 VIII/Debt II Co-Invest Holdings, LP</v>
          </cell>
          <cell r="S32" t="str">
            <v>666 VIII/Debt II Co-Invest Holdings, LP</v>
          </cell>
          <cell r="T32" t="str">
            <v>Austin Office B-Notes</v>
          </cell>
          <cell r="X32" t="str">
            <v>Line 11F - Sec 743b</v>
          </cell>
        </row>
        <row r="33">
          <cell r="A33" t="str">
            <v>245 Holdings, LLC (fka InSolve Recover, LLC)</v>
          </cell>
          <cell r="B33" t="str">
            <v>MRV A (LP)</v>
          </cell>
          <cell r="C33" t="str">
            <v>Bank Non-Performing Loan Pool #1 (BROE)</v>
          </cell>
          <cell r="E33">
            <v>31</v>
          </cell>
          <cell r="I33" t="str">
            <v>926-031</v>
          </cell>
          <cell r="J33" t="str">
            <v>Reportable Transaction - 31</v>
          </cell>
          <cell r="L33">
            <v>31</v>
          </cell>
          <cell r="P33" t="str">
            <v>701 Seventh IX Investor GP, LLC</v>
          </cell>
          <cell r="Q33" t="str">
            <v>701 Seventh IX Investor GP, LLC</v>
          </cell>
          <cell r="S33" t="str">
            <v>701 Seventh IX Investor GP, LLC</v>
          </cell>
          <cell r="T33" t="str">
            <v>Austin Office Portfolio</v>
          </cell>
          <cell r="X33" t="str">
            <v>Line 12</v>
          </cell>
        </row>
        <row r="34">
          <cell r="A34" t="str">
            <v>250 N Main Street</v>
          </cell>
          <cell r="B34" t="str">
            <v>MRV AA</v>
          </cell>
          <cell r="C34" t="str">
            <v>Bank Non-Performing Loan Pool #2 (Fifth &amp; Third)</v>
          </cell>
          <cell r="E34">
            <v>32</v>
          </cell>
          <cell r="I34" t="str">
            <v>926-032</v>
          </cell>
          <cell r="J34" t="str">
            <v>Reportable Transaction - 32</v>
          </cell>
          <cell r="L34">
            <v>32</v>
          </cell>
          <cell r="P34" t="str">
            <v>701 Seventh IX Investor, LP</v>
          </cell>
          <cell r="Q34" t="str">
            <v>701 Seventh IX Investor, LP</v>
          </cell>
          <cell r="S34" t="str">
            <v>701 Seventh IX Investor, LP</v>
          </cell>
          <cell r="T34" t="str">
            <v>Avenue @ Forsyth</v>
          </cell>
          <cell r="X34" t="str">
            <v>Line 13A</v>
          </cell>
        </row>
        <row r="35">
          <cell r="A35" t="str">
            <v>250 N Main Street Opco</v>
          </cell>
          <cell r="B35" t="str">
            <v>MRV AAA</v>
          </cell>
          <cell r="C35" t="str">
            <v>Bank Non-Performing Loan Pool #3 (Flagstar)</v>
          </cell>
          <cell r="E35">
            <v>33</v>
          </cell>
          <cell r="I35" t="str">
            <v>926-033</v>
          </cell>
          <cell r="J35" t="str">
            <v>Reportable Transaction - 33</v>
          </cell>
          <cell r="L35">
            <v>33</v>
          </cell>
          <cell r="P35" t="str">
            <v>701 Seventh Partners, LLC</v>
          </cell>
          <cell r="Q35" t="str">
            <v>701 Seventh Partners, LLC</v>
          </cell>
          <cell r="S35" t="str">
            <v>701 Seventh Partners, LLC</v>
          </cell>
          <cell r="T35" t="str">
            <v>Basinghall Office Estate</v>
          </cell>
          <cell r="X35" t="str">
            <v>Line 13B</v>
          </cell>
        </row>
        <row r="36">
          <cell r="A36" t="str">
            <v>2727 Stemmons Freeway Opco, LP</v>
          </cell>
          <cell r="B36" t="str">
            <v>MRV B</v>
          </cell>
          <cell r="C36" t="str">
            <v>Basinghall</v>
          </cell>
          <cell r="E36">
            <v>34</v>
          </cell>
          <cell r="I36" t="str">
            <v>926-034</v>
          </cell>
          <cell r="J36" t="str">
            <v>Reportable Transaction - 34</v>
          </cell>
          <cell r="L36">
            <v>34</v>
          </cell>
          <cell r="P36" t="str">
            <v>701 Seventh SCG Investor, LLC</v>
          </cell>
          <cell r="Q36" t="str">
            <v>701 Seventh SCG Investor, LLC</v>
          </cell>
          <cell r="S36" t="str">
            <v>701 Seventh SCG Investor, LLC</v>
          </cell>
          <cell r="T36" t="str">
            <v>Battery Place Green</v>
          </cell>
          <cell r="X36" t="str">
            <v>Line 13C</v>
          </cell>
        </row>
        <row r="37">
          <cell r="A37" t="str">
            <v>2727 Stemmons Freeway, LP</v>
          </cell>
          <cell r="B37" t="str">
            <v>MRV B (LP)</v>
          </cell>
          <cell r="C37" t="str">
            <v>Battery Place Green</v>
          </cell>
          <cell r="E37">
            <v>35</v>
          </cell>
          <cell r="I37" t="str">
            <v>926-035</v>
          </cell>
          <cell r="J37" t="str">
            <v>Reportable Transaction - 35</v>
          </cell>
          <cell r="L37">
            <v>35</v>
          </cell>
          <cell r="P37" t="str">
            <v>A Nicklasson AB</v>
          </cell>
          <cell r="Q37" t="str">
            <v>A Nicklasson AB</v>
          </cell>
          <cell r="S37" t="str">
            <v>A Nicklasson AB</v>
          </cell>
          <cell r="T37" t="str">
            <v>B.R. Guest Restaurants</v>
          </cell>
          <cell r="X37" t="str">
            <v>Line 13D</v>
          </cell>
        </row>
        <row r="38">
          <cell r="A38" t="str">
            <v>277 West 10 Owner GP, LLC</v>
          </cell>
          <cell r="B38" t="str">
            <v>PFS/Avenel</v>
          </cell>
          <cell r="C38" t="str">
            <v>Beagle House</v>
          </cell>
          <cell r="E38">
            <v>36</v>
          </cell>
          <cell r="I38" t="str">
            <v>926-036</v>
          </cell>
          <cell r="J38" t="str">
            <v>Reportable Transaction - 36</v>
          </cell>
          <cell r="L38">
            <v>36</v>
          </cell>
          <cell r="P38" t="str">
            <v>A/SCG, LLC</v>
          </cell>
          <cell r="Q38" t="str">
            <v>A/SCG, LLC</v>
          </cell>
          <cell r="S38" t="str">
            <v>A/SCG, LLC</v>
          </cell>
          <cell r="T38" t="str">
            <v>Baltimore Apartment Portfolio</v>
          </cell>
          <cell r="X38" t="str">
            <v>Line 13E</v>
          </cell>
        </row>
        <row r="39">
          <cell r="A39" t="str">
            <v>277 West 10 Owner, LP</v>
          </cell>
          <cell r="B39" t="str">
            <v>Raptor</v>
          </cell>
          <cell r="C39" t="str">
            <v>Belmar</v>
          </cell>
          <cell r="E39">
            <v>37</v>
          </cell>
          <cell r="I39" t="str">
            <v>926-037</v>
          </cell>
          <cell r="J39" t="str">
            <v>Reportable Transaction - 37</v>
          </cell>
          <cell r="L39">
            <v>37</v>
          </cell>
          <cell r="P39" t="str">
            <v>A1A Clipper, LLC</v>
          </cell>
          <cell r="Q39" t="str">
            <v>A1A Clipper, LLC</v>
          </cell>
          <cell r="S39" t="str">
            <v>A1A Clipper, LLC</v>
          </cell>
          <cell r="T39" t="str">
            <v>Bandra Kurla Complex</v>
          </cell>
          <cell r="X39" t="str">
            <v>Line 13F</v>
          </cell>
        </row>
        <row r="40">
          <cell r="A40" t="str">
            <v>277 West 10 Ventures, LP</v>
          </cell>
          <cell r="B40" t="str">
            <v>SDL CO</v>
          </cell>
          <cell r="C40" t="str">
            <v>Berkshire Multifamily (Sunbelt)</v>
          </cell>
          <cell r="E40">
            <v>38</v>
          </cell>
          <cell r="I40" t="str">
            <v>926-038</v>
          </cell>
          <cell r="J40" t="str">
            <v>Reportable Transaction - 38</v>
          </cell>
          <cell r="L40">
            <v>38</v>
          </cell>
          <cell r="P40" t="str">
            <v>A1A Trader, LLC</v>
          </cell>
          <cell r="Q40" t="str">
            <v>A1A Trader, LLC</v>
          </cell>
          <cell r="S40" t="str">
            <v>A1A Trader, LLC</v>
          </cell>
          <cell r="T40" t="str">
            <v>Bank Non-Performing Loan Pool #4</v>
          </cell>
          <cell r="X40" t="str">
            <v>Line 13G</v>
          </cell>
        </row>
        <row r="41">
          <cell r="A41" t="str">
            <v>300 CG Owner, LLC</v>
          </cell>
          <cell r="B41" t="str">
            <v>SEI Related Entity</v>
          </cell>
          <cell r="C41" t="str">
            <v>Berlin</v>
          </cell>
          <cell r="E41">
            <v>39</v>
          </cell>
          <cell r="I41" t="str">
            <v>926-039</v>
          </cell>
          <cell r="J41" t="str">
            <v>Reportable Transaction - 39</v>
          </cell>
          <cell r="L41">
            <v>39</v>
          </cell>
          <cell r="P41" t="str">
            <v>AAA Victor</v>
          </cell>
          <cell r="Q41" t="str">
            <v>AAA Victor</v>
          </cell>
          <cell r="S41" t="str">
            <v>AAA Victor</v>
          </cell>
          <cell r="T41" t="str">
            <v>Bank Non-Performing Loan Pool #1</v>
          </cell>
          <cell r="X41" t="str">
            <v>Line 13H</v>
          </cell>
        </row>
        <row r="42">
          <cell r="A42" t="str">
            <v>400 Capitol Mall Mezz GP, L.L.C.</v>
          </cell>
          <cell r="B42" t="str">
            <v>SEIF II Co-Invest</v>
          </cell>
          <cell r="C42" t="str">
            <v>Birken</v>
          </cell>
          <cell r="E42">
            <v>40</v>
          </cell>
          <cell r="I42" t="str">
            <v>926-040</v>
          </cell>
          <cell r="J42" t="str">
            <v>Reportable Transaction - 40</v>
          </cell>
          <cell r="L42">
            <v>40</v>
          </cell>
          <cell r="P42" t="str">
            <v>AAE Victor</v>
          </cell>
          <cell r="Q42" t="str">
            <v>AAE Victor</v>
          </cell>
          <cell r="S42" t="str">
            <v>AAE Victor</v>
          </cell>
          <cell r="T42" t="str">
            <v>Bank Non-Performing Loan Pool #2</v>
          </cell>
          <cell r="X42" t="str">
            <v>Line 13I</v>
          </cell>
        </row>
        <row r="43">
          <cell r="A43" t="str">
            <v>400 Capitol Mall Mezz, L.P.</v>
          </cell>
          <cell r="B43" t="str">
            <v>SH Group (GP)</v>
          </cell>
          <cell r="C43" t="str">
            <v>Blue Back Square</v>
          </cell>
          <cell r="E43">
            <v>41</v>
          </cell>
          <cell r="I43" t="str">
            <v>926-041</v>
          </cell>
          <cell r="J43" t="str">
            <v>Reportable Transaction - 41</v>
          </cell>
          <cell r="L43">
            <v>41</v>
          </cell>
          <cell r="P43" t="str">
            <v>Abington Properties, LLC</v>
          </cell>
          <cell r="Q43" t="str">
            <v>Abington Properties, LLC</v>
          </cell>
          <cell r="S43" t="str">
            <v>Abington Properties, LLC</v>
          </cell>
          <cell r="T43" t="str">
            <v>Bank Non-Performing Loan Pool #3</v>
          </cell>
          <cell r="X43" t="str">
            <v>Line 13J</v>
          </cell>
        </row>
        <row r="44">
          <cell r="A44" t="str">
            <v>400 Capitol Mall Owner GP, L.L.C.</v>
          </cell>
          <cell r="B44" t="str">
            <v>SH Group (LP)</v>
          </cell>
          <cell r="C44" t="str">
            <v>Blythswood</v>
          </cell>
          <cell r="E44">
            <v>42</v>
          </cell>
          <cell r="I44" t="str">
            <v>926-042</v>
          </cell>
          <cell r="J44" t="str">
            <v>Reportable Transaction - 42</v>
          </cell>
          <cell r="L44">
            <v>42</v>
          </cell>
          <cell r="P44" t="str">
            <v>Abridge Inversiones 2014, SL</v>
          </cell>
          <cell r="Q44" t="str">
            <v>Abridge Inversiones 2014, SL</v>
          </cell>
          <cell r="S44" t="str">
            <v>Abridge Inversiones 2014, SL</v>
          </cell>
          <cell r="T44" t="str">
            <v>Bank NPL Pool (Spain)</v>
          </cell>
          <cell r="X44" t="str">
            <v>Line 13K</v>
          </cell>
        </row>
        <row r="45">
          <cell r="A45" t="str">
            <v>400 Capitol Mall Owner, L.P.</v>
          </cell>
          <cell r="B45" t="str">
            <v>SOF-II/600 Wash</v>
          </cell>
          <cell r="C45" t="str">
            <v>Bolingbrook Promenade</v>
          </cell>
          <cell r="E45">
            <v>43</v>
          </cell>
          <cell r="I45" t="str">
            <v>926-043</v>
          </cell>
          <cell r="J45" t="str">
            <v>Reportable Transaction - 43</v>
          </cell>
          <cell r="L45">
            <v>43</v>
          </cell>
          <cell r="P45" t="str">
            <v>ACDZ, LLC</v>
          </cell>
          <cell r="Q45" t="str">
            <v>ACDZ, LLC</v>
          </cell>
          <cell r="S45" t="str">
            <v>ACDZ, LLC</v>
          </cell>
          <cell r="T45" t="str">
            <v>Beagle House (England)</v>
          </cell>
          <cell r="X45" t="str">
            <v>Line 13L</v>
          </cell>
        </row>
        <row r="46">
          <cell r="A46" t="str">
            <v>400 CG Owner, LLC</v>
          </cell>
          <cell r="B46" t="str">
            <v>SOF-IV</v>
          </cell>
          <cell r="C46" t="str">
            <v>Botafogo Hotel</v>
          </cell>
          <cell r="E46">
            <v>44</v>
          </cell>
          <cell r="I46" t="str">
            <v>926-044</v>
          </cell>
          <cell r="J46" t="str">
            <v>Reportable Transaction - 44</v>
          </cell>
          <cell r="P46" t="str">
            <v>Acquired 24 entities</v>
          </cell>
          <cell r="Q46" t="str">
            <v>Acquired 24 entities</v>
          </cell>
          <cell r="S46" t="str">
            <v>Acquired 24 entities</v>
          </cell>
          <cell r="T46" t="str">
            <v>Berlin</v>
          </cell>
          <cell r="X46" t="str">
            <v>Line 13P</v>
          </cell>
        </row>
        <row r="47">
          <cell r="A47" t="str">
            <v>400 NORTH LASALLE STREET, LLC</v>
          </cell>
          <cell r="B47" t="str">
            <v>SOF-IX</v>
          </cell>
          <cell r="C47" t="str">
            <v>BP / Tecnisa Stock</v>
          </cell>
          <cell r="E47">
            <v>45</v>
          </cell>
          <cell r="I47" t="str">
            <v>926-045</v>
          </cell>
          <cell r="J47" t="str">
            <v>Reportable Transaction - 45</v>
          </cell>
          <cell r="P47" t="str">
            <v>Additional Inversiones 2014, SL</v>
          </cell>
          <cell r="Q47" t="str">
            <v>Additional Inversiones 2014, SL</v>
          </cell>
          <cell r="S47" t="str">
            <v>Additional Inversiones 2014, SL</v>
          </cell>
          <cell r="T47" t="str">
            <v>Blue Back Square</v>
          </cell>
          <cell r="X47" t="str">
            <v>Line 13Q</v>
          </cell>
        </row>
        <row r="48">
          <cell r="A48" t="str">
            <v>435 West 50 GP, LLC</v>
          </cell>
          <cell r="B48" t="str">
            <v>SOF-VI</v>
          </cell>
          <cell r="C48" t="str">
            <v>Brazil Homebuilder Stock</v>
          </cell>
          <cell r="E48">
            <v>46</v>
          </cell>
          <cell r="I48" t="str">
            <v>926-046</v>
          </cell>
          <cell r="J48" t="str">
            <v>Reportable Transaction - 46</v>
          </cell>
          <cell r="P48" t="str">
            <v>Advanced Inversiones 2014, SL</v>
          </cell>
          <cell r="Q48" t="str">
            <v>Advanced Inversiones 2014, SL</v>
          </cell>
          <cell r="S48" t="str">
            <v>Advanced Inversiones 2014, SL</v>
          </cell>
          <cell r="T48" t="str">
            <v>Blythswood &amp; Bonham Hotels (Scotland)</v>
          </cell>
          <cell r="X48" t="str">
            <v>Line 13S</v>
          </cell>
        </row>
        <row r="49">
          <cell r="A49" t="str">
            <v>435 West 50 Property Owner, LP</v>
          </cell>
          <cell r="B49" t="str">
            <v>SOF-VI (LP)</v>
          </cell>
          <cell r="C49" t="str">
            <v>Broadstone Dunwoody</v>
          </cell>
          <cell r="E49">
            <v>47</v>
          </cell>
          <cell r="I49" t="str">
            <v>926-047</v>
          </cell>
          <cell r="J49" t="str">
            <v>Reportable Transaction - 47</v>
          </cell>
          <cell r="P49" t="str">
            <v>AGGRESSIVE MARINE</v>
          </cell>
          <cell r="Q49" t="str">
            <v>AGGRESSIVE MARINE</v>
          </cell>
          <cell r="S49" t="str">
            <v>AGGRESSIVE MARINE</v>
          </cell>
          <cell r="T49" t="str">
            <v>Botafogo</v>
          </cell>
          <cell r="X49" t="str">
            <v>Line 13T</v>
          </cell>
        </row>
        <row r="50">
          <cell r="A50" t="str">
            <v>460 GREENBAY ROAD LLC</v>
          </cell>
          <cell r="B50" t="str">
            <v>SOF-VII</v>
          </cell>
          <cell r="C50" t="str">
            <v>Brooklyn Office Conversion</v>
          </cell>
          <cell r="E50">
            <v>48</v>
          </cell>
          <cell r="I50" t="str">
            <v>926-048</v>
          </cell>
          <cell r="J50" t="str">
            <v>Reportable Transaction - 48</v>
          </cell>
          <cell r="P50" t="str">
            <v>AL Multifamily Ventures, L.P.</v>
          </cell>
          <cell r="Q50" t="str">
            <v>AL Multifamily Ventures, L.P.</v>
          </cell>
          <cell r="S50" t="str">
            <v>AL Multifamily Ventures, L.P.</v>
          </cell>
          <cell r="T50" t="str">
            <v>Brazil Homebuilder Stock</v>
          </cell>
          <cell r="X50" t="str">
            <v>Line 13U</v>
          </cell>
        </row>
        <row r="51">
          <cell r="A51" t="str">
            <v>5 Star Ingatlanhasznosító Hotel KFT</v>
          </cell>
          <cell r="B51" t="str">
            <v>SOF-VII (LP)</v>
          </cell>
          <cell r="C51" t="str">
            <v>Brooklyn Pier</v>
          </cell>
          <cell r="E51">
            <v>49</v>
          </cell>
          <cell r="I51" t="str">
            <v>926-049</v>
          </cell>
          <cell r="J51" t="str">
            <v>Reportable Transaction - 49</v>
          </cell>
          <cell r="P51" t="str">
            <v>Aldgate Investments LP</v>
          </cell>
          <cell r="Q51" t="str">
            <v>Aldgate Investments LP</v>
          </cell>
          <cell r="S51" t="str">
            <v>Aldgate Investments LP</v>
          </cell>
          <cell r="T51" t="str">
            <v>Brooklyn Bridge Hotel &amp; Residences</v>
          </cell>
          <cell r="X51" t="str">
            <v>Line 13V</v>
          </cell>
        </row>
        <row r="52">
          <cell r="A52" t="str">
            <v>53rd Street Investors NYC, LP</v>
          </cell>
          <cell r="B52" t="str">
            <v>SOF-VIII</v>
          </cell>
          <cell r="C52" t="str">
            <v>C3 Acquisition</v>
          </cell>
          <cell r="E52">
            <v>50</v>
          </cell>
          <cell r="I52" t="str">
            <v>926-050</v>
          </cell>
          <cell r="J52" t="str">
            <v>Reportable Transaction - 50</v>
          </cell>
          <cell r="P52" t="str">
            <v>Alexandra House Properties Limited</v>
          </cell>
          <cell r="Q52" t="str">
            <v>Alexandra House Properties Limited</v>
          </cell>
          <cell r="S52" t="str">
            <v>Alexandra House Properties Limited</v>
          </cell>
          <cell r="T52" t="str">
            <v>Brooklyn Office Conversion</v>
          </cell>
          <cell r="X52" t="str">
            <v>Line 13W</v>
          </cell>
        </row>
        <row r="53">
          <cell r="A53" t="str">
            <v>57 Street Holdings LLC</v>
          </cell>
          <cell r="B53" t="str">
            <v>SOF-VIII FBO COD</v>
          </cell>
          <cell r="C53" t="str">
            <v>Cabo Hacienda</v>
          </cell>
          <cell r="E53">
            <v>51</v>
          </cell>
          <cell r="I53" t="str">
            <v>926-051</v>
          </cell>
          <cell r="J53" t="str">
            <v>Reportable Transaction - 51</v>
          </cell>
          <cell r="P53" t="str">
            <v>Alliance PJRT GP LLC</v>
          </cell>
          <cell r="Q53" t="str">
            <v>Alliance PJRT GP LLC</v>
          </cell>
          <cell r="S53" t="str">
            <v>Alliance PJRT GP LLC</v>
          </cell>
          <cell r="T53" t="str">
            <v>Brougham Loan Owner</v>
          </cell>
          <cell r="X53" t="str">
            <v>Line 13W - 704c</v>
          </cell>
        </row>
        <row r="54">
          <cell r="A54" t="str">
            <v>666 VIII/Debt II Co-Invest Holdings, LP</v>
          </cell>
          <cell r="B54" t="str">
            <v>SOF-X</v>
          </cell>
          <cell r="C54" t="str">
            <v>Caesars Entertainment</v>
          </cell>
          <cell r="E54">
            <v>52</v>
          </cell>
          <cell r="I54" t="str">
            <v>926-052</v>
          </cell>
          <cell r="J54" t="str">
            <v>Reportable Transaction - 52</v>
          </cell>
          <cell r="P54" t="str">
            <v>Alliance PJRT Limited Partnership</v>
          </cell>
          <cell r="Q54" t="str">
            <v>Alliance PJRT Limited Partnership</v>
          </cell>
          <cell r="S54" t="str">
            <v>Alliance PJRT Limited Partnership</v>
          </cell>
          <cell r="T54" t="str">
            <v>C3 Acquisition</v>
          </cell>
          <cell r="X54" t="str">
            <v>Line 13W - 743b</v>
          </cell>
        </row>
        <row r="55">
          <cell r="A55" t="str">
            <v>701 Seventh IX Investor GP, LLC</v>
          </cell>
          <cell r="B55" t="str">
            <v>SOF-XI</v>
          </cell>
          <cell r="C55" t="str">
            <v>Caixa - Brazil ABORTED</v>
          </cell>
          <cell r="E55">
            <v>53</v>
          </cell>
          <cell r="I55" t="str">
            <v>926-053</v>
          </cell>
          <cell r="J55" t="str">
            <v>Reportable Transaction - 53</v>
          </cell>
          <cell r="P55" t="str">
            <v>Alliance PJWE GP, LLC</v>
          </cell>
          <cell r="Q55" t="str">
            <v>Alliance PJWE GP, LLC</v>
          </cell>
          <cell r="S55" t="str">
            <v>Alliance PJWE GP, LLC</v>
          </cell>
          <cell r="T55" t="str">
            <v>C3 Acquisition - Island</v>
          </cell>
          <cell r="X55" t="str">
            <v>Line 14</v>
          </cell>
        </row>
        <row r="56">
          <cell r="A56" t="str">
            <v>701 Seventh IX Investor, LP</v>
          </cell>
          <cell r="B56" t="str">
            <v>SOG ERE</v>
          </cell>
          <cell r="C56" t="str">
            <v>Carrington</v>
          </cell>
          <cell r="E56">
            <v>54</v>
          </cell>
          <cell r="I56" t="str">
            <v>926-054</v>
          </cell>
          <cell r="J56" t="str">
            <v>Reportable Transaction - 54</v>
          </cell>
          <cell r="P56" t="str">
            <v>Alliance PJWE Limited Partnership</v>
          </cell>
          <cell r="Q56" t="str">
            <v>Alliance PJWE Limited Partnership</v>
          </cell>
          <cell r="S56" t="str">
            <v>Alliance PJWE Limited Partnership</v>
          </cell>
          <cell r="T56" t="str">
            <v>Cabo Hacienda (Mexico)</v>
          </cell>
          <cell r="X56" t="str">
            <v>Line 15A</v>
          </cell>
        </row>
        <row r="57">
          <cell r="A57" t="str">
            <v>701 Seventh Partners, LLC</v>
          </cell>
          <cell r="B57" t="str">
            <v>SOG ERE (LP)</v>
          </cell>
          <cell r="C57" t="str">
            <v>Ceruzzi</v>
          </cell>
          <cell r="E57">
            <v>55</v>
          </cell>
          <cell r="I57" t="str">
            <v>926-055</v>
          </cell>
          <cell r="J57" t="str">
            <v>Reportable Transaction - 55</v>
          </cell>
          <cell r="P57" t="str">
            <v>Amazona I Holdings sarl</v>
          </cell>
          <cell r="Q57" t="str">
            <v>Amazona I Holdings sarl</v>
          </cell>
          <cell r="S57" t="str">
            <v>Amazona I Holdings sarl</v>
          </cell>
          <cell r="T57" t="str">
            <v>Caesars Entertainment</v>
          </cell>
          <cell r="X57" t="str">
            <v>Line 15B</v>
          </cell>
        </row>
        <row r="58">
          <cell r="A58" t="str">
            <v>701 Seventh SCG Investor, LLC</v>
          </cell>
          <cell r="B58" t="str">
            <v>SOG ERE-B (LP)</v>
          </cell>
          <cell r="C58" t="str">
            <v>Chelsea Park Village</v>
          </cell>
          <cell r="E58">
            <v>56</v>
          </cell>
          <cell r="I58" t="str">
            <v>926-056</v>
          </cell>
          <cell r="J58" t="str">
            <v>Reportable Transaction - 56</v>
          </cell>
          <cell r="P58" t="str">
            <v>Amazona Investment I Sarl</v>
          </cell>
          <cell r="Q58" t="str">
            <v>Amazona Investment I Sarl</v>
          </cell>
          <cell r="S58" t="str">
            <v>Amazona Investment I Sarl</v>
          </cell>
          <cell r="T58" t="str">
            <v>Caixa - Brazil ABORTED</v>
          </cell>
          <cell r="X58" t="str">
            <v>Line 15C</v>
          </cell>
        </row>
        <row r="59">
          <cell r="A59" t="str">
            <v>8490 WeHo Opco, LLC</v>
          </cell>
          <cell r="B59" t="str">
            <v>SOG NNE</v>
          </cell>
          <cell r="C59" t="str">
            <v>City Square - Worcester</v>
          </cell>
          <cell r="E59">
            <v>57</v>
          </cell>
          <cell r="I59" t="str">
            <v>926-057</v>
          </cell>
          <cell r="J59" t="str">
            <v>Reportable Transaction - 57</v>
          </cell>
          <cell r="P59" t="str">
            <v>Amazona Investment II Sarl</v>
          </cell>
          <cell r="Q59" t="str">
            <v>Amazona Investment II Sarl</v>
          </cell>
          <cell r="S59" t="str">
            <v>Amazona Investment II Sarl</v>
          </cell>
          <cell r="T59" t="str">
            <v>Calgary LP</v>
          </cell>
          <cell r="X59" t="str">
            <v>Line 15D</v>
          </cell>
        </row>
        <row r="60">
          <cell r="A60" t="str">
            <v>A Nicklasson AB</v>
          </cell>
          <cell r="B60" t="str">
            <v>SOG NNE (LP)</v>
          </cell>
          <cell r="C60" t="str">
            <v>Cleveland Street</v>
          </cell>
          <cell r="E60">
            <v>58</v>
          </cell>
          <cell r="I60" t="str">
            <v>926-058</v>
          </cell>
          <cell r="J60" t="str">
            <v>Reportable Transaction - 58</v>
          </cell>
          <cell r="P60" t="str">
            <v>Amazona Investment III Sarl</v>
          </cell>
          <cell r="Q60" t="str">
            <v>Amazona Investment III Sarl</v>
          </cell>
          <cell r="S60" t="str">
            <v>Amazona Investment III Sarl</v>
          </cell>
          <cell r="T60" t="str">
            <v>Calgary ULC</v>
          </cell>
          <cell r="X60" t="str">
            <v>Line 15E</v>
          </cell>
        </row>
        <row r="61">
          <cell r="A61" t="str">
            <v>8490 WeHo Holdings GP, LLC</v>
          </cell>
          <cell r="B61" t="str">
            <v>SOG VEP</v>
          </cell>
          <cell r="C61" t="str">
            <v>Colorado Multifamily Portfolio</v>
          </cell>
          <cell r="E61">
            <v>59</v>
          </cell>
          <cell r="I61" t="str">
            <v>926-059</v>
          </cell>
          <cell r="J61" t="str">
            <v>Reportable Transaction - 59</v>
          </cell>
          <cell r="P61" t="str">
            <v>AMG</v>
          </cell>
          <cell r="Q61" t="str">
            <v>AMG</v>
          </cell>
          <cell r="S61" t="str">
            <v>AMG</v>
          </cell>
          <cell r="T61" t="str">
            <v>Carlyle Hotel Mezz Loan</v>
          </cell>
          <cell r="X61" t="str">
            <v>Line 15F</v>
          </cell>
        </row>
        <row r="62">
          <cell r="A62" t="str">
            <v>8490 WeHo Holdings, LP</v>
          </cell>
          <cell r="B62" t="str">
            <v>Somerset</v>
          </cell>
          <cell r="C62" t="str">
            <v>Copthall</v>
          </cell>
          <cell r="E62">
            <v>60</v>
          </cell>
          <cell r="I62" t="str">
            <v>926-060</v>
          </cell>
          <cell r="J62" t="str">
            <v>Reportable Transaction - 60</v>
          </cell>
          <cell r="P62" t="str">
            <v>Amigo Holdings Lux Sarl</v>
          </cell>
          <cell r="Q62" t="str">
            <v>Amigo Holdings Lux Sarl</v>
          </cell>
          <cell r="S62" t="str">
            <v>Amigo Holdings Lux Sarl</v>
          </cell>
          <cell r="T62" t="str">
            <v>Central U.S. Select-Service Hotels</v>
          </cell>
          <cell r="X62" t="str">
            <v>Line 15G</v>
          </cell>
        </row>
        <row r="63">
          <cell r="A63" t="str">
            <v>8490 WeHo GP, LLC</v>
          </cell>
          <cell r="B63" t="str">
            <v>SPT - RSU</v>
          </cell>
          <cell r="C63" t="str">
            <v>Corona</v>
          </cell>
          <cell r="E63">
            <v>61</v>
          </cell>
          <cell r="I63" t="str">
            <v>926-061</v>
          </cell>
          <cell r="J63" t="str">
            <v>Reportable Transaction - 61</v>
          </cell>
          <cell r="P63" t="str">
            <v>Amigo Investments Lux Sarl</v>
          </cell>
          <cell r="Q63" t="str">
            <v>Amigo Investments Lux Sarl</v>
          </cell>
          <cell r="S63" t="str">
            <v>Amigo Investments Lux Sarl</v>
          </cell>
          <cell r="T63" t="str">
            <v>Ceruzzi</v>
          </cell>
          <cell r="X63" t="str">
            <v>Line 15H</v>
          </cell>
        </row>
        <row r="64">
          <cell r="A64" t="str">
            <v>8490 WeHo Opco GP, LLC</v>
          </cell>
          <cell r="B64" t="str">
            <v>SPT - Incentive Share</v>
          </cell>
          <cell r="C64" t="str">
            <v>Corus Bank</v>
          </cell>
          <cell r="E64">
            <v>62</v>
          </cell>
          <cell r="I64" t="str">
            <v>926-062</v>
          </cell>
          <cell r="J64" t="str">
            <v>Reportable Transaction - 62</v>
          </cell>
          <cell r="P64" t="str">
            <v>Anbaric Northeast Transmission Development, LLC</v>
          </cell>
          <cell r="Q64" t="str">
            <v>Anbaric Northeast Transmission Development, LLC</v>
          </cell>
          <cell r="S64" t="str">
            <v>Anbaric Northeast Transmission Development, LLC</v>
          </cell>
          <cell r="T64" t="str">
            <v>Chelsea Park Village</v>
          </cell>
          <cell r="X64" t="str">
            <v>Line 15I</v>
          </cell>
        </row>
        <row r="65">
          <cell r="A65" t="str">
            <v>8490 WeHo, LP</v>
          </cell>
          <cell r="B65" t="str">
            <v>Starfin</v>
          </cell>
          <cell r="C65" t="str">
            <v>Cumberland Hotel</v>
          </cell>
          <cell r="E65">
            <v>63</v>
          </cell>
          <cell r="I65" t="str">
            <v>926-063</v>
          </cell>
          <cell r="J65" t="str">
            <v>Reportable Transaction - 63</v>
          </cell>
          <cell r="P65" t="str">
            <v>Aparthotels (Bermondsey) Limited</v>
          </cell>
          <cell r="Q65" t="str">
            <v>Aparthotels (Bermondsey) Limited</v>
          </cell>
          <cell r="S65" t="str">
            <v>Aparthotels (Bermondsey) Limited</v>
          </cell>
          <cell r="T65" t="str">
            <v>China Hotel Portfolio &amp; Management Company (China)</v>
          </cell>
          <cell r="X65" t="str">
            <v>Line 15J</v>
          </cell>
        </row>
        <row r="66">
          <cell r="A66" t="str">
            <v>8490 WeHo Opco, LP</v>
          </cell>
          <cell r="B66" t="str">
            <v>SVAF</v>
          </cell>
          <cell r="C66" t="str">
            <v>CW Capital</v>
          </cell>
          <cell r="E66">
            <v>64</v>
          </cell>
          <cell r="I66" t="str">
            <v>926-064</v>
          </cell>
          <cell r="J66" t="str">
            <v>Reportable Transaction - 64</v>
          </cell>
          <cell r="P66" t="str">
            <v>Aparthotels (Tozer Bridge) Limited</v>
          </cell>
          <cell r="Q66" t="str">
            <v>Aparthotels (Tozer Bridge) Limited</v>
          </cell>
          <cell r="S66" t="str">
            <v>Aparthotels (Tozer Bridge) Limited</v>
          </cell>
          <cell r="T66" t="str">
            <v>City Square - Worcester</v>
          </cell>
          <cell r="X66" t="str">
            <v>Line 15K</v>
          </cell>
        </row>
        <row r="67">
          <cell r="A67" t="str">
            <v>A/SCG, LLC</v>
          </cell>
          <cell r="B67" t="str">
            <v>SW1</v>
          </cell>
          <cell r="C67" t="str">
            <v>Denver Union Station Assemblage</v>
          </cell>
          <cell r="E67">
            <v>65</v>
          </cell>
          <cell r="I67" t="str">
            <v>926-065</v>
          </cell>
          <cell r="J67" t="str">
            <v>Reportable Transaction - 65</v>
          </cell>
          <cell r="P67" t="str">
            <v>ARANDA</v>
          </cell>
          <cell r="Q67" t="str">
            <v>ARANDA</v>
          </cell>
          <cell r="S67" t="str">
            <v>ARANDA</v>
          </cell>
          <cell r="T67" t="str">
            <v>Cleveland Street (U.K.)</v>
          </cell>
          <cell r="X67" t="str">
            <v>Line 15L</v>
          </cell>
        </row>
        <row r="68">
          <cell r="A68" t="str">
            <v>A1A Clipper, LLC</v>
          </cell>
          <cell r="B68" t="str">
            <v>SW2</v>
          </cell>
          <cell r="C68" t="str">
            <v>Denver/Northwest Multifamily Portfolio (Holland)</v>
          </cell>
          <cell r="E68">
            <v>66</v>
          </cell>
          <cell r="I68" t="str">
            <v>926-066</v>
          </cell>
          <cell r="J68" t="str">
            <v>Reportable Transaction - 66</v>
          </cell>
          <cell r="P68" t="str">
            <v>ARAPAHOE SB1, LLC</v>
          </cell>
          <cell r="Q68" t="str">
            <v>ARAPAHOE SB1, LLC</v>
          </cell>
          <cell r="S68" t="str">
            <v>ARAPAHOE SB1, LLC</v>
          </cell>
          <cell r="T68" t="str">
            <v>Colorado Multifamily Portfolio</v>
          </cell>
          <cell r="X68" t="str">
            <v>Line 15M</v>
          </cell>
        </row>
        <row r="69">
          <cell r="A69" t="str">
            <v>A1A Trader, LLC</v>
          </cell>
          <cell r="B69" t="str">
            <v>Sway</v>
          </cell>
          <cell r="C69" t="str">
            <v>Derby Catalyst</v>
          </cell>
          <cell r="E69">
            <v>67</v>
          </cell>
          <cell r="I69" t="str">
            <v>926-067</v>
          </cell>
          <cell r="J69" t="str">
            <v>Reportable Transaction - 67</v>
          </cell>
          <cell r="P69" t="str">
            <v>Arconte Desenvolvimento Imobiliario SA (Ltda?)</v>
          </cell>
          <cell r="Q69" t="str">
            <v>Arconte Desenvolvimento Imobiliario SA (Ltda?)</v>
          </cell>
          <cell r="S69" t="str">
            <v>Arconte Desenvolvimento Imobiliario SA (Ltda?)</v>
          </cell>
          <cell r="T69" t="str">
            <v>Continental &amp; Grand Office</v>
          </cell>
          <cell r="X69" t="str">
            <v>Line 15N</v>
          </cell>
        </row>
        <row r="70">
          <cell r="A70" t="str">
            <v>Abington Properties, LLC</v>
          </cell>
          <cell r="B70" t="str">
            <v>TARGET</v>
          </cell>
          <cell r="C70" t="str">
            <v>DeVere (UK)</v>
          </cell>
          <cell r="E70">
            <v>68</v>
          </cell>
          <cell r="I70" t="str">
            <v>926-068</v>
          </cell>
          <cell r="J70" t="str">
            <v>Reportable Transaction - 68</v>
          </cell>
          <cell r="P70" t="str">
            <v>ARNOLD</v>
          </cell>
          <cell r="Q70" t="str">
            <v>ARNOLD</v>
          </cell>
          <cell r="S70" t="str">
            <v>ARNOLD</v>
          </cell>
          <cell r="T70" t="str">
            <v>Copthall</v>
          </cell>
          <cell r="X70" t="str">
            <v>Line 15O</v>
          </cell>
        </row>
        <row r="71">
          <cell r="A71" t="str">
            <v>ABT Owner 1 GP LLC</v>
          </cell>
          <cell r="B71" t="str">
            <v>TEST</v>
          </cell>
          <cell r="C71" t="str">
            <v>DIC</v>
          </cell>
          <cell r="E71">
            <v>69</v>
          </cell>
          <cell r="I71" t="str">
            <v>926-069</v>
          </cell>
          <cell r="J71" t="str">
            <v>Reportable Transaction - 69</v>
          </cell>
          <cell r="P71" t="str">
            <v>AS Roma SpA</v>
          </cell>
          <cell r="Q71" t="str">
            <v>AS Roma SpA</v>
          </cell>
          <cell r="S71" t="str">
            <v>AS Roma SpA</v>
          </cell>
          <cell r="T71" t="str">
            <v>Core Retail Properties</v>
          </cell>
          <cell r="X71" t="str">
            <v>Line 15P</v>
          </cell>
        </row>
        <row r="72">
          <cell r="A72" t="str">
            <v>ABT Owner 1, L.P</v>
          </cell>
          <cell r="B72" t="str">
            <v>TMI</v>
          </cell>
          <cell r="C72" t="str">
            <v>Eaton Square</v>
          </cell>
          <cell r="E72">
            <v>70</v>
          </cell>
          <cell r="I72" t="str">
            <v>926-070</v>
          </cell>
          <cell r="J72" t="str">
            <v>Reportable Transaction - 70</v>
          </cell>
          <cell r="P72" t="str">
            <v>Asia Development Partners, LP C/O Jeffrey Glat</v>
          </cell>
          <cell r="Q72" t="str">
            <v>Asia Development Partners, LP C/O Jeffrey Glat</v>
          </cell>
          <cell r="S72" t="str">
            <v>Asia Development Partners, LP C/O Jeffrey Glat</v>
          </cell>
          <cell r="T72" t="str">
            <v>Cornerstone</v>
          </cell>
          <cell r="X72" t="str">
            <v>Line 16B</v>
          </cell>
        </row>
        <row r="73">
          <cell r="A73" t="str">
            <v>ABT Owner 2 GP LLC</v>
          </cell>
          <cell r="B73" t="str">
            <v>UK Co-Invest</v>
          </cell>
          <cell r="C73" t="str">
            <v>Eden</v>
          </cell>
          <cell r="E73">
            <v>71</v>
          </cell>
          <cell r="I73" t="str">
            <v>926-071</v>
          </cell>
          <cell r="J73" t="str">
            <v>Reportable Transaction - 71</v>
          </cell>
          <cell r="P73" t="str">
            <v>ASR SOF-IX Investment LLC</v>
          </cell>
          <cell r="Q73" t="str">
            <v>ASR SOF-IX Investment LLC</v>
          </cell>
          <cell r="S73" t="str">
            <v>ASR SOF-IX Investment LLC</v>
          </cell>
          <cell r="T73" t="str">
            <v>Corporate Bond Portfolio</v>
          </cell>
          <cell r="X73" t="str">
            <v>Line 16C</v>
          </cell>
        </row>
        <row r="74">
          <cell r="A74" t="str">
            <v>ABT Owner 2, L.P</v>
          </cell>
          <cell r="B74" t="str">
            <v>Value Add</v>
          </cell>
          <cell r="C74" t="str">
            <v>El Dorado</v>
          </cell>
          <cell r="E74">
            <v>72</v>
          </cell>
          <cell r="I74" t="str">
            <v>926-072</v>
          </cell>
          <cell r="J74" t="str">
            <v>Reportable Transaction - 72</v>
          </cell>
          <cell r="P74" t="str">
            <v>ATARA OFFICE, LLC</v>
          </cell>
          <cell r="Q74" t="str">
            <v>ATARA OFFICE, LLC</v>
          </cell>
          <cell r="S74" t="str">
            <v>ATARA OFFICE, LLC</v>
          </cell>
          <cell r="T74" t="str">
            <v>Corus Bank</v>
          </cell>
          <cell r="X74" t="str">
            <v>Line 16D</v>
          </cell>
        </row>
        <row r="75">
          <cell r="A75" t="str">
            <v>AC Property Owner, LP</v>
          </cell>
          <cell r="B75" t="str">
            <v>WeHo Co-Invest</v>
          </cell>
          <cell r="C75" t="str">
            <v>Elm Park</v>
          </cell>
          <cell r="E75">
            <v>73</v>
          </cell>
          <cell r="I75" t="str">
            <v>926-073</v>
          </cell>
          <cell r="J75" t="str">
            <v>Reportable Transaction - 73</v>
          </cell>
          <cell r="P75" t="str">
            <v>ATARA RESIDENTIAL, LLC</v>
          </cell>
          <cell r="Q75" t="str">
            <v>ATARA RESIDENTIAL, LLC</v>
          </cell>
          <cell r="S75" t="str">
            <v>ATARA RESIDENTIAL, LLC</v>
          </cell>
          <cell r="T75" t="str">
            <v>Corus Bank - CA</v>
          </cell>
          <cell r="X75" t="str">
            <v>Line 16E</v>
          </cell>
        </row>
        <row r="76">
          <cell r="A76" t="str">
            <v>ACDZ, LLC</v>
          </cell>
          <cell r="B76" t="str">
            <v>WeHo Co-Invest (LP)</v>
          </cell>
          <cell r="C76" t="str">
            <v>Embu - Brazil mall ABORTED</v>
          </cell>
          <cell r="E76">
            <v>74</v>
          </cell>
          <cell r="I76" t="str">
            <v>926-074</v>
          </cell>
          <cell r="J76" t="str">
            <v>Reportable Transaction - 74</v>
          </cell>
          <cell r="P76" t="str">
            <v>ATARA SW 470 JV, LLC</v>
          </cell>
          <cell r="Q76" t="str">
            <v>ATARA SW 470 JV, LLC</v>
          </cell>
          <cell r="S76" t="str">
            <v>ATARA SW 470 JV, LLC</v>
          </cell>
          <cell r="T76" t="str">
            <v>Cumberland Hotel</v>
          </cell>
          <cell r="X76" t="str">
            <v>Line 16F</v>
          </cell>
        </row>
        <row r="77">
          <cell r="A77" t="str">
            <v>Acquired 24 entities</v>
          </cell>
          <cell r="B77" t="str">
            <v>WHALE</v>
          </cell>
          <cell r="C77" t="str">
            <v>Enterprise (Poland) - dead deal</v>
          </cell>
          <cell r="E77">
            <v>75</v>
          </cell>
          <cell r="I77" t="str">
            <v>926-075</v>
          </cell>
          <cell r="J77" t="str">
            <v>Reportable Transaction - 75</v>
          </cell>
          <cell r="P77" t="str">
            <v>Atlanta AM Div of SAM</v>
          </cell>
          <cell r="Q77" t="str">
            <v>Atlanta AM Div of SAM</v>
          </cell>
          <cell r="S77" t="str">
            <v>Atlanta AM Div of SAM</v>
          </cell>
          <cell r="T77" t="str">
            <v>Dallas/Houston Multifamily Portfolio</v>
          </cell>
          <cell r="X77" t="str">
            <v>Line 16G</v>
          </cell>
        </row>
        <row r="78">
          <cell r="A78" t="str">
            <v>ADMG Altamonte Partners, LLC</v>
          </cell>
          <cell r="C78" t="str">
            <v>Entity</v>
          </cell>
          <cell r="E78">
            <v>76</v>
          </cell>
          <cell r="I78" t="str">
            <v>926-076</v>
          </cell>
          <cell r="J78" t="str">
            <v>Reportable Transaction - 76</v>
          </cell>
          <cell r="P78" t="str">
            <v>Auction.com, LLC</v>
          </cell>
          <cell r="Q78" t="str">
            <v>Auction.com, LLC</v>
          </cell>
          <cell r="S78" t="str">
            <v>Auction.com, LLC</v>
          </cell>
          <cell r="T78" t="str">
            <v>DCRT</v>
          </cell>
          <cell r="X78" t="str">
            <v>Line 16H</v>
          </cell>
        </row>
        <row r="79">
          <cell r="A79" t="str">
            <v>AGGRESSIVE MARINE</v>
          </cell>
          <cell r="C79" t="str">
            <v>EQR Orlando</v>
          </cell>
          <cell r="E79">
            <v>77</v>
          </cell>
          <cell r="I79" t="str">
            <v>926-077</v>
          </cell>
          <cell r="J79" t="str">
            <v>Reportable Transaction - 77</v>
          </cell>
          <cell r="P79" t="str">
            <v>Austin Hotel Holdings, LLC</v>
          </cell>
          <cell r="Q79" t="str">
            <v>Austin Hotel Holdings, LLC</v>
          </cell>
          <cell r="S79" t="str">
            <v>Austin Hotel Holdings, LLC</v>
          </cell>
          <cell r="T79" t="str">
            <v>Delaney/Colorado River</v>
          </cell>
          <cell r="X79" t="str">
            <v>Line 16I</v>
          </cell>
        </row>
        <row r="80">
          <cell r="A80" t="str">
            <v>AL Multifamily Ventures, L.P.</v>
          </cell>
          <cell r="C80" t="str">
            <v>Euro Eco / LH Funds</v>
          </cell>
          <cell r="E80">
            <v>78</v>
          </cell>
          <cell r="I80" t="str">
            <v>926-078</v>
          </cell>
          <cell r="J80" t="str">
            <v>Reportable Transaction - 78</v>
          </cell>
          <cell r="P80" t="str">
            <v>AV2 HOLDING, LLC</v>
          </cell>
          <cell r="Q80" t="str">
            <v>AV2 HOLDING, LLC</v>
          </cell>
          <cell r="S80" t="str">
            <v>AV2 HOLDING, LLC</v>
          </cell>
          <cell r="T80" t="str">
            <v>Denver Union Station Assemblage</v>
          </cell>
          <cell r="X80" t="str">
            <v>Line 16J</v>
          </cell>
        </row>
        <row r="81">
          <cell r="A81" t="str">
            <v>Aldgate Investments LP</v>
          </cell>
          <cell r="C81" t="str">
            <v>Fixed Base Operator (FBO) Venture</v>
          </cell>
          <cell r="E81">
            <v>79</v>
          </cell>
          <cell r="I81" t="str">
            <v>926-079</v>
          </cell>
          <cell r="J81" t="str">
            <v>Reportable Transaction - 79</v>
          </cell>
          <cell r="P81" t="str">
            <v>AV2 REALTY, LLC</v>
          </cell>
          <cell r="Q81" t="str">
            <v>AV2 REALTY, LLC</v>
          </cell>
          <cell r="S81" t="str">
            <v>AV2 REALTY, LLC</v>
          </cell>
          <cell r="T81" t="str">
            <v>Denver/Northwest Multifamily Portfolio</v>
          </cell>
          <cell r="X81" t="str">
            <v>Line 16K</v>
          </cell>
        </row>
        <row r="82">
          <cell r="A82" t="str">
            <v>Alexandra House Properties Limited</v>
          </cell>
          <cell r="C82" t="str">
            <v>Forestar II</v>
          </cell>
          <cell r="E82">
            <v>80</v>
          </cell>
          <cell r="I82" t="str">
            <v>926-080</v>
          </cell>
          <cell r="J82" t="str">
            <v>Reportable Transaction - 80</v>
          </cell>
          <cell r="P82" t="str">
            <v>Avstar Seattle, LLC</v>
          </cell>
          <cell r="Q82" t="str">
            <v>Avstar Seattle, LLC</v>
          </cell>
          <cell r="S82" t="str">
            <v>Avstar Seattle, LLC</v>
          </cell>
          <cell r="T82" t="str">
            <v>Denver/Northwest Multifamily Portfolio (Holland)</v>
          </cell>
          <cell r="X82" t="str">
            <v>Line 16L</v>
          </cell>
        </row>
        <row r="83">
          <cell r="A83" t="str">
            <v>Alliance PJRT GP LLC</v>
          </cell>
          <cell r="C83" t="str">
            <v>Fortin AS/Whale (Norway)</v>
          </cell>
          <cell r="E83">
            <v>81</v>
          </cell>
          <cell r="I83" t="str">
            <v>926-081</v>
          </cell>
          <cell r="J83" t="str">
            <v>Reportable Transaction - 81</v>
          </cell>
          <cell r="P83" t="str">
            <v>B. Waring Partridge IV Management Trust</v>
          </cell>
          <cell r="Q83" t="str">
            <v>B. Waring Partridge IV Management Trust</v>
          </cell>
          <cell r="S83" t="str">
            <v>B. Waring Partridge IV Management Trust</v>
          </cell>
          <cell r="T83" t="str">
            <v>DIC</v>
          </cell>
          <cell r="X83" t="str">
            <v>Line 16M</v>
          </cell>
        </row>
        <row r="84">
          <cell r="A84" t="str">
            <v>Alliance PJRT Limited Partnership</v>
          </cell>
          <cell r="C84" t="str">
            <v>Fortin AS/Whale (Sweden)</v>
          </cell>
          <cell r="E84">
            <v>82</v>
          </cell>
          <cell r="I84" t="str">
            <v>926-082</v>
          </cell>
          <cell r="J84" t="str">
            <v>Reportable Transaction - 82</v>
          </cell>
          <cell r="P84" t="str">
            <v>Backebol Centrumhandel AB</v>
          </cell>
          <cell r="Q84" t="str">
            <v>Backebol Centrumhandel AB</v>
          </cell>
          <cell r="S84" t="str">
            <v>Backebol Centrumhandel AB</v>
          </cell>
          <cell r="T84" t="str">
            <v>Distressed Residential Loan Pool I</v>
          </cell>
          <cell r="X84" t="str">
            <v>Line 16N</v>
          </cell>
        </row>
        <row r="85">
          <cell r="A85" t="str">
            <v>Alliance PJWE GP, LLC</v>
          </cell>
          <cell r="C85" t="str">
            <v>Four Pillars/Quad (UK)</v>
          </cell>
          <cell r="E85">
            <v>83</v>
          </cell>
          <cell r="I85" t="str">
            <v>926-083</v>
          </cell>
          <cell r="J85" t="str">
            <v>Reportable Transaction - 83</v>
          </cell>
          <cell r="P85" t="str">
            <v>Balbec Asset Management, SASU c/o Balbec Capital, LP</v>
          </cell>
          <cell r="Q85" t="str">
            <v>Balbec Asset Management, SASU c/o Balbec Capital, LP</v>
          </cell>
          <cell r="S85" t="str">
            <v>Balbec Asset Management, SASU c/o Balbec Capital, LP</v>
          </cell>
          <cell r="T85" t="str">
            <v>Distressed Residential Loan Pool II</v>
          </cell>
          <cell r="X85" t="str">
            <v>Line 16O</v>
          </cell>
        </row>
        <row r="86">
          <cell r="A86" t="str">
            <v>Alliance PJWE Limited Partnership</v>
          </cell>
          <cell r="C86" t="str">
            <v>Fulton Homes</v>
          </cell>
          <cell r="E86">
            <v>84</v>
          </cell>
          <cell r="I86" t="str">
            <v>926-084</v>
          </cell>
          <cell r="J86" t="str">
            <v>Reportable Transaction - 84</v>
          </cell>
          <cell r="P86" t="str">
            <v>Balbec Capital (UK), LLC c/o Balbec Capital, LP</v>
          </cell>
          <cell r="Q86" t="str">
            <v>Balbec Capital (UK), LLC c/o Balbec Capital, LP</v>
          </cell>
          <cell r="S86" t="str">
            <v>Balbec Capital (UK), LLC c/o Balbec Capital, LP</v>
          </cell>
          <cell r="T86" t="str">
            <v>Diversified Northern Europe Portfolio (Europe)</v>
          </cell>
          <cell r="X86" t="str">
            <v>Line 16P</v>
          </cell>
        </row>
        <row r="87">
          <cell r="A87" t="str">
            <v>Amazona I Holdings sarl</v>
          </cell>
          <cell r="C87" t="str">
            <v>Fund</v>
          </cell>
          <cell r="E87">
            <v>85</v>
          </cell>
          <cell r="I87" t="str">
            <v>926-085</v>
          </cell>
          <cell r="J87" t="str">
            <v>Reportable Transaction - 85</v>
          </cell>
          <cell r="P87" t="str">
            <v>Balbec Capital Ltd c/o Balbec Capital, LP</v>
          </cell>
          <cell r="Q87" t="str">
            <v>Balbec Capital Ltd c/o Balbec Capital, LP</v>
          </cell>
          <cell r="S87" t="str">
            <v>Balbec Capital Ltd c/o Balbec Capital, LP</v>
          </cell>
          <cell r="T87" t="str">
            <v>Diversified Scandinavian Portfolio (Sweden/Norway)</v>
          </cell>
          <cell r="X87" t="str">
            <v>Line 16Q</v>
          </cell>
        </row>
        <row r="88">
          <cell r="A88" t="str">
            <v>Amazona Investment I Sarl</v>
          </cell>
          <cell r="C88" t="str">
            <v>Ghelamco Poland</v>
          </cell>
          <cell r="E88">
            <v>86</v>
          </cell>
          <cell r="I88" t="str">
            <v>926-086</v>
          </cell>
          <cell r="J88" t="str">
            <v>Reportable Transaction - 86</v>
          </cell>
          <cell r="P88" t="str">
            <v>Balbec Capital, LLC (fka InSolve Capital, LLC)</v>
          </cell>
          <cell r="Q88" t="str">
            <v>Balbec Capital, LLC (fka InSolve Capital, LLC)</v>
          </cell>
          <cell r="S88" t="str">
            <v>Balbec Capital, LLC (fka InSolve Capital, LLC)</v>
          </cell>
          <cell r="T88" t="str">
            <v>Downtown Sacramento Office Tower</v>
          </cell>
          <cell r="X88" t="str">
            <v>Line 17A</v>
          </cell>
        </row>
        <row r="89">
          <cell r="A89" t="str">
            <v>Amazona Investment II Sarl</v>
          </cell>
          <cell r="C89" t="str">
            <v>Gingko</v>
          </cell>
          <cell r="E89">
            <v>87</v>
          </cell>
          <cell r="I89" t="str">
            <v>926-087</v>
          </cell>
          <cell r="J89" t="str">
            <v>Reportable Transaction - 87</v>
          </cell>
          <cell r="P89" t="str">
            <v>Balbec Capital, LP (fka InSolve Capital, LP)</v>
          </cell>
          <cell r="Q89" t="str">
            <v>Balbec Capital, LP (fka InSolve Capital, LP)</v>
          </cell>
          <cell r="S89" t="str">
            <v>Balbec Capital, LP (fka InSolve Capital, LP)</v>
          </cell>
          <cell r="T89" t="str">
            <v>Dunwoody Village</v>
          </cell>
          <cell r="X89" t="str">
            <v>Line 17B</v>
          </cell>
        </row>
        <row r="90">
          <cell r="A90" t="str">
            <v>Amazona Investment III Sarl</v>
          </cell>
          <cell r="C90" t="str">
            <v>Golden Tulip</v>
          </cell>
          <cell r="E90">
            <v>88</v>
          </cell>
          <cell r="I90" t="str">
            <v>926-088</v>
          </cell>
          <cell r="J90" t="str">
            <v>Reportable Transaction - 88</v>
          </cell>
          <cell r="P90" t="str">
            <v>Balbec Credit Advisors, LLC</v>
          </cell>
          <cell r="Q90" t="str">
            <v>Balbec Credit Advisors, LLC</v>
          </cell>
          <cell r="S90" t="str">
            <v>Balbec Credit Advisors, LLC</v>
          </cell>
          <cell r="T90" t="str">
            <v>Durham Multifamily</v>
          </cell>
          <cell r="X90" t="str">
            <v>Line 17C</v>
          </cell>
        </row>
        <row r="91">
          <cell r="A91" t="str">
            <v>AMG</v>
          </cell>
          <cell r="C91" t="str">
            <v>Goldhawk</v>
          </cell>
          <cell r="E91">
            <v>89</v>
          </cell>
          <cell r="I91" t="str">
            <v>926-089</v>
          </cell>
          <cell r="J91" t="str">
            <v>Reportable Transaction - 89</v>
          </cell>
          <cell r="P91" t="str">
            <v>Balbec Funding 2009-DE, LLC c/o Balbec Capital, LP</v>
          </cell>
          <cell r="Q91" t="str">
            <v>Balbec Funding 2009-DE, LLC c/o Balbec Capital, LP</v>
          </cell>
          <cell r="S91" t="str">
            <v>Balbec Funding 2009-DE, LLC c/o Balbec Capital, LP</v>
          </cell>
          <cell r="T91" t="str">
            <v>Eaton Square Multifamily</v>
          </cell>
          <cell r="X91" t="str">
            <v>Line 17D</v>
          </cell>
        </row>
        <row r="92">
          <cell r="A92" t="str">
            <v>Amigo Holdings Lux Sarl</v>
          </cell>
          <cell r="C92" t="str">
            <v>Golf Targeted</v>
          </cell>
          <cell r="E92">
            <v>90</v>
          </cell>
          <cell r="I92" t="str">
            <v>926-090</v>
          </cell>
          <cell r="J92" t="str">
            <v>Reportable Transaction - 90</v>
          </cell>
          <cell r="P92" t="str">
            <v>Balbec KPL LLC</v>
          </cell>
          <cell r="Q92" t="str">
            <v>Balbec KPL LLC</v>
          </cell>
          <cell r="S92" t="str">
            <v>Balbec KPL LLC</v>
          </cell>
          <cell r="T92" t="str">
            <v>Edmonton LP</v>
          </cell>
          <cell r="X92" t="str">
            <v>Line 17E</v>
          </cell>
        </row>
        <row r="93">
          <cell r="A93" t="str">
            <v>Amigo Investments Lux Sarl</v>
          </cell>
          <cell r="C93" t="str">
            <v>Grandpoint Capital</v>
          </cell>
          <cell r="E93">
            <v>91</v>
          </cell>
          <cell r="I93" t="str">
            <v>926-091</v>
          </cell>
          <cell r="J93" t="str">
            <v>Reportable Transaction - 91</v>
          </cell>
          <cell r="P93" t="str">
            <v>BAN Energy Holdings, LLC</v>
          </cell>
          <cell r="Q93" t="str">
            <v>BAN Energy Holdings, LLC</v>
          </cell>
          <cell r="S93" t="str">
            <v>BAN Energy Holdings, LLC</v>
          </cell>
          <cell r="T93" t="str">
            <v>Edmonton ULC</v>
          </cell>
          <cell r="X93" t="str">
            <v>Line 17F</v>
          </cell>
        </row>
        <row r="94">
          <cell r="A94" t="str">
            <v>Anbaric Northeast Transmission Development, LLC</v>
          </cell>
          <cell r="C94" t="str">
            <v>GREC</v>
          </cell>
          <cell r="E94">
            <v>92</v>
          </cell>
          <cell r="I94" t="str">
            <v>926-092</v>
          </cell>
          <cell r="J94" t="str">
            <v>Reportable Transaction - 92</v>
          </cell>
          <cell r="P94" t="str">
            <v>BAN Holdings, LLC</v>
          </cell>
          <cell r="Q94" t="str">
            <v>BAN Holdings, LLC</v>
          </cell>
          <cell r="S94" t="str">
            <v>BAN Holdings, LLC</v>
          </cell>
          <cell r="T94" t="str">
            <v>Eldorado Ridge Office</v>
          </cell>
          <cell r="X94" t="str">
            <v>Line 17F - LT Contracts</v>
          </cell>
        </row>
        <row r="95">
          <cell r="A95" t="str">
            <v>Aparthotels (Bermondsey) Limited</v>
          </cell>
          <cell r="C95" t="str">
            <v>Gulfstream</v>
          </cell>
          <cell r="E95">
            <v>93</v>
          </cell>
          <cell r="I95" t="str">
            <v>926-093</v>
          </cell>
          <cell r="J95" t="str">
            <v>Reportable Transaction - 93</v>
          </cell>
          <cell r="P95" t="str">
            <v>Barrington Development Limited Partnership</v>
          </cell>
          <cell r="Q95" t="str">
            <v>Barrington Development Limited Partnership</v>
          </cell>
          <cell r="S95" t="str">
            <v>Barrington Development Limited Partnership</v>
          </cell>
          <cell r="T95" t="str">
            <v>Elm Park Dublin (Ireland)</v>
          </cell>
          <cell r="X95" t="str">
            <v>Line 18A</v>
          </cell>
        </row>
        <row r="96">
          <cell r="A96" t="str">
            <v>Aparthotels (Tozer Bridge) Limited</v>
          </cell>
          <cell r="C96" t="str">
            <v>Hacienda</v>
          </cell>
          <cell r="E96">
            <v>94</v>
          </cell>
          <cell r="I96" t="str">
            <v>926-094</v>
          </cell>
          <cell r="J96" t="str">
            <v>Reportable Transaction - 94</v>
          </cell>
          <cell r="P96" t="str">
            <v>BASINGHALL CITY TOWER, LP</v>
          </cell>
          <cell r="Q96" t="str">
            <v>BASINGHALL CITY TOWER, LP</v>
          </cell>
          <cell r="S96" t="str">
            <v>BASINGHALL CITY TOWER, LP</v>
          </cell>
          <cell r="T96" t="str">
            <v>Embu - Brazil mall ABORTED</v>
          </cell>
          <cell r="X96" t="str">
            <v>Line 18B</v>
          </cell>
        </row>
        <row r="97">
          <cell r="A97" t="str">
            <v>ARANDA</v>
          </cell>
          <cell r="C97" t="str">
            <v>Hamburg Pavilion</v>
          </cell>
          <cell r="E97">
            <v>95</v>
          </cell>
          <cell r="I97" t="str">
            <v>926-095</v>
          </cell>
          <cell r="J97" t="str">
            <v>Reportable Transaction - 95</v>
          </cell>
          <cell r="P97" t="str">
            <v>Battery Place Green, LLC</v>
          </cell>
          <cell r="Q97" t="str">
            <v>Battery Place Green, LLC</v>
          </cell>
          <cell r="S97" t="str">
            <v>Battery Place Green, LLC</v>
          </cell>
          <cell r="T97" t="str">
            <v>Enterprise (Poland) - dead deal</v>
          </cell>
          <cell r="X97" t="str">
            <v>Line 18C</v>
          </cell>
        </row>
        <row r="98">
          <cell r="A98" t="str">
            <v>ARAPAHOE SB1, LLC</v>
          </cell>
          <cell r="C98" t="str">
            <v>Harmony</v>
          </cell>
          <cell r="E98">
            <v>96</v>
          </cell>
          <cell r="I98" t="str">
            <v>926-096</v>
          </cell>
          <cell r="J98" t="str">
            <v>Reportable Transaction - 96</v>
          </cell>
          <cell r="P98" t="str">
            <v>Beagle House</v>
          </cell>
          <cell r="Q98" t="str">
            <v>Beagle House</v>
          </cell>
          <cell r="S98" t="str">
            <v>Beagle House</v>
          </cell>
          <cell r="T98" t="str">
            <v>Entity</v>
          </cell>
          <cell r="X98" t="str">
            <v>Line 20A</v>
          </cell>
        </row>
        <row r="99">
          <cell r="A99" t="str">
            <v>Arconte Desenvolvimento Imobiliario SA (Ltda?)</v>
          </cell>
          <cell r="C99" t="str">
            <v>Harbour MF</v>
          </cell>
          <cell r="E99">
            <v>97</v>
          </cell>
          <cell r="I99" t="str">
            <v>926-097</v>
          </cell>
          <cell r="J99" t="str">
            <v>Reportable Transaction - 97</v>
          </cell>
          <cell r="P99" t="str">
            <v>Beaumont House Properties Limited</v>
          </cell>
          <cell r="Q99" t="str">
            <v>Beaumont House Properties Limited</v>
          </cell>
          <cell r="S99" t="str">
            <v>Beaumont House Properties Limited</v>
          </cell>
          <cell r="T99" t="str">
            <v>Esperanza Resort First Mortgage</v>
          </cell>
          <cell r="X99" t="str">
            <v>Line 20B</v>
          </cell>
        </row>
        <row r="100">
          <cell r="A100" t="str">
            <v>ARNOLD</v>
          </cell>
          <cell r="C100" t="str">
            <v>Hawaii Interisland Cable Project</v>
          </cell>
          <cell r="E100">
            <v>98</v>
          </cell>
          <cell r="I100" t="str">
            <v>926-098</v>
          </cell>
          <cell r="J100" t="str">
            <v>Reportable Transaction - 98</v>
          </cell>
          <cell r="P100" t="str">
            <v>Beaver Falls LLC</v>
          </cell>
          <cell r="Q100" t="str">
            <v>Beaver Falls LLC</v>
          </cell>
          <cell r="S100" t="str">
            <v>Beaver Falls LLC</v>
          </cell>
          <cell r="T100" t="str">
            <v>Europe Light Industrial Platform (Europe)</v>
          </cell>
          <cell r="X100" t="str">
            <v>Line 20D</v>
          </cell>
        </row>
        <row r="101">
          <cell r="A101" t="str">
            <v>AS Roma SpA</v>
          </cell>
          <cell r="C101" t="str">
            <v>Hilton Daytona</v>
          </cell>
          <cell r="E101">
            <v>99</v>
          </cell>
          <cell r="I101" t="str">
            <v>926-099</v>
          </cell>
          <cell r="J101" t="str">
            <v>Reportable Transaction - 99</v>
          </cell>
          <cell r="P101" t="str">
            <v>Becca Hall Properties Limited</v>
          </cell>
          <cell r="Q101" t="str">
            <v>Becca Hall Properties Limited</v>
          </cell>
          <cell r="S101" t="str">
            <v>Becca Hall Properties Limited</v>
          </cell>
          <cell r="T101" t="str">
            <v>Extended-Stay Hotels &amp; Residential (England)</v>
          </cell>
          <cell r="X101" t="str">
            <v>Line 20F</v>
          </cell>
        </row>
        <row r="102">
          <cell r="A102" t="str">
            <v>ASH CHAPEL RIDGE, L.P.</v>
          </cell>
          <cell r="C102" t="str">
            <v>HoldCo</v>
          </cell>
          <cell r="E102">
            <v>100</v>
          </cell>
          <cell r="P102" t="str">
            <v>Belden Mall LLC</v>
          </cell>
          <cell r="Q102" t="str">
            <v>Belden Mall LLC</v>
          </cell>
          <cell r="S102" t="str">
            <v>Belden Mall LLC</v>
          </cell>
          <cell r="T102" t="str">
            <v>Extended Stay Hotels (ESH)</v>
          </cell>
          <cell r="X102" t="str">
            <v>Line 20G</v>
          </cell>
        </row>
        <row r="103">
          <cell r="A103" t="str">
            <v>ASH CHAPEL RIDGE,L.P.</v>
          </cell>
          <cell r="C103" t="str">
            <v>Hotel CMBS Bonds</v>
          </cell>
          <cell r="E103">
            <v>101</v>
          </cell>
          <cell r="P103" t="str">
            <v xml:space="preserve">Belmar - Block 1 </v>
          </cell>
          <cell r="Q103" t="str">
            <v xml:space="preserve">Belmar - Block 1 </v>
          </cell>
          <cell r="S103" t="str">
            <v xml:space="preserve">Belmar - Block 1 </v>
          </cell>
          <cell r="T103" t="str">
            <v>Fixed Base Operator (FBO) Venture</v>
          </cell>
          <cell r="X103" t="str">
            <v>Line 20N</v>
          </cell>
        </row>
        <row r="104">
          <cell r="A104" t="str">
            <v>ASH CHAPEL VIEW, L.P.</v>
          </cell>
          <cell r="C104" t="str">
            <v>Houston Hyatt</v>
          </cell>
          <cell r="E104">
            <v>102</v>
          </cell>
          <cell r="P104" t="str">
            <v xml:space="preserve">Belmar - Block 1 Pylon </v>
          </cell>
          <cell r="Q104" t="str">
            <v xml:space="preserve">Belmar - Block 1 Pylon </v>
          </cell>
          <cell r="S104" t="str">
            <v xml:space="preserve">Belmar - Block 1 Pylon </v>
          </cell>
          <cell r="T104" t="str">
            <v>Florida Multifamily Portfolio #1</v>
          </cell>
          <cell r="X104" t="str">
            <v>Line 20V</v>
          </cell>
        </row>
        <row r="105">
          <cell r="A105" t="str">
            <v>ASH THE VIEW, L.P.</v>
          </cell>
          <cell r="C105" t="str">
            <v>Houston Multifamily</v>
          </cell>
          <cell r="E105">
            <v>103</v>
          </cell>
          <cell r="P105" t="str">
            <v xml:space="preserve">Belmar - Block 4 </v>
          </cell>
          <cell r="Q105" t="str">
            <v xml:space="preserve">Belmar - Block 4 </v>
          </cell>
          <cell r="S105" t="str">
            <v xml:space="preserve">Belmar - Block 4 </v>
          </cell>
          <cell r="T105" t="str">
            <v>Florida Multifamily Portfolio #2</v>
          </cell>
          <cell r="X105" t="str">
            <v>Line 20X</v>
          </cell>
        </row>
        <row r="106">
          <cell r="A106" t="str">
            <v>ASH UNIVERSITY GREENS, L.P.</v>
          </cell>
          <cell r="C106" t="str">
            <v>Hudson</v>
          </cell>
          <cell r="E106">
            <v>104</v>
          </cell>
          <cell r="P106" t="str">
            <v xml:space="preserve">Belmar - Block 5 Office </v>
          </cell>
          <cell r="Q106" t="str">
            <v xml:space="preserve">Belmar - Block 5 Office </v>
          </cell>
          <cell r="S106" t="str">
            <v xml:space="preserve">Belmar - Block 5 Office </v>
          </cell>
          <cell r="T106" t="str">
            <v>Four Seasons Resort &amp; Residences Anguilla</v>
          </cell>
          <cell r="X106" t="str">
            <v>Line 20Y</v>
          </cell>
        </row>
        <row r="107">
          <cell r="A107" t="str">
            <v>ASH UNIVERSITY PLACE, L.P.</v>
          </cell>
          <cell r="C107" t="str">
            <v>Hyatt Minneapolis</v>
          </cell>
          <cell r="E107">
            <v>105</v>
          </cell>
          <cell r="P107" t="str">
            <v xml:space="preserve">Belmar - Block 5 Retail </v>
          </cell>
          <cell r="Q107" t="str">
            <v xml:space="preserve">Belmar - Block 5 Retail </v>
          </cell>
          <cell r="S107" t="str">
            <v xml:space="preserve">Belmar - Block 5 Retail </v>
          </cell>
          <cell r="T107" t="str">
            <v>Fulton Homes Senior Loan</v>
          </cell>
          <cell r="X107" t="str">
            <v>Line 20Z</v>
          </cell>
        </row>
        <row r="108">
          <cell r="A108" t="str">
            <v>ASH VILLAGE AT ALAFAYA CLUB</v>
          </cell>
          <cell r="C108" t="str">
            <v>India/Kumar</v>
          </cell>
          <cell r="E108">
            <v>106</v>
          </cell>
          <cell r="P108" t="str">
            <v xml:space="preserve">Belmar Block 4 Land, LP </v>
          </cell>
          <cell r="Q108" t="str">
            <v xml:space="preserve">Belmar Block 4 Land, LP </v>
          </cell>
          <cell r="S108" t="str">
            <v xml:space="preserve">Belmar Block 4 Land, LP </v>
          </cell>
          <cell r="T108" t="str">
            <v>Fund</v>
          </cell>
          <cell r="X108" t="str">
            <v>ECI Line 1</v>
          </cell>
        </row>
        <row r="109">
          <cell r="A109" t="str">
            <v>Asia Development Partners, LP C/O Jeffrey Glat</v>
          </cell>
          <cell r="C109" t="str">
            <v>Interhotels</v>
          </cell>
          <cell r="E109">
            <v>107</v>
          </cell>
          <cell r="P109" t="str">
            <v xml:space="preserve">Belmar Block 5 Land, LP </v>
          </cell>
          <cell r="Q109" t="str">
            <v xml:space="preserve">Belmar Block 5 Land, LP </v>
          </cell>
          <cell r="S109" t="str">
            <v xml:space="preserve">Belmar Block 5 Land, LP </v>
          </cell>
          <cell r="T109" t="str">
            <v>Gainsville (GREG)</v>
          </cell>
          <cell r="X109" t="str">
            <v>ECI Line 1 - Management Fee</v>
          </cell>
        </row>
        <row r="110">
          <cell r="A110" t="str">
            <v>ASR SOF-IX Investment LLC</v>
          </cell>
          <cell r="C110" t="str">
            <v>Interhotels (Germany) - Equity - Project Ingrid</v>
          </cell>
          <cell r="E110">
            <v>108</v>
          </cell>
          <cell r="P110" t="str">
            <v xml:space="preserve">Belmar Block 6 Southwest Lot </v>
          </cell>
          <cell r="Q110" t="str">
            <v xml:space="preserve">Belmar Block 6 Southwest Lot </v>
          </cell>
          <cell r="S110" t="str">
            <v xml:space="preserve">Belmar Block 6 Southwest Lot </v>
          </cell>
          <cell r="T110" t="str">
            <v>Golden Tulip Hotel Franchise Business</v>
          </cell>
          <cell r="X110" t="str">
            <v>ECI Line 2</v>
          </cell>
        </row>
        <row r="111">
          <cell r="A111" t="str">
            <v>Atlanta AM Div of SAM</v>
          </cell>
          <cell r="C111" t="str">
            <v>Interhotels (Germany) - Senior Note</v>
          </cell>
          <cell r="E111">
            <v>109</v>
          </cell>
          <cell r="P111" t="str">
            <v xml:space="preserve">Belmar Block 7 Land, LP </v>
          </cell>
          <cell r="Q111" t="str">
            <v xml:space="preserve">Belmar Block 7 Land, LP </v>
          </cell>
          <cell r="S111" t="str">
            <v xml:space="preserve">Belmar Block 7 Land, LP </v>
          </cell>
          <cell r="T111" t="str">
            <v>Goldhawk Road Development (U.K.)</v>
          </cell>
          <cell r="X111" t="str">
            <v>ECI Line 2 - Management Fee</v>
          </cell>
        </row>
        <row r="112">
          <cell r="A112" t="str">
            <v>ATX Office Owner 1, LP</v>
          </cell>
          <cell r="C112" t="str">
            <v>Intermountain</v>
          </cell>
          <cell r="E112">
            <v>110</v>
          </cell>
          <cell r="P112" t="str">
            <v xml:space="preserve">Belmar Comm. Holdings GP, LLC </v>
          </cell>
          <cell r="Q112" t="str">
            <v xml:space="preserve">Belmar Comm. Holdings GP, LLC </v>
          </cell>
          <cell r="S112" t="str">
            <v xml:space="preserve">Belmar Comm. Holdings GP, LLC </v>
          </cell>
          <cell r="T112" t="str">
            <v>Golf Targeted</v>
          </cell>
          <cell r="X112" t="str">
            <v>ECI Line 3</v>
          </cell>
        </row>
        <row r="113">
          <cell r="A113" t="str">
            <v>ATX Office Owner 1 GP, LLC</v>
          </cell>
          <cell r="C113" t="str">
            <v>Intown</v>
          </cell>
          <cell r="E113">
            <v>111</v>
          </cell>
          <cell r="P113" t="str">
            <v xml:space="preserve">Belmar Commercial Holdings, LP </v>
          </cell>
          <cell r="Q113" t="str">
            <v xml:space="preserve">Belmar Commercial Holdings, LP </v>
          </cell>
          <cell r="S113" t="str">
            <v xml:space="preserve">Belmar Commercial Holdings, LP </v>
          </cell>
          <cell r="T113" t="str">
            <v>Grandpoint Capital</v>
          </cell>
          <cell r="X113" t="str">
            <v>ECI Line 8</v>
          </cell>
        </row>
        <row r="114">
          <cell r="A114" t="str">
            <v>ATX Office Owner 2 GP, LLC</v>
          </cell>
          <cell r="C114" t="str">
            <v>Intown II (Savannah Suites)</v>
          </cell>
          <cell r="E114">
            <v>112</v>
          </cell>
          <cell r="P114" t="str">
            <v xml:space="preserve">Belmar Commercial Owner GP,LLC </v>
          </cell>
          <cell r="Q114" t="str">
            <v xml:space="preserve">Belmar Commercial Owner GP,LLC </v>
          </cell>
          <cell r="S114" t="str">
            <v xml:space="preserve">Belmar Commercial Owner GP,LLC </v>
          </cell>
          <cell r="T114" t="str">
            <v>Greenleaf Holdings</v>
          </cell>
          <cell r="X114" t="str">
            <v>ECI - Line 9 - 15/20</v>
          </cell>
        </row>
        <row r="115">
          <cell r="A115" t="str">
            <v>ATX Office Owner 2, LP</v>
          </cell>
          <cell r="C115" t="str">
            <v>Ipswich</v>
          </cell>
          <cell r="E115">
            <v>113</v>
          </cell>
          <cell r="P115" t="str">
            <v xml:space="preserve">Belmar Directors Parcel GP,LLC </v>
          </cell>
          <cell r="Q115" t="str">
            <v xml:space="preserve">Belmar Directors Parcel GP,LLC </v>
          </cell>
          <cell r="S115" t="str">
            <v xml:space="preserve">Belmar Directors Parcel GP,LLC </v>
          </cell>
          <cell r="T115" t="str">
            <v>GREC</v>
          </cell>
          <cell r="X115" t="str">
            <v>ECI - Line 9 - 25</v>
          </cell>
        </row>
        <row r="116">
          <cell r="A116" t="str">
            <v>ATX Office Owner 3 GP, LLC</v>
          </cell>
          <cell r="C116" t="str">
            <v>Islamorada</v>
          </cell>
          <cell r="E116">
            <v>114</v>
          </cell>
          <cell r="P116" t="str">
            <v xml:space="preserve">Belmar District Development </v>
          </cell>
          <cell r="Q116" t="str">
            <v xml:space="preserve">Belmar District Development </v>
          </cell>
          <cell r="S116" t="str">
            <v xml:space="preserve">Belmar District Development </v>
          </cell>
          <cell r="T116" t="str">
            <v>Gulfstream Isles Apartments</v>
          </cell>
          <cell r="X116" t="str">
            <v>ECI - Line 10 - 15/20</v>
          </cell>
        </row>
        <row r="117">
          <cell r="A117" t="str">
            <v>ATX Office Owner 3, LP</v>
          </cell>
          <cell r="C117" t="str">
            <v>Jag Multifamily Development Venture</v>
          </cell>
          <cell r="E117">
            <v>115</v>
          </cell>
          <cell r="P117" t="str">
            <v xml:space="preserve">Belmar Land Holdings GP, LLC </v>
          </cell>
          <cell r="Q117" t="str">
            <v xml:space="preserve">Belmar Land Holdings GP, LLC </v>
          </cell>
          <cell r="S117" t="str">
            <v xml:space="preserve">Belmar Land Holdings GP, LLC </v>
          </cell>
          <cell r="T117" t="str">
            <v>Hacienda</v>
          </cell>
          <cell r="X117" t="str">
            <v>ECI - Line 10 - 25</v>
          </cell>
        </row>
        <row r="118">
          <cell r="A118" t="str">
            <v>ATX Office Owner 4 GP, LLC</v>
          </cell>
          <cell r="C118" t="str">
            <v>JAG Star</v>
          </cell>
          <cell r="E118">
            <v>116</v>
          </cell>
          <cell r="P118" t="str">
            <v xml:space="preserve">Belmar Mainstreet Office </v>
          </cell>
          <cell r="Q118" t="str">
            <v xml:space="preserve">Belmar Mainstreet Office </v>
          </cell>
          <cell r="S118" t="str">
            <v xml:space="preserve">Belmar Mainstreet Office </v>
          </cell>
          <cell r="T118" t="str">
            <v>Hamburg Pavilion</v>
          </cell>
          <cell r="X118" t="str">
            <v>ECI Line 11</v>
          </cell>
        </row>
        <row r="119">
          <cell r="A119" t="str">
            <v>ATX Office Owner 4, LP</v>
          </cell>
          <cell r="C119" t="str">
            <v>JBMDL</v>
          </cell>
          <cell r="E119">
            <v>117</v>
          </cell>
          <cell r="P119" t="str">
            <v xml:space="preserve">Belmar Mainstreet Retail </v>
          </cell>
          <cell r="Q119" t="str">
            <v xml:space="preserve">Belmar Mainstreet Retail </v>
          </cell>
          <cell r="S119" t="str">
            <v xml:space="preserve">Belmar Mainstreet Retail </v>
          </cell>
          <cell r="T119" t="str">
            <v>Harmony</v>
          </cell>
          <cell r="X119" t="str">
            <v>ECI Line 13W</v>
          </cell>
        </row>
        <row r="120">
          <cell r="A120" t="str">
            <v>ATX Office Owner 5 GP, LLC</v>
          </cell>
          <cell r="C120" t="str">
            <v>Jungle</v>
          </cell>
          <cell r="E120">
            <v>118</v>
          </cell>
          <cell r="P120" t="str">
            <v xml:space="preserve">Belmar Metro District </v>
          </cell>
          <cell r="Q120" t="str">
            <v xml:space="preserve">Belmar Metro District </v>
          </cell>
          <cell r="S120" t="str">
            <v xml:space="preserve">Belmar Metro District </v>
          </cell>
          <cell r="T120" t="str">
            <v>Hawaii Interisland Cable Project</v>
          </cell>
          <cell r="X120" t="str">
            <v>ECI Other</v>
          </cell>
        </row>
        <row r="121">
          <cell r="A121" t="str">
            <v>ATX Office Owner 5, LP</v>
          </cell>
          <cell r="C121" t="str">
            <v>Kilroy (San Diego Office Portfolio)</v>
          </cell>
          <cell r="E121">
            <v>119</v>
          </cell>
          <cell r="P121" t="str">
            <v xml:space="preserve">Belmar Multifamily Own. GP,LLC </v>
          </cell>
          <cell r="Q121" t="str">
            <v xml:space="preserve">Belmar Multifamily Own. GP,LLC </v>
          </cell>
          <cell r="S121" t="str">
            <v xml:space="preserve">Belmar Multifamily Own. GP,LLC </v>
          </cell>
          <cell r="T121" t="str">
            <v>Heathrow Office Portfolio</v>
          </cell>
          <cell r="X121" t="str">
            <v>ECI Other - Management Fee</v>
          </cell>
        </row>
        <row r="122">
          <cell r="A122" t="str">
            <v>ATX Office Owner 6 GP, LLC</v>
          </cell>
          <cell r="C122" t="str">
            <v>Larkspur Hotel Portfolio</v>
          </cell>
          <cell r="E122">
            <v>120</v>
          </cell>
          <cell r="P122" t="str">
            <v xml:space="preserve">Belmar Multifamily Owner LP </v>
          </cell>
          <cell r="Q122" t="str">
            <v xml:space="preserve">Belmar Multifamily Owner LP </v>
          </cell>
          <cell r="S122" t="str">
            <v xml:space="preserve">Belmar Multifamily Owner LP </v>
          </cell>
          <cell r="T122" t="str">
            <v>High Yield East Coast Office Portfolio</v>
          </cell>
          <cell r="X122" t="str">
            <v>FDAP - Interest Reportable</v>
          </cell>
        </row>
        <row r="123">
          <cell r="A123" t="str">
            <v>ATX Office Owner 6, LP</v>
          </cell>
          <cell r="C123" t="str">
            <v>Lexington 2-Pack (HSS)</v>
          </cell>
          <cell r="E123">
            <v>121</v>
          </cell>
          <cell r="P123" t="str">
            <v>Benegal Shriram Hitech City Private Ltd</v>
          </cell>
          <cell r="Q123" t="str">
            <v>Benegal Shriram Hitech City Private Ltd</v>
          </cell>
          <cell r="S123" t="str">
            <v>Benegal Shriram Hitech City Private Ltd</v>
          </cell>
          <cell r="T123" t="str">
            <v>Hilton Daytona Beach</v>
          </cell>
          <cell r="X123" t="str">
            <v>FDAP - Interest Withholdable</v>
          </cell>
        </row>
        <row r="124">
          <cell r="A124" t="str">
            <v>Auction.com, LLC</v>
          </cell>
          <cell r="C124" t="str">
            <v>Liberty Center</v>
          </cell>
          <cell r="E124">
            <v>122</v>
          </cell>
          <cell r="P124" t="str">
            <v>Best Western Exmore</v>
          </cell>
          <cell r="Q124" t="str">
            <v>Best Western Exmore</v>
          </cell>
          <cell r="S124" t="str">
            <v>Best Western Exmore</v>
          </cell>
          <cell r="T124" t="str">
            <v>HoldCo</v>
          </cell>
          <cell r="X124" t="str">
            <v>FDAP - Dividends</v>
          </cell>
        </row>
        <row r="125">
          <cell r="A125" t="str">
            <v>Austin Hotel Holdings, LLC</v>
          </cell>
          <cell r="C125" t="str">
            <v>Lincoln Crossing</v>
          </cell>
          <cell r="E125">
            <v>123</v>
          </cell>
          <cell r="P125" t="str">
            <v>Birchwood Acres LLP</v>
          </cell>
          <cell r="Q125" t="str">
            <v>Birchwood Acres LLP</v>
          </cell>
          <cell r="S125" t="str">
            <v>Birchwood Acres LLP</v>
          </cell>
          <cell r="T125" t="str">
            <v>Holiday Inn Manchester</v>
          </cell>
          <cell r="X125">
            <v>8</v>
          </cell>
        </row>
        <row r="126">
          <cell r="A126" t="str">
            <v>Avstar Seattle, LLC</v>
          </cell>
          <cell r="C126" t="str">
            <v>Liverpool (UK)</v>
          </cell>
          <cell r="E126">
            <v>124</v>
          </cell>
          <cell r="P126" t="str">
            <v>BKL Hotelbetriebsgesellschaft GmbH</v>
          </cell>
          <cell r="Q126" t="str">
            <v>BKL Hotelbetriebsgesellschaft GmbH</v>
          </cell>
          <cell r="S126" t="str">
            <v>BKL Hotelbetriebsgesellschaft GmbH</v>
          </cell>
          <cell r="T126" t="str">
            <v>Holiday Inn Portfolio Loan</v>
          </cell>
          <cell r="X126" t="str">
            <v>9a</v>
          </cell>
        </row>
        <row r="127">
          <cell r="A127" t="str">
            <v>Backebol Centrumhandel AB</v>
          </cell>
          <cell r="C127" t="str">
            <v>Liverpool Office (UK)</v>
          </cell>
          <cell r="E127">
            <v>125</v>
          </cell>
          <cell r="P127" t="str">
            <v>Blackwyn Investments sp zoo</v>
          </cell>
          <cell r="Q127" t="str">
            <v>Blackwyn Investments sp zoo</v>
          </cell>
          <cell r="S127" t="str">
            <v>Blackwyn Investments sp zoo</v>
          </cell>
          <cell r="T127" t="str">
            <v>Hotel CMBS Bonds</v>
          </cell>
          <cell r="X127" t="str">
            <v>OTHER</v>
          </cell>
        </row>
        <row r="128">
          <cell r="A128" t="str">
            <v>Balbec Asset Management, SASU c/o Balbec Capital, LP</v>
          </cell>
          <cell r="C128" t="str">
            <v>LNR</v>
          </cell>
          <cell r="E128">
            <v>126</v>
          </cell>
          <cell r="P128" t="str">
            <v>Blue River Holdings Lux Sarl</v>
          </cell>
          <cell r="Q128" t="str">
            <v>Blue River Holdings Lux Sarl</v>
          </cell>
          <cell r="S128" t="str">
            <v>Blue River Holdings Lux Sarl</v>
          </cell>
          <cell r="T128" t="str">
            <v>Hotel &amp; Homes South Beach</v>
          </cell>
          <cell r="X128" t="str">
            <v>EXE</v>
          </cell>
        </row>
        <row r="129">
          <cell r="A129" t="str">
            <v>Balbec Capital (UK), LLC c/o Balbec Capital, LP</v>
          </cell>
          <cell r="C129" t="str">
            <v>Long Island Marriott</v>
          </cell>
          <cell r="E129">
            <v>127</v>
          </cell>
          <cell r="P129" t="str">
            <v>Blythswood Square Ltd</v>
          </cell>
          <cell r="Q129" t="str">
            <v>Blythswood Square Ltd</v>
          </cell>
          <cell r="S129" t="str">
            <v>Blythswood Square Ltd</v>
          </cell>
          <cell r="T129" t="str">
            <v>Houston Hyatt</v>
          </cell>
          <cell r="X129" t="str">
            <v>TaxableIncomeProjection</v>
          </cell>
        </row>
        <row r="130">
          <cell r="A130" t="str">
            <v>Balbec Capital Ltd c/o Balbec Capital, LP</v>
          </cell>
          <cell r="C130" t="str">
            <v>M Street Hotel</v>
          </cell>
          <cell r="E130">
            <v>128</v>
          </cell>
          <cell r="P130" t="str">
            <v>Bonderman Family Limited Partnership</v>
          </cell>
          <cell r="Q130" t="str">
            <v>Bonderman Family Limited Partnership</v>
          </cell>
          <cell r="S130" t="str">
            <v>Bonderman Family Limited Partnership</v>
          </cell>
          <cell r="T130" t="str">
            <v>Houston Multifamily</v>
          </cell>
          <cell r="X130" t="str">
            <v>ChangeAdditionalDeductions</v>
          </cell>
        </row>
        <row r="131">
          <cell r="A131" t="str">
            <v>Balbec Capital, LLC (fka InSolve Capital, LLC)</v>
          </cell>
          <cell r="C131" t="str">
            <v>Macy's Seattle</v>
          </cell>
          <cell r="E131">
            <v>129</v>
          </cell>
          <cell r="P131" t="str">
            <v>BOUWENS</v>
          </cell>
          <cell r="Q131" t="str">
            <v>BOUWENS</v>
          </cell>
          <cell r="S131" t="str">
            <v>BOUWENS</v>
          </cell>
          <cell r="T131" t="str">
            <v>Hudson</v>
          </cell>
          <cell r="X131" t="str">
            <v>ChangeAdditionalCapitalGain</v>
          </cell>
        </row>
        <row r="132">
          <cell r="A132" t="str">
            <v>Balbec Capital, LP (fka InSolve Capital, LP)</v>
          </cell>
          <cell r="C132" t="str">
            <v>Magazine Portfolio</v>
          </cell>
          <cell r="E132">
            <v>130</v>
          </cell>
          <cell r="P132" t="str">
            <v>BP HOLDINGS SARL</v>
          </cell>
          <cell r="Q132" t="str">
            <v>BP HOLDINGS SARL</v>
          </cell>
          <cell r="S132" t="str">
            <v>BP HOLDINGS SARL</v>
          </cell>
          <cell r="T132" t="str">
            <v>Hyatt Minneapolis</v>
          </cell>
          <cell r="X132" t="str">
            <v>ChangeForwardContracts</v>
          </cell>
        </row>
        <row r="133">
          <cell r="A133" t="str">
            <v>Balbec Credit Advisors, LLC</v>
          </cell>
          <cell r="C133" t="str">
            <v>Mammoth Mountain Land</v>
          </cell>
          <cell r="E133">
            <v>131</v>
          </cell>
          <cell r="P133" t="str">
            <v>BP Investment LLC</v>
          </cell>
          <cell r="Q133" t="str">
            <v>BP Investment LLC</v>
          </cell>
          <cell r="S133" t="str">
            <v>BP Investment LLC</v>
          </cell>
          <cell r="T133" t="str">
            <v>India/Kumar</v>
          </cell>
          <cell r="X133" t="str">
            <v>ChangeFinal987</v>
          </cell>
        </row>
        <row r="134">
          <cell r="A134" t="str">
            <v>Balbec Funding 2009-DE, LLC c/o Balbec Capital, LP</v>
          </cell>
          <cell r="C134" t="str">
            <v>Mammoth Mountain Ski Resort</v>
          </cell>
          <cell r="E134">
            <v>132</v>
          </cell>
          <cell r="P134" t="str">
            <v>BP INVESTMENTS SARL</v>
          </cell>
          <cell r="Q134" t="str">
            <v>BP INVESTMENTS SARL</v>
          </cell>
          <cell r="S134" t="str">
            <v>BP INVESTMENTS SARL</v>
          </cell>
          <cell r="T134" t="str">
            <v>Interhotel Portfolio (Germany)</v>
          </cell>
          <cell r="X134" t="str">
            <v>ChangeFinalizedTransactions</v>
          </cell>
        </row>
        <row r="135">
          <cell r="A135" t="str">
            <v>Balbec KPL LLC</v>
          </cell>
          <cell r="C135" t="str">
            <v>Management Company</v>
          </cell>
          <cell r="E135">
            <v>133</v>
          </cell>
          <cell r="P135" t="str">
            <v>Brand co</v>
          </cell>
          <cell r="Q135" t="str">
            <v>Brand co</v>
          </cell>
          <cell r="S135" t="str">
            <v>Brand co</v>
          </cell>
          <cell r="T135" t="str">
            <v>Intown Suites</v>
          </cell>
          <cell r="X135" t="str">
            <v>ChangeNetOperatingIncomeFinalTB</v>
          </cell>
        </row>
        <row r="136">
          <cell r="A136" t="str">
            <v>BAN Energy Holdings, LLC</v>
          </cell>
          <cell r="C136" t="str">
            <v>Manchester (UK)</v>
          </cell>
          <cell r="E136">
            <v>134</v>
          </cell>
          <cell r="P136" t="str">
            <v>BRE/GH Chemnitz I Investor GmbH</v>
          </cell>
          <cell r="Q136" t="str">
            <v>BRE/GH Chemnitz I Investor GmbH</v>
          </cell>
          <cell r="S136" t="str">
            <v>BRE/GH Chemnitz I Investor GmbH</v>
          </cell>
          <cell r="T136" t="str">
            <v>Intown II</v>
          </cell>
          <cell r="X136" t="str">
            <v>ChangeDepreciation</v>
          </cell>
        </row>
        <row r="137">
          <cell r="A137" t="str">
            <v>BAN Holdings, LLC</v>
          </cell>
          <cell r="C137" t="str">
            <v>Manchester Royal Exchange</v>
          </cell>
          <cell r="E137">
            <v>135</v>
          </cell>
          <cell r="P137" t="str">
            <v>BRE/GH II Berlin I Investor GmbH</v>
          </cell>
          <cell r="Q137" t="str">
            <v>BRE/GH II Berlin I Investor GmbH</v>
          </cell>
          <cell r="S137" t="str">
            <v>BRE/GH II Berlin I Investor GmbH</v>
          </cell>
          <cell r="T137" t="str">
            <v>Islamorada</v>
          </cell>
          <cell r="X137" t="str">
            <v>ChangeJV</v>
          </cell>
        </row>
        <row r="138">
          <cell r="A138" t="str">
            <v>Barrington Development Limited Partnership</v>
          </cell>
          <cell r="C138" t="str">
            <v>Manzana</v>
          </cell>
          <cell r="E138">
            <v>136</v>
          </cell>
          <cell r="P138" t="str">
            <v>BRE/GH II Berlin II Investor GmbH</v>
          </cell>
          <cell r="Q138" t="str">
            <v>BRE/GH II Berlin II Investor GmbH</v>
          </cell>
          <cell r="S138" t="str">
            <v>BRE/GH II Berlin II Investor GmbH</v>
          </cell>
          <cell r="T138" t="str">
            <v>Jag Multifamily Development Venture</v>
          </cell>
          <cell r="X138" t="str">
            <v>ChangeOtherItems</v>
          </cell>
        </row>
        <row r="139">
          <cell r="A139" t="str">
            <v>BASINGHALL CITY TOWER, LP</v>
          </cell>
          <cell r="C139" t="str">
            <v>Margaritaville Hollywood Beach Resort</v>
          </cell>
          <cell r="E139">
            <v>137</v>
          </cell>
          <cell r="P139" t="str">
            <v>BRE/GH II Berlin Ill Investor GmbH</v>
          </cell>
          <cell r="Q139" t="str">
            <v>BRE/GH II Berlin Ill Investor GmbH</v>
          </cell>
          <cell r="S139" t="str">
            <v>BRE/GH II Berlin Ill Investor GmbH</v>
          </cell>
          <cell r="T139" t="str">
            <v>Japanese REIT Stock</v>
          </cell>
          <cell r="X139" t="str">
            <v>TaxableIncomeActual</v>
          </cell>
        </row>
        <row r="140">
          <cell r="A140" t="str">
            <v>Battery Place Green, LLC</v>
          </cell>
          <cell r="C140" t="str">
            <v>Maurice</v>
          </cell>
          <cell r="E140">
            <v>138</v>
          </cell>
          <cell r="P140" t="str">
            <v>BRE/GH II Dresden Ill Investor GmbH</v>
          </cell>
          <cell r="Q140" t="str">
            <v>BRE/GH II Dresden Ill Investor GmbH</v>
          </cell>
          <cell r="S140" t="str">
            <v>BRE/GH II Dresden Ill Investor GmbH</v>
          </cell>
          <cell r="T140" t="str">
            <v>JBMDL</v>
          </cell>
          <cell r="X140" t="str">
            <v>State Tax</v>
          </cell>
        </row>
        <row r="141">
          <cell r="A141" t="str">
            <v>Baymeadows Partners, LLC</v>
          </cell>
          <cell r="C141" t="str">
            <v>Meridien</v>
          </cell>
          <cell r="E141">
            <v>139</v>
          </cell>
          <cell r="P141" t="str">
            <v>BRE/GH II Dresden l Investor GmbH</v>
          </cell>
          <cell r="Q141" t="str">
            <v>BRE/GH II Dresden l Investor GmbH</v>
          </cell>
          <cell r="S141" t="str">
            <v>BRE/GH II Dresden l Investor GmbH</v>
          </cell>
          <cell r="T141" t="str">
            <v>JBMDL 1</v>
          </cell>
          <cell r="X141" t="str">
            <v>Bonus Depr</v>
          </cell>
        </row>
        <row r="142">
          <cell r="A142" t="str">
            <v>Beagle House</v>
          </cell>
          <cell r="C142" t="str">
            <v>Meridien Hotel Portfolio</v>
          </cell>
          <cell r="E142">
            <v>140</v>
          </cell>
          <cell r="P142" t="str">
            <v>BRE/GH II Dresden ll Investor GmbH</v>
          </cell>
          <cell r="Q142" t="str">
            <v>BRE/GH II Dresden ll Investor GmbH</v>
          </cell>
          <cell r="S142" t="str">
            <v>BRE/GH II Dresden ll Investor GmbH</v>
          </cell>
          <cell r="T142" t="str">
            <v>JBMDL 2</v>
          </cell>
          <cell r="X142" t="str">
            <v>Addl State Depr on Bonus</v>
          </cell>
        </row>
        <row r="143">
          <cell r="A143" t="str">
            <v>Bear Creek Partners, LLC</v>
          </cell>
          <cell r="C143" t="str">
            <v>Midland/Odessa Multifamily</v>
          </cell>
          <cell r="E143">
            <v>141</v>
          </cell>
          <cell r="P143" t="str">
            <v>BRE/GH II Dresden V Investor GmbH</v>
          </cell>
          <cell r="Q143" t="str">
            <v>BRE/GH II Dresden V Investor GmbH</v>
          </cell>
          <cell r="S143" t="str">
            <v>BRE/GH II Dresden V Investor GmbH</v>
          </cell>
          <cell r="T143" t="str">
            <v>JBMDL 3</v>
          </cell>
          <cell r="X143" t="str">
            <v>Franchise Taxes</v>
          </cell>
        </row>
        <row r="144">
          <cell r="A144" t="str">
            <v>Beaumont House Properties Limited</v>
          </cell>
          <cell r="C144" t="str">
            <v>Midwest Select Service #1</v>
          </cell>
          <cell r="E144">
            <v>142</v>
          </cell>
          <cell r="P144" t="str">
            <v>BRE/GH II Erfurt I Investor GmbH</v>
          </cell>
          <cell r="Q144" t="str">
            <v>BRE/GH II Erfurt I Investor GmbH</v>
          </cell>
          <cell r="S144" t="str">
            <v>BRE/GH II Erfurt I Investor GmbH</v>
          </cell>
          <cell r="T144" t="str">
            <v>La Siesta Resort &amp; Marina</v>
          </cell>
          <cell r="X144" t="str">
            <v>State Gain(Loss) Adjustment</v>
          </cell>
        </row>
        <row r="145">
          <cell r="A145" t="str">
            <v>Beaver Falls LLC</v>
          </cell>
          <cell r="C145" t="str">
            <v>Midwest Select Service #2</v>
          </cell>
          <cell r="E145">
            <v>143</v>
          </cell>
          <cell r="P145" t="str">
            <v>BRE/GH II Leipzig I Investor GmbH</v>
          </cell>
          <cell r="Q145" t="str">
            <v>BRE/GH II Leipzig I Investor GmbH</v>
          </cell>
          <cell r="S145" t="str">
            <v>BRE/GH II Leipzig I Investor GmbH</v>
          </cell>
          <cell r="T145" t="str">
            <v>Lakewood Ranch - SLV</v>
          </cell>
          <cell r="X145" t="str">
            <v>E&amp;P Gain(Loss) Adjustment</v>
          </cell>
        </row>
        <row r="146">
          <cell r="A146" t="str">
            <v>Becca Hall Properties Limited</v>
          </cell>
          <cell r="C146" t="str">
            <v>Minnewaska Lodge</v>
          </cell>
          <cell r="E146">
            <v>144</v>
          </cell>
          <cell r="P146" t="str">
            <v>BRE/GH II Leipzig II Investor GmbH</v>
          </cell>
          <cell r="Q146" t="str">
            <v>BRE/GH II Leipzig II Investor GmbH</v>
          </cell>
          <cell r="S146" t="str">
            <v>BRE/GH II Leipzig II Investor GmbH</v>
          </cell>
          <cell r="T146" t="str">
            <v>Landmark Apartment Trust - 100% Owned</v>
          </cell>
          <cell r="X146" t="str">
            <v>UBTI 1</v>
          </cell>
        </row>
        <row r="147">
          <cell r="A147" t="str">
            <v>Bedford Partners, LLC</v>
          </cell>
          <cell r="C147" t="str">
            <v>Miramar Office</v>
          </cell>
          <cell r="E147">
            <v>145</v>
          </cell>
          <cell r="P147" t="str">
            <v>BRE/GH II Property I Investor GmbH</v>
          </cell>
          <cell r="Q147" t="str">
            <v>BRE/GH II Property I Investor GmbH</v>
          </cell>
          <cell r="S147" t="str">
            <v>BRE/GH II Property I Investor GmbH</v>
          </cell>
          <cell r="T147" t="str">
            <v>Larkspur Hotel Portfolio</v>
          </cell>
          <cell r="X147" t="str">
            <v>UBTI 1 - Management Fee</v>
          </cell>
        </row>
        <row r="148">
          <cell r="A148" t="str">
            <v>Belden Mall LLC</v>
          </cell>
          <cell r="C148" t="str">
            <v>Mission Apartments</v>
          </cell>
          <cell r="E148">
            <v>146</v>
          </cell>
          <cell r="P148" t="str">
            <v>BRE/GH IIDresden IV Investor GmbH</v>
          </cell>
          <cell r="Q148" t="str">
            <v>BRE/GH IIDresden IV Investor GmbH</v>
          </cell>
          <cell r="S148" t="str">
            <v>BRE/GH IIDresden IV Investor GmbH</v>
          </cell>
          <cell r="T148" t="str">
            <v>Legacy TALF CMBS</v>
          </cell>
          <cell r="X148" t="str">
            <v>UBTI 2</v>
          </cell>
        </row>
        <row r="149">
          <cell r="A149" t="str">
            <v>Bellevue Heights</v>
          </cell>
          <cell r="C149" t="str">
            <v>MRV Logistica</v>
          </cell>
          <cell r="E149">
            <v>147</v>
          </cell>
          <cell r="P149" t="str">
            <v>Brixton Holdings Sarl</v>
          </cell>
          <cell r="Q149" t="str">
            <v>Brixton Holdings Sarl</v>
          </cell>
          <cell r="S149" t="str">
            <v>Brixton Holdings Sarl</v>
          </cell>
          <cell r="T149" t="str">
            <v>Liberty Center</v>
          </cell>
          <cell r="X149" t="str">
            <v>UBTI 2 - Management Fee</v>
          </cell>
        </row>
        <row r="150">
          <cell r="A150" t="str">
            <v>Belmar - 7M1 &amp; 7M2</v>
          </cell>
          <cell r="C150" t="str">
            <v>Mstar (SOF-IX)</v>
          </cell>
          <cell r="E150">
            <v>148</v>
          </cell>
          <cell r="P150" t="str">
            <v>BRK Ashley River GP, LLC</v>
          </cell>
          <cell r="Q150" t="str">
            <v>BRK Ashley River GP, LLC</v>
          </cell>
          <cell r="S150" t="str">
            <v>BRK Ashley River GP, LLC</v>
          </cell>
          <cell r="T150" t="str">
            <v>Lincoln Crossing</v>
          </cell>
          <cell r="X150" t="str">
            <v>UBTI 3</v>
          </cell>
        </row>
        <row r="151">
          <cell r="A151" t="str">
            <v>Belmar - 7M4</v>
          </cell>
          <cell r="C151" t="str">
            <v>MStar (UK)</v>
          </cell>
          <cell r="E151">
            <v>149</v>
          </cell>
          <cell r="P151" t="str">
            <v>BRK Ashley River, LP</v>
          </cell>
          <cell r="Q151" t="str">
            <v>BRK Ashley River, LP</v>
          </cell>
          <cell r="S151" t="str">
            <v>BRK Ashley River, LP</v>
          </cell>
          <cell r="T151" t="str">
            <v>Liverpool Office (England)</v>
          </cell>
          <cell r="X151" t="str">
            <v>UBTI 4</v>
          </cell>
        </row>
        <row r="152">
          <cell r="A152" t="str">
            <v xml:space="preserve">Belmar - Block 1 </v>
          </cell>
          <cell r="C152" t="str">
            <v>Mstar Europe (SOF-X)</v>
          </cell>
          <cell r="E152">
            <v>150</v>
          </cell>
          <cell r="P152" t="str">
            <v>BRK Cove GP, LLC</v>
          </cell>
          <cell r="Q152" t="str">
            <v>BRK Cove GP, LLC</v>
          </cell>
          <cell r="S152" t="str">
            <v>BRK Cove GP, LLC</v>
          </cell>
          <cell r="T152" t="str">
            <v>LNR Investment</v>
          </cell>
          <cell r="X152" t="str">
            <v>UBTI 5</v>
          </cell>
        </row>
        <row r="153">
          <cell r="A153" t="str">
            <v xml:space="preserve">Belmar - Block 1 Pylon </v>
          </cell>
          <cell r="C153" t="str">
            <v>MStar Pineapple (Tamar Fund)</v>
          </cell>
          <cell r="E153">
            <v>151</v>
          </cell>
          <cell r="P153" t="str">
            <v>BRK Cove, LP</v>
          </cell>
          <cell r="Q153" t="str">
            <v>BRK Cove, LP</v>
          </cell>
          <cell r="S153" t="str">
            <v>BRK Cove, LP</v>
          </cell>
          <cell r="T153" t="str">
            <v>LNR Investment - ADC</v>
          </cell>
          <cell r="X153" t="str">
            <v>UBTI 6a_Q</v>
          </cell>
        </row>
        <row r="154">
          <cell r="A154" t="str">
            <v xml:space="preserve">Belmar - Block 4 </v>
          </cell>
          <cell r="C154" t="str">
            <v>Mstar Pineapple (TEIF)</v>
          </cell>
          <cell r="E154">
            <v>152</v>
          </cell>
          <cell r="P154" t="str">
            <v>BRK Edward Mills GP, LLC</v>
          </cell>
          <cell r="Q154" t="str">
            <v>BRK Edward Mills GP, LLC</v>
          </cell>
          <cell r="S154" t="str">
            <v>BRK Edward Mills GP, LLC</v>
          </cell>
          <cell r="T154" t="str">
            <v>Loan Portfolio (debt Securities)</v>
          </cell>
          <cell r="X154" t="str">
            <v>UBTI 6a_NQ</v>
          </cell>
        </row>
        <row r="155">
          <cell r="A155" t="str">
            <v xml:space="preserve">Belmar - Block 5 Office </v>
          </cell>
          <cell r="C155" t="str">
            <v>Nautilus</v>
          </cell>
          <cell r="E155">
            <v>153</v>
          </cell>
          <cell r="P155" t="str">
            <v>BRK Edward Mills, LP</v>
          </cell>
          <cell r="Q155" t="str">
            <v>BRK Edward Mills, LP</v>
          </cell>
          <cell r="S155" t="str">
            <v>BRK Edward Mills, LP</v>
          </cell>
          <cell r="T155" t="str">
            <v>London Aparthotel Portfolio (England)</v>
          </cell>
          <cell r="X155" t="str">
            <v>UBTI 7</v>
          </cell>
        </row>
        <row r="156">
          <cell r="A156" t="str">
            <v xml:space="preserve">Belmar - Block 5 Retail </v>
          </cell>
          <cell r="C156" t="str">
            <v>NGOP</v>
          </cell>
          <cell r="E156">
            <v>154</v>
          </cell>
          <cell r="P156" t="str">
            <v>BRK Kensington Place GP, LLC</v>
          </cell>
          <cell r="Q156" t="str">
            <v>BRK Kensington Place GP, LLC</v>
          </cell>
          <cell r="S156" t="str">
            <v>BRK Kensington Place GP, LLC</v>
          </cell>
          <cell r="T156" t="str">
            <v>London Tower Bridge Aparthotel and Residential (England)</v>
          </cell>
          <cell r="X156" t="str">
            <v>UBTI 8</v>
          </cell>
        </row>
        <row r="157">
          <cell r="A157" t="str">
            <v>Belmar - Plaza Metro District</v>
          </cell>
          <cell r="C157" t="str">
            <v>NGP</v>
          </cell>
          <cell r="E157">
            <v>155</v>
          </cell>
          <cell r="P157" t="str">
            <v>BRK Kensington Place, LP</v>
          </cell>
          <cell r="Q157" t="str">
            <v>BRK Kensington Place, LP</v>
          </cell>
          <cell r="S157" t="str">
            <v>BRK Kensington Place, LP</v>
          </cell>
          <cell r="T157" t="str">
            <v>Long Island Marriott</v>
          </cell>
          <cell r="X157" t="str">
            <v>UBTI 9a</v>
          </cell>
        </row>
        <row r="158">
          <cell r="A158" t="str">
            <v>Belmar - Target</v>
          </cell>
          <cell r="C158" t="str">
            <v>Northbeach towers</v>
          </cell>
          <cell r="E158">
            <v>156</v>
          </cell>
          <cell r="P158" t="str">
            <v>BRK Lakes of 610 GP, LLC</v>
          </cell>
          <cell r="Q158" t="str">
            <v>BRK Lakes of 610 GP, LLC</v>
          </cell>
          <cell r="S158" t="str">
            <v>BRK Lakes of 610 GP, LLC</v>
          </cell>
          <cell r="T158" t="str">
            <v>M Street Hotel</v>
          </cell>
          <cell r="X158" t="str">
            <v>UBTI9a - 25pct</v>
          </cell>
        </row>
        <row r="159">
          <cell r="A159" t="str">
            <v xml:space="preserve">Belmar Block 4 Land, LP </v>
          </cell>
          <cell r="C159" t="str">
            <v>Northeast Select Service</v>
          </cell>
          <cell r="E159">
            <v>157</v>
          </cell>
          <cell r="P159" t="str">
            <v>BRK Lakes of 610, LP</v>
          </cell>
          <cell r="Q159" t="str">
            <v>BRK Lakes of 610, LP</v>
          </cell>
          <cell r="S159" t="str">
            <v>BRK Lakes of 610, LP</v>
          </cell>
          <cell r="T159" t="str">
            <v>Mammoth Mountain Land</v>
          </cell>
          <cell r="X159" t="str">
            <v>UBTI 10</v>
          </cell>
        </row>
        <row r="160">
          <cell r="A160" t="str">
            <v xml:space="preserve">Belmar Block 5 Land, LP </v>
          </cell>
          <cell r="C160" t="str">
            <v>NYC Baccarat Hotel &amp; Residences</v>
          </cell>
          <cell r="E160">
            <v>158</v>
          </cell>
          <cell r="P160" t="str">
            <v>BRK Matthews GP, LLC</v>
          </cell>
          <cell r="Q160" t="str">
            <v>BRK Matthews GP, LLC</v>
          </cell>
          <cell r="S160" t="str">
            <v>BRK Matthews GP, LLC</v>
          </cell>
          <cell r="T160" t="str">
            <v>Mammoth Mountain Ski Resort</v>
          </cell>
          <cell r="X160" t="str">
            <v>UBTI10 - 25pct</v>
          </cell>
        </row>
        <row r="161">
          <cell r="A161" t="str">
            <v xml:space="preserve">Belmar Block 6 Southwest Lot </v>
          </cell>
          <cell r="C161" t="str">
            <v>NYC Standard Hotel Mezz</v>
          </cell>
          <cell r="E161">
            <v>159</v>
          </cell>
          <cell r="P161" t="str">
            <v>BRK Matthews, LP</v>
          </cell>
          <cell r="Q161" t="str">
            <v>BRK Matthews, LP</v>
          </cell>
          <cell r="S161" t="str">
            <v>BRK Matthews, LP</v>
          </cell>
          <cell r="T161" t="str">
            <v>Management Company</v>
          </cell>
          <cell r="X161" t="str">
            <v>UBTI 11a</v>
          </cell>
        </row>
        <row r="162">
          <cell r="A162" t="str">
            <v xml:space="preserve">Belmar Block 7 Land, LP </v>
          </cell>
          <cell r="C162" t="str">
            <v>NPL Loan Pool</v>
          </cell>
          <cell r="E162">
            <v>160</v>
          </cell>
          <cell r="P162" t="str">
            <v>BRK Nesbit Ferry GP, LLC</v>
          </cell>
          <cell r="Q162" t="str">
            <v>BRK Nesbit Ferry GP, LLC</v>
          </cell>
          <cell r="S162" t="str">
            <v>BRK Nesbit Ferry GP, LLC</v>
          </cell>
          <cell r="T162" t="str">
            <v>Manchester Royal Exchange (U.K.)</v>
          </cell>
          <cell r="X162" t="str">
            <v>UBTI 11b</v>
          </cell>
        </row>
        <row r="163">
          <cell r="A163" t="str">
            <v xml:space="preserve">Belmar Comm. Holdings GP, LLC </v>
          </cell>
          <cell r="C163" t="str">
            <v>One Atlantic Center</v>
          </cell>
          <cell r="E163">
            <v>161</v>
          </cell>
          <cell r="P163" t="str">
            <v>BRK Nesbit Ferry, LP</v>
          </cell>
          <cell r="Q163" t="str">
            <v>BRK Nesbit Ferry, LP</v>
          </cell>
          <cell r="S163" t="str">
            <v>BRK Nesbit Ferry, LP</v>
          </cell>
          <cell r="T163" t="str">
            <v>Manzana</v>
          </cell>
          <cell r="X163" t="str">
            <v>UBTI 11c</v>
          </cell>
        </row>
        <row r="164">
          <cell r="A164" t="str">
            <v xml:space="preserve">Belmar Commercial Holdings, LP </v>
          </cell>
          <cell r="C164" t="str">
            <v>One Wells Fargo Center</v>
          </cell>
          <cell r="E164">
            <v>162</v>
          </cell>
          <cell r="P164" t="str">
            <v>BRK Osprey Landing GP, LLC</v>
          </cell>
          <cell r="Q164" t="str">
            <v>BRK Osprey Landing GP, LLC</v>
          </cell>
          <cell r="S164" t="str">
            <v>BRK Osprey Landing GP, LLC</v>
          </cell>
          <cell r="T164" t="str">
            <v>Margaritaville Hollywood Beach Resort</v>
          </cell>
          <cell r="X164" t="str">
            <v>UBTI 11e</v>
          </cell>
        </row>
        <row r="165">
          <cell r="A165" t="str">
            <v xml:space="preserve">Belmar Commercial Owner GP,LLC </v>
          </cell>
          <cell r="C165" t="str">
            <v>Opus Bank</v>
          </cell>
          <cell r="E165">
            <v>163</v>
          </cell>
          <cell r="P165" t="str">
            <v>BRK Osprey Landing, LP</v>
          </cell>
          <cell r="Q165" t="str">
            <v>BRK Osprey Landing, LP</v>
          </cell>
          <cell r="S165" t="str">
            <v>BRK Osprey Landing, LP</v>
          </cell>
          <cell r="T165" t="str">
            <v>Marriott Select-Service Hotel Portfolio</v>
          </cell>
          <cell r="X165" t="str">
            <v>UBTI 11f</v>
          </cell>
        </row>
        <row r="166">
          <cell r="A166" t="str">
            <v xml:space="preserve">Belmar Directors Parcel GP,LLC </v>
          </cell>
          <cell r="C166" t="str">
            <v>Pacific Shores (BREP)</v>
          </cell>
          <cell r="E166">
            <v>164</v>
          </cell>
          <cell r="P166" t="str">
            <v>BRK Oxford at Greenridge GP, LLC</v>
          </cell>
          <cell r="Q166" t="str">
            <v>BRK Oxford at Greenridge GP, LLC</v>
          </cell>
          <cell r="S166" t="str">
            <v>BRK Oxford at Greenridge GP, LLC</v>
          </cell>
          <cell r="T166" t="str">
            <v>Maurice</v>
          </cell>
          <cell r="X166" t="str">
            <v>UBTI 13a</v>
          </cell>
        </row>
        <row r="167">
          <cell r="A167" t="str">
            <v xml:space="preserve">Belmar District Development </v>
          </cell>
          <cell r="C167" t="str">
            <v>Parque Global</v>
          </cell>
          <cell r="E167">
            <v>165</v>
          </cell>
          <cell r="P167" t="str">
            <v>BRK Oxford at Greenridge, LP</v>
          </cell>
          <cell r="Q167" t="str">
            <v>BRK Oxford at Greenridge, LP</v>
          </cell>
          <cell r="S167" t="str">
            <v>BRK Oxford at Greenridge, LP</v>
          </cell>
          <cell r="T167" t="str">
            <v>Meridien Hotel Portfolio</v>
          </cell>
          <cell r="X167" t="str">
            <v>UBTI 13b</v>
          </cell>
        </row>
        <row r="168">
          <cell r="A168" t="str">
            <v xml:space="preserve">Belmar Land Holdings GP, LLC </v>
          </cell>
          <cell r="C168" t="str">
            <v>Pike / Cumberland Hotel</v>
          </cell>
          <cell r="E168">
            <v>166</v>
          </cell>
          <cell r="P168" t="str">
            <v>BRK Pecan Grove GP, LLC</v>
          </cell>
          <cell r="Q168" t="str">
            <v>BRK Pecan Grove GP, LLC</v>
          </cell>
          <cell r="S168" t="str">
            <v>BRK Pecan Grove GP, LLC</v>
          </cell>
          <cell r="T168" t="str">
            <v>Midland/Odessa Multifamily</v>
          </cell>
          <cell r="X168" t="str">
            <v>UBTI 13c</v>
          </cell>
        </row>
        <row r="169">
          <cell r="A169" t="str">
            <v xml:space="preserve">Belmar Mainstreet Office </v>
          </cell>
          <cell r="C169" t="str">
            <v>PJ Multifamily</v>
          </cell>
          <cell r="E169">
            <v>167</v>
          </cell>
          <cell r="P169" t="str">
            <v>BRK Pecan Grove, LP</v>
          </cell>
          <cell r="Q169" t="str">
            <v>BRK Pecan Grove, LP</v>
          </cell>
          <cell r="S169" t="str">
            <v>BRK Pecan Grove, LP</v>
          </cell>
          <cell r="T169" t="str">
            <v>Midland/Odessa Multifamily Portfolio</v>
          </cell>
          <cell r="X169" t="str">
            <v>UBTI 13d</v>
          </cell>
        </row>
        <row r="170">
          <cell r="A170" t="str">
            <v xml:space="preserve">Belmar Mainstreet Retail </v>
          </cell>
          <cell r="C170" t="str">
            <v>PNC Loan</v>
          </cell>
          <cell r="E170">
            <v>168</v>
          </cell>
          <cell r="P170" t="str">
            <v>BRK Preserve at Manatee Bay GP, LLC</v>
          </cell>
          <cell r="Q170" t="str">
            <v>BRK Preserve at Manatee Bay GP, LLC</v>
          </cell>
          <cell r="S170" t="str">
            <v>BRK Preserve at Manatee Bay GP, LLC</v>
          </cell>
          <cell r="T170" t="str">
            <v>Midwest Select Service Hotel Portfolio #1</v>
          </cell>
          <cell r="X170" t="str">
            <v>UBTI 13h</v>
          </cell>
        </row>
        <row r="171">
          <cell r="A171" t="str">
            <v>Randolph Street Ventures, L.P. - 2016-46</v>
          </cell>
          <cell r="C171" t="str">
            <v>Portland Office Portfolio</v>
          </cell>
          <cell r="E171">
            <v>169</v>
          </cell>
          <cell r="P171" t="str">
            <v>BRK Preserve at Manatee Bay, LP</v>
          </cell>
          <cell r="Q171" t="str">
            <v>BRK Preserve at Manatee Bay, LP</v>
          </cell>
          <cell r="S171" t="str">
            <v>BRK Preserve at Manatee Bay, LP</v>
          </cell>
          <cell r="T171" t="str">
            <v>Midwest Select Service Hotel Portfolio #2</v>
          </cell>
          <cell r="X171" t="str">
            <v>UBTI 13j</v>
          </cell>
        </row>
        <row r="172">
          <cell r="A172" t="str">
            <v xml:space="preserve">Belmar Metro District </v>
          </cell>
          <cell r="C172" t="str">
            <v>Portman (UK)</v>
          </cell>
          <cell r="E172">
            <v>170</v>
          </cell>
          <cell r="P172" t="str">
            <v>BRK Sedgefield Apartments GP, LLC</v>
          </cell>
          <cell r="Q172" t="str">
            <v>BRK Sedgefield Apartments GP, LLC</v>
          </cell>
          <cell r="S172" t="str">
            <v>BRK Sedgefield Apartments GP, LLC</v>
          </cell>
          <cell r="T172" t="str">
            <v>Milestone Multifamily Portfolio</v>
          </cell>
          <cell r="X172" t="str">
            <v>UBTI 13k</v>
          </cell>
        </row>
        <row r="173">
          <cell r="A173" t="str">
            <v xml:space="preserve">Belmar Multifamily Own. GP,LLC </v>
          </cell>
          <cell r="C173" t="str">
            <v>Portman Headlease</v>
          </cell>
          <cell r="E173">
            <v>171</v>
          </cell>
          <cell r="P173" t="str">
            <v>BRK Sedgefield Apartments, LP</v>
          </cell>
          <cell r="Q173" t="str">
            <v>BRK Sedgefield Apartments, LP</v>
          </cell>
          <cell r="S173" t="str">
            <v>BRK Sedgefield Apartments, LP</v>
          </cell>
          <cell r="T173" t="str">
            <v>Minnewaska Lodge (Hospitality II VCOC)</v>
          </cell>
          <cell r="X173" t="str">
            <v>UBTI 13k - Management Fee</v>
          </cell>
        </row>
        <row r="174">
          <cell r="A174" t="str">
            <v xml:space="preserve">Belmar Multifamily Owner LP </v>
          </cell>
          <cell r="C174" t="str">
            <v>Postcard Inn at St. Pete Beach</v>
          </cell>
          <cell r="E174">
            <v>172</v>
          </cell>
          <cell r="P174" t="str">
            <v>BRK St. Ives I GP, LLC</v>
          </cell>
          <cell r="Q174" t="str">
            <v>BRK St. Ives I GP, LLC</v>
          </cell>
          <cell r="S174" t="str">
            <v>BRK St. Ives I GP, LLC</v>
          </cell>
          <cell r="T174" t="str">
            <v>Minority Stake Hotel Investment (Global)</v>
          </cell>
          <cell r="X174" t="str">
            <v>UBTI 13l</v>
          </cell>
        </row>
        <row r="175">
          <cell r="A175" t="str">
            <v>Benegal Shriram Hitech City Private Ltd</v>
          </cell>
          <cell r="C175" t="str">
            <v>Power Midway</v>
          </cell>
          <cell r="E175">
            <v>173</v>
          </cell>
          <cell r="P175" t="str">
            <v>BRK St. Ives I, LP</v>
          </cell>
          <cell r="Q175" t="str">
            <v>BRK St. Ives I, LP</v>
          </cell>
          <cell r="S175" t="str">
            <v>BRK St. Ives I, LP</v>
          </cell>
          <cell r="T175" t="str">
            <v>Miramar Parkway Office Portfolio</v>
          </cell>
          <cell r="X175" t="str">
            <v>UBTI 13w</v>
          </cell>
        </row>
        <row r="176">
          <cell r="A176" t="str">
            <v>Bent Creek</v>
          </cell>
          <cell r="C176" t="str">
            <v>Premium Power</v>
          </cell>
          <cell r="E176">
            <v>174</v>
          </cell>
          <cell r="P176" t="str">
            <v>BRK St. Ives II GP, LLC</v>
          </cell>
          <cell r="Q176" t="str">
            <v>BRK St. Ives II GP, LLC</v>
          </cell>
          <cell r="S176" t="str">
            <v>BRK St. Ives II GP, LLC</v>
          </cell>
          <cell r="T176" t="str">
            <v>MRV Logistica (MRV A)</v>
          </cell>
          <cell r="X176" t="str">
            <v>UBTI 15n</v>
          </cell>
        </row>
        <row r="177">
          <cell r="A177" t="str">
            <v>Berine Investments sp zoo</v>
          </cell>
          <cell r="C177" t="str">
            <v>Preston Ridge</v>
          </cell>
          <cell r="E177">
            <v>175</v>
          </cell>
          <cell r="P177" t="str">
            <v>BRK St. Ives II, LP</v>
          </cell>
          <cell r="Q177" t="str">
            <v>BRK St. Ives II, LP</v>
          </cell>
          <cell r="S177" t="str">
            <v>BRK St. Ives II, LP</v>
          </cell>
          <cell r="T177" t="str">
            <v>MRV Logistica (MRV AA)</v>
          </cell>
          <cell r="X177" t="str">
            <v>UBTI 15p</v>
          </cell>
        </row>
        <row r="178">
          <cell r="A178" t="str">
            <v>Best Western Exmore</v>
          </cell>
          <cell r="C178" t="str">
            <v>Preston Ridge II</v>
          </cell>
          <cell r="E178">
            <v>176</v>
          </cell>
          <cell r="P178" t="str">
            <v>BRK Sweetwater Creek GP, LLC</v>
          </cell>
          <cell r="Q178" t="str">
            <v>BRK Sweetwater Creek GP, LLC</v>
          </cell>
          <cell r="S178" t="str">
            <v>BRK Sweetwater Creek GP, LLC</v>
          </cell>
          <cell r="T178" t="str">
            <v>MRV Logistica (MRV AAA)</v>
          </cell>
          <cell r="X178" t="str">
            <v>UBTI 16m Pas</v>
          </cell>
        </row>
        <row r="179">
          <cell r="A179" t="str">
            <v>Birchwood Acres LLP</v>
          </cell>
          <cell r="C179" t="str">
            <v>Principal Hayley (UK)</v>
          </cell>
          <cell r="E179">
            <v>177</v>
          </cell>
          <cell r="P179" t="str">
            <v>BRK Sweetwater Creek, LP</v>
          </cell>
          <cell r="Q179" t="str">
            <v>BRK Sweetwater Creek, LP</v>
          </cell>
          <cell r="S179" t="str">
            <v>BRK Sweetwater Creek, LP</v>
          </cell>
          <cell r="T179" t="str">
            <v>MRV Logistica (MRV B)</v>
          </cell>
          <cell r="X179" t="str">
            <v>UBTI 16m Gen</v>
          </cell>
        </row>
        <row r="180">
          <cell r="A180" t="str">
            <v>BKL Hotelbetriebsgesellschaft GmbH</v>
          </cell>
          <cell r="C180" t="str">
            <v>Project Bull/Vandy</v>
          </cell>
          <cell r="E180">
            <v>178</v>
          </cell>
          <cell r="P180" t="str">
            <v>BRK Waterford Hills GP, LLC</v>
          </cell>
          <cell r="Q180" t="str">
            <v>BRK Waterford Hills GP, LLC</v>
          </cell>
          <cell r="S180" t="str">
            <v>BRK Waterford Hills GP, LLC</v>
          </cell>
          <cell r="T180" t="str">
            <v>MRV Logistica (SOF-VIII)</v>
          </cell>
          <cell r="X180" t="str">
            <v>UBTI17a</v>
          </cell>
        </row>
        <row r="181">
          <cell r="A181" t="str">
            <v>Blackwyn Investments sp zoo</v>
          </cell>
          <cell r="C181" t="str">
            <v>Project Green</v>
          </cell>
          <cell r="E181">
            <v>179</v>
          </cell>
          <cell r="P181" t="str">
            <v>BRK Waterford Hills, LP</v>
          </cell>
          <cell r="Q181" t="str">
            <v>BRK Waterford Hills, LP</v>
          </cell>
          <cell r="S181" t="str">
            <v>BRK Waterford Hills, LP</v>
          </cell>
          <cell r="T181" t="str">
            <v>NAMA Loan Portfolio (Ireland) - Aspen</v>
          </cell>
          <cell r="X181" t="str">
            <v>UBTI17b</v>
          </cell>
        </row>
        <row r="182">
          <cell r="A182" t="str">
            <v>Blue River Holdings Lux Sarl</v>
          </cell>
          <cell r="C182" t="str">
            <v>Project Ritchie</v>
          </cell>
          <cell r="E182">
            <v>180</v>
          </cell>
          <cell r="P182" t="str">
            <v>BRK Wimbledon Chase GP, LLC</v>
          </cell>
          <cell r="Q182" t="str">
            <v>BRK Wimbledon Chase GP, LLC</v>
          </cell>
          <cell r="S182" t="str">
            <v>BRK Wimbledon Chase GP, LLC</v>
          </cell>
          <cell r="T182" t="str">
            <v>NAMA Loan Portfolio (Ireland) - Windmill Lane</v>
          </cell>
          <cell r="X182" t="str">
            <v>UBTI17f</v>
          </cell>
        </row>
        <row r="183">
          <cell r="A183" t="str">
            <v>Blueback Medical</v>
          </cell>
          <cell r="C183" t="str">
            <v>Quattro</v>
          </cell>
          <cell r="E183">
            <v>181</v>
          </cell>
          <cell r="P183" t="str">
            <v>BRK Wimbledon Chase, LP</v>
          </cell>
          <cell r="Q183" t="str">
            <v>BRK Wimbledon Chase, LP</v>
          </cell>
          <cell r="S183" t="str">
            <v>BRK Wimbledon Chase, LP</v>
          </cell>
          <cell r="T183" t="str">
            <v>NatGas Holdings (Co-Invest)</v>
          </cell>
          <cell r="X183" t="str">
            <v>UBTI Qual 1</v>
          </cell>
        </row>
        <row r="184">
          <cell r="A184" t="str">
            <v>Blueback Multifamily</v>
          </cell>
          <cell r="C184" t="str">
            <v>Rancho Santa Fe</v>
          </cell>
          <cell r="E184">
            <v>182</v>
          </cell>
          <cell r="P184" t="str">
            <v>BRK Winter Park GP, LLC</v>
          </cell>
          <cell r="Q184" t="str">
            <v>BRK Winter Park GP, LLC</v>
          </cell>
          <cell r="S184" t="str">
            <v>BRK Winter Park GP, LLC</v>
          </cell>
          <cell r="T184" t="str">
            <v>NatGas Holdings (SEIF II)</v>
          </cell>
          <cell r="X184" t="str">
            <v>UBTI Qual 1 - Management Fee</v>
          </cell>
        </row>
        <row r="185">
          <cell r="A185" t="str">
            <v>Blueback Office</v>
          </cell>
          <cell r="C185" t="str">
            <v>Richland Stryker</v>
          </cell>
          <cell r="E185">
            <v>183</v>
          </cell>
          <cell r="P185" t="str">
            <v>BRK Winter Park, LP</v>
          </cell>
          <cell r="Q185" t="str">
            <v>BRK Winter Park, LP</v>
          </cell>
          <cell r="S185" t="str">
            <v>BRK Winter Park, LP</v>
          </cell>
          <cell r="T185" t="str">
            <v>NatGas Holdings II (Co-Invest)</v>
          </cell>
          <cell r="X185" t="str">
            <v>UBTI Qual 2</v>
          </cell>
        </row>
        <row r="186">
          <cell r="A186" t="str">
            <v>Blueback Retail</v>
          </cell>
          <cell r="C186" t="str">
            <v>River Oaks</v>
          </cell>
          <cell r="E186">
            <v>184</v>
          </cell>
          <cell r="P186" t="str">
            <v>BROE DEBT HOLDINGS II, LLC</v>
          </cell>
          <cell r="Q186" t="str">
            <v>BROE DEBT HOLDINGS II, LLC</v>
          </cell>
          <cell r="S186" t="str">
            <v>BROE DEBT HOLDINGS II, LLC</v>
          </cell>
          <cell r="T186" t="str">
            <v>NatGas Holdings II (SEIF II)</v>
          </cell>
          <cell r="X186" t="str">
            <v>UBTI Qual 2 - Management Fee</v>
          </cell>
        </row>
        <row r="187">
          <cell r="A187" t="str">
            <v>Blythswood Square Ltd</v>
          </cell>
          <cell r="C187" t="str">
            <v>Riverside Apartments (SOF VIII VCOC)</v>
          </cell>
          <cell r="E187">
            <v>185</v>
          </cell>
          <cell r="P187" t="str">
            <v>BROE DEBT HOLDINGS, LLC</v>
          </cell>
          <cell r="Q187" t="str">
            <v>BROE DEBT HOLDINGS, LLC</v>
          </cell>
          <cell r="S187" t="str">
            <v>BROE DEBT HOLDINGS, LLC</v>
          </cell>
          <cell r="T187" t="str">
            <v>NatGas Holdings III</v>
          </cell>
          <cell r="X187" t="str">
            <v>UBTI Qual 3</v>
          </cell>
        </row>
        <row r="188">
          <cell r="A188" t="str">
            <v>BOUWENS</v>
          </cell>
          <cell r="C188" t="str">
            <v>Riviera</v>
          </cell>
          <cell r="E188">
            <v>186</v>
          </cell>
          <cell r="P188" t="str">
            <v>Bromma Blocks Centrumhandel AB</v>
          </cell>
          <cell r="Q188" t="str">
            <v>Bromma Blocks Centrumhandel AB</v>
          </cell>
          <cell r="S188" t="str">
            <v>Bromma Blocks Centrumhandel AB</v>
          </cell>
          <cell r="T188" t="str">
            <v>National Multifamily Portfolio</v>
          </cell>
          <cell r="X188" t="str">
            <v>UBTI Qual 4</v>
          </cell>
        </row>
        <row r="189">
          <cell r="A189" t="str">
            <v>BP HOLDINGS SARL</v>
          </cell>
          <cell r="C189" t="str">
            <v>Rosedale</v>
          </cell>
          <cell r="E189">
            <v>187</v>
          </cell>
          <cell r="P189" t="str">
            <v>Brooklyn Pier 1 Holdings GP, LLC</v>
          </cell>
          <cell r="Q189" t="str">
            <v>Brooklyn Pier 1 Holdings GP, LLC</v>
          </cell>
          <cell r="S189" t="str">
            <v>Brooklyn Pier 1 Holdings GP, LLC</v>
          </cell>
          <cell r="T189" t="str">
            <v>Nautilus</v>
          </cell>
          <cell r="X189" t="str">
            <v>UBTI Qual 5</v>
          </cell>
        </row>
        <row r="190">
          <cell r="A190" t="str">
            <v>BP Investment LLC</v>
          </cell>
          <cell r="C190" t="str">
            <v>Roxburghe</v>
          </cell>
          <cell r="E190">
            <v>188</v>
          </cell>
          <cell r="P190" t="str">
            <v>Brooklyn Pier 1 Holdings, LP</v>
          </cell>
          <cell r="Q190" t="str">
            <v>Brooklyn Pier 1 Holdings, LP</v>
          </cell>
          <cell r="S190" t="str">
            <v>Brooklyn Pier 1 Holdings, LP</v>
          </cell>
          <cell r="T190" t="str">
            <v>North Beach Towers</v>
          </cell>
          <cell r="X190" t="str">
            <v>UBTI Qual 6a_Q</v>
          </cell>
        </row>
        <row r="191">
          <cell r="A191" t="str">
            <v>BP INVESTMENTS SARL</v>
          </cell>
          <cell r="C191" t="str">
            <v>Rubicon</v>
          </cell>
          <cell r="E191">
            <v>189</v>
          </cell>
          <cell r="P191" t="str">
            <v>Brooklyn Pier 1 Hotel Investments, LP</v>
          </cell>
          <cell r="Q191" t="str">
            <v>Brooklyn Pier 1 Hotel Investments, LP</v>
          </cell>
          <cell r="S191" t="str">
            <v>Brooklyn Pier 1 Hotel Investments, LP</v>
          </cell>
          <cell r="T191" t="str">
            <v>North Carolina/Texas Multifamily Portfolio</v>
          </cell>
          <cell r="X191" t="str">
            <v>UBTI Qual 6a_NQ</v>
          </cell>
        </row>
        <row r="192">
          <cell r="A192" t="str">
            <v>Brand co</v>
          </cell>
          <cell r="C192" t="str">
            <v>SCG Atlas</v>
          </cell>
          <cell r="E192">
            <v>190</v>
          </cell>
          <cell r="P192" t="str">
            <v>Brooklyn Pier 1 Hotel Owner GP, LLC</v>
          </cell>
          <cell r="Q192" t="str">
            <v>Brooklyn Pier 1 Hotel Owner GP, LLC</v>
          </cell>
          <cell r="S192" t="str">
            <v>Brooklyn Pier 1 Hotel Owner GP, LLC</v>
          </cell>
          <cell r="T192" t="str">
            <v>Northeast Select-Service Hotel Portfolio</v>
          </cell>
          <cell r="X192" t="str">
            <v>UBTI Qual 7</v>
          </cell>
        </row>
        <row r="193">
          <cell r="A193" t="str">
            <v>BRE/GH Chemnitz I Investor GmbH</v>
          </cell>
          <cell r="C193" t="str">
            <v>SCG Atlas Co-Invest, L.P.</v>
          </cell>
          <cell r="E193">
            <v>191</v>
          </cell>
          <cell r="P193" t="str">
            <v>Brooklyn Pier 1 Hotel Owner, LP</v>
          </cell>
          <cell r="Q193" t="str">
            <v>Brooklyn Pier 1 Hotel Owner, LP</v>
          </cell>
          <cell r="S193" t="str">
            <v>Brooklyn Pier 1 Hotel Owner, LP</v>
          </cell>
          <cell r="T193" t="str">
            <v>NYC Baccarat Hotel &amp; Residence (Hotel II)</v>
          </cell>
          <cell r="X193" t="str">
            <v>UBTI Qual 8</v>
          </cell>
        </row>
        <row r="194">
          <cell r="A194" t="str">
            <v>BRE/GH II Berlin I Investor GmbH</v>
          </cell>
          <cell r="C194" t="str">
            <v>SCG Core-Plus</v>
          </cell>
          <cell r="E194">
            <v>192</v>
          </cell>
          <cell r="P194" t="str">
            <v>Brooklyn Pier 1 Hotel Tenant GP, LLC</v>
          </cell>
          <cell r="Q194" t="str">
            <v>Brooklyn Pier 1 Hotel Tenant GP, LLC</v>
          </cell>
          <cell r="S194" t="str">
            <v>Brooklyn Pier 1 Hotel Tenant GP, LLC</v>
          </cell>
          <cell r="T194" t="str">
            <v>NYC Baccarat Hotel &amp; Residence (SOF VIII)</v>
          </cell>
          <cell r="X194" t="str">
            <v>UBTI Qual 9a</v>
          </cell>
        </row>
        <row r="195">
          <cell r="A195" t="str">
            <v>BRE/GH II Berlin II Investor GmbH</v>
          </cell>
          <cell r="C195" t="str">
            <v>SCGE (Stardon/DIC)</v>
          </cell>
          <cell r="E195">
            <v>193</v>
          </cell>
          <cell r="P195" t="str">
            <v>Brooklyn Pier 1 Hotel Tenant Parent, LP</v>
          </cell>
          <cell r="Q195" t="str">
            <v>Brooklyn Pier 1 Hotel Tenant Parent, LP</v>
          </cell>
          <cell r="S195" t="str">
            <v>Brooklyn Pier 1 Hotel Tenant Parent, LP</v>
          </cell>
          <cell r="T195" t="str">
            <v>NYC Standard Hotel Mezz</v>
          </cell>
          <cell r="X195" t="str">
            <v>UBTI Qual 9a - 25pct</v>
          </cell>
        </row>
        <row r="196">
          <cell r="A196" t="str">
            <v>BRE/GH II Berlin Ill Investor GmbH</v>
          </cell>
          <cell r="C196" t="str">
            <v>Schulte</v>
          </cell>
          <cell r="E196">
            <v>194</v>
          </cell>
          <cell r="P196" t="str">
            <v>Brooklyn Pier 1 Hotel Tenant, LP</v>
          </cell>
          <cell r="Q196" t="str">
            <v>Brooklyn Pier 1 Hotel Tenant, LP</v>
          </cell>
          <cell r="S196" t="str">
            <v>Brooklyn Pier 1 Hotel Tenant, LP</v>
          </cell>
          <cell r="T196" t="str">
            <v>One Atlantic Center</v>
          </cell>
          <cell r="X196" t="str">
            <v>UBTI Qual 10</v>
          </cell>
        </row>
        <row r="197">
          <cell r="A197" t="str">
            <v>BRE/GH II Dresden Ill Investor GmbH</v>
          </cell>
          <cell r="C197" t="str">
            <v>Scottsdale Waterfront</v>
          </cell>
          <cell r="E197">
            <v>195</v>
          </cell>
          <cell r="P197" t="str">
            <v>Brooklyn Pier 1 Residential Investments, LP</v>
          </cell>
          <cell r="Q197" t="str">
            <v>Brooklyn Pier 1 Residential Investments, LP</v>
          </cell>
          <cell r="S197" t="str">
            <v>Brooklyn Pier 1 Residential Investments, LP</v>
          </cell>
          <cell r="T197" t="str">
            <v>One Wells Fargo Center</v>
          </cell>
          <cell r="X197" t="str">
            <v>UBTI Qual 10 - 25pct</v>
          </cell>
        </row>
        <row r="198">
          <cell r="A198" t="str">
            <v>BRE/GH II Dresden l Investor GmbH</v>
          </cell>
          <cell r="C198" t="str">
            <v>SDL</v>
          </cell>
          <cell r="E198">
            <v>196</v>
          </cell>
          <cell r="P198" t="str">
            <v>Brooklyn Pier 1 Residential Owner GP, LLC</v>
          </cell>
          <cell r="Q198" t="str">
            <v>Brooklyn Pier 1 Residential Owner GP, LLC</v>
          </cell>
          <cell r="S198" t="str">
            <v>Brooklyn Pier 1 Residential Owner GP, LLC</v>
          </cell>
          <cell r="T198" t="str">
            <v>Opus Bank</v>
          </cell>
          <cell r="X198" t="str">
            <v>UBTI Qual 11a</v>
          </cell>
        </row>
        <row r="199">
          <cell r="A199" t="str">
            <v>BRE/GH II Dresden ll Investor GmbH</v>
          </cell>
          <cell r="C199" t="str">
            <v>Sea Island Resort</v>
          </cell>
          <cell r="E199">
            <v>197</v>
          </cell>
          <cell r="P199" t="str">
            <v>Brooklyn Pier 1 Residential Owner, LP</v>
          </cell>
          <cell r="Q199" t="str">
            <v>Brooklyn Pier 1 Residential Owner, LP</v>
          </cell>
          <cell r="S199" t="str">
            <v>Brooklyn Pier 1 Residential Owner, LP</v>
          </cell>
          <cell r="T199" t="str">
            <v>Ottawa LP</v>
          </cell>
          <cell r="X199" t="str">
            <v>UBTI Qual 11b</v>
          </cell>
        </row>
        <row r="200">
          <cell r="A200" t="str">
            <v>BRE/GH II Dresden V Investor GmbH</v>
          </cell>
          <cell r="C200" t="str">
            <v>SF-TIERS</v>
          </cell>
          <cell r="E200">
            <v>198</v>
          </cell>
          <cell r="P200" t="str">
            <v>Brookstar A Note Investments Sarl</v>
          </cell>
          <cell r="Q200" t="str">
            <v>Brookstar A Note Investments Sarl</v>
          </cell>
          <cell r="S200" t="str">
            <v>Brookstar A Note Investments Sarl</v>
          </cell>
          <cell r="T200" t="str">
            <v>Ottawa ULC</v>
          </cell>
          <cell r="X200" t="str">
            <v>UBTI Qual 11c</v>
          </cell>
        </row>
        <row r="201">
          <cell r="A201" t="str">
            <v>BRE/GH II Erfurt I Investor GmbH</v>
          </cell>
          <cell r="C201" t="str">
            <v>Sheraton Beach Hotel</v>
          </cell>
          <cell r="E201">
            <v>199</v>
          </cell>
          <cell r="P201" t="str">
            <v>Brookstar A Note JV Co Sarl</v>
          </cell>
          <cell r="Q201" t="str">
            <v>Brookstar A Note JV Co Sarl</v>
          </cell>
          <cell r="S201" t="str">
            <v>Brookstar A Note JV Co Sarl</v>
          </cell>
          <cell r="T201" t="str">
            <v>Pac Shores Center</v>
          </cell>
          <cell r="X201" t="str">
            <v>UBTI Qual 11e</v>
          </cell>
        </row>
        <row r="202">
          <cell r="A202" t="str">
            <v>BRE/GH II Leipzig I Investor GmbH</v>
          </cell>
          <cell r="C202" t="str">
            <v>Sheraton Sunnyvale</v>
          </cell>
          <cell r="E202">
            <v>200</v>
          </cell>
          <cell r="P202" t="str">
            <v>Brookstar Investments Sarl</v>
          </cell>
          <cell r="Q202" t="str">
            <v>Brookstar Investments Sarl</v>
          </cell>
          <cell r="S202" t="str">
            <v>Brookstar Investments Sarl</v>
          </cell>
          <cell r="T202" t="str">
            <v>Pan-European Light Industrial (Europe)</v>
          </cell>
          <cell r="X202" t="str">
            <v>UBTI Qual 11f</v>
          </cell>
        </row>
        <row r="203">
          <cell r="A203" t="str">
            <v>BRE/GH II Leipzig II Investor GmbH</v>
          </cell>
          <cell r="C203" t="str">
            <v>Shoreditch Hotel</v>
          </cell>
          <cell r="E203">
            <v>201</v>
          </cell>
          <cell r="P203" t="str">
            <v>Brookstar JVCo Lux Sarl</v>
          </cell>
          <cell r="Q203" t="str">
            <v>Brookstar JVCo Lux Sarl</v>
          </cell>
          <cell r="S203" t="str">
            <v>Brookstar JVCo Lux Sarl</v>
          </cell>
          <cell r="T203" t="str">
            <v>Parque Global Residential (Brazil)</v>
          </cell>
          <cell r="X203" t="str">
            <v>UBTI Qual 13a</v>
          </cell>
        </row>
        <row r="204">
          <cell r="A204" t="str">
            <v>BRE/GH II Property I Investor GmbH</v>
          </cell>
          <cell r="C204" t="str">
            <v>Shriram Entity</v>
          </cell>
          <cell r="E204">
            <v>202</v>
          </cell>
          <cell r="P204" t="str">
            <v>BSS Capital Partners, LP</v>
          </cell>
          <cell r="Q204" t="str">
            <v>BSS Capital Partners, LP</v>
          </cell>
          <cell r="S204" t="str">
            <v>BSS Capital Partners, LP</v>
          </cell>
          <cell r="T204" t="str">
            <v>PCT Office Campus</v>
          </cell>
          <cell r="X204" t="str">
            <v>UBTI Qual 13b</v>
          </cell>
        </row>
        <row r="205">
          <cell r="A205" t="str">
            <v>BRE/GH IIDresden IV Investor GmbH</v>
          </cell>
          <cell r="C205" t="str">
            <v>Sienna at Vista Lakes</v>
          </cell>
          <cell r="E205">
            <v>203</v>
          </cell>
          <cell r="P205" t="str">
            <v>BSS/MFG Investors, LLC</v>
          </cell>
          <cell r="Q205" t="str">
            <v>BSS/MFG Investors, LLC</v>
          </cell>
          <cell r="S205" t="str">
            <v>BSS/MFG Investors, LLC</v>
          </cell>
          <cell r="T205" t="str">
            <v>Pinnacle Group (U.K.)</v>
          </cell>
          <cell r="X205" t="str">
            <v>UBTI Qual 13c</v>
          </cell>
        </row>
        <row r="206">
          <cell r="A206" t="str">
            <v>Brixton Holdings Sarl</v>
          </cell>
          <cell r="C206" t="str">
            <v>Snow Summit Ski</v>
          </cell>
          <cell r="E206">
            <v>204</v>
          </cell>
          <cell r="P206" t="str">
            <v>BSTCR, LLC</v>
          </cell>
          <cell r="Q206" t="str">
            <v>BSTCR, LLC</v>
          </cell>
          <cell r="S206" t="str">
            <v>BSTCR, LLC</v>
          </cell>
          <cell r="T206" t="str">
            <v>PJ Multifamily Preferred Equity</v>
          </cell>
          <cell r="X206" t="str">
            <v>UBTI Qual 13d</v>
          </cell>
        </row>
        <row r="207">
          <cell r="A207" t="str">
            <v>BRK Ashley River GP, LLC</v>
          </cell>
          <cell r="C207" t="str">
            <v>Snowmass Hotels</v>
          </cell>
          <cell r="E207">
            <v>205</v>
          </cell>
          <cell r="P207" t="str">
            <v>BUCKINGHAM CEDARBURG SBI, LLC</v>
          </cell>
          <cell r="Q207" t="str">
            <v>BUCKINGHAM CEDARBURG SBI, LLC</v>
          </cell>
          <cell r="S207" t="str">
            <v>BUCKINGHAM CEDARBURG SBI, LLC</v>
          </cell>
          <cell r="T207" t="str">
            <v>PNC Loan</v>
          </cell>
          <cell r="X207" t="str">
            <v>UBTI Qual 13h</v>
          </cell>
        </row>
        <row r="208">
          <cell r="A208" t="str">
            <v>BRK Ashley River, LP</v>
          </cell>
          <cell r="C208" t="str">
            <v>SoCal-CTEP</v>
          </cell>
          <cell r="E208">
            <v>206</v>
          </cell>
          <cell r="P208" t="str">
            <v>BUCKINGHAM LLC</v>
          </cell>
          <cell r="Q208" t="str">
            <v>BUCKINGHAM LLC</v>
          </cell>
          <cell r="S208" t="str">
            <v>BUCKINGHAM LLC</v>
          </cell>
          <cell r="T208" t="str">
            <v>Poland Office Portfolio (Poland)</v>
          </cell>
          <cell r="X208" t="str">
            <v>UBTI Qual 13j</v>
          </cell>
        </row>
        <row r="209">
          <cell r="A209" t="str">
            <v>BRK Cove GP, LLC</v>
          </cell>
          <cell r="C209" t="str">
            <v>Societe du Louvre (SDL)</v>
          </cell>
          <cell r="E209">
            <v>207</v>
          </cell>
          <cell r="P209" t="str">
            <v>BUSCEMI</v>
          </cell>
          <cell r="Q209" t="str">
            <v>BUSCEMI</v>
          </cell>
          <cell r="S209" t="str">
            <v>BUSCEMI</v>
          </cell>
          <cell r="T209" t="str">
            <v>Portland Office Portfolio</v>
          </cell>
          <cell r="X209" t="str">
            <v>UBTI Qual 13k</v>
          </cell>
        </row>
        <row r="210">
          <cell r="A210" t="str">
            <v>BRK Cove, LP</v>
          </cell>
          <cell r="C210" t="str">
            <v>SOF IX (Master Co)</v>
          </cell>
          <cell r="E210">
            <v>208</v>
          </cell>
          <cell r="P210" t="str">
            <v>BUTLER</v>
          </cell>
          <cell r="Q210" t="str">
            <v>BUTLER</v>
          </cell>
          <cell r="S210" t="str">
            <v>BUTLER</v>
          </cell>
          <cell r="T210" t="str">
            <v>Portman Headlease (U.K.)</v>
          </cell>
          <cell r="X210" t="str">
            <v>UBTI Qual 13k - Management Fee</v>
          </cell>
        </row>
        <row r="211">
          <cell r="A211" t="str">
            <v>BRK Edward Mills GP, LLC</v>
          </cell>
          <cell r="C211" t="str">
            <v>SOF IX (shellco)</v>
          </cell>
          <cell r="E211">
            <v>209</v>
          </cell>
          <cell r="P211" t="str">
            <v>BV Feldrien Investments</v>
          </cell>
          <cell r="Q211" t="str">
            <v>BV Feldrien Investments</v>
          </cell>
          <cell r="S211" t="str">
            <v>BV Feldrien Investments</v>
          </cell>
          <cell r="T211" t="str">
            <v>Postcard Inn at St. Pete Beach</v>
          </cell>
          <cell r="X211" t="str">
            <v>UBTI Qual 13l</v>
          </cell>
        </row>
        <row r="212">
          <cell r="A212" t="str">
            <v>BRK Edward Mills, LP</v>
          </cell>
          <cell r="C212" t="str">
            <v>SOF VI Holdcos/GPs</v>
          </cell>
          <cell r="E212">
            <v>210</v>
          </cell>
          <cell r="P212" t="str">
            <v>C3 Acquisition Co., LLC</v>
          </cell>
          <cell r="Q212" t="str">
            <v>C3 Acquisition Co., LLC</v>
          </cell>
          <cell r="S212" t="str">
            <v>C3 Acquisition Co., LLC</v>
          </cell>
          <cell r="T212" t="str">
            <v>Power Midway</v>
          </cell>
          <cell r="X212" t="str">
            <v>UBTI Qual 13w</v>
          </cell>
        </row>
        <row r="213">
          <cell r="A213" t="str">
            <v>BRK Kensington Place GP, LLC</v>
          </cell>
          <cell r="C213" t="str">
            <v>SOF X (Master Co)</v>
          </cell>
          <cell r="E213">
            <v>211</v>
          </cell>
          <cell r="P213" t="str">
            <v>Calpeak Energy Investors, LP</v>
          </cell>
          <cell r="Q213" t="str">
            <v>Calpeak Energy Investors, LP</v>
          </cell>
          <cell r="S213" t="str">
            <v>Calpeak Energy Investors, LP</v>
          </cell>
          <cell r="T213" t="str">
            <v>Premium Power</v>
          </cell>
          <cell r="X213" t="str">
            <v>UBTI Qual 15n</v>
          </cell>
        </row>
        <row r="214">
          <cell r="A214" t="str">
            <v>BRK Kensington Place, LP</v>
          </cell>
          <cell r="C214" t="str">
            <v>SOF X - Birken</v>
          </cell>
          <cell r="E214">
            <v>212</v>
          </cell>
          <cell r="P214" t="str">
            <v>CAMPELL</v>
          </cell>
          <cell r="Q214" t="str">
            <v>CAMPELL</v>
          </cell>
          <cell r="S214" t="str">
            <v>CAMPELL</v>
          </cell>
          <cell r="T214" t="str">
            <v>Preston Ridge</v>
          </cell>
          <cell r="X214" t="str">
            <v>UBTI Qual 15p</v>
          </cell>
        </row>
        <row r="215">
          <cell r="A215" t="str">
            <v>BRK Lakes of 610 GP, LLC</v>
          </cell>
          <cell r="C215" t="str">
            <v>SOF X - Elm Park</v>
          </cell>
          <cell r="E215">
            <v>213</v>
          </cell>
          <cell r="P215" t="str">
            <v>CANNONBALL SBI, LLC</v>
          </cell>
          <cell r="Q215" t="str">
            <v>CANNONBALL SBI, LLC</v>
          </cell>
          <cell r="S215" t="str">
            <v>CANNONBALL SBI, LLC</v>
          </cell>
          <cell r="T215" t="str">
            <v>Preston Ridge II</v>
          </cell>
          <cell r="X215" t="str">
            <v>UBTI Qual 16m Pas</v>
          </cell>
        </row>
        <row r="216">
          <cell r="A216" t="str">
            <v>BRK Lakes of 610, LP</v>
          </cell>
          <cell r="C216" t="str">
            <v>SOF X - Landmark</v>
          </cell>
          <cell r="E216">
            <v>214</v>
          </cell>
          <cell r="P216" t="str">
            <v>Cannstown Loans Limited</v>
          </cell>
          <cell r="Q216" t="str">
            <v>Cannstown Loans Limited</v>
          </cell>
          <cell r="S216" t="str">
            <v>Cannstown Loans Limited</v>
          </cell>
          <cell r="T216" t="str">
            <v>Project Bull/Vandy</v>
          </cell>
          <cell r="X216" t="str">
            <v>UBTI Qual 16m Gen</v>
          </cell>
        </row>
        <row r="217">
          <cell r="A217" t="str">
            <v>BRK Matthews GP, LLC</v>
          </cell>
          <cell r="C217" t="str">
            <v xml:space="preserve">SOF X - Mission Capital II </v>
          </cell>
          <cell r="E217">
            <v>215</v>
          </cell>
          <cell r="P217" t="str">
            <v>CANYON CREEK LLC</v>
          </cell>
          <cell r="Q217" t="str">
            <v>CANYON CREEK LLC</v>
          </cell>
          <cell r="S217" t="str">
            <v>CANYON CREEK LLC</v>
          </cell>
          <cell r="T217" t="str">
            <v xml:space="preserve">ProLogis European Properties Bonds </v>
          </cell>
          <cell r="X217" t="str">
            <v>UBTI Qual 17a</v>
          </cell>
        </row>
        <row r="218">
          <cell r="A218" t="str">
            <v>BRK Matthews, LP</v>
          </cell>
          <cell r="C218" t="str">
            <v>SOF X - Schulte JV</v>
          </cell>
          <cell r="E218">
            <v>216</v>
          </cell>
          <cell r="P218" t="str">
            <v>Capital Mall Company</v>
          </cell>
          <cell r="Q218" t="str">
            <v>Capital Mall Company</v>
          </cell>
          <cell r="S218" t="str">
            <v>Capital Mall Company</v>
          </cell>
          <cell r="T218" t="str">
            <v>Promenade Bolingbrook</v>
          </cell>
          <cell r="X218" t="str">
            <v>UBTI Qual 17b</v>
          </cell>
        </row>
        <row r="219">
          <cell r="A219" t="str">
            <v>BRK Nesbit Ferry GP, LLC</v>
          </cell>
          <cell r="C219" t="str">
            <v>SOF X - Sugar Land</v>
          </cell>
          <cell r="E219">
            <v>217</v>
          </cell>
          <cell r="P219" t="str">
            <v>Capital Mall GP, LLC</v>
          </cell>
          <cell r="Q219" t="str">
            <v>Capital Mall GP, LLC</v>
          </cell>
          <cell r="S219" t="str">
            <v>Capital Mall GP, LLC</v>
          </cell>
          <cell r="T219" t="str">
            <v>Proptech</v>
          </cell>
          <cell r="X219" t="str">
            <v>UBTI Qual 17f</v>
          </cell>
        </row>
        <row r="220">
          <cell r="A220" t="str">
            <v>BRK Nesbit Ferry, LP</v>
          </cell>
          <cell r="C220" t="str">
            <v>SOF X Shellco</v>
          </cell>
          <cell r="E220">
            <v>218</v>
          </cell>
          <cell r="P220" t="str">
            <v>Capital Mall Land LLC</v>
          </cell>
          <cell r="Q220" t="str">
            <v>Capital Mall Land LLC</v>
          </cell>
          <cell r="S220" t="str">
            <v>Capital Mall Land LLC</v>
          </cell>
          <cell r="T220" t="str">
            <v>Puget Sound Apartments</v>
          </cell>
          <cell r="X220" t="str">
            <v>Beginning Land</v>
          </cell>
        </row>
        <row r="221">
          <cell r="A221" t="str">
            <v>BRK Osprey Landing GP, LLC</v>
          </cell>
          <cell r="C221" t="str">
            <v>Southeast Multi-family venture</v>
          </cell>
          <cell r="E221">
            <v>219</v>
          </cell>
          <cell r="P221" t="str">
            <v>Carefree Funding</v>
          </cell>
          <cell r="Q221" t="str">
            <v>Carefree Funding</v>
          </cell>
          <cell r="S221" t="str">
            <v>Carefree Funding</v>
          </cell>
          <cell r="T221" t="str">
            <v>Quattro Business Park (Poland)</v>
          </cell>
          <cell r="X221" t="str">
            <v>Beginning Depreciable Assets</v>
          </cell>
        </row>
        <row r="222">
          <cell r="A222" t="str">
            <v>BRK Osprey Landing, LP</v>
          </cell>
          <cell r="C222" t="str">
            <v>Southwest (Regional Bank Pool #1)</v>
          </cell>
          <cell r="E222">
            <v>220</v>
          </cell>
          <cell r="P222" t="str">
            <v>Carroll Lakeshore-Homeplace GP, LLC</v>
          </cell>
          <cell r="Q222" t="str">
            <v>Carroll Lakeshore-Homeplace GP, LLC</v>
          </cell>
          <cell r="S222" t="str">
            <v>Carroll Lakeshore-Homeplace GP, LLC</v>
          </cell>
          <cell r="T222" t="str">
            <v>Raleigh Multifamily</v>
          </cell>
          <cell r="X222" t="str">
            <v>GrossReceiptsProperty</v>
          </cell>
        </row>
        <row r="223">
          <cell r="A223" t="str">
            <v>BRK Oxford at Greenridge GP, LLC</v>
          </cell>
          <cell r="C223" t="str">
            <v>Spanish Resort Portfolio (Spain)</v>
          </cell>
          <cell r="E223">
            <v>221</v>
          </cell>
          <cell r="P223" t="str">
            <v>Carroll Lakeshore-Homeplace, LLC</v>
          </cell>
          <cell r="Q223" t="str">
            <v>Carroll Lakeshore-Homeplace, LLC</v>
          </cell>
          <cell r="S223" t="str">
            <v>Carroll Lakeshore-Homeplace, LLC</v>
          </cell>
          <cell r="T223" t="str">
            <v>Rancho Santa Fe</v>
          </cell>
          <cell r="X223" t="str">
            <v>GrossReceiptsPropertyNet</v>
          </cell>
        </row>
        <row r="224">
          <cell r="A224" t="str">
            <v>BRK Oxford at Greenridge, LP</v>
          </cell>
          <cell r="C224" t="str">
            <v>SRG Northridge</v>
          </cell>
          <cell r="E224">
            <v>222</v>
          </cell>
          <cell r="P224" t="str">
            <v>Carson Marketplace, LLC</v>
          </cell>
          <cell r="Q224" t="str">
            <v>Carson Marketplace, LLC</v>
          </cell>
          <cell r="S224" t="str">
            <v>Carson Marketplace, LLC</v>
          </cell>
          <cell r="T224" t="str">
            <v>Regional Bank Pool #1</v>
          </cell>
          <cell r="X224" t="str">
            <v>GrossReceiptsIntangible</v>
          </cell>
        </row>
        <row r="225">
          <cell r="A225" t="str">
            <v>BRK Pecan Grove GP, LLC</v>
          </cell>
          <cell r="C225" t="str">
            <v>SRP Westfield Mall Portfolio</v>
          </cell>
          <cell r="E225">
            <v>223</v>
          </cell>
          <cell r="P225" t="str">
            <v>Carson/OSIF Partners, LLC</v>
          </cell>
          <cell r="Q225" t="str">
            <v>Carson/OSIF Partners, LLC</v>
          </cell>
          <cell r="S225" t="str">
            <v>Carson/OSIF Partners, LLC</v>
          </cell>
          <cell r="T225" t="str">
            <v>Regional Bank Pool #2</v>
          </cell>
          <cell r="X225" t="str">
            <v>GrossReceiptsIntangibleNet</v>
          </cell>
        </row>
        <row r="226">
          <cell r="A226" t="str">
            <v>BRK Pecan Grove, LP</v>
          </cell>
          <cell r="C226" t="str">
            <v>Star Pass CMBS</v>
          </cell>
          <cell r="E226">
            <v>224</v>
          </cell>
          <cell r="P226" t="str">
            <v>Cavalla Peduzzi SNC</v>
          </cell>
          <cell r="Q226" t="str">
            <v>Cavalla Peduzzi SNC</v>
          </cell>
          <cell r="S226" t="str">
            <v>Cavalla Peduzzi SNC</v>
          </cell>
          <cell r="T226" t="str">
            <v>Regional Mall Portfolio (SOF-IX)</v>
          </cell>
          <cell r="X226" t="str">
            <v>AK WH Credit</v>
          </cell>
        </row>
        <row r="227">
          <cell r="A227" t="str">
            <v>BRK Preserve at Manatee Bay GP, LLC</v>
          </cell>
          <cell r="C227" t="str">
            <v>Stardon</v>
          </cell>
          <cell r="E227">
            <v>225</v>
          </cell>
          <cell r="P227" t="str">
            <v>Caystar Debt Holdings Corp.</v>
          </cell>
          <cell r="Q227" t="str">
            <v>Caystar Debt Holdings Corp.</v>
          </cell>
          <cell r="S227" t="str">
            <v>Caystar Debt Holdings Corp.</v>
          </cell>
          <cell r="T227" t="str">
            <v>Regional Mall Portfolio (StarWest 2)</v>
          </cell>
          <cell r="X227" t="str">
            <v>AL WH Credit</v>
          </cell>
        </row>
        <row r="228">
          <cell r="A228" t="str">
            <v>BRK Preserve at Manatee Bay, LP</v>
          </cell>
          <cell r="C228" t="str">
            <v>Staring</v>
          </cell>
          <cell r="E228">
            <v>226</v>
          </cell>
          <cell r="P228" t="str">
            <v>CB Co-Invest Investors, Inc.</v>
          </cell>
          <cell r="Q228" t="str">
            <v>CB Co-Invest Investors, Inc.</v>
          </cell>
          <cell r="S228" t="str">
            <v>CB Co-Invest Investors, Inc.</v>
          </cell>
          <cell r="T228" t="str">
            <v>Regional U.K. Distressed Loan Portfolio (U.K.)</v>
          </cell>
          <cell r="X228" t="str">
            <v>AR WH Credit</v>
          </cell>
        </row>
        <row r="229">
          <cell r="A229" t="str">
            <v>BRK Sedgefield Apartments GP, LLC</v>
          </cell>
          <cell r="C229" t="str">
            <v>Starmeads (Startrans)</v>
          </cell>
          <cell r="E229">
            <v>227</v>
          </cell>
          <cell r="P229" t="str">
            <v>CB Co-Invest Management, LLC</v>
          </cell>
          <cell r="Q229" t="str">
            <v>CB Co-Invest Management, LLC</v>
          </cell>
          <cell r="S229" t="str">
            <v>CB Co-Invest Management, LLC</v>
          </cell>
          <cell r="T229" t="str">
            <v>Renewstar</v>
          </cell>
          <cell r="X229" t="str">
            <v>AZ WH Credit</v>
          </cell>
        </row>
        <row r="230">
          <cell r="A230" t="str">
            <v>BRK Sedgefield Apartments, LP</v>
          </cell>
          <cell r="C230" t="str">
            <v>Starwood Land Ventures (SLV)</v>
          </cell>
          <cell r="E230">
            <v>228</v>
          </cell>
          <cell r="P230" t="str">
            <v>CB Co-Invest, LP</v>
          </cell>
          <cell r="Q230" t="str">
            <v>CB Co-Invest, LP</v>
          </cell>
          <cell r="S230" t="str">
            <v>CB Co-Invest, LP</v>
          </cell>
          <cell r="T230" t="str">
            <v>Retail Joint Venture (England)</v>
          </cell>
          <cell r="X230" t="str">
            <v>CA WH Credit</v>
          </cell>
        </row>
        <row r="231">
          <cell r="A231" t="str">
            <v>BRK St. Ives I GP, LLC</v>
          </cell>
          <cell r="C231" t="str">
            <v>Starwood Land Ventures II (SLV II)</v>
          </cell>
          <cell r="E231">
            <v>229</v>
          </cell>
          <cell r="P231" t="str">
            <v>CEDARBURG, LLC</v>
          </cell>
          <cell r="Q231" t="str">
            <v>CEDARBURG, LLC</v>
          </cell>
          <cell r="S231" t="str">
            <v>CEDARBURG, LLC</v>
          </cell>
          <cell r="T231" t="str">
            <v>Richland Stryker</v>
          </cell>
          <cell r="X231" t="str">
            <v>CO WH Credit</v>
          </cell>
        </row>
        <row r="232">
          <cell r="A232" t="str">
            <v>BRK St. Ives I, LP</v>
          </cell>
          <cell r="C232" t="str">
            <v>Stephens Ranch Wind Energy I</v>
          </cell>
          <cell r="E232">
            <v>230</v>
          </cell>
          <cell r="P232" t="str">
            <v>CHASE PARK PLAZA HOTEL LLC</v>
          </cell>
          <cell r="Q232" t="str">
            <v>CHASE PARK PLAZA HOTEL LLC</v>
          </cell>
          <cell r="S232" t="str">
            <v>CHASE PARK PLAZA HOTEL LLC</v>
          </cell>
          <cell r="T232" t="str">
            <v>River Oaks Multifamily Development</v>
          </cell>
          <cell r="X232" t="str">
            <v>CT WH Credit</v>
          </cell>
        </row>
        <row r="233">
          <cell r="A233" t="str">
            <v>BRK St. Ives II GP, LLC</v>
          </cell>
          <cell r="C233" t="str">
            <v>Stephens Ranch Wind Energy II</v>
          </cell>
          <cell r="E233">
            <v>231</v>
          </cell>
          <cell r="P233" t="str">
            <v>CHASE PARK PLAZA/PRIVATE RESIDENCES SBI, LLC</v>
          </cell>
          <cell r="Q233" t="str">
            <v>CHASE PARK PLAZA/PRIVATE RESIDENCES SBI, LLC</v>
          </cell>
          <cell r="S233" t="str">
            <v>CHASE PARK PLAZA/PRIVATE RESIDENCES SBI, LLC</v>
          </cell>
          <cell r="T233" t="str">
            <v>Riverside Apartments (SOF VIII VCOC)</v>
          </cell>
          <cell r="X233" t="str">
            <v>DC WH Credit</v>
          </cell>
        </row>
        <row r="234">
          <cell r="A234" t="str">
            <v>BRK St. Ives II, LP</v>
          </cell>
          <cell r="C234" t="str">
            <v>Suburban DC Apartment Portfolio</v>
          </cell>
          <cell r="E234">
            <v>232</v>
          </cell>
          <cell r="P234" t="str">
            <v>CHICAGO/SKOKIE ND SBI, LLC</v>
          </cell>
          <cell r="Q234" t="str">
            <v>CHICAGO/SKOKIE ND SBI, LLC</v>
          </cell>
          <cell r="S234" t="str">
            <v>CHICAGO/SKOKIE ND SBI, LLC</v>
          </cell>
          <cell r="T234" t="str">
            <v>Riviera Hotel/Casinos</v>
          </cell>
          <cell r="X234" t="str">
            <v>DE WH Credit</v>
          </cell>
        </row>
        <row r="235">
          <cell r="A235" t="str">
            <v>BRK Sweetwater Creek GP, LLC</v>
          </cell>
          <cell r="C235" t="str">
            <v>Sun Key Multifamily</v>
          </cell>
          <cell r="E235">
            <v>233</v>
          </cell>
          <cell r="P235" t="str">
            <v>Clipper/Trader Holdings, LLC</v>
          </cell>
          <cell r="Q235" t="str">
            <v>Clipper/Trader Holdings, LLC</v>
          </cell>
          <cell r="S235" t="str">
            <v>Clipper/Trader Holdings, LLC</v>
          </cell>
          <cell r="T235" t="str">
            <v>Rosedale Land</v>
          </cell>
          <cell r="X235" t="str">
            <v>FL WH Credit</v>
          </cell>
        </row>
        <row r="236">
          <cell r="A236" t="str">
            <v>BRK Sweetwater Creek, LP</v>
          </cell>
          <cell r="C236" t="str">
            <v>SunTrust (Regional Bank Pool #2)</v>
          </cell>
          <cell r="E236">
            <v>234</v>
          </cell>
          <cell r="P236" t="str">
            <v>Clover Investments Sarl</v>
          </cell>
          <cell r="Q236" t="str">
            <v>Clover Investments Sarl</v>
          </cell>
          <cell r="S236" t="str">
            <v>Clover Investments Sarl</v>
          </cell>
          <cell r="T236" t="str">
            <v>Rubicon Office Portfolio</v>
          </cell>
          <cell r="X236" t="str">
            <v>GA WH Credit</v>
          </cell>
        </row>
        <row r="237">
          <cell r="A237" t="str">
            <v>BRK Waterford Hills GP, LLC</v>
          </cell>
          <cell r="C237" t="str">
            <v>Sycamore Creek</v>
          </cell>
          <cell r="E237">
            <v>235</v>
          </cell>
          <cell r="P237" t="str">
            <v>Co-Investor 1 LLC</v>
          </cell>
          <cell r="Q237" t="str">
            <v>Co-Investor 1 LLC</v>
          </cell>
          <cell r="S237" t="str">
            <v>Co-Investor 1 LLC</v>
          </cell>
          <cell r="T237" t="str">
            <v>San Diego Office Portfolio</v>
          </cell>
          <cell r="X237" t="str">
            <v>HI WH Credit</v>
          </cell>
        </row>
        <row r="238">
          <cell r="A238" t="str">
            <v>BRK Waterford Hills, LP</v>
          </cell>
          <cell r="C238" t="str">
            <v>Taubman Mall Portfolio</v>
          </cell>
          <cell r="E238">
            <v>236</v>
          </cell>
          <cell r="P238" t="str">
            <v>CoastEdge Starwood Opportunities, LLC</v>
          </cell>
          <cell r="Q238" t="str">
            <v>CoastEdge Starwood Opportunities, LLC</v>
          </cell>
          <cell r="S238" t="str">
            <v>CoastEdge Starwood Opportunities, LLC</v>
          </cell>
          <cell r="T238" t="str">
            <v>SCG Aquarius BV</v>
          </cell>
          <cell r="X238" t="str">
            <v>IA WH Credit</v>
          </cell>
        </row>
        <row r="239">
          <cell r="A239" t="str">
            <v>BRK Wimbledon Chase GP, LLC</v>
          </cell>
          <cell r="C239" t="str">
            <v>Texas Select Service</v>
          </cell>
          <cell r="E239">
            <v>237</v>
          </cell>
          <cell r="P239" t="str">
            <v>Cornas SNC</v>
          </cell>
          <cell r="Q239" t="str">
            <v>Cornas SNC</v>
          </cell>
          <cell r="S239" t="str">
            <v>Cornas SNC</v>
          </cell>
          <cell r="T239" t="str">
            <v>SCG Aquarius Cooperatief UA</v>
          </cell>
          <cell r="X239" t="str">
            <v>ID WH Credit</v>
          </cell>
        </row>
        <row r="240">
          <cell r="A240" t="str">
            <v>BRK Wimbledon Chase, LP</v>
          </cell>
          <cell r="C240" t="str">
            <v>The Park</v>
          </cell>
          <cell r="E240">
            <v>238</v>
          </cell>
          <cell r="P240" t="str">
            <v>CORNERSTONE PROPERTIES GROUP, LLC</v>
          </cell>
          <cell r="Q240" t="str">
            <v>CORNERSTONE PROPERTIES GROUP, LLC</v>
          </cell>
          <cell r="S240" t="str">
            <v>CORNERSTONE PROPERTIES GROUP, LLC</v>
          </cell>
          <cell r="T240" t="str">
            <v>SCG Core-Plus</v>
          </cell>
          <cell r="X240" t="str">
            <v>IL WH Credit</v>
          </cell>
        </row>
        <row r="241">
          <cell r="A241" t="str">
            <v>BRK Winter Park GP, LLC</v>
          </cell>
          <cell r="C241" t="str">
            <v>The Rim Retail Center</v>
          </cell>
          <cell r="E241">
            <v>239</v>
          </cell>
          <cell r="P241" t="str">
            <v>Corporate Accounting</v>
          </cell>
          <cell r="Q241" t="str">
            <v>Corporate Accounting</v>
          </cell>
          <cell r="S241" t="str">
            <v>Corporate Accounting</v>
          </cell>
          <cell r="T241" t="str">
            <v>SCGE (Stardon/DIC)</v>
          </cell>
          <cell r="X241" t="str">
            <v>IN WH Credit</v>
          </cell>
        </row>
        <row r="242">
          <cell r="A242" t="str">
            <v>BRK Winter Park, LP</v>
          </cell>
          <cell r="C242" t="str">
            <v>The Towers Emeryville</v>
          </cell>
          <cell r="E242">
            <v>240</v>
          </cell>
          <cell r="P242" t="str">
            <v>Corporate Finance/Treasury</v>
          </cell>
          <cell r="Q242" t="str">
            <v>Corporate Finance/Treasury</v>
          </cell>
          <cell r="S242" t="str">
            <v>Corporate Finance/Treasury</v>
          </cell>
          <cell r="T242" t="str">
            <v>Schulte</v>
          </cell>
          <cell r="X242" t="str">
            <v>KS WH Credit</v>
          </cell>
        </row>
        <row r="243">
          <cell r="A243" t="str">
            <v>Broadstone Dunwoody Apr</v>
          </cell>
          <cell r="C243" t="str">
            <v>Think / Tiffany (UK)</v>
          </cell>
          <cell r="E243">
            <v>241</v>
          </cell>
          <cell r="P243" t="str">
            <v>Corporate Human Resources &amp; Recruiting</v>
          </cell>
          <cell r="Q243" t="str">
            <v>Corporate Human Resources &amp; Recruiting</v>
          </cell>
          <cell r="S243" t="str">
            <v>Corporate Human Resources &amp; Recruiting</v>
          </cell>
          <cell r="T243" t="str">
            <v>Scottsdale Waterfront</v>
          </cell>
          <cell r="X243" t="str">
            <v>KY WH Credit</v>
          </cell>
        </row>
        <row r="244">
          <cell r="A244" t="str">
            <v>BROE DEBT HOLDINGS II, LLC</v>
          </cell>
          <cell r="C244" t="str">
            <v>Tier 1 Student Housing Portfolio</v>
          </cell>
          <cell r="E244">
            <v>242</v>
          </cell>
          <cell r="P244" t="str">
            <v>Corporate Investor Relations &amp; IR/Sponsorships</v>
          </cell>
          <cell r="Q244" t="str">
            <v>Corporate Investor Relations &amp; IR/Sponsorships</v>
          </cell>
          <cell r="S244" t="str">
            <v>Corporate Investor Relations &amp; IR/Sponsorships</v>
          </cell>
          <cell r="T244" t="str">
            <v>SDL</v>
          </cell>
          <cell r="X244" t="str">
            <v>LA WH Credit</v>
          </cell>
        </row>
        <row r="245">
          <cell r="A245" t="str">
            <v>BROE DEBT HOLDINGS, LLC</v>
          </cell>
          <cell r="C245" t="str">
            <v>Tiverton</v>
          </cell>
          <cell r="E245">
            <v>243</v>
          </cell>
          <cell r="P245" t="str">
            <v>Corporate IT-Projects/Phone/Computers</v>
          </cell>
          <cell r="Q245" t="str">
            <v>Corporate IT-Projects/Phone/Computers</v>
          </cell>
          <cell r="S245" t="str">
            <v>Corporate IT-Projects/Phone/Computers</v>
          </cell>
          <cell r="T245" t="str">
            <v>SDL Budget Hotel Developments</v>
          </cell>
          <cell r="X245" t="str">
            <v>MA WH Credit</v>
          </cell>
        </row>
        <row r="246">
          <cell r="A246" t="str">
            <v>Bromma Blocks Centrumhandel AB</v>
          </cell>
          <cell r="C246" t="str">
            <v>TMI</v>
          </cell>
          <cell r="E246">
            <v>244</v>
          </cell>
          <cell r="P246" t="str">
            <v>Corporate Office &amp; Executive Officers</v>
          </cell>
          <cell r="Q246" t="str">
            <v>Corporate Office &amp; Executive Officers</v>
          </cell>
          <cell r="S246" t="str">
            <v>Corporate Office &amp; Executive Officers</v>
          </cell>
          <cell r="T246" t="str">
            <v>Sea Island Resort</v>
          </cell>
          <cell r="X246" t="str">
            <v>MD WH Credit</v>
          </cell>
        </row>
        <row r="247">
          <cell r="A247" t="str">
            <v>Brooklyn Pier 1 Holdings GP, LLC</v>
          </cell>
          <cell r="C247" t="str">
            <v>Tower Place</v>
          </cell>
          <cell r="E247">
            <v>245</v>
          </cell>
          <cell r="P247" t="str">
            <v>Cortes SNC</v>
          </cell>
          <cell r="Q247" t="str">
            <v>Cortes SNC</v>
          </cell>
          <cell r="S247" t="str">
            <v>Cortes SNC</v>
          </cell>
          <cell r="T247" t="str">
            <v>Seattle Macy's Office Redevelopment</v>
          </cell>
          <cell r="X247" t="str">
            <v>ME WH Credit</v>
          </cell>
        </row>
        <row r="248">
          <cell r="A248" t="str">
            <v>Brooklyn Pier 1 Holdings, LP</v>
          </cell>
          <cell r="C248" t="str">
            <v>TRI Pointe Homes</v>
          </cell>
          <cell r="E248">
            <v>246</v>
          </cell>
          <cell r="P248" t="str">
            <v>Corus Construction Venture, LLC</v>
          </cell>
          <cell r="Q248" t="str">
            <v>Corus Construction Venture, LLC</v>
          </cell>
          <cell r="S248" t="str">
            <v>Corus Construction Venture, LLC</v>
          </cell>
          <cell r="T248" t="str">
            <v>Select-Service Hotel Joint Venture</v>
          </cell>
          <cell r="X248" t="str">
            <v>MI WH Credit</v>
          </cell>
        </row>
        <row r="249">
          <cell r="A249" t="str">
            <v>Brooklyn Pier 1 Hotel Investments, LP</v>
          </cell>
          <cell r="C249" t="str">
            <v>Trinity River</v>
          </cell>
          <cell r="E249">
            <v>247</v>
          </cell>
          <cell r="P249" t="str">
            <v>Cotswold Four Pillars Limited</v>
          </cell>
          <cell r="Q249" t="str">
            <v>Cotswold Four Pillars Limited</v>
          </cell>
          <cell r="S249" t="str">
            <v>Cotswold Four Pillars Limited</v>
          </cell>
          <cell r="T249" t="str">
            <v>SF-TIERS</v>
          </cell>
          <cell r="X249" t="str">
            <v>MN WH Credit</v>
          </cell>
        </row>
        <row r="250">
          <cell r="A250" t="str">
            <v>Brooklyn Pier 1 Hotel Owner GP, LLC</v>
          </cell>
          <cell r="C250" t="str">
            <v>Turtle Cove</v>
          </cell>
          <cell r="E250">
            <v>248</v>
          </cell>
          <cell r="P250" t="str">
            <v>Counsel Inversiones 2014, SL</v>
          </cell>
          <cell r="Q250" t="str">
            <v>Counsel Inversiones 2014, SL</v>
          </cell>
          <cell r="S250" t="str">
            <v>Counsel Inversiones 2014, SL</v>
          </cell>
          <cell r="T250" t="str">
            <v>Sheraton Beach Hotel</v>
          </cell>
          <cell r="X250" t="str">
            <v>MO WH Credit</v>
          </cell>
        </row>
        <row r="251">
          <cell r="A251" t="str">
            <v>Brooklyn Pier 1 Hotel Owner, LP</v>
          </cell>
          <cell r="C251" t="str">
            <v>UDR Puget Sound</v>
          </cell>
          <cell r="E251">
            <v>249</v>
          </cell>
          <cell r="P251" t="str">
            <v>CP Power Investments, LLC</v>
          </cell>
          <cell r="Q251" t="str">
            <v>CP Power Investments, LLC</v>
          </cell>
          <cell r="S251" t="str">
            <v>CP Power Investments, LLC</v>
          </cell>
          <cell r="T251" t="str">
            <v>Sheraton Sunnyvale</v>
          </cell>
          <cell r="X251" t="str">
            <v>MS WH Credit</v>
          </cell>
        </row>
        <row r="252">
          <cell r="A252" t="str">
            <v>Brooklyn Pier 1 Hotel Tenant GP, LLC</v>
          </cell>
          <cell r="C252" t="str">
            <v>UDR Texas</v>
          </cell>
          <cell r="E252">
            <v>250</v>
          </cell>
          <cell r="P252" t="str">
            <v>CPC Tower Place, LLC</v>
          </cell>
          <cell r="Q252" t="str">
            <v>CPC Tower Place, LLC</v>
          </cell>
          <cell r="S252" t="str">
            <v>CPC Tower Place, LLC</v>
          </cell>
          <cell r="T252" t="str">
            <v>Shoreditch Hotel</v>
          </cell>
          <cell r="X252" t="str">
            <v>MT WH Credit</v>
          </cell>
        </row>
        <row r="253">
          <cell r="A253" t="str">
            <v>Brooklyn Pier 1 Hotel Tenant Parent, LP</v>
          </cell>
          <cell r="C253" t="str">
            <v>UK Hotel and Conference Center Platform (UK)</v>
          </cell>
          <cell r="E253">
            <v>251</v>
          </cell>
          <cell r="P253" t="str">
            <v>CPP Star, LP c/o Citigroup (Citigroup Pension Plan)</v>
          </cell>
          <cell r="Q253" t="str">
            <v>CPP Star, LP c/o Citigroup (Citigroup Pension Plan)</v>
          </cell>
          <cell r="S253" t="str">
            <v>CPP Star, LP c/o Citigroup (Citigroup Pension Plan)</v>
          </cell>
          <cell r="T253" t="str">
            <v>Shriram Entity</v>
          </cell>
          <cell r="X253" t="str">
            <v>NC WH Credit</v>
          </cell>
        </row>
        <row r="254">
          <cell r="A254" t="str">
            <v>Brooklyn Pier 1 Hotel Tenant, LP</v>
          </cell>
          <cell r="C254" t="str">
            <v>UK Hotel Platform (PH, DVV, FP)</v>
          </cell>
          <cell r="E254">
            <v>252</v>
          </cell>
          <cell r="P254" t="str">
            <v>Cranage Hall Properties Limited</v>
          </cell>
          <cell r="Q254" t="str">
            <v>Cranage Hall Properties Limited</v>
          </cell>
          <cell r="S254" t="str">
            <v>Cranage Hall Properties Limited</v>
          </cell>
          <cell r="T254" t="str">
            <v>Sienna at Vista Lakes</v>
          </cell>
          <cell r="X254" t="str">
            <v>ND WH Credit</v>
          </cell>
        </row>
        <row r="255">
          <cell r="A255" t="str">
            <v>Brooklyn Pier 1 Residential Investments, LP</v>
          </cell>
          <cell r="C255" t="str">
            <v>Unassigned Shellco</v>
          </cell>
          <cell r="E255">
            <v>253</v>
          </cell>
          <cell r="P255" t="str">
            <v>CT Mezzanine Funding, LLC</v>
          </cell>
          <cell r="Q255" t="str">
            <v>CT Mezzanine Funding, LLC</v>
          </cell>
          <cell r="S255" t="str">
            <v>CT Mezzanine Funding, LLC</v>
          </cell>
          <cell r="T255" t="str">
            <v>Snow Summit Ski</v>
          </cell>
          <cell r="X255" t="str">
            <v>NE WH Credit</v>
          </cell>
        </row>
        <row r="256">
          <cell r="A256" t="str">
            <v>Brooklyn Pier 1 Residential Owner GP, LLC</v>
          </cell>
          <cell r="C256" t="str">
            <v>Vega</v>
          </cell>
          <cell r="E256">
            <v>254</v>
          </cell>
          <cell r="P256" t="str">
            <v>D2 Harmony Holdings, LLC</v>
          </cell>
          <cell r="Q256" t="str">
            <v>D2 Harmony Holdings, LLC</v>
          </cell>
          <cell r="S256" t="str">
            <v>D2 Harmony Holdings, LLC</v>
          </cell>
          <cell r="T256" t="str">
            <v>Snowmass Hotels</v>
          </cell>
          <cell r="X256" t="str">
            <v>NH WH Credit</v>
          </cell>
        </row>
        <row r="257">
          <cell r="A257" t="str">
            <v>Brooklyn Pier 1 Residential Owner, LP</v>
          </cell>
          <cell r="C257" t="str">
            <v>Vertigo Office Buildings (Luxembourg)</v>
          </cell>
          <cell r="E257">
            <v>255</v>
          </cell>
          <cell r="P257" t="str">
            <v>D2/US Holdings, LLC-St Pete</v>
          </cell>
          <cell r="Q257" t="str">
            <v>D2/US Holdings, LLC-St Pete</v>
          </cell>
          <cell r="S257" t="str">
            <v>D2/US Holdings, LLC-St Pete</v>
          </cell>
          <cell r="T257" t="str">
            <v>SNS Property Finance Loans</v>
          </cell>
          <cell r="X257" t="str">
            <v>NJ WH Credit</v>
          </cell>
        </row>
        <row r="258">
          <cell r="A258" t="str">
            <v>Brookstar A Note Investments Sarl</v>
          </cell>
          <cell r="C258" t="str">
            <v>Viceroy Anguilla</v>
          </cell>
          <cell r="E258">
            <v>256</v>
          </cell>
          <cell r="P258" t="str">
            <v>DC STAR GP, LLC (DEL. LLC)</v>
          </cell>
          <cell r="Q258" t="str">
            <v>DC STAR GP, LLC (DEL. LLC)</v>
          </cell>
          <cell r="S258" t="str">
            <v>DC STAR GP, LLC (DEL. LLC)</v>
          </cell>
          <cell r="T258" t="str">
            <v>SoCal-CTEP</v>
          </cell>
          <cell r="X258" t="str">
            <v>NM WH Credit</v>
          </cell>
        </row>
        <row r="259">
          <cell r="A259" t="str">
            <v>Brookstar A Note JV Co Sarl</v>
          </cell>
          <cell r="C259" t="str">
            <v>Wailea</v>
          </cell>
          <cell r="E259">
            <v>257</v>
          </cell>
          <cell r="P259" t="str">
            <v>DC STAR MULTIAMILY INVESTMENT, LP</v>
          </cell>
          <cell r="Q259" t="str">
            <v>DC STAR MULTIAMILY INVESTMENT, LP</v>
          </cell>
          <cell r="S259" t="str">
            <v>DC STAR MULTIAMILY INVESTMENT, LP</v>
          </cell>
          <cell r="T259" t="str">
            <v>Societe du Louvre (SDL) Junior Note</v>
          </cell>
          <cell r="X259" t="str">
            <v>NV WH Credit</v>
          </cell>
        </row>
        <row r="260">
          <cell r="A260" t="str">
            <v>Brookstar Investments Sarl</v>
          </cell>
          <cell r="C260" t="str">
            <v>Walker Tower</v>
          </cell>
          <cell r="E260">
            <v>258</v>
          </cell>
          <cell r="P260" t="str">
            <v>DC STAR MULTIFAMILY AMBER, INC</v>
          </cell>
          <cell r="Q260" t="str">
            <v>DC STAR MULTIFAMILY AMBER, INC</v>
          </cell>
          <cell r="S260" t="str">
            <v>DC STAR MULTIFAMILY AMBER, INC</v>
          </cell>
          <cell r="T260" t="str">
            <v>SOF IX (Master Co)</v>
          </cell>
          <cell r="X260" t="str">
            <v>NY WH Credit</v>
          </cell>
        </row>
        <row r="261">
          <cell r="A261" t="str">
            <v>Brookstar JVCo Lux Sarl</v>
          </cell>
          <cell r="C261" t="str">
            <v>Water Cay</v>
          </cell>
          <cell r="E261">
            <v>259</v>
          </cell>
          <cell r="P261" t="str">
            <v>DC STAR MULTIFAMILY CLARY, INC</v>
          </cell>
          <cell r="Q261" t="str">
            <v>DC STAR MULTIFAMILY CLARY, INC</v>
          </cell>
          <cell r="S261" t="str">
            <v>DC STAR MULTIFAMILY CLARY, INC</v>
          </cell>
          <cell r="T261" t="str">
            <v>SOF IX (shellco)</v>
          </cell>
          <cell r="X261" t="str">
            <v>CY WH Credit</v>
          </cell>
        </row>
        <row r="262">
          <cell r="A262" t="str">
            <v>Brougham Loan Owner, LP</v>
          </cell>
          <cell r="C262" t="str">
            <v>Waterford</v>
          </cell>
          <cell r="E262">
            <v>260</v>
          </cell>
          <cell r="P262" t="str">
            <v>DC STAR MULTIFAMILY HOLDINGS, LLC</v>
          </cell>
          <cell r="Q262" t="str">
            <v>DC STAR MULTIFAMILY HOLDINGS, LLC</v>
          </cell>
          <cell r="S262" t="str">
            <v>DC STAR MULTIFAMILY HOLDINGS, LLC</v>
          </cell>
          <cell r="T262" t="str">
            <v>SOF VI Holdcos/GPs</v>
          </cell>
          <cell r="X262" t="str">
            <v>OH WH Credit</v>
          </cell>
        </row>
        <row r="263">
          <cell r="A263" t="str">
            <v>Brougham NPL Holdings, LP</v>
          </cell>
          <cell r="C263" t="str">
            <v>Wells REIT</v>
          </cell>
          <cell r="E263">
            <v>261</v>
          </cell>
          <cell r="P263" t="str">
            <v>DC STAR MULTIFAMILY INVESTMENT, LP</v>
          </cell>
          <cell r="Q263" t="str">
            <v>DC STAR MULTIFAMILY INVESTMENT, LP</v>
          </cell>
          <cell r="S263" t="str">
            <v>DC STAR MULTIFAMILY INVESTMENT, LP</v>
          </cell>
          <cell r="T263" t="str">
            <v>SOF X (Master Co)</v>
          </cell>
          <cell r="X263" t="str">
            <v>OK WH Credit</v>
          </cell>
        </row>
        <row r="264">
          <cell r="A264" t="str">
            <v>BSS Capital Partners, LP</v>
          </cell>
          <cell r="C264" t="str">
            <v>Wembley</v>
          </cell>
          <cell r="E264">
            <v>262</v>
          </cell>
          <cell r="P264" t="str">
            <v>DC STAR MULTIFAMILY LORTON, INC</v>
          </cell>
          <cell r="Q264" t="str">
            <v>DC STAR MULTIFAMILY LORTON, INC</v>
          </cell>
          <cell r="S264" t="str">
            <v>DC STAR MULTIFAMILY LORTON, INC</v>
          </cell>
          <cell r="T264" t="str">
            <v>SOF X Select-Service Hotel Joint Venture</v>
          </cell>
          <cell r="X264" t="str">
            <v>OR WH Credit</v>
          </cell>
        </row>
        <row r="265">
          <cell r="A265" t="str">
            <v>BSS SCG GP Holdings, LLC</v>
          </cell>
          <cell r="C265" t="str">
            <v>West Point Transmission Project</v>
          </cell>
          <cell r="E265">
            <v>263</v>
          </cell>
          <cell r="P265" t="str">
            <v>DC STAR MULTIFAMILY REGENCY, INC</v>
          </cell>
          <cell r="Q265" t="str">
            <v>DC STAR MULTIFAMILY REGENCY, INC</v>
          </cell>
          <cell r="S265" t="str">
            <v>DC STAR MULTIFAMILY REGENCY, INC</v>
          </cell>
          <cell r="T265" t="str">
            <v>SOF X Shellco</v>
          </cell>
          <cell r="X265" t="str">
            <v>PA WH Credit</v>
          </cell>
        </row>
        <row r="266">
          <cell r="A266" t="str">
            <v>BSS SCG LP Holdings, LP</v>
          </cell>
          <cell r="C266" t="str">
            <v>Westchester Land</v>
          </cell>
          <cell r="E266">
            <v>264</v>
          </cell>
          <cell r="P266" t="str">
            <v>DC STAR MULTIFAMILY RESERVE, INC</v>
          </cell>
          <cell r="Q266" t="str">
            <v>DC STAR MULTIFAMILY RESERVE, INC</v>
          </cell>
          <cell r="S266" t="str">
            <v>DC STAR MULTIFAMILY RESERVE, INC</v>
          </cell>
          <cell r="T266" t="str">
            <v>SOF XI Hotel Joint Venture</v>
          </cell>
          <cell r="X266" t="str">
            <v>RI WH Credit</v>
          </cell>
        </row>
        <row r="267">
          <cell r="A267" t="str">
            <v>BSS SH Partners Management, LLC</v>
          </cell>
          <cell r="C267" t="str">
            <v>Westfield</v>
          </cell>
          <cell r="E267">
            <v>265</v>
          </cell>
          <cell r="P267" t="str">
            <v>DC STAR MULTIFAMILY SADDLE, INC</v>
          </cell>
          <cell r="Q267" t="str">
            <v>DC STAR MULTIFAMILY SADDLE, INC</v>
          </cell>
          <cell r="S267" t="str">
            <v>DC STAR MULTIFAMILY SADDLE, INC</v>
          </cell>
          <cell r="T267" t="str">
            <v>SOF-XI Sofitel Budapest</v>
          </cell>
          <cell r="X267" t="str">
            <v>SC WH Credit</v>
          </cell>
        </row>
        <row r="268">
          <cell r="A268" t="str">
            <v>BSS/MFG Investors, LLC</v>
          </cell>
          <cell r="C268" t="str">
            <v>Westfield II</v>
          </cell>
          <cell r="E268">
            <v>266</v>
          </cell>
          <cell r="P268" t="str">
            <v>DC STAR MULTIFAMILY WEST, INC</v>
          </cell>
          <cell r="Q268" t="str">
            <v>DC STAR MULTIFAMILY WEST, INC</v>
          </cell>
          <cell r="S268" t="str">
            <v>DC STAR MULTIFAMILY WEST, INC</v>
          </cell>
          <cell r="T268" t="str">
            <v>Southeast Multifamily Venture</v>
          </cell>
          <cell r="X268" t="str">
            <v>SD WH Credit</v>
          </cell>
        </row>
        <row r="269">
          <cell r="A269" t="str">
            <v>BSTCR, LLC</v>
          </cell>
          <cell r="C269" t="str">
            <v>Westin Beach Resort</v>
          </cell>
          <cell r="E269">
            <v>267</v>
          </cell>
          <cell r="P269" t="str">
            <v>DCR Holdings LLC</v>
          </cell>
          <cell r="Q269" t="str">
            <v>DCR Holdings LLC</v>
          </cell>
          <cell r="S269" t="str">
            <v>DCR Holdings LLC</v>
          </cell>
          <cell r="T269" t="str">
            <v>Southern California Land Venture</v>
          </cell>
          <cell r="X269" t="str">
            <v>TN WH Credit</v>
          </cell>
        </row>
        <row r="270">
          <cell r="A270" t="str">
            <v>BUCKINGHAM CEDARBURG SBI, LLC</v>
          </cell>
          <cell r="C270" t="str">
            <v>WHR Leeds</v>
          </cell>
          <cell r="E270">
            <v>268</v>
          </cell>
          <cell r="P270" t="str">
            <v>DCR Investor LLC</v>
          </cell>
          <cell r="Q270" t="str">
            <v>DCR Investor LLC</v>
          </cell>
          <cell r="S270" t="str">
            <v>DCR Investor LLC</v>
          </cell>
          <cell r="T270" t="str">
            <v>Southern California Land Venture - II</v>
          </cell>
          <cell r="X270" t="str">
            <v>TX WH Credit</v>
          </cell>
        </row>
        <row r="271">
          <cell r="A271" t="str">
            <v>BUCKINGHAM LLC</v>
          </cell>
          <cell r="C271" t="str">
            <v>Woodtee</v>
          </cell>
          <cell r="E271">
            <v>269</v>
          </cell>
          <cell r="P271" t="str">
            <v>DCR Transmission Holdings LLC</v>
          </cell>
          <cell r="Q271" t="str">
            <v>DCR Transmission Holdings LLC</v>
          </cell>
          <cell r="S271" t="str">
            <v>DCR Transmission Holdings LLC</v>
          </cell>
          <cell r="T271" t="str">
            <v>Southern California Land Venture - III</v>
          </cell>
          <cell r="X271" t="str">
            <v>UT WH Credit</v>
          </cell>
        </row>
        <row r="272">
          <cell r="A272" t="str">
            <v>BUSCEMI</v>
          </cell>
          <cell r="C272" t="str">
            <v>Worcester Renaissance Holdings</v>
          </cell>
          <cell r="E272">
            <v>270</v>
          </cell>
          <cell r="P272" t="str">
            <v>DCR Transmission LLC</v>
          </cell>
          <cell r="Q272" t="str">
            <v>DCR Transmission LLC</v>
          </cell>
          <cell r="S272" t="str">
            <v>DCR Transmission LLC</v>
          </cell>
          <cell r="T272" t="str">
            <v>Spanish Resort Portfolio (Spain)</v>
          </cell>
          <cell r="X272" t="str">
            <v>VA WH Credit</v>
          </cell>
        </row>
        <row r="273">
          <cell r="A273" t="str">
            <v>BUTLER</v>
          </cell>
          <cell r="C273" t="str">
            <v>TrueUp</v>
          </cell>
          <cell r="E273">
            <v>271</v>
          </cell>
          <cell r="P273" t="str">
            <v>De Vere Venues Group Limited</v>
          </cell>
          <cell r="Q273" t="str">
            <v>De Vere Venues Group Limited</v>
          </cell>
          <cell r="S273" t="str">
            <v>De Vere Venues Group Limited</v>
          </cell>
          <cell r="T273" t="str">
            <v>SRP Westfield Mall Portfolio</v>
          </cell>
          <cell r="X273" t="str">
            <v>VT WH Credit</v>
          </cell>
        </row>
        <row r="274">
          <cell r="A274" t="str">
            <v>BV Feldrien Investments</v>
          </cell>
          <cell r="C274" t="str">
            <v>Testing</v>
          </cell>
          <cell r="E274">
            <v>272</v>
          </cell>
          <cell r="P274" t="str">
            <v>De Vere Venues Limited</v>
          </cell>
          <cell r="Q274" t="str">
            <v>De Vere Venues Limited</v>
          </cell>
          <cell r="S274" t="str">
            <v>De Vere Venues Limited</v>
          </cell>
          <cell r="T274" t="str">
            <v>Stardon</v>
          </cell>
          <cell r="X274" t="str">
            <v>WA WH Credit</v>
          </cell>
        </row>
        <row r="275">
          <cell r="A275" t="str">
            <v>C3 Acquisition Co., LLC</v>
          </cell>
          <cell r="E275">
            <v>273</v>
          </cell>
          <cell r="P275" t="str">
            <v>De Vere Venues Properties Limited</v>
          </cell>
          <cell r="Q275" t="str">
            <v>De Vere Venues Properties Limited</v>
          </cell>
          <cell r="S275" t="str">
            <v>De Vere Venues Properties Limited</v>
          </cell>
          <cell r="T275" t="str">
            <v>Staring</v>
          </cell>
          <cell r="X275" t="str">
            <v>WI WH Credit</v>
          </cell>
        </row>
        <row r="276">
          <cell r="A276" t="str">
            <v>Calpeak Energy Investors, LP</v>
          </cell>
          <cell r="E276">
            <v>274</v>
          </cell>
          <cell r="P276" t="str">
            <v>De Vere Wokefield Park Limited</v>
          </cell>
          <cell r="Q276" t="str">
            <v>De Vere Wokefield Park Limited</v>
          </cell>
          <cell r="S276" t="str">
            <v>De Vere Wokefield Park Limited</v>
          </cell>
          <cell r="T276" t="str">
            <v>Startrans Inc (AKA MEADS)</v>
          </cell>
          <cell r="X276" t="str">
            <v>WV WH Credit</v>
          </cell>
        </row>
        <row r="277">
          <cell r="A277" t="str">
            <v>CAMPELL</v>
          </cell>
          <cell r="E277">
            <v>275</v>
          </cell>
          <cell r="P277" t="str">
            <v>De Vere Wokefield Property Limited</v>
          </cell>
          <cell r="Q277" t="str">
            <v>De Vere Wokefield Property Limited</v>
          </cell>
          <cell r="S277" t="str">
            <v>De Vere Wokefield Property Limited</v>
          </cell>
          <cell r="T277" t="str">
            <v>Starwood Land Ventures (SLV)</v>
          </cell>
          <cell r="X277" t="str">
            <v>WY WH Credit</v>
          </cell>
        </row>
        <row r="278">
          <cell r="A278" t="str">
            <v>CANNONBALL SBI, LLC</v>
          </cell>
          <cell r="E278">
            <v>276</v>
          </cell>
          <cell r="P278" t="str">
            <v>De Vere Wokefield Trading Limited</v>
          </cell>
          <cell r="Q278" t="str">
            <v>De Vere Wokefield Trading Limited</v>
          </cell>
          <cell r="S278" t="str">
            <v>De Vere Wokefield Trading Limited</v>
          </cell>
          <cell r="T278" t="str">
            <v>Stella Tower NYC</v>
          </cell>
          <cell r="X278" t="str">
            <v>NS WH Credit</v>
          </cell>
        </row>
        <row r="279">
          <cell r="A279" t="str">
            <v>Cannstown Loans Limited</v>
          </cell>
          <cell r="E279">
            <v>277</v>
          </cell>
          <cell r="P279" t="str">
            <v>De Vere Wychwood Park Limited</v>
          </cell>
          <cell r="Q279" t="str">
            <v>De Vere Wychwood Park Limited</v>
          </cell>
          <cell r="S279" t="str">
            <v>De Vere Wychwood Park Limited</v>
          </cell>
          <cell r="T279" t="str">
            <v>Stephens Ranch Wind Energy I</v>
          </cell>
          <cell r="X279" t="str">
            <v>Section 199</v>
          </cell>
        </row>
        <row r="280">
          <cell r="A280" t="str">
            <v>Canterbury Apartments LLC</v>
          </cell>
          <cell r="E280">
            <v>278</v>
          </cell>
          <cell r="P280" t="str">
            <v>Debt II Austin-EOP, LP</v>
          </cell>
          <cell r="Q280" t="str">
            <v>Debt II Austin-EOP, LP</v>
          </cell>
          <cell r="S280" t="str">
            <v>Debt II Austin-EOP, LP</v>
          </cell>
          <cell r="T280" t="str">
            <v>Stephens Ranch Wind Energy II</v>
          </cell>
          <cell r="X280" t="str">
            <v>FDAP_INT_WH</v>
          </cell>
        </row>
        <row r="281">
          <cell r="A281" t="str">
            <v>Canterbury Apartments SPE, LLC</v>
          </cell>
          <cell r="E281">
            <v>279</v>
          </cell>
          <cell r="P281" t="str">
            <v>Debt II Co-Invest Austin-EOP GP, LLC - GP Partner of entity</v>
          </cell>
          <cell r="Q281" t="str">
            <v>Debt II Co-Invest Austin-EOP GP, LLC - GP Partner of entity</v>
          </cell>
          <cell r="S281" t="str">
            <v>Debt II Co-Invest Austin-EOP GP, LLC - GP Partner of entity</v>
          </cell>
          <cell r="T281" t="str">
            <v>Storage Finance</v>
          </cell>
          <cell r="X281" t="str">
            <v>FDAP_DIV_WH15</v>
          </cell>
        </row>
        <row r="282">
          <cell r="A282" t="str">
            <v>CANYON CREEK LLC</v>
          </cell>
          <cell r="E282">
            <v>280</v>
          </cell>
          <cell r="P282" t="str">
            <v>Debt II Co-Invest RB GP, LLC - GP Entity</v>
          </cell>
          <cell r="Q282" t="str">
            <v>Debt II Co-Invest RB GP, LLC - GP Entity</v>
          </cell>
          <cell r="S282" t="str">
            <v>Debt II Co-Invest RB GP, LLC - GP Entity</v>
          </cell>
          <cell r="T282" t="str">
            <v>Suburban D.C. Apartment Portfolio</v>
          </cell>
          <cell r="X282" t="str">
            <v>FDAP_DIV_WH10</v>
          </cell>
        </row>
        <row r="283">
          <cell r="A283" t="str">
            <v>Canyon Creek Village</v>
          </cell>
          <cell r="E283">
            <v>281</v>
          </cell>
          <cell r="P283" t="str">
            <v>Debt II RB, LP</v>
          </cell>
          <cell r="Q283" t="str">
            <v>Debt II RB, LP</v>
          </cell>
          <cell r="S283" t="str">
            <v>Debt II RB, LP</v>
          </cell>
          <cell r="T283" t="str">
            <v>Suburban Denver Lifestyle Center</v>
          </cell>
        </row>
        <row r="284">
          <cell r="A284" t="str">
            <v>Capital Mall Company</v>
          </cell>
          <cell r="E284">
            <v>282</v>
          </cell>
          <cell r="P284" t="str">
            <v>Debt-U Austin-EOP, L.P.</v>
          </cell>
          <cell r="Q284" t="str">
            <v>Debt-U Austin-EOP, L.P.</v>
          </cell>
          <cell r="S284" t="str">
            <v>Debt-U Austin-EOP, L.P.</v>
          </cell>
          <cell r="T284" t="str">
            <v>Sugar Land Multifamily Portfolio</v>
          </cell>
        </row>
        <row r="285">
          <cell r="A285" t="str">
            <v>Capital Mall GP, LLC</v>
          </cell>
          <cell r="E285">
            <v>283</v>
          </cell>
          <cell r="P285" t="str">
            <v>Debt-U ESH, L.P.</v>
          </cell>
          <cell r="Q285" t="str">
            <v>Debt-U ESH, L.P.</v>
          </cell>
          <cell r="S285" t="str">
            <v>Debt-U ESH, L.P.</v>
          </cell>
          <cell r="T285" t="str">
            <v>Suntrust</v>
          </cell>
        </row>
        <row r="286">
          <cell r="A286" t="str">
            <v>Capital Mall Land LLC</v>
          </cell>
          <cell r="E286">
            <v>284</v>
          </cell>
          <cell r="P286" t="str">
            <v>Debt-U GP, L.L.C.- GP Entity</v>
          </cell>
          <cell r="Q286" t="str">
            <v>Debt-U GP, L.L.C.- GP Entity</v>
          </cell>
          <cell r="S286" t="str">
            <v>Debt-U GP, L.L.C.- GP Entity</v>
          </cell>
          <cell r="T286" t="str">
            <v>Sun Belt Multifamily Portfolio</v>
          </cell>
        </row>
        <row r="287">
          <cell r="A287" t="str">
            <v>Capitol City, L.P.</v>
          </cell>
          <cell r="E287">
            <v>285</v>
          </cell>
          <cell r="P287" t="str">
            <v>Debt-U RB GP, L.L.C. - GP Entity</v>
          </cell>
          <cell r="Q287" t="str">
            <v>Debt-U RB GP, L.L.C. - GP Entity</v>
          </cell>
          <cell r="S287" t="str">
            <v>Debt-U RB GP, L.L.C. - GP Entity</v>
          </cell>
          <cell r="T287" t="str">
            <v>Sun Key Multifamily</v>
          </cell>
        </row>
        <row r="288">
          <cell r="A288" t="str">
            <v>Carefree Funding</v>
          </cell>
          <cell r="E288">
            <v>286</v>
          </cell>
          <cell r="P288" t="str">
            <v>Debt-U RB, L.P.</v>
          </cell>
          <cell r="Q288" t="str">
            <v>Debt-U RB, L.P.</v>
          </cell>
          <cell r="S288" t="str">
            <v>Debt-U RB, L.P.</v>
          </cell>
          <cell r="T288" t="str">
            <v>SVAF - St Vincent</v>
          </cell>
        </row>
        <row r="289">
          <cell r="A289" t="str">
            <v>Carroll Lakeshore-Homeplace GP, LLC</v>
          </cell>
          <cell r="E289">
            <v>287</v>
          </cell>
          <cell r="P289" t="str">
            <v>DELTA</v>
          </cell>
          <cell r="Q289" t="str">
            <v>DELTA</v>
          </cell>
          <cell r="S289" t="str">
            <v>DELTA</v>
          </cell>
          <cell r="T289" t="str">
            <v>Sweden Retail Portfolio (Sweden)</v>
          </cell>
        </row>
        <row r="290">
          <cell r="A290" t="str">
            <v>Carroll Lakeshore-Homeplace, LLC</v>
          </cell>
          <cell r="E290">
            <v>288</v>
          </cell>
          <cell r="P290" t="str">
            <v>DELUCA</v>
          </cell>
          <cell r="Q290" t="str">
            <v>DELUCA</v>
          </cell>
          <cell r="S290" t="str">
            <v>DELUCA</v>
          </cell>
          <cell r="T290" t="str">
            <v>Sycamore Creek</v>
          </cell>
        </row>
        <row r="291">
          <cell r="A291" t="str">
            <v>Carson Marketplace, LLC</v>
          </cell>
          <cell r="E291">
            <v>289</v>
          </cell>
          <cell r="P291" t="str">
            <v>DENVER CLUB</v>
          </cell>
          <cell r="Q291" t="str">
            <v>DENVER CLUB</v>
          </cell>
          <cell r="S291" t="str">
            <v>DENVER CLUB</v>
          </cell>
          <cell r="T291" t="str">
            <v>TALF CMBS Portfolio</v>
          </cell>
        </row>
        <row r="292">
          <cell r="A292" t="str">
            <v>Carson/OSIF Partners, LLC</v>
          </cell>
          <cell r="E292">
            <v>290</v>
          </cell>
          <cell r="P292" t="str">
            <v>DESAROLLO TURISTICO S/K CAO SAN LUCAS HOLDINGS</v>
          </cell>
          <cell r="Q292" t="str">
            <v>DESAROLLO TURISTICO S/K CAO SAN LUCAS HOLDINGS</v>
          </cell>
          <cell r="S292" t="str">
            <v>DESAROLLO TURISTICO S/K CAO SAN LUCAS HOLDINGS</v>
          </cell>
          <cell r="T292" t="str">
            <v>Taubman Mall Portfolio</v>
          </cell>
        </row>
        <row r="293">
          <cell r="A293" t="str">
            <v>Cavalla Peduzzi SNC</v>
          </cell>
          <cell r="E293">
            <v>291</v>
          </cell>
          <cell r="P293" t="str">
            <v>DIC Starwood Immobilien GMBH</v>
          </cell>
          <cell r="Q293" t="str">
            <v>DIC Starwood Immobilien GMBH</v>
          </cell>
          <cell r="S293" t="str">
            <v>DIC Starwood Immobilien GMBH</v>
          </cell>
          <cell r="T293" t="str">
            <v>Testing</v>
          </cell>
        </row>
        <row r="294">
          <cell r="A294" t="str">
            <v>Caveness Partners, LLC</v>
          </cell>
          <cell r="E294">
            <v>292</v>
          </cell>
          <cell r="P294" t="str">
            <v>DPH HARMONY, LLC</v>
          </cell>
          <cell r="Q294" t="str">
            <v>DPH HARMONY, LLC</v>
          </cell>
          <cell r="S294" t="str">
            <v>DPH HARMONY, LLC</v>
          </cell>
          <cell r="T294" t="str">
            <v>Texas Multifamily Portfolio</v>
          </cell>
        </row>
        <row r="295">
          <cell r="A295" t="str">
            <v>Caystar Debt Holdings Corp.</v>
          </cell>
          <cell r="E295">
            <v>293</v>
          </cell>
          <cell r="P295" t="str">
            <v>DPH SHEPARDS POINT, LLC</v>
          </cell>
          <cell r="Q295" t="str">
            <v>DPH SHEPARDS POINT, LLC</v>
          </cell>
          <cell r="S295" t="str">
            <v>DPH SHEPARDS POINT, LLC</v>
          </cell>
          <cell r="T295" t="str">
            <v>Texas Select-Service Hotel Portfolio</v>
          </cell>
        </row>
        <row r="296">
          <cell r="A296" t="str">
            <v>CB Co-Invest Investors, Inc.</v>
          </cell>
          <cell r="E296">
            <v>294</v>
          </cell>
          <cell r="P296" t="str">
            <v>DTBR</v>
          </cell>
          <cell r="Q296" t="str">
            <v>DTBR</v>
          </cell>
          <cell r="S296" t="str">
            <v>DTBR</v>
          </cell>
          <cell r="T296" t="str">
            <v>Texas/Tennessee Multifamily Portfolio</v>
          </cell>
        </row>
        <row r="297">
          <cell r="A297" t="str">
            <v>CB Co-Invest Management, LLC</v>
          </cell>
          <cell r="E297">
            <v>295</v>
          </cell>
          <cell r="P297" t="str">
            <v>Dubois Pillet SNC</v>
          </cell>
          <cell r="Q297" t="str">
            <v>Dubois Pillet SNC</v>
          </cell>
          <cell r="S297" t="str">
            <v>Dubois Pillet SNC</v>
          </cell>
          <cell r="T297" t="str">
            <v>Texas Wind 1</v>
          </cell>
        </row>
        <row r="298">
          <cell r="A298" t="str">
            <v>CB Co-Invest Management, LLC - Carry</v>
          </cell>
          <cell r="E298">
            <v>296</v>
          </cell>
          <cell r="P298" t="str">
            <v>DUCSTAR HOLDINGS, LLC</v>
          </cell>
          <cell r="Q298" t="str">
            <v>DUCSTAR HOLDINGS, LLC</v>
          </cell>
          <cell r="S298" t="str">
            <v>DUCSTAR HOLDINGS, LLC</v>
          </cell>
          <cell r="T298" t="str">
            <v>Tharaldson Portfolio</v>
          </cell>
        </row>
        <row r="299">
          <cell r="A299" t="str">
            <v>CB Co-Invest, LP</v>
          </cell>
          <cell r="E299">
            <v>297</v>
          </cell>
          <cell r="P299" t="str">
            <v>DVV Holdco Limited</v>
          </cell>
          <cell r="Q299" t="str">
            <v>DVV Holdco Limited</v>
          </cell>
          <cell r="S299" t="str">
            <v>DVV Holdco Limited</v>
          </cell>
          <cell r="T299" t="str">
            <v>The Arboretum</v>
          </cell>
        </row>
        <row r="300">
          <cell r="A300" t="str">
            <v>CEDARBURG, LLC</v>
          </cell>
          <cell r="E300">
            <v>298</v>
          </cell>
          <cell r="P300" t="str">
            <v>DVV Investco Limited</v>
          </cell>
          <cell r="Q300" t="str">
            <v>DVV Investco Limited</v>
          </cell>
          <cell r="S300" t="str">
            <v>DVV Investco Limited</v>
          </cell>
          <cell r="T300" t="str">
            <v>The Collection at Forsyth</v>
          </cell>
        </row>
        <row r="301">
          <cell r="A301" t="str">
            <v>Cedar Glen</v>
          </cell>
          <cell r="E301">
            <v>299</v>
          </cell>
          <cell r="P301" t="str">
            <v>Eagle Lodge Mammoth, LLC</v>
          </cell>
          <cell r="Q301" t="str">
            <v>Eagle Lodge Mammoth, LLC</v>
          </cell>
          <cell r="S301" t="str">
            <v>Eagle Lodge Mammoth, LLC</v>
          </cell>
          <cell r="T301" t="str">
            <v>The Colonnade Office</v>
          </cell>
        </row>
        <row r="302">
          <cell r="A302" t="str">
            <v>CentrePointe Greens, L.P.</v>
          </cell>
          <cell r="E302">
            <v>300</v>
          </cell>
          <cell r="P302" t="str">
            <v>Eastwood Hall Properties Limited</v>
          </cell>
          <cell r="Q302" t="str">
            <v>Eastwood Hall Properties Limited</v>
          </cell>
          <cell r="S302" t="str">
            <v>Eastwood Hall Properties Limited</v>
          </cell>
          <cell r="T302" t="str">
            <v>The Park (Czech Republic)</v>
          </cell>
        </row>
        <row r="303">
          <cell r="A303" t="str">
            <v>Century Mill Partners, LLC</v>
          </cell>
          <cell r="E303">
            <v>301</v>
          </cell>
          <cell r="P303" t="str">
            <v>Edinburgh Hotel Limited</v>
          </cell>
          <cell r="Q303" t="str">
            <v>Edinburgh Hotel Limited</v>
          </cell>
          <cell r="S303" t="str">
            <v>Edinburgh Hotel Limited</v>
          </cell>
          <cell r="T303" t="str">
            <v>The Perry South Beach Hotel</v>
          </cell>
        </row>
        <row r="304">
          <cell r="A304" t="str">
            <v>CG Mezz Holdings, LLC</v>
          </cell>
          <cell r="E304">
            <v>302</v>
          </cell>
          <cell r="P304" t="str">
            <v>El Dorado Holdings GP, LLC</v>
          </cell>
          <cell r="Q304" t="str">
            <v>El Dorado Holdings GP, LLC</v>
          </cell>
          <cell r="S304" t="str">
            <v>El Dorado Holdings GP, LLC</v>
          </cell>
          <cell r="T304" t="str">
            <v>The Principal Hotel Company (U.K.)</v>
          </cell>
        </row>
        <row r="305">
          <cell r="A305" t="str">
            <v>CHASE PARK PLAZA HOTEL LLC</v>
          </cell>
          <cell r="E305">
            <v>303</v>
          </cell>
          <cell r="P305" t="str">
            <v>El Dorado Office 1 GP, LLC</v>
          </cell>
          <cell r="Q305" t="str">
            <v>El Dorado Office 1 GP, LLC</v>
          </cell>
          <cell r="S305" t="str">
            <v>El Dorado Office 1 GP, LLC</v>
          </cell>
          <cell r="T305" t="str">
            <v>The Rim Retail Center</v>
          </cell>
        </row>
        <row r="306">
          <cell r="A306" t="str">
            <v>CHASE PARK PLAZA/PRIVATE RESIDENCES SBI, LLC</v>
          </cell>
          <cell r="E306">
            <v>304</v>
          </cell>
          <cell r="P306" t="str">
            <v>El Dorado Office 1, LP</v>
          </cell>
          <cell r="Q306" t="str">
            <v>El Dorado Office 1, LP</v>
          </cell>
          <cell r="S306" t="str">
            <v>El Dorado Office 1, LP</v>
          </cell>
          <cell r="T306" t="str">
            <v>The Roxburghe Hotel (Scotland)</v>
          </cell>
        </row>
        <row r="307">
          <cell r="A307" t="str">
            <v>CHICAGO/SKOKIE ND SBI, LLC</v>
          </cell>
          <cell r="E307">
            <v>305</v>
          </cell>
          <cell r="P307" t="str">
            <v>El Dorado Office 2 GP, LLC</v>
          </cell>
          <cell r="Q307" t="str">
            <v>El Dorado Office 2 GP, LLC</v>
          </cell>
          <cell r="S307" t="str">
            <v>El Dorado Office 2 GP, LLC</v>
          </cell>
          <cell r="T307" t="str">
            <v>The Shephard</v>
          </cell>
        </row>
        <row r="308">
          <cell r="A308" t="str">
            <v>Churchill Crossing</v>
          </cell>
          <cell r="E308">
            <v>306</v>
          </cell>
          <cell r="P308" t="str">
            <v>El Dorado Office 2, LP</v>
          </cell>
          <cell r="Q308" t="str">
            <v>El Dorado Office 2, LP</v>
          </cell>
          <cell r="S308" t="str">
            <v>El Dorado Office 2, LP</v>
          </cell>
          <cell r="T308" t="str">
            <v>The Towers Emeryville (fka Watergate)</v>
          </cell>
        </row>
        <row r="309">
          <cell r="A309" t="str">
            <v>Clipper/Trader Holdings, LLC</v>
          </cell>
          <cell r="E309">
            <v>307</v>
          </cell>
          <cell r="P309" t="str">
            <v>El Dorado Office 3 GP, LLC</v>
          </cell>
          <cell r="Q309" t="str">
            <v>El Dorado Office 3 GP, LLC</v>
          </cell>
          <cell r="S309" t="str">
            <v>El Dorado Office 3 GP, LLC</v>
          </cell>
          <cell r="T309" t="str">
            <v>The Village at Northridge</v>
          </cell>
        </row>
        <row r="310">
          <cell r="A310" t="str">
            <v>Clover Investments Sarl</v>
          </cell>
          <cell r="E310">
            <v>308</v>
          </cell>
          <cell r="P310" t="str">
            <v>El Dorado Office 3, LP</v>
          </cell>
          <cell r="Q310" t="str">
            <v>El Dorado Office 3, LP</v>
          </cell>
          <cell r="S310" t="str">
            <v>El Dorado Office 3, LP</v>
          </cell>
          <cell r="T310" t="str">
            <v>The Visionaire Condominiums</v>
          </cell>
        </row>
        <row r="311">
          <cell r="A311" t="str">
            <v>Co-Investor 1 LLC</v>
          </cell>
          <cell r="E311">
            <v>309</v>
          </cell>
          <cell r="P311" t="str">
            <v>El Dorado Ventures, LP</v>
          </cell>
          <cell r="Q311" t="str">
            <v>El Dorado Ventures, LP</v>
          </cell>
          <cell r="S311" t="str">
            <v>El Dorado Ventures, LP</v>
          </cell>
          <cell r="T311" t="str">
            <v>Tier 1 Student Housing Portfolio</v>
          </cell>
        </row>
        <row r="312">
          <cell r="A312" t="str">
            <v>Co-Investor 2, LLC</v>
          </cell>
          <cell r="E312">
            <v>310</v>
          </cell>
          <cell r="P312" t="str">
            <v>Eldorado Ventures, LP</v>
          </cell>
          <cell r="Q312" t="str">
            <v>Eldorado Ventures, LP</v>
          </cell>
          <cell r="S312" t="str">
            <v>Eldorado Ventures, LP</v>
          </cell>
          <cell r="T312" t="str">
            <v>Toronto LP</v>
          </cell>
        </row>
        <row r="313">
          <cell r="A313" t="str">
            <v>Co-Investor 3, LLC</v>
          </cell>
          <cell r="E313">
            <v>311</v>
          </cell>
          <cell r="P313" t="str">
            <v>ELY WALKER RESIDENTIAL</v>
          </cell>
          <cell r="Q313" t="str">
            <v>ELY WALKER RESIDENTIAL</v>
          </cell>
          <cell r="S313" t="str">
            <v>ELY WALKER RESIDENTIAL</v>
          </cell>
          <cell r="T313" t="str">
            <v>Toronto ULC</v>
          </cell>
        </row>
        <row r="314">
          <cell r="A314" t="str">
            <v>Colorado Portfolio Holdings, LLC</v>
          </cell>
          <cell r="E314">
            <v>312</v>
          </cell>
          <cell r="P314" t="str">
            <v>EMPIRE CENTER SBI, LLC</v>
          </cell>
          <cell r="Q314" t="str">
            <v>EMPIRE CENTER SBI, LLC</v>
          </cell>
          <cell r="S314" t="str">
            <v>EMPIRE CENTER SBI, LLC</v>
          </cell>
          <cell r="T314" t="str">
            <v>Tower Place</v>
          </cell>
        </row>
        <row r="315">
          <cell r="A315" t="str">
            <v>Compass Power Generation, LLC</v>
          </cell>
          <cell r="E315">
            <v>313</v>
          </cell>
          <cell r="P315" t="str">
            <v>Energy Investor Relations</v>
          </cell>
          <cell r="Q315" t="str">
            <v>Energy Investor Relations</v>
          </cell>
          <cell r="S315" t="str">
            <v>Energy Investor Relations</v>
          </cell>
          <cell r="T315" t="str">
            <v>TRI Pointe Homes</v>
          </cell>
        </row>
        <row r="316">
          <cell r="A316" t="str">
            <v>Compass Power Generation Holdings, LLC</v>
          </cell>
          <cell r="E316">
            <v>314</v>
          </cell>
          <cell r="P316" t="str">
            <v>Entity Inversiones 2014, SL</v>
          </cell>
          <cell r="Q316" t="str">
            <v>Entity Inversiones 2014, SL</v>
          </cell>
          <cell r="S316" t="str">
            <v>Entity Inversiones 2014, SL</v>
          </cell>
          <cell r="T316" t="str">
            <v>Trinity River Homes (Ireland)</v>
          </cell>
        </row>
        <row r="317">
          <cell r="A317" t="str">
            <v>Coppergate PropCo Lux Sarl</v>
          </cell>
          <cell r="E317">
            <v>315</v>
          </cell>
          <cell r="P317" t="str">
            <v>ERLICH-KAMIENNY</v>
          </cell>
          <cell r="Q317" t="str">
            <v>ERLICH-KAMIENNY</v>
          </cell>
          <cell r="S317" t="str">
            <v>ERLICH-KAMIENNY</v>
          </cell>
          <cell r="T317" t="str">
            <v>TrueUp</v>
          </cell>
        </row>
        <row r="318">
          <cell r="A318" t="str">
            <v>Cornas SNC</v>
          </cell>
          <cell r="E318">
            <v>316</v>
          </cell>
          <cell r="P318" t="str">
            <v>ES Multi Holdings GP, LLC</v>
          </cell>
          <cell r="Q318" t="str">
            <v>ES Multi Holdings GP, LLC</v>
          </cell>
          <cell r="S318" t="str">
            <v>ES Multi Holdings GP, LLC</v>
          </cell>
          <cell r="T318" t="str">
            <v>Turtle Cove Apartments</v>
          </cell>
        </row>
        <row r="319">
          <cell r="A319" t="str">
            <v>Cornerstone Co-invest Holdings, LP</v>
          </cell>
          <cell r="E319">
            <v>317</v>
          </cell>
          <cell r="P319" t="str">
            <v>ES Multi Holdings LP</v>
          </cell>
          <cell r="Q319" t="str">
            <v>ES Multi Holdings LP</v>
          </cell>
          <cell r="S319" t="str">
            <v>ES Multi Holdings LP</v>
          </cell>
          <cell r="T319" t="str">
            <v>U.K. Hotel and Conference Center Platform (U.K.)</v>
          </cell>
        </row>
        <row r="320">
          <cell r="A320" t="str">
            <v>Cornerstone Gas Holdings LL</v>
          </cell>
          <cell r="E320">
            <v>318</v>
          </cell>
          <cell r="P320" t="str">
            <v>ES Multi Property Owner GP, LLC</v>
          </cell>
          <cell r="Q320" t="str">
            <v>ES Multi Property Owner GP, LLC</v>
          </cell>
          <cell r="S320" t="str">
            <v>ES Multi Property Owner GP, LLC</v>
          </cell>
          <cell r="T320" t="str">
            <v>U.K. Light Industrial Platform (U.K.)</v>
          </cell>
        </row>
        <row r="321">
          <cell r="A321" t="str">
            <v>Cornerstone Gas LLC</v>
          </cell>
          <cell r="E321">
            <v>319</v>
          </cell>
          <cell r="P321" t="str">
            <v>ES Multi Property Owner, LP</v>
          </cell>
          <cell r="Q321" t="str">
            <v>ES Multi Property Owner, LP</v>
          </cell>
          <cell r="S321" t="str">
            <v>ES Multi Property Owner, LP</v>
          </cell>
          <cell r="T321" t="str">
            <v>U.K. Regional Distressed Portfolio (U.K.)</v>
          </cell>
        </row>
        <row r="322">
          <cell r="A322" t="str">
            <v>CORNERSTONE PROPERTIES GROUP, LLC</v>
          </cell>
          <cell r="E322">
            <v>320</v>
          </cell>
          <cell r="P322" t="str">
            <v>ES Solar NJ-8, LLC</v>
          </cell>
          <cell r="Q322" t="str">
            <v>ES Solar NJ-8, LLC</v>
          </cell>
          <cell r="S322" t="str">
            <v>ES Solar NJ-8, LLC</v>
          </cell>
          <cell r="T322" t="str">
            <v>U.K. Retail Park (U.K.)</v>
          </cell>
        </row>
        <row r="323">
          <cell r="A323" t="str">
            <v>Corporate Accounting</v>
          </cell>
          <cell r="E323">
            <v>321</v>
          </cell>
          <cell r="P323" t="str">
            <v>Ettington Chase Properties Limited</v>
          </cell>
          <cell r="Q323" t="str">
            <v>Ettington Chase Properties Limited</v>
          </cell>
          <cell r="S323" t="str">
            <v>Ettington Chase Properties Limited</v>
          </cell>
          <cell r="T323" t="str">
            <v>U.K. Student Housing (U.K.)</v>
          </cell>
        </row>
        <row r="324">
          <cell r="A324" t="str">
            <v>Corporate Finance/Treasury</v>
          </cell>
          <cell r="E324">
            <v>322</v>
          </cell>
          <cell r="P324" t="str">
            <v>Euro Eco Hotel France SAS</v>
          </cell>
          <cell r="Q324" t="str">
            <v>Euro Eco Hotel France SAS</v>
          </cell>
          <cell r="S324" t="str">
            <v>Euro Eco Hotel France SAS</v>
          </cell>
          <cell r="T324" t="str">
            <v>U.S. National REO Portfolio</v>
          </cell>
        </row>
        <row r="325">
          <cell r="A325" t="str">
            <v>Corporate Human Resources &amp; Recruiting</v>
          </cell>
          <cell r="E325">
            <v>323</v>
          </cell>
          <cell r="P325" t="str">
            <v>Euro Eco Hotels Belgium SPRL</v>
          </cell>
          <cell r="Q325" t="str">
            <v>Euro Eco Hotels Belgium SPRL</v>
          </cell>
          <cell r="S325" t="str">
            <v>Euro Eco Hotels Belgium SPRL</v>
          </cell>
          <cell r="T325" t="str">
            <v>U.S. Suburban Office Portfolio</v>
          </cell>
        </row>
        <row r="326">
          <cell r="A326" t="str">
            <v>Corporate Investor Relations &amp; IR/Sponsorships</v>
          </cell>
          <cell r="E326">
            <v>324</v>
          </cell>
          <cell r="P326" t="str">
            <v>EVANSTON PLAZA LLC</v>
          </cell>
          <cell r="Q326" t="str">
            <v>EVANSTON PLAZA LLC</v>
          </cell>
          <cell r="S326" t="str">
            <v>EVANSTON PLAZA LLC</v>
          </cell>
          <cell r="T326" t="str">
            <v>Unassigned Shellco</v>
          </cell>
        </row>
        <row r="327">
          <cell r="A327" t="str">
            <v>Corporate IT-Projects/Phone/Computers</v>
          </cell>
          <cell r="E327">
            <v>325</v>
          </cell>
          <cell r="P327" t="str">
            <v>EVANSTON PLAZA SBI, LLC</v>
          </cell>
          <cell r="Q327" t="str">
            <v>EVANSTON PLAZA SBI, LLC</v>
          </cell>
          <cell r="S327" t="str">
            <v>EVANSTON PLAZA SBI, LLC</v>
          </cell>
          <cell r="T327" t="str">
            <v>Vertigo Office Buildings (Luxembourg)</v>
          </cell>
        </row>
        <row r="328">
          <cell r="A328" t="str">
            <v>Corporate Office &amp; Executive Officers</v>
          </cell>
          <cell r="E328">
            <v>326</v>
          </cell>
          <cell r="P328" t="str">
            <v>EW RESIDENTIAL SBI, LLC</v>
          </cell>
          <cell r="Q328" t="str">
            <v>EW RESIDENTIAL SBI, LLC</v>
          </cell>
          <cell r="S328" t="str">
            <v>EW RESIDENTIAL SBI, LLC</v>
          </cell>
          <cell r="T328" t="str">
            <v>Viceroy Anguilla</v>
          </cell>
        </row>
        <row r="329">
          <cell r="A329" t="str">
            <v>Cortes SNC</v>
          </cell>
          <cell r="E329">
            <v>327</v>
          </cell>
          <cell r="P329" t="str">
            <v>Falconhead Capital Partners II AIV (Offshore), LP</v>
          </cell>
          <cell r="Q329" t="str">
            <v>Falconhead Capital Partners II AIV (Offshore), LP</v>
          </cell>
          <cell r="S329" t="str">
            <v>Falconhead Capital Partners II AIV (Offshore), LP</v>
          </cell>
          <cell r="T329" t="str">
            <v>Villages on Mount Hope Bay</v>
          </cell>
        </row>
        <row r="330">
          <cell r="A330" t="str">
            <v>Corus Construction Venture, LLC</v>
          </cell>
          <cell r="E330">
            <v>328</v>
          </cell>
          <cell r="P330" t="str">
            <v>Falconhead Capital Partners II AIV NYDJ, LP</v>
          </cell>
          <cell r="Q330" t="str">
            <v>Falconhead Capital Partners II AIV NYDJ, LP</v>
          </cell>
          <cell r="S330" t="str">
            <v>Falconhead Capital Partners II AIV NYDJ, LP</v>
          </cell>
          <cell r="T330" t="str">
            <v>Walker Tower (formerly Verizon)</v>
          </cell>
        </row>
        <row r="331">
          <cell r="A331" t="str">
            <v>Cotswold Four Pillars Limited</v>
          </cell>
          <cell r="E331">
            <v>329</v>
          </cell>
          <cell r="P331" t="str">
            <v>Falconhead Capital Partners II GPSI AIV, LP</v>
          </cell>
          <cell r="Q331" t="str">
            <v>Falconhead Capital Partners II GPSI AIV, LP</v>
          </cell>
          <cell r="S331" t="str">
            <v>Falconhead Capital Partners II GPSI AIV, LP</v>
          </cell>
          <cell r="T331" t="str">
            <v>Water Cay</v>
          </cell>
        </row>
        <row r="332">
          <cell r="A332" t="str">
            <v>Cottonwood Partners, LLC</v>
          </cell>
          <cell r="E332">
            <v>330</v>
          </cell>
          <cell r="P332" t="str">
            <v>Falconhead Capital Partners II, LP</v>
          </cell>
          <cell r="Q332" t="str">
            <v>Falconhead Capital Partners II, LP</v>
          </cell>
          <cell r="S332" t="str">
            <v>Falconhead Capital Partners II, LP</v>
          </cell>
          <cell r="T332" t="str">
            <v>Wells Fargo Center Portland</v>
          </cell>
        </row>
        <row r="333">
          <cell r="A333" t="str">
            <v>Covington Ridge, L.P.</v>
          </cell>
          <cell r="E333">
            <v>331</v>
          </cell>
          <cell r="P333" t="str">
            <v>Fastighetsaktiebolaget Hermius 1 AB</v>
          </cell>
          <cell r="Q333" t="str">
            <v>Fastighetsaktiebolaget Hermius 1 AB</v>
          </cell>
          <cell r="S333" t="str">
            <v>Fastighetsaktiebolaget Hermius 1 AB</v>
          </cell>
          <cell r="T333" t="str">
            <v>Wembley</v>
          </cell>
        </row>
        <row r="334">
          <cell r="A334" t="str">
            <v>CP Power Investments, LLC</v>
          </cell>
          <cell r="E334">
            <v>332</v>
          </cell>
          <cell r="P334" t="str">
            <v>Fastighetsaktiebolaget Hermius 10 AB</v>
          </cell>
          <cell r="Q334" t="str">
            <v>Fastighetsaktiebolaget Hermius 10 AB</v>
          </cell>
          <cell r="S334" t="str">
            <v>Fastighetsaktiebolaget Hermius 10 AB</v>
          </cell>
          <cell r="T334" t="str">
            <v>West Point Transmission Project</v>
          </cell>
        </row>
        <row r="335">
          <cell r="A335" t="str">
            <v>CPC Tower Place, LLC</v>
          </cell>
          <cell r="E335">
            <v>333</v>
          </cell>
          <cell r="P335" t="str">
            <v>Fastighetsaktiebolaget Hermius 11 AB</v>
          </cell>
          <cell r="Q335" t="str">
            <v>Fastighetsaktiebolaget Hermius 11 AB</v>
          </cell>
          <cell r="S335" t="str">
            <v>Fastighetsaktiebolaget Hermius 11 AB</v>
          </cell>
          <cell r="T335" t="str">
            <v>Westchester Land</v>
          </cell>
        </row>
        <row r="336">
          <cell r="A336" t="str">
            <v>Cranage Hall Properties Limited</v>
          </cell>
          <cell r="E336">
            <v>334</v>
          </cell>
          <cell r="P336" t="str">
            <v>Fastighetsaktiebolaget Hermius 12 AB</v>
          </cell>
          <cell r="Q336" t="str">
            <v>Fastighetsaktiebolaget Hermius 12 AB</v>
          </cell>
          <cell r="S336" t="str">
            <v>Fastighetsaktiebolaget Hermius 12 AB</v>
          </cell>
          <cell r="T336" t="str">
            <v>Western Region Multifamily Portfolio</v>
          </cell>
        </row>
        <row r="337">
          <cell r="A337" t="str">
            <v>Crane's Landing</v>
          </cell>
          <cell r="E337">
            <v>335</v>
          </cell>
          <cell r="P337" t="str">
            <v>Fastighetsaktiebolaget Hermius 13 AB</v>
          </cell>
          <cell r="Q337" t="str">
            <v>Fastighetsaktiebolaget Hermius 13 AB</v>
          </cell>
          <cell r="S337" t="str">
            <v>Fastighetsaktiebolaget Hermius 13 AB</v>
          </cell>
          <cell r="T337" t="str">
            <v>Westfield (SOF-VIII)</v>
          </cell>
        </row>
        <row r="338">
          <cell r="A338" t="str">
            <v>Creekside</v>
          </cell>
          <cell r="E338">
            <v>336</v>
          </cell>
          <cell r="P338" t="str">
            <v>Fastighetsaktiebolaget Hermius 14 AB</v>
          </cell>
          <cell r="Q338" t="str">
            <v>Fastighetsaktiebolaget Hermius 14 AB</v>
          </cell>
          <cell r="S338" t="str">
            <v>Fastighetsaktiebolaget Hermius 14 AB</v>
          </cell>
          <cell r="T338" t="str">
            <v>Westfield (StarWest 1)</v>
          </cell>
        </row>
        <row r="339">
          <cell r="A339" t="str">
            <v>Crown Ridge Partners, LLC</v>
          </cell>
          <cell r="E339">
            <v>337</v>
          </cell>
          <cell r="P339" t="str">
            <v>Fastighetsaktiebolaget Hermius 2 AB</v>
          </cell>
          <cell r="Q339" t="str">
            <v>Fastighetsaktiebolaget Hermius 2 AB</v>
          </cell>
          <cell r="S339" t="str">
            <v>Fastighetsaktiebolaget Hermius 2 AB</v>
          </cell>
          <cell r="T339" t="str">
            <v>Westin Hotels</v>
          </cell>
        </row>
        <row r="340">
          <cell r="A340" t="str">
            <v>CT Mezzanine Funding, LLC</v>
          </cell>
          <cell r="E340">
            <v>338</v>
          </cell>
          <cell r="P340" t="str">
            <v>Fastighetsaktiebolaget Hermius 3 AB</v>
          </cell>
          <cell r="Q340" t="str">
            <v>Fastighetsaktiebolaget Hermius 3 AB</v>
          </cell>
          <cell r="S340" t="str">
            <v>Fastighetsaktiebolaget Hermius 3 AB</v>
          </cell>
          <cell r="T340" t="str">
            <v>WHR Leeds</v>
          </cell>
        </row>
        <row r="341">
          <cell r="A341" t="str">
            <v>D2 Harmony Holdings, LLC</v>
          </cell>
          <cell r="E341">
            <v>339</v>
          </cell>
          <cell r="P341" t="str">
            <v>Fastighetsaktiebolaget Hermius 4 AB</v>
          </cell>
          <cell r="Q341" t="str">
            <v>Fastighetsaktiebolaget Hermius 4 AB</v>
          </cell>
          <cell r="S341" t="str">
            <v>Fastighetsaktiebolaget Hermius 4 AB</v>
          </cell>
          <cell r="T341" t="str">
            <v>Woodtee</v>
          </cell>
        </row>
        <row r="342">
          <cell r="A342" t="str">
            <v>D2/US Holdings, LLC-St Pete</v>
          </cell>
          <cell r="E342">
            <v>340</v>
          </cell>
          <cell r="P342" t="str">
            <v>Fastighetsaktiebolaget Hermius 5 AB</v>
          </cell>
          <cell r="Q342" t="str">
            <v>Fastighetsaktiebolaget Hermius 5 AB</v>
          </cell>
          <cell r="S342" t="str">
            <v>Fastighetsaktiebolaget Hermius 5 AB</v>
          </cell>
          <cell r="T342" t="str">
            <v>Yotel Platform Investment (Global)</v>
          </cell>
        </row>
        <row r="343">
          <cell r="A343" t="str">
            <v>Daytona Beach Owner Opco, L.L.C.</v>
          </cell>
          <cell r="E343">
            <v>341</v>
          </cell>
          <cell r="P343" t="str">
            <v>Fastighetsaktiebolaget Hermius 6 AB</v>
          </cell>
          <cell r="Q343" t="str">
            <v>Fastighetsaktiebolaget Hermius 6 AB</v>
          </cell>
          <cell r="S343" t="str">
            <v>Fastighetsaktiebolaget Hermius 6 AB</v>
          </cell>
          <cell r="T343" t="str">
            <v>Yotel Real Estate Investments (Global)</v>
          </cell>
        </row>
        <row r="344">
          <cell r="A344" t="str">
            <v>Daytona Beach Owner, L.P.</v>
          </cell>
          <cell r="E344">
            <v>342</v>
          </cell>
          <cell r="P344" t="str">
            <v>Fastighetsaktiebolaget Hermius 7 AB</v>
          </cell>
          <cell r="Q344" t="str">
            <v>Fastighetsaktiebolaget Hermius 7 AB</v>
          </cell>
          <cell r="S344" t="str">
            <v>Fastighetsaktiebolaget Hermius 7 AB</v>
          </cell>
        </row>
        <row r="345">
          <cell r="A345" t="str">
            <v>Daytona Seabreeze, LLC</v>
          </cell>
          <cell r="E345">
            <v>343</v>
          </cell>
          <cell r="P345" t="str">
            <v>Fastighetsaktiebolaget Hermius 8 AB</v>
          </cell>
          <cell r="Q345" t="str">
            <v>Fastighetsaktiebolaget Hermius 8 AB</v>
          </cell>
          <cell r="S345" t="str">
            <v>Fastighetsaktiebolaget Hermius 8 AB</v>
          </cell>
        </row>
        <row r="346">
          <cell r="A346" t="str">
            <v>DC STAR GP, LLC (DEL. LLC)</v>
          </cell>
          <cell r="E346">
            <v>344</v>
          </cell>
          <cell r="P346" t="str">
            <v>Fastighetsaktiebolaget Hermius 9 AB</v>
          </cell>
          <cell r="Q346" t="str">
            <v>Fastighetsaktiebolaget Hermius 9 AB</v>
          </cell>
          <cell r="S346" t="str">
            <v>Fastighetsaktiebolaget Hermius 9 AB</v>
          </cell>
        </row>
        <row r="347">
          <cell r="A347" t="str">
            <v>DC STAR MULTIFAMILY AMBER, INC</v>
          </cell>
          <cell r="E347">
            <v>345</v>
          </cell>
          <cell r="P347" t="str">
            <v>Fastighetsaktiebolaget Hermius AB</v>
          </cell>
          <cell r="Q347" t="str">
            <v>Fastighetsaktiebolaget Hermius AB</v>
          </cell>
          <cell r="S347" t="str">
            <v>Fastighetsaktiebolaget Hermius AB</v>
          </cell>
        </row>
        <row r="348">
          <cell r="A348" t="str">
            <v>DC STAR MULTIFAMILY CLARY, INC</v>
          </cell>
          <cell r="E348">
            <v>346</v>
          </cell>
          <cell r="P348" t="str">
            <v>FBO HOLDINGS, LLC</v>
          </cell>
          <cell r="Q348" t="str">
            <v>FBO HOLDINGS, LLC</v>
          </cell>
          <cell r="S348" t="str">
            <v>FBO HOLDINGS, LLC</v>
          </cell>
        </row>
        <row r="349">
          <cell r="A349" t="str">
            <v>DC STAR MULTIFAMILY HOLDINGS, LLC</v>
          </cell>
          <cell r="E349">
            <v>347</v>
          </cell>
          <cell r="P349" t="str">
            <v>FCM Real Estate 2014</v>
          </cell>
          <cell r="Q349" t="str">
            <v>FCM Real Estate 2014</v>
          </cell>
          <cell r="S349" t="str">
            <v>FCM Real Estate 2014</v>
          </cell>
        </row>
        <row r="350">
          <cell r="A350" t="str">
            <v>DC STAR MULTIFAMILY INVESTMENT, LP</v>
          </cell>
          <cell r="E350">
            <v>348</v>
          </cell>
          <cell r="P350" t="str">
            <v>FH AZ Lender GP, LLC</v>
          </cell>
          <cell r="Q350" t="str">
            <v>FH AZ Lender GP, LLC</v>
          </cell>
          <cell r="S350" t="str">
            <v>FH AZ Lender GP, LLC</v>
          </cell>
        </row>
        <row r="351">
          <cell r="A351" t="str">
            <v>DC STAR MULTIFAMILY LORTON, INC</v>
          </cell>
          <cell r="E351">
            <v>349</v>
          </cell>
          <cell r="P351" t="str">
            <v>FH AZ Lender, LP</v>
          </cell>
          <cell r="Q351" t="str">
            <v>FH AZ Lender, LP</v>
          </cell>
          <cell r="S351" t="str">
            <v>FH AZ Lender, LP</v>
          </cell>
        </row>
        <row r="352">
          <cell r="A352" t="str">
            <v>DC STAR MULTIFAMILY REGENCY, INC</v>
          </cell>
          <cell r="E352">
            <v>350</v>
          </cell>
          <cell r="P352" t="str">
            <v>FH-Ann Arbor, LP</v>
          </cell>
          <cell r="Q352" t="str">
            <v>FH-Ann Arbor, LP</v>
          </cell>
          <cell r="S352" t="str">
            <v>FH-Ann Arbor, LP</v>
          </cell>
        </row>
        <row r="353">
          <cell r="A353" t="str">
            <v>DC STAR MULTIFAMILY RESERVE, INC</v>
          </cell>
          <cell r="E353">
            <v>351</v>
          </cell>
          <cell r="P353" t="str">
            <v>FH-Grandville, LP</v>
          </cell>
          <cell r="Q353" t="str">
            <v>FH-Grandville, LP</v>
          </cell>
          <cell r="S353" t="str">
            <v>FH-Grandville, LP</v>
          </cell>
        </row>
        <row r="354">
          <cell r="A354" t="str">
            <v>DC STAR MULTIFAMILY SADDLE, INC</v>
          </cell>
          <cell r="E354">
            <v>352</v>
          </cell>
          <cell r="P354" t="str">
            <v>FH-Hotel Fairfield, LP</v>
          </cell>
          <cell r="Q354" t="str">
            <v>FH-Hotel Fairfield, LP</v>
          </cell>
          <cell r="S354" t="str">
            <v>FH-Hotel Fairfield, LP</v>
          </cell>
        </row>
        <row r="355">
          <cell r="A355" t="str">
            <v>DC STAR MULTIFAMILY WEST, INC</v>
          </cell>
          <cell r="E355">
            <v>353</v>
          </cell>
          <cell r="P355" t="str">
            <v>FH-Hotel Holdings, LLC</v>
          </cell>
          <cell r="Q355" t="str">
            <v>FH-Hotel Holdings, LLC</v>
          </cell>
          <cell r="S355" t="str">
            <v>FH-Hotel Holdings, LLC</v>
          </cell>
        </row>
        <row r="356">
          <cell r="A356" t="str">
            <v>DCP Zeus Aggregator AB1, LP</v>
          </cell>
          <cell r="E356">
            <v>354</v>
          </cell>
          <cell r="P356" t="str">
            <v>FH-Hotel II Portfolio, LP</v>
          </cell>
          <cell r="Q356" t="str">
            <v>FH-Hotel II Portfolio, LP</v>
          </cell>
          <cell r="S356" t="str">
            <v>FH-Hotel II Portfolio, LP</v>
          </cell>
        </row>
        <row r="357">
          <cell r="A357" t="str">
            <v>DCP Zeus Aggregator AB1-M, LP</v>
          </cell>
          <cell r="E357">
            <v>355</v>
          </cell>
          <cell r="P357" t="str">
            <v>FH-Hotel Oakdale, LP</v>
          </cell>
          <cell r="Q357" t="str">
            <v>FH-Hotel Oakdale, LP</v>
          </cell>
          <cell r="S357" t="str">
            <v>FH-Hotel Oakdale, LP</v>
          </cell>
        </row>
        <row r="358">
          <cell r="A358" t="str">
            <v>DCP Zeus Aggregator AB1-S, LP</v>
          </cell>
          <cell r="E358">
            <v>356</v>
          </cell>
          <cell r="P358" t="str">
            <v>FH-Hotel South Franklin, LP</v>
          </cell>
          <cell r="Q358" t="str">
            <v>FH-Hotel South Franklin, LP</v>
          </cell>
          <cell r="S358" t="str">
            <v>FH-Hotel South Franklin, LP</v>
          </cell>
        </row>
        <row r="359">
          <cell r="A359" t="str">
            <v>DCP Zeus Aggregator AB2, LP</v>
          </cell>
          <cell r="E359">
            <v>357</v>
          </cell>
          <cell r="P359" t="str">
            <v>FH-Kokomo, LP</v>
          </cell>
          <cell r="Q359" t="str">
            <v>FH-Kokomo, LP</v>
          </cell>
          <cell r="S359" t="str">
            <v>FH-Kokomo, LP</v>
          </cell>
        </row>
        <row r="360">
          <cell r="A360" t="str">
            <v>DCP Zeus Aggregator C1-I, LP</v>
          </cell>
          <cell r="E360">
            <v>358</v>
          </cell>
          <cell r="P360" t="str">
            <v>FH-Maumee, LP</v>
          </cell>
          <cell r="Q360" t="str">
            <v>FH-Maumee, LP</v>
          </cell>
          <cell r="S360" t="str">
            <v>FH-Maumee, LP</v>
          </cell>
        </row>
        <row r="361">
          <cell r="A361" t="str">
            <v>DCP Zeus Aggregator C1-II, LP</v>
          </cell>
          <cell r="E361">
            <v>359</v>
          </cell>
          <cell r="P361" t="str">
            <v>FH-Normal, LP</v>
          </cell>
          <cell r="Q361" t="str">
            <v>FH-Normal, LP</v>
          </cell>
          <cell r="S361" t="str">
            <v>FH-Normal, LP</v>
          </cell>
        </row>
        <row r="362">
          <cell r="A362" t="str">
            <v>DCP Zeus Aggregator C2-I, LP</v>
          </cell>
          <cell r="E362">
            <v>360</v>
          </cell>
          <cell r="P362" t="str">
            <v>FH-Peoria, LP</v>
          </cell>
          <cell r="Q362" t="str">
            <v>FH-Peoria, LP</v>
          </cell>
          <cell r="S362" t="str">
            <v>FH-Peoria, LP</v>
          </cell>
        </row>
        <row r="363">
          <cell r="A363" t="str">
            <v>DCP Zeus Aggregator C2-II, LP</v>
          </cell>
          <cell r="E363">
            <v>361</v>
          </cell>
          <cell r="P363" t="str">
            <v>FH-South Bend, LP</v>
          </cell>
          <cell r="Q363" t="str">
            <v>FH-South Bend, LP</v>
          </cell>
          <cell r="S363" t="str">
            <v>FH-South Bend, LP</v>
          </cell>
        </row>
        <row r="364">
          <cell r="A364" t="str">
            <v>DCR Holdings LLC</v>
          </cell>
          <cell r="E364">
            <v>362</v>
          </cell>
          <cell r="P364" t="str">
            <v>FH-Warrenville, LP</v>
          </cell>
          <cell r="Q364" t="str">
            <v>FH-Warrenville, LP</v>
          </cell>
          <cell r="S364" t="str">
            <v>FH-Warrenville, LP</v>
          </cell>
        </row>
        <row r="365">
          <cell r="A365" t="str">
            <v>DCR Investor LLC</v>
          </cell>
          <cell r="E365">
            <v>363</v>
          </cell>
          <cell r="P365" t="str">
            <v>Firstwood Holdings Lux Sarl</v>
          </cell>
          <cell r="Q365" t="str">
            <v>Firstwood Holdings Lux Sarl</v>
          </cell>
          <cell r="S365" t="str">
            <v>Firstwood Holdings Lux Sarl</v>
          </cell>
        </row>
        <row r="366">
          <cell r="A366" t="str">
            <v>DCR Transmission Holdings LLC</v>
          </cell>
          <cell r="E366">
            <v>364</v>
          </cell>
          <cell r="P366" t="str">
            <v>Firstwood Investments Lux Sarl</v>
          </cell>
          <cell r="Q366" t="str">
            <v>Firstwood Investments Lux Sarl</v>
          </cell>
          <cell r="S366" t="str">
            <v>Firstwood Investments Lux Sarl</v>
          </cell>
        </row>
        <row r="367">
          <cell r="A367" t="str">
            <v>DCR Transmission LLC</v>
          </cell>
          <cell r="E367">
            <v>365</v>
          </cell>
          <cell r="P367" t="str">
            <v>Firstwood UK Ltd.</v>
          </cell>
          <cell r="Q367" t="str">
            <v>Firstwood UK Ltd.</v>
          </cell>
          <cell r="S367" t="str">
            <v>Firstwood UK Ltd.</v>
          </cell>
        </row>
        <row r="368">
          <cell r="A368" t="str">
            <v>De Vere Venues Group Limited</v>
          </cell>
          <cell r="E368">
            <v>366</v>
          </cell>
          <cell r="P368" t="str">
            <v>FLH PARENT, LLC</v>
          </cell>
          <cell r="Q368" t="str">
            <v>FLH PARENT, LLC</v>
          </cell>
          <cell r="S368" t="str">
            <v>FLH PARENT, LLC</v>
          </cell>
        </row>
        <row r="369">
          <cell r="A369" t="str">
            <v>De Vere Venues Limited</v>
          </cell>
          <cell r="E369">
            <v>367</v>
          </cell>
          <cell r="P369" t="str">
            <v>Forest Park Development Partners, LLC</v>
          </cell>
          <cell r="Q369" t="str">
            <v>Forest Park Development Partners, LLC</v>
          </cell>
          <cell r="S369" t="str">
            <v>Forest Park Development Partners, LLC</v>
          </cell>
        </row>
        <row r="370">
          <cell r="A370" t="str">
            <v>De Vere Venues Properties Limited</v>
          </cell>
          <cell r="E370">
            <v>368</v>
          </cell>
          <cell r="P370" t="str">
            <v>Forestar Land Holdings II, LLC</v>
          </cell>
          <cell r="Q370" t="str">
            <v>Forestar Land Holdings II, LLC</v>
          </cell>
          <cell r="S370" t="str">
            <v>Forestar Land Holdings II, LLC</v>
          </cell>
        </row>
        <row r="371">
          <cell r="A371" t="str">
            <v>De Vere Wokefield Park Limited</v>
          </cell>
          <cell r="E371">
            <v>369</v>
          </cell>
          <cell r="P371" t="str">
            <v>FORESTAR LAND HOLDINGS, LLC</v>
          </cell>
          <cell r="Q371" t="str">
            <v>FORESTAR LAND HOLDINGS, LLC</v>
          </cell>
          <cell r="S371" t="str">
            <v>FORESTAR LAND HOLDINGS, LLC</v>
          </cell>
        </row>
        <row r="372">
          <cell r="A372" t="str">
            <v>De Vere Wokefield Property Limited</v>
          </cell>
          <cell r="E372">
            <v>370</v>
          </cell>
          <cell r="P372" t="str">
            <v>Forestar Land Partners II, LLC</v>
          </cell>
          <cell r="Q372" t="str">
            <v>Forestar Land Partners II, LLC</v>
          </cell>
          <cell r="S372" t="str">
            <v>Forestar Land Partners II, LLC</v>
          </cell>
        </row>
        <row r="373">
          <cell r="A373" t="str">
            <v>De Vere Wokefield Trading Limited</v>
          </cell>
          <cell r="E373">
            <v>371</v>
          </cell>
          <cell r="P373" t="str">
            <v>Forestar Robinson Ridge, LLC</v>
          </cell>
          <cell r="Q373" t="str">
            <v>Forestar Robinson Ridge, LLC</v>
          </cell>
          <cell r="S373" t="str">
            <v>Forestar Robinson Ridge, LLC</v>
          </cell>
        </row>
        <row r="374">
          <cell r="A374" t="str">
            <v>De Vere Wychwood Park Limited</v>
          </cell>
          <cell r="E374">
            <v>372</v>
          </cell>
          <cell r="P374" t="str">
            <v>Forestar Toscana, LLC</v>
          </cell>
          <cell r="Q374" t="str">
            <v>Forestar Toscana, LLC</v>
          </cell>
          <cell r="S374" t="str">
            <v>Forestar Toscana, LLC</v>
          </cell>
        </row>
        <row r="375">
          <cell r="A375" t="str">
            <v>Debt II Austin-EOP, LP</v>
          </cell>
          <cell r="E375">
            <v>373</v>
          </cell>
          <cell r="P375" t="str">
            <v>ForInso GmbH</v>
          </cell>
          <cell r="Q375" t="str">
            <v>ForInso GmbH</v>
          </cell>
          <cell r="S375" t="str">
            <v>ForInso GmbH</v>
          </cell>
        </row>
        <row r="376">
          <cell r="A376" t="str">
            <v>Debt II Co-Invest Austin-EOP GP, LLC - GP Partner of entity</v>
          </cell>
          <cell r="E376">
            <v>374</v>
          </cell>
          <cell r="P376" t="str">
            <v>ForInso Invest GmbH c/o Balbec Capital, LP</v>
          </cell>
          <cell r="Q376" t="str">
            <v>ForInso Invest GmbH c/o Balbec Capital, LP</v>
          </cell>
          <cell r="S376" t="str">
            <v>ForInso Invest GmbH c/o Balbec Capital, LP</v>
          </cell>
        </row>
        <row r="377">
          <cell r="A377" t="str">
            <v>Debt II Co-Invest RB GP, LLC - GP Entity</v>
          </cell>
          <cell r="E377">
            <v>375</v>
          </cell>
          <cell r="P377" t="str">
            <v>Forsyth Owner 1 GP, LLC</v>
          </cell>
          <cell r="Q377" t="str">
            <v>Forsyth Owner 1 GP, LLC</v>
          </cell>
          <cell r="S377" t="str">
            <v>Forsyth Owner 1 GP, LLC</v>
          </cell>
        </row>
        <row r="378">
          <cell r="A378" t="str">
            <v>Debt II RB, LP</v>
          </cell>
          <cell r="E378">
            <v>376</v>
          </cell>
          <cell r="P378" t="str">
            <v>Forsyth Owner 1, LP</v>
          </cell>
          <cell r="Q378" t="str">
            <v>Forsyth Owner 1, LP</v>
          </cell>
          <cell r="S378" t="str">
            <v>Forsyth Owner 1, LP</v>
          </cell>
        </row>
        <row r="379">
          <cell r="A379" t="str">
            <v>Debt-U Austin-EOP, L.P.</v>
          </cell>
          <cell r="E379">
            <v>377</v>
          </cell>
          <cell r="P379" t="str">
            <v>Forsyth Owner 2 GP, LLC</v>
          </cell>
          <cell r="Q379" t="str">
            <v>Forsyth Owner 2 GP, LLC</v>
          </cell>
          <cell r="S379" t="str">
            <v>Forsyth Owner 2 GP, LLC</v>
          </cell>
        </row>
        <row r="380">
          <cell r="A380" t="str">
            <v>Debt-U ESH, L.P.</v>
          </cell>
          <cell r="E380">
            <v>378</v>
          </cell>
          <cell r="P380" t="str">
            <v>Forsyth Owner 2, LP</v>
          </cell>
          <cell r="Q380" t="str">
            <v>Forsyth Owner 2, LP</v>
          </cell>
          <cell r="S380" t="str">
            <v>Forsyth Owner 2, LP</v>
          </cell>
        </row>
        <row r="381">
          <cell r="A381" t="str">
            <v>Debt-U GP, L.L.C.- GP Entity</v>
          </cell>
          <cell r="E381">
            <v>379</v>
          </cell>
          <cell r="P381" t="str">
            <v>Forsyth Owner 3 GP, LLC</v>
          </cell>
          <cell r="Q381" t="str">
            <v>Forsyth Owner 3 GP, LLC</v>
          </cell>
          <cell r="S381" t="str">
            <v>Forsyth Owner 3 GP, LLC</v>
          </cell>
        </row>
        <row r="382">
          <cell r="A382" t="str">
            <v>Debt-U RB GP, L.L.C. - GP Entity</v>
          </cell>
          <cell r="E382">
            <v>380</v>
          </cell>
          <cell r="P382" t="str">
            <v>Forsyth Owner 3, LP</v>
          </cell>
          <cell r="Q382" t="str">
            <v>Forsyth Owner 3, LP</v>
          </cell>
          <cell r="S382" t="str">
            <v>Forsyth Owner 3, LP</v>
          </cell>
        </row>
        <row r="383">
          <cell r="A383" t="str">
            <v>Debt-U RB, L.P.</v>
          </cell>
          <cell r="E383">
            <v>381</v>
          </cell>
          <cell r="P383" t="str">
            <v>Forsyth Owner 4 GP, LLC</v>
          </cell>
          <cell r="Q383" t="str">
            <v>Forsyth Owner 4 GP, LLC</v>
          </cell>
          <cell r="S383" t="str">
            <v>Forsyth Owner 4 GP, LLC</v>
          </cell>
        </row>
        <row r="384">
          <cell r="A384" t="str">
            <v>DELTA</v>
          </cell>
          <cell r="E384">
            <v>382</v>
          </cell>
          <cell r="P384" t="str">
            <v>Forsyth Owner 4, LP</v>
          </cell>
          <cell r="Q384" t="str">
            <v>Forsyth Owner 4, LP</v>
          </cell>
          <cell r="S384" t="str">
            <v>Forsyth Owner 4, LP</v>
          </cell>
        </row>
        <row r="385">
          <cell r="A385" t="str">
            <v>DELUCA</v>
          </cell>
          <cell r="E385">
            <v>383</v>
          </cell>
          <cell r="P385" t="str">
            <v>Forvaltningsbolaget Predio 12 KB</v>
          </cell>
          <cell r="Q385" t="str">
            <v>Forvaltningsbolaget Predio 12 KB</v>
          </cell>
          <cell r="S385" t="str">
            <v>Forvaltningsbolaget Predio 12 KB</v>
          </cell>
        </row>
        <row r="386">
          <cell r="A386" t="str">
            <v>DENVER CLUB</v>
          </cell>
          <cell r="E386">
            <v>384</v>
          </cell>
          <cell r="P386" t="str">
            <v>FOUNTAIN CROSSING, LLC</v>
          </cell>
          <cell r="Q386" t="str">
            <v>FOUNTAIN CROSSING, LLC</v>
          </cell>
          <cell r="S386" t="str">
            <v>FOUNTAIN CROSSING, LLC</v>
          </cell>
        </row>
        <row r="387">
          <cell r="A387" t="str">
            <v>DESAROLLO TURISTICO S/K CAO SAN LUCAS HOLDINGS</v>
          </cell>
          <cell r="E387">
            <v>385</v>
          </cell>
          <cell r="P387" t="str">
            <v>Four Pillars Hotels Limited</v>
          </cell>
          <cell r="Q387" t="str">
            <v>Four Pillars Hotels Limited</v>
          </cell>
          <cell r="S387" t="str">
            <v>Four Pillars Hotels Limited</v>
          </cell>
        </row>
        <row r="388">
          <cell r="A388" t="str">
            <v>DIC Starwood Immobilien GMBH</v>
          </cell>
          <cell r="E388">
            <v>386</v>
          </cell>
          <cell r="P388" t="str">
            <v>Framework Inversiones 2014, SL</v>
          </cell>
          <cell r="Q388" t="str">
            <v>Framework Inversiones 2014, SL</v>
          </cell>
          <cell r="S388" t="str">
            <v>Framework Inversiones 2014, SL</v>
          </cell>
        </row>
        <row r="389">
          <cell r="A389" t="str">
            <v>Dighton Power, LLC</v>
          </cell>
          <cell r="E389">
            <v>387</v>
          </cell>
          <cell r="P389" t="str">
            <v>Franklin Park Parcels LLC</v>
          </cell>
          <cell r="Q389" t="str">
            <v>Franklin Park Parcels LLC</v>
          </cell>
          <cell r="S389" t="str">
            <v>Franklin Park Parcels LLC</v>
          </cell>
        </row>
        <row r="390">
          <cell r="A390" t="str">
            <v>DPH HARMONY, LLC</v>
          </cell>
          <cell r="E390">
            <v>388</v>
          </cell>
          <cell r="P390" t="str">
            <v>Gabriel Politzer</v>
          </cell>
          <cell r="Q390" t="str">
            <v>Gabriel Politzer</v>
          </cell>
          <cell r="S390" t="str">
            <v>Gabriel Politzer</v>
          </cell>
        </row>
        <row r="391">
          <cell r="A391" t="str">
            <v>DPH SHEPARDS POINT, LLC</v>
          </cell>
          <cell r="E391">
            <v>389</v>
          </cell>
          <cell r="P391" t="str">
            <v>Gangkhar Fund I (sub-fund)</v>
          </cell>
          <cell r="Q391" t="str">
            <v>Gangkhar Fund I (sub-fund)</v>
          </cell>
          <cell r="S391" t="str">
            <v>Gangkhar Fund I (sub-fund)</v>
          </cell>
        </row>
        <row r="392">
          <cell r="A392" t="str">
            <v>DTBR</v>
          </cell>
          <cell r="E392">
            <v>390</v>
          </cell>
          <cell r="P392" t="str">
            <v>Gangkhar plc (QIF)</v>
          </cell>
          <cell r="Q392" t="str">
            <v>Gangkhar plc (QIF)</v>
          </cell>
          <cell r="S392" t="str">
            <v>Gangkhar plc (QIF)</v>
          </cell>
        </row>
        <row r="393">
          <cell r="A393" t="str">
            <v>Dubois Pillet SNC</v>
          </cell>
          <cell r="E393">
            <v>391</v>
          </cell>
          <cell r="P393" t="str">
            <v>Gausson SNC</v>
          </cell>
          <cell r="Q393" t="str">
            <v>Gausson SNC</v>
          </cell>
          <cell r="S393" t="str">
            <v>Gausson SNC</v>
          </cell>
        </row>
        <row r="394">
          <cell r="A394" t="str">
            <v>DUCSTAR HOLDINGS, LLC</v>
          </cell>
          <cell r="E394">
            <v>392</v>
          </cell>
          <cell r="P394" t="str">
            <v>Gemini PRP Investor, LLC</v>
          </cell>
          <cell r="Q394" t="str">
            <v>Gemini PRP Investor, LLC</v>
          </cell>
          <cell r="S394" t="str">
            <v>Gemini PRP Investor, LLC</v>
          </cell>
        </row>
        <row r="395">
          <cell r="A395" t="str">
            <v>DVV Holdco Limited</v>
          </cell>
          <cell r="E395">
            <v>393</v>
          </cell>
          <cell r="P395" t="str">
            <v>Genga Neptune Investors, LLC</v>
          </cell>
          <cell r="Q395" t="str">
            <v>Genga Neptune Investors, LLC</v>
          </cell>
          <cell r="S395" t="str">
            <v>Genga Neptune Investors, LLC</v>
          </cell>
        </row>
        <row r="396">
          <cell r="A396" t="str">
            <v>DVV Investco Limited</v>
          </cell>
          <cell r="E396">
            <v>394</v>
          </cell>
          <cell r="P396" t="str">
            <v>George Hotel Investments Limited</v>
          </cell>
          <cell r="Q396" t="str">
            <v>George Hotel Investments Limited</v>
          </cell>
          <cell r="S396" t="str">
            <v>George Hotel Investments Limited</v>
          </cell>
        </row>
        <row r="397">
          <cell r="A397" t="str">
            <v>Eagle Lodge Mammoth, LLC</v>
          </cell>
          <cell r="E397">
            <v>395</v>
          </cell>
          <cell r="P397" t="str">
            <v>GEORGETOWN DEVELOPMENT LLC</v>
          </cell>
          <cell r="Q397" t="str">
            <v>GEORGETOWN DEVELOPMENT LLC</v>
          </cell>
          <cell r="S397" t="str">
            <v>GEORGETOWN DEVELOPMENT LLC</v>
          </cell>
        </row>
        <row r="398">
          <cell r="A398" t="str">
            <v>Eagle's Point</v>
          </cell>
          <cell r="E398">
            <v>396</v>
          </cell>
          <cell r="P398" t="str">
            <v>GILLESPIE</v>
          </cell>
          <cell r="Q398" t="str">
            <v>GILLESPIE</v>
          </cell>
          <cell r="S398" t="str">
            <v>GILLESPIE</v>
          </cell>
        </row>
        <row r="399">
          <cell r="A399" t="str">
            <v>East Pointe Partners, LLC</v>
          </cell>
          <cell r="E399">
            <v>397</v>
          </cell>
          <cell r="P399" t="str">
            <v>GLL XVI, LLC</v>
          </cell>
          <cell r="Q399" t="str">
            <v>GLL XVI, LLC</v>
          </cell>
          <cell r="S399" t="str">
            <v>GLL XVI, LLC</v>
          </cell>
        </row>
        <row r="400">
          <cell r="A400" t="str">
            <v>Eastwood Hall Properties Limited</v>
          </cell>
          <cell r="E400">
            <v>398</v>
          </cell>
          <cell r="P400" t="str">
            <v>Global Hospitality Capital II, LP</v>
          </cell>
          <cell r="Q400" t="str">
            <v>Global Hospitality Capital II, LP</v>
          </cell>
          <cell r="S400" t="str">
            <v>Global Hospitality Capital II, LP</v>
          </cell>
        </row>
        <row r="401">
          <cell r="A401" t="str">
            <v>Eden Holdings Sarl</v>
          </cell>
          <cell r="E401">
            <v>399</v>
          </cell>
          <cell r="P401" t="str">
            <v>GLOBAL OPPORTUNITY FUND VIII FIP, L.L.C.</v>
          </cell>
          <cell r="Q401" t="str">
            <v>GLOBAL OPPORTUNITY FUND VIII FIP, L.L.C.</v>
          </cell>
          <cell r="S401" t="str">
            <v>GLOBAL OPPORTUNITY FUND VIII FIP, L.L.C.</v>
          </cell>
        </row>
        <row r="402">
          <cell r="A402" t="str">
            <v>Eden Investment 1 Sarl</v>
          </cell>
          <cell r="E402">
            <v>400</v>
          </cell>
          <cell r="P402" t="str">
            <v>GLOBAL OPPORTUNITY FUND VIII-J FIP, L.L.C.</v>
          </cell>
          <cell r="Q402" t="str">
            <v>GLOBAL OPPORTUNITY FUND VIII-J FIP, L.L.C.</v>
          </cell>
          <cell r="S402" t="str">
            <v>GLOBAL OPPORTUNITY FUND VIII-J FIP, L.L.C.</v>
          </cell>
        </row>
        <row r="403">
          <cell r="A403" t="str">
            <v>Eden Investment 2 Sarl</v>
          </cell>
          <cell r="E403">
            <v>401</v>
          </cell>
          <cell r="P403" t="str">
            <v>Grand Central Hotel Company Limited</v>
          </cell>
          <cell r="Q403" t="str">
            <v>Grand Central Hotel Company Limited</v>
          </cell>
          <cell r="S403" t="str">
            <v>Grand Central Hotel Company Limited</v>
          </cell>
        </row>
        <row r="404">
          <cell r="A404" t="str">
            <v>Eden JV LP</v>
          </cell>
          <cell r="E404">
            <v>402</v>
          </cell>
          <cell r="P404" t="str">
            <v>Grand Hotel Berlin Betriebs GmbH</v>
          </cell>
          <cell r="Q404" t="str">
            <v>Grand Hotel Berlin Betriebs GmbH</v>
          </cell>
          <cell r="S404" t="str">
            <v>Grand Hotel Berlin Betriebs GmbH</v>
          </cell>
        </row>
        <row r="405">
          <cell r="A405" t="str">
            <v>Edinburgh Hotel Limited</v>
          </cell>
          <cell r="E405">
            <v>403</v>
          </cell>
          <cell r="P405" t="str">
            <v>GREC Holdings, LLC</v>
          </cell>
          <cell r="Q405" t="str">
            <v>GREC Holdings, LLC</v>
          </cell>
          <cell r="S405" t="str">
            <v>GREC Holdings, LLC</v>
          </cell>
        </row>
        <row r="406">
          <cell r="A406" t="str">
            <v>EGS 2012 Holdings, LLC</v>
          </cell>
          <cell r="E406">
            <v>404</v>
          </cell>
          <cell r="P406" t="str">
            <v>GREC Investment, Inc.</v>
          </cell>
          <cell r="Q406" t="str">
            <v>GREC Investment, Inc.</v>
          </cell>
          <cell r="S406" t="str">
            <v>GREC Investment, Inc.</v>
          </cell>
        </row>
        <row r="407">
          <cell r="A407" t="str">
            <v>El Dorado Holdings GP, LLC</v>
          </cell>
          <cell r="E407">
            <v>405</v>
          </cell>
          <cell r="P407" t="str">
            <v>GREEN</v>
          </cell>
          <cell r="Q407" t="str">
            <v>GREEN</v>
          </cell>
          <cell r="S407" t="str">
            <v>GREEN</v>
          </cell>
        </row>
        <row r="408">
          <cell r="A408" t="str">
            <v>El Dorado Office 1 GP, LLC</v>
          </cell>
          <cell r="E408">
            <v>406</v>
          </cell>
          <cell r="P408" t="str">
            <v>Green River (GP) Limited</v>
          </cell>
          <cell r="Q408" t="str">
            <v>Green River (GP) Limited</v>
          </cell>
          <cell r="S408" t="str">
            <v>Green River (GP) Limited</v>
          </cell>
        </row>
        <row r="409">
          <cell r="A409" t="str">
            <v>El Dorado Office 1, LP</v>
          </cell>
          <cell r="E409">
            <v>407</v>
          </cell>
          <cell r="P409" t="str">
            <v>Greenhouse Holdings, LLC</v>
          </cell>
          <cell r="Q409" t="str">
            <v>Greenhouse Holdings, LLC</v>
          </cell>
          <cell r="S409" t="str">
            <v>Greenhouse Holdings, LLC</v>
          </cell>
        </row>
        <row r="410">
          <cell r="A410" t="str">
            <v>El Dorado Office 2 GP, LLC</v>
          </cell>
          <cell r="E410">
            <v>408</v>
          </cell>
          <cell r="P410" t="str">
            <v>Greenwich/Calpeak Managers, LLC</v>
          </cell>
          <cell r="Q410" t="str">
            <v>Greenwich/Calpeak Managers, LLC</v>
          </cell>
          <cell r="S410" t="str">
            <v>Greenwich/Calpeak Managers, LLC</v>
          </cell>
        </row>
        <row r="411">
          <cell r="A411" t="str">
            <v>El Dorado Office 2, LP</v>
          </cell>
          <cell r="E411">
            <v>409</v>
          </cell>
          <cell r="P411" t="str">
            <v>GT CO INVEST HOLDINGS LLC</v>
          </cell>
          <cell r="Q411" t="str">
            <v>GT CO INVEST HOLDINGS LLC</v>
          </cell>
          <cell r="S411" t="str">
            <v>GT CO INVEST HOLDINGS LLC</v>
          </cell>
        </row>
        <row r="412">
          <cell r="A412" t="str">
            <v>El Dorado Office 3 GP, LLC</v>
          </cell>
          <cell r="E412">
            <v>410</v>
          </cell>
          <cell r="P412" t="str">
            <v>GT Co-Invest Holdings, LLC</v>
          </cell>
          <cell r="Q412" t="str">
            <v>GT Co-Invest Holdings, LLC</v>
          </cell>
          <cell r="S412" t="str">
            <v>GT Co-Invest Holdings, LLC</v>
          </cell>
        </row>
        <row r="413">
          <cell r="A413" t="str">
            <v>El Dorado Office 3, LP</v>
          </cell>
          <cell r="E413">
            <v>411</v>
          </cell>
          <cell r="P413" t="str">
            <v>Gyann Capital, LLC</v>
          </cell>
          <cell r="Q413" t="str">
            <v>Gyann Capital, LLC</v>
          </cell>
          <cell r="S413" t="str">
            <v>Gyann Capital, LLC</v>
          </cell>
        </row>
        <row r="414">
          <cell r="A414" t="str">
            <v>El Dorado Ventures, LP</v>
          </cell>
          <cell r="E414">
            <v>412</v>
          </cell>
          <cell r="P414" t="str">
            <v>H H LP, LLC</v>
          </cell>
          <cell r="Q414" t="str">
            <v>H H LP, LLC</v>
          </cell>
          <cell r="S414" t="str">
            <v>H H LP, LLC</v>
          </cell>
        </row>
        <row r="415">
          <cell r="A415" t="str">
            <v>Elm Park Development Management Ltd</v>
          </cell>
          <cell r="E415">
            <v>413</v>
          </cell>
          <cell r="P415" t="str">
            <v>H2-GT Holdings, LLC</v>
          </cell>
          <cell r="Q415" t="str">
            <v>H2-GT Holdings, LLC</v>
          </cell>
          <cell r="S415" t="str">
            <v>H2-GT Holdings, LLC</v>
          </cell>
        </row>
        <row r="416">
          <cell r="A416" t="str">
            <v>Elm Real Estate Investments</v>
          </cell>
          <cell r="E416">
            <v>414</v>
          </cell>
          <cell r="P416" t="str">
            <v>Hacienda Resi Unit Holdings, LLC</v>
          </cell>
          <cell r="Q416" t="str">
            <v>Hacienda Resi Unit Holdings, LLC</v>
          </cell>
          <cell r="S416" t="str">
            <v>Hacienda Resi Unit Holdings, LLC</v>
          </cell>
        </row>
        <row r="417">
          <cell r="A417" t="str">
            <v>ELY WALKER RESIDENTIAL</v>
          </cell>
          <cell r="E417">
            <v>415</v>
          </cell>
          <cell r="P417" t="str">
            <v>Hacienda Resi Unit Owner S. De R.L. de C.V.</v>
          </cell>
          <cell r="Q417" t="str">
            <v>Hacienda Resi Unit Owner S. De R.L. de C.V.</v>
          </cell>
          <cell r="S417" t="str">
            <v>Hacienda Resi Unit Owner S. De R.L. de C.V.</v>
          </cell>
        </row>
        <row r="418">
          <cell r="A418" t="str">
            <v>EMPIRE CENTER SBI, LLC</v>
          </cell>
          <cell r="E418">
            <v>416</v>
          </cell>
          <cell r="P418" t="str">
            <v>Hadrian Bidco 1 Limited</v>
          </cell>
          <cell r="Q418" t="str">
            <v>Hadrian Bidco 1 Limited</v>
          </cell>
          <cell r="S418" t="str">
            <v>Hadrian Bidco 1 Limited</v>
          </cell>
        </row>
        <row r="419">
          <cell r="A419" t="str">
            <v>Employees' Retirement System of the State of Hawaii</v>
          </cell>
          <cell r="E419">
            <v>417</v>
          </cell>
          <cell r="P419" t="str">
            <v>Hadrian Bidco 2 Limited</v>
          </cell>
          <cell r="Q419" t="str">
            <v>Hadrian Bidco 2 Limited</v>
          </cell>
          <cell r="S419" t="str">
            <v>Hadrian Bidco 2 Limited</v>
          </cell>
        </row>
        <row r="420">
          <cell r="A420" t="str">
            <v>Enclave at Cityview</v>
          </cell>
          <cell r="E420">
            <v>418</v>
          </cell>
          <cell r="P420" t="str">
            <v>Hadrian Bidco Limited</v>
          </cell>
          <cell r="Q420" t="str">
            <v>Hadrian Bidco Limited</v>
          </cell>
          <cell r="S420" t="str">
            <v>Hadrian Bidco Limited</v>
          </cell>
        </row>
        <row r="421">
          <cell r="A421" t="str">
            <v>Energy Investor Relations</v>
          </cell>
          <cell r="E421">
            <v>419</v>
          </cell>
          <cell r="P421" t="str">
            <v>Hadrian Tradeco Limited</v>
          </cell>
          <cell r="Q421" t="str">
            <v>Hadrian Tradeco Limited</v>
          </cell>
          <cell r="S421" t="str">
            <v>Hadrian Tradeco Limited</v>
          </cell>
        </row>
        <row r="422">
          <cell r="A422" t="str">
            <v>EPW Grantor Retained Annuity Trust #2 2004</v>
          </cell>
          <cell r="E422">
            <v>420</v>
          </cell>
          <cell r="P422" t="str">
            <v>HAP Property Owner GP, LLC</v>
          </cell>
          <cell r="Q422" t="str">
            <v>HAP Property Owner GP, LLC</v>
          </cell>
          <cell r="S422" t="str">
            <v>HAP Property Owner GP, LLC</v>
          </cell>
        </row>
        <row r="423">
          <cell r="A423" t="str">
            <v>EQR-Oak Mill, L.L.C.</v>
          </cell>
          <cell r="E423">
            <v>421</v>
          </cell>
          <cell r="P423" t="str">
            <v>HAP Property Owner, LP</v>
          </cell>
          <cell r="Q423" t="str">
            <v>HAP Property Owner, LP</v>
          </cell>
          <cell r="S423" t="str">
            <v>HAP Property Owner, LP</v>
          </cell>
        </row>
        <row r="424">
          <cell r="A424" t="str">
            <v>EQR-Oaks at Falls Church, L.L.C.</v>
          </cell>
          <cell r="E424">
            <v>422</v>
          </cell>
          <cell r="P424" t="str">
            <v>HARBORSIDE</v>
          </cell>
          <cell r="Q424" t="str">
            <v>HARBORSIDE</v>
          </cell>
          <cell r="S424" t="str">
            <v>HARBORSIDE</v>
          </cell>
        </row>
        <row r="425">
          <cell r="A425" t="str">
            <v>ERLICH-KAMIENNY</v>
          </cell>
          <cell r="E425">
            <v>423</v>
          </cell>
          <cell r="P425" t="str">
            <v>Hartford HealthCare Corporation Definited Benefit Master Trust</v>
          </cell>
          <cell r="Q425" t="str">
            <v>Hartford HealthCare Corporation Definited Benefit Master Trust</v>
          </cell>
          <cell r="S425" t="str">
            <v>Hartford HealthCare Corporation Definited Benefit Master Trust</v>
          </cell>
        </row>
        <row r="426">
          <cell r="A426" t="str">
            <v>ES Multi Holdings GP, LLC</v>
          </cell>
          <cell r="E426">
            <v>424</v>
          </cell>
          <cell r="P426" t="str">
            <v>Hartford HealthCare Endowment, LLC</v>
          </cell>
          <cell r="Q426" t="str">
            <v>Hartford HealthCare Endowment, LLC</v>
          </cell>
          <cell r="S426" t="str">
            <v>Hartford HealthCare Endowment, LLC</v>
          </cell>
        </row>
        <row r="427">
          <cell r="A427" t="str">
            <v>ES Multi Holdings LP</v>
          </cell>
          <cell r="E427">
            <v>425</v>
          </cell>
          <cell r="P427" t="str">
            <v>Hawkstone Bidco Limited</v>
          </cell>
          <cell r="Q427" t="str">
            <v>Hawkstone Bidco Limited</v>
          </cell>
          <cell r="S427" t="str">
            <v>Hawkstone Bidco Limited</v>
          </cell>
        </row>
        <row r="428">
          <cell r="A428" t="str">
            <v>ES Multi Property Owner GP, LLC</v>
          </cell>
          <cell r="E428">
            <v>426</v>
          </cell>
          <cell r="P428" t="str">
            <v>Hawkstone Park Limited</v>
          </cell>
          <cell r="Q428" t="str">
            <v>Hawkstone Park Limited</v>
          </cell>
          <cell r="S428" t="str">
            <v>Hawkstone Park Limited</v>
          </cell>
        </row>
        <row r="429">
          <cell r="A429" t="str">
            <v>ES Multi Property Owner, LP</v>
          </cell>
          <cell r="E429">
            <v>427</v>
          </cell>
          <cell r="P429" t="str">
            <v>Hayley Conference Centres Acquisitions Limited</v>
          </cell>
          <cell r="Q429" t="str">
            <v>Hayley Conference Centres Acquisitions Limited</v>
          </cell>
          <cell r="S429" t="str">
            <v>Hayley Conference Centres Acquisitions Limited</v>
          </cell>
        </row>
        <row r="430">
          <cell r="A430" t="str">
            <v>ES Solar NJ-8, LLC</v>
          </cell>
          <cell r="E430">
            <v>428</v>
          </cell>
          <cell r="P430" t="str">
            <v>Hayley Conference Centres Enterprise Limited</v>
          </cell>
          <cell r="Q430" t="str">
            <v>Hayley Conference Centres Enterprise Limited</v>
          </cell>
          <cell r="S430" t="str">
            <v>Hayley Conference Centres Enterprise Limited</v>
          </cell>
        </row>
        <row r="431">
          <cell r="A431" t="str">
            <v>Esplanade Apartments, LLC</v>
          </cell>
          <cell r="E431">
            <v>429</v>
          </cell>
          <cell r="P431" t="str">
            <v>Hayley Conference Centres France SAS</v>
          </cell>
          <cell r="Q431" t="str">
            <v>Hayley Conference Centres France SAS</v>
          </cell>
          <cell r="S431" t="str">
            <v>Hayley Conference Centres France SAS</v>
          </cell>
        </row>
        <row r="432">
          <cell r="A432" t="str">
            <v>Ettington Chase Properties Limited</v>
          </cell>
          <cell r="E432">
            <v>430</v>
          </cell>
          <cell r="P432" t="str">
            <v>Hayley Conference Centres Group Limited</v>
          </cell>
          <cell r="Q432" t="str">
            <v>Hayley Conference Centres Group Limited</v>
          </cell>
          <cell r="S432" t="str">
            <v>Hayley Conference Centres Group Limited</v>
          </cell>
        </row>
        <row r="433">
          <cell r="A433" t="str">
            <v>Euro Eco Hotel France SAS</v>
          </cell>
          <cell r="E433">
            <v>431</v>
          </cell>
          <cell r="P433" t="str">
            <v>Hayley Conference Centres Holdings Limited</v>
          </cell>
          <cell r="Q433" t="str">
            <v>Hayley Conference Centres Holdings Limited</v>
          </cell>
          <cell r="S433" t="str">
            <v>Hayley Conference Centres Holdings Limited</v>
          </cell>
        </row>
        <row r="434">
          <cell r="A434" t="str">
            <v>Euro Eco Hotels Belgium SPRL</v>
          </cell>
          <cell r="E434">
            <v>432</v>
          </cell>
          <cell r="P434" t="str">
            <v>Hayley Conference Centres Limited</v>
          </cell>
          <cell r="Q434" t="str">
            <v>Hayley Conference Centres Limited</v>
          </cell>
          <cell r="S434" t="str">
            <v>Hayley Conference Centres Limited</v>
          </cell>
        </row>
        <row r="435">
          <cell r="A435" t="str">
            <v>EVANSTON PLAZA LLC</v>
          </cell>
          <cell r="E435">
            <v>433</v>
          </cell>
          <cell r="P435" t="str">
            <v>Hazleton Generation LLC</v>
          </cell>
          <cell r="Q435" t="str">
            <v>Hazleton Generation LLC</v>
          </cell>
          <cell r="S435" t="str">
            <v>Hazleton Generation LLC</v>
          </cell>
        </row>
        <row r="436">
          <cell r="A436" t="str">
            <v>EVANSTON PLAZA SBI, LLC</v>
          </cell>
          <cell r="E436">
            <v>434</v>
          </cell>
          <cell r="P436" t="str">
            <v>Hazleton Holdco LLC</v>
          </cell>
          <cell r="Q436" t="str">
            <v>Hazleton Holdco LLC</v>
          </cell>
          <cell r="S436" t="str">
            <v>Hazleton Holdco LLC</v>
          </cell>
        </row>
        <row r="437">
          <cell r="A437" t="str">
            <v>EW RESIDENTIAL SBI, LLC</v>
          </cell>
          <cell r="E437">
            <v>435</v>
          </cell>
          <cell r="P437" t="str">
            <v>HCC Group Properties Limited</v>
          </cell>
          <cell r="Q437" t="str">
            <v>HCC Group Properties Limited</v>
          </cell>
          <cell r="S437" t="str">
            <v>HCC Group Properties Limited</v>
          </cell>
        </row>
        <row r="438">
          <cell r="A438" t="str">
            <v>Fairway Apartment Partners, LLC</v>
          </cell>
          <cell r="E438">
            <v>436</v>
          </cell>
          <cell r="P438" t="str">
            <v>HCC Properties Limited</v>
          </cell>
          <cell r="Q438" t="str">
            <v>HCC Properties Limited</v>
          </cell>
          <cell r="S438" t="str">
            <v>HCC Properties Limited</v>
          </cell>
        </row>
        <row r="439">
          <cell r="A439" t="str">
            <v>Fairway on the Park</v>
          </cell>
          <cell r="E439">
            <v>437</v>
          </cell>
          <cell r="P439" t="str">
            <v>HCCAH Limited</v>
          </cell>
          <cell r="Q439" t="str">
            <v>HCCAH Limited</v>
          </cell>
          <cell r="S439" t="str">
            <v>HCCAH Limited</v>
          </cell>
        </row>
        <row r="440">
          <cell r="A440" t="str">
            <v>Fairways Cave Creek, L.P.</v>
          </cell>
          <cell r="E440">
            <v>438</v>
          </cell>
          <cell r="P440" t="str">
            <v>HCCBH Limited</v>
          </cell>
          <cell r="Q440" t="str">
            <v>HCCBH Limited</v>
          </cell>
          <cell r="S440" t="str">
            <v>HCCBH Limited</v>
          </cell>
        </row>
        <row r="441">
          <cell r="A441" t="str">
            <v>Falconhead Capital Partners II AIV (Offshore), LP</v>
          </cell>
          <cell r="E441">
            <v>439</v>
          </cell>
          <cell r="P441" t="str">
            <v>Heritage Fields, LLC</v>
          </cell>
          <cell r="Q441" t="str">
            <v>Heritage Fields, LLC</v>
          </cell>
          <cell r="S441" t="str">
            <v>Heritage Fields, LLC</v>
          </cell>
        </row>
        <row r="442">
          <cell r="A442" t="str">
            <v>Falconhead Capital Partners II AIV NYDJ, LP</v>
          </cell>
          <cell r="E442">
            <v>440</v>
          </cell>
          <cell r="P442" t="str">
            <v>Hermitage SNC</v>
          </cell>
          <cell r="Q442" t="str">
            <v>Hermitage SNC</v>
          </cell>
          <cell r="S442" t="str">
            <v>Hermitage SNC</v>
          </cell>
        </row>
        <row r="443">
          <cell r="A443" t="str">
            <v>Falconhead Capital Partners II GPSI AIV, LP</v>
          </cell>
          <cell r="E443">
            <v>441</v>
          </cell>
          <cell r="P443" t="str">
            <v>HHM LP</v>
          </cell>
          <cell r="Q443" t="str">
            <v>HHM LP</v>
          </cell>
          <cell r="S443" t="str">
            <v>HHM LP</v>
          </cell>
        </row>
        <row r="444">
          <cell r="A444" t="str">
            <v>Falconhead Capital Partners II, LP</v>
          </cell>
          <cell r="E444">
            <v>442</v>
          </cell>
          <cell r="P444" t="str">
            <v>Highgrove Center LLC</v>
          </cell>
          <cell r="Q444" t="str">
            <v>Highgrove Center LLC</v>
          </cell>
          <cell r="S444" t="str">
            <v>Highgrove Center LLC</v>
          </cell>
        </row>
        <row r="445">
          <cell r="A445" t="str">
            <v>Farmborough PropCo Lux Sarl</v>
          </cell>
          <cell r="E445">
            <v>443</v>
          </cell>
          <cell r="P445" t="str">
            <v>HighGrove Investors, LLC</v>
          </cell>
          <cell r="Q445" t="str">
            <v>HighGrove Investors, LLC</v>
          </cell>
          <cell r="S445" t="str">
            <v>HighGrove Investors, LLC</v>
          </cell>
        </row>
        <row r="446">
          <cell r="A446" t="str">
            <v>Farmington Investments Sp Zoo</v>
          </cell>
          <cell r="E446">
            <v>444</v>
          </cell>
          <cell r="P446" t="str">
            <v>HOMER GLEN AMBER SBI, LLC</v>
          </cell>
          <cell r="Q446" t="str">
            <v>HOMER GLEN AMBER SBI, LLC</v>
          </cell>
          <cell r="S446" t="str">
            <v>HOMER GLEN AMBER SBI, LLC</v>
          </cell>
        </row>
        <row r="447">
          <cell r="A447" t="str">
            <v>Farnborough InvesCo Lux Sarl</v>
          </cell>
          <cell r="E447">
            <v>445</v>
          </cell>
          <cell r="P447" t="str">
            <v>Horwood House Properties Limited</v>
          </cell>
          <cell r="Q447" t="str">
            <v>Horwood House Properties Limited</v>
          </cell>
          <cell r="S447" t="str">
            <v>Horwood House Properties Limited</v>
          </cell>
        </row>
        <row r="448">
          <cell r="A448" t="str">
            <v>Fastighetsaktiebolaget Hermius 1 AB</v>
          </cell>
          <cell r="E448">
            <v>446</v>
          </cell>
          <cell r="P448" t="str">
            <v>Hotel Acquisition Division of SCO</v>
          </cell>
          <cell r="Q448" t="str">
            <v>Hotel Acquisition Division of SCO</v>
          </cell>
          <cell r="S448" t="str">
            <v>Hotel Acquisition Division of SCO</v>
          </cell>
        </row>
        <row r="449">
          <cell r="A449" t="str">
            <v>Fastighetsaktiebolaget Hermius 10 AB</v>
          </cell>
          <cell r="E449">
            <v>447</v>
          </cell>
          <cell r="P449" t="str">
            <v>Hotel Atlanta GP, LLC</v>
          </cell>
          <cell r="Q449" t="str">
            <v>Hotel Atlanta GP, LLC</v>
          </cell>
          <cell r="S449" t="str">
            <v>Hotel Atlanta GP, LLC</v>
          </cell>
        </row>
        <row r="450">
          <cell r="A450" t="str">
            <v>Fastighetsaktiebolaget Hermius 11 AB</v>
          </cell>
          <cell r="E450">
            <v>448</v>
          </cell>
          <cell r="P450" t="str">
            <v>Hotel Atlanta, LP</v>
          </cell>
          <cell r="Q450" t="str">
            <v>Hotel Atlanta, LP</v>
          </cell>
          <cell r="S450" t="str">
            <v>Hotel Atlanta, LP</v>
          </cell>
        </row>
        <row r="451">
          <cell r="A451" t="str">
            <v>Fastighetsaktiebolaget Hermius 12 AB</v>
          </cell>
          <cell r="E451">
            <v>449</v>
          </cell>
          <cell r="P451" t="str">
            <v>Hotel Bellevue Dresden Betriebs GmbH</v>
          </cell>
          <cell r="Q451" t="str">
            <v>Hotel Bellevue Dresden Betriebs GmbH</v>
          </cell>
          <cell r="S451" t="str">
            <v>Hotel Bellevue Dresden Betriebs GmbH</v>
          </cell>
        </row>
        <row r="452">
          <cell r="A452" t="str">
            <v>Fastighetsaktiebolaget Hermius 13 AB</v>
          </cell>
          <cell r="E452">
            <v>450</v>
          </cell>
          <cell r="P452" t="str">
            <v>Hotel Burr Ridge GP, LLC</v>
          </cell>
          <cell r="Q452" t="str">
            <v>Hotel Burr Ridge GP, LLC</v>
          </cell>
          <cell r="S452" t="str">
            <v>Hotel Burr Ridge GP, LLC</v>
          </cell>
        </row>
        <row r="453">
          <cell r="A453" t="str">
            <v>Fastighetsaktiebolaget Hermius 14 AB</v>
          </cell>
          <cell r="E453">
            <v>451</v>
          </cell>
          <cell r="P453" t="str">
            <v>Hotel Burr Ridge Mezz GP, LLC</v>
          </cell>
          <cell r="Q453" t="str">
            <v>Hotel Burr Ridge Mezz GP, LLC</v>
          </cell>
          <cell r="S453" t="str">
            <v>Hotel Burr Ridge Mezz GP, LLC</v>
          </cell>
        </row>
        <row r="454">
          <cell r="A454" t="str">
            <v>Fastighetsaktiebolaget Hermius 2 AB</v>
          </cell>
          <cell r="E454">
            <v>452</v>
          </cell>
          <cell r="P454" t="str">
            <v>Hotel Burr Ridge Mezz, LP</v>
          </cell>
          <cell r="Q454" t="str">
            <v>Hotel Burr Ridge Mezz, LP</v>
          </cell>
          <cell r="S454" t="str">
            <v>Hotel Burr Ridge Mezz, LP</v>
          </cell>
        </row>
        <row r="455">
          <cell r="A455" t="str">
            <v>Fastighetsaktiebolaget Hermius 3 AB</v>
          </cell>
          <cell r="E455">
            <v>453</v>
          </cell>
          <cell r="P455" t="str">
            <v>Hotel Burr Ridge, LP</v>
          </cell>
          <cell r="Q455" t="str">
            <v>Hotel Burr Ridge, LP</v>
          </cell>
          <cell r="S455" t="str">
            <v>Hotel Burr Ridge, LP</v>
          </cell>
        </row>
        <row r="456">
          <cell r="A456" t="str">
            <v>Fastighetsaktiebolaget Hermius 4 AB</v>
          </cell>
          <cell r="E456">
            <v>454</v>
          </cell>
          <cell r="P456" t="str">
            <v>Hotel Des Moines GP, LLC</v>
          </cell>
          <cell r="Q456" t="str">
            <v>Hotel Des Moines GP, LLC</v>
          </cell>
          <cell r="S456" t="str">
            <v>Hotel Des Moines GP, LLC</v>
          </cell>
        </row>
        <row r="457">
          <cell r="A457" t="str">
            <v>Fastighetsaktiebolaget Hermius 5 AB</v>
          </cell>
          <cell r="E457">
            <v>455</v>
          </cell>
          <cell r="P457" t="str">
            <v>Hotel Des Moines Mezz GP, LLC</v>
          </cell>
          <cell r="Q457" t="str">
            <v>Hotel Des Moines Mezz GP, LLC</v>
          </cell>
          <cell r="S457" t="str">
            <v>Hotel Des Moines Mezz GP, LLC</v>
          </cell>
        </row>
        <row r="458">
          <cell r="A458" t="str">
            <v>Fastighetsaktiebolaget Hermius 6 AB</v>
          </cell>
          <cell r="E458">
            <v>456</v>
          </cell>
          <cell r="P458" t="str">
            <v>Hotel Des Moines Mezz, LP</v>
          </cell>
          <cell r="Q458" t="str">
            <v>Hotel Des Moines Mezz, LP</v>
          </cell>
          <cell r="S458" t="str">
            <v>Hotel Des Moines Mezz, LP</v>
          </cell>
        </row>
        <row r="459">
          <cell r="A459" t="str">
            <v>Fastighetsaktiebolaget Hermius 7 AB</v>
          </cell>
          <cell r="E459">
            <v>457</v>
          </cell>
          <cell r="P459" t="str">
            <v>Hotel Des Moines, LP</v>
          </cell>
          <cell r="Q459" t="str">
            <v>Hotel Des Moines, LP</v>
          </cell>
          <cell r="S459" t="str">
            <v>Hotel Des Moines, LP</v>
          </cell>
        </row>
        <row r="460">
          <cell r="A460" t="str">
            <v>Fastighetsaktiebolaget Hermius 8 AB</v>
          </cell>
          <cell r="E460">
            <v>458</v>
          </cell>
          <cell r="P460" t="str">
            <v>Hotel Deutschland Leipzig Betriebs GmbH</v>
          </cell>
          <cell r="Q460" t="str">
            <v>Hotel Deutschland Leipzig Betriebs GmbH</v>
          </cell>
          <cell r="S460" t="str">
            <v>Hotel Deutschland Leipzig Betriebs GmbH</v>
          </cell>
        </row>
        <row r="461">
          <cell r="A461" t="str">
            <v>Fastighetsaktiebolaget Hermius 9 AB</v>
          </cell>
          <cell r="E461">
            <v>459</v>
          </cell>
          <cell r="P461" t="str">
            <v>Hotel Elmhurst GP, LLC</v>
          </cell>
          <cell r="Q461" t="str">
            <v>Hotel Elmhurst GP, LLC</v>
          </cell>
          <cell r="S461" t="str">
            <v>Hotel Elmhurst GP, LLC</v>
          </cell>
        </row>
        <row r="462">
          <cell r="A462" t="str">
            <v>Fastighetsaktiebolaget Hermius AB</v>
          </cell>
          <cell r="E462">
            <v>460</v>
          </cell>
          <cell r="P462" t="str">
            <v>Hotel Elmhurst Mezz GP, LLC</v>
          </cell>
          <cell r="Q462" t="str">
            <v>Hotel Elmhurst Mezz GP, LLC</v>
          </cell>
          <cell r="S462" t="str">
            <v>Hotel Elmhurst Mezz GP, LLC</v>
          </cell>
        </row>
        <row r="463">
          <cell r="A463" t="str">
            <v>FBO HOLDINGS, LLC</v>
          </cell>
          <cell r="E463">
            <v>461</v>
          </cell>
          <cell r="P463" t="str">
            <v>Hotel Elmhurst Mezz, LP</v>
          </cell>
          <cell r="Q463" t="str">
            <v>Hotel Elmhurst Mezz, LP</v>
          </cell>
          <cell r="S463" t="str">
            <v>Hotel Elmhurst Mezz, LP</v>
          </cell>
        </row>
        <row r="464">
          <cell r="A464" t="str">
            <v>FH AZ Lender GP, LLC</v>
          </cell>
          <cell r="E464">
            <v>462</v>
          </cell>
          <cell r="P464" t="str">
            <v>Hotel Elmhurst, LP</v>
          </cell>
          <cell r="Q464" t="str">
            <v>Hotel Elmhurst, LP</v>
          </cell>
          <cell r="S464" t="str">
            <v>Hotel Elmhurst, LP</v>
          </cell>
        </row>
        <row r="465">
          <cell r="A465" t="str">
            <v>FH AZ Lender, LP</v>
          </cell>
          <cell r="E465">
            <v>463</v>
          </cell>
          <cell r="P465" t="str">
            <v>Hotel Fishers GP, LLC</v>
          </cell>
          <cell r="Q465" t="str">
            <v>Hotel Fishers GP, LLC</v>
          </cell>
          <cell r="S465" t="str">
            <v>Hotel Fishers GP, LLC</v>
          </cell>
        </row>
        <row r="466">
          <cell r="A466" t="str">
            <v>FH-Ann Arbor, LP</v>
          </cell>
          <cell r="E466">
            <v>464</v>
          </cell>
          <cell r="P466" t="str">
            <v>Hotel Fishers, LP</v>
          </cell>
          <cell r="Q466" t="str">
            <v>Hotel Fishers, LP</v>
          </cell>
          <cell r="S466" t="str">
            <v>Hotel Fishers, LP</v>
          </cell>
        </row>
        <row r="467">
          <cell r="A467" t="str">
            <v>FH-Grandville, LP</v>
          </cell>
          <cell r="E467">
            <v>465</v>
          </cell>
          <cell r="P467" t="str">
            <v>Hotel Greenbay GP, LLC</v>
          </cell>
          <cell r="Q467" t="str">
            <v>Hotel Greenbay GP, LLC</v>
          </cell>
          <cell r="S467" t="str">
            <v>Hotel Greenbay GP, LLC</v>
          </cell>
        </row>
        <row r="468">
          <cell r="A468" t="str">
            <v>FH-Hotel Fairfield, LP</v>
          </cell>
          <cell r="E468">
            <v>466</v>
          </cell>
          <cell r="P468" t="str">
            <v>Hotel Greenbay, LP</v>
          </cell>
          <cell r="Q468" t="str">
            <v>Hotel Greenbay, LP</v>
          </cell>
          <cell r="S468" t="str">
            <v>Hotel Greenbay, LP</v>
          </cell>
        </row>
        <row r="469">
          <cell r="A469" t="str">
            <v>FH-Hotel Holdings, LLC</v>
          </cell>
          <cell r="E469">
            <v>467</v>
          </cell>
          <cell r="P469" t="str">
            <v>Hotel Gril de Goussainville SNC</v>
          </cell>
          <cell r="Q469" t="str">
            <v>Hotel Gril de Goussainville SNC</v>
          </cell>
          <cell r="S469" t="str">
            <v>Hotel Gril de Goussainville SNC</v>
          </cell>
        </row>
        <row r="470">
          <cell r="A470" t="str">
            <v>FH-Hotel II Portfolio, LP</v>
          </cell>
          <cell r="E470">
            <v>468</v>
          </cell>
          <cell r="P470" t="str">
            <v>Hotel Gril de Ste. Luce SAS</v>
          </cell>
          <cell r="Q470" t="str">
            <v>Hotel Gril de Ste. Luce SAS</v>
          </cell>
          <cell r="S470" t="str">
            <v>Hotel Gril de Ste. Luce SAS</v>
          </cell>
        </row>
        <row r="471">
          <cell r="A471" t="str">
            <v>FH-Hotel Oakdale, LP</v>
          </cell>
          <cell r="E471">
            <v>469</v>
          </cell>
          <cell r="P471" t="str">
            <v>Hotel Gulfport GP, LLC</v>
          </cell>
          <cell r="Q471" t="str">
            <v>Hotel Gulfport GP, LLC</v>
          </cell>
          <cell r="S471" t="str">
            <v>Hotel Gulfport GP, LLC</v>
          </cell>
        </row>
        <row r="472">
          <cell r="A472" t="str">
            <v>FH-Hotel South Franklin, LP</v>
          </cell>
          <cell r="E472">
            <v>470</v>
          </cell>
          <cell r="P472" t="str">
            <v>Hotel Gulfport Mezz GP, LLC</v>
          </cell>
          <cell r="Q472" t="str">
            <v>Hotel Gulfport Mezz GP, LLC</v>
          </cell>
          <cell r="S472" t="str">
            <v>Hotel Gulfport Mezz GP, LLC</v>
          </cell>
        </row>
        <row r="473">
          <cell r="A473" t="str">
            <v>FH-Kokomo, LP</v>
          </cell>
          <cell r="E473">
            <v>471</v>
          </cell>
          <cell r="P473" t="str">
            <v>Hotel Gulfport Mezz, LP</v>
          </cell>
          <cell r="Q473" t="str">
            <v>Hotel Gulfport Mezz, LP</v>
          </cell>
          <cell r="S473" t="str">
            <v>Hotel Gulfport Mezz, LP</v>
          </cell>
        </row>
        <row r="474">
          <cell r="A474" t="str">
            <v>FH-Maumee, LP</v>
          </cell>
          <cell r="E474">
            <v>472</v>
          </cell>
          <cell r="P474" t="str">
            <v>Hotel Gulfport, LP</v>
          </cell>
          <cell r="Q474" t="str">
            <v>Hotel Gulfport, LP</v>
          </cell>
          <cell r="S474" t="str">
            <v>Hotel Gulfport, LP</v>
          </cell>
        </row>
        <row r="475">
          <cell r="A475" t="str">
            <v>FH-Normal, LP</v>
          </cell>
          <cell r="E475">
            <v>473</v>
          </cell>
          <cell r="P475" t="str">
            <v>Hotel II SDH Holdings, LLC</v>
          </cell>
          <cell r="Q475" t="str">
            <v>Hotel II SDH Holdings, LLC</v>
          </cell>
          <cell r="S475" t="str">
            <v>Hotel II SDH Holdings, LLC</v>
          </cell>
        </row>
        <row r="476">
          <cell r="A476" t="str">
            <v>FH-Peoria, LP</v>
          </cell>
          <cell r="E476">
            <v>474</v>
          </cell>
          <cell r="P476" t="str">
            <v>Hotel Indianapolis NW GP, LLC</v>
          </cell>
          <cell r="Q476" t="str">
            <v>Hotel Indianapolis NW GP, LLC</v>
          </cell>
          <cell r="S476" t="str">
            <v>Hotel Indianapolis NW GP, LLC</v>
          </cell>
        </row>
        <row r="477">
          <cell r="A477" t="str">
            <v>FH-South Bend, LP</v>
          </cell>
          <cell r="E477">
            <v>475</v>
          </cell>
          <cell r="P477" t="str">
            <v>Hotel Indianapolis NW, LP</v>
          </cell>
          <cell r="Q477" t="str">
            <v>Hotel Indianapolis NW, LP</v>
          </cell>
          <cell r="S477" t="str">
            <v>Hotel Indianapolis NW, LP</v>
          </cell>
        </row>
        <row r="478">
          <cell r="A478" t="str">
            <v>FH-Warrenville, LP</v>
          </cell>
          <cell r="E478">
            <v>476</v>
          </cell>
          <cell r="P478" t="str">
            <v>Hotel Kongress Chemnitz Betriebs GmbH</v>
          </cell>
          <cell r="Q478" t="str">
            <v>Hotel Kongress Chemnitz Betriebs GmbH</v>
          </cell>
          <cell r="S478" t="str">
            <v>Hotel Kongress Chemnitz Betriebs GmbH</v>
          </cell>
        </row>
        <row r="479">
          <cell r="A479" t="str">
            <v>Firstwood Holdings Lux Sarl</v>
          </cell>
          <cell r="E479">
            <v>477</v>
          </cell>
          <cell r="P479" t="str">
            <v>Hotel Kosmos Erfurt Betriebs GmbH</v>
          </cell>
          <cell r="Q479" t="str">
            <v>Hotel Kosmos Erfurt Betriebs GmbH</v>
          </cell>
          <cell r="S479" t="str">
            <v>Hotel Kosmos Erfurt Betriebs GmbH</v>
          </cell>
        </row>
        <row r="480">
          <cell r="A480" t="str">
            <v>Firstwood Investments Lux Sarl</v>
          </cell>
          <cell r="E480">
            <v>478</v>
          </cell>
          <cell r="P480" t="str">
            <v>Hotel Louisville GP, LLC</v>
          </cell>
          <cell r="Q480" t="str">
            <v>Hotel Louisville GP, LLC</v>
          </cell>
          <cell r="S480" t="str">
            <v>Hotel Louisville GP, LLC</v>
          </cell>
        </row>
        <row r="481">
          <cell r="A481" t="str">
            <v>Firstwood UK Ltd.</v>
          </cell>
          <cell r="E481">
            <v>479</v>
          </cell>
          <cell r="P481" t="str">
            <v>Hotel Louisville, LP</v>
          </cell>
          <cell r="Q481" t="str">
            <v>Hotel Louisville, LP</v>
          </cell>
          <cell r="S481" t="str">
            <v>Hotel Louisville, LP</v>
          </cell>
        </row>
        <row r="482">
          <cell r="A482" t="str">
            <v>FLH PARENT, LLC</v>
          </cell>
          <cell r="E482">
            <v>480</v>
          </cell>
          <cell r="P482" t="str">
            <v>Hotel Maryland Heights GP, LLC</v>
          </cell>
          <cell r="Q482" t="str">
            <v>Hotel Maryland Heights GP, LLC</v>
          </cell>
          <cell r="S482" t="str">
            <v>Hotel Maryland Heights GP, LLC</v>
          </cell>
        </row>
        <row r="483">
          <cell r="A483" t="str">
            <v>Forest Park Development Partners, LLC</v>
          </cell>
          <cell r="E483">
            <v>481</v>
          </cell>
          <cell r="P483" t="str">
            <v>Hotel Maryland Heights Mezz GP, LLC</v>
          </cell>
          <cell r="Q483" t="str">
            <v>Hotel Maryland Heights Mezz GP, LLC</v>
          </cell>
          <cell r="S483" t="str">
            <v>Hotel Maryland Heights Mezz GP, LLC</v>
          </cell>
        </row>
        <row r="484">
          <cell r="A484" t="str">
            <v>Forestar Land Holdings II, LLC</v>
          </cell>
          <cell r="E484">
            <v>482</v>
          </cell>
          <cell r="P484" t="str">
            <v>Hotel Maryland Heights Mezz, LP</v>
          </cell>
          <cell r="Q484" t="str">
            <v>Hotel Maryland Heights Mezz, LP</v>
          </cell>
          <cell r="S484" t="str">
            <v>Hotel Maryland Heights Mezz, LP</v>
          </cell>
        </row>
        <row r="485">
          <cell r="A485" t="str">
            <v>FORESTAR LAND HOLDINGS, LLC</v>
          </cell>
          <cell r="E485">
            <v>483</v>
          </cell>
          <cell r="P485" t="str">
            <v>Hotel Maryland Heights, LP</v>
          </cell>
          <cell r="Q485" t="str">
            <v>Hotel Maryland Heights, LP</v>
          </cell>
          <cell r="S485" t="str">
            <v>Hotel Maryland Heights, LP</v>
          </cell>
        </row>
        <row r="486">
          <cell r="A486" t="str">
            <v>Forestar Land Partners II, LLC</v>
          </cell>
          <cell r="E486">
            <v>484</v>
          </cell>
          <cell r="P486" t="str">
            <v>Hotel Morehead City GP, LLC</v>
          </cell>
          <cell r="Q486" t="str">
            <v>Hotel Morehead City GP, LLC</v>
          </cell>
          <cell r="S486" t="str">
            <v>Hotel Morehead City GP, LLC</v>
          </cell>
        </row>
        <row r="487">
          <cell r="A487" t="str">
            <v>Forestar Land Partners, LLC</v>
          </cell>
          <cell r="E487">
            <v>485</v>
          </cell>
          <cell r="P487" t="str">
            <v>Hotel Morehead City, LP</v>
          </cell>
          <cell r="Q487" t="str">
            <v>Hotel Morehead City, LP</v>
          </cell>
          <cell r="S487" t="str">
            <v>Hotel Morehead City, LP</v>
          </cell>
        </row>
        <row r="488">
          <cell r="A488" t="str">
            <v>Forestar Robinson Ridge, LLC</v>
          </cell>
          <cell r="E488">
            <v>486</v>
          </cell>
          <cell r="P488" t="str">
            <v>Hotel Newa Dresden Betriebs GmbH</v>
          </cell>
          <cell r="Q488" t="str">
            <v>Hotel Newa Dresden Betriebs GmbH</v>
          </cell>
          <cell r="S488" t="str">
            <v>Hotel Newa Dresden Betriebs GmbH</v>
          </cell>
        </row>
        <row r="489">
          <cell r="A489" t="str">
            <v>Forestar Toscana, LLC</v>
          </cell>
          <cell r="E489">
            <v>487</v>
          </cell>
          <cell r="P489" t="str">
            <v>Hotel Norman GP, LLC</v>
          </cell>
          <cell r="Q489" t="str">
            <v>Hotel Norman GP, LLC</v>
          </cell>
          <cell r="S489" t="str">
            <v>Hotel Norman GP, LLC</v>
          </cell>
        </row>
        <row r="490">
          <cell r="A490" t="str">
            <v>ForInso GmbH</v>
          </cell>
          <cell r="E490">
            <v>488</v>
          </cell>
          <cell r="P490" t="str">
            <v>Hotel Norman Mezz GP, LLC</v>
          </cell>
          <cell r="Q490" t="str">
            <v>Hotel Norman Mezz GP, LLC</v>
          </cell>
          <cell r="S490" t="str">
            <v>Hotel Norman Mezz GP, LLC</v>
          </cell>
        </row>
        <row r="491">
          <cell r="A491" t="str">
            <v>ForInso Invest GmbH c/o Balbec Capital, LP</v>
          </cell>
          <cell r="E491">
            <v>489</v>
          </cell>
          <cell r="P491" t="str">
            <v>Hotel Norman Mezz, LP</v>
          </cell>
          <cell r="Q491" t="str">
            <v>Hotel Norman Mezz, LP</v>
          </cell>
          <cell r="S491" t="str">
            <v>Hotel Norman Mezz, LP</v>
          </cell>
        </row>
        <row r="492">
          <cell r="A492" t="str">
            <v>Forsyth Owner 1 GP, LLC</v>
          </cell>
          <cell r="E492">
            <v>490</v>
          </cell>
          <cell r="P492" t="str">
            <v>Hotel Norman, LP</v>
          </cell>
          <cell r="Q492" t="str">
            <v>Hotel Norman, LP</v>
          </cell>
          <cell r="S492" t="str">
            <v>Hotel Norman, LP</v>
          </cell>
        </row>
        <row r="493">
          <cell r="A493" t="str">
            <v>Forsyth Owner 1, LP</v>
          </cell>
          <cell r="E493">
            <v>491</v>
          </cell>
          <cell r="P493" t="str">
            <v>Hotel OKC GP, LLC</v>
          </cell>
          <cell r="Q493" t="str">
            <v>Hotel OKC GP, LLC</v>
          </cell>
          <cell r="S493" t="str">
            <v>Hotel OKC GP, LLC</v>
          </cell>
        </row>
        <row r="494">
          <cell r="A494" t="str">
            <v>Forsyth Owner 2 GP, LLC</v>
          </cell>
          <cell r="E494">
            <v>492</v>
          </cell>
          <cell r="P494" t="str">
            <v>Hotel OKC Mezz GP, LLC</v>
          </cell>
          <cell r="Q494" t="str">
            <v>Hotel OKC Mezz GP, LLC</v>
          </cell>
          <cell r="S494" t="str">
            <v>Hotel OKC Mezz GP, LLC</v>
          </cell>
        </row>
        <row r="495">
          <cell r="A495" t="str">
            <v>Forsyth Owner 2, LP</v>
          </cell>
          <cell r="E495">
            <v>493</v>
          </cell>
          <cell r="P495" t="str">
            <v>Hotel OKC Mezz, LP</v>
          </cell>
          <cell r="Q495" t="str">
            <v>Hotel OKC Mezz, LP</v>
          </cell>
          <cell r="S495" t="str">
            <v>Hotel OKC Mezz, LP</v>
          </cell>
        </row>
        <row r="496">
          <cell r="A496" t="str">
            <v>Forsyth Owner 3 GP, LLC</v>
          </cell>
          <cell r="E496">
            <v>494</v>
          </cell>
          <cell r="P496" t="str">
            <v>Hotel OKC, LP</v>
          </cell>
          <cell r="Q496" t="str">
            <v>Hotel OKC, LP</v>
          </cell>
          <cell r="S496" t="str">
            <v>Hotel OKC, LP</v>
          </cell>
        </row>
        <row r="497">
          <cell r="A497" t="str">
            <v>Forsyth Owner 3, LP</v>
          </cell>
          <cell r="E497">
            <v>495</v>
          </cell>
          <cell r="P497" t="str">
            <v>Hotel Place 24 LP, LP</v>
          </cell>
          <cell r="Q497" t="str">
            <v>Hotel Place 24 LP, LP</v>
          </cell>
          <cell r="S497" t="str">
            <v>Hotel Place 24 LP, LP</v>
          </cell>
        </row>
        <row r="498">
          <cell r="A498" t="str">
            <v>Forsyth Owner 4 GP, LLC</v>
          </cell>
          <cell r="E498">
            <v>496</v>
          </cell>
          <cell r="P498" t="str">
            <v>Hotel Place 24, LLC</v>
          </cell>
          <cell r="Q498" t="str">
            <v>Hotel Place 24, LLC</v>
          </cell>
          <cell r="S498" t="str">
            <v>Hotel Place 24, LLC</v>
          </cell>
        </row>
        <row r="499">
          <cell r="A499" t="str">
            <v>Forsyth Owner 4, LP</v>
          </cell>
          <cell r="E499">
            <v>497</v>
          </cell>
          <cell r="P499" t="str">
            <v>Hotel Potsdam Betriebs GmbH</v>
          </cell>
          <cell r="Q499" t="str">
            <v>Hotel Potsdam Betriebs GmbH</v>
          </cell>
          <cell r="S499" t="str">
            <v>Hotel Potsdam Betriebs GmbH</v>
          </cell>
        </row>
        <row r="500">
          <cell r="A500" t="str">
            <v>Forvaltningsbolaget Predio 12 KB</v>
          </cell>
          <cell r="E500">
            <v>498</v>
          </cell>
          <cell r="P500" t="str">
            <v>Hotel Rocky Mount I GP, LLC</v>
          </cell>
          <cell r="Q500" t="str">
            <v>Hotel Rocky Mount I GP, LLC</v>
          </cell>
          <cell r="S500" t="str">
            <v>Hotel Rocky Mount I GP, LLC</v>
          </cell>
        </row>
        <row r="501">
          <cell r="A501" t="str">
            <v>FOUNTAIN CROSSING, LLC</v>
          </cell>
          <cell r="E501">
            <v>499</v>
          </cell>
          <cell r="P501" t="str">
            <v>Hotel Rocky Mount I Mezz GP, LLC</v>
          </cell>
          <cell r="Q501" t="str">
            <v>Hotel Rocky Mount I Mezz GP, LLC</v>
          </cell>
          <cell r="S501" t="str">
            <v>Hotel Rocky Mount I Mezz GP, LLC</v>
          </cell>
        </row>
        <row r="502">
          <cell r="A502" t="str">
            <v>Four Pillars Hotels Limited</v>
          </cell>
          <cell r="E502">
            <v>500</v>
          </cell>
          <cell r="P502" t="str">
            <v>Hotel Rocky Mount I Mezz, LP</v>
          </cell>
          <cell r="Q502" t="str">
            <v>Hotel Rocky Mount I Mezz, LP</v>
          </cell>
          <cell r="S502" t="str">
            <v>Hotel Rocky Mount I Mezz, LP</v>
          </cell>
        </row>
        <row r="503">
          <cell r="A503" t="str">
            <v>Franklin Park Parcels LLC</v>
          </cell>
          <cell r="E503">
            <v>501</v>
          </cell>
          <cell r="P503" t="str">
            <v>Hotel Rocky Mount I, LP</v>
          </cell>
          <cell r="Q503" t="str">
            <v>Hotel Rocky Mount I, LP</v>
          </cell>
          <cell r="S503" t="str">
            <v>Hotel Rocky Mount I, LP</v>
          </cell>
        </row>
        <row r="504">
          <cell r="A504" t="str">
            <v>Fuerteventura Beach Property, S.L. (fka COUNSEL INVERSIONES 2014, S.L.)</v>
          </cell>
          <cell r="E504">
            <v>502</v>
          </cell>
          <cell r="P504" t="str">
            <v>Hotel Rocky Mount II GP, LLC</v>
          </cell>
          <cell r="Q504" t="str">
            <v>Hotel Rocky Mount II GP, LLC</v>
          </cell>
          <cell r="S504" t="str">
            <v>Hotel Rocky Mount II GP, LLC</v>
          </cell>
        </row>
        <row r="505">
          <cell r="A505" t="str">
            <v>Fund XI Consolidated Shellcos</v>
          </cell>
          <cell r="E505">
            <v>503</v>
          </cell>
          <cell r="P505" t="str">
            <v>Hotel Rocky Mount II Mezz GP, LLC</v>
          </cell>
          <cell r="Q505" t="str">
            <v>Hotel Rocky Mount II Mezz GP, LLC</v>
          </cell>
          <cell r="S505" t="str">
            <v>Hotel Rocky Mount II Mezz GP, LLC</v>
          </cell>
        </row>
        <row r="506">
          <cell r="A506" t="str">
            <v>G&amp;E Apartment REIT Bella Ruscello, LLC</v>
          </cell>
          <cell r="E506">
            <v>504</v>
          </cell>
          <cell r="P506" t="str">
            <v>Hotel Rocky Mount II Mezz, LP</v>
          </cell>
          <cell r="Q506" t="str">
            <v>Hotel Rocky Mount II Mezz, LP</v>
          </cell>
          <cell r="S506" t="str">
            <v>Hotel Rocky Mount II Mezz, LP</v>
          </cell>
        </row>
        <row r="507">
          <cell r="A507" t="str">
            <v>G&amp;E Apartment REIT The Heights at Olde Towne, LLC</v>
          </cell>
          <cell r="E507">
            <v>505</v>
          </cell>
          <cell r="P507" t="str">
            <v>Hotel Rocky Mount II, LP</v>
          </cell>
          <cell r="Q507" t="str">
            <v>Hotel Rocky Mount II, LP</v>
          </cell>
          <cell r="S507" t="str">
            <v>Hotel Rocky Mount II, LP</v>
          </cell>
        </row>
        <row r="508">
          <cell r="A508" t="str">
            <v>G&amp;E Apartment REIT The Myrtles at Olde Towne, LLC</v>
          </cell>
          <cell r="E508">
            <v>506</v>
          </cell>
          <cell r="P508" t="str">
            <v>Hotel Salisbury Centre GP, LLC</v>
          </cell>
          <cell r="Q508" t="str">
            <v>Hotel Salisbury Centre GP, LLC</v>
          </cell>
          <cell r="S508" t="str">
            <v>Hotel Salisbury Centre GP, LLC</v>
          </cell>
        </row>
        <row r="509">
          <cell r="A509" t="str">
            <v>Gangkhar Fund I (sub-fund)</v>
          </cell>
          <cell r="E509">
            <v>507</v>
          </cell>
          <cell r="P509" t="str">
            <v>Hotel Salisbury Centre, LP</v>
          </cell>
          <cell r="Q509" t="str">
            <v>Hotel Salisbury Centre, LP</v>
          </cell>
          <cell r="S509" t="str">
            <v>Hotel Salisbury Centre, LP</v>
          </cell>
        </row>
        <row r="510">
          <cell r="A510" t="str">
            <v>Gangkhar plc (QIF)</v>
          </cell>
          <cell r="E510">
            <v>508</v>
          </cell>
          <cell r="P510" t="str">
            <v>Hotel Salisbury Troopers GP, LLC</v>
          </cell>
          <cell r="Q510" t="str">
            <v>Hotel Salisbury Troopers GP, LLC</v>
          </cell>
          <cell r="S510" t="str">
            <v>Hotel Salisbury Troopers GP, LLC</v>
          </cell>
        </row>
        <row r="511">
          <cell r="A511" t="str">
            <v>Gausson SNC</v>
          </cell>
          <cell r="E511">
            <v>509</v>
          </cell>
          <cell r="P511" t="str">
            <v>Hotel Salisbury Troopers Mezz GP, LLC</v>
          </cell>
          <cell r="Q511" t="str">
            <v>Hotel Salisbury Troopers Mezz GP, LLC</v>
          </cell>
          <cell r="S511" t="str">
            <v>Hotel Salisbury Troopers Mezz GP, LLC</v>
          </cell>
        </row>
        <row r="512">
          <cell r="A512" t="str">
            <v>Gemini PRP Investor, LLC</v>
          </cell>
          <cell r="E512">
            <v>510</v>
          </cell>
          <cell r="P512" t="str">
            <v>Hotel Salisbury Troopers Mezz, LP</v>
          </cell>
          <cell r="Q512" t="str">
            <v>Hotel Salisbury Troopers Mezz, LP</v>
          </cell>
          <cell r="S512" t="str">
            <v>Hotel Salisbury Troopers Mezz, LP</v>
          </cell>
        </row>
        <row r="513">
          <cell r="A513" t="str">
            <v>Genga Neptune Investors, LLC</v>
          </cell>
          <cell r="E513">
            <v>511</v>
          </cell>
          <cell r="P513" t="str">
            <v>Hotel Salisbury Troopers, LP</v>
          </cell>
          <cell r="Q513" t="str">
            <v>Hotel Salisbury Troopers, LP</v>
          </cell>
          <cell r="S513" t="str">
            <v>Hotel Salisbury Troopers, LP</v>
          </cell>
        </row>
        <row r="514">
          <cell r="A514" t="str">
            <v>George Hotel Investments Limited</v>
          </cell>
          <cell r="E514">
            <v>512</v>
          </cell>
          <cell r="P514" t="str">
            <v>Hotel Scranton I GP, LLC</v>
          </cell>
          <cell r="Q514" t="str">
            <v>Hotel Scranton I GP, LLC</v>
          </cell>
          <cell r="S514" t="str">
            <v>Hotel Scranton I GP, LLC</v>
          </cell>
        </row>
        <row r="515">
          <cell r="A515" t="str">
            <v>GEORGETOWN DEVELOPMENT LLC</v>
          </cell>
          <cell r="E515">
            <v>513</v>
          </cell>
          <cell r="P515" t="str">
            <v>Hotel Scranton I, LP</v>
          </cell>
          <cell r="Q515" t="str">
            <v>Hotel Scranton I, LP</v>
          </cell>
          <cell r="S515" t="str">
            <v>Hotel Scranton I, LP</v>
          </cell>
        </row>
        <row r="516">
          <cell r="A516" t="str">
            <v>GILLESPIE</v>
          </cell>
          <cell r="E516">
            <v>514</v>
          </cell>
          <cell r="P516" t="str">
            <v>Hotel Scranton II GP, LLC</v>
          </cell>
          <cell r="Q516" t="str">
            <v>Hotel Scranton II GP, LLC</v>
          </cell>
          <cell r="S516" t="str">
            <v>Hotel Scranton II GP, LLC</v>
          </cell>
        </row>
        <row r="517">
          <cell r="A517" t="str">
            <v>Gillian Wynn Family Trust</v>
          </cell>
          <cell r="E517">
            <v>515</v>
          </cell>
          <cell r="P517" t="str">
            <v>Hotel Scranton II, LP</v>
          </cell>
          <cell r="Q517" t="str">
            <v>Hotel Scranton II, LP</v>
          </cell>
          <cell r="S517" t="str">
            <v>Hotel Scranton II, LP</v>
          </cell>
        </row>
        <row r="518">
          <cell r="A518" t="str">
            <v>GLL XVI, LLC</v>
          </cell>
          <cell r="E518">
            <v>516</v>
          </cell>
          <cell r="P518" t="str">
            <v>Hotel St. Louis Jefferson GP, LLC</v>
          </cell>
          <cell r="Q518" t="str">
            <v>Hotel St. Louis Jefferson GP, LLC</v>
          </cell>
          <cell r="S518" t="str">
            <v>Hotel St. Louis Jefferson GP, LLC</v>
          </cell>
        </row>
        <row r="519">
          <cell r="A519" t="str">
            <v>Global Hospitality Capital II, LP</v>
          </cell>
          <cell r="E519">
            <v>517</v>
          </cell>
          <cell r="P519" t="str">
            <v>Hotel St. Louis Jefferson Mezz GP, LLC</v>
          </cell>
          <cell r="Q519" t="str">
            <v>Hotel St. Louis Jefferson Mezz GP, LLC</v>
          </cell>
          <cell r="S519" t="str">
            <v>Hotel St. Louis Jefferson Mezz GP, LLC</v>
          </cell>
        </row>
        <row r="520">
          <cell r="A520" t="str">
            <v>Global Hospitality Capital II, LP - Carry</v>
          </cell>
          <cell r="E520">
            <v>518</v>
          </cell>
          <cell r="P520" t="str">
            <v>Hotel St. Louis Jefferson Mezz, LP</v>
          </cell>
          <cell r="Q520" t="str">
            <v>Hotel St. Louis Jefferson Mezz, LP</v>
          </cell>
          <cell r="S520" t="str">
            <v>Hotel St. Louis Jefferson Mezz, LP</v>
          </cell>
        </row>
        <row r="521">
          <cell r="A521" t="str">
            <v>GLOBAL OPPORTUNITY FUND VIII FIP, L.L.C.</v>
          </cell>
          <cell r="E521">
            <v>519</v>
          </cell>
          <cell r="P521" t="str">
            <v>Hotel St. Louis Jefferson, LP</v>
          </cell>
          <cell r="Q521" t="str">
            <v>Hotel St. Louis Jefferson, LP</v>
          </cell>
          <cell r="S521" t="str">
            <v>Hotel St. Louis Jefferson, LP</v>
          </cell>
        </row>
        <row r="522">
          <cell r="A522" t="str">
            <v>GLOBAL OPPORTUNITY FUND VIII-J FIP, L.L.C.</v>
          </cell>
          <cell r="E522">
            <v>520</v>
          </cell>
          <cell r="P522" t="str">
            <v>Hotel St. Louis Natural Bridge GP, LLC</v>
          </cell>
          <cell r="Q522" t="str">
            <v>Hotel St. Louis Natural Bridge GP, LLC</v>
          </cell>
          <cell r="S522" t="str">
            <v>Hotel St. Louis Natural Bridge GP, LLC</v>
          </cell>
        </row>
        <row r="523">
          <cell r="A523" t="str">
            <v>Grand Central Hotel Company Limited</v>
          </cell>
          <cell r="E523">
            <v>521</v>
          </cell>
          <cell r="P523" t="str">
            <v>Hotel St. Louis Natural Bridge Mezz GP, LLC</v>
          </cell>
          <cell r="Q523" t="str">
            <v>Hotel St. Louis Natural Bridge Mezz GP, LLC</v>
          </cell>
          <cell r="S523" t="str">
            <v>Hotel St. Louis Natural Bridge Mezz GP, LLC</v>
          </cell>
        </row>
        <row r="524">
          <cell r="A524" t="str">
            <v>Grand Hotel Berlin Betriebs GmbH</v>
          </cell>
          <cell r="E524">
            <v>522</v>
          </cell>
          <cell r="P524" t="str">
            <v>Hotel St. Louis Natural Bridge Mezz, LP</v>
          </cell>
          <cell r="Q524" t="str">
            <v>Hotel St. Louis Natural Bridge Mezz, LP</v>
          </cell>
          <cell r="S524" t="str">
            <v>Hotel St. Louis Natural Bridge Mezz, LP</v>
          </cell>
        </row>
        <row r="525">
          <cell r="A525" t="str">
            <v>GREC Holdings, LLC</v>
          </cell>
          <cell r="E525">
            <v>523</v>
          </cell>
          <cell r="P525" t="str">
            <v>Hotel St. Louis Natural Bridge, LP</v>
          </cell>
          <cell r="Q525" t="str">
            <v>Hotel St. Louis Natural Bridge, LP</v>
          </cell>
          <cell r="S525" t="str">
            <v>Hotel St. Louis Natural Bridge, LP</v>
          </cell>
        </row>
        <row r="526">
          <cell r="A526" t="str">
            <v>GREC Investment, Inc.</v>
          </cell>
          <cell r="E526">
            <v>524</v>
          </cell>
          <cell r="P526" t="str">
            <v>Hotel Stadt Berlin Betriebs GmbH</v>
          </cell>
          <cell r="Q526" t="str">
            <v>Hotel Stadt Berlin Betriebs GmbH</v>
          </cell>
          <cell r="S526" t="str">
            <v>Hotel Stadt Berlin Betriebs GmbH</v>
          </cell>
        </row>
        <row r="527">
          <cell r="A527" t="str">
            <v>GREEN</v>
          </cell>
          <cell r="E527">
            <v>525</v>
          </cell>
          <cell r="P527" t="str">
            <v>Hotel Stow GP, LLC</v>
          </cell>
          <cell r="Q527" t="str">
            <v>Hotel Stow GP, LLC</v>
          </cell>
          <cell r="S527" t="str">
            <v>Hotel Stow GP, LLC</v>
          </cell>
        </row>
        <row r="528">
          <cell r="A528" t="str">
            <v>Green River (GP) Limited</v>
          </cell>
          <cell r="E528">
            <v>526</v>
          </cell>
          <cell r="P528" t="str">
            <v>Hotel Stow, LP</v>
          </cell>
          <cell r="Q528" t="str">
            <v>Hotel Stow, LP</v>
          </cell>
          <cell r="S528" t="str">
            <v>Hotel Stow, LP</v>
          </cell>
        </row>
        <row r="529">
          <cell r="A529" t="str">
            <v>Greenhouse Holdings, LLC</v>
          </cell>
          <cell r="E529">
            <v>527</v>
          </cell>
          <cell r="P529" t="str">
            <v>Hotel Vernon Hills GP, LLC</v>
          </cell>
          <cell r="Q529" t="str">
            <v>Hotel Vernon Hills GP, LLC</v>
          </cell>
          <cell r="S529" t="str">
            <v>Hotel Vernon Hills GP, LLC</v>
          </cell>
        </row>
        <row r="530">
          <cell r="A530" t="str">
            <v>Greenleaf Energy Unit 1, LLC</v>
          </cell>
          <cell r="E530">
            <v>528</v>
          </cell>
          <cell r="P530" t="str">
            <v>Hotel Vernon Hills Mezz GP, LLC</v>
          </cell>
          <cell r="Q530" t="str">
            <v>Hotel Vernon Hills Mezz GP, LLC</v>
          </cell>
          <cell r="S530" t="str">
            <v>Hotel Vernon Hills Mezz GP, LLC</v>
          </cell>
        </row>
        <row r="531">
          <cell r="A531" t="str">
            <v>Greenleaf Energy Unit 2, LLC</v>
          </cell>
          <cell r="E531">
            <v>529</v>
          </cell>
          <cell r="P531" t="str">
            <v>Hotel Vernon Hills Mezz, LP</v>
          </cell>
          <cell r="Q531" t="str">
            <v>Hotel Vernon Hills Mezz, LP</v>
          </cell>
          <cell r="S531" t="str">
            <v>Hotel Vernon Hills Mezz, LP</v>
          </cell>
        </row>
        <row r="532">
          <cell r="A532" t="str">
            <v>Greenwich/Calpeak Managers, LLC</v>
          </cell>
          <cell r="E532">
            <v>530</v>
          </cell>
          <cell r="P532" t="str">
            <v>Hotel Vernon Hills, LP</v>
          </cell>
          <cell r="Q532" t="str">
            <v>Hotel Vernon Hills, LP</v>
          </cell>
          <cell r="S532" t="str">
            <v>Hotel Vernon Hills, LP</v>
          </cell>
        </row>
        <row r="533">
          <cell r="A533" t="str">
            <v>GT CO INVEST HOLDINGS LLC</v>
          </cell>
          <cell r="E533">
            <v>531</v>
          </cell>
          <cell r="P533" t="str">
            <v>Hotel Warwick GP, LLC</v>
          </cell>
          <cell r="Q533" t="str">
            <v>Hotel Warwick GP, LLC</v>
          </cell>
          <cell r="S533" t="str">
            <v>Hotel Warwick GP, LLC</v>
          </cell>
        </row>
        <row r="534">
          <cell r="A534" t="str">
            <v>GT Co-Invest Holdings, LLC</v>
          </cell>
          <cell r="E534">
            <v>532</v>
          </cell>
          <cell r="P534" t="str">
            <v>Hotel Warwick, LP</v>
          </cell>
          <cell r="Q534" t="str">
            <v>Hotel Warwick, LP</v>
          </cell>
          <cell r="S534" t="str">
            <v>Hotel Warwick, LP</v>
          </cell>
        </row>
        <row r="535">
          <cell r="A535" t="str">
            <v>Gyann Capital, LLC</v>
          </cell>
          <cell r="E535">
            <v>533</v>
          </cell>
          <cell r="P535" t="str">
            <v>Hotel West Palm Beach GP, LLC</v>
          </cell>
          <cell r="Q535" t="str">
            <v>Hotel West Palm Beach GP, LLC</v>
          </cell>
          <cell r="S535" t="str">
            <v>Hotel West Palm Beach GP, LLC</v>
          </cell>
        </row>
        <row r="536">
          <cell r="A536" t="str">
            <v>H H LP, LLC</v>
          </cell>
          <cell r="E536">
            <v>534</v>
          </cell>
          <cell r="P536" t="str">
            <v>Hotel West Palm Beach Mezz GP, LLC</v>
          </cell>
          <cell r="Q536" t="str">
            <v>Hotel West Palm Beach Mezz GP, LLC</v>
          </cell>
          <cell r="S536" t="str">
            <v>Hotel West Palm Beach Mezz GP, LLC</v>
          </cell>
        </row>
        <row r="537">
          <cell r="A537" t="str">
            <v>H2-GT Holdings, LLC</v>
          </cell>
          <cell r="E537">
            <v>535</v>
          </cell>
          <cell r="P537" t="str">
            <v>Hotel West Palm Beach Mezz, LP</v>
          </cell>
          <cell r="Q537" t="str">
            <v>Hotel West Palm Beach Mezz, LP</v>
          </cell>
          <cell r="S537" t="str">
            <v>Hotel West Palm Beach Mezz, LP</v>
          </cell>
        </row>
        <row r="538">
          <cell r="A538" t="str">
            <v>Hacienda Resi Unit Holdings, LLC</v>
          </cell>
          <cell r="E538">
            <v>536</v>
          </cell>
          <cell r="P538" t="str">
            <v>Hotel West Palm Beach, LP</v>
          </cell>
          <cell r="Q538" t="str">
            <v>Hotel West Palm Beach, LP</v>
          </cell>
          <cell r="S538" t="str">
            <v>Hotel West Palm Beach, LP</v>
          </cell>
        </row>
        <row r="539">
          <cell r="A539" t="str">
            <v>Hacienda Resi Unit Owner S. De R.L. de C.V.</v>
          </cell>
          <cell r="E539">
            <v>537</v>
          </cell>
          <cell r="P539" t="str">
            <v>Hotel Wichita Bradley Fair GP, LLC</v>
          </cell>
          <cell r="Q539" t="str">
            <v>Hotel Wichita Bradley Fair GP, LLC</v>
          </cell>
          <cell r="S539" t="str">
            <v>Hotel Wichita Bradley Fair GP, LLC</v>
          </cell>
        </row>
        <row r="540">
          <cell r="A540" t="str">
            <v>Hadrian Bidco 1 Limited</v>
          </cell>
          <cell r="E540">
            <v>538</v>
          </cell>
          <cell r="P540" t="str">
            <v>Hotel Wichita Bradley Fair Mezz GP, LLC</v>
          </cell>
          <cell r="Q540" t="str">
            <v>Hotel Wichita Bradley Fair Mezz GP, LLC</v>
          </cell>
          <cell r="S540" t="str">
            <v>Hotel Wichita Bradley Fair Mezz GP, LLC</v>
          </cell>
        </row>
        <row r="541">
          <cell r="A541" t="str">
            <v>Hadrian Bidco 2 Limited</v>
          </cell>
          <cell r="E541">
            <v>539</v>
          </cell>
          <cell r="P541" t="str">
            <v>Hotel Wichita Bradley Fair Mezz, LP</v>
          </cell>
          <cell r="Q541" t="str">
            <v>Hotel Wichita Bradley Fair Mezz, LP</v>
          </cell>
          <cell r="S541" t="str">
            <v>Hotel Wichita Bradley Fair Mezz, LP</v>
          </cell>
        </row>
        <row r="542">
          <cell r="A542" t="str">
            <v>Hadrian Bidco Limited</v>
          </cell>
          <cell r="E542">
            <v>540</v>
          </cell>
          <cell r="P542" t="str">
            <v>Hotel Wichita Bradley Fair, LP</v>
          </cell>
          <cell r="Q542" t="str">
            <v>Hotel Wichita Bradley Fair, LP</v>
          </cell>
          <cell r="S542" t="str">
            <v>Hotel Wichita Bradley Fair, LP</v>
          </cell>
        </row>
        <row r="543">
          <cell r="A543" t="str">
            <v>Hadrian Tradeco Limited</v>
          </cell>
          <cell r="E543">
            <v>541</v>
          </cell>
          <cell r="P543" t="str">
            <v>Hotel Wichita Greenwich I GP, LLC</v>
          </cell>
          <cell r="Q543" t="str">
            <v>Hotel Wichita Greenwich I GP, LLC</v>
          </cell>
          <cell r="S543" t="str">
            <v>Hotel Wichita Greenwich I GP, LLC</v>
          </cell>
        </row>
        <row r="544">
          <cell r="A544" t="str">
            <v>Hampton Ridge Partners, LLC</v>
          </cell>
          <cell r="E544">
            <v>542</v>
          </cell>
          <cell r="P544" t="str">
            <v>Hotel Wichita Greenwich I Mezz GP, LLC</v>
          </cell>
          <cell r="Q544" t="str">
            <v>Hotel Wichita Greenwich I Mezz GP, LLC</v>
          </cell>
          <cell r="S544" t="str">
            <v>Hotel Wichita Greenwich I Mezz GP, LLC</v>
          </cell>
        </row>
        <row r="545">
          <cell r="A545" t="str">
            <v>HAP Property Owner GP, LLC</v>
          </cell>
          <cell r="E545">
            <v>543</v>
          </cell>
          <cell r="P545" t="str">
            <v>Hotel Wichita Greenwich I Mezz, LP</v>
          </cell>
          <cell r="Q545" t="str">
            <v>Hotel Wichita Greenwich I Mezz, LP</v>
          </cell>
          <cell r="S545" t="str">
            <v>Hotel Wichita Greenwich I Mezz, LP</v>
          </cell>
        </row>
        <row r="546">
          <cell r="A546" t="str">
            <v>HAP Property Owner, LP</v>
          </cell>
          <cell r="E546">
            <v>544</v>
          </cell>
          <cell r="P546" t="str">
            <v>Hotel Wichita Greenwich I, LP</v>
          </cell>
          <cell r="Q546" t="str">
            <v>Hotel Wichita Greenwich I, LP</v>
          </cell>
          <cell r="S546" t="str">
            <v>Hotel Wichita Greenwich I, LP</v>
          </cell>
        </row>
        <row r="547">
          <cell r="A547" t="str">
            <v>HARBORSIDE</v>
          </cell>
          <cell r="E547">
            <v>545</v>
          </cell>
          <cell r="P547" t="str">
            <v>Hotel Wichita Greenwich II GP, LLC</v>
          </cell>
          <cell r="Q547" t="str">
            <v>Hotel Wichita Greenwich II GP, LLC</v>
          </cell>
          <cell r="S547" t="str">
            <v>Hotel Wichita Greenwich II GP, LLC</v>
          </cell>
        </row>
        <row r="548">
          <cell r="A548" t="str">
            <v>Harmony Development</v>
          </cell>
          <cell r="E548">
            <v>546</v>
          </cell>
          <cell r="P548" t="str">
            <v>Hotel Wichita Greenwich II Mezz GP, LLC</v>
          </cell>
          <cell r="Q548" t="str">
            <v>Hotel Wichita Greenwich II Mezz GP, LLC</v>
          </cell>
          <cell r="S548" t="str">
            <v>Hotel Wichita Greenwich II Mezz GP, LLC</v>
          </cell>
        </row>
        <row r="549">
          <cell r="A549" t="str">
            <v>Harmony Golf/Restaurant</v>
          </cell>
          <cell r="E549">
            <v>547</v>
          </cell>
          <cell r="P549" t="str">
            <v>Hotel Wichita Greenwich II Mezz, LP</v>
          </cell>
          <cell r="Q549" t="str">
            <v>Hotel Wichita Greenwich II Mezz, LP</v>
          </cell>
          <cell r="S549" t="str">
            <v>Hotel Wichita Greenwich II Mezz, LP</v>
          </cell>
        </row>
        <row r="550">
          <cell r="A550" t="str">
            <v>Harmony Real Estate</v>
          </cell>
          <cell r="E550">
            <v>548</v>
          </cell>
          <cell r="P550" t="str">
            <v>Hotel Wichita Greenwich II, LP</v>
          </cell>
          <cell r="Q550" t="str">
            <v>Hotel Wichita Greenwich II, LP</v>
          </cell>
          <cell r="S550" t="str">
            <v>Hotel Wichita Greenwich II, LP</v>
          </cell>
        </row>
        <row r="551">
          <cell r="A551" t="str">
            <v>Harmony Town Square Market</v>
          </cell>
          <cell r="E551">
            <v>549</v>
          </cell>
          <cell r="P551" t="str">
            <v>Hotel Wichita Greenwich III GP, LLC</v>
          </cell>
          <cell r="Q551" t="str">
            <v>Hotel Wichita Greenwich III GP, LLC</v>
          </cell>
          <cell r="S551" t="str">
            <v>Hotel Wichita Greenwich III GP, LLC</v>
          </cell>
        </row>
        <row r="552">
          <cell r="A552" t="str">
            <v>Hawkstone Bidco Limited</v>
          </cell>
          <cell r="E552">
            <v>550</v>
          </cell>
          <cell r="P552" t="str">
            <v>Hotel Wichita Greenwich III Mezz GP, LLC</v>
          </cell>
          <cell r="Q552" t="str">
            <v>Hotel Wichita Greenwich III Mezz GP, LLC</v>
          </cell>
          <cell r="S552" t="str">
            <v>Hotel Wichita Greenwich III Mezz GP, LLC</v>
          </cell>
        </row>
        <row r="553">
          <cell r="A553" t="str">
            <v>Hawkstone Park Limited</v>
          </cell>
          <cell r="E553">
            <v>551</v>
          </cell>
          <cell r="P553" t="str">
            <v>Hotel Wichita Greenwich III Mezz, LP</v>
          </cell>
          <cell r="Q553" t="str">
            <v>Hotel Wichita Greenwich III Mezz, LP</v>
          </cell>
          <cell r="S553" t="str">
            <v>Hotel Wichita Greenwich III Mezz, LP</v>
          </cell>
        </row>
        <row r="554">
          <cell r="A554" t="str">
            <v>Hayley Conference Centres Acquisitions Limited</v>
          </cell>
          <cell r="E554">
            <v>552</v>
          </cell>
          <cell r="P554" t="str">
            <v>Hotel Wichita Greenwich III, LP</v>
          </cell>
          <cell r="Q554" t="str">
            <v>Hotel Wichita Greenwich III, LP</v>
          </cell>
          <cell r="S554" t="str">
            <v>Hotel Wichita Greenwich III, LP</v>
          </cell>
        </row>
        <row r="555">
          <cell r="A555" t="str">
            <v>Hayley Conference Centres Enterprise Limited</v>
          </cell>
          <cell r="E555">
            <v>553</v>
          </cell>
          <cell r="P555" t="str">
            <v>Hotel Woodbury GP, LLC</v>
          </cell>
          <cell r="Q555" t="str">
            <v>Hotel Woodbury GP, LLC</v>
          </cell>
          <cell r="S555" t="str">
            <v>Hotel Woodbury GP, LLC</v>
          </cell>
        </row>
        <row r="556">
          <cell r="A556" t="str">
            <v>Hayley Conference Centres France SAS</v>
          </cell>
          <cell r="E556">
            <v>554</v>
          </cell>
          <cell r="P556" t="str">
            <v>Hotel Woodbury, LP</v>
          </cell>
          <cell r="Q556" t="str">
            <v>Hotel Woodbury, LP</v>
          </cell>
          <cell r="S556" t="str">
            <v>Hotel Woodbury, LP</v>
          </cell>
        </row>
        <row r="557">
          <cell r="A557" t="str">
            <v>Hayley Conference Centres Group Limited</v>
          </cell>
          <cell r="E557">
            <v>555</v>
          </cell>
          <cell r="P557" t="str">
            <v>Hotelgesellschaft Gerberstraße Betriebs GmbH</v>
          </cell>
          <cell r="Q557" t="str">
            <v>Hotelgesellschaft Gerberstraße Betriebs GmbH</v>
          </cell>
          <cell r="S557" t="str">
            <v>Hotelgesellschaft Gerberstraße Betriebs GmbH</v>
          </cell>
        </row>
        <row r="558">
          <cell r="A558" t="str">
            <v>Hayley Conference Centres Holdings Limited</v>
          </cell>
          <cell r="E558">
            <v>556</v>
          </cell>
          <cell r="P558" t="str">
            <v>Houston H GP, LLC</v>
          </cell>
          <cell r="Q558" t="str">
            <v>Houston H GP, LLC</v>
          </cell>
          <cell r="S558" t="str">
            <v>Houston H GP, LLC</v>
          </cell>
        </row>
        <row r="559">
          <cell r="A559" t="str">
            <v>Hayley Conference Centres Limited</v>
          </cell>
          <cell r="E559">
            <v>557</v>
          </cell>
          <cell r="P559" t="str">
            <v>Houston Holdings, LLC</v>
          </cell>
          <cell r="Q559" t="str">
            <v>Houston Holdings, LLC</v>
          </cell>
          <cell r="S559" t="str">
            <v>Houston Holdings, LLC</v>
          </cell>
        </row>
        <row r="560">
          <cell r="A560" t="str">
            <v>Hazleton Generation LLC</v>
          </cell>
          <cell r="E560">
            <v>558</v>
          </cell>
          <cell r="P560" t="str">
            <v>Houston Hyatt</v>
          </cell>
          <cell r="Q560" t="str">
            <v>Houston Hyatt</v>
          </cell>
          <cell r="S560" t="str">
            <v>Houston Hyatt</v>
          </cell>
        </row>
        <row r="561">
          <cell r="A561" t="str">
            <v>Hazleton Holdco LLC</v>
          </cell>
          <cell r="E561">
            <v>559</v>
          </cell>
          <cell r="P561" t="str">
            <v>HP 24 Holdings, LLC</v>
          </cell>
          <cell r="Q561" t="str">
            <v>HP 24 Holdings, LLC</v>
          </cell>
          <cell r="S561" t="str">
            <v>HP 24 Holdings, LLC</v>
          </cell>
        </row>
        <row r="562">
          <cell r="A562" t="str">
            <v>HB Property Owner 1, L.P.</v>
          </cell>
          <cell r="E562">
            <v>560</v>
          </cell>
          <cell r="P562" t="str">
            <v>HSS GR 5200 Hotel, LLC</v>
          </cell>
          <cell r="Q562" t="str">
            <v>HSS GR 5200 Hotel, LLC</v>
          </cell>
          <cell r="S562" t="str">
            <v>HSS GR 5200 Hotel, LLC</v>
          </cell>
        </row>
        <row r="563">
          <cell r="A563" t="str">
            <v>HB Property Owner 2, L.P.</v>
          </cell>
          <cell r="E563">
            <v>561</v>
          </cell>
          <cell r="P563" t="str">
            <v>HSS GR 5250 Hotel, LLC</v>
          </cell>
          <cell r="Q563" t="str">
            <v>HSS GR 5250 Hotel, LLC</v>
          </cell>
          <cell r="S563" t="str">
            <v>HSS GR 5250 Hotel, LLC</v>
          </cell>
        </row>
        <row r="564">
          <cell r="A564" t="str">
            <v xml:space="preserve">HB Property Owner 3, L.P. </v>
          </cell>
          <cell r="E564">
            <v>562</v>
          </cell>
          <cell r="P564" t="str">
            <v>HSS Holland Hotel, LLC</v>
          </cell>
          <cell r="Q564" t="str">
            <v>HSS Holland Hotel, LLC</v>
          </cell>
          <cell r="S564" t="str">
            <v>HSS Holland Hotel, LLC</v>
          </cell>
        </row>
        <row r="565">
          <cell r="A565" t="str">
            <v>HB Property Owner 4, L.P.</v>
          </cell>
          <cell r="E565">
            <v>563</v>
          </cell>
          <cell r="P565" t="str">
            <v>HSS Hotel Portfolio, LLC</v>
          </cell>
          <cell r="Q565" t="str">
            <v>HSS Hotel Portfolio, LLC</v>
          </cell>
          <cell r="S565" t="str">
            <v>HSS Hotel Portfolio, LLC</v>
          </cell>
        </row>
        <row r="566">
          <cell r="A566" t="str">
            <v>HCC Group Properties Limited</v>
          </cell>
          <cell r="E566">
            <v>564</v>
          </cell>
          <cell r="P566" t="str">
            <v>HSS Muskegon Hotel, LLC</v>
          </cell>
          <cell r="Q566" t="str">
            <v>HSS Muskegon Hotel, LLC</v>
          </cell>
          <cell r="S566" t="str">
            <v>HSS Muskegon Hotel, LLC</v>
          </cell>
        </row>
        <row r="567">
          <cell r="A567" t="str">
            <v>HCC Properties Limited</v>
          </cell>
          <cell r="E567">
            <v>565</v>
          </cell>
          <cell r="P567" t="str">
            <v>HSS Norton Shores Hotel, LLC</v>
          </cell>
          <cell r="Q567" t="str">
            <v>HSS Norton Shores Hotel, LLC</v>
          </cell>
          <cell r="S567" t="str">
            <v>HSS Norton Shores Hotel, LLC</v>
          </cell>
        </row>
        <row r="568">
          <cell r="A568" t="str">
            <v>HCCAH Limited</v>
          </cell>
          <cell r="E568">
            <v>566</v>
          </cell>
          <cell r="P568" t="str">
            <v>HSS QC Airport Hotel, LLC</v>
          </cell>
          <cell r="Q568" t="str">
            <v>HSS QC Airport Hotel, LLC</v>
          </cell>
          <cell r="S568" t="str">
            <v>HSS QC Airport Hotel, LLC</v>
          </cell>
        </row>
        <row r="569">
          <cell r="A569" t="str">
            <v>HCCBH Limited</v>
          </cell>
          <cell r="E569">
            <v>567</v>
          </cell>
          <cell r="P569" t="str">
            <v>HSS QC Hotel, LLC</v>
          </cell>
          <cell r="Q569" t="str">
            <v>HSS QC Hotel, LLC</v>
          </cell>
          <cell r="S569" t="str">
            <v>HSS QC Hotel, LLC</v>
          </cell>
        </row>
        <row r="570">
          <cell r="A570" t="str">
            <v>Heritage Fields, LLC</v>
          </cell>
          <cell r="E570">
            <v>568</v>
          </cell>
          <cell r="P570" t="str">
            <v>HSS South Point Hotel, LLC</v>
          </cell>
          <cell r="Q570" t="str">
            <v>HSS South Point Hotel, LLC</v>
          </cell>
          <cell r="S570" t="str">
            <v>HSS South Point Hotel, LLC</v>
          </cell>
        </row>
        <row r="571">
          <cell r="A571" t="str">
            <v>Heritage Place</v>
          </cell>
          <cell r="E571">
            <v>569</v>
          </cell>
          <cell r="P571" t="str">
            <v>HSS Stevensville, LLC</v>
          </cell>
          <cell r="Q571" t="str">
            <v>HSS Stevensville, LLC</v>
          </cell>
          <cell r="S571" t="str">
            <v>HSS Stevensville, LLC</v>
          </cell>
        </row>
        <row r="572">
          <cell r="A572" t="str">
            <v>Hermitage SNC</v>
          </cell>
          <cell r="E572">
            <v>570</v>
          </cell>
          <cell r="P572" t="str">
            <v>HT-Highgrove Holdings, LLC</v>
          </cell>
          <cell r="Q572" t="str">
            <v>HT-Highgrove Holdings, LLC</v>
          </cell>
          <cell r="S572" t="str">
            <v>HT-Highgrove Holdings, LLC</v>
          </cell>
        </row>
        <row r="573">
          <cell r="A573" t="str">
            <v>HHM LP</v>
          </cell>
          <cell r="E573">
            <v>571</v>
          </cell>
          <cell r="P573" t="str">
            <v>Hudson Transmission Partners, LLC</v>
          </cell>
          <cell r="Q573" t="str">
            <v>Hudson Transmission Partners, LLC</v>
          </cell>
          <cell r="S573" t="str">
            <v>Hudson Transmission Partners, LLC</v>
          </cell>
        </row>
        <row r="574">
          <cell r="A574" t="str">
            <v>Highgrove Center LLC</v>
          </cell>
          <cell r="E574">
            <v>572</v>
          </cell>
          <cell r="P574" t="str">
            <v>I-1/I-2 U.S. Harrahs Holdings, LLC</v>
          </cell>
          <cell r="Q574" t="str">
            <v>I-1/I-2 U.S. Harrahs Holdings, LLC</v>
          </cell>
          <cell r="S574" t="str">
            <v>I-1/I-2 U.S. Harrahs Holdings, LLC</v>
          </cell>
        </row>
        <row r="575">
          <cell r="A575" t="str">
            <v>HighGrove Investors, LLC</v>
          </cell>
          <cell r="E575">
            <v>573</v>
          </cell>
          <cell r="P575" t="str">
            <v>I-1/I-2 U.S. Holdings, LLC</v>
          </cell>
          <cell r="Q575" t="str">
            <v>I-1/I-2 U.S. Holdings, LLC</v>
          </cell>
          <cell r="S575" t="str">
            <v>I-1/I-2 U.S. Holdings, LLC</v>
          </cell>
        </row>
        <row r="576">
          <cell r="A576" t="str">
            <v>Hogar 1 GmbH</v>
          </cell>
          <cell r="E576">
            <v>574</v>
          </cell>
          <cell r="P576" t="str">
            <v>I-1/I-2 U.S. Restaurant Holdings, LLC</v>
          </cell>
          <cell r="Q576" t="str">
            <v>I-1/I-2 U.S. Restaurant Holdings, LLC</v>
          </cell>
          <cell r="S576" t="str">
            <v>I-1/I-2 U.S. Restaurant Holdings, LLC</v>
          </cell>
        </row>
        <row r="577">
          <cell r="A577" t="str">
            <v>Holland Bluffs, L.P.</v>
          </cell>
          <cell r="E577">
            <v>575</v>
          </cell>
          <cell r="P577" t="str">
            <v>I-3/I-2 European Holdings II, LP</v>
          </cell>
          <cell r="Q577" t="str">
            <v>I-3/I-2 European Holdings II, LP</v>
          </cell>
          <cell r="S577" t="str">
            <v>I-3/I-2 European Holdings II, LP</v>
          </cell>
        </row>
        <row r="578">
          <cell r="A578" t="str">
            <v>Holland Canterra, L.P.</v>
          </cell>
          <cell r="E578">
            <v>576</v>
          </cell>
          <cell r="P578" t="str">
            <v>I-3/I-2 Holdings 1, LP</v>
          </cell>
          <cell r="Q578" t="str">
            <v>I-3/I-2 Holdings 1, LP</v>
          </cell>
          <cell r="S578" t="str">
            <v>I-3/I-2 Holdings 1, LP</v>
          </cell>
        </row>
        <row r="579">
          <cell r="A579" t="str">
            <v>Holland Miramonte Lodge, L.P.</v>
          </cell>
          <cell r="E579">
            <v>577</v>
          </cell>
          <cell r="P579" t="str">
            <v>I-3/I-2 Holdings 2, LP</v>
          </cell>
          <cell r="Q579" t="str">
            <v>I-3/I-2 Holdings 2, LP</v>
          </cell>
          <cell r="S579" t="str">
            <v>I-3/I-2 Holdings 2, LP</v>
          </cell>
        </row>
        <row r="580">
          <cell r="A580" t="str">
            <v>Holland Montair, L.P.</v>
          </cell>
          <cell r="E580">
            <v>578</v>
          </cell>
          <cell r="P580" t="str">
            <v>I-3/I-2 Holdings 3, LP</v>
          </cell>
          <cell r="Q580" t="str">
            <v>I-3/I-2 Holdings 3, LP</v>
          </cell>
          <cell r="S580" t="str">
            <v>I-3/I-2 Holdings 3, LP</v>
          </cell>
        </row>
        <row r="581">
          <cell r="A581" t="str">
            <v>Holland Silverbrook, L.P.</v>
          </cell>
          <cell r="E581">
            <v>579</v>
          </cell>
          <cell r="P581" t="str">
            <v>I-3/I-2 India Holdings, LLC</v>
          </cell>
          <cell r="Q581" t="str">
            <v>I-3/I-2 India Holdings, LLC</v>
          </cell>
          <cell r="S581" t="str">
            <v>I-3/I-2 India Holdings, LLC</v>
          </cell>
        </row>
        <row r="582">
          <cell r="A582" t="str">
            <v>Holland Walden Pond, L.P.</v>
          </cell>
          <cell r="E582">
            <v>580</v>
          </cell>
          <cell r="P582" t="str">
            <v>Iberian Amazona II Holdings SL</v>
          </cell>
          <cell r="Q582" t="str">
            <v>Iberian Amazona II Holdings SL</v>
          </cell>
          <cell r="S582" t="str">
            <v>Iberian Amazona II Holdings SL</v>
          </cell>
        </row>
        <row r="583">
          <cell r="A583" t="str">
            <v>HOMER GLEN AMBER SBI, LLC</v>
          </cell>
          <cell r="E583">
            <v>581</v>
          </cell>
          <cell r="P583" t="str">
            <v>Iberian Amazona II Real Estate SL</v>
          </cell>
          <cell r="Q583" t="str">
            <v>Iberian Amazona II Real Estate SL</v>
          </cell>
          <cell r="S583" t="str">
            <v>Iberian Amazona II Real Estate SL</v>
          </cell>
        </row>
        <row r="584">
          <cell r="A584" t="str">
            <v>Horwood House Properties Limited</v>
          </cell>
          <cell r="E584">
            <v>582</v>
          </cell>
          <cell r="P584" t="str">
            <v>Iberian Amazona Shipco SL</v>
          </cell>
          <cell r="Q584" t="str">
            <v>Iberian Amazona Shipco SL</v>
          </cell>
          <cell r="S584" t="str">
            <v>Iberian Amazona Shipco SL</v>
          </cell>
        </row>
        <row r="585">
          <cell r="A585" t="str">
            <v>Hotel 10 Century, LP</v>
          </cell>
          <cell r="E585">
            <v>583</v>
          </cell>
          <cell r="P585" t="str">
            <v>IDF Property Investments SARL</v>
          </cell>
          <cell r="Q585" t="str">
            <v>IDF Property Investments SARL</v>
          </cell>
          <cell r="S585" t="str">
            <v>IDF Property Investments SARL</v>
          </cell>
        </row>
        <row r="586">
          <cell r="A586" t="str">
            <v>Hotel 10 Century Opco, LP</v>
          </cell>
          <cell r="E586">
            <v>584</v>
          </cell>
          <cell r="P586" t="str">
            <v>IDF Property Trading SARL</v>
          </cell>
          <cell r="Q586" t="str">
            <v>IDF Property Trading SARL</v>
          </cell>
          <cell r="S586" t="str">
            <v>IDF Property Trading SARL</v>
          </cell>
        </row>
        <row r="587">
          <cell r="A587" t="str">
            <v>Hotel 111 Perimeter Center, LP</v>
          </cell>
          <cell r="E587">
            <v>585</v>
          </cell>
          <cell r="P587" t="str">
            <v>IDF Real Property SAS</v>
          </cell>
          <cell r="Q587" t="str">
            <v>IDF Real Property SAS</v>
          </cell>
          <cell r="S587" t="str">
            <v>IDF Real Property SAS</v>
          </cell>
        </row>
        <row r="588">
          <cell r="A588" t="str">
            <v>Hotel 111 Perimeter Center Opco, LP</v>
          </cell>
          <cell r="E588">
            <v>586</v>
          </cell>
          <cell r="P588" t="str">
            <v>IGCF II (Brazil), LLC</v>
          </cell>
          <cell r="Q588" t="str">
            <v>IGCF II (Brazil), LLC</v>
          </cell>
          <cell r="S588" t="str">
            <v>IGCF II (Brazil), LLC</v>
          </cell>
        </row>
        <row r="589">
          <cell r="A589" t="str">
            <v>Hotel 1111 Airport Center, LP</v>
          </cell>
          <cell r="E589">
            <v>587</v>
          </cell>
          <cell r="P589" t="str">
            <v>IGCF-SC LP</v>
          </cell>
          <cell r="Q589" t="str">
            <v>IGCF-SC LP</v>
          </cell>
          <cell r="S589" t="str">
            <v>IGCF-SC LP</v>
          </cell>
        </row>
        <row r="590">
          <cell r="A590" t="str">
            <v>Hotel 1111 Airport Center Opco, LP</v>
          </cell>
          <cell r="E590">
            <v>588</v>
          </cell>
          <cell r="P590" t="str">
            <v>IH 9 Holdings Lux Sarl</v>
          </cell>
          <cell r="Q590" t="str">
            <v>IH 9 Holdings Lux Sarl</v>
          </cell>
          <cell r="S590" t="str">
            <v>IH 9 Holdings Lux Sarl</v>
          </cell>
        </row>
        <row r="591">
          <cell r="A591" t="str">
            <v>Hotel 10465 Philadelphia Opco, LP</v>
          </cell>
          <cell r="E591">
            <v>589</v>
          </cell>
          <cell r="P591" t="str">
            <v>IH 9 Lux Finance Sarl</v>
          </cell>
          <cell r="Q591" t="str">
            <v>IH 9 Lux Finance Sarl</v>
          </cell>
          <cell r="S591" t="str">
            <v>IH 9 Lux Finance Sarl</v>
          </cell>
        </row>
        <row r="592">
          <cell r="A592" t="str">
            <v>Hotel 10465 Philadelphia, LP</v>
          </cell>
          <cell r="E592">
            <v>590</v>
          </cell>
          <cell r="P592" t="str">
            <v>IM Albuquerque GP, LLC</v>
          </cell>
          <cell r="Q592" t="str">
            <v>IM Albuquerque GP, LLC</v>
          </cell>
          <cell r="S592" t="str">
            <v>IM Albuquerque GP, LLC</v>
          </cell>
        </row>
        <row r="593">
          <cell r="A593" t="str">
            <v>Hotel 1100 Carnegie Opco, LP</v>
          </cell>
          <cell r="E593">
            <v>591</v>
          </cell>
          <cell r="P593" t="str">
            <v>IM Albuquerque, LP</v>
          </cell>
          <cell r="Q593" t="str">
            <v>IM Albuquerque, LP</v>
          </cell>
          <cell r="S593" t="str">
            <v>IM Albuquerque, LP</v>
          </cell>
        </row>
        <row r="594">
          <cell r="A594" t="str">
            <v>Hotel 1100 Carnegie, LP</v>
          </cell>
          <cell r="E594">
            <v>592</v>
          </cell>
          <cell r="P594" t="str">
            <v>IM Baton Rouge GP, LLC</v>
          </cell>
          <cell r="Q594" t="str">
            <v>IM Baton Rouge GP, LLC</v>
          </cell>
          <cell r="S594" t="str">
            <v>IM Baton Rouge GP, LLC</v>
          </cell>
        </row>
        <row r="595">
          <cell r="A595" t="str">
            <v>Hotel 11237 Lone Eagle Opco, LP</v>
          </cell>
          <cell r="E595">
            <v>593</v>
          </cell>
          <cell r="P595" t="str">
            <v>IM Baton Rouge, LP</v>
          </cell>
          <cell r="Q595" t="str">
            <v>IM Baton Rouge, LP</v>
          </cell>
          <cell r="S595" t="str">
            <v>IM Baton Rouge, LP</v>
          </cell>
        </row>
        <row r="596">
          <cell r="A596" t="str">
            <v>Hotel 11237 Lone Eagle, LP</v>
          </cell>
          <cell r="E596">
            <v>594</v>
          </cell>
          <cell r="P596" t="str">
            <v>IM Boise 1 GP, LLC</v>
          </cell>
          <cell r="Q596" t="str">
            <v>IM Boise 1 GP, LLC</v>
          </cell>
          <cell r="S596" t="str">
            <v>IM Boise 1 GP, LLC</v>
          </cell>
        </row>
        <row r="597">
          <cell r="A597" t="str">
            <v>Hotel 11711 Gateworth Opco, LP</v>
          </cell>
          <cell r="E597">
            <v>595</v>
          </cell>
          <cell r="P597" t="str">
            <v>IM Boise 1, LP</v>
          </cell>
          <cell r="Q597" t="str">
            <v>IM Boise 1, LP</v>
          </cell>
          <cell r="S597" t="str">
            <v>IM Boise 1, LP</v>
          </cell>
        </row>
        <row r="598">
          <cell r="A598" t="str">
            <v>Hotel 11711 Gateworth, LP</v>
          </cell>
          <cell r="E598">
            <v>596</v>
          </cell>
          <cell r="P598" t="str">
            <v>IM Boise 2 GP, LLC</v>
          </cell>
          <cell r="Q598" t="str">
            <v>IM Boise 2 GP, LLC</v>
          </cell>
          <cell r="S598" t="str">
            <v>IM Boise 2 GP, LLC</v>
          </cell>
        </row>
        <row r="599">
          <cell r="A599" t="str">
            <v>Hotel 126 Old Medina Opco, LP</v>
          </cell>
          <cell r="E599">
            <v>597</v>
          </cell>
          <cell r="P599" t="str">
            <v>IM Boise 2, LP</v>
          </cell>
          <cell r="Q599" t="str">
            <v>IM Boise 2, LP</v>
          </cell>
          <cell r="S599" t="str">
            <v>IM Boise 2, LP</v>
          </cell>
        </row>
        <row r="600">
          <cell r="A600" t="str">
            <v>Hotel 126 Old Medina, LP</v>
          </cell>
          <cell r="E600">
            <v>598</v>
          </cell>
          <cell r="P600" t="str">
            <v>IM Chico 1 GP, LLC</v>
          </cell>
          <cell r="Q600" t="str">
            <v>IM Chico 1 GP, LLC</v>
          </cell>
          <cell r="S600" t="str">
            <v>IM Chico 1 GP, LLC</v>
          </cell>
        </row>
        <row r="601">
          <cell r="A601" t="str">
            <v>Hotel 138 Richland Hills Opco, LP</v>
          </cell>
          <cell r="E601">
            <v>599</v>
          </cell>
          <cell r="P601" t="str">
            <v>IM Chico 1, LP</v>
          </cell>
          <cell r="Q601" t="str">
            <v>IM Chico 1, LP</v>
          </cell>
          <cell r="S601" t="str">
            <v>IM Chico 1, LP</v>
          </cell>
        </row>
        <row r="602">
          <cell r="A602" t="str">
            <v>Hotel 138 Richland Hills, LP</v>
          </cell>
          <cell r="E602">
            <v>600</v>
          </cell>
          <cell r="P602" t="str">
            <v>IM Chico 2 GP, LLC</v>
          </cell>
          <cell r="Q602" t="str">
            <v>IM Chico 2 GP, LLC</v>
          </cell>
          <cell r="S602" t="str">
            <v>IM Chico 2 GP, LLC</v>
          </cell>
        </row>
        <row r="603">
          <cell r="A603" t="str">
            <v>Hotel 14501 Hotel Opco, LP</v>
          </cell>
          <cell r="E603">
            <v>601</v>
          </cell>
          <cell r="P603" t="str">
            <v>IM Chico 2, LP</v>
          </cell>
          <cell r="Q603" t="str">
            <v>IM Chico 2, LP</v>
          </cell>
          <cell r="S603" t="str">
            <v>IM Chico 2, LP</v>
          </cell>
        </row>
        <row r="604">
          <cell r="A604" t="str">
            <v>Hotel 14501 Hotel, LP</v>
          </cell>
          <cell r="E604">
            <v>602</v>
          </cell>
          <cell r="P604" t="str">
            <v>IM El Centro 1 GP, LLC</v>
          </cell>
          <cell r="Q604" t="str">
            <v>IM El Centro 1 GP, LLC</v>
          </cell>
          <cell r="S604" t="str">
            <v>IM El Centro 1 GP, LLC</v>
          </cell>
        </row>
        <row r="605">
          <cell r="A605" t="str">
            <v>Hotel 1903 Embassy Square, LP</v>
          </cell>
          <cell r="E605">
            <v>603</v>
          </cell>
          <cell r="P605" t="str">
            <v>IM El Centro 1, LP</v>
          </cell>
          <cell r="Q605" t="str">
            <v>IM El Centro 1, LP</v>
          </cell>
          <cell r="S605" t="str">
            <v>IM El Centro 1, LP</v>
          </cell>
        </row>
        <row r="606">
          <cell r="A606" t="str">
            <v>Hotel 1903 Embassy Square Opco, LP</v>
          </cell>
          <cell r="E606">
            <v>604</v>
          </cell>
          <cell r="P606" t="str">
            <v>IM El Centro 2 GP, LLC</v>
          </cell>
          <cell r="Q606" t="str">
            <v>IM El Centro 2 GP, LLC</v>
          </cell>
          <cell r="S606" t="str">
            <v>IM El Centro 2 GP, LLC</v>
          </cell>
        </row>
        <row r="607">
          <cell r="A607" t="str">
            <v>Hotel 201 Exchange Blvd Opco, LP</v>
          </cell>
          <cell r="E607">
            <v>605</v>
          </cell>
          <cell r="P607" t="str">
            <v>IM El Centro 2, LP</v>
          </cell>
          <cell r="Q607" t="str">
            <v>IM El Centro 2, LP</v>
          </cell>
          <cell r="S607" t="str">
            <v>IM El Centro 2, LP</v>
          </cell>
        </row>
        <row r="608">
          <cell r="A608" t="str">
            <v>Hotel 201 Exchange Blvd, LP</v>
          </cell>
          <cell r="E608">
            <v>606</v>
          </cell>
          <cell r="P608" t="str">
            <v>IM Fort Smith GP, LLC</v>
          </cell>
          <cell r="Q608" t="str">
            <v>IM Fort Smith GP, LLC</v>
          </cell>
          <cell r="S608" t="str">
            <v>IM Fort Smith GP, LLC</v>
          </cell>
        </row>
        <row r="609">
          <cell r="A609" t="str">
            <v>Hotel 230 Greystone Blvd, LP</v>
          </cell>
          <cell r="E609">
            <v>607</v>
          </cell>
          <cell r="P609" t="str">
            <v>IM Fort Smith, LP</v>
          </cell>
          <cell r="Q609" t="str">
            <v>IM Fort Smith, LP</v>
          </cell>
          <cell r="S609" t="str">
            <v>IM Fort Smith, LP</v>
          </cell>
        </row>
        <row r="610">
          <cell r="A610" t="str">
            <v>Hotel 230 Greystone Opco Blvd, LP</v>
          </cell>
          <cell r="E610">
            <v>608</v>
          </cell>
          <cell r="P610" t="str">
            <v>IM Monroe 1 GP, LLC</v>
          </cell>
          <cell r="Q610" t="str">
            <v>IM Monroe 1 GP, LLC</v>
          </cell>
          <cell r="S610" t="str">
            <v>IM Monroe 1 GP, LLC</v>
          </cell>
        </row>
        <row r="611">
          <cell r="A611" t="str">
            <v>Hotel 2838 Cinema Ridge Opco, LP</v>
          </cell>
          <cell r="E611">
            <v>609</v>
          </cell>
          <cell r="P611" t="str">
            <v>IM Monroe 1, LP</v>
          </cell>
          <cell r="Q611" t="str">
            <v>IM Monroe 1, LP</v>
          </cell>
          <cell r="S611" t="str">
            <v>IM Monroe 1, LP</v>
          </cell>
        </row>
        <row r="612">
          <cell r="A612" t="str">
            <v>Hotel 2838 Cinema Ridge, LP</v>
          </cell>
          <cell r="E612">
            <v>610</v>
          </cell>
          <cell r="P612" t="str">
            <v>IM Monroe 2 GP, LLC</v>
          </cell>
          <cell r="Q612" t="str">
            <v>IM Monroe 2 GP, LLC</v>
          </cell>
          <cell r="S612" t="str">
            <v>IM Monroe 2 GP, LLC</v>
          </cell>
        </row>
        <row r="613">
          <cell r="A613" t="str">
            <v>Hotel 3255 North West 87 Opco, LP</v>
          </cell>
          <cell r="E613">
            <v>611</v>
          </cell>
          <cell r="P613" t="str">
            <v>IM Monroe 2, LP</v>
          </cell>
          <cell r="Q613" t="str">
            <v>IM Monroe 2, LP</v>
          </cell>
          <cell r="S613" t="str">
            <v>IM Monroe 2, LP</v>
          </cell>
        </row>
        <row r="614">
          <cell r="A614" t="str">
            <v>Hotel 3265 North West 87 Opco, LP</v>
          </cell>
          <cell r="E614">
            <v>612</v>
          </cell>
          <cell r="P614" t="str">
            <v>IM Olathe GP, LLC</v>
          </cell>
          <cell r="Q614" t="str">
            <v>IM Olathe GP, LLC</v>
          </cell>
          <cell r="S614" t="str">
            <v>IM Olathe GP, LLC</v>
          </cell>
        </row>
        <row r="615">
          <cell r="A615" t="str">
            <v>Hotel 3265 North West 87, LP</v>
          </cell>
          <cell r="E615">
            <v>613</v>
          </cell>
          <cell r="P615" t="str">
            <v>IM Olathe, LP</v>
          </cell>
          <cell r="Q615" t="str">
            <v>IM Olathe, LP</v>
          </cell>
          <cell r="S615" t="str">
            <v>IM Olathe, LP</v>
          </cell>
        </row>
        <row r="616">
          <cell r="A616" t="str">
            <v>Hotel 409 East Houston Opco, LP</v>
          </cell>
          <cell r="E616">
            <v>614</v>
          </cell>
          <cell r="P616" t="str">
            <v>IM Pocatello GP, LLC</v>
          </cell>
          <cell r="Q616" t="str">
            <v>IM Pocatello GP, LLC</v>
          </cell>
          <cell r="S616" t="str">
            <v>IM Pocatello GP, LLC</v>
          </cell>
        </row>
        <row r="617">
          <cell r="A617" t="str">
            <v>Hotel 409 East Houston, LP</v>
          </cell>
          <cell r="E617">
            <v>615</v>
          </cell>
          <cell r="P617" t="str">
            <v>IM Pocatello, LP</v>
          </cell>
          <cell r="Q617" t="str">
            <v>IM Pocatello, LP</v>
          </cell>
          <cell r="S617" t="str">
            <v>IM Pocatello, LP</v>
          </cell>
        </row>
        <row r="618">
          <cell r="A618" t="str">
            <v>Hotel 50 S Front Street Opco, LP</v>
          </cell>
          <cell r="E618">
            <v>616</v>
          </cell>
          <cell r="P618" t="str">
            <v>IM San Antonio GP, LLC</v>
          </cell>
          <cell r="Q618" t="str">
            <v>IM San Antonio GP, LLC</v>
          </cell>
          <cell r="S618" t="str">
            <v>IM San Antonio GP, LLC</v>
          </cell>
        </row>
        <row r="619">
          <cell r="A619" t="str">
            <v>Hotel 50 S Front Street, LP</v>
          </cell>
          <cell r="E619">
            <v>617</v>
          </cell>
          <cell r="P619" t="str">
            <v>IM San Antonio, LP</v>
          </cell>
          <cell r="Q619" t="str">
            <v>IM San Antonio, LP</v>
          </cell>
          <cell r="S619" t="str">
            <v>IM San Antonio, LP</v>
          </cell>
        </row>
        <row r="620">
          <cell r="A620" t="str">
            <v>Hotel 501 Gateway Opco, LP</v>
          </cell>
          <cell r="E620">
            <v>618</v>
          </cell>
          <cell r="P620" t="str">
            <v>IM Sparks GP, LLC</v>
          </cell>
          <cell r="Q620" t="str">
            <v>IM Sparks GP, LLC</v>
          </cell>
          <cell r="S620" t="str">
            <v>IM Sparks GP, LLC</v>
          </cell>
        </row>
        <row r="621">
          <cell r="A621" t="str">
            <v>Hotel 501 Gateway, LP</v>
          </cell>
          <cell r="E621">
            <v>619</v>
          </cell>
          <cell r="P621" t="str">
            <v>IM Sparks, LP</v>
          </cell>
          <cell r="Q621" t="str">
            <v>IM Sparks, LP</v>
          </cell>
          <cell r="S621" t="str">
            <v>IM Sparks, LP</v>
          </cell>
        </row>
        <row r="622">
          <cell r="A622" t="str">
            <v>Hotel 514 Northeast Loop 410 Opco, LP</v>
          </cell>
          <cell r="E622">
            <v>620</v>
          </cell>
          <cell r="P622" t="str">
            <v>IM Spokane GP, LLC</v>
          </cell>
          <cell r="Q622" t="str">
            <v>IM Spokane GP, LLC</v>
          </cell>
          <cell r="S622" t="str">
            <v>IM Spokane GP, LLC</v>
          </cell>
        </row>
        <row r="623">
          <cell r="A623" t="str">
            <v>Hotel 514 Northeast Loop 410, LP</v>
          </cell>
          <cell r="E623">
            <v>621</v>
          </cell>
          <cell r="P623" t="str">
            <v>IM Spokane, LP</v>
          </cell>
          <cell r="Q623" t="str">
            <v>IM Spokane, LP</v>
          </cell>
          <cell r="S623" t="str">
            <v>IM Spokane, LP</v>
          </cell>
        </row>
        <row r="624">
          <cell r="A624" t="str">
            <v>Hotel 6025 Tyvola Glen Opco, LP</v>
          </cell>
          <cell r="E624">
            <v>622</v>
          </cell>
          <cell r="P624" t="str">
            <v>IMES</v>
          </cell>
          <cell r="Q624" t="str">
            <v>IMES</v>
          </cell>
          <cell r="S624" t="str">
            <v>IMES</v>
          </cell>
        </row>
        <row r="625">
          <cell r="A625" t="str">
            <v>Hotel 6025 Tyvola Glen, LP</v>
          </cell>
          <cell r="E625">
            <v>623</v>
          </cell>
          <cell r="P625" t="str">
            <v>InSolve Auto Funding, LLC</v>
          </cell>
          <cell r="Q625" t="str">
            <v>InSolve Auto Funding, LLC</v>
          </cell>
          <cell r="S625" t="str">
            <v>InSolve Auto Funding, LLC</v>
          </cell>
        </row>
        <row r="626">
          <cell r="A626" t="str">
            <v>Hotel 603 Navarro Opco, LP</v>
          </cell>
          <cell r="E626">
            <v>624</v>
          </cell>
          <cell r="P626" t="str">
            <v>InSolve Capital Australia Pty Ltd</v>
          </cell>
          <cell r="Q626" t="str">
            <v>InSolve Capital Australia Pty Ltd</v>
          </cell>
          <cell r="S626" t="str">
            <v>InSolve Capital Australia Pty Ltd</v>
          </cell>
        </row>
        <row r="627">
          <cell r="A627" t="str">
            <v>Hotel 603 Navarro, LP</v>
          </cell>
          <cell r="E627">
            <v>625</v>
          </cell>
          <cell r="P627" t="str">
            <v>InSolve Capital Canada, ULC</v>
          </cell>
          <cell r="Q627" t="str">
            <v>InSolve Capital Canada, ULC</v>
          </cell>
          <cell r="S627" t="str">
            <v>InSolve Capital Canada, ULC</v>
          </cell>
        </row>
        <row r="628">
          <cell r="A628" t="str">
            <v>Hotel 6095 Emerald Opco, LP</v>
          </cell>
          <cell r="E628">
            <v>626</v>
          </cell>
          <cell r="P628" t="str">
            <v>InSolve Capital GP Parent (Investments), LP c/o InSolve Capital</v>
          </cell>
          <cell r="Q628" t="str">
            <v>InSolve Capital GP Parent (Investments), LP c/o InSolve Capital</v>
          </cell>
          <cell r="S628" t="str">
            <v>InSolve Capital GP Parent (Investments), LP c/o InSolve Capital</v>
          </cell>
        </row>
        <row r="629">
          <cell r="A629" t="str">
            <v>Hotel 6095 Emerald, LP</v>
          </cell>
          <cell r="E629">
            <v>627</v>
          </cell>
          <cell r="P629" t="str">
            <v>InSolve Capital GP Parent (Operations), LP c/o InSolve Capital</v>
          </cell>
          <cell r="Q629" t="str">
            <v>InSolve Capital GP Parent (Operations), LP c/o InSolve Capital</v>
          </cell>
          <cell r="S629" t="str">
            <v>InSolve Capital GP Parent (Operations), LP c/o InSolve Capital</v>
          </cell>
        </row>
        <row r="630">
          <cell r="A630" t="str">
            <v>Hotel 6364 Franz Opco, LP</v>
          </cell>
          <cell r="E630">
            <v>628</v>
          </cell>
          <cell r="P630" t="str">
            <v>InSolve Capital GP Parent, LLC</v>
          </cell>
          <cell r="Q630" t="str">
            <v>InSolve Capital GP Parent, LLC</v>
          </cell>
          <cell r="S630" t="str">
            <v>InSolve Capital GP Parent, LLC</v>
          </cell>
        </row>
        <row r="631">
          <cell r="A631" t="str">
            <v>Hotel 6364 Franz, LP</v>
          </cell>
          <cell r="E631">
            <v>629</v>
          </cell>
          <cell r="P631" t="str">
            <v>InSolve Capital Management Fund II, LP</v>
          </cell>
          <cell r="Q631" t="str">
            <v>InSolve Capital Management Fund II, LP</v>
          </cell>
          <cell r="S631" t="str">
            <v>InSolve Capital Management Fund II, LP</v>
          </cell>
        </row>
        <row r="632">
          <cell r="A632" t="str">
            <v>Hotel 7050 W Hampden, LP</v>
          </cell>
          <cell r="E632">
            <v>630</v>
          </cell>
          <cell r="P632" t="str">
            <v>InSolve Capital Management Fund, L.P.</v>
          </cell>
          <cell r="Q632" t="str">
            <v>InSolve Capital Management Fund, L.P.</v>
          </cell>
          <cell r="S632" t="str">
            <v>InSolve Capital Management Fund, L.P.</v>
          </cell>
        </row>
        <row r="633">
          <cell r="A633" t="str">
            <v>Hotel 7050 W Hampden Opco, LP</v>
          </cell>
          <cell r="E633">
            <v>631</v>
          </cell>
          <cell r="P633" t="str">
            <v>InSolve Funding, LLC c/o Balbec Capital, LP</v>
          </cell>
          <cell r="Q633" t="str">
            <v>InSolve Funding, LLC c/o Balbec Capital, LP</v>
          </cell>
          <cell r="S633" t="str">
            <v>InSolve Funding, LLC c/o Balbec Capital, LP</v>
          </cell>
        </row>
        <row r="634">
          <cell r="A634" t="str">
            <v>Hotel 7180 W Hampden, LP</v>
          </cell>
          <cell r="E634">
            <v>632</v>
          </cell>
          <cell r="P634" t="str">
            <v>InSolve Global Credit Feeder Fund GP II, LLC</v>
          </cell>
          <cell r="Q634" t="str">
            <v>InSolve Global Credit Feeder Fund GP II, LLC</v>
          </cell>
          <cell r="S634" t="str">
            <v>InSolve Global Credit Feeder Fund GP II, LLC</v>
          </cell>
        </row>
        <row r="635">
          <cell r="A635" t="str">
            <v>Hotel 7180 W Hampden Opco, LP</v>
          </cell>
          <cell r="E635">
            <v>633</v>
          </cell>
          <cell r="P635" t="str">
            <v>InSolve Global Credit Feeder Fund I, L.P.</v>
          </cell>
          <cell r="Q635" t="str">
            <v>InSolve Global Credit Feeder Fund I, L.P.</v>
          </cell>
          <cell r="S635" t="str">
            <v>InSolve Global Credit Feeder Fund I, L.P.</v>
          </cell>
        </row>
        <row r="636">
          <cell r="A636" t="str">
            <v>Hotel 7300 Huntington Park Opco, LP</v>
          </cell>
          <cell r="E636">
            <v>634</v>
          </cell>
          <cell r="P636" t="str">
            <v>InSolve Global Credit Feeder Fund II, LP</v>
          </cell>
          <cell r="Q636" t="str">
            <v>InSolve Global Credit Feeder Fund II, LP</v>
          </cell>
          <cell r="S636" t="str">
            <v>InSolve Global Credit Feeder Fund II, LP</v>
          </cell>
        </row>
        <row r="637">
          <cell r="A637" t="str">
            <v>Hotel 7300 Huntington Park, LP</v>
          </cell>
          <cell r="E637">
            <v>635</v>
          </cell>
          <cell r="P637" t="str">
            <v>InSolve Global Credit Fund I, LP</v>
          </cell>
          <cell r="Q637" t="str">
            <v>InSolve Global Credit Fund I, LP</v>
          </cell>
          <cell r="S637" t="str">
            <v>InSolve Global Credit Fund I, LP</v>
          </cell>
        </row>
        <row r="638">
          <cell r="A638" t="str">
            <v>Hotel 75 E State Opco, LP</v>
          </cell>
          <cell r="E638">
            <v>636</v>
          </cell>
          <cell r="P638" t="str">
            <v>InSolve Global Credit Fund II, LP</v>
          </cell>
          <cell r="Q638" t="str">
            <v>InSolve Global Credit Fund II, LP</v>
          </cell>
          <cell r="S638" t="str">
            <v>InSolve Global Credit Fund II, LP</v>
          </cell>
        </row>
        <row r="639">
          <cell r="A639" t="str">
            <v>Hotel 75 E State, LP</v>
          </cell>
          <cell r="E639">
            <v>637</v>
          </cell>
          <cell r="P639" t="str">
            <v>InSolve Global UGP II, LLC</v>
          </cell>
          <cell r="Q639" t="str">
            <v>InSolve Global UGP II, LLC</v>
          </cell>
          <cell r="S639" t="str">
            <v>InSolve Global UGP II, LLC</v>
          </cell>
        </row>
        <row r="640">
          <cell r="A640" t="str">
            <v>Hotel 8436 Northwest 36th Opco, LP</v>
          </cell>
          <cell r="E640">
            <v>638</v>
          </cell>
          <cell r="P640" t="str">
            <v>InSolve Global UGP, LLC</v>
          </cell>
          <cell r="Q640" t="str">
            <v>InSolve Global UGP, LLC</v>
          </cell>
          <cell r="S640" t="str">
            <v>InSolve Global UGP, LLC</v>
          </cell>
        </row>
        <row r="641">
          <cell r="A641" t="str">
            <v>Hotel 8436 Northwest 36th, LP</v>
          </cell>
          <cell r="E641">
            <v>639</v>
          </cell>
          <cell r="P641" t="str">
            <v>InSolve Overseas Ltd</v>
          </cell>
          <cell r="Q641" t="str">
            <v>InSolve Overseas Ltd</v>
          </cell>
          <cell r="S641" t="str">
            <v>InSolve Overseas Ltd</v>
          </cell>
        </row>
        <row r="642">
          <cell r="A642" t="str">
            <v>Hotel 8629 International, LP</v>
          </cell>
          <cell r="E642">
            <v>640</v>
          </cell>
          <cell r="P642" t="str">
            <v>InSolve PRP Blocker, LLC</v>
          </cell>
          <cell r="Q642" t="str">
            <v>InSolve PRP Blocker, LLC</v>
          </cell>
          <cell r="S642" t="str">
            <v>InSolve PRP Blocker, LLC</v>
          </cell>
        </row>
        <row r="643">
          <cell r="A643" t="str">
            <v>Hotel 8629 International Opco, LP</v>
          </cell>
          <cell r="E643">
            <v>641</v>
          </cell>
          <cell r="P643" t="str">
            <v>INT'L OPPORTUNITY FUND VIII-1 FIP, L.L.C</v>
          </cell>
          <cell r="Q643" t="str">
            <v>INT'L OPPORTUNITY FUND VIII-1 FIP, L.L.C</v>
          </cell>
          <cell r="S643" t="str">
            <v>INT'L OPPORTUNITY FUND VIII-1 FIP, L.L.C</v>
          </cell>
        </row>
        <row r="644">
          <cell r="A644" t="str">
            <v>Hotel Acquisition Division of SCO</v>
          </cell>
          <cell r="E644">
            <v>642</v>
          </cell>
          <cell r="P644" t="str">
            <v>Intown Hospitality Corp</v>
          </cell>
          <cell r="Q644" t="str">
            <v>Intown Hospitality Corp</v>
          </cell>
          <cell r="S644" t="str">
            <v>Intown Hospitality Corp</v>
          </cell>
        </row>
        <row r="645">
          <cell r="A645" t="str">
            <v>Hotel Atlanta GP, LLC</v>
          </cell>
          <cell r="E645">
            <v>643</v>
          </cell>
          <cell r="P645" t="str">
            <v>Intown Lessee Services, LLC</v>
          </cell>
          <cell r="Q645" t="str">
            <v>Intown Lessee Services, LLC</v>
          </cell>
          <cell r="S645" t="str">
            <v>Intown Lessee Services, LLC</v>
          </cell>
        </row>
        <row r="646">
          <cell r="A646" t="str">
            <v>Hotel Atlanta, LP</v>
          </cell>
          <cell r="E646">
            <v>644</v>
          </cell>
          <cell r="P646" t="str">
            <v>Intown Mezz Five, LLC (see structure chart for 4 wholly owned subsidiaries)</v>
          </cell>
          <cell r="Q646" t="str">
            <v>Intown Mezz Five, LLC (see structure chart for 4 wholly owned subsidiaries)</v>
          </cell>
          <cell r="S646" t="str">
            <v>Intown Mezz Five, LLC (see structure chart for 4 wholly owned subsidiaries)</v>
          </cell>
        </row>
        <row r="647">
          <cell r="A647" t="str">
            <v>Hotel Baltimore Propco GP, L.L.C.</v>
          </cell>
          <cell r="E647">
            <v>645</v>
          </cell>
          <cell r="P647" t="str">
            <v>Intown Mezz Four, LLC (see structure chart for 5 wholly owned subsidiaries)</v>
          </cell>
          <cell r="Q647" t="str">
            <v>Intown Mezz Four, LLC (see structure chart for 5 wholly owned subsidiaries)</v>
          </cell>
          <cell r="S647" t="str">
            <v>Intown Mezz Four, LLC (see structure chart for 5 wholly owned subsidiaries)</v>
          </cell>
        </row>
        <row r="648">
          <cell r="A648" t="str">
            <v>Hotel Baltimore Propco, L.P.</v>
          </cell>
          <cell r="E648">
            <v>646</v>
          </cell>
          <cell r="P648" t="str">
            <v>Intown Mezz One, LLC (see structure chart for 10 wholly owned subsidiaries)</v>
          </cell>
          <cell r="Q648" t="str">
            <v>Intown Mezz One, LLC (see structure chart for 10 wholly owned subsidiaries)</v>
          </cell>
          <cell r="S648" t="str">
            <v>Intown Mezz One, LLC (see structure chart for 10 wholly owned subsidiaries)</v>
          </cell>
        </row>
        <row r="649">
          <cell r="A649" t="str">
            <v>Hotel Baltimore Opco GP, L.L.C.</v>
          </cell>
          <cell r="E649">
            <v>647</v>
          </cell>
          <cell r="P649" t="str">
            <v>Intown Mezz Seven, LLC (see structure chart for 9 wholly owned subsidiaries)</v>
          </cell>
          <cell r="Q649" t="str">
            <v>Intown Mezz Seven, LLC (see structure chart for 9 wholly owned subsidiaries)</v>
          </cell>
          <cell r="S649" t="str">
            <v>Intown Mezz Seven, LLC (see structure chart for 9 wholly owned subsidiaries)</v>
          </cell>
        </row>
        <row r="650">
          <cell r="A650" t="str">
            <v>Hotel Baltimore Opco, L.P.</v>
          </cell>
          <cell r="E650">
            <v>648</v>
          </cell>
          <cell r="P650" t="str">
            <v>Intown Mezz Six, LLC (see structure chart for 15 wholly owned subsidiaries)</v>
          </cell>
          <cell r="Q650" t="str">
            <v>Intown Mezz Six, LLC (see structure chart for 15 wholly owned subsidiaries)</v>
          </cell>
          <cell r="S650" t="str">
            <v>Intown Mezz Six, LLC (see structure chart for 15 wholly owned subsidiaries)</v>
          </cell>
        </row>
        <row r="651">
          <cell r="A651" t="str">
            <v>Hotel Beaufort Opco, LP</v>
          </cell>
          <cell r="E651">
            <v>649</v>
          </cell>
          <cell r="P651" t="str">
            <v>Intown Mezz Three, LLC (see structure chart for 30 wholly owned subsidiaries)</v>
          </cell>
          <cell r="Q651" t="str">
            <v>Intown Mezz Three, LLC (see structure chart for 30 wholly owned subsidiaries)</v>
          </cell>
          <cell r="S651" t="str">
            <v>Intown Mezz Three, LLC (see structure chart for 30 wholly owned subsidiaries)</v>
          </cell>
        </row>
        <row r="652">
          <cell r="A652" t="str">
            <v>Hotel Beaufort, LP</v>
          </cell>
          <cell r="E652">
            <v>650</v>
          </cell>
          <cell r="P652" t="str">
            <v>Intown Mezz Two, LLC (see structure chart for 40 wholly owned subsidiaries)</v>
          </cell>
          <cell r="Q652" t="str">
            <v>Intown Mezz Two, LLC (see structure chart for 40 wholly owned subsidiaries)</v>
          </cell>
          <cell r="S652" t="str">
            <v>Intown Mezz Two, LLC (see structure chart for 40 wholly owned subsidiaries)</v>
          </cell>
        </row>
        <row r="653">
          <cell r="A653" t="str">
            <v>Hotel Bellevue Dresden Betriebs GmbH</v>
          </cell>
          <cell r="E653">
            <v>651</v>
          </cell>
          <cell r="P653" t="str">
            <v>Intown Services Corp</v>
          </cell>
          <cell r="Q653" t="str">
            <v>Intown Services Corp</v>
          </cell>
          <cell r="S653" t="str">
            <v>Intown Services Corp</v>
          </cell>
        </row>
        <row r="654">
          <cell r="A654" t="str">
            <v>Hotel Burr Ridge GP, LLC</v>
          </cell>
          <cell r="E654">
            <v>652</v>
          </cell>
          <cell r="P654" t="str">
            <v>InTown Specialty Management GP, LLC</v>
          </cell>
          <cell r="Q654" t="str">
            <v>InTown Specialty Management GP, LLC</v>
          </cell>
          <cell r="S654" t="str">
            <v>InTown Specialty Management GP, LLC</v>
          </cell>
        </row>
        <row r="655">
          <cell r="A655" t="str">
            <v>Hotel Burr Ridge Mezz GP, LLC</v>
          </cell>
          <cell r="E655">
            <v>653</v>
          </cell>
          <cell r="P655" t="str">
            <v>InTown Specialty Management, LP</v>
          </cell>
          <cell r="Q655" t="str">
            <v>InTown Specialty Management, LP</v>
          </cell>
          <cell r="S655" t="str">
            <v>InTown Specialty Management, LP</v>
          </cell>
        </row>
        <row r="656">
          <cell r="A656" t="str">
            <v>Hotel Burr Ridge Mezz, LP</v>
          </cell>
          <cell r="E656">
            <v>654</v>
          </cell>
          <cell r="P656" t="str">
            <v>Intown Suites Group Two, LLC</v>
          </cell>
          <cell r="Q656" t="str">
            <v>Intown Suites Group Two, LLC</v>
          </cell>
          <cell r="S656" t="str">
            <v>Intown Suites Group Two, LLC</v>
          </cell>
        </row>
        <row r="657">
          <cell r="A657" t="str">
            <v>Hotel Burr Ridge, LP</v>
          </cell>
          <cell r="E657">
            <v>655</v>
          </cell>
          <cell r="P657" t="str">
            <v>Intown Suites Houston Cy-fair, LLC</v>
          </cell>
          <cell r="Q657" t="str">
            <v>Intown Suites Houston Cy-fair, LLC</v>
          </cell>
          <cell r="S657" t="str">
            <v>Intown Suites Houston Cy-fair, LLC</v>
          </cell>
        </row>
        <row r="658">
          <cell r="A658" t="str">
            <v>Hotel Dayton Opco, LP</v>
          </cell>
          <cell r="E658">
            <v>656</v>
          </cell>
          <cell r="P658" t="str">
            <v>Intown Suites Houston International, LLC</v>
          </cell>
          <cell r="Q658" t="str">
            <v>Intown Suites Houston International, LLC</v>
          </cell>
          <cell r="S658" t="str">
            <v>Intown Suites Houston International, LLC</v>
          </cell>
        </row>
        <row r="659">
          <cell r="A659" t="str">
            <v>Hotel Dayton, LP</v>
          </cell>
          <cell r="E659">
            <v>657</v>
          </cell>
          <cell r="P659" t="str">
            <v>Intown Suites Louisville NE, LLC</v>
          </cell>
          <cell r="Q659" t="str">
            <v>Intown Suites Louisville NE, LLC</v>
          </cell>
          <cell r="S659" t="str">
            <v>Intown Suites Louisville NE, LLC</v>
          </cell>
        </row>
        <row r="660">
          <cell r="A660" t="str">
            <v>Hotel Des Moines GP, LLC</v>
          </cell>
          <cell r="E660">
            <v>658</v>
          </cell>
          <cell r="P660" t="str">
            <v>Intown Suites Major Blvd, LLC</v>
          </cell>
          <cell r="Q660" t="str">
            <v>Intown Suites Major Blvd, LLC</v>
          </cell>
          <cell r="S660" t="str">
            <v>Intown Suites Major Blvd, LLC</v>
          </cell>
        </row>
        <row r="661">
          <cell r="A661" t="str">
            <v>Hotel Des Moines Mezz GP, LLC</v>
          </cell>
          <cell r="E661">
            <v>659</v>
          </cell>
          <cell r="P661" t="str">
            <v>Intown Suites Mgmt, Inc.</v>
          </cell>
          <cell r="Q661" t="str">
            <v>Intown Suites Mgmt, Inc.</v>
          </cell>
          <cell r="S661" t="str">
            <v>Intown Suites Mgmt, Inc.</v>
          </cell>
        </row>
        <row r="662">
          <cell r="A662" t="str">
            <v>Hotel Des Moines Mezz, LP</v>
          </cell>
          <cell r="E662">
            <v>660</v>
          </cell>
          <cell r="P662" t="str">
            <v>Intown Suites Montgomery, LLC</v>
          </cell>
          <cell r="Q662" t="str">
            <v>Intown Suites Montgomery, LLC</v>
          </cell>
          <cell r="S662" t="str">
            <v>Intown Suites Montgomery, LLC</v>
          </cell>
        </row>
        <row r="663">
          <cell r="A663" t="str">
            <v>Hotel Des Moines, LP</v>
          </cell>
          <cell r="E663">
            <v>661</v>
          </cell>
          <cell r="P663" t="str">
            <v>Intrastar Mammoth Bridges Holdings, LLC</v>
          </cell>
          <cell r="Q663" t="str">
            <v>Intrastar Mammoth Bridges Holdings, LLC</v>
          </cell>
          <cell r="S663" t="str">
            <v>Intrastar Mammoth Bridges Holdings, LLC</v>
          </cell>
        </row>
        <row r="664">
          <cell r="A664" t="str">
            <v>Hotel Deutschland Leipzig Betriebs GmbH</v>
          </cell>
          <cell r="E664">
            <v>662</v>
          </cell>
          <cell r="P664" t="str">
            <v>Irish Trust</v>
          </cell>
          <cell r="Q664" t="str">
            <v>Irish Trust</v>
          </cell>
          <cell r="S664" t="str">
            <v>Irish Trust</v>
          </cell>
        </row>
        <row r="665">
          <cell r="A665" t="str">
            <v>Hotel East Louisville Opco, LP</v>
          </cell>
          <cell r="E665">
            <v>663</v>
          </cell>
          <cell r="P665" t="str">
            <v>Islamorada Holdings, LLC</v>
          </cell>
          <cell r="Q665" t="str">
            <v>Islamorada Holdings, LLC</v>
          </cell>
          <cell r="S665" t="str">
            <v>Islamorada Holdings, LLC</v>
          </cell>
        </row>
        <row r="666">
          <cell r="A666" t="str">
            <v>Hotel East Louisville, LP</v>
          </cell>
          <cell r="E666">
            <v>664</v>
          </cell>
          <cell r="P666" t="str">
            <v>Island C-III Holdings II, LLC</v>
          </cell>
          <cell r="Q666" t="str">
            <v>Island C-III Holdings II, LLC</v>
          </cell>
          <cell r="S666" t="str">
            <v>Island C-III Holdings II, LLC</v>
          </cell>
        </row>
        <row r="667">
          <cell r="A667" t="str">
            <v>Hotel Elmhurst GP, LLC</v>
          </cell>
          <cell r="E667">
            <v>665</v>
          </cell>
          <cell r="P667" t="str">
            <v>IX 1372 Holdings, LP</v>
          </cell>
          <cell r="Q667" t="str">
            <v>IX 1372 Holdings, LP</v>
          </cell>
          <cell r="S667" t="str">
            <v>IX 1372 Holdings, LP</v>
          </cell>
        </row>
        <row r="668">
          <cell r="A668" t="str">
            <v>Hotel Elmhurst Mezz GP, LLC</v>
          </cell>
          <cell r="E668">
            <v>666</v>
          </cell>
          <cell r="P668" t="str">
            <v>IX 1372 Mezz GP, LLC</v>
          </cell>
          <cell r="Q668" t="str">
            <v>IX 1372 Mezz GP, LLC</v>
          </cell>
          <cell r="S668" t="str">
            <v>IX 1372 Mezz GP, LLC</v>
          </cell>
        </row>
        <row r="669">
          <cell r="A669" t="str">
            <v>Hotel Elmhurst Mezz, LP</v>
          </cell>
          <cell r="E669">
            <v>667</v>
          </cell>
          <cell r="P669" t="str">
            <v>IX 1372 Mezz, LP</v>
          </cell>
          <cell r="Q669" t="str">
            <v>IX 1372 Mezz, LP</v>
          </cell>
          <cell r="S669" t="str">
            <v>IX 1372 Mezz, LP</v>
          </cell>
        </row>
        <row r="670">
          <cell r="A670" t="str">
            <v>Hotel Elmhurst, LP</v>
          </cell>
          <cell r="E670">
            <v>668</v>
          </cell>
          <cell r="P670" t="str">
            <v>IX 1372 Owner GP, LLC</v>
          </cell>
          <cell r="Q670" t="str">
            <v>IX 1372 Owner GP, LLC</v>
          </cell>
          <cell r="S670" t="str">
            <v>IX 1372 Owner GP, LLC</v>
          </cell>
        </row>
        <row r="671">
          <cell r="A671" t="str">
            <v>Hotel Fishers GP, LLC</v>
          </cell>
          <cell r="E671">
            <v>669</v>
          </cell>
          <cell r="P671" t="str">
            <v>IX 1372 Owner, LP</v>
          </cell>
          <cell r="Q671" t="str">
            <v>IX 1372 Owner, LP</v>
          </cell>
          <cell r="S671" t="str">
            <v>IX 1372 Owner, LP</v>
          </cell>
        </row>
        <row r="672">
          <cell r="A672" t="str">
            <v>Hotel Fishers, LP</v>
          </cell>
          <cell r="E672">
            <v>670</v>
          </cell>
          <cell r="P672" t="str">
            <v>IX 150 West 34 Mezz GP, LLC</v>
          </cell>
          <cell r="Q672" t="str">
            <v>IX 150 West 34 Mezz GP, LLC</v>
          </cell>
          <cell r="S672" t="str">
            <v>IX 150 West 34 Mezz GP, LLC</v>
          </cell>
        </row>
        <row r="673">
          <cell r="A673" t="str">
            <v>Hotel Greenbay GP, LLC</v>
          </cell>
          <cell r="E673">
            <v>671</v>
          </cell>
          <cell r="P673" t="str">
            <v>IX 150 West 34 Mezz, LP</v>
          </cell>
          <cell r="Q673" t="str">
            <v>IX 150 West 34 Mezz, LP</v>
          </cell>
          <cell r="S673" t="str">
            <v>IX 150 West 34 Mezz, LP</v>
          </cell>
        </row>
        <row r="674">
          <cell r="A674" t="str">
            <v>Hotel Greenbay, LP</v>
          </cell>
          <cell r="E674">
            <v>672</v>
          </cell>
          <cell r="P674" t="str">
            <v>IX 150 West 34 Owner GP, LLC</v>
          </cell>
          <cell r="Q674" t="str">
            <v>IX 150 West 34 Owner GP, LLC</v>
          </cell>
          <cell r="S674" t="str">
            <v>IX 150 West 34 Owner GP, LLC</v>
          </cell>
        </row>
        <row r="675">
          <cell r="A675" t="str">
            <v>Hotel Gril de Goussainville SNC</v>
          </cell>
          <cell r="E675">
            <v>673</v>
          </cell>
          <cell r="P675" t="str">
            <v>IX 150 West 34 Owner, LP</v>
          </cell>
          <cell r="Q675" t="str">
            <v>IX 150 West 34 Owner, LP</v>
          </cell>
          <cell r="S675" t="str">
            <v>IX 150 West 34 Owner, LP</v>
          </cell>
        </row>
        <row r="676">
          <cell r="A676" t="str">
            <v>Hotel Gril de Ste. Luce SAS</v>
          </cell>
          <cell r="E676">
            <v>674</v>
          </cell>
          <cell r="P676" t="str">
            <v>IX 435 Holdings GP, LLC</v>
          </cell>
          <cell r="Q676" t="str">
            <v>IX 435 Holdings GP, LLC</v>
          </cell>
          <cell r="S676" t="str">
            <v>IX 435 Holdings GP, LLC</v>
          </cell>
        </row>
        <row r="677">
          <cell r="A677" t="str">
            <v>Hotel Gulfport GP, LLC</v>
          </cell>
          <cell r="E677">
            <v>675</v>
          </cell>
          <cell r="P677" t="str">
            <v>IX 435 Holdings, LP</v>
          </cell>
          <cell r="Q677" t="str">
            <v>IX 435 Holdings, LP</v>
          </cell>
          <cell r="S677" t="str">
            <v>IX 435 Holdings, LP</v>
          </cell>
        </row>
        <row r="678">
          <cell r="A678" t="str">
            <v>Hotel Gulfport Mezz GP, LLC</v>
          </cell>
          <cell r="E678">
            <v>676</v>
          </cell>
          <cell r="P678" t="str">
            <v>IX 435 West 50 GP, LLC</v>
          </cell>
          <cell r="Q678" t="str">
            <v>IX 435 West 50 GP, LLC</v>
          </cell>
          <cell r="S678" t="str">
            <v>IX 435 West 50 GP, LLC</v>
          </cell>
        </row>
        <row r="679">
          <cell r="A679" t="str">
            <v>Hotel Gulfport Mezz, LP</v>
          </cell>
          <cell r="E679">
            <v>677</v>
          </cell>
          <cell r="P679" t="str">
            <v>IX 701 Option Holding GP, LLC</v>
          </cell>
          <cell r="Q679" t="str">
            <v>IX 701 Option Holding GP, LLC</v>
          </cell>
          <cell r="S679" t="str">
            <v>IX 701 Option Holding GP, LLC</v>
          </cell>
        </row>
        <row r="680">
          <cell r="A680" t="str">
            <v>Hotel Gulfport, LP</v>
          </cell>
          <cell r="E680">
            <v>678</v>
          </cell>
          <cell r="P680" t="str">
            <v>IX 701 Option Holding, LP</v>
          </cell>
          <cell r="Q680" t="str">
            <v>IX 701 Option Holding, LP</v>
          </cell>
          <cell r="S680" t="str">
            <v>IX 701 Option Holding, LP</v>
          </cell>
        </row>
        <row r="681">
          <cell r="A681" t="str">
            <v>Hotel Huntsville Opco, LP</v>
          </cell>
          <cell r="E681">
            <v>679</v>
          </cell>
          <cell r="P681" t="str">
            <v>IX ACP Hotel Owner GP, LLC</v>
          </cell>
          <cell r="Q681" t="str">
            <v>IX ACP Hotel Owner GP, LLC</v>
          </cell>
          <cell r="S681" t="str">
            <v>IX ACP Hotel Owner GP, LLC</v>
          </cell>
        </row>
        <row r="682">
          <cell r="A682" t="str">
            <v>Hotel Huntsville, LP</v>
          </cell>
          <cell r="E682">
            <v>680</v>
          </cell>
          <cell r="P682" t="str">
            <v>IX ACP Hotel Owner, LP</v>
          </cell>
          <cell r="Q682" t="str">
            <v>IX ACP Hotel Owner, LP</v>
          </cell>
          <cell r="S682" t="str">
            <v>IX ACP Hotel Owner, LP</v>
          </cell>
        </row>
        <row r="683">
          <cell r="A683" t="str">
            <v>Hotel II SDH Holdings, LLC</v>
          </cell>
          <cell r="E683">
            <v>681</v>
          </cell>
          <cell r="P683" t="str">
            <v>IX CW 3800 Chapman GP, LLC</v>
          </cell>
          <cell r="Q683" t="str">
            <v>IX CW 3800 Chapman GP, LLC</v>
          </cell>
          <cell r="S683" t="str">
            <v>IX CW 3800 Chapman GP, LLC</v>
          </cell>
        </row>
        <row r="684">
          <cell r="A684" t="str">
            <v>Hotel Indianapolis NW GP, LLC</v>
          </cell>
          <cell r="E684">
            <v>682</v>
          </cell>
          <cell r="P684" t="str">
            <v>IX CW 3800 Chapman, LP</v>
          </cell>
          <cell r="Q684" t="str">
            <v>IX CW 3800 Chapman, LP</v>
          </cell>
          <cell r="S684" t="str">
            <v>IX CW 3800 Chapman, LP</v>
          </cell>
        </row>
        <row r="685">
          <cell r="A685" t="str">
            <v>Hotel Indianapolis NW, LP</v>
          </cell>
          <cell r="E685">
            <v>683</v>
          </cell>
          <cell r="P685" t="str">
            <v>IX CW 500 Orange Tower GP, LLC</v>
          </cell>
          <cell r="Q685" t="str">
            <v>IX CW 500 Orange Tower GP, LLC</v>
          </cell>
          <cell r="S685" t="str">
            <v>IX CW 500 Orange Tower GP, LLC</v>
          </cell>
        </row>
        <row r="686">
          <cell r="A686" t="str">
            <v>Hotel Kongress Chemnitz Betriebs GmbH</v>
          </cell>
          <cell r="E686">
            <v>684</v>
          </cell>
          <cell r="P686" t="str">
            <v>IX CW 500 Orange Tower, LP</v>
          </cell>
          <cell r="Q686" t="str">
            <v>IX CW 500 Orange Tower, LP</v>
          </cell>
          <cell r="S686" t="str">
            <v>IX CW 500 Orange Tower, LP</v>
          </cell>
        </row>
        <row r="687">
          <cell r="A687" t="str">
            <v>Hotel Kosmos Erfurt Betriebs GmbH</v>
          </cell>
          <cell r="E687">
            <v>685</v>
          </cell>
          <cell r="P687" t="str">
            <v>IX CW 7200 West Bell Raod GP, LLC</v>
          </cell>
          <cell r="Q687" t="str">
            <v>IX CW 7200 West Bell Raod GP, LLC</v>
          </cell>
          <cell r="S687" t="str">
            <v>IX CW 7200 West Bell Raod GP, LLC</v>
          </cell>
        </row>
        <row r="688">
          <cell r="A688" t="str">
            <v>Hotel Littleton Opco, LP</v>
          </cell>
          <cell r="E688">
            <v>686</v>
          </cell>
          <cell r="P688" t="str">
            <v>IX CW 7200 West Bell Raod, LP</v>
          </cell>
          <cell r="Q688" t="str">
            <v>IX CW 7200 West Bell Raod, LP</v>
          </cell>
          <cell r="S688" t="str">
            <v>IX CW 7200 West Bell Raod, LP</v>
          </cell>
        </row>
        <row r="689">
          <cell r="A689" t="str">
            <v>Hotel Littleton, LP</v>
          </cell>
          <cell r="E689">
            <v>687</v>
          </cell>
          <cell r="P689" t="str">
            <v>IX CW Avion Lakeside GP, LLC</v>
          </cell>
          <cell r="Q689" t="str">
            <v>IX CW Avion Lakeside GP, LLC</v>
          </cell>
          <cell r="S689" t="str">
            <v>IX CW Avion Lakeside GP, LLC</v>
          </cell>
        </row>
        <row r="690">
          <cell r="A690" t="str">
            <v>Hotel Louisville GP, LLC</v>
          </cell>
          <cell r="E690">
            <v>688</v>
          </cell>
          <cell r="P690" t="str">
            <v>IX CW Avion Lakeside, LP</v>
          </cell>
          <cell r="Q690" t="str">
            <v>IX CW Avion Lakeside, LP</v>
          </cell>
          <cell r="S690" t="str">
            <v>IX CW Avion Lakeside, LP</v>
          </cell>
        </row>
        <row r="691">
          <cell r="A691" t="str">
            <v>Hotel Louisville, LP</v>
          </cell>
          <cell r="E691">
            <v>689</v>
          </cell>
          <cell r="P691" t="str">
            <v>IX CW Bell Road GP, LLC</v>
          </cell>
          <cell r="Q691" t="str">
            <v>IX CW Bell Road GP, LLC</v>
          </cell>
          <cell r="S691" t="str">
            <v>IX CW Bell Road GP, LLC</v>
          </cell>
        </row>
        <row r="692">
          <cell r="A692" t="str">
            <v>Hotel Maryland Heights GP, LLC</v>
          </cell>
          <cell r="E692">
            <v>690</v>
          </cell>
          <cell r="P692" t="str">
            <v>IX CW Bell Road, LP</v>
          </cell>
          <cell r="Q692" t="str">
            <v>IX CW Bell Road, LP</v>
          </cell>
          <cell r="S692" t="str">
            <v>IX CW Bell Road, LP</v>
          </cell>
        </row>
        <row r="693">
          <cell r="A693" t="str">
            <v>Hotel Maryland Heights Mezz GP, LLC</v>
          </cell>
          <cell r="E693">
            <v>691</v>
          </cell>
          <cell r="P693" t="str">
            <v>IX CW East Thunderbird Square GP, LLC</v>
          </cell>
          <cell r="Q693" t="str">
            <v>IX CW East Thunderbird Square GP, LLC</v>
          </cell>
          <cell r="S693" t="str">
            <v>IX CW East Thunderbird Square GP, LLC</v>
          </cell>
        </row>
        <row r="694">
          <cell r="A694" t="str">
            <v>Hotel Maryland Heights Mezz, LP</v>
          </cell>
          <cell r="E694">
            <v>692</v>
          </cell>
          <cell r="P694" t="str">
            <v>IX CW East Thunderbird Square, LP</v>
          </cell>
          <cell r="Q694" t="str">
            <v>IX CW East Thunderbird Square, LP</v>
          </cell>
          <cell r="S694" t="str">
            <v>IX CW East Thunderbird Square, LP</v>
          </cell>
        </row>
        <row r="695">
          <cell r="A695" t="str">
            <v>Hotel Maryland Heights, LP</v>
          </cell>
          <cell r="E695">
            <v>693</v>
          </cell>
          <cell r="P695" t="str">
            <v>IX CW Greenfield Gateway GP, LLC</v>
          </cell>
          <cell r="Q695" t="str">
            <v>IX CW Greenfield Gateway GP, LLC</v>
          </cell>
          <cell r="S695" t="str">
            <v>IX CW Greenfield Gateway GP, LLC</v>
          </cell>
        </row>
        <row r="696">
          <cell r="A696" t="str">
            <v>Hotel Morehead City GP, LLC</v>
          </cell>
          <cell r="E696">
            <v>694</v>
          </cell>
          <cell r="P696" t="str">
            <v>IX CW Greenfield Gateway, LP</v>
          </cell>
          <cell r="Q696" t="str">
            <v>IX CW Greenfield Gateway, LP</v>
          </cell>
          <cell r="S696" t="str">
            <v>IX CW Greenfield Gateway, LP</v>
          </cell>
        </row>
        <row r="697">
          <cell r="A697" t="str">
            <v>Hotel Morehead City, LP</v>
          </cell>
          <cell r="E697">
            <v>695</v>
          </cell>
          <cell r="P697" t="str">
            <v>IX CW Howe Corporate Center GP, LLC</v>
          </cell>
          <cell r="Q697" t="str">
            <v>IX CW Howe Corporate Center GP, LLC</v>
          </cell>
          <cell r="S697" t="str">
            <v>IX CW Howe Corporate Center GP, LLC</v>
          </cell>
        </row>
        <row r="698">
          <cell r="A698" t="str">
            <v>Hotel Napa I Opco, LP</v>
          </cell>
          <cell r="E698">
            <v>696</v>
          </cell>
          <cell r="P698" t="str">
            <v>IX CW Howe Corporate Center, LP</v>
          </cell>
          <cell r="Q698" t="str">
            <v>IX CW Howe Corporate Center, LP</v>
          </cell>
          <cell r="S698" t="str">
            <v>IX CW Howe Corporate Center, LP</v>
          </cell>
        </row>
        <row r="699">
          <cell r="A699" t="str">
            <v>Hotel Napa I, LP</v>
          </cell>
          <cell r="E699">
            <v>697</v>
          </cell>
          <cell r="P699" t="str">
            <v>IX CW Lincoln Ridge GP, LLC</v>
          </cell>
          <cell r="Q699" t="str">
            <v>IX CW Lincoln Ridge GP, LLC</v>
          </cell>
          <cell r="S699" t="str">
            <v>IX CW Lincoln Ridge GP, LLC</v>
          </cell>
        </row>
        <row r="700">
          <cell r="A700" t="str">
            <v>Hotel Napa II Opco, LP</v>
          </cell>
          <cell r="E700">
            <v>698</v>
          </cell>
          <cell r="P700" t="str">
            <v>IX CW Lincoln Ridge, LP</v>
          </cell>
          <cell r="Q700" t="str">
            <v>IX CW Lincoln Ridge, LP</v>
          </cell>
          <cell r="S700" t="str">
            <v>IX CW Lincoln Ridge, LP</v>
          </cell>
        </row>
        <row r="701">
          <cell r="A701" t="str">
            <v>Hotel Napa II, LP</v>
          </cell>
          <cell r="E701">
            <v>699</v>
          </cell>
          <cell r="P701" t="str">
            <v>IX CW Plaza Squaw Peak GP, LLC</v>
          </cell>
          <cell r="Q701" t="str">
            <v>IX CW Plaza Squaw Peak GP, LLC</v>
          </cell>
          <cell r="S701" t="str">
            <v>IX CW Plaza Squaw Peak GP, LLC</v>
          </cell>
        </row>
        <row r="702">
          <cell r="A702" t="str">
            <v>Hotel Newa Dresden Betriebs GmbH</v>
          </cell>
          <cell r="E702">
            <v>700</v>
          </cell>
          <cell r="P702" t="str">
            <v>IX CW Plaza Squaw Peak, LP</v>
          </cell>
          <cell r="Q702" t="str">
            <v>IX CW Plaza Squaw Peak, LP</v>
          </cell>
          <cell r="S702" t="str">
            <v>IX CW Plaza Squaw Peak, LP</v>
          </cell>
        </row>
        <row r="703">
          <cell r="A703" t="str">
            <v>Hotel Norman GP, LLC</v>
          </cell>
          <cell r="E703">
            <v>701</v>
          </cell>
          <cell r="P703" t="str">
            <v>IX CW Southcreek Corporate Center GP, LLC</v>
          </cell>
          <cell r="Q703" t="str">
            <v>IX CW Southcreek Corporate Center GP, LLC</v>
          </cell>
          <cell r="S703" t="str">
            <v>IX CW Southcreek Corporate Center GP, LLC</v>
          </cell>
        </row>
        <row r="704">
          <cell r="A704" t="str">
            <v>Hotel Norman Mezz GP, LLC</v>
          </cell>
          <cell r="E704">
            <v>702</v>
          </cell>
          <cell r="P704" t="str">
            <v>IX CW Southcreek Corporate Center, LP</v>
          </cell>
          <cell r="Q704" t="str">
            <v>IX CW Southcreek Corporate Center, LP</v>
          </cell>
          <cell r="S704" t="str">
            <v>IX CW Southcreek Corporate Center, LP</v>
          </cell>
        </row>
        <row r="705">
          <cell r="A705" t="str">
            <v>Hotel Norman Mezz, LP</v>
          </cell>
          <cell r="E705">
            <v>703</v>
          </cell>
          <cell r="P705" t="str">
            <v>IX El Dorado GP, LLC</v>
          </cell>
          <cell r="Q705" t="str">
            <v>IX El Dorado GP, LLC</v>
          </cell>
          <cell r="S705" t="str">
            <v>IX El Dorado GP, LLC</v>
          </cell>
        </row>
        <row r="706">
          <cell r="A706" t="str">
            <v>Hotel Norman, LP</v>
          </cell>
          <cell r="E706">
            <v>704</v>
          </cell>
          <cell r="P706" t="str">
            <v>IX El Dorado, LP</v>
          </cell>
          <cell r="Q706" t="str">
            <v>IX El Dorado, LP</v>
          </cell>
          <cell r="S706" t="str">
            <v>IX El Dorado, LP</v>
          </cell>
        </row>
        <row r="707">
          <cell r="A707" t="str">
            <v>Hotel OKC GP, LLC</v>
          </cell>
          <cell r="E707">
            <v>705</v>
          </cell>
          <cell r="P707" t="str">
            <v>IX ES Multi Holdings GP LLC</v>
          </cell>
          <cell r="Q707" t="str">
            <v>IX ES Multi Holdings GP LLC</v>
          </cell>
          <cell r="S707" t="str">
            <v>IX ES Multi Holdings GP LLC</v>
          </cell>
        </row>
        <row r="708">
          <cell r="A708" t="str">
            <v>Hotel OKC Mezz GP, LLC</v>
          </cell>
          <cell r="E708">
            <v>706</v>
          </cell>
          <cell r="P708" t="str">
            <v>IX ES Multi Holdings, LP</v>
          </cell>
          <cell r="Q708" t="str">
            <v>IX ES Multi Holdings, LP</v>
          </cell>
          <cell r="S708" t="str">
            <v>IX ES Multi Holdings, LP</v>
          </cell>
        </row>
        <row r="709">
          <cell r="A709" t="str">
            <v>Hotel OKC Mezz, LP</v>
          </cell>
          <cell r="E709">
            <v>707</v>
          </cell>
          <cell r="P709" t="str">
            <v>IX Forsyth Holdings GP, LLC</v>
          </cell>
          <cell r="Q709" t="str">
            <v>IX Forsyth Holdings GP, LLC</v>
          </cell>
          <cell r="S709" t="str">
            <v>IX Forsyth Holdings GP, LLC</v>
          </cell>
        </row>
        <row r="710">
          <cell r="A710" t="str">
            <v>Hotel OKC, LP</v>
          </cell>
          <cell r="E710">
            <v>708</v>
          </cell>
          <cell r="P710" t="str">
            <v>IX Forsyth Holdings, LP</v>
          </cell>
          <cell r="Q710" t="str">
            <v>IX Forsyth Holdings, LP</v>
          </cell>
          <cell r="S710" t="str">
            <v>IX Forsyth Holdings, LP</v>
          </cell>
        </row>
        <row r="711">
          <cell r="A711" t="str">
            <v>Hotel Place 24 LP, LP</v>
          </cell>
          <cell r="E711">
            <v>709</v>
          </cell>
          <cell r="P711" t="str">
            <v>IX Liberty Center Mezz GP, LLC</v>
          </cell>
          <cell r="Q711" t="str">
            <v>IX Liberty Center Mezz GP, LLC</v>
          </cell>
          <cell r="S711" t="str">
            <v>IX Liberty Center Mezz GP, LLC</v>
          </cell>
        </row>
        <row r="712">
          <cell r="A712" t="str">
            <v>Hotel Place 24, LLC</v>
          </cell>
          <cell r="E712">
            <v>710</v>
          </cell>
          <cell r="P712" t="str">
            <v>IX Liberty Center Mezz, LP</v>
          </cell>
          <cell r="Q712" t="str">
            <v>IX Liberty Center Mezz, LP</v>
          </cell>
          <cell r="S712" t="str">
            <v>IX Liberty Center Mezz, LP</v>
          </cell>
        </row>
        <row r="713">
          <cell r="A713" t="str">
            <v>Hotel Potsdam Betriebs GmbH</v>
          </cell>
          <cell r="E713">
            <v>711</v>
          </cell>
          <cell r="P713" t="str">
            <v>IX Liberty Center Owner GP, LLC</v>
          </cell>
          <cell r="Q713" t="str">
            <v>IX Liberty Center Owner GP, LLC</v>
          </cell>
          <cell r="S713" t="str">
            <v>IX Liberty Center Owner GP, LLC</v>
          </cell>
        </row>
        <row r="714">
          <cell r="A714" t="str">
            <v>Hotel Rocky Mount I GP, LLC</v>
          </cell>
          <cell r="E714">
            <v>712</v>
          </cell>
          <cell r="P714" t="str">
            <v>IX Liberty Center Owner, LP</v>
          </cell>
          <cell r="Q714" t="str">
            <v>IX Liberty Center Owner, LP</v>
          </cell>
          <cell r="S714" t="str">
            <v>IX Liberty Center Owner, LP</v>
          </cell>
        </row>
        <row r="715">
          <cell r="A715" t="str">
            <v>Hotel Rocky Mount I Mezz GP, LLC</v>
          </cell>
          <cell r="E715">
            <v>713</v>
          </cell>
          <cell r="P715" t="str">
            <v>IX LIM Owner GP, LLC</v>
          </cell>
          <cell r="Q715" t="str">
            <v>IX LIM Owner GP, LLC</v>
          </cell>
          <cell r="S715" t="str">
            <v>IX LIM Owner GP, LLC</v>
          </cell>
        </row>
        <row r="716">
          <cell r="A716" t="str">
            <v>Hotel Rocky Mount I Mezz, LP</v>
          </cell>
          <cell r="E716">
            <v>714</v>
          </cell>
          <cell r="P716" t="str">
            <v>IX LIM Owner, LP</v>
          </cell>
          <cell r="Q716" t="str">
            <v>IX LIM Owner, LP</v>
          </cell>
          <cell r="S716" t="str">
            <v>IX LIM Owner, LP</v>
          </cell>
        </row>
        <row r="717">
          <cell r="A717" t="str">
            <v>Hotel Rocky Mount I, LP</v>
          </cell>
          <cell r="E717">
            <v>715</v>
          </cell>
          <cell r="P717" t="str">
            <v>IX LNR ADC Holdings, LLC</v>
          </cell>
          <cell r="Q717" t="str">
            <v>IX LNR ADC Holdings, LLC</v>
          </cell>
          <cell r="S717" t="str">
            <v>IX LNR ADC Holdings, LLC</v>
          </cell>
        </row>
        <row r="718">
          <cell r="A718" t="str">
            <v>Hotel Rocky Mount II GP, LLC</v>
          </cell>
          <cell r="E718">
            <v>716</v>
          </cell>
          <cell r="P718" t="str">
            <v>IX MC 6503 Bluff Springs Road GP, LLC</v>
          </cell>
          <cell r="Q718" t="str">
            <v>IX MC 6503 Bluff Springs Road GP, LLC</v>
          </cell>
          <cell r="S718" t="str">
            <v>IX MC 6503 Bluff Springs Road GP, LLC</v>
          </cell>
        </row>
        <row r="719">
          <cell r="A719" t="str">
            <v>Hotel Rocky Mount II Mezz GP, LLC</v>
          </cell>
          <cell r="E719">
            <v>717</v>
          </cell>
          <cell r="P719" t="str">
            <v>IX MC 6503 Bluff Springs Road, LP</v>
          </cell>
          <cell r="Q719" t="str">
            <v>IX MC 6503 Bluff Springs Road, LP</v>
          </cell>
          <cell r="S719" t="str">
            <v>IX MC 6503 Bluff Springs Road, LP</v>
          </cell>
        </row>
        <row r="720">
          <cell r="A720" t="str">
            <v>Hotel Rocky Mount II Mezz, LP</v>
          </cell>
          <cell r="E720">
            <v>718</v>
          </cell>
          <cell r="P720" t="str">
            <v>IX MC 801 Highway GP, LLC</v>
          </cell>
          <cell r="Q720" t="str">
            <v>IX MC 801 Highway GP, LLC</v>
          </cell>
          <cell r="S720" t="str">
            <v>IX MC 801 Highway GP, LLC</v>
          </cell>
        </row>
        <row r="721">
          <cell r="A721" t="str">
            <v>Hotel Rocky Mount II, LP</v>
          </cell>
          <cell r="E721">
            <v>719</v>
          </cell>
          <cell r="P721" t="str">
            <v>IX MC 801 Highway, LP</v>
          </cell>
          <cell r="Q721" t="str">
            <v>IX MC 801 Highway, LP</v>
          </cell>
          <cell r="S721" t="str">
            <v>IX MC 801 Highway, LP</v>
          </cell>
        </row>
        <row r="722">
          <cell r="A722" t="str">
            <v>Hotel Salisbury Centre GP, LLC</v>
          </cell>
          <cell r="E722">
            <v>720</v>
          </cell>
          <cell r="P722" t="str">
            <v>IX MC 923 Yellow Jacket Lane GP, LLC</v>
          </cell>
          <cell r="Q722" t="str">
            <v>IX MC 923 Yellow Jacket Lane GP, LLC</v>
          </cell>
          <cell r="S722" t="str">
            <v>IX MC 923 Yellow Jacket Lane GP, LLC</v>
          </cell>
        </row>
        <row r="723">
          <cell r="A723" t="str">
            <v>Hotel Salisbury Centre, LP</v>
          </cell>
          <cell r="E723">
            <v>721</v>
          </cell>
          <cell r="P723" t="str">
            <v>IX MC 923 Yellow Jacket Lane, LP</v>
          </cell>
          <cell r="Q723" t="str">
            <v>IX MC 923 Yellow Jacket Lane, LP</v>
          </cell>
          <cell r="S723" t="str">
            <v>IX MC 923 Yellow Jacket Lane, LP</v>
          </cell>
        </row>
        <row r="724">
          <cell r="A724" t="str">
            <v>Hotel Salisbury Troopers GP, LLC</v>
          </cell>
          <cell r="E724">
            <v>722</v>
          </cell>
          <cell r="P724" t="str">
            <v>IX Orlando Multi Portfolio Holdings GP, LLC</v>
          </cell>
          <cell r="Q724" t="str">
            <v>IX Orlando Multi Portfolio Holdings GP, LLC</v>
          </cell>
          <cell r="S724" t="str">
            <v>IX Orlando Multi Portfolio Holdings GP, LLC</v>
          </cell>
        </row>
        <row r="725">
          <cell r="A725" t="str">
            <v>Hotel Salisbury Troopers Mezz GP, LLC</v>
          </cell>
          <cell r="E725">
            <v>723</v>
          </cell>
          <cell r="P725" t="str">
            <v>IX Orlando Multi Portfolio Holdings, LP</v>
          </cell>
          <cell r="Q725" t="str">
            <v>IX Orlando Multi Portfolio Holdings, LP</v>
          </cell>
          <cell r="S725" t="str">
            <v>IX Orlando Multi Portfolio Holdings, LP</v>
          </cell>
        </row>
        <row r="726">
          <cell r="A726" t="str">
            <v>Hotel Salisbury Troopers Mezz, LP</v>
          </cell>
          <cell r="E726">
            <v>724</v>
          </cell>
          <cell r="P726" t="str">
            <v>IX PJ Portfolio Holdings GP, LLC</v>
          </cell>
          <cell r="Q726" t="str">
            <v>IX PJ Portfolio Holdings GP, LLC</v>
          </cell>
          <cell r="S726" t="str">
            <v>IX PJ Portfolio Holdings GP, LLC</v>
          </cell>
        </row>
        <row r="727">
          <cell r="A727" t="str">
            <v>Hotel Salisbury Troopers, LP</v>
          </cell>
          <cell r="E727">
            <v>725</v>
          </cell>
          <cell r="P727" t="str">
            <v>IX PJ Portfolio Holdings, LP</v>
          </cell>
          <cell r="Q727" t="str">
            <v>IX PJ Portfolio Holdings, LP</v>
          </cell>
          <cell r="S727" t="str">
            <v>IX PJ Portfolio Holdings, LP</v>
          </cell>
        </row>
        <row r="728">
          <cell r="A728" t="str">
            <v>Hotel Scranton I GP, LLC</v>
          </cell>
          <cell r="E728">
            <v>726</v>
          </cell>
          <cell r="P728" t="str">
            <v>IX SS Jefferson Avenue GP, LLC</v>
          </cell>
          <cell r="Q728" t="str">
            <v>IX SS Jefferson Avenue GP, LLC</v>
          </cell>
          <cell r="S728" t="str">
            <v>IX SS Jefferson Avenue GP, LLC</v>
          </cell>
        </row>
        <row r="729">
          <cell r="A729" t="str">
            <v>Hotel Scranton I, LP</v>
          </cell>
          <cell r="E729">
            <v>727</v>
          </cell>
          <cell r="P729" t="str">
            <v>IX SS Jefferson Avenue, LP</v>
          </cell>
          <cell r="Q729" t="str">
            <v>IX SS Jefferson Avenue, LP</v>
          </cell>
          <cell r="S729" t="str">
            <v>IX SS Jefferson Avenue, LP</v>
          </cell>
        </row>
        <row r="730">
          <cell r="A730" t="str">
            <v>Hotel Scranton II GP, LLC</v>
          </cell>
          <cell r="E730">
            <v>728</v>
          </cell>
          <cell r="P730" t="str">
            <v>IX SS Lowery Road GP, LLC</v>
          </cell>
          <cell r="Q730" t="str">
            <v>IX SS Lowery Road GP, LLC</v>
          </cell>
          <cell r="S730" t="str">
            <v>IX SS Lowery Road GP, LLC</v>
          </cell>
        </row>
        <row r="731">
          <cell r="A731" t="str">
            <v>Hotel Scranton II, LP</v>
          </cell>
          <cell r="E731">
            <v>729</v>
          </cell>
          <cell r="P731" t="str">
            <v>IX SS Lowery Road, LP</v>
          </cell>
          <cell r="Q731" t="str">
            <v>IX SS Lowery Road, LP</v>
          </cell>
          <cell r="S731" t="str">
            <v>IX SS Lowery Road, LP</v>
          </cell>
        </row>
        <row r="732">
          <cell r="A732" t="str">
            <v>Hotel St. Louis Jefferson GP, LLC</v>
          </cell>
          <cell r="E732">
            <v>730</v>
          </cell>
          <cell r="P732" t="str">
            <v>IX SS Tintern Street GP, LLC</v>
          </cell>
          <cell r="Q732" t="str">
            <v>IX SS Tintern Street GP, LLC</v>
          </cell>
          <cell r="S732" t="str">
            <v>IX SS Tintern Street GP, LLC</v>
          </cell>
        </row>
        <row r="733">
          <cell r="A733" t="str">
            <v>Hotel St. Louis Jefferson Mezz GP, LLC</v>
          </cell>
          <cell r="E733">
            <v>731</v>
          </cell>
          <cell r="P733" t="str">
            <v>IX SS Tintern Street, LP</v>
          </cell>
          <cell r="Q733" t="str">
            <v>IX SS Tintern Street, LP</v>
          </cell>
          <cell r="S733" t="str">
            <v>IX SS Tintern Street, LP</v>
          </cell>
        </row>
        <row r="734">
          <cell r="A734" t="str">
            <v>Hotel St. Louis Jefferson Mezz, LP</v>
          </cell>
          <cell r="E734">
            <v>732</v>
          </cell>
          <cell r="P734" t="str">
            <v>IX SS West Mercury Boulevard GP, LLC</v>
          </cell>
          <cell r="Q734" t="str">
            <v>IX SS West Mercury Boulevard GP, LLC</v>
          </cell>
          <cell r="S734" t="str">
            <v>IX SS West Mercury Boulevard GP, LLC</v>
          </cell>
        </row>
        <row r="735">
          <cell r="A735" t="str">
            <v>Hotel St. Louis Jefferson, LP</v>
          </cell>
          <cell r="E735">
            <v>733</v>
          </cell>
          <cell r="P735" t="str">
            <v>IX SS West Mercury Boulevard, LP</v>
          </cell>
          <cell r="Q735" t="str">
            <v>IX SS West Mercury Boulevard, LP</v>
          </cell>
          <cell r="S735" t="str">
            <v>IX SS West Mercury Boulevard, LP</v>
          </cell>
        </row>
        <row r="736">
          <cell r="A736" t="str">
            <v>Hotel St. Louis Natural Bridge GP, LLC</v>
          </cell>
          <cell r="E736">
            <v>734</v>
          </cell>
          <cell r="P736" t="str">
            <v>IX ST 1801 5th Avenue GP, LLC</v>
          </cell>
          <cell r="Q736" t="str">
            <v>IX ST 1801 5th Avenue GP, LLC</v>
          </cell>
          <cell r="S736" t="str">
            <v>IX ST 1801 5th Avenue GP, LLC</v>
          </cell>
        </row>
        <row r="737">
          <cell r="A737" t="str">
            <v>Hotel St. Louis Natural Bridge Mezz GP, LLC</v>
          </cell>
          <cell r="E737">
            <v>735</v>
          </cell>
          <cell r="P737" t="str">
            <v>IX ST 1801 5th Avenue, LP</v>
          </cell>
          <cell r="Q737" t="str">
            <v>IX ST 1801 5th Avenue, LP</v>
          </cell>
          <cell r="S737" t="str">
            <v>IX ST 1801 5th Avenue, LP</v>
          </cell>
        </row>
        <row r="738">
          <cell r="A738" t="str">
            <v>Hotel St. Louis Natural Bridge Mezz, LP</v>
          </cell>
          <cell r="E738">
            <v>736</v>
          </cell>
          <cell r="P738" t="str">
            <v>IX ST 2101 Highland GP, LLC</v>
          </cell>
          <cell r="Q738" t="str">
            <v>IX ST 2101 Highland GP, LLC</v>
          </cell>
          <cell r="S738" t="str">
            <v>IX ST 2101 Highland GP, LLC</v>
          </cell>
        </row>
        <row r="739">
          <cell r="A739" t="str">
            <v>Hotel St. Louis Natural Bridge, LP</v>
          </cell>
          <cell r="E739">
            <v>737</v>
          </cell>
          <cell r="P739" t="str">
            <v>IX ST 2101 Highland, LP</v>
          </cell>
          <cell r="Q739" t="str">
            <v>IX ST 2101 Highland, LP</v>
          </cell>
          <cell r="S739" t="str">
            <v>IX ST 2101 Highland, LP</v>
          </cell>
        </row>
        <row r="740">
          <cell r="A740" t="str">
            <v>Hotel Stadt Berlin Betriebs GmbH</v>
          </cell>
          <cell r="E740">
            <v>738</v>
          </cell>
          <cell r="P740" t="str">
            <v>IX ST Abercorn Commons GP, LLC</v>
          </cell>
          <cell r="Q740" t="str">
            <v>IX ST Abercorn Commons GP, LLC</v>
          </cell>
          <cell r="S740" t="str">
            <v>IX ST Abercorn Commons GP, LLC</v>
          </cell>
        </row>
        <row r="741">
          <cell r="A741" t="str">
            <v>Hotel Stow GP, LLC</v>
          </cell>
          <cell r="E741">
            <v>739</v>
          </cell>
          <cell r="P741" t="str">
            <v>IX ST Abercorn Commons, LP</v>
          </cell>
          <cell r="Q741" t="str">
            <v>IX ST Abercorn Commons, LP</v>
          </cell>
          <cell r="S741" t="str">
            <v>IX ST Abercorn Commons, LP</v>
          </cell>
        </row>
        <row r="742">
          <cell r="A742" t="str">
            <v>Hotel Stow, LP</v>
          </cell>
          <cell r="E742">
            <v>740</v>
          </cell>
          <cell r="P742" t="str">
            <v>IX ST Gibsonville-Highpoint GP, LLC</v>
          </cell>
          <cell r="Q742" t="str">
            <v>IX ST Gibsonville-Highpoint GP, LLC</v>
          </cell>
          <cell r="S742" t="str">
            <v>IX ST Gibsonville-Highpoint GP, LLC</v>
          </cell>
        </row>
        <row r="743">
          <cell r="A743" t="str">
            <v>Hotel Vernon Hills GP, LLC</v>
          </cell>
          <cell r="E743">
            <v>741</v>
          </cell>
          <cell r="P743" t="str">
            <v>IX ST Gibsonville-Highpoint, LP</v>
          </cell>
          <cell r="Q743" t="str">
            <v>IX ST Gibsonville-Highpoint, LP</v>
          </cell>
          <cell r="S743" t="str">
            <v>IX ST Gibsonville-Highpoint, LP</v>
          </cell>
        </row>
        <row r="744">
          <cell r="A744" t="str">
            <v>Hotel Vernon Hills Mezz GP, LLC</v>
          </cell>
          <cell r="E744">
            <v>742</v>
          </cell>
          <cell r="P744" t="str">
            <v>IX ST Holdings GP LLC</v>
          </cell>
          <cell r="Q744" t="str">
            <v>IX ST Holdings GP LLC</v>
          </cell>
          <cell r="S744" t="str">
            <v>IX ST Holdings GP LLC</v>
          </cell>
        </row>
        <row r="745">
          <cell r="A745" t="str">
            <v>Hotel Vernon Hills Mezz, LP</v>
          </cell>
          <cell r="E745">
            <v>743</v>
          </cell>
          <cell r="P745" t="str">
            <v>IX ST Holdings, LP</v>
          </cell>
          <cell r="Q745" t="str">
            <v>IX ST Holdings, LP</v>
          </cell>
          <cell r="S745" t="str">
            <v>IX ST Holdings, LP</v>
          </cell>
        </row>
        <row r="746">
          <cell r="A746" t="str">
            <v>Hotel Vernon Hills, LP</v>
          </cell>
          <cell r="E746">
            <v>744</v>
          </cell>
          <cell r="P746" t="str">
            <v>IX ST Portfolio 1 GP, LLC</v>
          </cell>
          <cell r="Q746" t="str">
            <v>IX ST Portfolio 1 GP, LLC</v>
          </cell>
          <cell r="S746" t="str">
            <v>IX ST Portfolio 1 GP, LLC</v>
          </cell>
        </row>
        <row r="747">
          <cell r="A747" t="str">
            <v>Hotel Warwick GP, LLC</v>
          </cell>
          <cell r="E747">
            <v>745</v>
          </cell>
          <cell r="P747" t="str">
            <v>IX ST Portfolio 1, LP</v>
          </cell>
          <cell r="Q747" t="str">
            <v>IX ST Portfolio 1, LP</v>
          </cell>
          <cell r="S747" t="str">
            <v>IX ST Portfolio 1, LP</v>
          </cell>
        </row>
        <row r="748">
          <cell r="A748" t="str">
            <v>Hotel Warwick, LP</v>
          </cell>
          <cell r="E748">
            <v>746</v>
          </cell>
          <cell r="P748" t="str">
            <v>IX ST Portfolio 10 GP, LLC</v>
          </cell>
          <cell r="Q748" t="str">
            <v>IX ST Portfolio 10 GP, LLC</v>
          </cell>
          <cell r="S748" t="str">
            <v>IX ST Portfolio 10 GP, LLC</v>
          </cell>
        </row>
        <row r="749">
          <cell r="A749" t="str">
            <v>Hotel West Palm Beach GP, LLC</v>
          </cell>
          <cell r="E749">
            <v>747</v>
          </cell>
          <cell r="P749" t="str">
            <v>IX ST Portfolio 10, LP</v>
          </cell>
          <cell r="Q749" t="str">
            <v>IX ST Portfolio 10, LP</v>
          </cell>
          <cell r="S749" t="str">
            <v>IX ST Portfolio 10, LP</v>
          </cell>
        </row>
        <row r="750">
          <cell r="A750" t="str">
            <v>Hotel West Palm Beach Mezz GP, LLC</v>
          </cell>
          <cell r="E750">
            <v>748</v>
          </cell>
          <cell r="P750" t="str">
            <v>IX ST Portfolio 11 GP, LLC</v>
          </cell>
          <cell r="Q750" t="str">
            <v>IX ST Portfolio 11 GP, LLC</v>
          </cell>
          <cell r="S750" t="str">
            <v>IX ST Portfolio 11 GP, LLC</v>
          </cell>
        </row>
        <row r="751">
          <cell r="A751" t="str">
            <v>Hotel West Palm Beach Mezz, LP</v>
          </cell>
          <cell r="E751">
            <v>749</v>
          </cell>
          <cell r="P751" t="str">
            <v>IX ST Portfolio 11, LP</v>
          </cell>
          <cell r="Q751" t="str">
            <v>IX ST Portfolio 11, LP</v>
          </cell>
          <cell r="S751" t="str">
            <v>IX ST Portfolio 11, LP</v>
          </cell>
        </row>
        <row r="752">
          <cell r="A752" t="str">
            <v>Hotel West Palm Beach, LP</v>
          </cell>
          <cell r="E752">
            <v>750</v>
          </cell>
          <cell r="P752" t="str">
            <v>IX ST Portfolio 13 GP, LLC</v>
          </cell>
          <cell r="Q752" t="str">
            <v>IX ST Portfolio 13 GP, LLC</v>
          </cell>
          <cell r="S752" t="str">
            <v>IX ST Portfolio 13 GP, LLC</v>
          </cell>
        </row>
        <row r="753">
          <cell r="A753" t="str">
            <v>Hotel Wichita Bradley Fair GP, LLC</v>
          </cell>
          <cell r="E753">
            <v>751</v>
          </cell>
          <cell r="P753" t="str">
            <v>IX ST Portfolio 13, LP</v>
          </cell>
          <cell r="Q753" t="str">
            <v>IX ST Portfolio 13, LP</v>
          </cell>
          <cell r="S753" t="str">
            <v>IX ST Portfolio 13, LP</v>
          </cell>
        </row>
        <row r="754">
          <cell r="A754" t="str">
            <v>Hotel Wichita Bradley Fair Mezz GP, LLC</v>
          </cell>
          <cell r="E754">
            <v>752</v>
          </cell>
          <cell r="P754" t="str">
            <v>IX ST Portfolio 14 GP, LLC</v>
          </cell>
          <cell r="Q754" t="str">
            <v>IX ST Portfolio 14 GP, LLC</v>
          </cell>
          <cell r="S754" t="str">
            <v>IX ST Portfolio 14 GP, LLC</v>
          </cell>
        </row>
        <row r="755">
          <cell r="A755" t="str">
            <v>Hotel Wichita Bradley Fair Mezz, LP</v>
          </cell>
          <cell r="E755">
            <v>753</v>
          </cell>
          <cell r="P755" t="str">
            <v>IX ST Portfolio 14, LP</v>
          </cell>
          <cell r="Q755" t="str">
            <v>IX ST Portfolio 14, LP</v>
          </cell>
          <cell r="S755" t="str">
            <v>IX ST Portfolio 14, LP</v>
          </cell>
        </row>
        <row r="756">
          <cell r="A756" t="str">
            <v>Hotel Wichita Bradley Fair, LP</v>
          </cell>
          <cell r="E756">
            <v>754</v>
          </cell>
          <cell r="P756" t="str">
            <v>IX ST Portfolio 15 GP, LLC</v>
          </cell>
          <cell r="Q756" t="str">
            <v>IX ST Portfolio 15 GP, LLC</v>
          </cell>
          <cell r="S756" t="str">
            <v>IX ST Portfolio 15 GP, LLC</v>
          </cell>
        </row>
        <row r="757">
          <cell r="A757" t="str">
            <v>Hotel Wichita Greenwich I GP, LLC</v>
          </cell>
          <cell r="E757">
            <v>755</v>
          </cell>
          <cell r="P757" t="str">
            <v>IX ST Portfolio 15, LP</v>
          </cell>
          <cell r="Q757" t="str">
            <v>IX ST Portfolio 15, LP</v>
          </cell>
          <cell r="S757" t="str">
            <v>IX ST Portfolio 15, LP</v>
          </cell>
        </row>
        <row r="758">
          <cell r="A758" t="str">
            <v>Hotel Wichita Greenwich I Mezz GP, LLC</v>
          </cell>
          <cell r="E758">
            <v>756</v>
          </cell>
          <cell r="P758" t="str">
            <v>IX ST Portfolio 16 GP, LLC</v>
          </cell>
          <cell r="Q758" t="str">
            <v>IX ST Portfolio 16 GP, LLC</v>
          </cell>
          <cell r="S758" t="str">
            <v>IX ST Portfolio 16 GP, LLC</v>
          </cell>
        </row>
        <row r="759">
          <cell r="A759" t="str">
            <v>Hotel Wichita Greenwich I Mezz, LP</v>
          </cell>
          <cell r="E759">
            <v>757</v>
          </cell>
          <cell r="P759" t="str">
            <v>IX ST Portfolio 16, LP</v>
          </cell>
          <cell r="Q759" t="str">
            <v>IX ST Portfolio 16, LP</v>
          </cell>
          <cell r="S759" t="str">
            <v>IX ST Portfolio 16, LP</v>
          </cell>
        </row>
        <row r="760">
          <cell r="A760" t="str">
            <v>Hotel Wichita Greenwich I, LP</v>
          </cell>
          <cell r="E760">
            <v>758</v>
          </cell>
          <cell r="P760" t="str">
            <v>IX ST Portfolio 17 GP, LLC</v>
          </cell>
          <cell r="Q760" t="str">
            <v>IX ST Portfolio 17 GP, LLC</v>
          </cell>
          <cell r="S760" t="str">
            <v>IX ST Portfolio 17 GP, LLC</v>
          </cell>
        </row>
        <row r="761">
          <cell r="A761" t="str">
            <v>Hotel Wichita Greenwich II GP, LLC</v>
          </cell>
          <cell r="E761">
            <v>759</v>
          </cell>
          <cell r="P761" t="str">
            <v>IX ST Portfolio 17, LP</v>
          </cell>
          <cell r="Q761" t="str">
            <v>IX ST Portfolio 17, LP</v>
          </cell>
          <cell r="S761" t="str">
            <v>IX ST Portfolio 17, LP</v>
          </cell>
        </row>
        <row r="762">
          <cell r="A762" t="str">
            <v>Hotel Wichita Greenwich II Mezz GP, LLC</v>
          </cell>
          <cell r="E762">
            <v>760</v>
          </cell>
          <cell r="P762" t="str">
            <v>IX ST Portfolio 18 GP, LLC</v>
          </cell>
          <cell r="Q762" t="str">
            <v>IX ST Portfolio 18 GP, LLC</v>
          </cell>
          <cell r="S762" t="str">
            <v>IX ST Portfolio 18 GP, LLC</v>
          </cell>
        </row>
        <row r="763">
          <cell r="A763" t="str">
            <v>Hotel Wichita Greenwich II Mezz, LP</v>
          </cell>
          <cell r="E763">
            <v>761</v>
          </cell>
          <cell r="P763" t="str">
            <v>IX ST Portfolio 18, LP</v>
          </cell>
          <cell r="Q763" t="str">
            <v>IX ST Portfolio 18, LP</v>
          </cell>
          <cell r="S763" t="str">
            <v>IX ST Portfolio 18, LP</v>
          </cell>
        </row>
        <row r="764">
          <cell r="A764" t="str">
            <v>Hotel Wichita Greenwich II, LP</v>
          </cell>
          <cell r="E764">
            <v>762</v>
          </cell>
          <cell r="P764" t="str">
            <v>IX ST Portfolio 19 GP, LLC</v>
          </cell>
          <cell r="Q764" t="str">
            <v>IX ST Portfolio 19 GP, LLC</v>
          </cell>
          <cell r="S764" t="str">
            <v>IX ST Portfolio 19 GP, LLC</v>
          </cell>
        </row>
        <row r="765">
          <cell r="A765" t="str">
            <v>Hotel Wichita Greenwich III GP, LLC</v>
          </cell>
          <cell r="E765">
            <v>763</v>
          </cell>
          <cell r="P765" t="str">
            <v>IX ST Portfolio 19, LP</v>
          </cell>
          <cell r="Q765" t="str">
            <v>IX ST Portfolio 19, LP</v>
          </cell>
          <cell r="S765" t="str">
            <v>IX ST Portfolio 19, LP</v>
          </cell>
        </row>
        <row r="766">
          <cell r="A766" t="str">
            <v>Hotel Wichita Greenwich III Mezz GP, LLC</v>
          </cell>
          <cell r="E766">
            <v>764</v>
          </cell>
          <cell r="P766" t="str">
            <v>IX ST Portfolio 2 GP, LLC</v>
          </cell>
          <cell r="Q766" t="str">
            <v>IX ST Portfolio 2 GP, LLC</v>
          </cell>
          <cell r="S766" t="str">
            <v>IX ST Portfolio 2 GP, LLC</v>
          </cell>
        </row>
        <row r="767">
          <cell r="A767" t="str">
            <v>Hotel Wichita Greenwich III Mezz, LP</v>
          </cell>
          <cell r="E767">
            <v>765</v>
          </cell>
          <cell r="P767" t="str">
            <v>IX ST Portfolio 2, LP</v>
          </cell>
          <cell r="Q767" t="str">
            <v>IX ST Portfolio 2, LP</v>
          </cell>
          <cell r="S767" t="str">
            <v>IX ST Portfolio 2, LP</v>
          </cell>
        </row>
        <row r="768">
          <cell r="A768" t="str">
            <v>Hotel Wichita Greenwich III, LP</v>
          </cell>
          <cell r="E768">
            <v>766</v>
          </cell>
          <cell r="P768" t="str">
            <v>IX ST Portfolio 20 GP, LLC</v>
          </cell>
          <cell r="Q768" t="str">
            <v>IX ST Portfolio 20 GP, LLC</v>
          </cell>
          <cell r="S768" t="str">
            <v>IX ST Portfolio 20 GP, LLC</v>
          </cell>
        </row>
        <row r="769">
          <cell r="A769" t="str">
            <v>Hotel Woodbury GP, LLC</v>
          </cell>
          <cell r="E769">
            <v>767</v>
          </cell>
          <cell r="P769" t="str">
            <v>IX ST Portfolio 20, LP</v>
          </cell>
          <cell r="Q769" t="str">
            <v>IX ST Portfolio 20, LP</v>
          </cell>
          <cell r="S769" t="str">
            <v>IX ST Portfolio 20, LP</v>
          </cell>
        </row>
        <row r="770">
          <cell r="A770" t="str">
            <v>Hotel Woodbury, LP</v>
          </cell>
          <cell r="E770">
            <v>768</v>
          </cell>
          <cell r="P770" t="str">
            <v>IX ST Portfolio 21 GP, LLC</v>
          </cell>
          <cell r="Q770" t="str">
            <v>IX ST Portfolio 21 GP, LLC</v>
          </cell>
          <cell r="S770" t="str">
            <v>IX ST Portfolio 21 GP, LLC</v>
          </cell>
        </row>
        <row r="771">
          <cell r="A771" t="str">
            <v>Hotelgesellschaft Gerberstrasse Betriebs GMBH</v>
          </cell>
          <cell r="E771">
            <v>769</v>
          </cell>
          <cell r="P771" t="str">
            <v>IX ST Portfolio 21, LP</v>
          </cell>
          <cell r="Q771" t="str">
            <v>IX ST Portfolio 21, LP</v>
          </cell>
          <cell r="S771" t="str">
            <v>IX ST Portfolio 21, LP</v>
          </cell>
        </row>
        <row r="772">
          <cell r="A772" t="str">
            <v>Houston H GP, LLC</v>
          </cell>
          <cell r="E772">
            <v>770</v>
          </cell>
          <cell r="P772" t="str">
            <v>IX ST Portfolio 22 GP, LLC</v>
          </cell>
          <cell r="Q772" t="str">
            <v>IX ST Portfolio 22 GP, LLC</v>
          </cell>
          <cell r="S772" t="str">
            <v>IX ST Portfolio 22 GP, LLC</v>
          </cell>
        </row>
        <row r="773">
          <cell r="A773" t="str">
            <v>Houston Holdings, LLC</v>
          </cell>
          <cell r="E773">
            <v>771</v>
          </cell>
          <cell r="P773" t="str">
            <v>IX ST Portfolio 22, LP</v>
          </cell>
          <cell r="Q773" t="str">
            <v>IX ST Portfolio 22, LP</v>
          </cell>
          <cell r="S773" t="str">
            <v>IX ST Portfolio 22, LP</v>
          </cell>
        </row>
        <row r="774">
          <cell r="A774" t="str">
            <v>Houston Hyatt</v>
          </cell>
          <cell r="E774">
            <v>772</v>
          </cell>
          <cell r="P774" t="str">
            <v>IX ST Portfolio 23 GP, LLC</v>
          </cell>
          <cell r="Q774" t="str">
            <v>IX ST Portfolio 23 GP, LLC</v>
          </cell>
          <cell r="S774" t="str">
            <v>IX ST Portfolio 23 GP, LLC</v>
          </cell>
        </row>
        <row r="775">
          <cell r="A775" t="str">
            <v>HP 24 Holdings, LLC</v>
          </cell>
          <cell r="E775">
            <v>773</v>
          </cell>
          <cell r="P775" t="str">
            <v>IX ST Portfolio 23, LP</v>
          </cell>
          <cell r="Q775" t="str">
            <v>IX ST Portfolio 23, LP</v>
          </cell>
          <cell r="S775" t="str">
            <v>IX ST Portfolio 23, LP</v>
          </cell>
        </row>
        <row r="776">
          <cell r="A776" t="str">
            <v>HR Office Owner 1 GP, LLC</v>
          </cell>
          <cell r="E776">
            <v>774</v>
          </cell>
          <cell r="P776" t="str">
            <v>IX ST Portfolio 24 GP, LLC</v>
          </cell>
          <cell r="Q776" t="str">
            <v>IX ST Portfolio 24 GP, LLC</v>
          </cell>
          <cell r="S776" t="str">
            <v>IX ST Portfolio 24 GP, LLC</v>
          </cell>
        </row>
        <row r="777">
          <cell r="A777" t="str">
            <v>HR Office Owner 1, LP</v>
          </cell>
          <cell r="E777">
            <v>775</v>
          </cell>
          <cell r="P777" t="str">
            <v>IX ST Portfolio 24, LP</v>
          </cell>
          <cell r="Q777" t="str">
            <v>IX ST Portfolio 24, LP</v>
          </cell>
          <cell r="S777" t="str">
            <v>IX ST Portfolio 24, LP</v>
          </cell>
        </row>
        <row r="778">
          <cell r="A778" t="str">
            <v>HR Office Owner 2, LP</v>
          </cell>
          <cell r="E778">
            <v>776</v>
          </cell>
          <cell r="P778" t="str">
            <v>IX ST Portfolio 25 GP, LLC</v>
          </cell>
          <cell r="Q778" t="str">
            <v>IX ST Portfolio 25 GP, LLC</v>
          </cell>
          <cell r="S778" t="str">
            <v>IX ST Portfolio 25 GP, LLC</v>
          </cell>
        </row>
        <row r="779">
          <cell r="A779" t="str">
            <v>HR Office Owner 2 GP, LLC</v>
          </cell>
          <cell r="E779">
            <v>777</v>
          </cell>
          <cell r="P779" t="str">
            <v>IX ST Portfolio 25, LP</v>
          </cell>
          <cell r="Q779" t="str">
            <v>IX ST Portfolio 25, LP</v>
          </cell>
          <cell r="S779" t="str">
            <v>IX ST Portfolio 25, LP</v>
          </cell>
        </row>
        <row r="780">
          <cell r="A780" t="str">
            <v>HR Office Owner 3, LP</v>
          </cell>
          <cell r="E780">
            <v>778</v>
          </cell>
          <cell r="P780" t="str">
            <v>IX ST Portfolio 26 GP, LLC</v>
          </cell>
          <cell r="Q780" t="str">
            <v>IX ST Portfolio 26 GP, LLC</v>
          </cell>
          <cell r="S780" t="str">
            <v>IX ST Portfolio 26 GP, LLC</v>
          </cell>
        </row>
        <row r="781">
          <cell r="A781" t="str">
            <v>HR Office Owner 3 GP, LLC</v>
          </cell>
          <cell r="E781">
            <v>779</v>
          </cell>
          <cell r="P781" t="str">
            <v>IX ST Portfolio 26, LP</v>
          </cell>
          <cell r="Q781" t="str">
            <v>IX ST Portfolio 26, LP</v>
          </cell>
          <cell r="S781" t="str">
            <v>IX ST Portfolio 26, LP</v>
          </cell>
        </row>
        <row r="782">
          <cell r="A782" t="str">
            <v>HR Office Owner 4, LP</v>
          </cell>
          <cell r="E782">
            <v>780</v>
          </cell>
          <cell r="P782" t="str">
            <v>IX ST Portfolio 27 GP, LLC</v>
          </cell>
          <cell r="Q782" t="str">
            <v>IX ST Portfolio 27 GP, LLC</v>
          </cell>
          <cell r="S782" t="str">
            <v>IX ST Portfolio 27 GP, LLC</v>
          </cell>
        </row>
        <row r="783">
          <cell r="A783" t="str">
            <v>HR Office Owner 4 GP, LLC</v>
          </cell>
          <cell r="E783">
            <v>781</v>
          </cell>
          <cell r="P783" t="str">
            <v>IX ST Portfolio 27, LP</v>
          </cell>
          <cell r="Q783" t="str">
            <v>IX ST Portfolio 27, LP</v>
          </cell>
          <cell r="S783" t="str">
            <v>IX ST Portfolio 27, LP</v>
          </cell>
        </row>
        <row r="784">
          <cell r="A784" t="str">
            <v>HR Office Owner 5 GP, LLC</v>
          </cell>
          <cell r="E784">
            <v>782</v>
          </cell>
          <cell r="P784" t="str">
            <v>IX ST Portfolio 28 GP, LLC</v>
          </cell>
          <cell r="Q784" t="str">
            <v>IX ST Portfolio 28 GP, LLC</v>
          </cell>
          <cell r="S784" t="str">
            <v>IX ST Portfolio 28 GP, LLC</v>
          </cell>
        </row>
        <row r="785">
          <cell r="A785" t="str">
            <v>HR Office Owner 5, LP</v>
          </cell>
          <cell r="E785">
            <v>783</v>
          </cell>
          <cell r="P785" t="str">
            <v>IX ST Portfolio 28, LP</v>
          </cell>
          <cell r="Q785" t="str">
            <v>IX ST Portfolio 28, LP</v>
          </cell>
          <cell r="S785" t="str">
            <v>IX ST Portfolio 28, LP</v>
          </cell>
        </row>
        <row r="786">
          <cell r="A786" t="str">
            <v>HR Office Owner 6, LP</v>
          </cell>
          <cell r="E786">
            <v>784</v>
          </cell>
          <cell r="P786" t="str">
            <v>IX ST Portfolio 4 GP, LLC</v>
          </cell>
          <cell r="Q786" t="str">
            <v>IX ST Portfolio 4 GP, LLC</v>
          </cell>
          <cell r="S786" t="str">
            <v>IX ST Portfolio 4 GP, LLC</v>
          </cell>
        </row>
        <row r="787">
          <cell r="A787" t="str">
            <v>HR Office Owner 6 GP, LLC</v>
          </cell>
          <cell r="E787">
            <v>785</v>
          </cell>
          <cell r="P787" t="str">
            <v>IX ST Portfolio 4, LP</v>
          </cell>
          <cell r="Q787" t="str">
            <v>IX ST Portfolio 4, LP</v>
          </cell>
          <cell r="S787" t="str">
            <v>IX ST Portfolio 4, LP</v>
          </cell>
        </row>
        <row r="788">
          <cell r="A788" t="str">
            <v>HSS GR 5200 Hotel, LLC</v>
          </cell>
          <cell r="E788">
            <v>786</v>
          </cell>
          <cell r="P788" t="str">
            <v>IX ST Portfolio 5 GP, LLC</v>
          </cell>
          <cell r="Q788" t="str">
            <v>IX ST Portfolio 5 GP, LLC</v>
          </cell>
          <cell r="S788" t="str">
            <v>IX ST Portfolio 5 GP, LLC</v>
          </cell>
        </row>
        <row r="789">
          <cell r="A789" t="str">
            <v>HSS GR 5250 Hotel, LLC</v>
          </cell>
          <cell r="E789">
            <v>787</v>
          </cell>
          <cell r="P789" t="str">
            <v>IX ST Portfolio 5, LP</v>
          </cell>
          <cell r="Q789" t="str">
            <v>IX ST Portfolio 5, LP</v>
          </cell>
          <cell r="S789" t="str">
            <v>IX ST Portfolio 5, LP</v>
          </cell>
        </row>
        <row r="790">
          <cell r="A790" t="str">
            <v>HSS Holland Hotel, LLC</v>
          </cell>
          <cell r="E790">
            <v>788</v>
          </cell>
          <cell r="P790" t="str">
            <v>IX ST Portfolio 6 GP, LLC</v>
          </cell>
          <cell r="Q790" t="str">
            <v>IX ST Portfolio 6 GP, LLC</v>
          </cell>
          <cell r="S790" t="str">
            <v>IX ST Portfolio 6 GP, LLC</v>
          </cell>
        </row>
        <row r="791">
          <cell r="A791" t="str">
            <v>HSS Hotel Portfolio, LLC</v>
          </cell>
          <cell r="E791">
            <v>789</v>
          </cell>
          <cell r="P791" t="str">
            <v>IX ST Portfolio 6, LP</v>
          </cell>
          <cell r="Q791" t="str">
            <v>IX ST Portfolio 6, LP</v>
          </cell>
          <cell r="S791" t="str">
            <v>IX ST Portfolio 6, LP</v>
          </cell>
        </row>
        <row r="792">
          <cell r="A792" t="str">
            <v>HSS Muskegon Hotel, LLC</v>
          </cell>
          <cell r="E792">
            <v>790</v>
          </cell>
          <cell r="P792" t="str">
            <v>IX ST Portfolio 7 GP, LLC</v>
          </cell>
          <cell r="Q792" t="str">
            <v>IX ST Portfolio 7 GP, LLC</v>
          </cell>
          <cell r="S792" t="str">
            <v>IX ST Portfolio 7 GP, LLC</v>
          </cell>
        </row>
        <row r="793">
          <cell r="A793" t="str">
            <v>HSS Norton Shores Hotel, LLC</v>
          </cell>
          <cell r="E793">
            <v>791</v>
          </cell>
          <cell r="P793" t="str">
            <v>IX ST Portfolio 7, LP</v>
          </cell>
          <cell r="Q793" t="str">
            <v>IX ST Portfolio 7, LP</v>
          </cell>
          <cell r="S793" t="str">
            <v>IX ST Portfolio 7, LP</v>
          </cell>
        </row>
        <row r="794">
          <cell r="A794" t="str">
            <v>HSS QC Airport Hotel, LLC</v>
          </cell>
          <cell r="E794">
            <v>792</v>
          </cell>
          <cell r="P794" t="str">
            <v>IX ST Portfolio 9 GP, LLC</v>
          </cell>
          <cell r="Q794" t="str">
            <v>IX ST Portfolio 9 GP, LLC</v>
          </cell>
          <cell r="S794" t="str">
            <v>IX ST Portfolio 9 GP, LLC</v>
          </cell>
        </row>
        <row r="795">
          <cell r="A795" t="str">
            <v>HSS QC Hotel, LLC</v>
          </cell>
          <cell r="E795">
            <v>793</v>
          </cell>
          <cell r="P795" t="str">
            <v>IX ST Portfolio 9, LP</v>
          </cell>
          <cell r="Q795" t="str">
            <v>IX ST Portfolio 9, LP</v>
          </cell>
          <cell r="S795" t="str">
            <v>IX ST Portfolio 9, LP</v>
          </cell>
        </row>
        <row r="796">
          <cell r="A796" t="str">
            <v>HSS South Point Hotel, LLC</v>
          </cell>
          <cell r="E796">
            <v>794</v>
          </cell>
          <cell r="P796" t="str">
            <v>IX WF Center Holdings GP, LLC</v>
          </cell>
          <cell r="Q796" t="str">
            <v>IX WF Center Holdings GP, LLC</v>
          </cell>
          <cell r="S796" t="str">
            <v>IX WF Center Holdings GP, LLC</v>
          </cell>
        </row>
        <row r="797">
          <cell r="A797" t="str">
            <v>HSS Stevensville, LLC</v>
          </cell>
          <cell r="E797">
            <v>795</v>
          </cell>
          <cell r="P797" t="str">
            <v>IX WF Owner GP, LLC</v>
          </cell>
          <cell r="Q797" t="str">
            <v>IX WF Owner GP, LLC</v>
          </cell>
          <cell r="S797" t="str">
            <v>IX WF Owner GP, LLC</v>
          </cell>
        </row>
        <row r="798">
          <cell r="A798" t="str">
            <v>HT-Highgrove Holdings, LLC</v>
          </cell>
          <cell r="E798">
            <v>796</v>
          </cell>
          <cell r="P798" t="str">
            <v>IX WF Owner, LP</v>
          </cell>
          <cell r="Q798" t="str">
            <v>IX WF Owner, LP</v>
          </cell>
          <cell r="S798" t="str">
            <v>IX WF Owner, LP</v>
          </cell>
        </row>
        <row r="799">
          <cell r="A799" t="str">
            <v>Hudson Transmission Partners, LLC</v>
          </cell>
          <cell r="E799">
            <v>797</v>
          </cell>
          <cell r="P799" t="str">
            <v>IX WR 1 North Dale Mabry Hwy GP, LLC</v>
          </cell>
          <cell r="Q799" t="str">
            <v>IX WR 1 North Dale Mabry Hwy GP, LLC</v>
          </cell>
          <cell r="S799" t="str">
            <v>IX WR 1 North Dale Mabry Hwy GP, LLC</v>
          </cell>
        </row>
        <row r="800">
          <cell r="A800" t="str">
            <v>Hunter's Glen</v>
          </cell>
          <cell r="E800">
            <v>798</v>
          </cell>
          <cell r="P800" t="str">
            <v>IX WR 1 North Dale Mabry Hwy, LP</v>
          </cell>
          <cell r="Q800" t="str">
            <v>IX WR 1 North Dale Mabry Hwy, LP</v>
          </cell>
          <cell r="S800" t="str">
            <v>IX WR 1 North Dale Mabry Hwy, LP</v>
          </cell>
        </row>
        <row r="801">
          <cell r="A801" t="str">
            <v>Hyatt Minny PIP</v>
          </cell>
          <cell r="E801">
            <v>799</v>
          </cell>
          <cell r="P801" t="str">
            <v>IX WR 11950 Corporate Blvd GP, LLC</v>
          </cell>
          <cell r="Q801" t="str">
            <v>IX WR 11950 Corporate Blvd GP, LLC</v>
          </cell>
          <cell r="S801" t="str">
            <v>IX WR 11950 Corporate Blvd GP, LLC</v>
          </cell>
        </row>
        <row r="802">
          <cell r="A802" t="str">
            <v>I-1/I-2 U.S. Harrahs Holdings, LLC</v>
          </cell>
          <cell r="E802">
            <v>800</v>
          </cell>
          <cell r="P802" t="str">
            <v>IX WR 11950 Corporate Blvd, LP</v>
          </cell>
          <cell r="Q802" t="str">
            <v>IX WR 11950 Corporate Blvd, LP</v>
          </cell>
          <cell r="S802" t="str">
            <v>IX WR 11950 Corporate Blvd, LP</v>
          </cell>
        </row>
        <row r="803">
          <cell r="A803" t="str">
            <v>I-1/I-2 U.S. Holdings, LLC</v>
          </cell>
          <cell r="E803">
            <v>801</v>
          </cell>
          <cell r="P803" t="str">
            <v>IX WR 180 East 100 South GP, LLC</v>
          </cell>
          <cell r="Q803" t="str">
            <v>IX WR 180 East 100 South GP, LLC</v>
          </cell>
          <cell r="S803" t="str">
            <v>IX WR 180 East 100 South GP, LLC</v>
          </cell>
        </row>
        <row r="804">
          <cell r="A804" t="str">
            <v>I-1/I-2 U.S. Restaurant Holdings, LLC</v>
          </cell>
          <cell r="E804">
            <v>802</v>
          </cell>
          <cell r="P804" t="str">
            <v>IX WR 180 East 100 South, LP</v>
          </cell>
          <cell r="Q804" t="str">
            <v>IX WR 180 East 100 South, LP</v>
          </cell>
          <cell r="S804" t="str">
            <v>IX WR 180 East 100 South, LP</v>
          </cell>
        </row>
        <row r="805">
          <cell r="A805" t="str">
            <v>I-3/I-2 European Holdings II, LP</v>
          </cell>
          <cell r="E805">
            <v>803</v>
          </cell>
          <cell r="P805" t="str">
            <v>IX WR 2000 Park Lane Drive GP, LLC</v>
          </cell>
          <cell r="Q805" t="str">
            <v>IX WR 2000 Park Lane Drive GP, LLC</v>
          </cell>
          <cell r="S805" t="str">
            <v>IX WR 2000 Park Lane Drive GP, LLC</v>
          </cell>
        </row>
        <row r="806">
          <cell r="A806" t="str">
            <v>I-3/I-2 Holdings 1, LP</v>
          </cell>
          <cell r="E806">
            <v>804</v>
          </cell>
          <cell r="P806" t="str">
            <v>IX WR 2000 Park Lane Drive, LP</v>
          </cell>
          <cell r="Q806" t="str">
            <v>IX WR 2000 Park Lane Drive, LP</v>
          </cell>
          <cell r="S806" t="str">
            <v>IX WR 2000 Park Lane Drive, LP</v>
          </cell>
        </row>
        <row r="807">
          <cell r="A807" t="str">
            <v>I-3/I-2 Holdings 2, LP</v>
          </cell>
          <cell r="E807">
            <v>805</v>
          </cell>
          <cell r="P807" t="str">
            <v>IX WR 2420 South Lakemont Drive GP, LLC</v>
          </cell>
          <cell r="Q807" t="str">
            <v>IX WR 2420 South Lakemont Drive GP, LLC</v>
          </cell>
          <cell r="S807" t="str">
            <v>IX WR 2420 South Lakemont Drive GP, LLC</v>
          </cell>
        </row>
        <row r="808">
          <cell r="A808" t="str">
            <v>I-3/I-2 Holdings 3, LP</v>
          </cell>
          <cell r="E808">
            <v>806</v>
          </cell>
          <cell r="P808" t="str">
            <v>IX WR 2420 South Lakemont Drive, LP</v>
          </cell>
          <cell r="Q808" t="str">
            <v>IX WR 2420 South Lakemont Drive, LP</v>
          </cell>
          <cell r="S808" t="str">
            <v>IX WR 2420 South Lakemont Drive, LP</v>
          </cell>
        </row>
        <row r="809">
          <cell r="A809" t="str">
            <v>Iberian Amazona II Holdings SL</v>
          </cell>
          <cell r="E809">
            <v>807</v>
          </cell>
          <cell r="P809" t="str">
            <v>IX WR 3023 HSBC Way GP, LLC</v>
          </cell>
          <cell r="Q809" t="str">
            <v>IX WR 3023 HSBC Way GP, LLC</v>
          </cell>
          <cell r="S809" t="str">
            <v>IX WR 3023 HSBC Way GP, LLC</v>
          </cell>
        </row>
        <row r="810">
          <cell r="A810" t="str">
            <v>Iberian Amazona II Real Estate SL</v>
          </cell>
          <cell r="E810">
            <v>808</v>
          </cell>
          <cell r="P810" t="str">
            <v>IX WR 3023 HSBC Way, LP</v>
          </cell>
          <cell r="Q810" t="str">
            <v>IX WR 3023 HSBC Way, LP</v>
          </cell>
          <cell r="S810" t="str">
            <v>IX WR 3023 HSBC Way, LP</v>
          </cell>
        </row>
        <row r="811">
          <cell r="A811" t="str">
            <v>Iberian Amazona Shipco SL</v>
          </cell>
          <cell r="E811">
            <v>809</v>
          </cell>
          <cell r="P811" t="str">
            <v>IX WR 3730 Glen Lake Drive GP, LLC</v>
          </cell>
          <cell r="Q811" t="str">
            <v>IX WR 3730 Glen Lake Drive GP, LLC</v>
          </cell>
          <cell r="S811" t="str">
            <v>IX WR 3730 Glen Lake Drive GP, LLC</v>
          </cell>
        </row>
        <row r="812">
          <cell r="A812" t="str">
            <v>IDF Property Investments SARL</v>
          </cell>
          <cell r="E812">
            <v>810</v>
          </cell>
          <cell r="P812" t="str">
            <v>IX WR 3730 Glen Lake Drive, LP</v>
          </cell>
          <cell r="Q812" t="str">
            <v>IX WR 3730 Glen Lake Drive, LP</v>
          </cell>
          <cell r="S812" t="str">
            <v>IX WR 3730 Glen Lake Drive, LP</v>
          </cell>
        </row>
        <row r="813">
          <cell r="A813" t="str">
            <v>IDF Property Trading SARL</v>
          </cell>
          <cell r="E813">
            <v>811</v>
          </cell>
          <cell r="P813" t="str">
            <v>IX WR 3735 Glen Lake Drive GP, LLC</v>
          </cell>
          <cell r="Q813" t="str">
            <v>IX WR 3735 Glen Lake Drive GP, LLC</v>
          </cell>
          <cell r="S813" t="str">
            <v>IX WR 3735 Glen Lake Drive GP, LLC</v>
          </cell>
        </row>
        <row r="814">
          <cell r="A814" t="str">
            <v>IDF Real Property SAS</v>
          </cell>
          <cell r="E814">
            <v>812</v>
          </cell>
          <cell r="P814" t="str">
            <v>IX WR 3735 Glen Lake Drive, LP</v>
          </cell>
          <cell r="Q814" t="str">
            <v>IX WR 3735 Glen Lake Drive, LP</v>
          </cell>
          <cell r="S814" t="str">
            <v>IX WR 3735 Glen Lake Drive, LP</v>
          </cell>
        </row>
        <row r="815">
          <cell r="A815" t="str">
            <v>IGCF II (Brazil), LLC</v>
          </cell>
          <cell r="E815">
            <v>813</v>
          </cell>
          <cell r="P815" t="str">
            <v>IX WR Holdings, LLC</v>
          </cell>
          <cell r="Q815" t="str">
            <v>IX WR Holdings, LLC</v>
          </cell>
          <cell r="S815" t="str">
            <v>IX WR Holdings, LLC</v>
          </cell>
        </row>
        <row r="816">
          <cell r="A816" t="str">
            <v>IGCF-SC LP</v>
          </cell>
          <cell r="E816">
            <v>814</v>
          </cell>
          <cell r="P816" t="str">
            <v>IX WR Office Portfolio Holdings, LP</v>
          </cell>
          <cell r="Q816" t="str">
            <v>IX WR Office Portfolio Holdings, LP</v>
          </cell>
          <cell r="S816" t="str">
            <v>IX WR Office Portfolio Holdings, LP</v>
          </cell>
        </row>
        <row r="817">
          <cell r="A817" t="str">
            <v>IH 9 Holdings Lux Sarl</v>
          </cell>
          <cell r="E817">
            <v>815</v>
          </cell>
          <cell r="P817" t="str">
            <v>IX WR One West Fourth Street GP, LLC</v>
          </cell>
          <cell r="Q817" t="str">
            <v>IX WR One West Fourth Street GP, LLC</v>
          </cell>
          <cell r="S817" t="str">
            <v>IX WR One West Fourth Street GP, LLC</v>
          </cell>
        </row>
        <row r="818">
          <cell r="A818" t="str">
            <v>IH 9 Lux Finance Sarl</v>
          </cell>
          <cell r="E818">
            <v>816</v>
          </cell>
          <cell r="P818" t="str">
            <v>IX WR One West Fourth Street, LP</v>
          </cell>
          <cell r="Q818" t="str">
            <v>IX WR One West Fourth Street, LP</v>
          </cell>
          <cell r="S818" t="str">
            <v>IX WR One West Fourth Street, LP</v>
          </cell>
        </row>
        <row r="819">
          <cell r="A819" t="str">
            <v>IM Albuquerque GP, LLC</v>
          </cell>
          <cell r="E819">
            <v>817</v>
          </cell>
          <cell r="P819" t="str">
            <v>JAG-Star Acquisition Co, LLC</v>
          </cell>
          <cell r="Q819" t="str">
            <v>JAG-Star Acquisition Co, LLC</v>
          </cell>
          <cell r="S819" t="str">
            <v>JAG-Star Acquisition Co, LLC</v>
          </cell>
        </row>
        <row r="820">
          <cell r="A820" t="str">
            <v>IM Albuquerque, LP</v>
          </cell>
          <cell r="E820">
            <v>818</v>
          </cell>
          <cell r="P820" t="str">
            <v>JAG-Star Acquisition Holdings, LLC</v>
          </cell>
          <cell r="Q820" t="str">
            <v>JAG-Star Acquisition Holdings, LLC</v>
          </cell>
          <cell r="S820" t="str">
            <v>JAG-Star Acquisition Holdings, LLC</v>
          </cell>
        </row>
        <row r="821">
          <cell r="A821" t="str">
            <v>IM Baton Rouge GP, LLC</v>
          </cell>
          <cell r="E821">
            <v>819</v>
          </cell>
          <cell r="P821" t="str">
            <v>JAG-Star Development Co, LLC</v>
          </cell>
          <cell r="Q821" t="str">
            <v>JAG-Star Development Co, LLC</v>
          </cell>
          <cell r="S821" t="str">
            <v>JAG-Star Development Co, LLC</v>
          </cell>
        </row>
        <row r="822">
          <cell r="A822" t="str">
            <v>IM Baton Rouge, LP</v>
          </cell>
          <cell r="E822">
            <v>820</v>
          </cell>
          <cell r="P822" t="str">
            <v>JAG-Star Development Holdings, LLC</v>
          </cell>
          <cell r="Q822" t="str">
            <v>JAG-Star Development Holdings, LLC</v>
          </cell>
          <cell r="S822" t="str">
            <v>JAG-Star Development Holdings, LLC</v>
          </cell>
        </row>
        <row r="823">
          <cell r="A823" t="str">
            <v>IM Boise 1 GP, LLC</v>
          </cell>
          <cell r="E823">
            <v>821</v>
          </cell>
          <cell r="P823" t="str">
            <v>JAG-STAR HOLDINGS, LLC</v>
          </cell>
          <cell r="Q823" t="str">
            <v>JAG-STAR HOLDINGS, LLC</v>
          </cell>
          <cell r="S823" t="str">
            <v>JAG-STAR HOLDINGS, LLC</v>
          </cell>
        </row>
        <row r="824">
          <cell r="A824" t="str">
            <v>IM Boise 1, LP</v>
          </cell>
          <cell r="E824">
            <v>822</v>
          </cell>
          <cell r="P824" t="str">
            <v>JAG-Star Pompano, LLC</v>
          </cell>
          <cell r="Q824" t="str">
            <v>JAG-Star Pompano, LLC</v>
          </cell>
          <cell r="S824" t="str">
            <v>JAG-Star Pompano, LLC</v>
          </cell>
        </row>
        <row r="825">
          <cell r="A825" t="str">
            <v>IM Boise 2 GP, LLC</v>
          </cell>
          <cell r="E825">
            <v>823</v>
          </cell>
          <cell r="P825" t="str">
            <v>JAG-Star West Palm, LLC</v>
          </cell>
          <cell r="Q825" t="str">
            <v>JAG-Star West Palm, LLC</v>
          </cell>
          <cell r="S825" t="str">
            <v>JAG-Star West Palm, LLC</v>
          </cell>
        </row>
        <row r="826">
          <cell r="A826" t="str">
            <v>IM Boise 2, LP</v>
          </cell>
          <cell r="E826">
            <v>824</v>
          </cell>
          <cell r="P826" t="str">
            <v>JAW Holdings III, LLC C/O Jeffrey Weber</v>
          </cell>
          <cell r="Q826" t="str">
            <v>JAW Holdings III, LLC C/O Jeffrey Weber</v>
          </cell>
          <cell r="S826" t="str">
            <v>JAW Holdings III, LLC C/O Jeffrey Weber</v>
          </cell>
        </row>
        <row r="827">
          <cell r="A827" t="str">
            <v>IM Chico 1 GP, LLC</v>
          </cell>
          <cell r="E827">
            <v>825</v>
          </cell>
          <cell r="P827" t="str">
            <v>JBMDL Master Holdings 1, LLC</v>
          </cell>
          <cell r="Q827" t="str">
            <v>JBMDL Master Holdings 1, LLC</v>
          </cell>
          <cell r="S827" t="str">
            <v>JBMDL Master Holdings 1, LLC</v>
          </cell>
        </row>
        <row r="828">
          <cell r="A828" t="str">
            <v>IM Chico 1, LP</v>
          </cell>
          <cell r="E828">
            <v>826</v>
          </cell>
          <cell r="P828" t="str">
            <v>JBMDL Master Holdings 2, LLC</v>
          </cell>
          <cell r="Q828" t="str">
            <v>JBMDL Master Holdings 2, LLC</v>
          </cell>
          <cell r="S828" t="str">
            <v>JBMDL Master Holdings 2, LLC</v>
          </cell>
        </row>
        <row r="829">
          <cell r="A829" t="str">
            <v>IM Chico 2 GP, LLC</v>
          </cell>
          <cell r="E829">
            <v>827</v>
          </cell>
          <cell r="P829" t="str">
            <v>JBMDL Master Holdings 3, LLC</v>
          </cell>
          <cell r="Q829" t="str">
            <v>JBMDL Master Holdings 3, LLC</v>
          </cell>
          <cell r="S829" t="str">
            <v>JBMDL Master Holdings 3, LLC</v>
          </cell>
        </row>
        <row r="830">
          <cell r="A830" t="str">
            <v>IM Chico 2, LP</v>
          </cell>
          <cell r="E830">
            <v>828</v>
          </cell>
          <cell r="P830" t="str">
            <v>Jin Jiang Holdings, LLC</v>
          </cell>
          <cell r="Q830" t="str">
            <v>Jin Jiang Holdings, LLC</v>
          </cell>
          <cell r="S830" t="str">
            <v>Jin Jiang Holdings, LLC</v>
          </cell>
        </row>
        <row r="831">
          <cell r="A831" t="str">
            <v>IM El Centro 1 GP, LLC</v>
          </cell>
          <cell r="E831">
            <v>829</v>
          </cell>
          <cell r="P831" t="str">
            <v>JPMorgan Chase Bank, N.A. as trustee of the Co-Op Retirement Plan Trust</v>
          </cell>
          <cell r="Q831" t="str">
            <v>JPMorgan Chase Bank, N.A. as trustee of the Co-Op Retirement Plan Trust</v>
          </cell>
          <cell r="S831" t="str">
            <v>JPMorgan Chase Bank, N.A. as trustee of the Co-Op Retirement Plan Trust</v>
          </cell>
        </row>
        <row r="832">
          <cell r="A832" t="str">
            <v>IM El Centro 1, LP</v>
          </cell>
          <cell r="E832">
            <v>830</v>
          </cell>
          <cell r="P832" t="str">
            <v>JPMorgan Chase Bank, N.A. as trustee of the Memorial Sloan Kettering Cancer Center Pension Trust</v>
          </cell>
          <cell r="Q832" t="str">
            <v>JPMorgan Chase Bank, N.A. as trustee of the Memorial Sloan Kettering Cancer Center Pension Trust</v>
          </cell>
          <cell r="S832" t="str">
            <v>JPMorgan Chase Bank, N.A. as trustee of the Memorial Sloan Kettering Cancer Center Pension Trust</v>
          </cell>
        </row>
        <row r="833">
          <cell r="A833" t="str">
            <v>IM El Centro 2 GP, LLC</v>
          </cell>
          <cell r="E833">
            <v>831</v>
          </cell>
          <cell r="P833" t="str">
            <v>K Aquarius Investmetns No 21 Limited</v>
          </cell>
          <cell r="Q833" t="str">
            <v>K Aquarius Investmetns No 21 Limited</v>
          </cell>
          <cell r="S833" t="str">
            <v>K Aquarius Investmetns No 21 Limited</v>
          </cell>
        </row>
        <row r="834">
          <cell r="A834" t="str">
            <v>IM El Centro 2, LP</v>
          </cell>
          <cell r="E834">
            <v>832</v>
          </cell>
          <cell r="P834" t="str">
            <v>Kenmore Capital Boxmeer</v>
          </cell>
          <cell r="Q834" t="str">
            <v>Kenmore Capital Boxmeer</v>
          </cell>
          <cell r="S834" t="str">
            <v>Kenmore Capital Boxmeer</v>
          </cell>
        </row>
        <row r="835">
          <cell r="A835" t="str">
            <v>IM Fort Smith GP, LLC</v>
          </cell>
          <cell r="E835">
            <v>833</v>
          </cell>
          <cell r="P835" t="str">
            <v>Kenmore Capital Vaassen 1 Ltd</v>
          </cell>
          <cell r="Q835" t="str">
            <v>Kenmore Capital Vaassen 1 Ltd</v>
          </cell>
          <cell r="S835" t="str">
            <v>Kenmore Capital Vaassen 1 Ltd</v>
          </cell>
        </row>
        <row r="836">
          <cell r="A836" t="str">
            <v>IM Fort Smith, LP</v>
          </cell>
          <cell r="E836">
            <v>834</v>
          </cell>
          <cell r="P836" t="str">
            <v>Kenmore Capital Vaassen 2 Ltd</v>
          </cell>
          <cell r="Q836" t="str">
            <v>Kenmore Capital Vaassen 2 Ltd</v>
          </cell>
          <cell r="S836" t="str">
            <v>Kenmore Capital Vaassen 2 Ltd</v>
          </cell>
        </row>
        <row r="837">
          <cell r="A837" t="str">
            <v>IM Monroe 1 GP, LLC</v>
          </cell>
          <cell r="E837">
            <v>835</v>
          </cell>
          <cell r="P837" t="str">
            <v>Kenmore Capital Vehgel Ltd.</v>
          </cell>
          <cell r="Q837" t="str">
            <v>Kenmore Capital Vehgel Ltd.</v>
          </cell>
          <cell r="S837" t="str">
            <v>Kenmore Capital Vehgel Ltd.</v>
          </cell>
        </row>
        <row r="838">
          <cell r="A838" t="str">
            <v>IM Monroe 1, LP</v>
          </cell>
          <cell r="E838">
            <v>836</v>
          </cell>
          <cell r="P838" t="str">
            <v>KF Centrumfastigheter AB</v>
          </cell>
          <cell r="Q838" t="str">
            <v>KF Centrumfastigheter AB</v>
          </cell>
          <cell r="S838" t="str">
            <v>KF Centrumfastigheter AB</v>
          </cell>
        </row>
        <row r="839">
          <cell r="A839" t="str">
            <v>IM Monroe 2 GP, LLC</v>
          </cell>
          <cell r="E839">
            <v>837</v>
          </cell>
          <cell r="P839" t="str">
            <v>Kiinteisto Oy Valimontie 4</v>
          </cell>
          <cell r="Q839" t="str">
            <v>Kiinteisto Oy Valimontie 4</v>
          </cell>
          <cell r="S839" t="str">
            <v>Kiinteisto Oy Valimontie 4</v>
          </cell>
        </row>
        <row r="840">
          <cell r="A840" t="str">
            <v>IM Monroe 2, LP</v>
          </cell>
          <cell r="E840">
            <v>838</v>
          </cell>
          <cell r="P840" t="str">
            <v>Kitsap Mall Holdings I, LLC</v>
          </cell>
          <cell r="Q840" t="str">
            <v>Kitsap Mall Holdings I, LLC</v>
          </cell>
          <cell r="S840" t="str">
            <v>Kitsap Mall Holdings I, LLC</v>
          </cell>
        </row>
        <row r="841">
          <cell r="A841" t="str">
            <v>IM Olathe GP, LLC</v>
          </cell>
          <cell r="E841">
            <v>839</v>
          </cell>
          <cell r="P841" t="str">
            <v>Kitsap Mall Holdings II, LLC</v>
          </cell>
          <cell r="Q841" t="str">
            <v>Kitsap Mall Holdings II, LLC</v>
          </cell>
          <cell r="S841" t="str">
            <v>Kitsap Mall Holdings II, LLC</v>
          </cell>
        </row>
        <row r="842">
          <cell r="A842" t="str">
            <v>IM Olathe, LP</v>
          </cell>
          <cell r="E842">
            <v>840</v>
          </cell>
          <cell r="P842" t="str">
            <v>Kitsap Mall REIT GP L.P.</v>
          </cell>
          <cell r="Q842" t="str">
            <v>Kitsap Mall REIT GP L.P.</v>
          </cell>
          <cell r="S842" t="str">
            <v>Kitsap Mall REIT GP L.P.</v>
          </cell>
        </row>
        <row r="843">
          <cell r="A843" t="str">
            <v>IM Pocatello GP, LLC</v>
          </cell>
          <cell r="E843">
            <v>841</v>
          </cell>
          <cell r="P843" t="str">
            <v>Kitsap Mall REIT I GP, LLC</v>
          </cell>
          <cell r="Q843" t="str">
            <v>Kitsap Mall REIT I GP, LLC</v>
          </cell>
          <cell r="S843" t="str">
            <v>Kitsap Mall REIT I GP, LLC</v>
          </cell>
        </row>
        <row r="844">
          <cell r="A844" t="str">
            <v>IM Pocatello, LP</v>
          </cell>
          <cell r="E844">
            <v>842</v>
          </cell>
          <cell r="P844" t="str">
            <v>Kitsap Mall REIT I LP</v>
          </cell>
          <cell r="Q844" t="str">
            <v>Kitsap Mall REIT I LP</v>
          </cell>
          <cell r="S844" t="str">
            <v>Kitsap Mall REIT I LP</v>
          </cell>
        </row>
        <row r="845">
          <cell r="A845" t="str">
            <v>IM San Antonio GP, LLC</v>
          </cell>
          <cell r="E845">
            <v>843</v>
          </cell>
          <cell r="P845" t="str">
            <v>Kitsap Mall REIT II GP, LLC</v>
          </cell>
          <cell r="Q845" t="str">
            <v>Kitsap Mall REIT II GP, LLC</v>
          </cell>
          <cell r="S845" t="str">
            <v>Kitsap Mall REIT II GP, LLC</v>
          </cell>
        </row>
        <row r="846">
          <cell r="A846" t="str">
            <v>IM San Antonio, LP</v>
          </cell>
          <cell r="E846">
            <v>844</v>
          </cell>
          <cell r="P846" t="str">
            <v>Kitsap Mall REIT LP L.P.</v>
          </cell>
          <cell r="Q846" t="str">
            <v>Kitsap Mall REIT LP L.P.</v>
          </cell>
          <cell r="S846" t="str">
            <v>Kitsap Mall REIT LP L.P.</v>
          </cell>
        </row>
        <row r="847">
          <cell r="A847" t="str">
            <v>IM Sparks GP, LLC</v>
          </cell>
          <cell r="E847">
            <v>845</v>
          </cell>
          <cell r="P847" t="str">
            <v>Kitsap Place GP, LLC</v>
          </cell>
          <cell r="Q847" t="str">
            <v>Kitsap Place GP, LLC</v>
          </cell>
          <cell r="S847" t="str">
            <v>Kitsap Place GP, LLC</v>
          </cell>
        </row>
        <row r="848">
          <cell r="A848" t="str">
            <v>IM Sparks, LP</v>
          </cell>
          <cell r="E848">
            <v>846</v>
          </cell>
          <cell r="P848" t="str">
            <v>Kitsap Place Holdings GP, LLC</v>
          </cell>
          <cell r="Q848" t="str">
            <v>Kitsap Place Holdings GP, LLC</v>
          </cell>
          <cell r="S848" t="str">
            <v>Kitsap Place Holdings GP, LLC</v>
          </cell>
        </row>
        <row r="849">
          <cell r="A849" t="str">
            <v>IM Spokane GP, LLC</v>
          </cell>
          <cell r="E849">
            <v>847</v>
          </cell>
          <cell r="P849" t="str">
            <v>Kitsap Place Holdings I, LLC</v>
          </cell>
          <cell r="Q849" t="str">
            <v>Kitsap Place Holdings I, LLC</v>
          </cell>
          <cell r="S849" t="str">
            <v>Kitsap Place Holdings I, LLC</v>
          </cell>
        </row>
        <row r="850">
          <cell r="A850" t="str">
            <v>IM Spokane, LP</v>
          </cell>
          <cell r="E850">
            <v>848</v>
          </cell>
          <cell r="P850" t="str">
            <v>Kitsap Place Holdings II, LLC</v>
          </cell>
          <cell r="Q850" t="str">
            <v>Kitsap Place Holdings II, LLC</v>
          </cell>
          <cell r="S850" t="str">
            <v>Kitsap Place Holdings II, LLC</v>
          </cell>
        </row>
        <row r="851">
          <cell r="A851" t="str">
            <v>IMES</v>
          </cell>
          <cell r="E851">
            <v>849</v>
          </cell>
          <cell r="P851" t="str">
            <v>Kitsap Place Holdings, L.P.</v>
          </cell>
          <cell r="Q851" t="str">
            <v>Kitsap Place Holdings, L.P.</v>
          </cell>
          <cell r="S851" t="str">
            <v>Kitsap Place Holdings, L.P.</v>
          </cell>
        </row>
        <row r="852">
          <cell r="A852" t="str">
            <v>India Alternate Property Limited</v>
          </cell>
          <cell r="E852">
            <v>850</v>
          </cell>
          <cell r="P852" t="str">
            <v>Kitsap Place, L.P.</v>
          </cell>
          <cell r="Q852" t="str">
            <v>Kitsap Place, L.P.</v>
          </cell>
          <cell r="S852" t="str">
            <v>Kitsap Place, L.P.</v>
          </cell>
        </row>
        <row r="853">
          <cell r="A853" t="str">
            <v>InSolve Auto Funding, LLC</v>
          </cell>
          <cell r="E853">
            <v>851</v>
          </cell>
          <cell r="P853" t="str">
            <v>KLA/Mervyn’s Realty Add-on Associates</v>
          </cell>
          <cell r="Q853" t="str">
            <v>KLA/Mervyn’s Realty Add-on Associates</v>
          </cell>
          <cell r="S853" t="str">
            <v>KLA/Mervyn’s Realty Add-on Associates</v>
          </cell>
        </row>
        <row r="854">
          <cell r="A854" t="str">
            <v>InSolve Capital Australia Pty Ltd</v>
          </cell>
          <cell r="E854">
            <v>852</v>
          </cell>
          <cell r="P854" t="str">
            <v>KLA/Mervyn’s Realty Associates C/O Lubert-Adler</v>
          </cell>
          <cell r="Q854" t="str">
            <v>KLA/Mervyn’s Realty Associates C/O Lubert-Adler</v>
          </cell>
          <cell r="S854" t="str">
            <v>KLA/Mervyn’s Realty Associates C/O Lubert-Adler</v>
          </cell>
        </row>
        <row r="855">
          <cell r="A855" t="str">
            <v>InSolve Capital Canada, ULC</v>
          </cell>
          <cell r="E855">
            <v>853</v>
          </cell>
          <cell r="P855" t="str">
            <v>Kohlenberg &amp; Ruppert Premium Properties Sarl</v>
          </cell>
          <cell r="Q855" t="str">
            <v>Kohlenberg &amp; Ruppert Premium Properties Sarl</v>
          </cell>
          <cell r="S855" t="str">
            <v>Kohlenberg &amp; Ruppert Premium Properties Sarl</v>
          </cell>
        </row>
        <row r="856">
          <cell r="A856" t="str">
            <v>InSolve Capital GP Parent (Investments), LP c/o InSolve Capital</v>
          </cell>
          <cell r="E856">
            <v>854</v>
          </cell>
          <cell r="P856" t="str">
            <v>KR Office 1 GP, LLC</v>
          </cell>
          <cell r="Q856" t="str">
            <v>KR Office 1 GP, LLC</v>
          </cell>
          <cell r="S856" t="str">
            <v>KR Office 1 GP, LLC</v>
          </cell>
        </row>
        <row r="857">
          <cell r="A857" t="str">
            <v>InSolve Capital GP Parent (Operations), LP c/o InSolve Capital</v>
          </cell>
          <cell r="E857">
            <v>855</v>
          </cell>
          <cell r="P857" t="str">
            <v>KR Office 1 Mezz GP, LLC</v>
          </cell>
          <cell r="Q857" t="str">
            <v>KR Office 1 Mezz GP, LLC</v>
          </cell>
          <cell r="S857" t="str">
            <v>KR Office 1 Mezz GP, LLC</v>
          </cell>
        </row>
        <row r="858">
          <cell r="A858" t="str">
            <v>InSolve Capital GP Parent, LLC</v>
          </cell>
          <cell r="E858">
            <v>856</v>
          </cell>
          <cell r="P858" t="str">
            <v>KR Office 1 Mezz, LP</v>
          </cell>
          <cell r="Q858" t="str">
            <v>KR Office 1 Mezz, LP</v>
          </cell>
          <cell r="S858" t="str">
            <v>KR Office 1 Mezz, LP</v>
          </cell>
        </row>
        <row r="859">
          <cell r="A859" t="str">
            <v>InSolve Capital Management Fund II, LP</v>
          </cell>
          <cell r="E859">
            <v>857</v>
          </cell>
          <cell r="P859" t="str">
            <v>KR Office 1, LP</v>
          </cell>
          <cell r="Q859" t="str">
            <v>KR Office 1, LP</v>
          </cell>
          <cell r="S859" t="str">
            <v>KR Office 1, LP</v>
          </cell>
        </row>
        <row r="860">
          <cell r="A860" t="str">
            <v>InSolve Capital Management Fund, L.P.</v>
          </cell>
          <cell r="E860">
            <v>858</v>
          </cell>
          <cell r="P860" t="str">
            <v>KR Office 2 GP, LLC</v>
          </cell>
          <cell r="Q860" t="str">
            <v>KR Office 2 GP, LLC</v>
          </cell>
          <cell r="S860" t="str">
            <v>KR Office 2 GP, LLC</v>
          </cell>
        </row>
        <row r="861">
          <cell r="A861" t="str">
            <v>InSolve Funding, LLC c/o Balbec Capital, LP</v>
          </cell>
          <cell r="E861">
            <v>859</v>
          </cell>
          <cell r="P861" t="str">
            <v>KR Office 2 Mezz GP, LLC</v>
          </cell>
          <cell r="Q861" t="str">
            <v>KR Office 2 Mezz GP, LLC</v>
          </cell>
          <cell r="S861" t="str">
            <v>KR Office 2 Mezz GP, LLC</v>
          </cell>
        </row>
        <row r="862">
          <cell r="A862" t="str">
            <v>InSolve Global Credit Feeder Fund GP II, LLC</v>
          </cell>
          <cell r="E862">
            <v>860</v>
          </cell>
          <cell r="P862" t="str">
            <v>KR Office 2 Mezz, LP</v>
          </cell>
          <cell r="Q862" t="str">
            <v>KR Office 2 Mezz, LP</v>
          </cell>
          <cell r="S862" t="str">
            <v>KR Office 2 Mezz, LP</v>
          </cell>
        </row>
        <row r="863">
          <cell r="A863" t="str">
            <v>InSolve Global Credit Feeder Fund I, L.P.</v>
          </cell>
          <cell r="E863">
            <v>861</v>
          </cell>
          <cell r="P863" t="str">
            <v>KR Office 2, LP</v>
          </cell>
          <cell r="Q863" t="str">
            <v>KR Office 2, LP</v>
          </cell>
          <cell r="S863" t="str">
            <v>KR Office 2, LP</v>
          </cell>
        </row>
        <row r="864">
          <cell r="A864" t="str">
            <v>InSolve Global Credit Feeder Fund II, LP</v>
          </cell>
          <cell r="E864">
            <v>862</v>
          </cell>
          <cell r="P864" t="str">
            <v>KR Office 3 GP, LLC</v>
          </cell>
          <cell r="Q864" t="str">
            <v>KR Office 3 GP, LLC</v>
          </cell>
          <cell r="S864" t="str">
            <v>KR Office 3 GP, LLC</v>
          </cell>
        </row>
        <row r="865">
          <cell r="A865" t="str">
            <v>InSolve Global Credit Fund I, LP</v>
          </cell>
          <cell r="E865">
            <v>863</v>
          </cell>
          <cell r="P865" t="str">
            <v>KR Office 3 Mezz GP, LLC</v>
          </cell>
          <cell r="Q865" t="str">
            <v>KR Office 3 Mezz GP, LLC</v>
          </cell>
          <cell r="S865" t="str">
            <v>KR Office 3 Mezz GP, LLC</v>
          </cell>
        </row>
        <row r="866">
          <cell r="A866" t="str">
            <v>InSolve Global Credit Fund II, LP</v>
          </cell>
          <cell r="E866">
            <v>864</v>
          </cell>
          <cell r="P866" t="str">
            <v>KR Office 3 Mezz, LP</v>
          </cell>
          <cell r="Q866" t="str">
            <v>KR Office 3 Mezz, LP</v>
          </cell>
          <cell r="S866" t="str">
            <v>KR Office 3 Mezz, LP</v>
          </cell>
        </row>
        <row r="867">
          <cell r="A867" t="str">
            <v>InSolve Global UGP II, LLC</v>
          </cell>
          <cell r="E867">
            <v>865</v>
          </cell>
          <cell r="P867" t="str">
            <v>KR Office 3, LP</v>
          </cell>
          <cell r="Q867" t="str">
            <v>KR Office 3, LP</v>
          </cell>
          <cell r="S867" t="str">
            <v>KR Office 3, LP</v>
          </cell>
        </row>
        <row r="868">
          <cell r="A868" t="str">
            <v>InSolve Global UGP, LLC</v>
          </cell>
          <cell r="E868">
            <v>866</v>
          </cell>
          <cell r="P868" t="str">
            <v>KR Office 4 GP, LLC</v>
          </cell>
          <cell r="Q868" t="str">
            <v>KR Office 4 GP, LLC</v>
          </cell>
          <cell r="S868" t="str">
            <v>KR Office 4 GP, LLC</v>
          </cell>
        </row>
        <row r="869">
          <cell r="A869" t="str">
            <v>InSolve Overseas Ltd</v>
          </cell>
          <cell r="E869">
            <v>867</v>
          </cell>
          <cell r="P869" t="str">
            <v>KR Office 4 Mezz GP, LLC</v>
          </cell>
          <cell r="Q869" t="str">
            <v>KR Office 4 Mezz GP, LLC</v>
          </cell>
          <cell r="S869" t="str">
            <v>KR Office 4 Mezz GP, LLC</v>
          </cell>
        </row>
        <row r="870">
          <cell r="A870" t="str">
            <v>InSolve PRP Blocker, LLC</v>
          </cell>
          <cell r="E870">
            <v>868</v>
          </cell>
          <cell r="P870" t="str">
            <v>KR Office 4 Mezz, LP</v>
          </cell>
          <cell r="Q870" t="str">
            <v>KR Office 4 Mezz, LP</v>
          </cell>
          <cell r="S870" t="str">
            <v>KR Office 4 Mezz, LP</v>
          </cell>
        </row>
        <row r="871">
          <cell r="A871" t="str">
            <v>INT'L OPPORTUNITY FUND VIII-1 FIP, L.L.C</v>
          </cell>
          <cell r="E871">
            <v>869</v>
          </cell>
          <cell r="P871" t="str">
            <v>KR Office 4, LP</v>
          </cell>
          <cell r="Q871" t="str">
            <v>KR Office 4, LP</v>
          </cell>
          <cell r="S871" t="str">
            <v>KR Office 4, LP</v>
          </cell>
        </row>
        <row r="872">
          <cell r="A872" t="str">
            <v>Interhotel Equity Eliminations</v>
          </cell>
          <cell r="E872">
            <v>870</v>
          </cell>
          <cell r="P872" t="str">
            <v>KR Office 5 GP, LLC</v>
          </cell>
          <cell r="Q872" t="str">
            <v>KR Office 5 GP, LLC</v>
          </cell>
          <cell r="S872" t="str">
            <v>KR Office 5 GP, LLC</v>
          </cell>
        </row>
        <row r="873">
          <cell r="A873" t="str">
            <v>Intown Hospitality Corp</v>
          </cell>
          <cell r="E873">
            <v>871</v>
          </cell>
          <cell r="P873" t="str">
            <v>KR Office 5 Mezz GP, LLC</v>
          </cell>
          <cell r="Q873" t="str">
            <v>KR Office 5 Mezz GP, LLC</v>
          </cell>
          <cell r="S873" t="str">
            <v>KR Office 5 Mezz GP, LLC</v>
          </cell>
        </row>
        <row r="874">
          <cell r="A874" t="str">
            <v>Intown Lessee Services, LLC</v>
          </cell>
          <cell r="E874">
            <v>872</v>
          </cell>
          <cell r="P874" t="str">
            <v>KR Office 5 Mezz, LP</v>
          </cell>
          <cell r="Q874" t="str">
            <v>KR Office 5 Mezz, LP</v>
          </cell>
          <cell r="S874" t="str">
            <v>KR Office 5 Mezz, LP</v>
          </cell>
        </row>
        <row r="875">
          <cell r="A875" t="str">
            <v>Intown Mezz Five, LLC (see structure chart for 4 wholly owned subsidiaries)</v>
          </cell>
          <cell r="E875">
            <v>873</v>
          </cell>
          <cell r="P875" t="str">
            <v>KR Office 5, LP</v>
          </cell>
          <cell r="Q875" t="str">
            <v>KR Office 5, LP</v>
          </cell>
          <cell r="S875" t="str">
            <v>KR Office 5, LP</v>
          </cell>
        </row>
        <row r="876">
          <cell r="A876" t="str">
            <v>Intown Mezz Four, LLC (see structure chart for 5 wholly owned subsidiaries)</v>
          </cell>
          <cell r="E876">
            <v>874</v>
          </cell>
          <cell r="P876" t="str">
            <v>KR Office 6 GP, LLC</v>
          </cell>
          <cell r="Q876" t="str">
            <v>KR Office 6 GP, LLC</v>
          </cell>
          <cell r="S876" t="str">
            <v>KR Office 6 GP, LLC</v>
          </cell>
        </row>
        <row r="877">
          <cell r="A877" t="str">
            <v>Intown Mezz One, LLC (see structure chart for 10 wholly owned subsidiaries)</v>
          </cell>
          <cell r="E877">
            <v>875</v>
          </cell>
          <cell r="P877" t="str">
            <v>KR Office 6 Mezz GP, LLC</v>
          </cell>
          <cell r="Q877" t="str">
            <v>KR Office 6 Mezz GP, LLC</v>
          </cell>
          <cell r="S877" t="str">
            <v>KR Office 6 Mezz GP, LLC</v>
          </cell>
        </row>
        <row r="878">
          <cell r="A878" t="str">
            <v>Intown Mezz Seven, LLC (see structure chart for 9 wholly owned subsidiaries)</v>
          </cell>
          <cell r="E878">
            <v>876</v>
          </cell>
          <cell r="P878" t="str">
            <v>KR Office 6 Mezz, LP</v>
          </cell>
          <cell r="Q878" t="str">
            <v>KR Office 6 Mezz, LP</v>
          </cell>
          <cell r="S878" t="str">
            <v>KR Office 6 Mezz, LP</v>
          </cell>
        </row>
        <row r="879">
          <cell r="A879" t="str">
            <v>Intown Mezz Six, LLC (see structure chart for 15 wholly owned subsidiaries)</v>
          </cell>
          <cell r="E879">
            <v>877</v>
          </cell>
          <cell r="P879" t="str">
            <v>KR Office 6, LP</v>
          </cell>
          <cell r="Q879" t="str">
            <v>KR Office 6, LP</v>
          </cell>
          <cell r="S879" t="str">
            <v>KR Office 6, LP</v>
          </cell>
        </row>
        <row r="880">
          <cell r="A880" t="str">
            <v>Intown Mezz Three, LLC (see structure chart for 30 wholly owned subsidiaries)</v>
          </cell>
          <cell r="E880">
            <v>878</v>
          </cell>
          <cell r="P880" t="str">
            <v>KR Office 7 GP, LLC</v>
          </cell>
          <cell r="Q880" t="str">
            <v>KR Office 7 GP, LLC</v>
          </cell>
          <cell r="S880" t="str">
            <v>KR Office 7 GP, LLC</v>
          </cell>
        </row>
        <row r="881">
          <cell r="A881" t="str">
            <v>Intown Mezz Two, LLC (see structure chart for 40 wholly owned subsidiaries)</v>
          </cell>
          <cell r="E881">
            <v>879</v>
          </cell>
          <cell r="P881" t="str">
            <v>KR Office 7 Mezz GP, LLC</v>
          </cell>
          <cell r="Q881" t="str">
            <v>KR Office 7 Mezz GP, LLC</v>
          </cell>
          <cell r="S881" t="str">
            <v>KR Office 7 Mezz GP, LLC</v>
          </cell>
        </row>
        <row r="882">
          <cell r="A882" t="str">
            <v>Intown Services Corp</v>
          </cell>
          <cell r="E882">
            <v>880</v>
          </cell>
          <cell r="P882" t="str">
            <v>KR Office 7 Mezz, LP</v>
          </cell>
          <cell r="Q882" t="str">
            <v>KR Office 7 Mezz, LP</v>
          </cell>
          <cell r="S882" t="str">
            <v>KR Office 7 Mezz, LP</v>
          </cell>
        </row>
        <row r="883">
          <cell r="A883" t="str">
            <v>InTown Specialty Management GP, LLC</v>
          </cell>
          <cell r="E883">
            <v>881</v>
          </cell>
          <cell r="P883" t="str">
            <v>KR Office 7, LP</v>
          </cell>
          <cell r="Q883" t="str">
            <v>KR Office 7, LP</v>
          </cell>
          <cell r="S883" t="str">
            <v>KR Office 7, LP</v>
          </cell>
        </row>
        <row r="884">
          <cell r="A884" t="str">
            <v>InTown Specialty Management, LP</v>
          </cell>
          <cell r="E884">
            <v>882</v>
          </cell>
          <cell r="P884" t="str">
            <v>Lagonda George Holdings Limited</v>
          </cell>
          <cell r="Q884" t="str">
            <v>Lagonda George Holdings Limited</v>
          </cell>
          <cell r="S884" t="str">
            <v>Lagonda George Holdings Limited</v>
          </cell>
        </row>
        <row r="885">
          <cell r="A885" t="str">
            <v>Intown Suites Group Two, LLC</v>
          </cell>
          <cell r="E885">
            <v>883</v>
          </cell>
          <cell r="P885" t="str">
            <v>Lagonda Leeds Propco Limited</v>
          </cell>
          <cell r="Q885" t="str">
            <v>Lagonda Leeds Propco Limited</v>
          </cell>
          <cell r="S885" t="str">
            <v>Lagonda Leeds Propco Limited</v>
          </cell>
        </row>
        <row r="886">
          <cell r="A886" t="str">
            <v>Intown Suites Houston Cy-fair, LLC</v>
          </cell>
          <cell r="E886">
            <v>884</v>
          </cell>
          <cell r="P886" t="str">
            <v>Lagonda Palace Propcp Limited</v>
          </cell>
          <cell r="Q886" t="str">
            <v>Lagonda Palace Propcp Limited</v>
          </cell>
          <cell r="S886" t="str">
            <v>Lagonda Palace Propcp Limited</v>
          </cell>
        </row>
        <row r="887">
          <cell r="A887" t="str">
            <v>Intown Suites Houston International, LLC</v>
          </cell>
          <cell r="E887">
            <v>885</v>
          </cell>
          <cell r="P887" t="str">
            <v>Lagonda Russell Propco Limited</v>
          </cell>
          <cell r="Q887" t="str">
            <v>Lagonda Russell Propco Limited</v>
          </cell>
          <cell r="S887" t="str">
            <v>Lagonda Russell Propco Limited</v>
          </cell>
        </row>
        <row r="888">
          <cell r="A888" t="str">
            <v>Intown Suites Louisville NE, LLC</v>
          </cell>
          <cell r="E888">
            <v>886</v>
          </cell>
          <cell r="P888" t="str">
            <v>Lagonda Selsdon Propco Limited</v>
          </cell>
          <cell r="Q888" t="str">
            <v>Lagonda Selsdon Propco Limited</v>
          </cell>
          <cell r="S888" t="str">
            <v>Lagonda Selsdon Propco Limited</v>
          </cell>
        </row>
        <row r="889">
          <cell r="A889" t="str">
            <v>Intown Suites Major Blvd, LLC</v>
          </cell>
          <cell r="E889">
            <v>887</v>
          </cell>
          <cell r="P889" t="str">
            <v>Lagonda York Propco Limited</v>
          </cell>
          <cell r="Q889" t="str">
            <v>Lagonda York Propco Limited</v>
          </cell>
          <cell r="S889" t="str">
            <v>Lagonda York Propco Limited</v>
          </cell>
        </row>
        <row r="890">
          <cell r="A890" t="str">
            <v>Intown Suites Mgmt, Inc.</v>
          </cell>
          <cell r="E890">
            <v>888</v>
          </cell>
          <cell r="P890" t="str">
            <v>Lailak Investments LLC</v>
          </cell>
          <cell r="Q890" t="str">
            <v>Lailak Investments LLC</v>
          </cell>
          <cell r="S890" t="str">
            <v>Lailak Investments LLC</v>
          </cell>
        </row>
        <row r="891">
          <cell r="A891" t="str">
            <v>Intown Suites Montgomery, LLC</v>
          </cell>
          <cell r="E891">
            <v>889</v>
          </cell>
          <cell r="P891" t="str">
            <v>Landmark Real Estate Partners VII, LP</v>
          </cell>
          <cell r="Q891" t="str">
            <v>Landmark Real Estate Partners VII, LP</v>
          </cell>
          <cell r="S891" t="str">
            <v>Landmark Real Estate Partners VII, LP</v>
          </cell>
        </row>
        <row r="892">
          <cell r="A892" t="str">
            <v>Intrastar Mammoth Bridges Holdings, LLC</v>
          </cell>
          <cell r="E892">
            <v>890</v>
          </cell>
          <cell r="P892" t="str">
            <v>LARGO</v>
          </cell>
          <cell r="Q892" t="str">
            <v>LARGO</v>
          </cell>
          <cell r="S892" t="str">
            <v>LARGO</v>
          </cell>
        </row>
        <row r="893">
          <cell r="A893" t="str">
            <v>Irish Trust</v>
          </cell>
          <cell r="E893">
            <v>891</v>
          </cell>
          <cell r="P893" t="str">
            <v>LC Property Owner GP, LLC</v>
          </cell>
          <cell r="Q893" t="str">
            <v>LC Property Owner GP, LLC</v>
          </cell>
          <cell r="S893" t="str">
            <v>LC Property Owner GP, LLC</v>
          </cell>
        </row>
        <row r="894">
          <cell r="A894" t="str">
            <v>Islamorada Holdings, LLC</v>
          </cell>
          <cell r="E894">
            <v>892</v>
          </cell>
          <cell r="P894" t="str">
            <v>LC Property Owner, LP</v>
          </cell>
          <cell r="Q894" t="str">
            <v>LC Property Owner, LP</v>
          </cell>
          <cell r="S894" t="str">
            <v>LC Property Owner, LP</v>
          </cell>
        </row>
        <row r="895">
          <cell r="A895" t="str">
            <v>Island C-III Holdings II, LLC</v>
          </cell>
          <cell r="E895">
            <v>893</v>
          </cell>
          <cell r="P895" t="str">
            <v>Leader Inversiones 2014, SL</v>
          </cell>
          <cell r="Q895" t="str">
            <v>Leader Inversiones 2014, SL</v>
          </cell>
          <cell r="S895" t="str">
            <v>Leader Inversiones 2014, SL</v>
          </cell>
        </row>
        <row r="896">
          <cell r="A896" t="str">
            <v>IX 1372 Holdings, LP</v>
          </cell>
          <cell r="E896">
            <v>894</v>
          </cell>
          <cell r="P896" t="str">
            <v>Lebasque SNC</v>
          </cell>
          <cell r="Q896" t="str">
            <v>Lebasque SNC</v>
          </cell>
          <cell r="S896" t="str">
            <v>Lebasque SNC</v>
          </cell>
        </row>
        <row r="897">
          <cell r="A897" t="str">
            <v>IX 1372 Mezz GP, LLC</v>
          </cell>
          <cell r="E897">
            <v>895</v>
          </cell>
          <cell r="P897" t="str">
            <v>LEHMAN'S POINTE</v>
          </cell>
          <cell r="Q897" t="str">
            <v>LEHMAN'S POINTE</v>
          </cell>
          <cell r="S897" t="str">
            <v>LEHMAN'S POINTE</v>
          </cell>
        </row>
        <row r="898">
          <cell r="A898" t="str">
            <v>IX 1372 Mezz, LP</v>
          </cell>
          <cell r="E898">
            <v>896</v>
          </cell>
          <cell r="P898" t="str">
            <v>Lennar-LNR Connerton, LLC</v>
          </cell>
          <cell r="Q898" t="str">
            <v>Lennar-LNR Connerton, LLC</v>
          </cell>
          <cell r="S898" t="str">
            <v>Lennar-LNR Connerton, LLC</v>
          </cell>
        </row>
        <row r="899">
          <cell r="A899" t="str">
            <v>IX 1372 Owner GP, LLC</v>
          </cell>
          <cell r="E899">
            <v>897</v>
          </cell>
          <cell r="P899" t="str">
            <v>Lennar-LNR Heritage Fields, LLC</v>
          </cell>
          <cell r="Q899" t="str">
            <v>Lennar-LNR Heritage Fields, LLC</v>
          </cell>
          <cell r="S899" t="str">
            <v>Lennar-LNR Heritage Fields, LLC</v>
          </cell>
        </row>
        <row r="900">
          <cell r="A900" t="str">
            <v>IX 1372 Owner, LP</v>
          </cell>
          <cell r="E900">
            <v>898</v>
          </cell>
          <cell r="P900" t="str">
            <v>Lilla Asa Fastighets AB</v>
          </cell>
          <cell r="Q900" t="str">
            <v>Lilla Asa Fastighets AB</v>
          </cell>
          <cell r="S900" t="str">
            <v>Lilla Asa Fastighets AB</v>
          </cell>
        </row>
        <row r="901">
          <cell r="A901" t="str">
            <v>IX 150 West 34 Mezz GP, LLC</v>
          </cell>
          <cell r="E901">
            <v>899</v>
          </cell>
          <cell r="P901" t="str">
            <v>LIM Partners, LP</v>
          </cell>
          <cell r="Q901" t="str">
            <v>LIM Partners, LP</v>
          </cell>
          <cell r="S901" t="str">
            <v>LIM Partners, LP</v>
          </cell>
        </row>
        <row r="902">
          <cell r="A902" t="str">
            <v>IX 150 West 34 Mezz, LP</v>
          </cell>
          <cell r="E902">
            <v>900</v>
          </cell>
          <cell r="P902" t="str">
            <v>LL Bellevue, LP</v>
          </cell>
          <cell r="Q902" t="str">
            <v>LL Bellevue, LP</v>
          </cell>
          <cell r="S902" t="str">
            <v>LL Bellevue, LP</v>
          </cell>
        </row>
        <row r="903">
          <cell r="A903" t="str">
            <v>IX 150 West 34 Owner GP, LLC</v>
          </cell>
          <cell r="E903">
            <v>901</v>
          </cell>
          <cell r="P903" t="str">
            <v>LL Campbell, LP</v>
          </cell>
          <cell r="Q903" t="str">
            <v>LL Campbell, LP</v>
          </cell>
          <cell r="S903" t="str">
            <v>LL Campbell, LP</v>
          </cell>
        </row>
        <row r="904">
          <cell r="A904" t="str">
            <v>IX 150 West 34 Owner, LP</v>
          </cell>
          <cell r="E904">
            <v>902</v>
          </cell>
          <cell r="P904" t="str">
            <v>LL Folsom, LP</v>
          </cell>
          <cell r="Q904" t="str">
            <v>LL Folsom, LP</v>
          </cell>
          <cell r="S904" t="str">
            <v>LL Folsom, LP</v>
          </cell>
        </row>
        <row r="905">
          <cell r="A905" t="str">
            <v>IX 435 Holdings GP, LLC</v>
          </cell>
          <cell r="E905">
            <v>903</v>
          </cell>
          <cell r="P905" t="str">
            <v>LL GP, LLC</v>
          </cell>
          <cell r="Q905" t="str">
            <v>LL GP, LLC</v>
          </cell>
          <cell r="S905" t="str">
            <v>LL GP, LLC</v>
          </cell>
        </row>
        <row r="906">
          <cell r="A906" t="str">
            <v>IX 435 Holdings, LP</v>
          </cell>
          <cell r="E906">
            <v>904</v>
          </cell>
          <cell r="P906" t="str">
            <v>LL Hillsboro, LP</v>
          </cell>
          <cell r="Q906" t="str">
            <v>LL Hillsboro, LP</v>
          </cell>
          <cell r="S906" t="str">
            <v>LL Hillsboro, LP</v>
          </cell>
        </row>
        <row r="907">
          <cell r="A907" t="str">
            <v>IX 435 West 50 GP, LLC</v>
          </cell>
          <cell r="E907">
            <v>905</v>
          </cell>
          <cell r="P907" t="str">
            <v>LL Mezz Holdings I GP, LLC</v>
          </cell>
          <cell r="Q907" t="str">
            <v>LL Mezz Holdings I GP, LLC</v>
          </cell>
          <cell r="S907" t="str">
            <v>LL Mezz Holdings I GP, LLC</v>
          </cell>
        </row>
        <row r="908">
          <cell r="A908" t="str">
            <v>IX 701 Option Holding GP, LLC</v>
          </cell>
          <cell r="E908">
            <v>906</v>
          </cell>
          <cell r="P908" t="str">
            <v>LL Mezz Holdings I, LP</v>
          </cell>
          <cell r="Q908" t="str">
            <v>LL Mezz Holdings I, LP</v>
          </cell>
          <cell r="S908" t="str">
            <v>LL Mezz Holdings I, LP</v>
          </cell>
        </row>
        <row r="909">
          <cell r="A909" t="str">
            <v>IX 701 Option Holding, LP</v>
          </cell>
          <cell r="E909">
            <v>907</v>
          </cell>
          <cell r="P909" t="str">
            <v>LL Mezz Holdings II GP, LLC</v>
          </cell>
          <cell r="Q909" t="str">
            <v>LL Mezz Holdings II GP, LLC</v>
          </cell>
          <cell r="S909" t="str">
            <v>LL Mezz Holdings II GP, LLC</v>
          </cell>
        </row>
        <row r="910">
          <cell r="A910" t="str">
            <v>IX ACP Hotel Owner GP, LLC</v>
          </cell>
          <cell r="E910">
            <v>908</v>
          </cell>
          <cell r="P910" t="str">
            <v>LL Mezz Holdings II, LP</v>
          </cell>
          <cell r="Q910" t="str">
            <v>LL Mezz Holdings II, LP</v>
          </cell>
          <cell r="S910" t="str">
            <v>LL Mezz Holdings II, LP</v>
          </cell>
        </row>
        <row r="911">
          <cell r="A911" t="str">
            <v>IX ACP Hotel Owner, LP</v>
          </cell>
          <cell r="E911">
            <v>909</v>
          </cell>
          <cell r="P911" t="str">
            <v>LL Mezz Holdings III GP, LLC</v>
          </cell>
          <cell r="Q911" t="str">
            <v>LL Mezz Holdings III GP, LLC</v>
          </cell>
          <cell r="S911" t="str">
            <v>LL Mezz Holdings III GP, LLC</v>
          </cell>
        </row>
        <row r="912">
          <cell r="A912" t="str">
            <v>IX CW 3800 Chapman GP, LLC</v>
          </cell>
          <cell r="E912">
            <v>910</v>
          </cell>
          <cell r="P912" t="str">
            <v>LL Mezz Holdings III, LP</v>
          </cell>
          <cell r="Q912" t="str">
            <v>LL Mezz Holdings III, LP</v>
          </cell>
          <cell r="S912" t="str">
            <v>LL Mezz Holdings III, LP</v>
          </cell>
        </row>
        <row r="913">
          <cell r="A913" t="str">
            <v>IX CW 3800 Chapman, LP</v>
          </cell>
          <cell r="E913">
            <v>911</v>
          </cell>
          <cell r="P913" t="str">
            <v>LL Milpitas, LP</v>
          </cell>
          <cell r="Q913" t="str">
            <v>LL Milpitas, LP</v>
          </cell>
          <cell r="S913" t="str">
            <v>LL Milpitas, LP</v>
          </cell>
        </row>
        <row r="914">
          <cell r="A914" t="str">
            <v>IX CW 500 Orange Tower GP, LLC</v>
          </cell>
          <cell r="E914">
            <v>912</v>
          </cell>
          <cell r="P914" t="str">
            <v>LL Pleasanton, LP</v>
          </cell>
          <cell r="Q914" t="str">
            <v>LL Pleasanton, LP</v>
          </cell>
          <cell r="S914" t="str">
            <v>LL Pleasanton, LP</v>
          </cell>
        </row>
        <row r="915">
          <cell r="A915" t="str">
            <v>IX CW 500 Orange Tower, LP</v>
          </cell>
          <cell r="E915">
            <v>913</v>
          </cell>
          <cell r="P915" t="str">
            <v>LL Renton, LP</v>
          </cell>
          <cell r="Q915" t="str">
            <v>LL Renton, LP</v>
          </cell>
          <cell r="S915" t="str">
            <v>LL Renton, LP</v>
          </cell>
        </row>
        <row r="916">
          <cell r="A916" t="str">
            <v>IX CW 7200 West Bell Raod GP, LLC</v>
          </cell>
          <cell r="E916">
            <v>914</v>
          </cell>
          <cell r="P916" t="str">
            <v>LL Roseville, LP</v>
          </cell>
          <cell r="Q916" t="str">
            <v>LL Roseville, LP</v>
          </cell>
          <cell r="S916" t="str">
            <v>LL Roseville, LP</v>
          </cell>
        </row>
        <row r="917">
          <cell r="A917" t="str">
            <v>IX CW 7200 West Bell Raod, LP</v>
          </cell>
          <cell r="E917">
            <v>915</v>
          </cell>
          <cell r="P917" t="str">
            <v>LL Sacramento, LP</v>
          </cell>
          <cell r="Q917" t="str">
            <v>LL Sacramento, LP</v>
          </cell>
          <cell r="S917" t="str">
            <v>LL Sacramento, LP</v>
          </cell>
        </row>
        <row r="918">
          <cell r="A918" t="str">
            <v>IX CW Avion Lakeside GP, LLC</v>
          </cell>
          <cell r="E918">
            <v>916</v>
          </cell>
          <cell r="P918" t="str">
            <v>LL South San Francisco, LP</v>
          </cell>
          <cell r="Q918" t="str">
            <v>LL South San Francisco, LP</v>
          </cell>
          <cell r="S918" t="str">
            <v>LL South San Francisco, LP</v>
          </cell>
        </row>
        <row r="919">
          <cell r="A919" t="str">
            <v>IX CW Avion Lakeside, LP</v>
          </cell>
          <cell r="E919">
            <v>917</v>
          </cell>
          <cell r="P919" t="str">
            <v>LL Sunnyvale, LP</v>
          </cell>
          <cell r="Q919" t="str">
            <v>LL Sunnyvale, LP</v>
          </cell>
          <cell r="S919" t="str">
            <v>LL Sunnyvale, LP</v>
          </cell>
        </row>
        <row r="920">
          <cell r="A920" t="str">
            <v>IX CW Bell Road GP, LLC</v>
          </cell>
          <cell r="E920">
            <v>918</v>
          </cell>
          <cell r="P920" t="str">
            <v>LNR ADC Ventures, LLC</v>
          </cell>
          <cell r="Q920" t="str">
            <v>LNR ADC Ventures, LLC</v>
          </cell>
          <cell r="S920" t="str">
            <v>LNR ADC Ventures, LLC</v>
          </cell>
        </row>
        <row r="921">
          <cell r="A921" t="str">
            <v>IX CW Bell Road, LP</v>
          </cell>
          <cell r="E921">
            <v>919</v>
          </cell>
          <cell r="P921" t="str">
            <v>LNR Blount Street, LLC</v>
          </cell>
          <cell r="Q921" t="str">
            <v>LNR Blount Street, LLC</v>
          </cell>
          <cell r="S921" t="str">
            <v>LNR Blount Street, LLC</v>
          </cell>
        </row>
        <row r="922">
          <cell r="A922" t="str">
            <v>IX CW East Thunderbird Square GP, LLC</v>
          </cell>
          <cell r="E922">
            <v>920</v>
          </cell>
          <cell r="P922" t="str">
            <v>LNR California Investments</v>
          </cell>
          <cell r="Q922" t="str">
            <v>LNR California Investments</v>
          </cell>
          <cell r="S922" t="str">
            <v>LNR California Investments</v>
          </cell>
        </row>
        <row r="923">
          <cell r="A923" t="str">
            <v>IX CW East Thunderbird Square, LP</v>
          </cell>
          <cell r="E923">
            <v>921</v>
          </cell>
          <cell r="P923" t="str">
            <v>LNR CPI Feeder MM, LLC</v>
          </cell>
          <cell r="Q923" t="str">
            <v>LNR CPI Feeder MM, LLC</v>
          </cell>
          <cell r="S923" t="str">
            <v>LNR CPI Feeder MM, LLC</v>
          </cell>
        </row>
        <row r="924">
          <cell r="A924" t="str">
            <v>IX CW Greenfield Gateway GP, LLC</v>
          </cell>
          <cell r="E924">
            <v>922</v>
          </cell>
          <cell r="P924" t="str">
            <v>LNR CPI Fund GP, LLC</v>
          </cell>
          <cell r="Q924" t="str">
            <v>LNR CPI Fund GP, LLC</v>
          </cell>
          <cell r="S924" t="str">
            <v>LNR CPI Fund GP, LLC</v>
          </cell>
        </row>
        <row r="925">
          <cell r="A925" t="str">
            <v>IX CW Greenfield Gateway, LP</v>
          </cell>
          <cell r="E925">
            <v>923</v>
          </cell>
          <cell r="P925" t="str">
            <v>LNR CPI Fund LP</v>
          </cell>
          <cell r="Q925" t="str">
            <v>LNR CPI Fund LP</v>
          </cell>
          <cell r="S925" t="str">
            <v>LNR CPI Fund LP</v>
          </cell>
        </row>
        <row r="926">
          <cell r="A926" t="str">
            <v>IX CW Howe Corporate Center GP, LLC</v>
          </cell>
          <cell r="E926">
            <v>924</v>
          </cell>
          <cell r="P926" t="str">
            <v>LNR Fontana, Inc.</v>
          </cell>
          <cell r="Q926" t="str">
            <v>LNR Fontana, Inc.</v>
          </cell>
          <cell r="S926" t="str">
            <v>LNR Fontana, Inc.</v>
          </cell>
        </row>
        <row r="927">
          <cell r="A927" t="str">
            <v>IX CW Howe Corporate Center, LP</v>
          </cell>
          <cell r="E927">
            <v>925</v>
          </cell>
          <cell r="P927" t="str">
            <v>LNR FPDP  LLC</v>
          </cell>
          <cell r="Q927" t="str">
            <v>LNR FPDP  LLC</v>
          </cell>
          <cell r="S927" t="str">
            <v>LNR FPDP  LLC</v>
          </cell>
        </row>
        <row r="928">
          <cell r="A928" t="str">
            <v>IX CW Lincoln Ridge GP, LLC</v>
          </cell>
          <cell r="E928">
            <v>926</v>
          </cell>
          <cell r="P928" t="str">
            <v>LNR FPDP LLC</v>
          </cell>
          <cell r="Q928" t="str">
            <v>LNR FPDP LLC</v>
          </cell>
          <cell r="S928" t="str">
            <v>LNR FPDP LLC</v>
          </cell>
        </row>
        <row r="929">
          <cell r="A929" t="str">
            <v>IX CW Lincoln Ridge, LP</v>
          </cell>
          <cell r="E929">
            <v>927</v>
          </cell>
          <cell r="P929" t="str">
            <v>LNR HF II, LLC</v>
          </cell>
          <cell r="Q929" t="str">
            <v>LNR HF II, LLC</v>
          </cell>
          <cell r="S929" t="str">
            <v>LNR HF II, LLC</v>
          </cell>
        </row>
        <row r="930">
          <cell r="A930" t="str">
            <v>IX CW Plaza Squaw Peak GP, LLC</v>
          </cell>
          <cell r="E930">
            <v>928</v>
          </cell>
          <cell r="P930" t="str">
            <v>LNR Kearny Mesa Inc - SD Spect</v>
          </cell>
          <cell r="Q930" t="str">
            <v>LNR Kearny Mesa Inc - SD Spect</v>
          </cell>
          <cell r="S930" t="str">
            <v>LNR Kearny Mesa Inc - SD Spect</v>
          </cell>
        </row>
        <row r="931">
          <cell r="A931" t="str">
            <v>IX CW Plaza Squaw Peak, LP</v>
          </cell>
          <cell r="E931">
            <v>929</v>
          </cell>
          <cell r="P931" t="str">
            <v>LNR Lakeside Business Pk Prtns</v>
          </cell>
          <cell r="Q931" t="str">
            <v>LNR Lakeside Business Pk Prtns</v>
          </cell>
          <cell r="S931" t="str">
            <v>LNR Lakeside Business Pk Prtns</v>
          </cell>
        </row>
        <row r="932">
          <cell r="A932" t="str">
            <v>IX CW Southcreek Corporate Center GP, LLC</v>
          </cell>
          <cell r="E932">
            <v>930</v>
          </cell>
          <cell r="P932" t="str">
            <v>LNR LW Nevada Assets, Inc</v>
          </cell>
          <cell r="Q932" t="str">
            <v>LNR LW Nevada Assets, Inc</v>
          </cell>
          <cell r="S932" t="str">
            <v>LNR LW Nevada Assets, Inc</v>
          </cell>
        </row>
        <row r="933">
          <cell r="A933" t="str">
            <v>IX CW Southcreek Corporate Center, LP</v>
          </cell>
          <cell r="E933">
            <v>931</v>
          </cell>
          <cell r="P933" t="str">
            <v>LNR MBV I  LLC</v>
          </cell>
          <cell r="Q933" t="str">
            <v>LNR MBV I  LLC</v>
          </cell>
          <cell r="S933" t="str">
            <v>LNR MBV I  LLC</v>
          </cell>
        </row>
        <row r="934">
          <cell r="A934" t="str">
            <v>IX El Dorado GP, LLC</v>
          </cell>
          <cell r="E934">
            <v>932</v>
          </cell>
          <cell r="P934" t="str">
            <v>LNR MBV I LLC</v>
          </cell>
          <cell r="Q934" t="str">
            <v>LNR MBV I LLC</v>
          </cell>
          <cell r="S934" t="str">
            <v>LNR MBV I LLC</v>
          </cell>
        </row>
        <row r="935">
          <cell r="A935" t="str">
            <v>IX El Dorado, LP</v>
          </cell>
          <cell r="E935">
            <v>933</v>
          </cell>
          <cell r="P935" t="str">
            <v>LNR Painted Prairie, LLC</v>
          </cell>
          <cell r="Q935" t="str">
            <v>LNR Painted Prairie, LLC</v>
          </cell>
          <cell r="S935" t="str">
            <v>LNR Painted Prairie, LLC</v>
          </cell>
        </row>
        <row r="936">
          <cell r="A936" t="str">
            <v>IX ES Multi Holdings GP LLC</v>
          </cell>
          <cell r="E936">
            <v>934</v>
          </cell>
          <cell r="P936" t="str">
            <v>LNR Partners of LA - WS</v>
          </cell>
          <cell r="Q936" t="str">
            <v>LNR Partners of LA - WS</v>
          </cell>
          <cell r="S936" t="str">
            <v>LNR Partners of LA - WS</v>
          </cell>
        </row>
        <row r="937">
          <cell r="A937" t="str">
            <v>IX ES Multi Holdings, LP</v>
          </cell>
          <cell r="E937">
            <v>935</v>
          </cell>
          <cell r="P937" t="str">
            <v>LNR Platinum Stadium, LLC</v>
          </cell>
          <cell r="Q937" t="str">
            <v>LNR Platinum Stadium, LLC</v>
          </cell>
          <cell r="S937" t="str">
            <v>LNR Platinum Stadium, LLC</v>
          </cell>
        </row>
        <row r="938">
          <cell r="A938" t="str">
            <v>IX Forsyth Holdings GP, LLC</v>
          </cell>
          <cell r="E938">
            <v>936</v>
          </cell>
          <cell r="P938" t="str">
            <v>LNR Platinum Triangle, LLC</v>
          </cell>
          <cell r="Q938" t="str">
            <v>LNR Platinum Triangle, LLC</v>
          </cell>
          <cell r="S938" t="str">
            <v>LNR Platinum Triangle, LLC</v>
          </cell>
        </row>
        <row r="939">
          <cell r="A939" t="str">
            <v>IX Forsyth Holdings, LP</v>
          </cell>
          <cell r="E939">
            <v>937</v>
          </cell>
          <cell r="P939" t="str">
            <v>LNR Riverside II, LLC</v>
          </cell>
          <cell r="Q939" t="str">
            <v>LNR Riverside II, LLC</v>
          </cell>
          <cell r="S939" t="str">
            <v>LNR Riverside II, LLC</v>
          </cell>
        </row>
        <row r="940">
          <cell r="A940" t="str">
            <v>IX Liberty Center Mezz GP, LLC</v>
          </cell>
          <cell r="E940">
            <v>938</v>
          </cell>
          <cell r="P940" t="str">
            <v>LNR Riverside Land, Inc.</v>
          </cell>
          <cell r="Q940" t="str">
            <v>LNR Riverside Land, Inc.</v>
          </cell>
          <cell r="S940" t="str">
            <v>LNR Riverside Land, Inc.</v>
          </cell>
        </row>
        <row r="941">
          <cell r="A941" t="str">
            <v>IX Liberty Center Mezz, LP</v>
          </cell>
          <cell r="E941">
            <v>939</v>
          </cell>
          <cell r="P941" t="str">
            <v>LNR Riverside LLC</v>
          </cell>
          <cell r="Q941" t="str">
            <v>LNR Riverside LLC</v>
          </cell>
          <cell r="S941" t="str">
            <v>LNR Riverside LLC</v>
          </cell>
        </row>
        <row r="942">
          <cell r="A942" t="str">
            <v>IX Liberty Center Owner GP, LLC</v>
          </cell>
          <cell r="E942">
            <v>940</v>
          </cell>
          <cell r="P942" t="str">
            <v>LNR Shelf I Inc - Texaco</v>
          </cell>
          <cell r="Q942" t="str">
            <v>LNR Shelf I Inc - Texaco</v>
          </cell>
          <cell r="S942" t="str">
            <v>LNR Shelf I Inc - Texaco</v>
          </cell>
        </row>
        <row r="943">
          <cell r="A943" t="str">
            <v>IX Liberty Center Owner, LP</v>
          </cell>
          <cell r="E943">
            <v>941</v>
          </cell>
          <cell r="P943" t="str">
            <v>LNR South Shore, LLC</v>
          </cell>
          <cell r="Q943" t="str">
            <v>LNR South Shore, LLC</v>
          </cell>
          <cell r="S943" t="str">
            <v>LNR South Shore, LLC</v>
          </cell>
        </row>
        <row r="944">
          <cell r="A944" t="str">
            <v>IX LIM Owner GP, LLC</v>
          </cell>
          <cell r="E944">
            <v>942</v>
          </cell>
          <cell r="P944" t="str">
            <v>LNR Western Properties, Inc.</v>
          </cell>
          <cell r="Q944" t="str">
            <v>LNR Western Properties, Inc.</v>
          </cell>
          <cell r="S944" t="str">
            <v>LNR Western Properties, Inc.</v>
          </cell>
        </row>
        <row r="945">
          <cell r="A945" t="str">
            <v>IX LIM Owner, LP</v>
          </cell>
          <cell r="E945">
            <v>943</v>
          </cell>
          <cell r="P945" t="str">
            <v>LNR-Lennar Brannan Street, LLC</v>
          </cell>
          <cell r="Q945" t="str">
            <v>LNR-Lennar Brannan Street, LLC</v>
          </cell>
          <cell r="S945" t="str">
            <v>LNR-Lennar Brannan Street, LLC</v>
          </cell>
        </row>
        <row r="946">
          <cell r="A946" t="str">
            <v>IX LNR ADC Holdings, LLC</v>
          </cell>
          <cell r="E946">
            <v>944</v>
          </cell>
          <cell r="P946" t="str">
            <v>LNR-LYND MBV, LLC</v>
          </cell>
          <cell r="Q946" t="str">
            <v>LNR-LYND MBV, LLC</v>
          </cell>
          <cell r="S946" t="str">
            <v>LNR-LYND MBV, LLC</v>
          </cell>
        </row>
        <row r="947">
          <cell r="A947" t="str">
            <v>IX MC 6503 Bluff Springs Road GP, LLC</v>
          </cell>
          <cell r="E947">
            <v>945</v>
          </cell>
          <cell r="P947" t="str">
            <v>Lux 16 Starlight EUR Sarl</v>
          </cell>
          <cell r="Q947" t="str">
            <v>Lux 16 Starlight EUR Sarl</v>
          </cell>
          <cell r="S947" t="str">
            <v>Lux 16 Starlight EUR Sarl</v>
          </cell>
        </row>
        <row r="948">
          <cell r="A948" t="str">
            <v>IX MC 6503 Bluff Springs Road, LP</v>
          </cell>
          <cell r="E948">
            <v>946</v>
          </cell>
          <cell r="P948" t="str">
            <v>Lux 17 Starlight EUR Sarl</v>
          </cell>
          <cell r="Q948" t="str">
            <v>Lux 17 Starlight EUR Sarl</v>
          </cell>
          <cell r="S948" t="str">
            <v>Lux 17 Starlight EUR Sarl</v>
          </cell>
        </row>
        <row r="949">
          <cell r="A949" t="str">
            <v>IX MC 801 Highway GP, LLC</v>
          </cell>
          <cell r="E949">
            <v>947</v>
          </cell>
          <cell r="P949" t="str">
            <v>Lux 18 Starlight EUR sarl</v>
          </cell>
          <cell r="Q949" t="str">
            <v>Lux 18 Starlight EUR sarl</v>
          </cell>
          <cell r="S949" t="str">
            <v>Lux 18 Starlight EUR sarl</v>
          </cell>
        </row>
        <row r="950">
          <cell r="A950" t="str">
            <v>IX MC 801 Highway, LP</v>
          </cell>
          <cell r="E950">
            <v>948</v>
          </cell>
          <cell r="P950" t="str">
            <v>Lux 20 Starlight GBP Sarl</v>
          </cell>
          <cell r="Q950" t="str">
            <v>Lux 20 Starlight GBP Sarl</v>
          </cell>
          <cell r="S950" t="str">
            <v>Lux 20 Starlight GBP Sarl</v>
          </cell>
        </row>
        <row r="951">
          <cell r="A951" t="str">
            <v>IX MC 923 Yellow Jacket Lane GP, LLC</v>
          </cell>
          <cell r="E951">
            <v>949</v>
          </cell>
          <cell r="P951" t="str">
            <v>Lux 26 Starlight EUR Sarl</v>
          </cell>
          <cell r="Q951" t="str">
            <v>Lux 26 Starlight EUR Sarl</v>
          </cell>
          <cell r="S951" t="str">
            <v>Lux 26 Starlight EUR Sarl</v>
          </cell>
        </row>
        <row r="952">
          <cell r="A952" t="str">
            <v>IX MC 923 Yellow Jacket Lane, LP</v>
          </cell>
          <cell r="E952">
            <v>950</v>
          </cell>
          <cell r="P952" t="str">
            <v>Lux 27 Starlight EUR Sarl</v>
          </cell>
          <cell r="Q952" t="str">
            <v>Lux 27 Starlight EUR Sarl</v>
          </cell>
          <cell r="S952" t="str">
            <v>Lux 27 Starlight EUR Sarl</v>
          </cell>
        </row>
        <row r="953">
          <cell r="A953" t="str">
            <v>IX Orlando Multi Portfolio Holdings GP, LLC</v>
          </cell>
          <cell r="E953">
            <v>951</v>
          </cell>
          <cell r="P953" t="str">
            <v>Lux 30 Starlight EUR Sarl</v>
          </cell>
          <cell r="Q953" t="str">
            <v>Lux 30 Starlight EUR Sarl</v>
          </cell>
          <cell r="S953" t="str">
            <v>Lux 30 Starlight EUR Sarl</v>
          </cell>
        </row>
        <row r="954">
          <cell r="A954" t="str">
            <v>IX Orlando Multi Portfolio Holdings, LP</v>
          </cell>
          <cell r="E954">
            <v>952</v>
          </cell>
          <cell r="P954" t="str">
            <v>Lux 31 Starlight GBP Sarl</v>
          </cell>
          <cell r="Q954" t="str">
            <v>Lux 31 Starlight GBP Sarl</v>
          </cell>
          <cell r="S954" t="str">
            <v>Lux 31 Starlight GBP Sarl</v>
          </cell>
        </row>
        <row r="955">
          <cell r="A955" t="str">
            <v>IX PJ Portfolio Holdings GP, LLC</v>
          </cell>
          <cell r="E955">
            <v>953</v>
          </cell>
          <cell r="P955" t="str">
            <v>Lux 32 Starlight EUR Sarl</v>
          </cell>
          <cell r="Q955" t="str">
            <v>Lux 32 Starlight EUR Sarl</v>
          </cell>
          <cell r="S955" t="str">
            <v>Lux 32 Starlight EUR Sarl</v>
          </cell>
        </row>
        <row r="956">
          <cell r="A956" t="str">
            <v>IX PJ Portfolio Holdings, LP</v>
          </cell>
          <cell r="E956">
            <v>954</v>
          </cell>
          <cell r="P956" t="str">
            <v>Lux 33 Starlight EUR Sarl</v>
          </cell>
          <cell r="Q956" t="str">
            <v>Lux 33 Starlight EUR Sarl</v>
          </cell>
          <cell r="S956" t="str">
            <v>Lux 33 Starlight EUR Sarl</v>
          </cell>
        </row>
        <row r="957">
          <cell r="A957" t="str">
            <v>IX SOCAL Holdings, LP</v>
          </cell>
          <cell r="E957">
            <v>955</v>
          </cell>
          <cell r="P957" t="str">
            <v>Lux 35 Starlight EUR Sarl</v>
          </cell>
          <cell r="Q957" t="str">
            <v>Lux 35 Starlight EUR Sarl</v>
          </cell>
          <cell r="S957" t="str">
            <v>Lux 35 Starlight EUR Sarl</v>
          </cell>
        </row>
        <row r="958">
          <cell r="A958" t="str">
            <v>IX SS Jefferson Avenue GP, LLC</v>
          </cell>
          <cell r="E958">
            <v>956</v>
          </cell>
          <cell r="P958" t="str">
            <v>Lux 36 Starlight GBP Sarl</v>
          </cell>
          <cell r="Q958" t="str">
            <v>Lux 36 Starlight GBP Sarl</v>
          </cell>
          <cell r="S958" t="str">
            <v>Lux 36 Starlight GBP Sarl</v>
          </cell>
        </row>
        <row r="959">
          <cell r="A959" t="str">
            <v>IX SS Jefferson Avenue, LP</v>
          </cell>
          <cell r="E959">
            <v>957</v>
          </cell>
          <cell r="P959" t="str">
            <v>Lux 38 Starlight EUR Sarl</v>
          </cell>
          <cell r="Q959" t="str">
            <v>Lux 38 Starlight EUR Sarl</v>
          </cell>
          <cell r="S959" t="str">
            <v>Lux 38 Starlight EUR Sarl</v>
          </cell>
        </row>
        <row r="960">
          <cell r="A960" t="str">
            <v>IX SS Lowery Road GP, LLC</v>
          </cell>
          <cell r="E960">
            <v>958</v>
          </cell>
          <cell r="P960" t="str">
            <v>Lux 39 Starlight GBP Sarl</v>
          </cell>
          <cell r="Q960" t="str">
            <v>Lux 39 Starlight GBP Sarl</v>
          </cell>
          <cell r="S960" t="str">
            <v>Lux 39 Starlight GBP Sarl</v>
          </cell>
        </row>
        <row r="961">
          <cell r="A961" t="str">
            <v>IX SS Lowery Road, LP</v>
          </cell>
          <cell r="E961">
            <v>959</v>
          </cell>
          <cell r="P961" t="str">
            <v>Lux 40 Starlight GBP Sarl</v>
          </cell>
          <cell r="Q961" t="str">
            <v>Lux 40 Starlight GBP Sarl</v>
          </cell>
          <cell r="S961" t="str">
            <v>Lux 40 Starlight GBP Sarl</v>
          </cell>
        </row>
        <row r="962">
          <cell r="A962" t="str">
            <v>IX SS Tintern Street GP, LLC</v>
          </cell>
          <cell r="E962">
            <v>960</v>
          </cell>
          <cell r="P962" t="str">
            <v>Lux 41 Starlight EUR Sarl</v>
          </cell>
          <cell r="Q962" t="str">
            <v>Lux 41 Starlight EUR Sarl</v>
          </cell>
          <cell r="S962" t="str">
            <v>Lux 41 Starlight EUR Sarl</v>
          </cell>
        </row>
        <row r="963">
          <cell r="A963" t="str">
            <v>IX SS Tintern Street, LP</v>
          </cell>
          <cell r="E963">
            <v>961</v>
          </cell>
          <cell r="P963" t="str">
            <v>Lux 42 Starlight GBP Sarl</v>
          </cell>
          <cell r="Q963" t="str">
            <v>Lux 42 Starlight GBP Sarl</v>
          </cell>
          <cell r="S963" t="str">
            <v>Lux 42 Starlight GBP Sarl</v>
          </cell>
        </row>
        <row r="964">
          <cell r="A964" t="str">
            <v>IX SS West Mercury Boulevard GP, LLC</v>
          </cell>
          <cell r="E964">
            <v>962</v>
          </cell>
          <cell r="P964" t="str">
            <v>Lux 43 Starlight GBP Sarl</v>
          </cell>
          <cell r="Q964" t="str">
            <v>Lux 43 Starlight GBP Sarl</v>
          </cell>
          <cell r="S964" t="str">
            <v>Lux 43 Starlight GBP Sarl</v>
          </cell>
        </row>
        <row r="965">
          <cell r="A965" t="str">
            <v>IX SS West Mercury Boulevard, LP</v>
          </cell>
          <cell r="E965">
            <v>963</v>
          </cell>
          <cell r="P965" t="str">
            <v>Lux 46 Starlight EUR Sarl</v>
          </cell>
          <cell r="Q965" t="str">
            <v>Lux 46 Starlight EUR Sarl</v>
          </cell>
          <cell r="S965" t="str">
            <v>Lux 46 Starlight EUR Sarl</v>
          </cell>
        </row>
        <row r="966">
          <cell r="A966" t="str">
            <v>IX ST 1801 5th Avenue GP, LLC</v>
          </cell>
          <cell r="E966">
            <v>964</v>
          </cell>
          <cell r="P966" t="str">
            <v>LWHP3 Poland SP. Zoo</v>
          </cell>
          <cell r="Q966" t="str">
            <v>LWHP3 Poland SP. Zoo</v>
          </cell>
          <cell r="S966" t="str">
            <v>LWHP3 Poland SP. Zoo</v>
          </cell>
        </row>
        <row r="967">
          <cell r="A967" t="str">
            <v>IX ST 1801 5th Avenue, LP</v>
          </cell>
          <cell r="E967">
            <v>965</v>
          </cell>
          <cell r="P967" t="str">
            <v>LWHP4 Poland SP Zoo</v>
          </cell>
          <cell r="Q967" t="str">
            <v>LWHP4 Poland SP Zoo</v>
          </cell>
          <cell r="S967" t="str">
            <v>LWHP4 Poland SP Zoo</v>
          </cell>
        </row>
        <row r="968">
          <cell r="A968" t="str">
            <v>IX ST 2101 Highland GP, LLC</v>
          </cell>
          <cell r="E968">
            <v>966</v>
          </cell>
          <cell r="P968" t="str">
            <v>LWHP5 Poland SP Zoo</v>
          </cell>
          <cell r="Q968" t="str">
            <v>LWHP5 Poland SP Zoo</v>
          </cell>
          <cell r="S968" t="str">
            <v>LWHP5 Poland SP Zoo</v>
          </cell>
        </row>
        <row r="969">
          <cell r="A969" t="str">
            <v>IX ST 2101 Highland, LP</v>
          </cell>
          <cell r="E969">
            <v>967</v>
          </cell>
          <cell r="P969" t="str">
            <v>LWIH Prop Holdings Poland Sp Zoo</v>
          </cell>
          <cell r="Q969" t="str">
            <v>LWIH Prop Holdings Poland Sp Zoo</v>
          </cell>
          <cell r="S969" t="str">
            <v>LWIH Prop Holdings Poland Sp Zoo</v>
          </cell>
        </row>
        <row r="970">
          <cell r="A970" t="str">
            <v>IX ST Abercorn Commons GP, LLC</v>
          </cell>
          <cell r="E970">
            <v>968</v>
          </cell>
          <cell r="P970" t="str">
            <v>LWIH Property Holdings Poland SP Zoo</v>
          </cell>
          <cell r="Q970" t="str">
            <v>LWIH Property Holdings Poland SP Zoo</v>
          </cell>
          <cell r="S970" t="str">
            <v>LWIH Property Holdings Poland SP Zoo</v>
          </cell>
        </row>
        <row r="971">
          <cell r="A971" t="str">
            <v>IX ST Abercorn Commons, LP</v>
          </cell>
          <cell r="E971">
            <v>969</v>
          </cell>
          <cell r="P971" t="str">
            <v>LWP3 Poland Sp Zoo</v>
          </cell>
          <cell r="Q971" t="str">
            <v>LWP3 Poland Sp Zoo</v>
          </cell>
          <cell r="S971" t="str">
            <v>LWP3 Poland Sp Zoo</v>
          </cell>
        </row>
        <row r="972">
          <cell r="A972" t="str">
            <v>IX ST Gibsonville-Highpoint GP, LLC</v>
          </cell>
          <cell r="E972">
            <v>970</v>
          </cell>
          <cell r="P972" t="str">
            <v>LWPH5 Poland Sp Zoo</v>
          </cell>
          <cell r="Q972" t="str">
            <v>LWPH5 Poland Sp Zoo</v>
          </cell>
          <cell r="S972" t="str">
            <v>LWPH5 Poland Sp Zoo</v>
          </cell>
        </row>
        <row r="973">
          <cell r="A973" t="str">
            <v>IX ST Gibsonville-Highpoint, LP</v>
          </cell>
          <cell r="E973">
            <v>971</v>
          </cell>
          <cell r="P973" t="str">
            <v>Magazine Gardens East, LP</v>
          </cell>
          <cell r="Q973" t="str">
            <v>Magazine Gardens East, LP</v>
          </cell>
          <cell r="S973" t="str">
            <v>Magazine Gardens East, LP</v>
          </cell>
        </row>
        <row r="974">
          <cell r="A974" t="str">
            <v>IX ST Holdings GP LLC</v>
          </cell>
          <cell r="E974">
            <v>972</v>
          </cell>
          <cell r="P974" t="str">
            <v>Magazine Heron's Run, LP</v>
          </cell>
          <cell r="Q974" t="str">
            <v>Magazine Heron's Run, LP</v>
          </cell>
          <cell r="S974" t="str">
            <v>Magazine Heron's Run, LP</v>
          </cell>
        </row>
        <row r="975">
          <cell r="A975" t="str">
            <v>IX ST Holdings, LP</v>
          </cell>
          <cell r="E975">
            <v>973</v>
          </cell>
          <cell r="P975" t="str">
            <v>Magazine Kirkman, LP</v>
          </cell>
          <cell r="Q975" t="str">
            <v>Magazine Kirkman, LP</v>
          </cell>
          <cell r="S975" t="str">
            <v>Magazine Kirkman, LP</v>
          </cell>
        </row>
        <row r="976">
          <cell r="A976" t="str">
            <v>IX ST Portfolio 1 GP, LLC</v>
          </cell>
          <cell r="E976">
            <v>974</v>
          </cell>
          <cell r="P976" t="str">
            <v>Magazine McIntosh, LP</v>
          </cell>
          <cell r="Q976" t="str">
            <v>Magazine McIntosh, LP</v>
          </cell>
          <cell r="S976" t="str">
            <v>Magazine McIntosh, LP</v>
          </cell>
        </row>
        <row r="977">
          <cell r="A977" t="str">
            <v>IX ST Portfolio 1, LP</v>
          </cell>
          <cell r="E977">
            <v>975</v>
          </cell>
          <cell r="P977" t="str">
            <v>Magazine Perico, LP</v>
          </cell>
          <cell r="Q977" t="str">
            <v>Magazine Perico, LP</v>
          </cell>
          <cell r="S977" t="str">
            <v>Magazine Perico, LP</v>
          </cell>
        </row>
        <row r="978">
          <cell r="A978" t="str">
            <v>IX ST Portfolio 10 GP, LLC</v>
          </cell>
          <cell r="E978">
            <v>976</v>
          </cell>
          <cell r="P978" t="str">
            <v>Magazine Portfolio Holdings, LLC</v>
          </cell>
          <cell r="Q978" t="str">
            <v>Magazine Portfolio Holdings, LLC</v>
          </cell>
          <cell r="S978" t="str">
            <v>Magazine Portfolio Holdings, LLC</v>
          </cell>
        </row>
        <row r="979">
          <cell r="A979" t="str">
            <v>IX ST Portfolio 10, LP</v>
          </cell>
          <cell r="E979">
            <v>977</v>
          </cell>
          <cell r="P979" t="str">
            <v>Magazine Twelve Oaks, LP</v>
          </cell>
          <cell r="Q979" t="str">
            <v>Magazine Twelve Oaks, LP</v>
          </cell>
          <cell r="S979" t="str">
            <v>Magazine Twelve Oaks, LP</v>
          </cell>
        </row>
        <row r="980">
          <cell r="A980" t="str">
            <v>IX ST Portfolio 11 GP, LLC</v>
          </cell>
          <cell r="E980">
            <v>978</v>
          </cell>
          <cell r="P980" t="str">
            <v>Magazine Windmere Lakes, LP</v>
          </cell>
          <cell r="Q980" t="str">
            <v>Magazine Windmere Lakes, LP</v>
          </cell>
          <cell r="S980" t="str">
            <v>Magazine Windmere Lakes, LP</v>
          </cell>
        </row>
        <row r="981">
          <cell r="A981" t="str">
            <v>IX ST Portfolio 11, LP</v>
          </cell>
          <cell r="E981">
            <v>979</v>
          </cell>
          <cell r="P981" t="str">
            <v>Mah-Lep Invvestissements SARL</v>
          </cell>
          <cell r="Q981" t="str">
            <v>Mah-Lep Invvestissements SARL</v>
          </cell>
          <cell r="S981" t="str">
            <v>Mah-Lep Invvestissements SARL</v>
          </cell>
        </row>
        <row r="982">
          <cell r="A982" t="str">
            <v>IX ST Portfolio 13 GP, LLC</v>
          </cell>
          <cell r="E982">
            <v>980</v>
          </cell>
          <cell r="P982" t="str">
            <v>Main Lodge Red Mammoth</v>
          </cell>
          <cell r="Q982" t="str">
            <v>Main Lodge Red Mammoth</v>
          </cell>
          <cell r="S982" t="str">
            <v>Main Lodge Red Mammoth</v>
          </cell>
        </row>
        <row r="983">
          <cell r="A983" t="str">
            <v>IX ST Portfolio 13, LP</v>
          </cell>
          <cell r="E983">
            <v>981</v>
          </cell>
          <cell r="P983" t="str">
            <v>Mammoth Bridges Development Company, LLC</v>
          </cell>
          <cell r="Q983" t="str">
            <v>Mammoth Bridges Development Company, LLC</v>
          </cell>
          <cell r="S983" t="str">
            <v>Mammoth Bridges Development Company, LLC</v>
          </cell>
        </row>
        <row r="984">
          <cell r="A984" t="str">
            <v>IX ST Portfolio 14 GP, LLC</v>
          </cell>
          <cell r="E984">
            <v>982</v>
          </cell>
          <cell r="P984" t="str">
            <v>Mammoth Mezz Holdings LLC</v>
          </cell>
          <cell r="Q984" t="str">
            <v>Mammoth Mezz Holdings LLC</v>
          </cell>
          <cell r="S984" t="str">
            <v>Mammoth Mezz Holdings LLC</v>
          </cell>
        </row>
        <row r="985">
          <cell r="A985" t="str">
            <v>IX ST Portfolio 14, LP</v>
          </cell>
          <cell r="E985">
            <v>983</v>
          </cell>
          <cell r="P985" t="str">
            <v>Mammoth Mezz Owner LLC</v>
          </cell>
          <cell r="Q985" t="str">
            <v>Mammoth Mezz Owner LLC</v>
          </cell>
          <cell r="S985" t="str">
            <v>Mammoth Mezz Owner LLC</v>
          </cell>
        </row>
        <row r="986">
          <cell r="A986" t="str">
            <v>IX ST Portfolio 15 GP, LLC</v>
          </cell>
          <cell r="E986">
            <v>984</v>
          </cell>
          <cell r="P986" t="str">
            <v>Mammoth Resorts, LLC</v>
          </cell>
          <cell r="Q986" t="str">
            <v>Mammoth Resorts, LLC</v>
          </cell>
          <cell r="S986" t="str">
            <v>Mammoth Resorts, LLC</v>
          </cell>
        </row>
        <row r="987">
          <cell r="A987" t="str">
            <v>IX ST Portfolio 15, LP</v>
          </cell>
          <cell r="E987">
            <v>985</v>
          </cell>
          <cell r="P987" t="str">
            <v>Margaritaville Hollywood Beach Resort GP, LLC</v>
          </cell>
          <cell r="Q987" t="str">
            <v>Margaritaville Hollywood Beach Resort GP, LLC</v>
          </cell>
          <cell r="S987" t="str">
            <v>Margaritaville Hollywood Beach Resort GP, LLC</v>
          </cell>
        </row>
        <row r="988">
          <cell r="A988" t="str">
            <v>IX ST Portfolio 16 GP, LLC</v>
          </cell>
          <cell r="E988">
            <v>986</v>
          </cell>
          <cell r="P988" t="str">
            <v>Margaritaville Hollywood Beach Resort, LP</v>
          </cell>
          <cell r="Q988" t="str">
            <v>Margaritaville Hollywood Beach Resort, LP</v>
          </cell>
          <cell r="S988" t="str">
            <v>Margaritaville Hollywood Beach Resort, LP</v>
          </cell>
        </row>
        <row r="989">
          <cell r="A989" t="str">
            <v>IX ST Portfolio 16, LP</v>
          </cell>
          <cell r="E989">
            <v>987</v>
          </cell>
          <cell r="P989" t="str">
            <v>MARSHALL CASS, LLC</v>
          </cell>
          <cell r="Q989" t="str">
            <v>MARSHALL CASS, LLC</v>
          </cell>
          <cell r="S989" t="str">
            <v>MARSHALL CASS, LLC</v>
          </cell>
        </row>
        <row r="990">
          <cell r="A990" t="str">
            <v>IX ST Portfolio 17 GP, LLC</v>
          </cell>
          <cell r="E990">
            <v>988</v>
          </cell>
          <cell r="P990" t="str">
            <v>Master-IX LNR Holdings, LLC</v>
          </cell>
          <cell r="Q990" t="str">
            <v>Master-IX LNR Holdings, LLC</v>
          </cell>
          <cell r="S990" t="str">
            <v>Master-IX LNR Holdings, LLC</v>
          </cell>
        </row>
        <row r="991">
          <cell r="A991" t="str">
            <v>IX ST Portfolio 17, LP</v>
          </cell>
          <cell r="E991">
            <v>989</v>
          </cell>
          <cell r="P991" t="str">
            <v>Mazey Properties Limited</v>
          </cell>
          <cell r="Q991" t="str">
            <v>Mazey Properties Limited</v>
          </cell>
          <cell r="S991" t="str">
            <v>Mazey Properties Limited</v>
          </cell>
        </row>
        <row r="992">
          <cell r="A992" t="str">
            <v>IX ST Portfolio 18 GP, LLC</v>
          </cell>
          <cell r="E992">
            <v>990</v>
          </cell>
          <cell r="P992" t="str">
            <v>MBV Development, LLC</v>
          </cell>
          <cell r="Q992" t="str">
            <v>MBV Development, LLC</v>
          </cell>
          <cell r="S992" t="str">
            <v>MBV Development, LLC</v>
          </cell>
        </row>
        <row r="993">
          <cell r="A993" t="str">
            <v>IX ST Portfolio 18, LP</v>
          </cell>
          <cell r="E993">
            <v>991</v>
          </cell>
          <cell r="P993" t="str">
            <v>MCCOMB</v>
          </cell>
          <cell r="Q993" t="str">
            <v>MCCOMB</v>
          </cell>
          <cell r="S993" t="str">
            <v>MCCOMB</v>
          </cell>
        </row>
        <row r="994">
          <cell r="A994" t="str">
            <v>IX ST Portfolio 19 GP, LLC</v>
          </cell>
          <cell r="E994">
            <v>992</v>
          </cell>
          <cell r="P994" t="str">
            <v>MCN HOME SBI, LLC</v>
          </cell>
          <cell r="Q994" t="str">
            <v>MCN HOME SBI, LLC</v>
          </cell>
          <cell r="S994" t="str">
            <v>MCN HOME SBI, LLC</v>
          </cell>
        </row>
        <row r="995">
          <cell r="A995" t="str">
            <v>IX ST Portfolio 19, LP</v>
          </cell>
          <cell r="E995">
            <v>993</v>
          </cell>
          <cell r="P995" t="str">
            <v>MEDINA WILLOW BUSINESS PARK LLC</v>
          </cell>
          <cell r="Q995" t="str">
            <v>MEDINA WILLOW BUSINESS PARK LLC</v>
          </cell>
          <cell r="S995" t="str">
            <v>MEDINA WILLOW BUSINESS PARK LLC</v>
          </cell>
        </row>
        <row r="996">
          <cell r="A996" t="str">
            <v>IX ST Portfolio 2 GP, LLC</v>
          </cell>
          <cell r="E996">
            <v>994</v>
          </cell>
          <cell r="P996" t="str">
            <v>Melia Hotels International, S.A.</v>
          </cell>
          <cell r="Q996" t="str">
            <v>Melia Hotels International, S.A.</v>
          </cell>
          <cell r="S996" t="str">
            <v>Melia Hotels International, S.A.</v>
          </cell>
        </row>
        <row r="997">
          <cell r="A997" t="str">
            <v>IX ST Portfolio 2, LP</v>
          </cell>
          <cell r="E997">
            <v>995</v>
          </cell>
          <cell r="P997" t="str">
            <v>MENIFEE FHR SBI, LLC</v>
          </cell>
          <cell r="Q997" t="str">
            <v>MENIFEE FHR SBI, LLC</v>
          </cell>
          <cell r="S997" t="str">
            <v>MENIFEE FHR SBI, LLC</v>
          </cell>
        </row>
        <row r="998">
          <cell r="A998" t="str">
            <v>IX ST Portfolio 20 GP, LLC</v>
          </cell>
          <cell r="E998">
            <v>996</v>
          </cell>
          <cell r="P998" t="str">
            <v>Mexican Master Entrep Trust (MMET)</v>
          </cell>
          <cell r="Q998" t="str">
            <v>Mexican Master Entrep Trust (MMET)</v>
          </cell>
          <cell r="S998" t="str">
            <v>Mexican Master Entrep Trust (MMET)</v>
          </cell>
        </row>
        <row r="999">
          <cell r="A999" t="str">
            <v>IX ST Portfolio 20, LP</v>
          </cell>
          <cell r="E999">
            <v>997</v>
          </cell>
          <cell r="P999" t="str">
            <v>Mexican Trust Management Co</v>
          </cell>
          <cell r="Q999" t="str">
            <v>Mexican Trust Management Co</v>
          </cell>
          <cell r="S999" t="str">
            <v>Mexican Trust Management Co</v>
          </cell>
        </row>
        <row r="1000">
          <cell r="A1000" t="str">
            <v>IX ST Portfolio 21 GP, LLC</v>
          </cell>
          <cell r="E1000">
            <v>998</v>
          </cell>
          <cell r="P1000" t="str">
            <v>MHBR JV, LP</v>
          </cell>
          <cell r="Q1000" t="str">
            <v>MHBR JV, LP</v>
          </cell>
          <cell r="S1000" t="str">
            <v>MHBR JV, LP</v>
          </cell>
        </row>
        <row r="1001">
          <cell r="A1001" t="str">
            <v>IX ST Portfolio 21, LP</v>
          </cell>
          <cell r="E1001">
            <v>999</v>
          </cell>
          <cell r="P1001" t="str">
            <v>Midland Aviare Place GP, LLC</v>
          </cell>
          <cell r="Q1001" t="str">
            <v>Midland Aviare Place GP, LLC</v>
          </cell>
          <cell r="S1001" t="str">
            <v>Midland Aviare Place GP, LLC</v>
          </cell>
        </row>
        <row r="1002">
          <cell r="A1002" t="str">
            <v>IX ST Portfolio 22 GP, LLC</v>
          </cell>
          <cell r="E1002">
            <v>1000</v>
          </cell>
          <cell r="P1002" t="str">
            <v>Midland Aviare Place, LP</v>
          </cell>
          <cell r="Q1002" t="str">
            <v>Midland Aviare Place, LP</v>
          </cell>
          <cell r="S1002" t="str">
            <v>Midland Aviare Place, LP</v>
          </cell>
        </row>
        <row r="1003">
          <cell r="A1003" t="str">
            <v>IX ST Portfolio 22, LP</v>
          </cell>
          <cell r="E1003">
            <v>1001</v>
          </cell>
          <cell r="P1003" t="str">
            <v>Midland Hawthorne House GP, LLC</v>
          </cell>
          <cell r="Q1003" t="str">
            <v>Midland Hawthorne House GP, LLC</v>
          </cell>
          <cell r="S1003" t="str">
            <v>Midland Hawthorne House GP, LLC</v>
          </cell>
        </row>
        <row r="1004">
          <cell r="A1004" t="str">
            <v>IX ST Portfolio 23 GP, LLC</v>
          </cell>
          <cell r="E1004">
            <v>1002</v>
          </cell>
          <cell r="P1004" t="str">
            <v>Midland Hawthorne House, LP</v>
          </cell>
          <cell r="Q1004" t="str">
            <v>Midland Hawthorne House, LP</v>
          </cell>
          <cell r="S1004" t="str">
            <v>Midland Hawthorne House, LP</v>
          </cell>
        </row>
        <row r="1005">
          <cell r="A1005" t="str">
            <v>IX ST Portfolio 23, LP</v>
          </cell>
          <cell r="E1005">
            <v>1003</v>
          </cell>
          <cell r="P1005" t="str">
            <v>Midland Park at Caldera GP, LLC</v>
          </cell>
          <cell r="Q1005" t="str">
            <v>Midland Park at Caldera GP, LLC</v>
          </cell>
          <cell r="S1005" t="str">
            <v>Midland Park at Caldera GP, LLC</v>
          </cell>
        </row>
        <row r="1006">
          <cell r="A1006" t="str">
            <v>IX ST Portfolio 24 GP, LLC</v>
          </cell>
          <cell r="E1006">
            <v>1004</v>
          </cell>
          <cell r="P1006" t="str">
            <v>Midland Park at Caldera, LP</v>
          </cell>
          <cell r="Q1006" t="str">
            <v>Midland Park at Caldera, LP</v>
          </cell>
          <cell r="S1006" t="str">
            <v>Midland Park at Caldera, LP</v>
          </cell>
        </row>
        <row r="1007">
          <cell r="A1007" t="str">
            <v>IX ST Portfolio 24, LP</v>
          </cell>
          <cell r="E1007">
            <v>1005</v>
          </cell>
          <cell r="P1007" t="str">
            <v>Midland University Gardens GP, LLC</v>
          </cell>
          <cell r="Q1007" t="str">
            <v>Midland University Gardens GP, LLC</v>
          </cell>
          <cell r="S1007" t="str">
            <v>Midland University Gardens GP, LLC</v>
          </cell>
        </row>
        <row r="1008">
          <cell r="A1008" t="str">
            <v>IX ST Portfolio 25 GP, LLC</v>
          </cell>
          <cell r="E1008">
            <v>1006</v>
          </cell>
          <cell r="P1008" t="str">
            <v>Midland University Gardens, LP</v>
          </cell>
          <cell r="Q1008" t="str">
            <v>Midland University Gardens, LP</v>
          </cell>
          <cell r="S1008" t="str">
            <v>Midland University Gardens, LP</v>
          </cell>
        </row>
        <row r="1009">
          <cell r="A1009" t="str">
            <v>IX ST Portfolio 25, LP</v>
          </cell>
          <cell r="E1009">
            <v>1007</v>
          </cell>
          <cell r="P1009" t="str">
            <v>MIRAGE</v>
          </cell>
          <cell r="Q1009" t="str">
            <v>MIRAGE</v>
          </cell>
          <cell r="S1009" t="str">
            <v>MIRAGE</v>
          </cell>
        </row>
        <row r="1010">
          <cell r="A1010" t="str">
            <v>IX ST Portfolio 26 GP, LLC</v>
          </cell>
          <cell r="E1010">
            <v>1008</v>
          </cell>
          <cell r="P1010" t="str">
            <v>ML Lodge, LP</v>
          </cell>
          <cell r="Q1010" t="str">
            <v>ML Lodge, LP</v>
          </cell>
          <cell r="S1010" t="str">
            <v>ML Lodge, LP</v>
          </cell>
        </row>
        <row r="1011">
          <cell r="A1011" t="str">
            <v>IX ST Portfolio 26, LP</v>
          </cell>
          <cell r="E1011">
            <v>1009</v>
          </cell>
          <cell r="P1011" t="str">
            <v>MLG CAPITAL HALES CORNERS, LLC</v>
          </cell>
          <cell r="Q1011" t="str">
            <v>MLG CAPITAL HALES CORNERS, LLC</v>
          </cell>
          <cell r="S1011" t="str">
            <v>MLG CAPITAL HALES CORNERS, LLC</v>
          </cell>
        </row>
        <row r="1012">
          <cell r="A1012" t="str">
            <v>IX ST Portfolio 27 GP, LLC</v>
          </cell>
          <cell r="E1012">
            <v>1010</v>
          </cell>
          <cell r="P1012" t="str">
            <v>MMSA Development, LLC</v>
          </cell>
          <cell r="Q1012" t="str">
            <v>MMSA Development, LLC</v>
          </cell>
          <cell r="S1012" t="str">
            <v>MMSA Development, LLC</v>
          </cell>
        </row>
        <row r="1013">
          <cell r="A1013" t="str">
            <v>IX ST Portfolio 27, LP</v>
          </cell>
          <cell r="E1013">
            <v>1011</v>
          </cell>
          <cell r="P1013" t="str">
            <v>MMSA Investors, LLC</v>
          </cell>
          <cell r="Q1013" t="str">
            <v>MMSA Investors, LLC</v>
          </cell>
          <cell r="S1013" t="str">
            <v>MMSA Investors, LLC</v>
          </cell>
        </row>
        <row r="1014">
          <cell r="A1014" t="str">
            <v>IX ST Portfolio 28 GP, LLC</v>
          </cell>
          <cell r="E1014">
            <v>1012</v>
          </cell>
          <cell r="P1014" t="str">
            <v>MORRISON CUADILL</v>
          </cell>
          <cell r="Q1014" t="str">
            <v>MORRISON CUADILL</v>
          </cell>
          <cell r="S1014" t="str">
            <v>MORRISON CUADILL</v>
          </cell>
        </row>
        <row r="1015">
          <cell r="A1015" t="str">
            <v>IX ST Portfolio 28, LP</v>
          </cell>
          <cell r="E1015">
            <v>1013</v>
          </cell>
          <cell r="P1015" t="str">
            <v>MP Gardens East GP, LLC</v>
          </cell>
          <cell r="Q1015" t="str">
            <v>MP Gardens East GP, LLC</v>
          </cell>
          <cell r="S1015" t="str">
            <v>MP Gardens East GP, LLC</v>
          </cell>
        </row>
        <row r="1016">
          <cell r="A1016" t="str">
            <v>IX ST Portfolio 4 GP, LLC</v>
          </cell>
          <cell r="E1016">
            <v>1014</v>
          </cell>
          <cell r="P1016" t="str">
            <v>MP Heron's Run GP, LLC</v>
          </cell>
          <cell r="Q1016" t="str">
            <v>MP Heron's Run GP, LLC</v>
          </cell>
          <cell r="S1016" t="str">
            <v>MP Heron's Run GP, LLC</v>
          </cell>
        </row>
        <row r="1017">
          <cell r="A1017" t="str">
            <v>IX ST Portfolio 4, LP</v>
          </cell>
          <cell r="E1017">
            <v>1015</v>
          </cell>
          <cell r="P1017" t="str">
            <v>MP Kirkman GP, LLC</v>
          </cell>
          <cell r="Q1017" t="str">
            <v>MP Kirkman GP, LLC</v>
          </cell>
          <cell r="S1017" t="str">
            <v>MP Kirkman GP, LLC</v>
          </cell>
        </row>
        <row r="1018">
          <cell r="A1018" t="str">
            <v>IX ST Portfolio 5 GP, LLC</v>
          </cell>
          <cell r="E1018">
            <v>1016</v>
          </cell>
          <cell r="P1018" t="str">
            <v>MP Limited Partner GP, LLC</v>
          </cell>
          <cell r="Q1018" t="str">
            <v>MP Limited Partner GP, LLC</v>
          </cell>
          <cell r="S1018" t="str">
            <v>MP Limited Partner GP, LLC</v>
          </cell>
        </row>
        <row r="1019">
          <cell r="A1019" t="str">
            <v>IX ST Portfolio 5, LP</v>
          </cell>
          <cell r="E1019">
            <v>1017</v>
          </cell>
          <cell r="P1019" t="str">
            <v>MP Limited Partner, LP</v>
          </cell>
          <cell r="Q1019" t="str">
            <v>MP Limited Partner, LP</v>
          </cell>
          <cell r="S1019" t="str">
            <v>MP Limited Partner, LP</v>
          </cell>
        </row>
        <row r="1020">
          <cell r="A1020" t="str">
            <v>IX ST Portfolio 6 GP, LLC</v>
          </cell>
          <cell r="E1020">
            <v>1018</v>
          </cell>
          <cell r="P1020" t="str">
            <v>MP Master Holdings, LP</v>
          </cell>
          <cell r="Q1020" t="str">
            <v>MP Master Holdings, LP</v>
          </cell>
          <cell r="S1020" t="str">
            <v>MP Master Holdings, LP</v>
          </cell>
        </row>
        <row r="1021">
          <cell r="A1021" t="str">
            <v>IX ST Portfolio 6, LP</v>
          </cell>
          <cell r="E1021">
            <v>1019</v>
          </cell>
          <cell r="P1021" t="str">
            <v>MP McIntosh GP, LLC</v>
          </cell>
          <cell r="Q1021" t="str">
            <v>MP McIntosh GP, LLC</v>
          </cell>
          <cell r="S1021" t="str">
            <v>MP McIntosh GP, LLC</v>
          </cell>
        </row>
        <row r="1022">
          <cell r="A1022" t="str">
            <v>IX ST Portfolio 7 GP, LLC</v>
          </cell>
          <cell r="E1022">
            <v>1020</v>
          </cell>
          <cell r="P1022" t="str">
            <v>MP Perico GP, LLC</v>
          </cell>
          <cell r="Q1022" t="str">
            <v>MP Perico GP, LLC</v>
          </cell>
          <cell r="S1022" t="str">
            <v>MP Perico GP, LLC</v>
          </cell>
        </row>
        <row r="1023">
          <cell r="A1023" t="str">
            <v>IX ST Portfolio 7, LP</v>
          </cell>
          <cell r="E1023">
            <v>1021</v>
          </cell>
          <cell r="P1023" t="str">
            <v>MP Twelve Oaks GP, LLC</v>
          </cell>
          <cell r="Q1023" t="str">
            <v>MP Twelve Oaks GP, LLC</v>
          </cell>
          <cell r="S1023" t="str">
            <v>MP Twelve Oaks GP, LLC</v>
          </cell>
        </row>
        <row r="1024">
          <cell r="A1024" t="str">
            <v>IX ST Portfolio 9 GP, LLC</v>
          </cell>
          <cell r="E1024">
            <v>1022</v>
          </cell>
          <cell r="P1024" t="str">
            <v>MP Vineridge Associates GP, LLC</v>
          </cell>
          <cell r="Q1024" t="str">
            <v>MP Vineridge Associates GP, LLC</v>
          </cell>
          <cell r="S1024" t="str">
            <v>MP Vineridge Associates GP, LLC</v>
          </cell>
        </row>
        <row r="1025">
          <cell r="A1025" t="str">
            <v>IX ST Portfolio 9, LP</v>
          </cell>
          <cell r="E1025">
            <v>1023</v>
          </cell>
          <cell r="P1025" t="str">
            <v>MP Windmere GP, LLC</v>
          </cell>
          <cell r="Q1025" t="str">
            <v>MP Windmere GP, LLC</v>
          </cell>
          <cell r="S1025" t="str">
            <v>MP Windmere GP, LLC</v>
          </cell>
        </row>
        <row r="1026">
          <cell r="A1026" t="str">
            <v>IX WF Center Holdings GP, LLC</v>
          </cell>
          <cell r="E1026">
            <v>1024</v>
          </cell>
          <cell r="P1026" t="str">
            <v>MStar 2 Europe Holdings Sarl</v>
          </cell>
          <cell r="Q1026" t="str">
            <v>MStar 2 Europe Holdings Sarl</v>
          </cell>
          <cell r="S1026" t="str">
            <v>MStar 2 Europe Holdings Sarl</v>
          </cell>
        </row>
        <row r="1027">
          <cell r="A1027" t="str">
            <v>IX WF Owner GP, LLC</v>
          </cell>
          <cell r="E1027">
            <v>1025</v>
          </cell>
          <cell r="P1027" t="str">
            <v>MStar Europe (TEIF) GP LLP</v>
          </cell>
          <cell r="Q1027" t="str">
            <v>MStar Europe (TEIF) GP LLP</v>
          </cell>
          <cell r="S1027" t="str">
            <v>MStar Europe (TEIF) GP LLP</v>
          </cell>
        </row>
        <row r="1028">
          <cell r="A1028" t="str">
            <v>IX WF Owner, LP</v>
          </cell>
          <cell r="E1028">
            <v>1026</v>
          </cell>
          <cell r="P1028" t="str">
            <v>MStar Europe GP LLP</v>
          </cell>
          <cell r="Q1028" t="str">
            <v>MStar Europe GP LLP</v>
          </cell>
          <cell r="S1028" t="str">
            <v>MStar Europe GP LLP</v>
          </cell>
        </row>
        <row r="1029">
          <cell r="A1029" t="str">
            <v>IX WR 1 North Dale Mabry Hwy GP, LLC</v>
          </cell>
          <cell r="E1029">
            <v>1027</v>
          </cell>
          <cell r="P1029" t="str">
            <v>MStar Europe II LP</v>
          </cell>
          <cell r="Q1029" t="str">
            <v>MStar Europe II LP</v>
          </cell>
          <cell r="S1029" t="str">
            <v>MStar Europe II LP</v>
          </cell>
        </row>
        <row r="1030">
          <cell r="A1030" t="str">
            <v>IX WR 1 North Dale Mabry Hwy, LP</v>
          </cell>
          <cell r="E1030">
            <v>1028</v>
          </cell>
          <cell r="P1030" t="str">
            <v>MStar Europe LP</v>
          </cell>
          <cell r="Q1030" t="str">
            <v>MStar Europe LP</v>
          </cell>
          <cell r="S1030" t="str">
            <v>MStar Europe LP</v>
          </cell>
        </row>
        <row r="1031">
          <cell r="A1031" t="str">
            <v>IX WR 11950 Corporate Blvd GP, LLC</v>
          </cell>
          <cell r="E1031">
            <v>1029</v>
          </cell>
          <cell r="P1031" t="str">
            <v>MStar Europe Midco Sarl</v>
          </cell>
          <cell r="Q1031" t="str">
            <v>MStar Europe Midco Sarl</v>
          </cell>
          <cell r="S1031" t="str">
            <v>MStar Europe Midco Sarl</v>
          </cell>
        </row>
        <row r="1032">
          <cell r="A1032" t="str">
            <v>IX WR 11950 Corporate Blvd, LP</v>
          </cell>
          <cell r="E1032">
            <v>1030</v>
          </cell>
          <cell r="P1032" t="str">
            <v>Mstar Germany 37 Sarl (ex Lux 37 Starlight EUR Sarl)</v>
          </cell>
          <cell r="Q1032" t="str">
            <v>Mstar Germany 37 Sarl (ex Lux 37 Starlight EUR Sarl)</v>
          </cell>
          <cell r="S1032" t="str">
            <v>Mstar Germany 37 Sarl (ex Lux 37 Starlight EUR Sarl)</v>
          </cell>
        </row>
        <row r="1033">
          <cell r="A1033" t="str">
            <v>IX WR 180 East 100 South GP, LLC</v>
          </cell>
          <cell r="E1033">
            <v>1031</v>
          </cell>
          <cell r="P1033" t="str">
            <v>MStar Germany EB8 Sarl</v>
          </cell>
          <cell r="Q1033" t="str">
            <v>MStar Germany EB8 Sarl</v>
          </cell>
          <cell r="S1033" t="str">
            <v>MStar Germany EB8 Sarl</v>
          </cell>
        </row>
        <row r="1034">
          <cell r="A1034" t="str">
            <v>IX WR 180 East 100 South, LP</v>
          </cell>
          <cell r="E1034">
            <v>1032</v>
          </cell>
          <cell r="P1034" t="str">
            <v>MStar Germany GLI Sarl</v>
          </cell>
          <cell r="Q1034" t="str">
            <v>MStar Germany GLI Sarl</v>
          </cell>
          <cell r="S1034" t="str">
            <v>MStar Germany GLI Sarl</v>
          </cell>
        </row>
        <row r="1035">
          <cell r="A1035" t="str">
            <v>IX WR 2000 Park Lane Drive GP, LLC</v>
          </cell>
          <cell r="E1035">
            <v>1033</v>
          </cell>
          <cell r="P1035" t="str">
            <v>MStar Germany Holdings Sarl</v>
          </cell>
          <cell r="Q1035" t="str">
            <v>MStar Germany Holdings Sarl</v>
          </cell>
          <cell r="S1035" t="str">
            <v>MStar Germany Holdings Sarl</v>
          </cell>
        </row>
        <row r="1036">
          <cell r="A1036" t="str">
            <v>IX WR 2000 Park Lane Drive, LP</v>
          </cell>
          <cell r="E1036">
            <v>1034</v>
          </cell>
          <cell r="P1036" t="str">
            <v>MStar Germany Lincoln Sarl</v>
          </cell>
          <cell r="Q1036" t="str">
            <v>MStar Germany Lincoln Sarl</v>
          </cell>
          <cell r="S1036" t="str">
            <v>MStar Germany Lincoln Sarl</v>
          </cell>
        </row>
        <row r="1037">
          <cell r="A1037" t="str">
            <v>IX WR 2420 South Lakemont Drive GP, LLC</v>
          </cell>
          <cell r="E1037">
            <v>1035</v>
          </cell>
          <cell r="P1037" t="str">
            <v>MStar Holdings Lux Sarl</v>
          </cell>
          <cell r="Q1037" t="str">
            <v>MStar Holdings Lux Sarl</v>
          </cell>
          <cell r="S1037" t="str">
            <v>MStar Holdings Lux Sarl</v>
          </cell>
        </row>
        <row r="1038">
          <cell r="A1038" t="str">
            <v>IX WR 2420 South Lakemont Drive, LP</v>
          </cell>
          <cell r="E1038">
            <v>1036</v>
          </cell>
          <cell r="P1038" t="str">
            <v>MStar JVCo Lux Sarl</v>
          </cell>
          <cell r="Q1038" t="str">
            <v>MStar JVCo Lux Sarl</v>
          </cell>
          <cell r="S1038" t="str">
            <v>MStar JVCo Lux Sarl</v>
          </cell>
        </row>
        <row r="1039">
          <cell r="A1039" t="str">
            <v>IX WR 3023 HSBC Way GP, LLC</v>
          </cell>
          <cell r="E1039">
            <v>1037</v>
          </cell>
          <cell r="P1039" t="str">
            <v>Mstar Netherlands 2 Holding BV</v>
          </cell>
          <cell r="Q1039" t="str">
            <v>Mstar Netherlands 2 Holding BV</v>
          </cell>
          <cell r="S1039" t="str">
            <v>Mstar Netherlands 2 Holding BV</v>
          </cell>
        </row>
        <row r="1040">
          <cell r="A1040" t="str">
            <v>IX WR 3023 HSBC Way, LP</v>
          </cell>
          <cell r="E1040">
            <v>1038</v>
          </cell>
          <cell r="P1040" t="str">
            <v>MStar Netherlands Holding BV</v>
          </cell>
          <cell r="Q1040" t="str">
            <v>MStar Netherlands Holding BV</v>
          </cell>
          <cell r="S1040" t="str">
            <v>MStar Netherlands Holding BV</v>
          </cell>
        </row>
        <row r="1041">
          <cell r="A1041" t="str">
            <v>IX WR 3730 Glen Lake Drive GP, LLC</v>
          </cell>
          <cell r="E1041">
            <v>1039</v>
          </cell>
          <cell r="P1041" t="str">
            <v>MStar Pineapple 1 Lux Sarl</v>
          </cell>
          <cell r="Q1041" t="str">
            <v>MStar Pineapple 1 Lux Sarl</v>
          </cell>
          <cell r="S1041" t="str">
            <v>MStar Pineapple 1 Lux Sarl</v>
          </cell>
        </row>
        <row r="1042">
          <cell r="A1042" t="str">
            <v>IX WR 3730 Glen Lake Drive, LP</v>
          </cell>
          <cell r="E1042">
            <v>1040</v>
          </cell>
          <cell r="P1042" t="str">
            <v>MStar Pineapple 2 Lux Sarl</v>
          </cell>
          <cell r="Q1042" t="str">
            <v>MStar Pineapple 2 Lux Sarl</v>
          </cell>
          <cell r="S1042" t="str">
            <v>MStar Pineapple 2 Lux Sarl</v>
          </cell>
        </row>
        <row r="1043">
          <cell r="A1043" t="str">
            <v>IX WR 3735 Glen Lake Drive GP, LLC</v>
          </cell>
          <cell r="E1043">
            <v>1041</v>
          </cell>
          <cell r="P1043" t="str">
            <v>MStar Pineapple Holdings Lux Sarl</v>
          </cell>
          <cell r="Q1043" t="str">
            <v>MStar Pineapple Holdings Lux Sarl</v>
          </cell>
          <cell r="S1043" t="str">
            <v>MStar Pineapple Holdings Lux Sarl</v>
          </cell>
        </row>
        <row r="1044">
          <cell r="A1044" t="str">
            <v>IX WR 3735 Glen Lake Drive, LP</v>
          </cell>
          <cell r="E1044">
            <v>1042</v>
          </cell>
          <cell r="P1044" t="str">
            <v>Mstar Poland Holding BV</v>
          </cell>
          <cell r="Q1044" t="str">
            <v>Mstar Poland Holding BV</v>
          </cell>
          <cell r="S1044" t="str">
            <v>Mstar Poland Holding BV</v>
          </cell>
        </row>
        <row r="1045">
          <cell r="A1045" t="str">
            <v>IX WR Holdings, LLC</v>
          </cell>
          <cell r="E1045">
            <v>1043</v>
          </cell>
          <cell r="P1045" t="str">
            <v>MStar Polish Investments Sarl</v>
          </cell>
          <cell r="Q1045" t="str">
            <v>MStar Polish Investments Sarl</v>
          </cell>
          <cell r="S1045" t="str">
            <v>MStar Polish Investments Sarl</v>
          </cell>
        </row>
        <row r="1046">
          <cell r="A1046" t="str">
            <v>IX WR Office Portfolio Holdings, LP</v>
          </cell>
          <cell r="E1046">
            <v>1044</v>
          </cell>
          <cell r="P1046" t="str">
            <v>MStar Propco Lux Sarl</v>
          </cell>
          <cell r="Q1046" t="str">
            <v>MStar Propco Lux Sarl</v>
          </cell>
          <cell r="S1046" t="str">
            <v>MStar Propco Lux Sarl</v>
          </cell>
        </row>
        <row r="1047">
          <cell r="A1047" t="str">
            <v>IX WR One West Fourth Street GP, LLC</v>
          </cell>
          <cell r="E1047">
            <v>1045</v>
          </cell>
          <cell r="P1047" t="str">
            <v>Multi-let Industrial Property 1 BV</v>
          </cell>
          <cell r="Q1047" t="str">
            <v>Multi-let Industrial Property 1 BV</v>
          </cell>
          <cell r="S1047" t="str">
            <v>Multi-let Industrial Property 1 BV</v>
          </cell>
        </row>
        <row r="1048">
          <cell r="A1048" t="str">
            <v>JBMDL Holdco 1, LLC</v>
          </cell>
          <cell r="E1048">
            <v>1046</v>
          </cell>
          <cell r="P1048" t="str">
            <v>Multi-let Industrial Property 12 BV</v>
          </cell>
          <cell r="Q1048" t="str">
            <v>Multi-let Industrial Property 12 BV</v>
          </cell>
          <cell r="S1048" t="str">
            <v>Multi-let Industrial Property 12 BV</v>
          </cell>
        </row>
        <row r="1049">
          <cell r="A1049" t="str">
            <v>JBMDL Holdco 2, LLC</v>
          </cell>
          <cell r="E1049">
            <v>1047</v>
          </cell>
          <cell r="P1049" t="str">
            <v>Multi-let Industrial Property 13 BV</v>
          </cell>
          <cell r="Q1049" t="str">
            <v>Multi-let Industrial Property 13 BV</v>
          </cell>
          <cell r="S1049" t="str">
            <v>Multi-let Industrial Property 13 BV</v>
          </cell>
        </row>
        <row r="1050">
          <cell r="A1050" t="str">
            <v>JBMDL Holdco 3, LLC</v>
          </cell>
          <cell r="E1050">
            <v>1048</v>
          </cell>
          <cell r="P1050" t="str">
            <v>Multi-let Industrial Property 20 BV</v>
          </cell>
          <cell r="Q1050" t="str">
            <v>Multi-let Industrial Property 20 BV</v>
          </cell>
          <cell r="S1050" t="str">
            <v>Multi-let Industrial Property 20 BV</v>
          </cell>
        </row>
        <row r="1051">
          <cell r="A1051" t="str">
            <v>IX WR One West Fourth Street, LP</v>
          </cell>
          <cell r="E1051">
            <v>1049</v>
          </cell>
          <cell r="P1051" t="str">
            <v>Multi-let Industrial Property 25 BV</v>
          </cell>
          <cell r="Q1051" t="str">
            <v>Multi-let Industrial Property 25 BV</v>
          </cell>
          <cell r="S1051" t="str">
            <v>Multi-let Industrial Property 25 BV</v>
          </cell>
        </row>
        <row r="1052">
          <cell r="A1052" t="str">
            <v>JAG-Star Acquisition Co, LLC</v>
          </cell>
          <cell r="E1052">
            <v>1050</v>
          </cell>
          <cell r="P1052" t="str">
            <v>Multi-let Industrial Property 27 BV</v>
          </cell>
          <cell r="Q1052" t="str">
            <v>Multi-let Industrial Property 27 BV</v>
          </cell>
          <cell r="S1052" t="str">
            <v>Multi-let Industrial Property 27 BV</v>
          </cell>
        </row>
        <row r="1053">
          <cell r="A1053" t="str">
            <v>JAG-Star Acquisition Holdings, LLC</v>
          </cell>
          <cell r="E1053">
            <v>1051</v>
          </cell>
          <cell r="P1053" t="str">
            <v>Multi-let Industrial Property 3 BV</v>
          </cell>
          <cell r="Q1053" t="str">
            <v>Multi-let Industrial Property 3 BV</v>
          </cell>
          <cell r="S1053" t="str">
            <v>Multi-let Industrial Property 3 BV</v>
          </cell>
        </row>
        <row r="1054">
          <cell r="A1054" t="str">
            <v>JAG-Star Development Co, LLC</v>
          </cell>
          <cell r="E1054">
            <v>1052</v>
          </cell>
          <cell r="P1054" t="str">
            <v>Multi-let Industrial Property 7 BV</v>
          </cell>
          <cell r="Q1054" t="str">
            <v>Multi-let Industrial Property 7 BV</v>
          </cell>
          <cell r="S1054" t="str">
            <v>Multi-let Industrial Property 7 BV</v>
          </cell>
        </row>
        <row r="1055">
          <cell r="A1055" t="str">
            <v>JAG-Star Development Holdings, LLC</v>
          </cell>
          <cell r="E1055">
            <v>1053</v>
          </cell>
          <cell r="P1055" t="str">
            <v>Multi-let Industrial Property 8 BV</v>
          </cell>
          <cell r="Q1055" t="str">
            <v>Multi-let Industrial Property 8 BV</v>
          </cell>
          <cell r="S1055" t="str">
            <v>Multi-let Industrial Property 8 BV</v>
          </cell>
        </row>
        <row r="1056">
          <cell r="A1056" t="str">
            <v>JAG-STAR HOLDINGS, LLC</v>
          </cell>
          <cell r="E1056">
            <v>1054</v>
          </cell>
          <cell r="P1056" t="str">
            <v>Multi-let Industrial Property 9 BV</v>
          </cell>
          <cell r="Q1056" t="str">
            <v>Multi-let Industrial Property 9 BV</v>
          </cell>
          <cell r="S1056" t="str">
            <v>Multi-let Industrial Property 9 BV</v>
          </cell>
        </row>
        <row r="1057">
          <cell r="A1057" t="str">
            <v>JAG-Star Investors, LLC</v>
          </cell>
          <cell r="E1057">
            <v>1055</v>
          </cell>
          <cell r="P1057" t="str">
            <v>NatGas Co-Invest Holdings 1 LP</v>
          </cell>
          <cell r="Q1057" t="str">
            <v>NatGas Co-Invest Holdings 1 LP</v>
          </cell>
          <cell r="S1057" t="str">
            <v>NatGas Co-Invest Holdings 1 LP</v>
          </cell>
        </row>
        <row r="1058">
          <cell r="A1058" t="str">
            <v>JAG-Star Pompano, LLC</v>
          </cell>
          <cell r="E1058">
            <v>1056</v>
          </cell>
          <cell r="P1058" t="str">
            <v>NatGas Co-Invest Holdings 2 LP</v>
          </cell>
          <cell r="Q1058" t="str">
            <v>NatGas Co-Invest Holdings 2 LP</v>
          </cell>
          <cell r="S1058" t="str">
            <v>NatGas Co-Invest Holdings 2 LP</v>
          </cell>
        </row>
        <row r="1059">
          <cell r="A1059" t="str">
            <v>JAG-Star West Palm, LLC</v>
          </cell>
          <cell r="E1059">
            <v>1057</v>
          </cell>
          <cell r="P1059" t="str">
            <v>NatGas Fund Holdings LLC</v>
          </cell>
          <cell r="Q1059" t="str">
            <v>NatGas Fund Holdings LLC</v>
          </cell>
          <cell r="S1059" t="str">
            <v>NatGas Fund Holdings LLC</v>
          </cell>
        </row>
        <row r="1060">
          <cell r="A1060" t="str">
            <v>JAW Holdings III, LLC C/O Jeffrey Weber</v>
          </cell>
          <cell r="E1060">
            <v>1058</v>
          </cell>
          <cell r="P1060" t="str">
            <v>NatGas Holdings 1 LLC</v>
          </cell>
          <cell r="Q1060" t="str">
            <v>NatGas Holdings 1 LLC</v>
          </cell>
          <cell r="S1060" t="str">
            <v>NatGas Holdings 1 LLC</v>
          </cell>
        </row>
        <row r="1061">
          <cell r="A1061" t="str">
            <v>JBMDL Master Holdings 1, LLC</v>
          </cell>
          <cell r="E1061">
            <v>1059</v>
          </cell>
          <cell r="P1061" t="str">
            <v>NatGas Holdings LLC</v>
          </cell>
          <cell r="Q1061" t="str">
            <v>NatGas Holdings LLC</v>
          </cell>
          <cell r="S1061" t="str">
            <v>NatGas Holdings LLC</v>
          </cell>
        </row>
        <row r="1062">
          <cell r="A1062" t="str">
            <v>JBMDL Master Holdings 2, LLC</v>
          </cell>
          <cell r="E1062">
            <v>1060</v>
          </cell>
          <cell r="P1062" t="str">
            <v>Nautilus Solar Energy, LLC</v>
          </cell>
          <cell r="Q1062" t="str">
            <v>Nautilus Solar Energy, LLC</v>
          </cell>
          <cell r="S1062" t="str">
            <v>Nautilus Solar Energy, LLC</v>
          </cell>
        </row>
        <row r="1063">
          <cell r="A1063" t="str">
            <v>JBMDL Master Holdings 3, LLC</v>
          </cell>
          <cell r="E1063">
            <v>1061</v>
          </cell>
          <cell r="P1063" t="str">
            <v>NC-IX Holdings, LLC</v>
          </cell>
          <cell r="Q1063" t="str">
            <v>NC-IX Holdings, LLC</v>
          </cell>
          <cell r="S1063" t="str">
            <v>NC-IX Holdings, LLC</v>
          </cell>
        </row>
        <row r="1064">
          <cell r="A1064" t="str">
            <v>K Aquarius Investments No 21 Limited</v>
          </cell>
          <cell r="E1064">
            <v>1062</v>
          </cell>
          <cell r="P1064" t="str">
            <v>NC-IX, LLC</v>
          </cell>
          <cell r="Q1064" t="str">
            <v>NC-IX, LLC</v>
          </cell>
          <cell r="S1064" t="str">
            <v>NC-IX, LLC</v>
          </cell>
        </row>
        <row r="1065">
          <cell r="A1065" t="str">
            <v>Kenmore Capital Boxmeer</v>
          </cell>
          <cell r="E1065">
            <v>1063</v>
          </cell>
          <cell r="P1065" t="str">
            <v>NCL Investments, L.P. - RE Series</v>
          </cell>
          <cell r="Q1065" t="str">
            <v>NCL Investments, L.P. - RE Series</v>
          </cell>
          <cell r="S1065" t="str">
            <v>NCL Investments, L.P. - RE Series</v>
          </cell>
        </row>
        <row r="1066">
          <cell r="A1066" t="str">
            <v>Kenmore Capital Vaassen 1 Ltd</v>
          </cell>
          <cell r="E1066">
            <v>1064</v>
          </cell>
          <cell r="P1066" t="str">
            <v>NEEP Roma Holding SpA</v>
          </cell>
          <cell r="Q1066" t="str">
            <v>NEEP Roma Holding SpA</v>
          </cell>
          <cell r="S1066" t="str">
            <v>NEEP Roma Holding SpA</v>
          </cell>
        </row>
        <row r="1067">
          <cell r="A1067" t="str">
            <v>Kenmore Capital Vaassen 2 Ltd</v>
          </cell>
          <cell r="E1067">
            <v>1065</v>
          </cell>
          <cell r="P1067" t="str">
            <v>NEP Holdco 1 LLC</v>
          </cell>
          <cell r="Q1067" t="str">
            <v>NEP Holdco 1 LLC</v>
          </cell>
          <cell r="S1067" t="str">
            <v>NEP Holdco 1 LLC</v>
          </cell>
        </row>
        <row r="1068">
          <cell r="A1068" t="str">
            <v>Kenmore Capital Vehgel Ltd.</v>
          </cell>
          <cell r="E1068">
            <v>1066</v>
          </cell>
          <cell r="P1068" t="str">
            <v>Neptune Regional Transmission System, LLC</v>
          </cell>
          <cell r="Q1068" t="str">
            <v>Neptune Regional Transmission System, LLC</v>
          </cell>
          <cell r="S1068" t="str">
            <v>Neptune Regional Transmission System, LLC</v>
          </cell>
        </row>
        <row r="1069">
          <cell r="A1069" t="str">
            <v>JBMDL Projecto 1, LLC</v>
          </cell>
          <cell r="E1069">
            <v>1067</v>
          </cell>
          <cell r="P1069" t="str">
            <v>NewCo Energy Holdings, LLC</v>
          </cell>
          <cell r="Q1069" t="str">
            <v>NewCo Energy Holdings, LLC</v>
          </cell>
          <cell r="S1069" t="str">
            <v>NewCo Energy Holdings, LLC</v>
          </cell>
        </row>
        <row r="1070">
          <cell r="A1070" t="str">
            <v>JBMDL Projecto 2, LLC</v>
          </cell>
          <cell r="E1070">
            <v>1068</v>
          </cell>
          <cell r="P1070" t="str">
            <v>NORTHPARK PARTNERS LLC</v>
          </cell>
          <cell r="Q1070" t="str">
            <v>NORTHPARK PARTNERS LLC</v>
          </cell>
          <cell r="S1070" t="str">
            <v>NORTHPARK PARTNERS LLC</v>
          </cell>
        </row>
        <row r="1071">
          <cell r="A1071" t="str">
            <v>JBMDL Projecto 3, LLC</v>
          </cell>
          <cell r="E1071">
            <v>1069</v>
          </cell>
          <cell r="P1071" t="str">
            <v>NORTHPARK SBI, LLC</v>
          </cell>
          <cell r="Q1071" t="str">
            <v>NORTHPARK SBI, LLC</v>
          </cell>
          <cell r="S1071" t="str">
            <v>NORTHPARK SBI, LLC</v>
          </cell>
        </row>
        <row r="1072">
          <cell r="A1072" t="str">
            <v>Kevyn Q. Wynn Separate Property Revocable Trust of 2004</v>
          </cell>
          <cell r="E1072">
            <v>1070</v>
          </cell>
          <cell r="P1072" t="str">
            <v>Northpoint Owner GP, LLC</v>
          </cell>
          <cell r="Q1072" t="str">
            <v>Northpoint Owner GP, LLC</v>
          </cell>
          <cell r="S1072" t="str">
            <v>Northpoint Owner GP, LLC</v>
          </cell>
        </row>
        <row r="1073">
          <cell r="A1073" t="str">
            <v>KF Centrumfastigheter AB</v>
          </cell>
          <cell r="E1073">
            <v>1071</v>
          </cell>
          <cell r="P1073" t="str">
            <v>Northpoint Owner, L.P.</v>
          </cell>
          <cell r="Q1073" t="str">
            <v>Northpoint Owner, L.P.</v>
          </cell>
          <cell r="S1073" t="str">
            <v>Northpoint Owner, L.P.</v>
          </cell>
        </row>
        <row r="1074">
          <cell r="A1074" t="str">
            <v>Kiinteisto Oy Valimontie 4</v>
          </cell>
          <cell r="E1074">
            <v>1072</v>
          </cell>
          <cell r="P1074" t="str">
            <v>Northpoint Retail Holdings GP, LLC</v>
          </cell>
          <cell r="Q1074" t="str">
            <v>Northpoint Retail Holdings GP, LLC</v>
          </cell>
          <cell r="S1074" t="str">
            <v>Northpoint Retail Holdings GP, LLC</v>
          </cell>
        </row>
        <row r="1075">
          <cell r="A1075" t="str">
            <v>Kitsap Mall Holdings I, LLC</v>
          </cell>
          <cell r="E1075">
            <v>1073</v>
          </cell>
          <cell r="P1075" t="str">
            <v>Northpoint Retail Holdings, L.P.</v>
          </cell>
          <cell r="Q1075" t="str">
            <v>Northpoint Retail Holdings, L.P.</v>
          </cell>
          <cell r="S1075" t="str">
            <v>Northpoint Retail Holdings, L.P.</v>
          </cell>
        </row>
        <row r="1076">
          <cell r="A1076" t="str">
            <v>Kitsap Mall Holdings II, LLC</v>
          </cell>
          <cell r="E1076">
            <v>1074</v>
          </cell>
          <cell r="P1076" t="str">
            <v>Northridge Owner GP, LLC</v>
          </cell>
          <cell r="Q1076" t="str">
            <v>Northridge Owner GP, LLC</v>
          </cell>
          <cell r="S1076" t="str">
            <v>Northridge Owner GP, LLC</v>
          </cell>
        </row>
        <row r="1077">
          <cell r="A1077" t="str">
            <v>Kitsap Mall REIT GP L.P.</v>
          </cell>
          <cell r="E1077">
            <v>1075</v>
          </cell>
          <cell r="P1077" t="str">
            <v>Northridge Owner, L.P.</v>
          </cell>
          <cell r="Q1077" t="str">
            <v>Northridge Owner, L.P.</v>
          </cell>
          <cell r="S1077" t="str">
            <v>Northridge Owner, L.P.</v>
          </cell>
        </row>
        <row r="1078">
          <cell r="A1078" t="str">
            <v>Kitsap Mall REIT I GP, LLC</v>
          </cell>
          <cell r="E1078">
            <v>1076</v>
          </cell>
          <cell r="P1078" t="str">
            <v>Northridge Retail Holdings I, LLC</v>
          </cell>
          <cell r="Q1078" t="str">
            <v>Northridge Retail Holdings I, LLC</v>
          </cell>
          <cell r="S1078" t="str">
            <v>Northridge Retail Holdings I, LLC</v>
          </cell>
        </row>
        <row r="1079">
          <cell r="A1079" t="str">
            <v>Kitsap Mall REIT I LP</v>
          </cell>
          <cell r="E1079">
            <v>1077</v>
          </cell>
          <cell r="P1079" t="str">
            <v>Northridge Retail Holdings II, LLC</v>
          </cell>
          <cell r="Q1079" t="str">
            <v>Northridge Retail Holdings II, LLC</v>
          </cell>
          <cell r="S1079" t="str">
            <v>Northridge Retail Holdings II, LLC</v>
          </cell>
        </row>
        <row r="1080">
          <cell r="A1080" t="str">
            <v>Kitsap Mall REIT II GP, LLC</v>
          </cell>
          <cell r="E1080">
            <v>1078</v>
          </cell>
          <cell r="P1080" t="str">
            <v>Northridge Retail Holdings, L.P.</v>
          </cell>
          <cell r="Q1080" t="str">
            <v>Northridge Retail Holdings, L.P.</v>
          </cell>
          <cell r="S1080" t="str">
            <v>Northridge Retail Holdings, L.P.</v>
          </cell>
        </row>
        <row r="1081">
          <cell r="A1081" t="str">
            <v>Kitsap Mall REIT LP L.P.</v>
          </cell>
          <cell r="E1081">
            <v>1079</v>
          </cell>
          <cell r="P1081" t="str">
            <v>Northwest Investments, LLC</v>
          </cell>
          <cell r="Q1081" t="str">
            <v>Northwest Investments, LLC</v>
          </cell>
          <cell r="S1081" t="str">
            <v>Northwest Investments, LLC</v>
          </cell>
        </row>
        <row r="1082">
          <cell r="A1082" t="str">
            <v>Kitsap Place GP, LLC</v>
          </cell>
          <cell r="E1082">
            <v>1080</v>
          </cell>
          <cell r="P1082" t="str">
            <v>Northwest Management, LLC</v>
          </cell>
          <cell r="Q1082" t="str">
            <v>Northwest Management, LLC</v>
          </cell>
          <cell r="S1082" t="str">
            <v>Northwest Management, LLC</v>
          </cell>
        </row>
        <row r="1083">
          <cell r="A1083" t="str">
            <v>Kitsap Place Holdings GP, LLC</v>
          </cell>
          <cell r="E1083">
            <v>1081</v>
          </cell>
          <cell r="P1083" t="str">
            <v>Novare Settlement Holdings, LLC</v>
          </cell>
          <cell r="Q1083" t="str">
            <v>Novare Settlement Holdings, LLC</v>
          </cell>
          <cell r="S1083" t="str">
            <v>Novare Settlement Holdings, LLC</v>
          </cell>
        </row>
        <row r="1084">
          <cell r="A1084" t="str">
            <v>Kitsap Place Holdings I, LLC</v>
          </cell>
          <cell r="E1084">
            <v>1082</v>
          </cell>
          <cell r="P1084" t="str">
            <v>OB GOLF HOLDINGS LLC</v>
          </cell>
          <cell r="Q1084" t="str">
            <v>OB GOLF HOLDINGS LLC</v>
          </cell>
          <cell r="S1084" t="str">
            <v>OB GOLF HOLDINGS LLC</v>
          </cell>
        </row>
        <row r="1085">
          <cell r="A1085" t="str">
            <v>Kitsap Place Holdings II, LLC</v>
          </cell>
          <cell r="E1085">
            <v>1083</v>
          </cell>
          <cell r="P1085" t="str">
            <v>OLI Development LLC</v>
          </cell>
          <cell r="Q1085" t="str">
            <v>OLI Development LLC</v>
          </cell>
          <cell r="S1085" t="str">
            <v>OLI Development LLC</v>
          </cell>
        </row>
        <row r="1086">
          <cell r="A1086" t="str">
            <v>Kitsap Place Holdings, L.P.</v>
          </cell>
          <cell r="E1086">
            <v>1084</v>
          </cell>
          <cell r="P1086" t="str">
            <v>OP Bishop Park Apartments , LP</v>
          </cell>
          <cell r="Q1086" t="str">
            <v>OP Bishop Park Apartments , LP</v>
          </cell>
          <cell r="S1086" t="str">
            <v>OP Bishop Park Apartments , LP</v>
          </cell>
        </row>
        <row r="1087">
          <cell r="A1087" t="str">
            <v>Kitsap Place, L.P.</v>
          </cell>
          <cell r="E1087">
            <v>1085</v>
          </cell>
          <cell r="P1087" t="str">
            <v>OP Bishop Park Apartments GP, LLC</v>
          </cell>
          <cell r="Q1087" t="str">
            <v>OP Bishop Park Apartments GP, LLC</v>
          </cell>
          <cell r="S1087" t="str">
            <v>OP Bishop Park Apartments GP, LLC</v>
          </cell>
        </row>
        <row r="1088">
          <cell r="A1088" t="str">
            <v>KLA Mervyns Realty Add-on Associates</v>
          </cell>
          <cell r="E1088">
            <v>1086</v>
          </cell>
          <cell r="P1088" t="str">
            <v>OP Enclaves at Lake Underhill Apartments GP, LLC</v>
          </cell>
          <cell r="Q1088" t="str">
            <v>OP Enclaves at Lake Underhill Apartments GP, LLC</v>
          </cell>
          <cell r="S1088" t="str">
            <v>OP Enclaves at Lake Underhill Apartments GP, LLC</v>
          </cell>
        </row>
        <row r="1089">
          <cell r="A1089" t="str">
            <v>KLA Mervyns Realty Associates C O Lubert-Adler</v>
          </cell>
          <cell r="E1089">
            <v>1087</v>
          </cell>
          <cell r="P1089" t="str">
            <v>OP Enclaves at Lake Underhill Apartments, LP</v>
          </cell>
          <cell r="Q1089" t="str">
            <v>OP Enclaves at Lake Underhill Apartments, LP</v>
          </cell>
          <cell r="S1089" t="str">
            <v>OP Enclaves at Lake Underhill Apartments, LP</v>
          </cell>
        </row>
        <row r="1090">
          <cell r="A1090" t="str">
            <v>Kohlenberg &amp; Ruppert Premium Properties Sarl</v>
          </cell>
          <cell r="E1090">
            <v>1088</v>
          </cell>
          <cell r="P1090" t="str">
            <v>OP Estates at Maitland Apartments GP, LLC</v>
          </cell>
          <cell r="Q1090" t="str">
            <v>OP Estates at Maitland Apartments GP, LLC</v>
          </cell>
          <cell r="S1090" t="str">
            <v>OP Estates at Maitland Apartments GP, LLC</v>
          </cell>
        </row>
        <row r="1091">
          <cell r="A1091" t="str">
            <v>KR Office 1 GP, LLC</v>
          </cell>
          <cell r="E1091">
            <v>1089</v>
          </cell>
          <cell r="P1091" t="str">
            <v>OP Estates at Maitland Apartments, LP</v>
          </cell>
          <cell r="Q1091" t="str">
            <v>OP Estates at Maitland Apartments, LP</v>
          </cell>
          <cell r="S1091" t="str">
            <v>OP Estates at Maitland Apartments, LP</v>
          </cell>
        </row>
        <row r="1092">
          <cell r="A1092" t="str">
            <v>KR Office 1 Mezz GP, LLC</v>
          </cell>
          <cell r="E1092">
            <v>1090</v>
          </cell>
          <cell r="P1092" t="str">
            <v>OP Key Isle I and II Apartments GP, LLC</v>
          </cell>
          <cell r="Q1092" t="str">
            <v>OP Key Isle I and II Apartments GP, LLC</v>
          </cell>
          <cell r="S1092" t="str">
            <v>OP Key Isle I and II Apartments GP, LLC</v>
          </cell>
        </row>
        <row r="1093">
          <cell r="A1093" t="str">
            <v>KR Office 1 Mezz, LP</v>
          </cell>
          <cell r="E1093">
            <v>1091</v>
          </cell>
          <cell r="P1093" t="str">
            <v>OP Key Isle I and II Apartments, LP</v>
          </cell>
          <cell r="Q1093" t="str">
            <v>OP Key Isle I and II Apartments, LP</v>
          </cell>
          <cell r="S1093" t="str">
            <v>OP Key Isle I and II Apartments, LP</v>
          </cell>
        </row>
        <row r="1094">
          <cell r="A1094" t="str">
            <v>KR Office 1, LP</v>
          </cell>
          <cell r="E1094">
            <v>1092</v>
          </cell>
          <cell r="P1094" t="str">
            <v>OP Mission Bay Apartments GP, LLC</v>
          </cell>
          <cell r="Q1094" t="str">
            <v>OP Mission Bay Apartments GP, LLC</v>
          </cell>
          <cell r="S1094" t="str">
            <v>OP Mission Bay Apartments GP, LLC</v>
          </cell>
        </row>
        <row r="1095">
          <cell r="A1095" t="str">
            <v>KR Office 2 GP, LLC</v>
          </cell>
          <cell r="E1095">
            <v>1093</v>
          </cell>
          <cell r="P1095" t="str">
            <v>OP Mission Bay Apartments, LP</v>
          </cell>
          <cell r="Q1095" t="str">
            <v>OP Mission Bay Apartments, LP</v>
          </cell>
          <cell r="S1095" t="str">
            <v>OP Mission Bay Apartments, LP</v>
          </cell>
        </row>
        <row r="1096">
          <cell r="A1096" t="str">
            <v>KR Office 2 Mezz GP, LLC</v>
          </cell>
          <cell r="E1096">
            <v>1094</v>
          </cell>
          <cell r="P1096" t="str">
            <v>OP Spring Colony Apartments GP, LLC</v>
          </cell>
          <cell r="Q1096" t="str">
            <v>OP Spring Colony Apartments GP, LLC</v>
          </cell>
          <cell r="S1096" t="str">
            <v>OP Spring Colony Apartments GP, LLC</v>
          </cell>
        </row>
        <row r="1097">
          <cell r="A1097" t="str">
            <v>KR Office 2 Mezz, LP</v>
          </cell>
          <cell r="E1097">
            <v>1095</v>
          </cell>
          <cell r="P1097" t="str">
            <v>OP Spring Colony Apartments, LP</v>
          </cell>
          <cell r="Q1097" t="str">
            <v>OP Spring Colony Apartments, LP</v>
          </cell>
          <cell r="S1097" t="str">
            <v>OP Spring Colony Apartments, LP</v>
          </cell>
        </row>
        <row r="1098">
          <cell r="A1098" t="str">
            <v>KR Office 2, LP</v>
          </cell>
          <cell r="E1098">
            <v>1096</v>
          </cell>
          <cell r="P1098" t="str">
            <v>OP Traditions at Alafaya Apartments GP, LLC</v>
          </cell>
          <cell r="Q1098" t="str">
            <v>OP Traditions at Alafaya Apartments GP, LLC</v>
          </cell>
          <cell r="S1098" t="str">
            <v>OP Traditions at Alafaya Apartments GP, LLC</v>
          </cell>
        </row>
        <row r="1099">
          <cell r="A1099" t="str">
            <v>KR Office 3 GP, LLC</v>
          </cell>
          <cell r="E1099">
            <v>1097</v>
          </cell>
          <cell r="P1099" t="str">
            <v>OP Traditions at Alafaya Apartments, LP</v>
          </cell>
          <cell r="Q1099" t="str">
            <v>OP Traditions at Alafaya Apartments, LP</v>
          </cell>
          <cell r="S1099" t="str">
            <v>OP Traditions at Alafaya Apartments, LP</v>
          </cell>
        </row>
        <row r="1100">
          <cell r="A1100" t="str">
            <v>KR Office 3 Mezz GP, LLC</v>
          </cell>
          <cell r="E1100">
            <v>1098</v>
          </cell>
          <cell r="P1100" t="str">
            <v>OP Valencia Plantation Apartments GP, LLC</v>
          </cell>
          <cell r="Q1100" t="str">
            <v>OP Valencia Plantation Apartments GP, LLC</v>
          </cell>
          <cell r="S1100" t="str">
            <v>OP Valencia Plantation Apartments GP, LLC</v>
          </cell>
        </row>
        <row r="1101">
          <cell r="A1101" t="str">
            <v>KR Office 3 Mezz, LP</v>
          </cell>
          <cell r="E1101">
            <v>1099</v>
          </cell>
          <cell r="P1101" t="str">
            <v>OP Valencia Plantation Apartments, LP</v>
          </cell>
          <cell r="Q1101" t="str">
            <v>OP Valencia Plantation Apartments, LP</v>
          </cell>
          <cell r="S1101" t="str">
            <v>OP Valencia Plantation Apartments, LP</v>
          </cell>
        </row>
        <row r="1102">
          <cell r="A1102" t="str">
            <v>KR Office 3, LP</v>
          </cell>
          <cell r="E1102">
            <v>1100</v>
          </cell>
          <cell r="P1102" t="str">
            <v>OPPORTUNITY FUND VIII-2 FIP, L.L.C.</v>
          </cell>
          <cell r="Q1102" t="str">
            <v>OPPORTUNITY FUND VIII-2 FIP, L.L.C.</v>
          </cell>
          <cell r="S1102" t="str">
            <v>OPPORTUNITY FUND VIII-2 FIP, L.L.C.</v>
          </cell>
        </row>
        <row r="1103">
          <cell r="A1103" t="str">
            <v>KR Office 4 GP, LLC</v>
          </cell>
          <cell r="E1103">
            <v>1101</v>
          </cell>
          <cell r="P1103" t="str">
            <v>OPPORTUNITY FUND VIII-J FIP, L.L.C.</v>
          </cell>
          <cell r="Q1103" t="str">
            <v>OPPORTUNITY FUND VIII-J FIP, L.L.C.</v>
          </cell>
          <cell r="S1103" t="str">
            <v>OPPORTUNITY FUND VIII-J FIP, L.L.C.</v>
          </cell>
        </row>
        <row r="1104">
          <cell r="A1104" t="str">
            <v>KR Office 4 Mezz GP, LLC</v>
          </cell>
          <cell r="E1104">
            <v>1102</v>
          </cell>
          <cell r="P1104" t="str">
            <v>OPUS NORTH CORPORATION</v>
          </cell>
          <cell r="Q1104" t="str">
            <v>OPUS NORTH CORPORATION</v>
          </cell>
          <cell r="S1104" t="str">
            <v>OPUS NORTH CORPORATION</v>
          </cell>
        </row>
        <row r="1105">
          <cell r="A1105" t="str">
            <v>KR Office 4 Mezz, LP</v>
          </cell>
          <cell r="E1105">
            <v>1103</v>
          </cell>
          <cell r="P1105" t="str">
            <v>Orja 36:3 I Landskrona AB</v>
          </cell>
          <cell r="Q1105" t="str">
            <v>Orja 36:3 I Landskrona AB</v>
          </cell>
          <cell r="S1105" t="str">
            <v>Orja 36:3 I Landskrona AB</v>
          </cell>
        </row>
        <row r="1106">
          <cell r="A1106" t="str">
            <v>KR Office 4, LP</v>
          </cell>
          <cell r="E1106">
            <v>1104</v>
          </cell>
          <cell r="P1106" t="str">
            <v>ORLAND FLO SBI, LLC</v>
          </cell>
          <cell r="Q1106" t="str">
            <v>ORLAND FLO SBI, LLC</v>
          </cell>
          <cell r="S1106" t="str">
            <v>ORLAND FLO SBI, LLC</v>
          </cell>
        </row>
        <row r="1107">
          <cell r="A1107" t="str">
            <v>KR Office 5 GP, LLC</v>
          </cell>
          <cell r="E1107">
            <v>1105</v>
          </cell>
          <cell r="P1107" t="str">
            <v>OSP III, LLC</v>
          </cell>
          <cell r="Q1107" t="str">
            <v>OSP III, LLC</v>
          </cell>
          <cell r="S1107" t="str">
            <v>OSP III, LLC</v>
          </cell>
        </row>
        <row r="1108">
          <cell r="A1108" t="str">
            <v>KR Office 5 Mezz GP, LLC</v>
          </cell>
          <cell r="E1108">
            <v>1106</v>
          </cell>
          <cell r="P1108" t="str">
            <v>Oxford Spires Four Pillars Hotel Limited</v>
          </cell>
          <cell r="Q1108" t="str">
            <v>Oxford Spires Four Pillars Hotel Limited</v>
          </cell>
          <cell r="S1108" t="str">
            <v>Oxford Spires Four Pillars Hotel Limited</v>
          </cell>
        </row>
        <row r="1109">
          <cell r="A1109" t="str">
            <v>KR Office 5 Mezz, LP</v>
          </cell>
          <cell r="E1109">
            <v>1107</v>
          </cell>
          <cell r="P1109" t="str">
            <v>Oxford Thames Four Pillars Hotel Limited</v>
          </cell>
          <cell r="Q1109" t="str">
            <v>Oxford Thames Four Pillars Hotel Limited</v>
          </cell>
          <cell r="S1109" t="str">
            <v>Oxford Thames Four Pillars Hotel Limited</v>
          </cell>
        </row>
        <row r="1110">
          <cell r="A1110" t="str">
            <v>KR Office 5, LP</v>
          </cell>
          <cell r="E1110">
            <v>1108</v>
          </cell>
          <cell r="P1110" t="str">
            <v>Pakana Holdings LLC</v>
          </cell>
          <cell r="Q1110" t="str">
            <v>Pakana Holdings LLC</v>
          </cell>
          <cell r="S1110" t="str">
            <v>Pakana Holdings LLC</v>
          </cell>
        </row>
        <row r="1111">
          <cell r="A1111" t="str">
            <v>KR Office 6 GP, LLC</v>
          </cell>
          <cell r="E1111">
            <v>1109</v>
          </cell>
          <cell r="P1111" t="str">
            <v>Palm Beach Club</v>
          </cell>
          <cell r="Q1111" t="str">
            <v>Palm Beach Club</v>
          </cell>
          <cell r="S1111" t="str">
            <v>Palm Beach Club</v>
          </cell>
        </row>
        <row r="1112">
          <cell r="A1112" t="str">
            <v>KR Office 6 Mezz GP, LLC</v>
          </cell>
          <cell r="E1112">
            <v>1110</v>
          </cell>
          <cell r="P1112" t="str">
            <v>Partners Group Real Estate Secondary 2013 (USD) A, L.P. Inc.</v>
          </cell>
          <cell r="Q1112" t="str">
            <v>Partners Group Real Estate Secondary 2013 (USD) A, L.P. Inc.</v>
          </cell>
          <cell r="S1112" t="str">
            <v>Partners Group Real Estate Secondary 2013 (USD) A, L.P. Inc.</v>
          </cell>
        </row>
        <row r="1113">
          <cell r="A1113" t="str">
            <v>KR Office 6 Mezz, LP</v>
          </cell>
          <cell r="E1113">
            <v>1111</v>
          </cell>
          <cell r="P1113" t="str">
            <v>PC 406 BPR, LLC</v>
          </cell>
          <cell r="Q1113" t="str">
            <v>PC 406 BPR, LLC</v>
          </cell>
          <cell r="S1113" t="str">
            <v>PC 406 BPR, LLC</v>
          </cell>
        </row>
        <row r="1114">
          <cell r="A1114" t="str">
            <v>KR Office 6, LP</v>
          </cell>
          <cell r="E1114">
            <v>1112</v>
          </cell>
          <cell r="P1114" t="str">
            <v>PC 999 HOLDINGS, LP</v>
          </cell>
          <cell r="Q1114" t="str">
            <v>PC 999 HOLDINGS, LP</v>
          </cell>
          <cell r="S1114" t="str">
            <v>PC 999 HOLDINGS, LP</v>
          </cell>
        </row>
        <row r="1115">
          <cell r="A1115" t="str">
            <v>KR Office 7 GP, LLC</v>
          </cell>
          <cell r="E1115">
            <v>1113</v>
          </cell>
          <cell r="P1115" t="str">
            <v>PD Mezz Owner GP, LLC</v>
          </cell>
          <cell r="Q1115" t="str">
            <v>PD Mezz Owner GP, LLC</v>
          </cell>
          <cell r="S1115" t="str">
            <v>PD Mezz Owner GP, LLC</v>
          </cell>
        </row>
        <row r="1116">
          <cell r="A1116" t="str">
            <v>KR Office 7 Mezz GP, LLC</v>
          </cell>
          <cell r="E1116">
            <v>1114</v>
          </cell>
          <cell r="P1116" t="str">
            <v>PD Mezz Owner, LP</v>
          </cell>
          <cell r="Q1116" t="str">
            <v>PD Mezz Owner, LP</v>
          </cell>
          <cell r="S1116" t="str">
            <v>PD Mezz Owner, LP</v>
          </cell>
        </row>
        <row r="1117">
          <cell r="A1117" t="str">
            <v>KR Office 7 Mezz, LP</v>
          </cell>
          <cell r="E1117">
            <v>1115</v>
          </cell>
          <cell r="P1117" t="str">
            <v>PD Office Owner 1 GP, LLC</v>
          </cell>
          <cell r="Q1117" t="str">
            <v>PD Office Owner 1 GP, LLC</v>
          </cell>
          <cell r="S1117" t="str">
            <v>PD Office Owner 1 GP, LLC</v>
          </cell>
        </row>
        <row r="1118">
          <cell r="A1118" t="str">
            <v>KR Office 7, LP</v>
          </cell>
          <cell r="E1118">
            <v>1116</v>
          </cell>
          <cell r="P1118" t="str">
            <v>PD Office Owner 1, LP</v>
          </cell>
          <cell r="Q1118" t="str">
            <v>PD Office Owner 1, LP</v>
          </cell>
          <cell r="S1118" t="str">
            <v>PD Office Owner 1, LP</v>
          </cell>
        </row>
        <row r="1119">
          <cell r="A1119" t="str">
            <v>Lagonda George Holdings Limited</v>
          </cell>
          <cell r="E1119">
            <v>1117</v>
          </cell>
          <cell r="P1119" t="str">
            <v>PD Office Owner 10 GP, LLC</v>
          </cell>
          <cell r="Q1119" t="str">
            <v>PD Office Owner 10 GP, LLC</v>
          </cell>
          <cell r="S1119" t="str">
            <v>PD Office Owner 10 GP, LLC</v>
          </cell>
        </row>
        <row r="1120">
          <cell r="A1120" t="str">
            <v>Lagonda Leeds Propco Limited</v>
          </cell>
          <cell r="E1120">
            <v>1118</v>
          </cell>
          <cell r="P1120" t="str">
            <v>PD Office Owner 10, LP</v>
          </cell>
          <cell r="Q1120" t="str">
            <v>PD Office Owner 10, LP</v>
          </cell>
          <cell r="S1120" t="str">
            <v>PD Office Owner 10, LP</v>
          </cell>
        </row>
        <row r="1121">
          <cell r="A1121" t="str">
            <v>Lagonda Palace Propcp Limited</v>
          </cell>
          <cell r="E1121">
            <v>1119</v>
          </cell>
          <cell r="P1121" t="str">
            <v>PD Office Owner 11 GP, LLC</v>
          </cell>
          <cell r="Q1121" t="str">
            <v>PD Office Owner 11 GP, LLC</v>
          </cell>
          <cell r="S1121" t="str">
            <v>PD Office Owner 11 GP, LLC</v>
          </cell>
        </row>
        <row r="1122">
          <cell r="A1122" t="str">
            <v>Lagonda Russell Propco Limited</v>
          </cell>
          <cell r="E1122">
            <v>1120</v>
          </cell>
          <cell r="P1122" t="str">
            <v>PD Office Owner 11, LP</v>
          </cell>
          <cell r="Q1122" t="str">
            <v>PD Office Owner 11, LP</v>
          </cell>
          <cell r="S1122" t="str">
            <v>PD Office Owner 11, LP</v>
          </cell>
        </row>
        <row r="1123">
          <cell r="A1123" t="str">
            <v>Lagonda Selsdon Propco Limited</v>
          </cell>
          <cell r="E1123">
            <v>1121</v>
          </cell>
          <cell r="P1123" t="str">
            <v>PD Office Owner 12 GP, LLC</v>
          </cell>
          <cell r="Q1123" t="str">
            <v>PD Office Owner 12 GP, LLC</v>
          </cell>
          <cell r="S1123" t="str">
            <v>PD Office Owner 12 GP, LLC</v>
          </cell>
        </row>
        <row r="1124">
          <cell r="A1124" t="str">
            <v>Lagonda York Propco Limited</v>
          </cell>
          <cell r="E1124">
            <v>1122</v>
          </cell>
          <cell r="P1124" t="str">
            <v>PD Office Owner 12, LP</v>
          </cell>
          <cell r="Q1124" t="str">
            <v>PD Office Owner 12, LP</v>
          </cell>
          <cell r="S1124" t="str">
            <v>PD Office Owner 12, LP</v>
          </cell>
        </row>
        <row r="1125">
          <cell r="A1125" t="str">
            <v>Landmark Apartment Trust Holdings, LP</v>
          </cell>
          <cell r="E1125">
            <v>1123</v>
          </cell>
          <cell r="P1125" t="str">
            <v>PD Office Owner 2 GP, LLC</v>
          </cell>
          <cell r="Q1125" t="str">
            <v>PD Office Owner 2 GP, LLC</v>
          </cell>
          <cell r="S1125" t="str">
            <v>PD Office Owner 2 GP, LLC</v>
          </cell>
        </row>
        <row r="1126">
          <cell r="A1126" t="str">
            <v>Landmark at Alexander Pointe, LP</v>
          </cell>
          <cell r="E1126">
            <v>1124</v>
          </cell>
          <cell r="P1126" t="str">
            <v>PD Office Owner 2, LP</v>
          </cell>
          <cell r="Q1126" t="str">
            <v>PD Office Owner 2, LP</v>
          </cell>
          <cell r="S1126" t="str">
            <v>PD Office Owner 2, LP</v>
          </cell>
        </row>
        <row r="1127">
          <cell r="A1127" t="str">
            <v>Landmark at Avery Place, LLC</v>
          </cell>
          <cell r="E1127">
            <v>1125</v>
          </cell>
          <cell r="P1127" t="str">
            <v>PD Office Owner 3 GP, LLC</v>
          </cell>
          <cell r="Q1127" t="str">
            <v>PD Office Owner 3 GP, LLC</v>
          </cell>
          <cell r="S1127" t="str">
            <v>PD Office Owner 3 GP, LLC</v>
          </cell>
        </row>
        <row r="1128">
          <cell r="A1128" t="str">
            <v>Landmark at Barton Creek, LLC</v>
          </cell>
          <cell r="E1128">
            <v>1126</v>
          </cell>
          <cell r="P1128" t="str">
            <v>PD Office Owner 3, LP</v>
          </cell>
          <cell r="Q1128" t="str">
            <v>PD Office Owner 3, LP</v>
          </cell>
          <cell r="S1128" t="str">
            <v>PD Office Owner 3, LP</v>
          </cell>
        </row>
        <row r="1129">
          <cell r="A1129" t="str">
            <v>Landmark at Battleground Park, LLC</v>
          </cell>
          <cell r="E1129">
            <v>1127</v>
          </cell>
          <cell r="P1129" t="str">
            <v>PD Office Owner 4 GP, LLC</v>
          </cell>
          <cell r="Q1129" t="str">
            <v>PD Office Owner 4 GP, LLC</v>
          </cell>
          <cell r="S1129" t="str">
            <v>PD Office Owner 4 GP, LLC</v>
          </cell>
        </row>
        <row r="1130">
          <cell r="A1130" t="str">
            <v>Landmark at Bella Vista GP, LLC</v>
          </cell>
          <cell r="E1130">
            <v>1128</v>
          </cell>
          <cell r="P1130" t="str">
            <v>PD Office Owner 4, LP</v>
          </cell>
          <cell r="Q1130" t="str">
            <v>PD Office Owner 4, LP</v>
          </cell>
          <cell r="S1130" t="str">
            <v>PD Office Owner 4, LP</v>
          </cell>
        </row>
        <row r="1131">
          <cell r="A1131" t="str">
            <v>Landmark at Bella Vista, LP</v>
          </cell>
          <cell r="E1131">
            <v>1129</v>
          </cell>
          <cell r="P1131" t="str">
            <v>PD Office Owner 5 GP, LLC</v>
          </cell>
          <cell r="Q1131" t="str">
            <v>PD Office Owner 5 GP, LLC</v>
          </cell>
          <cell r="S1131" t="str">
            <v>PD Office Owner 5 GP, LLC</v>
          </cell>
        </row>
        <row r="1132">
          <cell r="A1132" t="str">
            <v>Landmark at Bellevue Ridge, LLC</v>
          </cell>
          <cell r="E1132">
            <v>1130</v>
          </cell>
          <cell r="P1132" t="str">
            <v>PD Office Owner 5, LP</v>
          </cell>
          <cell r="Q1132" t="str">
            <v>PD Office Owner 5, LP</v>
          </cell>
          <cell r="S1132" t="str">
            <v>PD Office Owner 5, LP</v>
          </cell>
        </row>
        <row r="1133">
          <cell r="A1133" t="str">
            <v>Landmark at Brentwood, LLC</v>
          </cell>
          <cell r="E1133">
            <v>1131</v>
          </cell>
          <cell r="P1133" t="str">
            <v>PD Office Owner 6 GP, LLC</v>
          </cell>
          <cell r="Q1133" t="str">
            <v>PD Office Owner 6 GP, LLC</v>
          </cell>
          <cell r="S1133" t="str">
            <v>PD Office Owner 6 GP, LLC</v>
          </cell>
        </row>
        <row r="1134">
          <cell r="A1134" t="str">
            <v>Landmark at Briley Parkway, LLC</v>
          </cell>
          <cell r="E1134">
            <v>1132</v>
          </cell>
          <cell r="P1134" t="str">
            <v>PD Office Owner 6, LP</v>
          </cell>
          <cell r="Q1134" t="str">
            <v>PD Office Owner 6, LP</v>
          </cell>
          <cell r="S1134" t="str">
            <v>PD Office Owner 6, LP</v>
          </cell>
        </row>
        <row r="1135">
          <cell r="A1135" t="str">
            <v>Landmark at Chelsea Commons, LP</v>
          </cell>
          <cell r="E1135">
            <v>1133</v>
          </cell>
          <cell r="P1135" t="str">
            <v>PD Office Owner 7 GP, LLC</v>
          </cell>
          <cell r="Q1135" t="str">
            <v>PD Office Owner 7 GP, LLC</v>
          </cell>
          <cell r="S1135" t="str">
            <v>PD Office Owner 7 GP, LLC</v>
          </cell>
        </row>
        <row r="1136">
          <cell r="A1136" t="str">
            <v>Landmark at Chesterfield, LP</v>
          </cell>
          <cell r="E1136">
            <v>1134</v>
          </cell>
          <cell r="P1136" t="str">
            <v>PD Office Owner 7, LP</v>
          </cell>
          <cell r="Q1136" t="str">
            <v>PD Office Owner 7, LP</v>
          </cell>
          <cell r="S1136" t="str">
            <v>PD Office Owner 7, LP</v>
          </cell>
        </row>
        <row r="1137">
          <cell r="A1137" t="str">
            <v>Landmark at Collin Creek, LLC</v>
          </cell>
          <cell r="E1137">
            <v>1135</v>
          </cell>
          <cell r="P1137" t="str">
            <v>PD Office Owner 8 GP, LLC</v>
          </cell>
          <cell r="Q1137" t="str">
            <v>PD Office Owner 8 GP, LLC</v>
          </cell>
          <cell r="S1137" t="str">
            <v>PD Office Owner 8 GP, LLC</v>
          </cell>
        </row>
        <row r="1138">
          <cell r="A1138" t="str">
            <v>Landmark at Courtyard Villas, LLC</v>
          </cell>
          <cell r="E1138">
            <v>1136</v>
          </cell>
          <cell r="P1138" t="str">
            <v>PD Office Owner 8, LP</v>
          </cell>
          <cell r="Q1138" t="str">
            <v>PD Office Owner 8, LP</v>
          </cell>
          <cell r="S1138" t="str">
            <v>PD Office Owner 8, LP</v>
          </cell>
        </row>
        <row r="1139">
          <cell r="A1139" t="str">
            <v>Landmark at Coventry Pointe, LP</v>
          </cell>
          <cell r="E1139">
            <v>1137</v>
          </cell>
          <cell r="P1139" t="str">
            <v>PD Office Owner 9 GP, LLC</v>
          </cell>
          <cell r="Q1139" t="str">
            <v>PD Office Owner 9 GP, LLC</v>
          </cell>
          <cell r="S1139" t="str">
            <v>PD Office Owner 9 GP, LLC</v>
          </cell>
        </row>
        <row r="1140">
          <cell r="A1140" t="str">
            <v>Landmark at Creekside Grand, LLC</v>
          </cell>
          <cell r="E1140">
            <v>1138</v>
          </cell>
          <cell r="P1140" t="str">
            <v>PD Office Owner 9, LP</v>
          </cell>
          <cell r="Q1140" t="str">
            <v>PD Office Owner 9, LP</v>
          </cell>
          <cell r="S1140" t="str">
            <v>PD Office Owner 9, LP</v>
          </cell>
        </row>
        <row r="1141">
          <cell r="A1141" t="str">
            <v>Landmark at Eagle Landing, LP</v>
          </cell>
          <cell r="E1141">
            <v>1139</v>
          </cell>
          <cell r="P1141" t="str">
            <v>Pegasus Investments Sarl</v>
          </cell>
          <cell r="Q1141" t="str">
            <v>Pegasus Investments Sarl</v>
          </cell>
          <cell r="S1141" t="str">
            <v>Pegasus Investments Sarl</v>
          </cell>
        </row>
        <row r="1142">
          <cell r="A1142" t="str">
            <v>Landmark at Gleneagles, LLC</v>
          </cell>
          <cell r="E1142">
            <v>1140</v>
          </cell>
          <cell r="P1142" t="str">
            <v>PENINSULA SQUARE SHOPPING CENTER</v>
          </cell>
          <cell r="Q1142" t="str">
            <v>PENINSULA SQUARE SHOPPING CENTER</v>
          </cell>
          <cell r="S1142" t="str">
            <v>PENINSULA SQUARE SHOPPING CENTER</v>
          </cell>
        </row>
        <row r="1143">
          <cell r="A1143" t="str">
            <v>Landmark at Grand Meadow</v>
          </cell>
          <cell r="E1143">
            <v>1141</v>
          </cell>
          <cell r="P1143" t="str">
            <v>PENSTAR HOLDINGS, LLC</v>
          </cell>
          <cell r="Q1143" t="str">
            <v>PENSTAR HOLDINGS, LLC</v>
          </cell>
          <cell r="S1143" t="str">
            <v>PENSTAR HOLDINGS, LLC</v>
          </cell>
        </row>
        <row r="1144">
          <cell r="A1144" t="str">
            <v>Landmark at Grand Oasis, LP</v>
          </cell>
          <cell r="E1144">
            <v>1142</v>
          </cell>
          <cell r="P1144" t="str">
            <v>PerStar M Street Partners, LLC</v>
          </cell>
          <cell r="Q1144" t="str">
            <v>PerStar M Street Partners, LLC</v>
          </cell>
          <cell r="S1144" t="str">
            <v>PerStar M Street Partners, LLC</v>
          </cell>
        </row>
        <row r="1145">
          <cell r="A1145" t="str">
            <v>Landmark at Grand Palms, LLC</v>
          </cell>
          <cell r="E1145">
            <v>1143</v>
          </cell>
          <cell r="P1145" t="str">
            <v>Pike General Partner 1, Limited</v>
          </cell>
          <cell r="Q1145" t="str">
            <v>Pike General Partner 1, Limited</v>
          </cell>
          <cell r="S1145" t="str">
            <v>Pike General Partner 1, Limited</v>
          </cell>
        </row>
        <row r="1146">
          <cell r="A1146" t="str">
            <v>Landmark at Granite Park, LP</v>
          </cell>
          <cell r="E1146">
            <v>1144</v>
          </cell>
          <cell r="P1146" t="str">
            <v>Pike GP, LTD</v>
          </cell>
          <cell r="Q1146" t="str">
            <v>Pike GP, LTD</v>
          </cell>
          <cell r="S1146" t="str">
            <v>Pike GP, LTD</v>
          </cell>
        </row>
        <row r="1147">
          <cell r="A1147" t="str">
            <v>Landmark at Grayson Park, LP</v>
          </cell>
          <cell r="E1147">
            <v>1145</v>
          </cell>
          <cell r="P1147" t="str">
            <v>Pike Investment Partnership, LP</v>
          </cell>
          <cell r="Q1147" t="str">
            <v>Pike Investment Partnership, LP</v>
          </cell>
          <cell r="S1147" t="str">
            <v>Pike Investment Partnership, LP</v>
          </cell>
        </row>
        <row r="1148">
          <cell r="A1148" t="str">
            <v>Landmark at Heritage Fields, LLC</v>
          </cell>
          <cell r="E1148">
            <v>1146</v>
          </cell>
          <cell r="P1148" t="str">
            <v>Pike Investment Trust</v>
          </cell>
          <cell r="Q1148" t="str">
            <v>Pike Investment Trust</v>
          </cell>
          <cell r="S1148" t="str">
            <v>Pike Investment Trust</v>
          </cell>
        </row>
        <row r="1149">
          <cell r="A1149" t="str">
            <v>Landmark at Lake Ellenor, LP</v>
          </cell>
          <cell r="E1149">
            <v>1147</v>
          </cell>
          <cell r="P1149" t="str">
            <v>Pike Nominee Limited</v>
          </cell>
          <cell r="Q1149" t="str">
            <v>Pike Nominee Limited</v>
          </cell>
          <cell r="S1149" t="str">
            <v>Pike Nominee Limited</v>
          </cell>
        </row>
        <row r="1150">
          <cell r="A1150" t="str">
            <v>Landmark at Lake Village East, LLC</v>
          </cell>
          <cell r="E1150">
            <v>1148</v>
          </cell>
          <cell r="P1150" t="str">
            <v>Pine Street Owner, L.P</v>
          </cell>
          <cell r="Q1150" t="str">
            <v>Pine Street Owner, L.P</v>
          </cell>
          <cell r="S1150" t="str">
            <v>Pine Street Owner, L.P</v>
          </cell>
        </row>
        <row r="1151">
          <cell r="A1151" t="str">
            <v>Landmark at Lake Village North, LLC</v>
          </cell>
          <cell r="E1151">
            <v>1149</v>
          </cell>
          <cell r="P1151" t="str">
            <v>PJ Master Holdings, LP</v>
          </cell>
          <cell r="Q1151" t="str">
            <v>PJ Master Holdings, LP</v>
          </cell>
          <cell r="S1151" t="str">
            <v>PJ Master Holdings, LP</v>
          </cell>
        </row>
        <row r="1152">
          <cell r="A1152" t="str">
            <v>Landmark at Lake Village West, LLC</v>
          </cell>
          <cell r="E1152">
            <v>1150</v>
          </cell>
          <cell r="P1152" t="str">
            <v>PJ MP Holdings GP, LLC</v>
          </cell>
          <cell r="Q1152" t="str">
            <v>PJ MP Holdings GP, LLC</v>
          </cell>
          <cell r="S1152" t="str">
            <v>PJ MP Holdings GP, LLC</v>
          </cell>
        </row>
        <row r="1153">
          <cell r="A1153" t="str">
            <v>Landmark at Lancaster Place</v>
          </cell>
          <cell r="E1153">
            <v>1151</v>
          </cell>
          <cell r="P1153" t="str">
            <v>PJ MP Holdings, LP</v>
          </cell>
          <cell r="Q1153" t="str">
            <v>PJ MP Holdings, LP</v>
          </cell>
          <cell r="S1153" t="str">
            <v>PJ MP Holdings, LP</v>
          </cell>
        </row>
        <row r="1154">
          <cell r="A1154" t="str">
            <v>Landmark at Laurel Heights, LLC</v>
          </cell>
          <cell r="E1154">
            <v>1152</v>
          </cell>
          <cell r="P1154" t="str">
            <v>PJ Multi Portfolio Holdings, LP</v>
          </cell>
          <cell r="Q1154" t="str">
            <v>PJ Multi Portfolio Holdings, LP</v>
          </cell>
          <cell r="S1154" t="str">
            <v>PJ Multi Portfolio Holdings, LP</v>
          </cell>
        </row>
        <row r="1155">
          <cell r="A1155" t="str">
            <v>Landmark at Maple Glen GP, LLC</v>
          </cell>
          <cell r="E1155">
            <v>1153</v>
          </cell>
          <cell r="P1155" t="str">
            <v>Platnium Triangle Partners, LLC</v>
          </cell>
          <cell r="Q1155" t="str">
            <v>Platnium Triangle Partners, LLC</v>
          </cell>
          <cell r="S1155" t="str">
            <v>Platnium Triangle Partners, LLC</v>
          </cell>
        </row>
        <row r="1156">
          <cell r="A1156" t="str">
            <v>Landmark at Maple Glen, L.P.</v>
          </cell>
          <cell r="E1156">
            <v>1154</v>
          </cell>
          <cell r="P1156" t="str">
            <v>Plaza West Covina GP LLC</v>
          </cell>
          <cell r="Q1156" t="str">
            <v>Plaza West Covina GP LLC</v>
          </cell>
          <cell r="S1156" t="str">
            <v>Plaza West Covina GP LLC</v>
          </cell>
        </row>
        <row r="1157">
          <cell r="A1157" t="str">
            <v>Landmark at Ocean Breeze</v>
          </cell>
          <cell r="E1157">
            <v>1155</v>
          </cell>
          <cell r="P1157" t="str">
            <v>Plaza West Covina LP</v>
          </cell>
          <cell r="Q1157" t="str">
            <v>Plaza West Covina LP</v>
          </cell>
          <cell r="S1157" t="str">
            <v>Plaza West Covina LP</v>
          </cell>
        </row>
        <row r="1158">
          <cell r="A1158" t="str">
            <v>Landmark at Park Green, LLC</v>
          </cell>
          <cell r="E1158">
            <v>1156</v>
          </cell>
          <cell r="P1158" t="str">
            <v>POH ASSISSTED LIVING, LLC</v>
          </cell>
          <cell r="Q1158" t="str">
            <v>POH ASSISSTED LIVING, LLC</v>
          </cell>
          <cell r="S1158" t="str">
            <v>POH ASSISSTED LIVING, LLC</v>
          </cell>
        </row>
        <row r="1159">
          <cell r="A1159" t="str">
            <v>Landmark at Pine Court, LLC</v>
          </cell>
          <cell r="E1159">
            <v>1157</v>
          </cell>
          <cell r="P1159" t="str">
            <v>Pomerol les Vignes SNC</v>
          </cell>
          <cell r="Q1159" t="str">
            <v>Pomerol les Vignes SNC</v>
          </cell>
          <cell r="S1159" t="str">
            <v>Pomerol les Vignes SNC</v>
          </cell>
        </row>
        <row r="1160">
          <cell r="A1160" t="str">
            <v>Landmark at Preston Wood, LLC</v>
          </cell>
          <cell r="E1160">
            <v>1158</v>
          </cell>
          <cell r="P1160" t="str">
            <v>Pook Hotel Co-Invest Holdings, LLC</v>
          </cell>
          <cell r="Q1160" t="str">
            <v>Pook Hotel Co-Invest Holdings, LLC</v>
          </cell>
          <cell r="S1160" t="str">
            <v>Pook Hotel Co-Invest Holdings, LLC</v>
          </cell>
        </row>
        <row r="1161">
          <cell r="A1161" t="str">
            <v>Landmark at Ridgewood Preserve, LLC</v>
          </cell>
          <cell r="E1161">
            <v>1159</v>
          </cell>
          <cell r="P1161" t="str">
            <v>Pook Hotel MD, LLC</v>
          </cell>
          <cell r="Q1161" t="str">
            <v>Pook Hotel MD, LLC</v>
          </cell>
          <cell r="S1161" t="str">
            <v>Pook Hotel MD, LLC</v>
          </cell>
        </row>
        <row r="1162">
          <cell r="A1162" t="str">
            <v>Landmark at Rosewood, LP</v>
          </cell>
          <cell r="E1162">
            <v>1160</v>
          </cell>
          <cell r="P1162" t="str">
            <v>Pook MD Funding</v>
          </cell>
          <cell r="Q1162" t="str">
            <v>Pook MD Funding</v>
          </cell>
          <cell r="S1162" t="str">
            <v>Pook MD Funding</v>
          </cell>
        </row>
        <row r="1163">
          <cell r="A1163" t="str">
            <v>Landmark at Spring Creek, LLC</v>
          </cell>
          <cell r="E1163">
            <v>1161</v>
          </cell>
          <cell r="P1163" t="str">
            <v>Portman Investments Sarl</v>
          </cell>
          <cell r="Q1163" t="str">
            <v>Portman Investments Sarl</v>
          </cell>
          <cell r="S1163" t="str">
            <v>Portman Investments Sarl</v>
          </cell>
        </row>
        <row r="1164">
          <cell r="A1164" t="str">
            <v>Landmark at Stafford Landing, LLC</v>
          </cell>
          <cell r="E1164">
            <v>1162</v>
          </cell>
          <cell r="P1164" t="str">
            <v>Preston Ridge Partners II, LP</v>
          </cell>
          <cell r="Q1164" t="str">
            <v>Preston Ridge Partners II, LP</v>
          </cell>
          <cell r="S1164" t="str">
            <v>Preston Ridge Partners II, LP</v>
          </cell>
        </row>
        <row r="1165">
          <cell r="A1165" t="str">
            <v>Landmark at Tanglewood, LLC</v>
          </cell>
          <cell r="E1165">
            <v>1163</v>
          </cell>
          <cell r="P1165" t="str">
            <v>Preston Ridge Partners Investments Trust</v>
          </cell>
          <cell r="Q1165" t="str">
            <v>Preston Ridge Partners Investments Trust</v>
          </cell>
          <cell r="S1165" t="str">
            <v>Preston Ridge Partners Investments Trust</v>
          </cell>
        </row>
        <row r="1166">
          <cell r="A1166" t="str">
            <v>Landmark at University Place, LLC</v>
          </cell>
          <cell r="E1166">
            <v>1164</v>
          </cell>
          <cell r="P1166" t="str">
            <v>Preston Ridge Partners, LLC</v>
          </cell>
          <cell r="Q1166" t="str">
            <v>Preston Ridge Partners, LLC</v>
          </cell>
          <cell r="S1166" t="str">
            <v>Preston Ridge Partners, LLC</v>
          </cell>
        </row>
        <row r="1167">
          <cell r="A1167" t="str">
            <v>Landmark at Watercrest, LP</v>
          </cell>
          <cell r="E1167">
            <v>1165</v>
          </cell>
          <cell r="P1167" t="str">
            <v>Principal Hayley Conference Centres Limited</v>
          </cell>
          <cell r="Q1167" t="str">
            <v>Principal Hayley Conference Centres Limited</v>
          </cell>
          <cell r="S1167" t="str">
            <v>Principal Hayley Conference Centres Limited</v>
          </cell>
        </row>
        <row r="1168">
          <cell r="A1168" t="str">
            <v>Landmark at West Place, LLC</v>
          </cell>
          <cell r="E1168">
            <v>1166</v>
          </cell>
          <cell r="P1168" t="str">
            <v>Principal Hayley Group Limited</v>
          </cell>
          <cell r="Q1168" t="str">
            <v>Principal Hayley Group Limited</v>
          </cell>
          <cell r="S1168" t="str">
            <v>Principal Hayley Group Limited</v>
          </cell>
        </row>
        <row r="1169">
          <cell r="A1169" t="str">
            <v>Landmark at Woodland Trace, LP</v>
          </cell>
          <cell r="E1169">
            <v>1167</v>
          </cell>
          <cell r="P1169" t="str">
            <v>Principal Hayley Hotels (TMS) Limited</v>
          </cell>
          <cell r="Q1169" t="str">
            <v>Principal Hayley Hotels (TMS) Limited</v>
          </cell>
          <cell r="S1169" t="str">
            <v>Principal Hayley Hotels (TMS) Limited</v>
          </cell>
        </row>
        <row r="1170">
          <cell r="A1170" t="str">
            <v>Landmark Colonial 2011, L.P.</v>
          </cell>
          <cell r="E1170">
            <v>1168</v>
          </cell>
          <cell r="P1170" t="str">
            <v>Principal Hayley Hotels Limited</v>
          </cell>
          <cell r="Q1170" t="str">
            <v>Principal Hayley Hotels Limited</v>
          </cell>
          <cell r="S1170" t="str">
            <v>Principal Hayley Hotels Limited</v>
          </cell>
        </row>
        <row r="1171">
          <cell r="A1171" t="str">
            <v>Lansford investment Sp Zoo</v>
          </cell>
          <cell r="E1171">
            <v>1169</v>
          </cell>
          <cell r="P1171" t="str">
            <v>Principal Hayley Limited</v>
          </cell>
          <cell r="Q1171" t="str">
            <v>Principal Hayley Limited</v>
          </cell>
          <cell r="S1171" t="str">
            <v>Principal Hayley Limited</v>
          </cell>
        </row>
        <row r="1172">
          <cell r="A1172" t="str">
            <v>LARGO</v>
          </cell>
          <cell r="E1172">
            <v>1170</v>
          </cell>
          <cell r="P1172" t="str">
            <v>Principal Hotels Topco 1 Limited</v>
          </cell>
          <cell r="Q1172" t="str">
            <v>Principal Hotels Topco 1 Limited</v>
          </cell>
          <cell r="S1172" t="str">
            <v>Principal Hotels Topco 1 Limited</v>
          </cell>
        </row>
        <row r="1173">
          <cell r="A1173" t="str">
            <v>Larkspur Place, L.P.</v>
          </cell>
          <cell r="E1173">
            <v>1171</v>
          </cell>
          <cell r="P1173" t="str">
            <v>Principal Hotels Topco 2 Limited</v>
          </cell>
          <cell r="Q1173" t="str">
            <v>Principal Hotels Topco 2 Limited</v>
          </cell>
          <cell r="S1173" t="str">
            <v>Principal Hotels Topco 2 Limited</v>
          </cell>
        </row>
        <row r="1174">
          <cell r="A1174" t="str">
            <v>LaSalle UK Ventures Property 10 Sarl</v>
          </cell>
          <cell r="E1174">
            <v>1172</v>
          </cell>
          <cell r="P1174" t="str">
            <v>Principal Hotels Topco 3 Limited</v>
          </cell>
          <cell r="Q1174" t="str">
            <v>Principal Hotels Topco 3 Limited</v>
          </cell>
          <cell r="S1174" t="str">
            <v>Principal Hotels Topco 3 Limited</v>
          </cell>
        </row>
        <row r="1175">
          <cell r="A1175" t="str">
            <v>LaSalle UK Ventures Property 8 Sarl</v>
          </cell>
          <cell r="E1175">
            <v>1173</v>
          </cell>
          <cell r="P1175" t="str">
            <v>Project Pike Co-Invest Holdings, LP</v>
          </cell>
          <cell r="Q1175" t="str">
            <v>Project Pike Co-Invest Holdings, LP</v>
          </cell>
          <cell r="S1175" t="str">
            <v>Project Pike Co-Invest Holdings, LP</v>
          </cell>
        </row>
        <row r="1176">
          <cell r="A1176" t="str">
            <v>LATPM, LLC</v>
          </cell>
          <cell r="E1176">
            <v>1174</v>
          </cell>
          <cell r="P1176" t="str">
            <v>Prompt Inversiones 2014, SL</v>
          </cell>
          <cell r="Q1176" t="str">
            <v>Prompt Inversiones 2014, SL</v>
          </cell>
          <cell r="S1176" t="str">
            <v>Prompt Inversiones 2014, SL</v>
          </cell>
        </row>
        <row r="1177">
          <cell r="A1177" t="str">
            <v>LC Property Owner GP, LLC</v>
          </cell>
          <cell r="E1177">
            <v>1175</v>
          </cell>
          <cell r="P1177" t="str">
            <v>PRP Advisors LLC</v>
          </cell>
          <cell r="Q1177" t="str">
            <v>PRP Advisors LLC</v>
          </cell>
          <cell r="S1177" t="str">
            <v>PRP Advisors LLC</v>
          </cell>
        </row>
        <row r="1178">
          <cell r="A1178" t="str">
            <v>LC Property Owner, LP</v>
          </cell>
          <cell r="E1178">
            <v>1176</v>
          </cell>
          <cell r="P1178" t="str">
            <v>PRP II Blocker Corp</v>
          </cell>
          <cell r="Q1178" t="str">
            <v>PRP II Blocker Corp</v>
          </cell>
          <cell r="S1178" t="str">
            <v>PRP II Blocker Corp</v>
          </cell>
        </row>
        <row r="1179">
          <cell r="A1179" t="str">
            <v>Lebasque SNC</v>
          </cell>
          <cell r="E1179">
            <v>1177</v>
          </cell>
          <cell r="P1179" t="str">
            <v>PRP II Splitter, LP</v>
          </cell>
          <cell r="Q1179" t="str">
            <v>PRP II Splitter, LP</v>
          </cell>
          <cell r="S1179" t="str">
            <v>PRP II Splitter, LP</v>
          </cell>
        </row>
        <row r="1180">
          <cell r="A1180" t="str">
            <v>LEHMAN'S POINTE</v>
          </cell>
          <cell r="E1180">
            <v>1178</v>
          </cell>
          <cell r="P1180" t="str">
            <v>PS VII Holdings, LLC</v>
          </cell>
          <cell r="Q1180" t="str">
            <v>PS VII Holdings, LLC</v>
          </cell>
          <cell r="S1180" t="str">
            <v>PS VII Holdings, LLC</v>
          </cell>
        </row>
        <row r="1181">
          <cell r="A1181" t="str">
            <v>Lennar-LNR Connerton, LLC</v>
          </cell>
          <cell r="E1181">
            <v>1179</v>
          </cell>
          <cell r="P1181" t="str">
            <v>PSP/Debt-U GP, L.L.C. - GP Entity</v>
          </cell>
          <cell r="Q1181" t="str">
            <v>PSP/Debt-U GP, L.L.C. - GP Entity</v>
          </cell>
          <cell r="S1181" t="str">
            <v>PSP/Debt-U GP, L.L.C. - GP Entity</v>
          </cell>
        </row>
        <row r="1182">
          <cell r="A1182" t="str">
            <v>Lennar-LNR Heritage Fields, LLC</v>
          </cell>
          <cell r="E1182">
            <v>1180</v>
          </cell>
          <cell r="P1182" t="str">
            <v>PSP/Debt-U Holdings, L.P.</v>
          </cell>
          <cell r="Q1182" t="str">
            <v>PSP/Debt-U Holdings, L.P.</v>
          </cell>
          <cell r="S1182" t="str">
            <v>PSP/Debt-U Holdings, L.P.</v>
          </cell>
        </row>
        <row r="1183">
          <cell r="A1183" t="str">
            <v>Liberty Center Hotel</v>
          </cell>
          <cell r="E1183">
            <v>1181</v>
          </cell>
          <cell r="P1183" t="str">
            <v>Putnam Golf II, LLC</v>
          </cell>
          <cell r="Q1183" t="str">
            <v>Putnam Golf II, LLC</v>
          </cell>
          <cell r="S1183" t="str">
            <v>Putnam Golf II, LLC</v>
          </cell>
        </row>
        <row r="1184">
          <cell r="A1184" t="str">
            <v>Liberty Center Office</v>
          </cell>
          <cell r="E1184">
            <v>1182</v>
          </cell>
          <cell r="P1184" t="str">
            <v>Putnam Golf III LLC</v>
          </cell>
          <cell r="Q1184" t="str">
            <v>Putnam Golf III LLC</v>
          </cell>
          <cell r="S1184" t="str">
            <v>Putnam Golf III LLC</v>
          </cell>
        </row>
        <row r="1185">
          <cell r="A1185" t="str">
            <v>Liberty Center Parking</v>
          </cell>
          <cell r="E1185">
            <v>1183</v>
          </cell>
          <cell r="P1185" t="str">
            <v>Putnam Golf IV, LLC</v>
          </cell>
          <cell r="Q1185" t="str">
            <v>Putnam Golf IV, LLC</v>
          </cell>
          <cell r="S1185" t="str">
            <v>Putnam Golf IV, LLC</v>
          </cell>
        </row>
        <row r="1186">
          <cell r="A1186" t="str">
            <v>Lilla Asa Fastighets AB</v>
          </cell>
          <cell r="E1186">
            <v>1184</v>
          </cell>
          <cell r="P1186" t="str">
            <v>Putnam Golf, LLC</v>
          </cell>
          <cell r="Q1186" t="str">
            <v>Putnam Golf, LLC</v>
          </cell>
          <cell r="S1186" t="str">
            <v>Putnam Golf, LLC</v>
          </cell>
        </row>
        <row r="1187">
          <cell r="A1187" t="str">
            <v>LIM Partners, LP</v>
          </cell>
          <cell r="E1187">
            <v>1185</v>
          </cell>
          <cell r="P1187" t="str">
            <v>Quad Bidco Limited</v>
          </cell>
          <cell r="Q1187" t="str">
            <v>Quad Bidco Limited</v>
          </cell>
          <cell r="S1187" t="str">
            <v>Quad Bidco Limited</v>
          </cell>
        </row>
        <row r="1188">
          <cell r="A1188" t="str">
            <v>LL Bellevue, LP</v>
          </cell>
          <cell r="E1188">
            <v>1186</v>
          </cell>
          <cell r="P1188" t="str">
            <v>Quad Holdco Limited</v>
          </cell>
          <cell r="Q1188" t="str">
            <v>Quad Holdco Limited</v>
          </cell>
          <cell r="S1188" t="str">
            <v>Quad Holdco Limited</v>
          </cell>
        </row>
        <row r="1189">
          <cell r="A1189" t="str">
            <v>LL Campbell, LP</v>
          </cell>
          <cell r="E1189">
            <v>1187</v>
          </cell>
          <cell r="P1189" t="str">
            <v>Quail Run Energy GP Holdings LLC</v>
          </cell>
          <cell r="Q1189" t="str">
            <v>Quail Run Energy GP Holdings LLC</v>
          </cell>
          <cell r="S1189" t="str">
            <v>Quail Run Energy GP Holdings LLC</v>
          </cell>
        </row>
        <row r="1190">
          <cell r="A1190" t="str">
            <v>LL Folsom, LP</v>
          </cell>
          <cell r="E1190">
            <v>1188</v>
          </cell>
          <cell r="P1190" t="str">
            <v>Quail Run Energy LLC</v>
          </cell>
          <cell r="Q1190" t="str">
            <v>Quail Run Energy LLC</v>
          </cell>
          <cell r="S1190" t="str">
            <v>Quail Run Energy LLC</v>
          </cell>
        </row>
        <row r="1191">
          <cell r="A1191" t="str">
            <v>LL GP, LLC</v>
          </cell>
          <cell r="E1191">
            <v>1189</v>
          </cell>
          <cell r="P1191" t="str">
            <v>Quail Run Energy Partners LP</v>
          </cell>
          <cell r="Q1191" t="str">
            <v>Quail Run Energy Partners LP</v>
          </cell>
          <cell r="S1191" t="str">
            <v>Quail Run Energy Partners LP</v>
          </cell>
        </row>
        <row r="1192">
          <cell r="A1192" t="str">
            <v>LL Hillsboro, LP</v>
          </cell>
          <cell r="E1192">
            <v>1190</v>
          </cell>
          <cell r="P1192" t="str">
            <v>Raceland Investments sp zoo</v>
          </cell>
          <cell r="Q1192" t="str">
            <v>Raceland Investments sp zoo</v>
          </cell>
          <cell r="S1192" t="str">
            <v>Raceland Investments sp zoo</v>
          </cell>
        </row>
        <row r="1193">
          <cell r="A1193" t="str">
            <v>LL Mezz Holdings I GP, LLC</v>
          </cell>
          <cell r="E1193">
            <v>1191</v>
          </cell>
          <cell r="P1193" t="str">
            <v>Rafael Iribarren</v>
          </cell>
          <cell r="Q1193" t="str">
            <v>Rafael Iribarren</v>
          </cell>
          <cell r="S1193" t="str">
            <v>Rafael Iribarren</v>
          </cell>
        </row>
        <row r="1194">
          <cell r="A1194" t="str">
            <v>LL Mezz Holdings I, LP</v>
          </cell>
          <cell r="E1194">
            <v>1192</v>
          </cell>
          <cell r="P1194" t="str">
            <v>RB Co-Invest SWKJ Holdings, LLC</v>
          </cell>
          <cell r="Q1194" t="str">
            <v>RB Co-Invest SWKJ Holdings, LLC</v>
          </cell>
          <cell r="S1194" t="str">
            <v>RB Co-Invest SWKJ Holdings, LLC</v>
          </cell>
        </row>
        <row r="1195">
          <cell r="A1195" t="str">
            <v>LL Mezz Holdings II GP, LLC</v>
          </cell>
          <cell r="E1195">
            <v>1193</v>
          </cell>
          <cell r="P1195" t="str">
            <v>Redroof Inn Winchester</v>
          </cell>
          <cell r="Q1195" t="str">
            <v>Redroof Inn Winchester</v>
          </cell>
          <cell r="S1195" t="str">
            <v>Redroof Inn Winchester</v>
          </cell>
        </row>
        <row r="1196">
          <cell r="A1196" t="str">
            <v>LL Mezz Holdings II, LP</v>
          </cell>
          <cell r="E1196">
            <v>1194</v>
          </cell>
          <cell r="P1196" t="str">
            <v>REGENCY HILLS CREEKSIDE CROSSING, LLC</v>
          </cell>
          <cell r="Q1196" t="str">
            <v>REGENCY HILLS CREEKSIDE CROSSING, LLC</v>
          </cell>
          <cell r="S1196" t="str">
            <v>REGENCY HILLS CREEKSIDE CROSSING, LLC</v>
          </cell>
        </row>
        <row r="1197">
          <cell r="A1197" t="str">
            <v>LL Mezz Holdings III GP, LLC</v>
          </cell>
          <cell r="E1197">
            <v>1195</v>
          </cell>
          <cell r="P1197" t="str">
            <v>RELT SPE 001 Empreendimentos Imobiliarios, Ltda.</v>
          </cell>
          <cell r="Q1197" t="str">
            <v>RELT SPE 001 Empreendimentos Imobiliarios, Ltda.</v>
          </cell>
          <cell r="S1197" t="str">
            <v>RELT SPE 001 Empreendimentos Imobiliarios, Ltda.</v>
          </cell>
        </row>
        <row r="1198">
          <cell r="A1198" t="str">
            <v>LL Mezz Holdings III, LP</v>
          </cell>
          <cell r="E1198">
            <v>1196</v>
          </cell>
          <cell r="P1198" t="str">
            <v>Renewstar, LLC</v>
          </cell>
          <cell r="Q1198" t="str">
            <v>Renewstar, LLC</v>
          </cell>
          <cell r="S1198" t="str">
            <v>Renewstar, LLC</v>
          </cell>
        </row>
        <row r="1199">
          <cell r="A1199" t="str">
            <v>LL Milpitas, LP</v>
          </cell>
          <cell r="E1199">
            <v>1197</v>
          </cell>
          <cell r="P1199" t="str">
            <v>Retail Co-Invest GP, LLC</v>
          </cell>
          <cell r="Q1199" t="str">
            <v>Retail Co-Invest GP, LLC</v>
          </cell>
          <cell r="S1199" t="str">
            <v>Retail Co-Invest GP, LLC</v>
          </cell>
        </row>
        <row r="1200">
          <cell r="A1200" t="str">
            <v>LL Pleasanton, LP</v>
          </cell>
          <cell r="E1200">
            <v>1198</v>
          </cell>
          <cell r="P1200" t="str">
            <v>Retail Co-Invest Holdings 2, LP</v>
          </cell>
          <cell r="Q1200" t="str">
            <v>Retail Co-Invest Holdings 2, LP</v>
          </cell>
          <cell r="S1200" t="str">
            <v>Retail Co-Invest Holdings 2, LP</v>
          </cell>
        </row>
        <row r="1201">
          <cell r="A1201" t="str">
            <v>LL Renton, LP</v>
          </cell>
          <cell r="E1201">
            <v>1199</v>
          </cell>
          <cell r="P1201" t="str">
            <v>Retail Co-Invest Holdings 3, LP</v>
          </cell>
          <cell r="Q1201" t="str">
            <v>Retail Co-Invest Holdings 3, LP</v>
          </cell>
          <cell r="S1201" t="str">
            <v>Retail Co-Invest Holdings 3, LP</v>
          </cell>
        </row>
        <row r="1202">
          <cell r="A1202" t="str">
            <v>LL Roseville, LP</v>
          </cell>
          <cell r="E1202">
            <v>1200</v>
          </cell>
          <cell r="P1202" t="str">
            <v>Retail Co-Invest Holdings 4, LP</v>
          </cell>
          <cell r="Q1202" t="str">
            <v>Retail Co-Invest Holdings 4, LP</v>
          </cell>
          <cell r="S1202" t="str">
            <v>Retail Co-Invest Holdings 4, LP</v>
          </cell>
        </row>
        <row r="1203">
          <cell r="A1203" t="str">
            <v>LL Sacramento, LP</v>
          </cell>
          <cell r="E1203">
            <v>1201</v>
          </cell>
          <cell r="P1203" t="str">
            <v>Retail Co-Invest Holdings L.P.</v>
          </cell>
          <cell r="Q1203" t="str">
            <v>Retail Co-Invest Holdings L.P.</v>
          </cell>
          <cell r="S1203" t="str">
            <v>Retail Co-Invest Holdings L.P.</v>
          </cell>
        </row>
        <row r="1204">
          <cell r="A1204" t="str">
            <v>LL South San Francisco, LP</v>
          </cell>
          <cell r="E1204">
            <v>1202</v>
          </cell>
          <cell r="P1204" t="str">
            <v>Retail Co-Invest REIT Manager, LLC</v>
          </cell>
          <cell r="Q1204" t="str">
            <v>Retail Co-Invest REIT Manager, LLC</v>
          </cell>
          <cell r="S1204" t="str">
            <v>Retail Co-Invest REIT Manager, LLC</v>
          </cell>
        </row>
        <row r="1205">
          <cell r="A1205" t="str">
            <v>LL Sunnyvale, LP</v>
          </cell>
          <cell r="E1205">
            <v>1203</v>
          </cell>
          <cell r="P1205" t="str">
            <v>Retail Portfolio I GP, LLC</v>
          </cell>
          <cell r="Q1205" t="str">
            <v>Retail Portfolio I GP, LLC</v>
          </cell>
          <cell r="S1205" t="str">
            <v>Retail Portfolio I GP, LLC</v>
          </cell>
        </row>
        <row r="1206">
          <cell r="A1206" t="str">
            <v>LNR ADC Ventures, LLC</v>
          </cell>
          <cell r="E1206">
            <v>1204</v>
          </cell>
          <cell r="P1206" t="str">
            <v>Retail Portfolio I, L.P.</v>
          </cell>
          <cell r="Q1206" t="str">
            <v>Retail Portfolio I, L.P.</v>
          </cell>
          <cell r="S1206" t="str">
            <v>Retail Portfolio I, L.P.</v>
          </cell>
        </row>
        <row r="1207">
          <cell r="A1207" t="str">
            <v>LNR Blount Street, LLC</v>
          </cell>
          <cell r="E1207">
            <v>1205</v>
          </cell>
          <cell r="P1207" t="str">
            <v>Retail Portfolio II, L.P.</v>
          </cell>
          <cell r="Q1207" t="str">
            <v>Retail Portfolio II, L.P.</v>
          </cell>
          <cell r="S1207" t="str">
            <v>Retail Portfolio II, L.P.</v>
          </cell>
        </row>
        <row r="1208">
          <cell r="A1208" t="str">
            <v>LNR Broadcom</v>
          </cell>
          <cell r="E1208">
            <v>1206</v>
          </cell>
          <cell r="P1208" t="str">
            <v>Richland Stryker Investment, LLC</v>
          </cell>
          <cell r="Q1208" t="str">
            <v>Richland Stryker Investment, LLC</v>
          </cell>
          <cell r="S1208" t="str">
            <v>Richland Stryker Investment, LLC</v>
          </cell>
        </row>
        <row r="1209">
          <cell r="A1209" t="str">
            <v>LNR California Investments</v>
          </cell>
          <cell r="E1209">
            <v>1207</v>
          </cell>
          <cell r="P1209" t="str">
            <v>Rimrock Owner GP, LLC</v>
          </cell>
          <cell r="Q1209" t="str">
            <v>Rimrock Owner GP, LLC</v>
          </cell>
          <cell r="S1209" t="str">
            <v>Rimrock Owner GP, LLC</v>
          </cell>
        </row>
        <row r="1210">
          <cell r="A1210" t="str">
            <v>LNR CPI Feeder MM, LLC</v>
          </cell>
          <cell r="E1210">
            <v>1208</v>
          </cell>
          <cell r="P1210" t="str">
            <v>Rimrock Owner, L.P.</v>
          </cell>
          <cell r="Q1210" t="str">
            <v>Rimrock Owner, L.P.</v>
          </cell>
          <cell r="S1210" t="str">
            <v>Rimrock Owner, L.P.</v>
          </cell>
        </row>
        <row r="1211">
          <cell r="A1211" t="str">
            <v>LNR CPI Fund GP, LLC</v>
          </cell>
          <cell r="E1211">
            <v>1209</v>
          </cell>
          <cell r="P1211" t="str">
            <v>Rimrock Retail Holdings GP, LLC</v>
          </cell>
          <cell r="Q1211" t="str">
            <v>Rimrock Retail Holdings GP, LLC</v>
          </cell>
          <cell r="S1211" t="str">
            <v>Rimrock Retail Holdings GP, LLC</v>
          </cell>
        </row>
        <row r="1212">
          <cell r="A1212" t="str">
            <v>LNR CPI Fund LP</v>
          </cell>
          <cell r="E1212">
            <v>1210</v>
          </cell>
          <cell r="P1212" t="str">
            <v>Rimrock Retail Holdings I, LLC</v>
          </cell>
          <cell r="Q1212" t="str">
            <v>Rimrock Retail Holdings I, LLC</v>
          </cell>
          <cell r="S1212" t="str">
            <v>Rimrock Retail Holdings I, LLC</v>
          </cell>
        </row>
        <row r="1213">
          <cell r="A1213" t="str">
            <v>LNR Development Prop LLC</v>
          </cell>
          <cell r="E1213">
            <v>1211</v>
          </cell>
          <cell r="P1213" t="str">
            <v>Rimrock Retail Holdings II, LLC</v>
          </cell>
          <cell r="Q1213" t="str">
            <v>Rimrock Retail Holdings II, LLC</v>
          </cell>
          <cell r="S1213" t="str">
            <v>Rimrock Retail Holdings II, LLC</v>
          </cell>
        </row>
        <row r="1214">
          <cell r="A1214" t="str">
            <v>LNR Fontana, Inc.</v>
          </cell>
          <cell r="E1214">
            <v>1212</v>
          </cell>
          <cell r="P1214" t="str">
            <v>Rimrock Retail Holdings, L.P.</v>
          </cell>
          <cell r="Q1214" t="str">
            <v>Rimrock Retail Holdings, L.P.</v>
          </cell>
          <cell r="S1214" t="str">
            <v>Rimrock Retail Holdings, L.P.</v>
          </cell>
        </row>
        <row r="1215">
          <cell r="A1215" t="str">
            <v>LNR FPDP LLC</v>
          </cell>
          <cell r="E1215">
            <v>1213</v>
          </cell>
          <cell r="P1215" t="str">
            <v>Ritchie Holdings Lux Sarl</v>
          </cell>
          <cell r="Q1215" t="str">
            <v>Ritchie Holdings Lux Sarl</v>
          </cell>
          <cell r="S1215" t="str">
            <v>Ritchie Holdings Lux Sarl</v>
          </cell>
        </row>
        <row r="1216">
          <cell r="A1216" t="str">
            <v>LNR HF II, LLC</v>
          </cell>
          <cell r="E1216">
            <v>1214</v>
          </cell>
          <cell r="P1216" t="str">
            <v>Ritchie Investments Lux Sarl</v>
          </cell>
          <cell r="Q1216" t="str">
            <v>Ritchie Investments Lux Sarl</v>
          </cell>
          <cell r="S1216" t="str">
            <v>Ritchie Investments Lux Sarl</v>
          </cell>
        </row>
        <row r="1217">
          <cell r="A1217" t="str">
            <v>LNR Kearny Mesa Inc - SD Spect</v>
          </cell>
          <cell r="E1217">
            <v>1215</v>
          </cell>
          <cell r="P1217" t="str">
            <v>Ritchie Sub-Investments Lux Sarl</v>
          </cell>
          <cell r="Q1217" t="str">
            <v>Ritchie Sub-Investments Lux Sarl</v>
          </cell>
          <cell r="S1217" t="str">
            <v>Ritchie Sub-Investments Lux Sarl</v>
          </cell>
        </row>
        <row r="1218">
          <cell r="A1218" t="str">
            <v>LNR Lakeside Business Pk Prtns</v>
          </cell>
          <cell r="E1218">
            <v>1216</v>
          </cell>
          <cell r="P1218" t="str">
            <v>RIVERSTAR HOLDINGS, LLC</v>
          </cell>
          <cell r="Q1218" t="str">
            <v>RIVERSTAR HOLDINGS, LLC</v>
          </cell>
          <cell r="S1218" t="str">
            <v>RIVERSTAR HOLDINGS, LLC</v>
          </cell>
        </row>
        <row r="1219">
          <cell r="A1219" t="str">
            <v>LNR LW Nevada Assets, Inc</v>
          </cell>
          <cell r="E1219">
            <v>1217</v>
          </cell>
          <cell r="P1219" t="str">
            <v>Robert M. Beren Revocable Trust</v>
          </cell>
          <cell r="Q1219" t="str">
            <v>Robert M. Beren Revocable Trust</v>
          </cell>
          <cell r="S1219" t="str">
            <v>Robert M. Beren Revocable Trust</v>
          </cell>
        </row>
        <row r="1220">
          <cell r="A1220" t="str">
            <v>LNR MBV I LLC</v>
          </cell>
          <cell r="E1220">
            <v>1218</v>
          </cell>
          <cell r="P1220" t="str">
            <v>Rome Holdco Limited</v>
          </cell>
          <cell r="Q1220" t="str">
            <v>Rome Holdco Limited</v>
          </cell>
          <cell r="S1220" t="str">
            <v>Rome Holdco Limited</v>
          </cell>
        </row>
        <row r="1221">
          <cell r="A1221" t="str">
            <v>LNR Painted Prairie, LLC</v>
          </cell>
          <cell r="E1221">
            <v>1219</v>
          </cell>
          <cell r="P1221" t="str">
            <v>Rome Investco Limited</v>
          </cell>
          <cell r="Q1221" t="str">
            <v>Rome Investco Limited</v>
          </cell>
          <cell r="S1221" t="str">
            <v>Rome Investco Limited</v>
          </cell>
        </row>
        <row r="1222">
          <cell r="A1222" t="str">
            <v>LNR Partners of LA - WS</v>
          </cell>
          <cell r="E1222">
            <v>1220</v>
          </cell>
          <cell r="P1222" t="str">
            <v>ROOSEVELT COLLECTION RESIDENITAL I OWNER LLC</v>
          </cell>
          <cell r="Q1222" t="str">
            <v>ROOSEVELT COLLECTION RESIDENITAL I OWNER LLC</v>
          </cell>
          <cell r="S1222" t="str">
            <v>ROOSEVELT COLLECTION RESIDENITAL I OWNER LLC</v>
          </cell>
        </row>
        <row r="1223">
          <cell r="A1223" t="str">
            <v>LNR Platinum Stadium, LLC</v>
          </cell>
          <cell r="E1223">
            <v>1221</v>
          </cell>
          <cell r="P1223" t="str">
            <v>ROOSEVELT WELLS SBI, LLC</v>
          </cell>
          <cell r="Q1223" t="str">
            <v>ROOSEVELT WELLS SBI, LLC</v>
          </cell>
          <cell r="S1223" t="str">
            <v>ROOSEVELT WELLS SBI, LLC</v>
          </cell>
        </row>
        <row r="1224">
          <cell r="A1224" t="str">
            <v>LNR Platinum Triangle, LLC</v>
          </cell>
          <cell r="E1224">
            <v>1222</v>
          </cell>
          <cell r="P1224" t="str">
            <v>Roxburghe Hotel Operations Limited</v>
          </cell>
          <cell r="Q1224" t="str">
            <v>Roxburghe Hotel Operations Limited</v>
          </cell>
          <cell r="S1224" t="str">
            <v>Roxburghe Hotel Operations Limited</v>
          </cell>
        </row>
        <row r="1225">
          <cell r="A1225" t="str">
            <v>LNR Prop Held Leg Rep Elim</v>
          </cell>
          <cell r="E1225">
            <v>1223</v>
          </cell>
          <cell r="P1225" t="str">
            <v>Roxburghe Investments Lux Sarl</v>
          </cell>
          <cell r="Q1225" t="str">
            <v>Roxburghe Investments Lux Sarl</v>
          </cell>
          <cell r="S1225" t="str">
            <v>Roxburghe Investments Lux Sarl</v>
          </cell>
        </row>
        <row r="1226">
          <cell r="A1226" t="str">
            <v>LNR Riverside II, LLC</v>
          </cell>
          <cell r="E1226">
            <v>1224</v>
          </cell>
          <cell r="P1226" t="str">
            <v>RSW Brazil 1, LP</v>
          </cell>
          <cell r="Q1226" t="str">
            <v>RSW Brazil 1, LP</v>
          </cell>
          <cell r="S1226" t="str">
            <v>RSW Brazil 1, LP</v>
          </cell>
        </row>
        <row r="1227">
          <cell r="A1227" t="str">
            <v>LNR Riverside Land, Inc.</v>
          </cell>
          <cell r="E1227">
            <v>1225</v>
          </cell>
          <cell r="P1227" t="str">
            <v>S &amp; S GP Interests II, LLC</v>
          </cell>
          <cell r="Q1227" t="str">
            <v>S &amp; S GP Interests II, LLC</v>
          </cell>
          <cell r="S1227" t="str">
            <v>S &amp; S GP Interests II, LLC</v>
          </cell>
        </row>
        <row r="1228">
          <cell r="A1228" t="str">
            <v>LNR Riverside LLC</v>
          </cell>
          <cell r="E1228">
            <v>1226</v>
          </cell>
          <cell r="P1228" t="str">
            <v>S &amp; S LP Interests II, LLC</v>
          </cell>
          <cell r="Q1228" t="str">
            <v>S &amp; S LP Interests II, LLC</v>
          </cell>
          <cell r="S1228" t="str">
            <v>S &amp; S LP Interests II, LLC</v>
          </cell>
        </row>
        <row r="1229">
          <cell r="A1229" t="str">
            <v>LNR Shelf I Inc - Texaco</v>
          </cell>
          <cell r="E1229">
            <v>1227</v>
          </cell>
          <cell r="P1229" t="str">
            <v>S.I. Co-Invest Holdings, LLC</v>
          </cell>
          <cell r="Q1229" t="str">
            <v>S.I. Co-Invest Holdings, LLC</v>
          </cell>
          <cell r="S1229" t="str">
            <v>S.I. Co-Invest Holdings, LLC</v>
          </cell>
        </row>
        <row r="1230">
          <cell r="A1230" t="str">
            <v>LNR South Shore, LLC</v>
          </cell>
          <cell r="E1230">
            <v>1228</v>
          </cell>
          <cell r="P1230" t="str">
            <v>S.I./SOF-VIII Holdings, LLC</v>
          </cell>
          <cell r="Q1230" t="str">
            <v>S.I./SOF-VIII Holdings, LLC</v>
          </cell>
          <cell r="S1230" t="str">
            <v>S.I./SOF-VIII Holdings, LLC</v>
          </cell>
        </row>
        <row r="1231">
          <cell r="A1231" t="str">
            <v>LNR Western Properties, Inc.</v>
          </cell>
          <cell r="E1231">
            <v>1229</v>
          </cell>
          <cell r="P1231" t="str">
            <v>S/K Cabo San Lucas Holdings, LLC</v>
          </cell>
          <cell r="Q1231" t="str">
            <v>S/K Cabo San Lucas Holdings, LLC</v>
          </cell>
          <cell r="S1231" t="str">
            <v>S/K Cabo San Lucas Holdings, LLC</v>
          </cell>
        </row>
        <row r="1232">
          <cell r="A1232" t="str">
            <v>LNR-Lennar Brannan Street, LLC</v>
          </cell>
          <cell r="E1232">
            <v>1230</v>
          </cell>
          <cell r="P1232" t="str">
            <v>S/K Cabo San Lucas Holdings, LLC (as of 10/12/2015)</v>
          </cell>
          <cell r="Q1232" t="str">
            <v>S/K Cabo San Lucas Holdings, LLC (as of 10/12/2015)</v>
          </cell>
          <cell r="S1232" t="str">
            <v>S/K Cabo San Lucas Holdings, LLC (as of 10/12/2015)</v>
          </cell>
        </row>
        <row r="1233">
          <cell r="A1233" t="str">
            <v>LNR-LYND MBV, LLC</v>
          </cell>
          <cell r="E1233">
            <v>1231</v>
          </cell>
          <cell r="P1233" t="str">
            <v>Saint-Emilion SNC</v>
          </cell>
          <cell r="Q1233" t="str">
            <v>Saint-Emilion SNC</v>
          </cell>
          <cell r="S1233" t="str">
            <v>Saint-Emilion SNC</v>
          </cell>
        </row>
        <row r="1234">
          <cell r="A1234" t="str">
            <v>Lofts on Hulen</v>
          </cell>
          <cell r="E1234">
            <v>1232</v>
          </cell>
          <cell r="P1234" t="str">
            <v>Sam-Greenwich Employees</v>
          </cell>
          <cell r="Q1234" t="str">
            <v>Sam-Greenwich Employees</v>
          </cell>
          <cell r="S1234" t="str">
            <v>Sam-Greenwich Employees</v>
          </cell>
        </row>
        <row r="1235">
          <cell r="A1235" t="str">
            <v>LSH 1250 Sadler Drive, LP</v>
          </cell>
          <cell r="E1235">
            <v>1233</v>
          </cell>
          <cell r="P1235" t="str">
            <v>Sam-Las Vegas, Nevada</v>
          </cell>
          <cell r="Q1235" t="str">
            <v>Sam-Las Vegas, Nevada</v>
          </cell>
          <cell r="S1235" t="str">
            <v>Sam-Las Vegas, Nevada</v>
          </cell>
        </row>
        <row r="1236">
          <cell r="A1236" t="str">
            <v>LSH 1601 SW 51st Terrace, LP</v>
          </cell>
          <cell r="E1236">
            <v>1234</v>
          </cell>
          <cell r="P1236" t="str">
            <v>San Francisco Aquisition Division</v>
          </cell>
          <cell r="Q1236" t="str">
            <v>San Francisco Aquisition Division</v>
          </cell>
          <cell r="S1236" t="str">
            <v>San Francisco Aquisition Division</v>
          </cell>
        </row>
        <row r="1237">
          <cell r="A1237" t="str">
            <v>LSH 211 North Avenue, LP</v>
          </cell>
          <cell r="E1237">
            <v>1235</v>
          </cell>
          <cell r="P1237" t="str">
            <v>San Francisco SAM costs</v>
          </cell>
          <cell r="Q1237" t="str">
            <v>San Francisco SAM costs</v>
          </cell>
          <cell r="S1237" t="str">
            <v>San Francisco SAM costs</v>
          </cell>
        </row>
        <row r="1238">
          <cell r="A1238" t="str">
            <v>LSH 2900 Old 63 South, LP</v>
          </cell>
          <cell r="E1238">
            <v>1236</v>
          </cell>
          <cell r="P1238" t="str">
            <v>Sankaty Star Sarl</v>
          </cell>
          <cell r="Q1238" t="str">
            <v>Sankaty Star Sarl</v>
          </cell>
          <cell r="S1238" t="str">
            <v>Sankaty Star Sarl</v>
          </cell>
        </row>
        <row r="1239">
          <cell r="A1239" t="str">
            <v>Lux 16 Starlight EUR Sarl</v>
          </cell>
          <cell r="E1239">
            <v>1237</v>
          </cell>
          <cell r="P1239" t="str">
            <v>SBF New York LLC</v>
          </cell>
          <cell r="Q1239" t="str">
            <v>SBF New York LLC</v>
          </cell>
          <cell r="S1239" t="str">
            <v>SBF New York LLC</v>
          </cell>
        </row>
        <row r="1240">
          <cell r="A1240" t="str">
            <v>Lux 18 Starlight EUR sarl</v>
          </cell>
          <cell r="E1240">
            <v>1238</v>
          </cell>
          <cell r="P1240" t="str">
            <v>SBFH Holdco LLC</v>
          </cell>
          <cell r="Q1240" t="str">
            <v>SBFH Holdco LLC</v>
          </cell>
          <cell r="S1240" t="str">
            <v>SBFH Holdco LLC</v>
          </cell>
        </row>
        <row r="1241">
          <cell r="A1241" t="str">
            <v>Lux 20 Starlight GBP Sarl</v>
          </cell>
          <cell r="E1241">
            <v>1239</v>
          </cell>
          <cell r="P1241" t="str">
            <v>SBI GENERAL PORTFOLIO OWNER LLC</v>
          </cell>
          <cell r="Q1241" t="str">
            <v>SBI GENERAL PORTFOLIO OWNER LLC</v>
          </cell>
          <cell r="S1241" t="str">
            <v>SBI GENERAL PORTFOLIO OWNER LLC</v>
          </cell>
        </row>
        <row r="1242">
          <cell r="A1242" t="str">
            <v>Lux 26 Starlight EUR Sarl</v>
          </cell>
          <cell r="E1242">
            <v>1240</v>
          </cell>
          <cell r="P1242" t="str">
            <v>SBI MEDINA WILLIO LLC</v>
          </cell>
          <cell r="Q1242" t="str">
            <v>SBI MEDINA WILLIO LLC</v>
          </cell>
          <cell r="S1242" t="str">
            <v>SBI MEDINA WILLIO LLC</v>
          </cell>
        </row>
        <row r="1243">
          <cell r="A1243" t="str">
            <v>Lux 27 Starlight EUR Sarl</v>
          </cell>
          <cell r="E1243">
            <v>1241</v>
          </cell>
          <cell r="P1243" t="str">
            <v>SBI PLEASANT PRAIRIE WI LLC</v>
          </cell>
          <cell r="Q1243" t="str">
            <v>SBI PLEASANT PRAIRIE WI LLC</v>
          </cell>
          <cell r="S1243" t="str">
            <v>SBI PLEASANT PRAIRIE WI LLC</v>
          </cell>
        </row>
        <row r="1244">
          <cell r="A1244" t="str">
            <v>Lux 30 Starlight EUR Sarl</v>
          </cell>
          <cell r="E1244">
            <v>1242</v>
          </cell>
          <cell r="P1244" t="str">
            <v>SC Waterford Fall Creek Owner GP, LLC</v>
          </cell>
          <cell r="Q1244" t="str">
            <v>SC Waterford Fall Creek Owner GP, LLC</v>
          </cell>
          <cell r="S1244" t="str">
            <v>SC Waterford Fall Creek Owner GP, LLC</v>
          </cell>
        </row>
        <row r="1245">
          <cell r="A1245" t="str">
            <v>Lux 33 Starlight EUR Sarl</v>
          </cell>
          <cell r="E1245">
            <v>1243</v>
          </cell>
          <cell r="P1245" t="str">
            <v>SC Waterford Fall Creek Owner, LP</v>
          </cell>
          <cell r="Q1245" t="str">
            <v>SC Waterford Fall Creek Owner, LP</v>
          </cell>
          <cell r="S1245" t="str">
            <v>SC Waterford Fall Creek Owner, LP</v>
          </cell>
        </row>
        <row r="1246">
          <cell r="A1246" t="str">
            <v>Lux 35 Starlight EUR Sarl</v>
          </cell>
          <cell r="E1246">
            <v>1244</v>
          </cell>
          <cell r="P1246" t="str">
            <v>SC Waterford Fall Creek, LP</v>
          </cell>
          <cell r="Q1246" t="str">
            <v>SC Waterford Fall Creek, LP</v>
          </cell>
          <cell r="S1246" t="str">
            <v>SC Waterford Fall Creek, LP</v>
          </cell>
        </row>
        <row r="1247">
          <cell r="A1247" t="str">
            <v>Lux 36 Starlight GBP Sarl</v>
          </cell>
          <cell r="E1247">
            <v>1245</v>
          </cell>
          <cell r="P1247" t="str">
            <v>SCBO local activity</v>
          </cell>
          <cell r="Q1247" t="str">
            <v>SCBO local activity</v>
          </cell>
          <cell r="S1247" t="str">
            <v>SCBO local activity</v>
          </cell>
        </row>
        <row r="1248">
          <cell r="A1248" t="str">
            <v>Lux 38 Starlight EUR Sarl</v>
          </cell>
          <cell r="E1248">
            <v>1246</v>
          </cell>
          <cell r="P1248" t="str">
            <v>SCG 2013 - CWP HOTEL ISSUER INC.</v>
          </cell>
          <cell r="Q1248" t="str">
            <v>SCG 2013 - CWP HOTEL ISSUER INC.</v>
          </cell>
          <cell r="S1248" t="str">
            <v>SCG 2013 - CWP HOTEL ISSUER INC.</v>
          </cell>
        </row>
        <row r="1249">
          <cell r="A1249" t="str">
            <v>Lux 41 Starlight EUR Sarl</v>
          </cell>
          <cell r="E1249">
            <v>1247</v>
          </cell>
          <cell r="P1249" t="str">
            <v>SCG 2013 - CWP HOTEL LENDER INC.</v>
          </cell>
          <cell r="Q1249" t="str">
            <v>SCG 2013 - CWP HOTEL LENDER INC.</v>
          </cell>
          <cell r="S1249" t="str">
            <v>SCG 2013 - CWP HOTEL LENDER INC.</v>
          </cell>
        </row>
        <row r="1250">
          <cell r="A1250" t="str">
            <v>LWHP3 Poland SP. Zoo</v>
          </cell>
          <cell r="E1250">
            <v>1248</v>
          </cell>
          <cell r="P1250" t="str">
            <v>SCG 591 W. Putnam, LLC</v>
          </cell>
          <cell r="Q1250" t="str">
            <v>SCG 591 W. Putnam, LLC</v>
          </cell>
          <cell r="S1250" t="str">
            <v>SCG 591 W. Putnam, LLC</v>
          </cell>
        </row>
        <row r="1251">
          <cell r="A1251" t="str">
            <v>LWHP4 Poland SP Zoo</v>
          </cell>
          <cell r="E1251">
            <v>1249</v>
          </cell>
          <cell r="P1251" t="str">
            <v>SCG Acquisitions</v>
          </cell>
          <cell r="Q1251" t="str">
            <v>SCG Acquisitions</v>
          </cell>
          <cell r="S1251" t="str">
            <v>SCG Acquisitions</v>
          </cell>
        </row>
        <row r="1252">
          <cell r="A1252" t="str">
            <v>LWHP5 Poland SP Zoo</v>
          </cell>
          <cell r="E1252">
            <v>1250</v>
          </cell>
          <cell r="P1252" t="str">
            <v>SCG Aquarius BV</v>
          </cell>
          <cell r="Q1252" t="str">
            <v>SCG Aquarius BV</v>
          </cell>
          <cell r="S1252" t="str">
            <v>SCG Aquarius BV</v>
          </cell>
        </row>
        <row r="1253">
          <cell r="A1253" t="str">
            <v>LWIH Prop Holdings Poland Sp Zoo</v>
          </cell>
          <cell r="E1253">
            <v>1251</v>
          </cell>
          <cell r="P1253" t="str">
            <v>SCG Aquarius Calgary Hotel Inc</v>
          </cell>
          <cell r="Q1253" t="str">
            <v>SCG Aquarius Calgary Hotel Inc</v>
          </cell>
          <cell r="S1253" t="str">
            <v>SCG Aquarius Calgary Hotel Inc</v>
          </cell>
        </row>
        <row r="1254">
          <cell r="A1254" t="str">
            <v>LWIH Property Holdings Poland SP Zoo</v>
          </cell>
          <cell r="E1254">
            <v>1252</v>
          </cell>
          <cell r="P1254" t="str">
            <v>SCG Aquarius Canadian Hotels, LP</v>
          </cell>
          <cell r="Q1254" t="str">
            <v>SCG Aquarius Canadian Hotels, LP</v>
          </cell>
          <cell r="S1254" t="str">
            <v>SCG Aquarius Canadian Hotels, LP</v>
          </cell>
        </row>
        <row r="1255">
          <cell r="A1255" t="str">
            <v>LWP3 Poland Sp Zoo</v>
          </cell>
          <cell r="E1255">
            <v>1253</v>
          </cell>
          <cell r="P1255" t="str">
            <v>SCG Aquarius Cooperatief UA</v>
          </cell>
          <cell r="Q1255" t="str">
            <v>SCG Aquarius Cooperatief UA</v>
          </cell>
          <cell r="S1255" t="str">
            <v>SCG Aquarius Cooperatief UA</v>
          </cell>
        </row>
        <row r="1256">
          <cell r="A1256" t="str">
            <v>LWPH5 Poland Sp Zoo</v>
          </cell>
          <cell r="E1256">
            <v>1254</v>
          </cell>
          <cell r="P1256" t="str">
            <v>SCG Aquarius Edmonton Hotel Inc</v>
          </cell>
          <cell r="Q1256" t="str">
            <v>SCG Aquarius Edmonton Hotel Inc</v>
          </cell>
          <cell r="S1256" t="str">
            <v>SCG Aquarius Edmonton Hotel Inc</v>
          </cell>
        </row>
        <row r="1257">
          <cell r="A1257" t="str">
            <v>Magazine Gardens East, LP</v>
          </cell>
          <cell r="E1257">
            <v>1255</v>
          </cell>
          <cell r="P1257" t="str">
            <v>SCG Aquarius Hotel GP Owner Inc</v>
          </cell>
          <cell r="Q1257" t="str">
            <v>SCG Aquarius Hotel GP Owner Inc</v>
          </cell>
          <cell r="S1257" t="str">
            <v>SCG Aquarius Hotel GP Owner Inc</v>
          </cell>
        </row>
        <row r="1258">
          <cell r="A1258" t="str">
            <v>Magazine Heron's Run, LP</v>
          </cell>
          <cell r="E1258">
            <v>1256</v>
          </cell>
          <cell r="P1258" t="str">
            <v>SCG Aquarius Ottawa Hotel Inc</v>
          </cell>
          <cell r="Q1258" t="str">
            <v>SCG Aquarius Ottawa Hotel Inc</v>
          </cell>
          <cell r="S1258" t="str">
            <v>SCG Aquarius Ottawa Hotel Inc</v>
          </cell>
        </row>
        <row r="1259">
          <cell r="A1259" t="str">
            <v>Magazine Kirkman, LP</v>
          </cell>
          <cell r="E1259">
            <v>1257</v>
          </cell>
          <cell r="P1259" t="str">
            <v>SCG Aquarius Subco, LLC</v>
          </cell>
          <cell r="Q1259" t="str">
            <v>SCG Aquarius Subco, LLC</v>
          </cell>
          <cell r="S1259" t="str">
            <v>SCG Aquarius Subco, LLC</v>
          </cell>
        </row>
        <row r="1260">
          <cell r="A1260" t="str">
            <v>Magazine McIntosh, LP</v>
          </cell>
          <cell r="E1260">
            <v>1258</v>
          </cell>
          <cell r="P1260" t="str">
            <v>SCG Aquarius Toronto Hotel Inc</v>
          </cell>
          <cell r="Q1260" t="str">
            <v>SCG Aquarius Toronto Hotel Inc</v>
          </cell>
          <cell r="S1260" t="str">
            <v>SCG Aquarius Toronto Hotel Inc</v>
          </cell>
        </row>
        <row r="1261">
          <cell r="A1261" t="str">
            <v>Magazine Perico, LP</v>
          </cell>
          <cell r="E1261">
            <v>1259</v>
          </cell>
          <cell r="P1261" t="str">
            <v>SCG Aquarius Vancouver Hotel Inc</v>
          </cell>
          <cell r="Q1261" t="str">
            <v>SCG Aquarius Vancouver Hotel Inc</v>
          </cell>
          <cell r="S1261" t="str">
            <v>SCG Aquarius Vancouver Hotel Inc</v>
          </cell>
        </row>
        <row r="1262">
          <cell r="A1262" t="str">
            <v>Magazine Portfolio Holdings, LLC</v>
          </cell>
          <cell r="E1262">
            <v>1260</v>
          </cell>
          <cell r="P1262" t="str">
            <v>SCG Brazil (USD) Operations</v>
          </cell>
          <cell r="Q1262" t="str">
            <v>SCG Brazil (USD) Operations</v>
          </cell>
          <cell r="S1262" t="str">
            <v>SCG Brazil (USD) Operations</v>
          </cell>
        </row>
        <row r="1263">
          <cell r="A1263" t="str">
            <v>Magazine Twelve Oaks, LP</v>
          </cell>
          <cell r="E1263">
            <v>1261</v>
          </cell>
          <cell r="P1263" t="str">
            <v>SCG BRAZIL CO-INVEST GP, LLC</v>
          </cell>
          <cell r="Q1263" t="str">
            <v>SCG BRAZIL CO-INVEST GP, LLC</v>
          </cell>
          <cell r="S1263" t="str">
            <v>SCG BRAZIL CO-INVEST GP, LLC</v>
          </cell>
        </row>
        <row r="1264">
          <cell r="A1264" t="str">
            <v>Magazine Windmere Lakes, LP</v>
          </cell>
          <cell r="E1264">
            <v>1262</v>
          </cell>
          <cell r="P1264" t="str">
            <v>SCG Budget Development SP Zoo</v>
          </cell>
          <cell r="Q1264" t="str">
            <v>SCG Budget Development SP Zoo</v>
          </cell>
          <cell r="S1264" t="str">
            <v>SCG Budget Development SP Zoo</v>
          </cell>
        </row>
        <row r="1265">
          <cell r="A1265" t="str">
            <v>Mah-Lep Invvestissements SARL</v>
          </cell>
          <cell r="E1265">
            <v>1263</v>
          </cell>
          <cell r="P1265" t="str">
            <v>SCG Budget Investment Holdings SARL</v>
          </cell>
          <cell r="Q1265" t="str">
            <v>SCG Budget Investment Holdings SARL</v>
          </cell>
          <cell r="S1265" t="str">
            <v>SCG Budget Investment Holdings SARL</v>
          </cell>
        </row>
        <row r="1266">
          <cell r="A1266" t="str">
            <v>Main Lodge Red Mammoth</v>
          </cell>
          <cell r="E1266">
            <v>1264</v>
          </cell>
          <cell r="P1266" t="str">
            <v>SCG Canadian Hotel Holdings Lux SARL</v>
          </cell>
          <cell r="Q1266" t="str">
            <v>SCG Canadian Hotel Holdings Lux SARL</v>
          </cell>
          <cell r="S1266" t="str">
            <v>SCG Canadian Hotel Holdings Lux SARL</v>
          </cell>
        </row>
        <row r="1267">
          <cell r="A1267" t="str">
            <v>Mammoth Bridges Development Company, LLC</v>
          </cell>
          <cell r="E1267">
            <v>1265</v>
          </cell>
          <cell r="P1267" t="str">
            <v>SCG Canadian Hotel Investments Lux SARL</v>
          </cell>
          <cell r="Q1267" t="str">
            <v>SCG Canadian Hotel Investments Lux SARL</v>
          </cell>
          <cell r="S1267" t="str">
            <v>SCG Canadian Hotel Investments Lux SARL</v>
          </cell>
        </row>
        <row r="1268">
          <cell r="A1268" t="str">
            <v>Mammoth Mezz Holdings LLC</v>
          </cell>
          <cell r="E1268">
            <v>1266</v>
          </cell>
          <cell r="P1268" t="str">
            <v>SCG Canadian Hotel Management GP, LLC</v>
          </cell>
          <cell r="Q1268" t="str">
            <v>SCG Canadian Hotel Management GP, LLC</v>
          </cell>
          <cell r="S1268" t="str">
            <v>SCG Canadian Hotel Management GP, LLC</v>
          </cell>
        </row>
        <row r="1269">
          <cell r="A1269" t="str">
            <v>Mammoth Mezz Owner LLC</v>
          </cell>
          <cell r="E1269">
            <v>1267</v>
          </cell>
          <cell r="P1269" t="str">
            <v>SCG Canadian Hotel Management, LP</v>
          </cell>
          <cell r="Q1269" t="str">
            <v>SCG Canadian Hotel Management, LP</v>
          </cell>
          <cell r="S1269" t="str">
            <v>SCG Canadian Hotel Management, LP</v>
          </cell>
        </row>
        <row r="1270">
          <cell r="A1270" t="str">
            <v>Mammoth Resorts, LLC</v>
          </cell>
          <cell r="E1270">
            <v>1268</v>
          </cell>
          <cell r="P1270" t="str">
            <v>SCG Core Management, LP</v>
          </cell>
          <cell r="Q1270" t="str">
            <v>SCG Core Management, LP</v>
          </cell>
          <cell r="S1270" t="str">
            <v>SCG Core Management, LP</v>
          </cell>
        </row>
        <row r="1271">
          <cell r="A1271" t="str">
            <v>Maple-SOF Co-Invest, LP</v>
          </cell>
          <cell r="E1271">
            <v>1269</v>
          </cell>
          <cell r="P1271" t="str">
            <v>SCG Core-Plus Retail Fund, LP</v>
          </cell>
          <cell r="Q1271" t="str">
            <v>SCG Core-Plus Retail Fund, LP</v>
          </cell>
          <cell r="S1271" t="str">
            <v>SCG Core-Plus Retail Fund, LP</v>
          </cell>
        </row>
        <row r="1272">
          <cell r="A1272" t="str">
            <v>Maple-SOF Co-Invest GP, LLC</v>
          </cell>
          <cell r="E1272">
            <v>1270</v>
          </cell>
          <cell r="P1272" t="str">
            <v>SCG Euro Eco Sarl</v>
          </cell>
          <cell r="Q1272" t="str">
            <v>SCG Euro Eco Sarl</v>
          </cell>
          <cell r="S1272" t="str">
            <v>SCG Euro Eco Sarl</v>
          </cell>
        </row>
        <row r="1273">
          <cell r="A1273" t="str">
            <v>Maple Co-Invest Management LP</v>
          </cell>
          <cell r="E1273">
            <v>1271</v>
          </cell>
          <cell r="P1273" t="str">
            <v>SCG Holdings I, LLC</v>
          </cell>
          <cell r="Q1273" t="str">
            <v>SCG Holdings I, LLC</v>
          </cell>
          <cell r="S1273" t="str">
            <v>SCG Holdings I, LLC</v>
          </cell>
        </row>
        <row r="1274">
          <cell r="A1274" t="str">
            <v>Maple MAR Co-Invest, LLC</v>
          </cell>
          <cell r="E1274">
            <v>1272</v>
          </cell>
          <cell r="P1274" t="str">
            <v>SCG Hotel CLP Management ULC</v>
          </cell>
          <cell r="Q1274" t="str">
            <v>SCG Hotel CLP Management ULC</v>
          </cell>
          <cell r="S1274" t="str">
            <v>SCG Hotel CLP Management ULC</v>
          </cell>
        </row>
        <row r="1275">
          <cell r="A1275" t="str">
            <v>Marco DM Holdings, LLC</v>
          </cell>
          <cell r="E1275">
            <v>1273</v>
          </cell>
          <cell r="P1275" t="str">
            <v>SCG Hotel Holdings Lux SARL</v>
          </cell>
          <cell r="Q1275" t="str">
            <v>SCG Hotel Holdings Lux SARL</v>
          </cell>
          <cell r="S1275" t="str">
            <v>SCG Hotel Holdings Lux SARL</v>
          </cell>
        </row>
        <row r="1276">
          <cell r="A1276" t="str">
            <v>Marcus Hook 50 GP, LLC</v>
          </cell>
          <cell r="E1276">
            <v>1274</v>
          </cell>
          <cell r="P1276" t="str">
            <v>SCG Hotel Investments Lux SARL</v>
          </cell>
          <cell r="Q1276" t="str">
            <v>SCG Hotel Investments Lux SARL</v>
          </cell>
          <cell r="S1276" t="str">
            <v>SCG Hotel Investments Lux SARL</v>
          </cell>
        </row>
        <row r="1277">
          <cell r="A1277" t="str">
            <v>Marcus Hook 50 LP</v>
          </cell>
          <cell r="E1277">
            <v>1275</v>
          </cell>
          <cell r="P1277" t="str">
            <v>SCG Hotel Management, LLC</v>
          </cell>
          <cell r="Q1277" t="str">
            <v>SCG Hotel Management, LLC</v>
          </cell>
          <cell r="S1277" t="str">
            <v>SCG Hotel Management, LLC</v>
          </cell>
        </row>
        <row r="1278">
          <cell r="A1278" t="str">
            <v>Marcus Hook 50 LP, LLC</v>
          </cell>
          <cell r="E1278">
            <v>1276</v>
          </cell>
          <cell r="P1278" t="str">
            <v>SCG India Investment I</v>
          </cell>
          <cell r="Q1278" t="str">
            <v>SCG India Investment I</v>
          </cell>
          <cell r="S1278" t="str">
            <v>SCG India Investment I</v>
          </cell>
        </row>
        <row r="1279">
          <cell r="A1279" t="str">
            <v>Marcus Hook Energy GP LLC</v>
          </cell>
          <cell r="E1279">
            <v>1277</v>
          </cell>
          <cell r="P1279" t="str">
            <v>SCG India Investment II</v>
          </cell>
          <cell r="Q1279" t="str">
            <v>SCG India Investment II</v>
          </cell>
          <cell r="S1279" t="str">
            <v>SCG India Investment II</v>
          </cell>
        </row>
        <row r="1280">
          <cell r="A1280" t="str">
            <v>Marcus Hook Energy LP</v>
          </cell>
          <cell r="E1280">
            <v>1278</v>
          </cell>
          <cell r="P1280" t="str">
            <v>SCG India Mauritius I Holdco</v>
          </cell>
          <cell r="Q1280" t="str">
            <v>SCG India Mauritius I Holdco</v>
          </cell>
          <cell r="S1280" t="str">
            <v>SCG India Mauritius I Holdco</v>
          </cell>
        </row>
        <row r="1281">
          <cell r="A1281" t="str">
            <v>Marcus Hook Energy LP LLC</v>
          </cell>
          <cell r="E1281">
            <v>1279</v>
          </cell>
          <cell r="P1281" t="str">
            <v>SCG INDIA MAURITIUS II HOLDCO</v>
          </cell>
          <cell r="Q1281" t="str">
            <v>SCG INDIA MAURITIUS II HOLDCO</v>
          </cell>
          <cell r="S1281" t="str">
            <v>SCG INDIA MAURITIUS II HOLDCO</v>
          </cell>
        </row>
        <row r="1282">
          <cell r="A1282" t="str">
            <v>Margaritaville Hollywood Beach Resort GP, LLC</v>
          </cell>
          <cell r="E1282">
            <v>1280</v>
          </cell>
          <cell r="P1282" t="str">
            <v>SCG INDIA REAL ESTATE I</v>
          </cell>
          <cell r="Q1282" t="str">
            <v>SCG INDIA REAL ESTATE I</v>
          </cell>
          <cell r="S1282" t="str">
            <v>SCG INDIA REAL ESTATE I</v>
          </cell>
        </row>
        <row r="1283">
          <cell r="A1283" t="str">
            <v>Margaritaville Hollywood Beach Resort, LP</v>
          </cell>
          <cell r="E1283">
            <v>1281</v>
          </cell>
          <cell r="P1283" t="str">
            <v>SCG INDIA REAL ESTATE II</v>
          </cell>
          <cell r="Q1283" t="str">
            <v>SCG INDIA REAL ESTATE II</v>
          </cell>
          <cell r="S1283" t="str">
            <v>SCG INDIA REAL ESTATE II</v>
          </cell>
        </row>
        <row r="1284">
          <cell r="A1284" t="str">
            <v>MARSHALL CASS, LLC</v>
          </cell>
          <cell r="E1284">
            <v>1282</v>
          </cell>
          <cell r="P1284" t="str">
            <v>SCG RE Infrastructure, LLC</v>
          </cell>
          <cell r="Q1284" t="str">
            <v>SCG RE Infrastructure, LLC</v>
          </cell>
          <cell r="S1284" t="str">
            <v>SCG RE Infrastructure, LLC</v>
          </cell>
        </row>
        <row r="1285">
          <cell r="A1285" t="str">
            <v>Master-IX LNR Holdings, LLC</v>
          </cell>
          <cell r="E1285">
            <v>1283</v>
          </cell>
          <cell r="P1285" t="str">
            <v>SCG Retail Management II GP, LLC</v>
          </cell>
          <cell r="Q1285" t="str">
            <v>SCG Retail Management II GP, LLC</v>
          </cell>
          <cell r="S1285" t="str">
            <v>SCG Retail Management II GP, LLC</v>
          </cell>
        </row>
        <row r="1286">
          <cell r="A1286" t="str">
            <v>Mazey Properties Limited</v>
          </cell>
          <cell r="E1286">
            <v>1284</v>
          </cell>
          <cell r="P1286" t="str">
            <v>SCG Retail Management II LP</v>
          </cell>
          <cell r="Q1286" t="str">
            <v>SCG Retail Management II LP</v>
          </cell>
          <cell r="S1286" t="str">
            <v>SCG Retail Management II LP</v>
          </cell>
        </row>
        <row r="1287">
          <cell r="A1287" t="str">
            <v>MBV Development, LLC</v>
          </cell>
          <cell r="E1287">
            <v>1285</v>
          </cell>
          <cell r="P1287" t="str">
            <v>SCG San Fransico Division</v>
          </cell>
          <cell r="Q1287" t="str">
            <v>SCG San Fransico Division</v>
          </cell>
          <cell r="S1287" t="str">
            <v>SCG San Fransico Division</v>
          </cell>
        </row>
        <row r="1288">
          <cell r="A1288" t="str">
            <v>MCCOMB</v>
          </cell>
          <cell r="E1288">
            <v>1286</v>
          </cell>
          <cell r="P1288" t="str">
            <v>SCG SDL Co-Invest, Sarl</v>
          </cell>
          <cell r="Q1288" t="str">
            <v>SCG SDL Co-Invest, Sarl</v>
          </cell>
          <cell r="S1288" t="str">
            <v>SCG SDL Co-Invest, Sarl</v>
          </cell>
        </row>
        <row r="1289">
          <cell r="A1289" t="str">
            <v>MCN HOME SBI, LLC</v>
          </cell>
          <cell r="E1289">
            <v>1287</v>
          </cell>
          <cell r="P1289" t="str">
            <v>SCG Star-West Partner II, GP LLC</v>
          </cell>
          <cell r="Q1289" t="str">
            <v>SCG Star-West Partner II, GP LLC</v>
          </cell>
          <cell r="S1289" t="str">
            <v>SCG Star-West Partner II, GP LLC</v>
          </cell>
        </row>
        <row r="1290">
          <cell r="A1290" t="str">
            <v>McQueen Partners, L.P.</v>
          </cell>
          <cell r="E1290">
            <v>1288</v>
          </cell>
          <cell r="P1290" t="str">
            <v>SCG Star-West Partner II, L.P.</v>
          </cell>
          <cell r="Q1290" t="str">
            <v>SCG Star-West Partner II, L.P.</v>
          </cell>
          <cell r="S1290" t="str">
            <v>SCG Star-West Partner II, L.P.</v>
          </cell>
        </row>
        <row r="1291">
          <cell r="A1291" t="str">
            <v>Meadowchase</v>
          </cell>
          <cell r="E1291">
            <v>1289</v>
          </cell>
          <cell r="P1291" t="str">
            <v>SCG Star-West Partner, LLC</v>
          </cell>
          <cell r="Q1291" t="str">
            <v>SCG Star-West Partner, LLC</v>
          </cell>
          <cell r="S1291" t="str">
            <v>SCG Star-West Partner, LLC</v>
          </cell>
        </row>
        <row r="1292">
          <cell r="A1292" t="str">
            <v>MEDINA WILLOW BUSINESS PARK LLC</v>
          </cell>
          <cell r="E1292">
            <v>1290</v>
          </cell>
          <cell r="P1292" t="str">
            <v>SCG Starfin Investor LP</v>
          </cell>
          <cell r="Q1292" t="str">
            <v>SCG Starfin Investor LP</v>
          </cell>
          <cell r="S1292" t="str">
            <v>SCG Starfin Investor LP</v>
          </cell>
        </row>
        <row r="1293">
          <cell r="A1293" t="str">
            <v>Melia Hotels International, S.A.</v>
          </cell>
          <cell r="E1293">
            <v>1291</v>
          </cell>
          <cell r="P1293" t="str">
            <v>SCG TMI Co-Invest, L.P.</v>
          </cell>
          <cell r="Q1293" t="str">
            <v>SCG TMI Co-Invest, L.P.</v>
          </cell>
          <cell r="S1293" t="str">
            <v>SCG TMI Co-Invest, L.P.</v>
          </cell>
        </row>
        <row r="1294">
          <cell r="A1294" t="str">
            <v>MENIFEE FHR SBI, LLC</v>
          </cell>
          <cell r="E1294">
            <v>1292</v>
          </cell>
          <cell r="P1294" t="str">
            <v>SCG TMI Co-Investor 1, L.P.</v>
          </cell>
          <cell r="Q1294" t="str">
            <v>SCG TMI Co-Investor 1, L.P.</v>
          </cell>
          <cell r="S1294" t="str">
            <v>SCG TMI Co-Investor 1, L.P.</v>
          </cell>
        </row>
        <row r="1295">
          <cell r="A1295" t="str">
            <v>Meredith Partners, LLC</v>
          </cell>
          <cell r="E1295">
            <v>1293</v>
          </cell>
          <cell r="P1295" t="str">
            <v>SCG TMI Co-Investor 2, L.P.</v>
          </cell>
          <cell r="Q1295" t="str">
            <v>SCG TMI Co-Investor 2, L.P.</v>
          </cell>
          <cell r="S1295" t="str">
            <v>SCG TMI Co-Investor 2, L.P.</v>
          </cell>
        </row>
        <row r="1296">
          <cell r="A1296" t="str">
            <v>Mexican Master Entrep Trust (MMET)</v>
          </cell>
          <cell r="E1296">
            <v>1294</v>
          </cell>
          <cell r="P1296" t="str">
            <v>SCG TMI Co-Investor 3, L.P.</v>
          </cell>
          <cell r="Q1296" t="str">
            <v>SCG TMI Co-Investor 3, L.P.</v>
          </cell>
          <cell r="S1296" t="str">
            <v>SCG TMI Co-Investor 3, L.P.</v>
          </cell>
        </row>
        <row r="1297">
          <cell r="A1297" t="str">
            <v>Mexican Trust Management Co</v>
          </cell>
          <cell r="E1297">
            <v>1295</v>
          </cell>
          <cell r="P1297" t="str">
            <v>SCG TMI Management, L.P.</v>
          </cell>
          <cell r="Q1297" t="str">
            <v>SCG TMI Management, L.P.</v>
          </cell>
          <cell r="S1297" t="str">
            <v>SCG TMI Management, L.P.</v>
          </cell>
        </row>
        <row r="1298">
          <cell r="A1298" t="str">
            <v>MHBR JV, LP</v>
          </cell>
          <cell r="E1298">
            <v>1296</v>
          </cell>
          <cell r="P1298" t="str">
            <v>SCG Warimpex Property CZ Brno  S.R.O</v>
          </cell>
          <cell r="Q1298" t="str">
            <v>SCG Warimpex Property CZ Brno  S.R.O</v>
          </cell>
          <cell r="S1298" t="str">
            <v>SCG Warimpex Property CZ Brno  S.R.O</v>
          </cell>
        </row>
        <row r="1299">
          <cell r="A1299" t="str">
            <v>Midland Aviare Place GP, LLC</v>
          </cell>
          <cell r="E1299">
            <v>1297</v>
          </cell>
          <cell r="P1299" t="str">
            <v>SCG Warimpex Property CZ1  S.R.O.</v>
          </cell>
          <cell r="Q1299" t="str">
            <v>SCG Warimpex Property CZ1  S.R.O.</v>
          </cell>
          <cell r="S1299" t="str">
            <v>SCG Warimpex Property CZ1  S.R.O.</v>
          </cell>
        </row>
        <row r="1300">
          <cell r="A1300" t="str">
            <v>Midland Aviare Place, LP</v>
          </cell>
          <cell r="E1300">
            <v>1298</v>
          </cell>
          <cell r="P1300" t="str">
            <v>SCG Whale Co-Invest, LP</v>
          </cell>
          <cell r="Q1300" t="str">
            <v>SCG Whale Co-Invest, LP</v>
          </cell>
          <cell r="S1300" t="str">
            <v>SCG Whale Co-Invest, LP</v>
          </cell>
        </row>
        <row r="1301">
          <cell r="A1301" t="str">
            <v>Midland Hawthorne House GP, LLC</v>
          </cell>
          <cell r="E1301">
            <v>1299</v>
          </cell>
          <cell r="P1301" t="str">
            <v>SCG-CARROLL FUNDING, LP</v>
          </cell>
          <cell r="Q1301" t="str">
            <v>SCG-CARROLL FUNDING, LP</v>
          </cell>
          <cell r="S1301" t="str">
            <v>SCG-CARROLL FUNDING, LP</v>
          </cell>
        </row>
        <row r="1302">
          <cell r="A1302" t="str">
            <v>Midland Hawthorne House, LP</v>
          </cell>
          <cell r="E1302">
            <v>1300</v>
          </cell>
          <cell r="P1302" t="str">
            <v>SCG-CARROLL HOLDINGS, LLC</v>
          </cell>
          <cell r="Q1302" t="str">
            <v>SCG-CARROLL HOLDINGS, LLC</v>
          </cell>
          <cell r="S1302" t="str">
            <v>SCG-CARROLL HOLDINGS, LLC</v>
          </cell>
        </row>
        <row r="1303">
          <cell r="A1303" t="str">
            <v>Midland Park at Caldera GP, LLC</v>
          </cell>
          <cell r="E1303">
            <v>1301</v>
          </cell>
          <cell r="P1303" t="str">
            <v>SCG-SRP Partners, LLC</v>
          </cell>
          <cell r="Q1303" t="str">
            <v>SCG-SRP Partners, LLC</v>
          </cell>
          <cell r="S1303" t="str">
            <v>SCG-SRP Partners, LLC</v>
          </cell>
        </row>
        <row r="1304">
          <cell r="A1304" t="str">
            <v>Midland Park at Caldera, LP</v>
          </cell>
          <cell r="E1304">
            <v>1302</v>
          </cell>
          <cell r="P1304" t="str">
            <v>SCG/CLP HOLDINGS, LLC</v>
          </cell>
          <cell r="Q1304" t="str">
            <v>SCG/CLP HOLDINGS, LLC</v>
          </cell>
          <cell r="S1304" t="str">
            <v>SCG/CLP HOLDINGS, LLC</v>
          </cell>
        </row>
        <row r="1305">
          <cell r="A1305" t="str">
            <v>Midland University Gardens GP, LLC</v>
          </cell>
          <cell r="E1305">
            <v>1303</v>
          </cell>
          <cell r="P1305" t="str">
            <v>SCG/CLP Holdings, LP</v>
          </cell>
          <cell r="Q1305" t="str">
            <v>SCG/CLP Holdings, LP</v>
          </cell>
          <cell r="S1305" t="str">
            <v>SCG/CLP Holdings, LP</v>
          </cell>
        </row>
        <row r="1306">
          <cell r="A1306" t="str">
            <v>Midland University Gardens, LP</v>
          </cell>
          <cell r="E1306">
            <v>1304</v>
          </cell>
          <cell r="P1306" t="str">
            <v>SCG/CLP Investors, LP</v>
          </cell>
          <cell r="Q1306" t="str">
            <v>SCG/CLP Investors, LP</v>
          </cell>
          <cell r="S1306" t="str">
            <v>SCG/CLP Investors, LP</v>
          </cell>
        </row>
        <row r="1307">
          <cell r="A1307" t="str">
            <v>Milestone Management</v>
          </cell>
          <cell r="E1307">
            <v>1305</v>
          </cell>
          <cell r="P1307" t="str">
            <v>SCG/DLP Holdings LLC</v>
          </cell>
          <cell r="Q1307" t="str">
            <v>SCG/DLP Holdings LLC</v>
          </cell>
          <cell r="S1307" t="str">
            <v>SCG/DLP Holdings LLC</v>
          </cell>
        </row>
        <row r="1308">
          <cell r="A1308" t="str">
            <v>Milford Power, LLC</v>
          </cell>
          <cell r="E1308">
            <v>1306</v>
          </cell>
          <cell r="P1308" t="str">
            <v>SCGG FUNDINGS LLC</v>
          </cell>
          <cell r="Q1308" t="str">
            <v>SCGG FUNDINGS LLC</v>
          </cell>
          <cell r="S1308" t="str">
            <v>SCGG FUNDINGS LLC</v>
          </cell>
        </row>
        <row r="1309">
          <cell r="A1309" t="str">
            <v>Minnewaska Lodge</v>
          </cell>
          <cell r="E1309">
            <v>1307</v>
          </cell>
          <cell r="P1309" t="str">
            <v>SCGG GP, LLC</v>
          </cell>
          <cell r="Q1309" t="str">
            <v>SCGG GP, LLC</v>
          </cell>
          <cell r="S1309" t="str">
            <v>SCGG GP, LLC</v>
          </cell>
        </row>
        <row r="1310">
          <cell r="A1310" t="str">
            <v>MIRAGE</v>
          </cell>
          <cell r="E1310">
            <v>1308</v>
          </cell>
          <cell r="P1310" t="str">
            <v>SCH/VII Florida Hotel Holdings, LLC</v>
          </cell>
          <cell r="Q1310" t="str">
            <v>SCH/VII Florida Hotel Holdings, LLC</v>
          </cell>
          <cell r="S1310" t="str">
            <v>SCH/VII Florida Hotel Holdings, LLC</v>
          </cell>
        </row>
        <row r="1311">
          <cell r="A1311" t="str">
            <v>ML Lodge, LP</v>
          </cell>
          <cell r="E1311">
            <v>1309</v>
          </cell>
          <cell r="P1311" t="str">
            <v>SCH/VIII Bonds II, LLC</v>
          </cell>
          <cell r="Q1311" t="str">
            <v>SCH/VIII Bonds II, LLC</v>
          </cell>
          <cell r="S1311" t="str">
            <v>SCH/VIII Bonds II, LLC</v>
          </cell>
        </row>
        <row r="1312">
          <cell r="A1312" t="str">
            <v>MLG CAPITAL HALES CORNERS, LLC</v>
          </cell>
          <cell r="E1312">
            <v>1310</v>
          </cell>
          <cell r="P1312" t="str">
            <v>SCH/VIII Bonds III, LLC</v>
          </cell>
          <cell r="Q1312" t="str">
            <v>SCH/VIII Bonds III, LLC</v>
          </cell>
          <cell r="S1312" t="str">
            <v>SCH/VIII Bonds III, LLC</v>
          </cell>
        </row>
        <row r="1313">
          <cell r="A1313" t="str">
            <v>MMSA Development, LLC</v>
          </cell>
          <cell r="E1313">
            <v>1311</v>
          </cell>
          <cell r="P1313" t="str">
            <v>SCH/VIII Bonds IV, LLC</v>
          </cell>
          <cell r="Q1313" t="str">
            <v>SCH/VIII Bonds IV, LLC</v>
          </cell>
          <cell r="S1313" t="str">
            <v>SCH/VIII Bonds IV, LLC</v>
          </cell>
        </row>
        <row r="1314">
          <cell r="A1314" t="str">
            <v>MMSA Investors, LLC</v>
          </cell>
          <cell r="E1314">
            <v>1312</v>
          </cell>
          <cell r="P1314" t="str">
            <v>SCH/VIII Bonds, LLC</v>
          </cell>
          <cell r="Q1314" t="str">
            <v>SCH/VIII Bonds, LLC</v>
          </cell>
          <cell r="S1314" t="str">
            <v>SCH/VIII Bonds, LLC</v>
          </cell>
        </row>
        <row r="1315">
          <cell r="A1315" t="str">
            <v xml:space="preserve">Monument Mini-REIT GP, LLC </v>
          </cell>
          <cell r="E1315">
            <v>1313</v>
          </cell>
          <cell r="P1315" t="str">
            <v>SCHF I-3 Investor (2), LP</v>
          </cell>
          <cell r="Q1315" t="str">
            <v>SCHF I-3 Investor (2), LP</v>
          </cell>
          <cell r="S1315" t="str">
            <v>SCHF I-3 Investor (2), LP</v>
          </cell>
        </row>
        <row r="1316">
          <cell r="A1316" t="str">
            <v>Monument Mini-REIT II LP</v>
          </cell>
          <cell r="E1316">
            <v>1314</v>
          </cell>
          <cell r="P1316" t="str">
            <v>SCHF II International Debt II Holdings, LP</v>
          </cell>
          <cell r="Q1316" t="str">
            <v>SCHF II International Debt II Holdings, LP</v>
          </cell>
          <cell r="S1316" t="str">
            <v>SCHF II International Debt II Holdings, LP</v>
          </cell>
        </row>
        <row r="1317">
          <cell r="A1317" t="str">
            <v>Monument Partners, L.L.C.</v>
          </cell>
          <cell r="E1317">
            <v>1315</v>
          </cell>
          <cell r="P1317" t="str">
            <v>SCHF II International Holdings, LP</v>
          </cell>
          <cell r="Q1317" t="str">
            <v>SCHF II International Holdings, LP</v>
          </cell>
          <cell r="S1317" t="str">
            <v>SCHF II International Holdings, LP</v>
          </cell>
        </row>
        <row r="1318">
          <cell r="A1318" t="str">
            <v>Monument Partnership GP, LLC</v>
          </cell>
          <cell r="E1318">
            <v>1316</v>
          </cell>
          <cell r="P1318" t="str">
            <v>SCHF II Investor I</v>
          </cell>
          <cell r="Q1318" t="str">
            <v>SCHF II Investor I</v>
          </cell>
          <cell r="S1318" t="str">
            <v>SCHF II Investor I</v>
          </cell>
        </row>
        <row r="1319">
          <cell r="A1319" t="str">
            <v>Monument REIT Merger Sub, LP</v>
          </cell>
          <cell r="E1319">
            <v>1317</v>
          </cell>
          <cell r="P1319" t="str">
            <v>SCHF II U.S. Debt II Holdings, LP</v>
          </cell>
          <cell r="Q1319" t="str">
            <v>SCHF II U.S. Debt II Holdings, LP</v>
          </cell>
          <cell r="S1319" t="str">
            <v>SCHF II U.S. Debt II Holdings, LP</v>
          </cell>
        </row>
        <row r="1320">
          <cell r="A1320" t="str">
            <v>Monument Ventures GP, LLC</v>
          </cell>
          <cell r="E1320">
            <v>1318</v>
          </cell>
          <cell r="P1320" t="str">
            <v>SCHF II U.S. Holdings, LP</v>
          </cell>
          <cell r="Q1320" t="str">
            <v>SCHF II U.S. Holdings, LP</v>
          </cell>
          <cell r="S1320" t="str">
            <v>SCHF II U.S. Holdings, LP</v>
          </cell>
        </row>
        <row r="1321">
          <cell r="A1321" t="str">
            <v>MORRISON CUADILL</v>
          </cell>
          <cell r="E1321">
            <v>1319</v>
          </cell>
          <cell r="P1321" t="str">
            <v>SCHF II US Holdings GP LLC</v>
          </cell>
          <cell r="Q1321" t="str">
            <v>SCHF II US Holdings GP LLC</v>
          </cell>
          <cell r="S1321" t="str">
            <v>SCHF II US Holdings GP LLC</v>
          </cell>
        </row>
        <row r="1322">
          <cell r="A1322" t="str">
            <v>MP Gardens East GP, LLC</v>
          </cell>
          <cell r="E1322">
            <v>1320</v>
          </cell>
          <cell r="P1322" t="str">
            <v>SCJO local activity</v>
          </cell>
          <cell r="Q1322" t="str">
            <v>SCJO local activity</v>
          </cell>
          <cell r="S1322" t="str">
            <v>SCJO local activity</v>
          </cell>
        </row>
        <row r="1323">
          <cell r="A1323" t="str">
            <v>MP Heron's Run GP, LLC</v>
          </cell>
          <cell r="E1323">
            <v>1321</v>
          </cell>
          <cell r="P1323" t="str">
            <v>SCO , Washington DC Division</v>
          </cell>
          <cell r="Q1323" t="str">
            <v>SCO , Washington DC Division</v>
          </cell>
          <cell r="S1323" t="str">
            <v>SCO , Washington DC Division</v>
          </cell>
        </row>
        <row r="1324">
          <cell r="A1324" t="str">
            <v>MP Kirkman GP, LLC</v>
          </cell>
          <cell r="E1324">
            <v>1322</v>
          </cell>
          <cell r="P1324" t="str">
            <v>SCO Division for Employees Seconded to SDL</v>
          </cell>
          <cell r="Q1324" t="str">
            <v>SCO Division for Employees Seconded to SDL</v>
          </cell>
          <cell r="S1324" t="str">
            <v>SCO Division for Employees Seconded to SDL</v>
          </cell>
        </row>
        <row r="1325">
          <cell r="A1325" t="str">
            <v>MP Limited Partner GP, LLC</v>
          </cell>
          <cell r="E1325">
            <v>1323</v>
          </cell>
          <cell r="P1325" t="str">
            <v>SDF II Non-US Investors GP, Inc.</v>
          </cell>
          <cell r="Q1325" t="str">
            <v>SDF II Non-US Investors GP, Inc.</v>
          </cell>
          <cell r="S1325" t="str">
            <v>SDF II Non-US Investors GP, Inc.</v>
          </cell>
        </row>
        <row r="1326">
          <cell r="A1326" t="str">
            <v>MP Limited Partner, LP</v>
          </cell>
          <cell r="E1326">
            <v>1324</v>
          </cell>
          <cell r="P1326" t="str">
            <v>SDF II Non-US Investors Ltd.</v>
          </cell>
          <cell r="Q1326" t="str">
            <v>SDF II Non-US Investors Ltd.</v>
          </cell>
          <cell r="S1326" t="str">
            <v>SDF II Non-US Investors Ltd.</v>
          </cell>
        </row>
        <row r="1327">
          <cell r="A1327" t="str">
            <v>MP Master Holdings, LP</v>
          </cell>
          <cell r="E1327">
            <v>1325</v>
          </cell>
          <cell r="P1327" t="str">
            <v>SDF II Non-US Investors, LP</v>
          </cell>
          <cell r="Q1327" t="str">
            <v>SDF II Non-US Investors, LP</v>
          </cell>
          <cell r="S1327" t="str">
            <v>SDF II Non-US Investors, LP</v>
          </cell>
        </row>
        <row r="1328">
          <cell r="A1328" t="str">
            <v>MP McIntosh GP, LLC</v>
          </cell>
          <cell r="E1328">
            <v>1326</v>
          </cell>
          <cell r="P1328" t="str">
            <v>SDF II TEI-1 GP, Inc. - GP Partner of entity</v>
          </cell>
          <cell r="Q1328" t="str">
            <v>SDF II TEI-1 GP, Inc. - GP Partner of entity</v>
          </cell>
          <cell r="S1328" t="str">
            <v>SDF II TEI-1 GP, Inc. - GP Partner of entity</v>
          </cell>
        </row>
        <row r="1329">
          <cell r="A1329" t="str">
            <v>MP Perico GP, LLC</v>
          </cell>
          <cell r="E1329">
            <v>1327</v>
          </cell>
          <cell r="P1329" t="str">
            <v>SDF II TEI-1, L.P.</v>
          </cell>
          <cell r="Q1329" t="str">
            <v>SDF II TEI-1, L.P.</v>
          </cell>
          <cell r="S1329" t="str">
            <v>SDF II TEI-1, L.P.</v>
          </cell>
        </row>
        <row r="1330">
          <cell r="A1330" t="str">
            <v>MP Twelve Oaks GP, LLC</v>
          </cell>
          <cell r="E1330">
            <v>1328</v>
          </cell>
          <cell r="P1330" t="str">
            <v>SDF II TEI-2 GP, Inc. - GP Partner of entity</v>
          </cell>
          <cell r="Q1330" t="str">
            <v>SDF II TEI-2 GP, Inc. - GP Partner of entity</v>
          </cell>
          <cell r="S1330" t="str">
            <v>SDF II TEI-2 GP, Inc. - GP Partner of entity</v>
          </cell>
        </row>
        <row r="1331">
          <cell r="A1331" t="str">
            <v>MP Vineridge Associates GP, LLC</v>
          </cell>
          <cell r="E1331">
            <v>1329</v>
          </cell>
          <cell r="P1331" t="str">
            <v>SDF II TEI-2, L.P.</v>
          </cell>
          <cell r="Q1331" t="str">
            <v>SDF II TEI-2, L.P.</v>
          </cell>
          <cell r="S1331" t="str">
            <v>SDF II TEI-2, L.P.</v>
          </cell>
        </row>
        <row r="1332">
          <cell r="A1332" t="str">
            <v>MP Windmere GP, LLC</v>
          </cell>
          <cell r="E1332">
            <v>1330</v>
          </cell>
          <cell r="P1332" t="str">
            <v>SDF II TEI-3 GP, Inc.</v>
          </cell>
          <cell r="Q1332" t="str">
            <v>SDF II TEI-3 GP, Inc.</v>
          </cell>
          <cell r="S1332" t="str">
            <v>SDF II TEI-3 GP, Inc.</v>
          </cell>
        </row>
        <row r="1333">
          <cell r="A1333" t="str">
            <v>MRM Office Owner 1, L.P.</v>
          </cell>
          <cell r="E1333">
            <v>1331</v>
          </cell>
          <cell r="P1333" t="str">
            <v>SDF II TEI-3, L.P.</v>
          </cell>
          <cell r="Q1333" t="str">
            <v>SDF II TEI-3, L.P.</v>
          </cell>
          <cell r="S1333" t="str">
            <v>SDF II TEI-3, L.P.</v>
          </cell>
        </row>
        <row r="1334">
          <cell r="A1334" t="str">
            <v>MRM Office Owner 2, L.P.</v>
          </cell>
          <cell r="E1334">
            <v>1332</v>
          </cell>
          <cell r="P1334" t="str">
            <v>SDH Co-Invest Holdings, LLC</v>
          </cell>
          <cell r="Q1334" t="str">
            <v>SDH Co-Invest Holdings, LLC</v>
          </cell>
          <cell r="S1334" t="str">
            <v>SDH Co-Invest Holdings, LLC</v>
          </cell>
        </row>
        <row r="1335">
          <cell r="A1335" t="str">
            <v>MRM Office Owner 3, L.P.</v>
          </cell>
          <cell r="E1335">
            <v>1333</v>
          </cell>
          <cell r="P1335" t="str">
            <v>SDH Holdings, LLC</v>
          </cell>
          <cell r="Q1335" t="str">
            <v>SDH Holdings, LLC</v>
          </cell>
          <cell r="S1335" t="str">
            <v>SDH Holdings, LLC</v>
          </cell>
        </row>
        <row r="1336">
          <cell r="A1336" t="str">
            <v>MRM Office Owner 4, L.P.</v>
          </cell>
          <cell r="E1336">
            <v>1334</v>
          </cell>
          <cell r="P1336" t="str">
            <v>SDL Hospitality Co-Invest Fund, LP</v>
          </cell>
          <cell r="Q1336" t="str">
            <v>SDL Hospitality Co-Invest Fund, LP</v>
          </cell>
          <cell r="S1336" t="str">
            <v>SDL Hospitality Co-Invest Fund, LP</v>
          </cell>
        </row>
        <row r="1337">
          <cell r="A1337" t="str">
            <v>MStar 2 Europe Holdings Sarl</v>
          </cell>
          <cell r="E1337">
            <v>1335</v>
          </cell>
          <cell r="P1337" t="str">
            <v>SDL Hospitality Co-Invest Management, LLC</v>
          </cell>
          <cell r="Q1337" t="str">
            <v>SDL Hospitality Co-Invest Management, LLC</v>
          </cell>
          <cell r="S1337" t="str">
            <v>SDL Hospitality Co-Invest Management, LLC</v>
          </cell>
        </row>
        <row r="1338">
          <cell r="A1338" t="str">
            <v>MStar Europe (TEIF) GP LLP</v>
          </cell>
          <cell r="E1338">
            <v>1336</v>
          </cell>
          <cell r="P1338" t="str">
            <v>SDL Investment 1</v>
          </cell>
          <cell r="Q1338" t="str">
            <v>SDL Investment 1</v>
          </cell>
          <cell r="S1338" t="str">
            <v>SDL Investment 1</v>
          </cell>
        </row>
        <row r="1339">
          <cell r="A1339" t="str">
            <v>MStar Europe GP LLP</v>
          </cell>
          <cell r="E1339">
            <v>1337</v>
          </cell>
          <cell r="P1339" t="str">
            <v>SDL SOF-VII Co-Invest Fund, LP</v>
          </cell>
          <cell r="Q1339" t="str">
            <v>SDL SOF-VII Co-Invest Fund, LP</v>
          </cell>
          <cell r="S1339" t="str">
            <v>SDL SOF-VII Co-Invest Fund, LP</v>
          </cell>
        </row>
        <row r="1340">
          <cell r="A1340" t="str">
            <v>MStar Europe II LP</v>
          </cell>
          <cell r="E1340">
            <v>1338</v>
          </cell>
          <cell r="P1340" t="str">
            <v>SDL SOF-VII Co-Invest Management, LLC</v>
          </cell>
          <cell r="Q1340" t="str">
            <v>SDL SOF-VII Co-Invest Management, LLC</v>
          </cell>
          <cell r="S1340" t="str">
            <v>SDL SOF-VII Co-Invest Management, LLC</v>
          </cell>
        </row>
        <row r="1341">
          <cell r="A1341" t="str">
            <v>MStar Europe LP</v>
          </cell>
          <cell r="E1341">
            <v>1339</v>
          </cell>
          <cell r="P1341" t="str">
            <v>SEA 104 Court East GP, LLC</v>
          </cell>
          <cell r="Q1341" t="str">
            <v>SEA 104 Court East GP, LLC</v>
          </cell>
          <cell r="S1341" t="str">
            <v>SEA 104 Court East GP, LLC</v>
          </cell>
        </row>
        <row r="1342">
          <cell r="A1342" t="str">
            <v>MStar Europe Midco Sarl</v>
          </cell>
          <cell r="E1342">
            <v>1340</v>
          </cell>
          <cell r="P1342" t="str">
            <v>SEA 104 Court East, LP</v>
          </cell>
          <cell r="Q1342" t="str">
            <v>SEA 104 Court East, LP</v>
          </cell>
          <cell r="S1342" t="str">
            <v>SEA 104 Court East, LP</v>
          </cell>
        </row>
        <row r="1343">
          <cell r="A1343" t="str">
            <v>Mstar Germany 37 Sarl (ex Lux 37 Starlight EUR Sarl)</v>
          </cell>
          <cell r="E1343">
            <v>1341</v>
          </cell>
          <cell r="P1343" t="str">
            <v>SEA 1800 Sydney Avenue GP, LLC</v>
          </cell>
          <cell r="Q1343" t="str">
            <v>SEA 1800 Sydney Avenue GP, LLC</v>
          </cell>
          <cell r="S1343" t="str">
            <v>SEA 1800 Sydney Avenue GP, LLC</v>
          </cell>
        </row>
        <row r="1344">
          <cell r="A1344" t="str">
            <v>MStar Germany EB8 Sarl</v>
          </cell>
          <cell r="E1344">
            <v>1342</v>
          </cell>
          <cell r="P1344" t="str">
            <v>SEA 1800 Sydney Avenue, LP</v>
          </cell>
          <cell r="Q1344" t="str">
            <v>SEA 1800 Sydney Avenue, LP</v>
          </cell>
          <cell r="S1344" t="str">
            <v>SEA 1800 Sydney Avenue, LP</v>
          </cell>
        </row>
        <row r="1345">
          <cell r="A1345" t="str">
            <v>MStar Germany GLI Sarl</v>
          </cell>
          <cell r="E1345">
            <v>1343</v>
          </cell>
          <cell r="P1345" t="str">
            <v>Sedgebrook Hall Properties Limited</v>
          </cell>
          <cell r="Q1345" t="str">
            <v>Sedgebrook Hall Properties Limited</v>
          </cell>
          <cell r="S1345" t="str">
            <v>Sedgebrook Hall Properties Limited</v>
          </cell>
        </row>
        <row r="1346">
          <cell r="A1346" t="str">
            <v>MStar Germany Holdings Sarl</v>
          </cell>
          <cell r="E1346">
            <v>1344</v>
          </cell>
          <cell r="P1346" t="str">
            <v>SEG Berlin 1603 Holdings, Inc.</v>
          </cell>
          <cell r="Q1346" t="str">
            <v>SEG Berlin 1603 Holdings, Inc.</v>
          </cell>
          <cell r="S1346" t="str">
            <v>SEG Berlin 1603 Holdings, Inc.</v>
          </cell>
        </row>
        <row r="1347">
          <cell r="A1347" t="str">
            <v>MStar Germany Lincoln Sarl</v>
          </cell>
          <cell r="E1347">
            <v>1345</v>
          </cell>
          <cell r="P1347" t="str">
            <v>SEG Berlin 1603, LLC</v>
          </cell>
          <cell r="Q1347" t="str">
            <v>SEG Berlin 1603, LLC</v>
          </cell>
          <cell r="S1347" t="str">
            <v>SEG Berlin 1603, LLC</v>
          </cell>
        </row>
        <row r="1348">
          <cell r="A1348" t="str">
            <v>MStar Holdings Lux Sarl</v>
          </cell>
          <cell r="E1348">
            <v>1346</v>
          </cell>
          <cell r="P1348" t="str">
            <v>SEG Berlin Holdings, Inc.</v>
          </cell>
          <cell r="Q1348" t="str">
            <v>SEG Berlin Holdings, Inc.</v>
          </cell>
          <cell r="S1348" t="str">
            <v>SEG Berlin Holdings, Inc.</v>
          </cell>
        </row>
        <row r="1349">
          <cell r="A1349" t="str">
            <v>MStar JVCo Lux Sarl</v>
          </cell>
          <cell r="E1349">
            <v>1347</v>
          </cell>
          <cell r="P1349" t="str">
            <v>SEG Berlin Master, Inc.</v>
          </cell>
          <cell r="Q1349" t="str">
            <v>SEG Berlin Master, Inc.</v>
          </cell>
          <cell r="S1349" t="str">
            <v>SEG Berlin Master, Inc.</v>
          </cell>
        </row>
        <row r="1350">
          <cell r="A1350" t="str">
            <v>Mstar Netherlands 2 Holding BV</v>
          </cell>
          <cell r="E1350">
            <v>1348</v>
          </cell>
          <cell r="P1350" t="str">
            <v>SEI Co-Invest Management-II LLC</v>
          </cell>
          <cell r="Q1350" t="str">
            <v>SEI Co-Invest Management-II LLC</v>
          </cell>
          <cell r="S1350" t="str">
            <v>SEI Co-Invest Management-II LLC</v>
          </cell>
        </row>
        <row r="1351">
          <cell r="A1351" t="str">
            <v>MStar Netherlands Holding BV</v>
          </cell>
          <cell r="E1351">
            <v>1349</v>
          </cell>
          <cell r="P1351" t="str">
            <v>SEI Investors, LP</v>
          </cell>
          <cell r="Q1351" t="str">
            <v>SEI Investors, LP</v>
          </cell>
          <cell r="S1351" t="str">
            <v>SEI Investors, LP</v>
          </cell>
        </row>
        <row r="1352">
          <cell r="A1352" t="str">
            <v>MStar Pineapple 1 Lux Sarl</v>
          </cell>
          <cell r="E1352">
            <v>1350</v>
          </cell>
          <cell r="P1352" t="str">
            <v>SEI Management Holdings, LLC</v>
          </cell>
          <cell r="Q1352" t="str">
            <v>SEI Management Holdings, LLC</v>
          </cell>
          <cell r="S1352" t="str">
            <v>SEI Management Holdings, LLC</v>
          </cell>
        </row>
        <row r="1353">
          <cell r="A1353" t="str">
            <v>MStar Pineapple 2 Lux Sarl</v>
          </cell>
          <cell r="E1353">
            <v>1351</v>
          </cell>
          <cell r="P1353" t="str">
            <v>SEI Management, L.P. (LP Portion)</v>
          </cell>
          <cell r="Q1353" t="str">
            <v>SEI Management, L.P. (LP Portion)</v>
          </cell>
          <cell r="S1353" t="str">
            <v>SEI Management, L.P. (LP Portion)</v>
          </cell>
        </row>
        <row r="1354">
          <cell r="A1354" t="str">
            <v>MStar Pineapple Holdings Lux Sarl</v>
          </cell>
          <cell r="E1354">
            <v>1352</v>
          </cell>
          <cell r="P1354" t="str">
            <v>SEI Management, L.P. (Starwood GP)</v>
          </cell>
          <cell r="Q1354" t="str">
            <v>SEI Management, L.P. (Starwood GP)</v>
          </cell>
          <cell r="S1354" t="str">
            <v>SEI Management, L.P. (Starwood GP)</v>
          </cell>
        </row>
        <row r="1355">
          <cell r="A1355" t="str">
            <v>Mstar Poland Holding BV</v>
          </cell>
          <cell r="E1355">
            <v>1353</v>
          </cell>
          <cell r="P1355" t="str">
            <v>SEI MANAGEMENT-II, LP</v>
          </cell>
          <cell r="Q1355" t="str">
            <v>SEI MANAGEMENT-II, LP</v>
          </cell>
          <cell r="S1355" t="str">
            <v>SEI MANAGEMENT-II, LP</v>
          </cell>
        </row>
        <row r="1356">
          <cell r="A1356" t="str">
            <v>MStar Polish Investments Sarl</v>
          </cell>
          <cell r="E1356">
            <v>1354</v>
          </cell>
          <cell r="P1356" t="str">
            <v>SEI RELATED ENTITY, LP</v>
          </cell>
          <cell r="Q1356" t="str">
            <v>SEI RELATED ENTITY, LP</v>
          </cell>
          <cell r="S1356" t="str">
            <v>SEI RELATED ENTITY, LP</v>
          </cell>
        </row>
        <row r="1357">
          <cell r="A1357" t="str">
            <v>MStar Propco Lux Sarl</v>
          </cell>
          <cell r="E1357">
            <v>1355</v>
          </cell>
          <cell r="P1357" t="str">
            <v>SEI-II Management Canada, ULC</v>
          </cell>
          <cell r="Q1357" t="str">
            <v>SEI-II Management Canada, ULC</v>
          </cell>
          <cell r="S1357" t="str">
            <v>SEI-II Management Canada, ULC</v>
          </cell>
        </row>
        <row r="1358">
          <cell r="A1358" t="str">
            <v>Multi-let Industrial Property 1 BV</v>
          </cell>
          <cell r="E1358">
            <v>1356</v>
          </cell>
          <cell r="P1358" t="str">
            <v>SEIF Co-Invest Generation Holdings, LLC</v>
          </cell>
          <cell r="Q1358" t="str">
            <v>SEIF Co-Invest Generation Holdings, LLC</v>
          </cell>
          <cell r="S1358" t="str">
            <v>SEIF Co-Invest Generation Holdings, LLC</v>
          </cell>
        </row>
        <row r="1359">
          <cell r="A1359" t="str">
            <v>Multi-let Industrial Property 12 BV</v>
          </cell>
          <cell r="E1359">
            <v>1357</v>
          </cell>
          <cell r="P1359" t="str">
            <v>SEIF I Generation Investmant-A, Inc.</v>
          </cell>
          <cell r="Q1359" t="str">
            <v>SEIF I Generation Investmant-A, Inc.</v>
          </cell>
          <cell r="S1359" t="str">
            <v>SEIF I Generation Investmant-A, Inc.</v>
          </cell>
        </row>
        <row r="1360">
          <cell r="A1360" t="str">
            <v>Multi-let Industrial Property 13 BV</v>
          </cell>
          <cell r="E1360">
            <v>1358</v>
          </cell>
          <cell r="P1360" t="str">
            <v>SEIF I Miscellaneous Investment-C, Inc.</v>
          </cell>
          <cell r="Q1360" t="str">
            <v>SEIF I Miscellaneous Investment-C, Inc.</v>
          </cell>
          <cell r="S1360" t="str">
            <v>SEIF I Miscellaneous Investment-C, Inc.</v>
          </cell>
        </row>
        <row r="1361">
          <cell r="A1361" t="str">
            <v>Multi-let Industrial Property 20 BV</v>
          </cell>
          <cell r="E1361">
            <v>1359</v>
          </cell>
          <cell r="P1361" t="str">
            <v>SEIF I Transmission Investment-B, Inc.</v>
          </cell>
          <cell r="Q1361" t="str">
            <v>SEIF I Transmission Investment-B, Inc.</v>
          </cell>
          <cell r="S1361" t="str">
            <v>SEIF I Transmission Investment-B, Inc.</v>
          </cell>
        </row>
        <row r="1362">
          <cell r="A1362" t="str">
            <v>Multi-let Industrial Property 25 BV</v>
          </cell>
          <cell r="E1362">
            <v>1360</v>
          </cell>
          <cell r="P1362" t="str">
            <v>SEIF II Co-Invest FF LLC</v>
          </cell>
          <cell r="Q1362" t="str">
            <v>SEIF II Co-Invest FF LLC</v>
          </cell>
          <cell r="S1362" t="str">
            <v>SEIF II Co-Invest FF LLC</v>
          </cell>
        </row>
        <row r="1363">
          <cell r="A1363" t="str">
            <v>Multi-let Industrial Property 27 BV</v>
          </cell>
          <cell r="E1363">
            <v>1361</v>
          </cell>
          <cell r="P1363" t="str">
            <v>SEIF II Co-Invest K LP</v>
          </cell>
          <cell r="Q1363" t="str">
            <v>SEIF II Co-Invest K LP</v>
          </cell>
          <cell r="S1363" t="str">
            <v>SEIF II Co-Invest K LP</v>
          </cell>
        </row>
        <row r="1364">
          <cell r="A1364" t="str">
            <v>Multi-let Industrial Property 3 BV</v>
          </cell>
          <cell r="E1364">
            <v>1362</v>
          </cell>
          <cell r="P1364" t="str">
            <v>SEIF II Co-Investor 2 LLC</v>
          </cell>
          <cell r="Q1364" t="str">
            <v>SEIF II Co-Investor 2 LLC</v>
          </cell>
          <cell r="S1364" t="str">
            <v>SEIF II Co-Investor 2 LLC</v>
          </cell>
        </row>
        <row r="1365">
          <cell r="A1365" t="str">
            <v>Multi-let Industrial Property 7 BV</v>
          </cell>
          <cell r="E1365">
            <v>1363</v>
          </cell>
          <cell r="P1365" t="str">
            <v>SEIF II Corporate Holdings Lux Sarl</v>
          </cell>
          <cell r="Q1365" t="str">
            <v>SEIF II Corporate Holdings Lux Sarl</v>
          </cell>
          <cell r="S1365" t="str">
            <v>SEIF II Corporate Holdings Lux Sarl</v>
          </cell>
        </row>
        <row r="1366">
          <cell r="A1366" t="str">
            <v>Multi-let Industrial Property 8 BV</v>
          </cell>
          <cell r="E1366">
            <v>1364</v>
          </cell>
          <cell r="P1366" t="str">
            <v>SEIF II Corporate Investments Lux Sarl</v>
          </cell>
          <cell r="Q1366" t="str">
            <v>SEIF II Corporate Investments Lux Sarl</v>
          </cell>
          <cell r="S1366" t="str">
            <v>SEIF II Corporate Investments Lux Sarl</v>
          </cell>
        </row>
        <row r="1367">
          <cell r="A1367" t="str">
            <v>Multi-let Industrial Property 9 BV</v>
          </cell>
          <cell r="E1367">
            <v>1365</v>
          </cell>
          <cell r="P1367" t="str">
            <v>SEIF II Holdings Lux Sarl</v>
          </cell>
          <cell r="Q1367" t="str">
            <v>SEIF II Holdings Lux Sarl</v>
          </cell>
          <cell r="S1367" t="str">
            <v>SEIF II Holdings Lux Sarl</v>
          </cell>
        </row>
        <row r="1368">
          <cell r="A1368" t="str">
            <v>NatGas California, LLC</v>
          </cell>
          <cell r="E1368">
            <v>1366</v>
          </cell>
          <cell r="P1368" t="str">
            <v>SEIF II Investments Lux Sarl</v>
          </cell>
          <cell r="Q1368" t="str">
            <v>SEIF II Investments Lux Sarl</v>
          </cell>
          <cell r="S1368" t="str">
            <v>SEIF II Investments Lux Sarl</v>
          </cell>
        </row>
        <row r="1369">
          <cell r="A1369" t="str">
            <v>NatGas Co-Invest Holdings 1 LP</v>
          </cell>
          <cell r="E1369">
            <v>1367</v>
          </cell>
          <cell r="P1369" t="str">
            <v>SEIF II Texas Wind Co-Invest Holdings LP</v>
          </cell>
          <cell r="Q1369" t="str">
            <v>SEIF II Texas Wind Co-Invest Holdings LP</v>
          </cell>
          <cell r="S1369" t="str">
            <v>SEIF II Texas Wind Co-Invest Holdings LP</v>
          </cell>
        </row>
        <row r="1370">
          <cell r="A1370" t="str">
            <v>NatGas Co-Invest Holdings 2 LP</v>
          </cell>
          <cell r="E1370">
            <v>1368</v>
          </cell>
          <cell r="P1370" t="str">
            <v>SEIF II US Partnership Holdings III, LLC</v>
          </cell>
          <cell r="Q1370" t="str">
            <v>SEIF II US Partnership Holdings III, LLC</v>
          </cell>
          <cell r="S1370" t="str">
            <v>SEIF II US Partnership Holdings III, LLC</v>
          </cell>
        </row>
        <row r="1371">
          <cell r="A1371" t="str">
            <v>NatGas Fund Holdings LLC</v>
          </cell>
          <cell r="E1371">
            <v>1369</v>
          </cell>
          <cell r="P1371" t="str">
            <v>SEIF-II TE INVESTOR, LLC</v>
          </cell>
          <cell r="Q1371" t="str">
            <v>SEIF-II TE INVESTOR, LLC</v>
          </cell>
          <cell r="S1371" t="str">
            <v>SEIF-II TE INVESTOR, LLC</v>
          </cell>
        </row>
        <row r="1372">
          <cell r="A1372" t="str">
            <v>NatGas Greenleaf Holdings, LLC</v>
          </cell>
          <cell r="E1372">
            <v>1370</v>
          </cell>
          <cell r="P1372" t="str">
            <v>SEIF-II US CORPORATE HOLDINGS GP, LLC</v>
          </cell>
          <cell r="Q1372" t="str">
            <v>SEIF-II US CORPORATE HOLDINGS GP, LLC</v>
          </cell>
          <cell r="S1372" t="str">
            <v>SEIF-II US CORPORATE HOLDINGS GP, LLC</v>
          </cell>
        </row>
        <row r="1373">
          <cell r="A1373" t="str">
            <v>NatGas Holdings 1 LLC</v>
          </cell>
          <cell r="E1373">
            <v>1371</v>
          </cell>
          <cell r="P1373" t="str">
            <v>SEIF-II US CORPORATE HOLDINGS, LP</v>
          </cell>
          <cell r="Q1373" t="str">
            <v>SEIF-II US CORPORATE HOLDINGS, LP</v>
          </cell>
          <cell r="S1373" t="str">
            <v>SEIF-II US CORPORATE HOLDINGS, LP</v>
          </cell>
        </row>
        <row r="1374">
          <cell r="A1374" t="str">
            <v>NatGas Holdings 2 Investor, LLC</v>
          </cell>
          <cell r="E1374">
            <v>1372</v>
          </cell>
          <cell r="P1374" t="str">
            <v>SEIF-II US PARTNERSHIP HOLDINGS GP, LLC</v>
          </cell>
          <cell r="Q1374" t="str">
            <v>SEIF-II US PARTNERSHIP HOLDINGS GP, LLC</v>
          </cell>
          <cell r="S1374" t="str">
            <v>SEIF-II US PARTNERSHIP HOLDINGS GP, LLC</v>
          </cell>
        </row>
        <row r="1375">
          <cell r="A1375" t="str">
            <v>NatGas Holdings 2, LLC</v>
          </cell>
          <cell r="E1375">
            <v>1373</v>
          </cell>
          <cell r="P1375" t="str">
            <v>SEIF-II US Partnership Holdings II, LLC</v>
          </cell>
          <cell r="Q1375" t="str">
            <v>SEIF-II US Partnership Holdings II, LLC</v>
          </cell>
          <cell r="S1375" t="str">
            <v>SEIF-II US Partnership Holdings II, LLC</v>
          </cell>
        </row>
        <row r="1376">
          <cell r="A1376" t="str">
            <v>NatGas Holdings III, LLC</v>
          </cell>
          <cell r="E1376">
            <v>1374</v>
          </cell>
          <cell r="P1376" t="str">
            <v>SEIF-II US PARTNERSHIP HOLDINGS, LP</v>
          </cell>
          <cell r="Q1376" t="str">
            <v>SEIF-II US PARTNERSHIP HOLDINGS, LP</v>
          </cell>
          <cell r="S1376" t="str">
            <v>SEIF-II US PARTNERSHIP HOLDINGS, LP</v>
          </cell>
        </row>
        <row r="1377">
          <cell r="A1377" t="str">
            <v>NatGas Holdings LLC</v>
          </cell>
          <cell r="E1377">
            <v>1375</v>
          </cell>
          <cell r="P1377" t="str">
            <v>SEIF/Co-Invest Miscellaneous Power Holdings, LLC</v>
          </cell>
          <cell r="Q1377" t="str">
            <v>SEIF/Co-Invest Miscellaneous Power Holdings, LLC</v>
          </cell>
          <cell r="S1377" t="str">
            <v>SEIF/Co-Invest Miscellaneous Power Holdings, LLC</v>
          </cell>
        </row>
        <row r="1378">
          <cell r="A1378" t="str">
            <v>Nautilus Solar Energy, LLC</v>
          </cell>
          <cell r="E1378">
            <v>1376</v>
          </cell>
          <cell r="P1378" t="str">
            <v>SEIF/Co-Invest Transmission Holdings, LLC</v>
          </cell>
          <cell r="Q1378" t="str">
            <v>SEIF/Co-Invest Transmission Holdings, LLC</v>
          </cell>
          <cell r="S1378" t="str">
            <v>SEIF/Co-Invest Transmission Holdings, LLC</v>
          </cell>
        </row>
        <row r="1379">
          <cell r="A1379" t="str">
            <v>NC-IX Holdings, LLC</v>
          </cell>
          <cell r="E1379">
            <v>1377</v>
          </cell>
          <cell r="P1379" t="str">
            <v>SFIP Limited Partnership</v>
          </cell>
          <cell r="Q1379" t="str">
            <v>SFIP Limited Partnership</v>
          </cell>
          <cell r="S1379" t="str">
            <v>SFIP Limited Partnership</v>
          </cell>
        </row>
        <row r="1380">
          <cell r="A1380" t="str">
            <v>NC-IX, LLC</v>
          </cell>
          <cell r="E1380">
            <v>1378</v>
          </cell>
          <cell r="P1380" t="str">
            <v>SGF/GOLF MANAGEMENT I, L.L.C.</v>
          </cell>
          <cell r="Q1380" t="str">
            <v>SGF/GOLF MANAGEMENT I, L.L.C.</v>
          </cell>
          <cell r="S1380" t="str">
            <v>SGF/GOLF MANAGEMENT I, L.L.C.</v>
          </cell>
        </row>
        <row r="1381">
          <cell r="A1381" t="str">
            <v>NEEP Roma Holding SpA</v>
          </cell>
          <cell r="E1381">
            <v>1379</v>
          </cell>
          <cell r="P1381" t="str">
            <v>SGF/GOLF MANAGEMENT I, L.L.C. C/O STARWOOD CAPITAL GROUP</v>
          </cell>
          <cell r="Q1381" t="str">
            <v>SGF/GOLF MANAGEMENT I, L.L.C. C/O STARWOOD CAPITAL GROUP</v>
          </cell>
          <cell r="S1381" t="str">
            <v>SGF/GOLF MANAGEMENT I, L.L.C. C/O STARWOOD CAPITAL GROUP</v>
          </cell>
        </row>
        <row r="1382">
          <cell r="A1382" t="str">
            <v>NEP Holdco 1 LLC</v>
          </cell>
          <cell r="E1382">
            <v>1380</v>
          </cell>
          <cell r="P1382" t="str">
            <v>SGLG 2012 Living Trust</v>
          </cell>
          <cell r="Q1382" t="str">
            <v>SGLG 2012 Living Trust</v>
          </cell>
          <cell r="S1382" t="str">
            <v>SGLG 2012 Living Trust</v>
          </cell>
        </row>
        <row r="1383">
          <cell r="A1383" t="str">
            <v>Neptune Regional Transmission System, LLC</v>
          </cell>
          <cell r="E1383">
            <v>1381</v>
          </cell>
          <cell r="P1383" t="str">
            <v>SH Group I, LP</v>
          </cell>
          <cell r="Q1383" t="str">
            <v>SH Group I, LP</v>
          </cell>
          <cell r="S1383" t="str">
            <v>SH Group I, LP</v>
          </cell>
        </row>
        <row r="1384">
          <cell r="A1384" t="str">
            <v>NewCo Energy Holdings, LLC</v>
          </cell>
          <cell r="E1384">
            <v>1382</v>
          </cell>
          <cell r="P1384" t="str">
            <v>SH Group International, LP</v>
          </cell>
          <cell r="Q1384" t="str">
            <v>SH Group International, LP</v>
          </cell>
          <cell r="S1384" t="str">
            <v>SH Group International, LP</v>
          </cell>
        </row>
        <row r="1385">
          <cell r="A1385" t="str">
            <v>NORTHPARK PARTNERS LLC</v>
          </cell>
          <cell r="E1385">
            <v>1383</v>
          </cell>
          <cell r="P1385" t="str">
            <v>Shelford Investments sp zoo</v>
          </cell>
          <cell r="Q1385" t="str">
            <v>Shelford Investments sp zoo</v>
          </cell>
          <cell r="S1385" t="str">
            <v>Shelford Investments sp zoo</v>
          </cell>
        </row>
        <row r="1386">
          <cell r="A1386" t="str">
            <v>NORTHPARK SBI, LLC</v>
          </cell>
          <cell r="E1386">
            <v>1384</v>
          </cell>
          <cell r="P1386" t="str">
            <v>SHG SCG Ventures II, L.P.</v>
          </cell>
          <cell r="Q1386" t="str">
            <v>SHG SCG Ventures II, L.P.</v>
          </cell>
          <cell r="S1386" t="str">
            <v>SHG SCG Ventures II, L.P.</v>
          </cell>
        </row>
        <row r="1387">
          <cell r="A1387" t="str">
            <v>Northpoint Owner GP, LLC</v>
          </cell>
          <cell r="E1387">
            <v>1385</v>
          </cell>
          <cell r="P1387" t="str">
            <v>SHG SCG Ventures, LP</v>
          </cell>
          <cell r="Q1387" t="str">
            <v>SHG SCG Ventures, LP</v>
          </cell>
          <cell r="S1387" t="str">
            <v>SHG SCG Ventures, LP</v>
          </cell>
        </row>
        <row r="1388">
          <cell r="A1388" t="str">
            <v>Northpoint Owner, L.P.</v>
          </cell>
          <cell r="E1388">
            <v>1386</v>
          </cell>
          <cell r="P1388" t="str">
            <v>SHORE LAND PARKER, LLC</v>
          </cell>
          <cell r="Q1388" t="str">
            <v>SHORE LAND PARKER, LLC</v>
          </cell>
          <cell r="S1388" t="str">
            <v>SHORE LAND PARKER, LLC</v>
          </cell>
        </row>
        <row r="1389">
          <cell r="A1389" t="str">
            <v>Northpoint Retail Holdings GP, LLC</v>
          </cell>
          <cell r="E1389">
            <v>1387</v>
          </cell>
          <cell r="P1389" t="str">
            <v>Shoreditch Holdings Lux SARL</v>
          </cell>
          <cell r="Q1389" t="str">
            <v>Shoreditch Holdings Lux SARL</v>
          </cell>
          <cell r="S1389" t="str">
            <v>Shoreditch Holdings Lux SARL</v>
          </cell>
        </row>
        <row r="1390">
          <cell r="A1390" t="str">
            <v>Northpoint Retail Holdings, L.P.</v>
          </cell>
          <cell r="E1390">
            <v>1388</v>
          </cell>
          <cell r="P1390" t="str">
            <v>Shoreditch Investment Lux SARL</v>
          </cell>
          <cell r="Q1390" t="str">
            <v>Shoreditch Investment Lux SARL</v>
          </cell>
          <cell r="S1390" t="str">
            <v>Shoreditch Investment Lux SARL</v>
          </cell>
        </row>
        <row r="1391">
          <cell r="A1391" t="str">
            <v>Northridge Owner GP, LLC</v>
          </cell>
          <cell r="E1391">
            <v>1389</v>
          </cell>
          <cell r="P1391" t="str">
            <v>Shriram Properties Limited</v>
          </cell>
          <cell r="Q1391" t="str">
            <v>Shriram Properties Limited</v>
          </cell>
          <cell r="S1391" t="str">
            <v>Shriram Properties Limited</v>
          </cell>
        </row>
        <row r="1392">
          <cell r="A1392" t="str">
            <v>Northridge Owner, L.P.</v>
          </cell>
          <cell r="E1392">
            <v>1390</v>
          </cell>
          <cell r="P1392" t="str">
            <v>SI CO-INVEST HOLDINGS, LLC</v>
          </cell>
          <cell r="Q1392" t="str">
            <v>SI CO-INVEST HOLDINGS, LLC</v>
          </cell>
          <cell r="S1392" t="str">
            <v>SI CO-INVEST HOLDINGS, LLC</v>
          </cell>
        </row>
        <row r="1393">
          <cell r="A1393" t="str">
            <v>Northridge Retail Holdings I, LLC</v>
          </cell>
          <cell r="E1393">
            <v>1391</v>
          </cell>
          <cell r="P1393" t="str">
            <v>SI/SOF-VIII HOLDINGS, LLC</v>
          </cell>
          <cell r="Q1393" t="str">
            <v>SI/SOF-VIII HOLDINGS, LLC</v>
          </cell>
          <cell r="S1393" t="str">
            <v>SI/SOF-VIII HOLDINGS, LLC</v>
          </cell>
        </row>
        <row r="1394">
          <cell r="A1394" t="str">
            <v>Northridge Retail Holdings II, LLC</v>
          </cell>
          <cell r="E1394">
            <v>1392</v>
          </cell>
          <cell r="P1394" t="str">
            <v>Siena Bidco Limited</v>
          </cell>
          <cell r="Q1394" t="str">
            <v>Siena Bidco Limited</v>
          </cell>
          <cell r="S1394" t="str">
            <v>Siena Bidco Limited</v>
          </cell>
        </row>
        <row r="1395">
          <cell r="A1395" t="str">
            <v>Northridge Retail Holdings, L.P.</v>
          </cell>
          <cell r="E1395">
            <v>1393</v>
          </cell>
          <cell r="P1395" t="str">
            <v>Siena Holdco Limited</v>
          </cell>
          <cell r="Q1395" t="str">
            <v>Siena Holdco Limited</v>
          </cell>
          <cell r="S1395" t="str">
            <v>Siena Holdco Limited</v>
          </cell>
        </row>
        <row r="1396">
          <cell r="A1396" t="str">
            <v>Northwest Investments, LLC</v>
          </cell>
          <cell r="E1396">
            <v>1394</v>
          </cell>
          <cell r="P1396" t="str">
            <v>Sienna Owner, L.P.</v>
          </cell>
          <cell r="Q1396" t="str">
            <v>Sienna Owner, L.P.</v>
          </cell>
          <cell r="S1396" t="str">
            <v>Sienna Owner, L.P.</v>
          </cell>
        </row>
        <row r="1397">
          <cell r="A1397" t="str">
            <v>Northwest Management, LLC</v>
          </cell>
          <cell r="E1397">
            <v>1395</v>
          </cell>
          <cell r="P1397" t="str">
            <v>Sigular Guff Advisers, LLC fka Starwood Global Opportunity Fund VI-A Group Trust C/O Greatbanc Trust</v>
          </cell>
          <cell r="Q1397" t="str">
            <v>Sigular Guff Advisers, LLC fka Starwood Global Opportunity Fund VI-A Group Trust C/O Greatbanc Trust</v>
          </cell>
          <cell r="S1397" t="str">
            <v>Sigular Guff Advisers, LLC fka Starwood Global Opportunity Fund VI-A Group Trust C/O Greatbanc Trust</v>
          </cell>
        </row>
        <row r="1398">
          <cell r="A1398" t="str">
            <v>Northwestern Mutual Life Insurance Company for Group Annuity Separate Account</v>
          </cell>
          <cell r="E1398">
            <v>1396</v>
          </cell>
          <cell r="P1398" t="str">
            <v>Silver T Holdings, LLC</v>
          </cell>
          <cell r="Q1398" t="str">
            <v>Silver T Holdings, LLC</v>
          </cell>
          <cell r="S1398" t="str">
            <v>Silver T Holdings, LLC</v>
          </cell>
        </row>
        <row r="1399">
          <cell r="A1399" t="str">
            <v>Novare Settlement Holdings, LLC</v>
          </cell>
          <cell r="E1399">
            <v>1397</v>
          </cell>
          <cell r="P1399" t="str">
            <v>Silveree Investments sp zoo</v>
          </cell>
          <cell r="Q1399" t="str">
            <v>Silveree Investments sp zoo</v>
          </cell>
          <cell r="S1399" t="str">
            <v>Silveree Investments sp zoo</v>
          </cell>
        </row>
        <row r="1400">
          <cell r="A1400" t="str">
            <v>Oak Mill II Apartments, L.L.C.</v>
          </cell>
          <cell r="E1400">
            <v>1398</v>
          </cell>
          <cell r="P1400" t="str">
            <v>Silvertree F&amp;B Operator, LLC</v>
          </cell>
          <cell r="Q1400" t="str">
            <v>Silvertree F&amp;B Operator, LLC</v>
          </cell>
          <cell r="S1400" t="str">
            <v>Silvertree F&amp;B Operator, LLC</v>
          </cell>
        </row>
        <row r="1401">
          <cell r="A1401" t="str">
            <v>OB GOLF HOLDINGS LLC</v>
          </cell>
          <cell r="E1401">
            <v>1399</v>
          </cell>
          <cell r="P1401" t="str">
            <v>SLV ADMIN SERVICES, LLC</v>
          </cell>
          <cell r="Q1401" t="str">
            <v>SLV ADMIN SERVICES, LLC</v>
          </cell>
          <cell r="S1401" t="str">
            <v>SLV ADMIN SERVICES, LLC</v>
          </cell>
        </row>
        <row r="1402">
          <cell r="A1402" t="str">
            <v>Off Broadway</v>
          </cell>
          <cell r="E1402">
            <v>1400</v>
          </cell>
          <cell r="P1402" t="str">
            <v>SLV Asset Management, LLC</v>
          </cell>
          <cell r="Q1402" t="str">
            <v>SLV Asset Management, LLC</v>
          </cell>
          <cell r="S1402" t="str">
            <v>SLV Asset Management, LLC</v>
          </cell>
        </row>
        <row r="1403">
          <cell r="A1403" t="str">
            <v>OLI Development LLC</v>
          </cell>
          <cell r="E1403">
            <v>1401</v>
          </cell>
          <cell r="P1403" t="str">
            <v>SLV Deal II Sub I GP, LLC</v>
          </cell>
          <cell r="Q1403" t="str">
            <v>SLV Deal II Sub I GP, LLC</v>
          </cell>
          <cell r="S1403" t="str">
            <v>SLV Deal II Sub I GP, LLC</v>
          </cell>
        </row>
        <row r="1404">
          <cell r="A1404" t="str">
            <v>OP Bishop Park Apartments , LP</v>
          </cell>
          <cell r="E1404">
            <v>1402</v>
          </cell>
          <cell r="P1404" t="str">
            <v>SLV Deal II Sub I, LP</v>
          </cell>
          <cell r="Q1404" t="str">
            <v>SLV Deal II Sub I, LP</v>
          </cell>
          <cell r="S1404" t="str">
            <v>SLV Deal II Sub I, LP</v>
          </cell>
        </row>
        <row r="1405">
          <cell r="A1405" t="str">
            <v>OP Bishop Park Apartments GP, LLC</v>
          </cell>
          <cell r="E1405">
            <v>1403</v>
          </cell>
          <cell r="P1405" t="str">
            <v>SLV Deal II Sub II GP, LLC</v>
          </cell>
          <cell r="Q1405" t="str">
            <v>SLV Deal II Sub II GP, LLC</v>
          </cell>
          <cell r="S1405" t="str">
            <v>SLV Deal II Sub II GP, LLC</v>
          </cell>
        </row>
        <row r="1406">
          <cell r="A1406" t="str">
            <v>OP Enclaves at Lake Underhill Apartments GP, LLC</v>
          </cell>
          <cell r="E1406">
            <v>1404</v>
          </cell>
          <cell r="P1406" t="str">
            <v>SLV Deal II Sub II, LP</v>
          </cell>
          <cell r="Q1406" t="str">
            <v>SLV Deal II Sub II, LP</v>
          </cell>
          <cell r="S1406" t="str">
            <v>SLV Deal II Sub II, LP</v>
          </cell>
        </row>
        <row r="1407">
          <cell r="A1407" t="str">
            <v>OP Enclaves at Lake Underhill Apartments, LP</v>
          </cell>
          <cell r="E1407">
            <v>1405</v>
          </cell>
          <cell r="P1407" t="str">
            <v>SLV DEAL SUB I, LLC</v>
          </cell>
          <cell r="Q1407" t="str">
            <v>SLV DEAL SUB I, LLC</v>
          </cell>
          <cell r="S1407" t="str">
            <v>SLV DEAL SUB I, LLC</v>
          </cell>
        </row>
        <row r="1408">
          <cell r="A1408" t="str">
            <v>OP Estates at Maitland Apartments GP, LLC</v>
          </cell>
          <cell r="E1408">
            <v>1406</v>
          </cell>
          <cell r="P1408" t="str">
            <v>SLV DEAL SUB II, LLC</v>
          </cell>
          <cell r="Q1408" t="str">
            <v>SLV DEAL SUB II, LLC</v>
          </cell>
          <cell r="S1408" t="str">
            <v>SLV DEAL SUB II, LLC</v>
          </cell>
        </row>
        <row r="1409">
          <cell r="A1409" t="str">
            <v>OP Estates at Maitland Apartments, LP</v>
          </cell>
          <cell r="E1409">
            <v>1407</v>
          </cell>
          <cell r="P1409" t="str">
            <v>SLV DEAL SUB IV, LLC</v>
          </cell>
          <cell r="Q1409" t="str">
            <v>SLV DEAL SUB IV, LLC</v>
          </cell>
          <cell r="S1409" t="str">
            <v>SLV DEAL SUB IV, LLC</v>
          </cell>
        </row>
        <row r="1410">
          <cell r="A1410" t="str">
            <v>OP Key Isle I and II Apartments GP, LLC</v>
          </cell>
          <cell r="E1410">
            <v>1408</v>
          </cell>
          <cell r="P1410" t="str">
            <v>SLV East</v>
          </cell>
          <cell r="Q1410" t="str">
            <v>SLV East</v>
          </cell>
          <cell r="S1410" t="str">
            <v>SLV East</v>
          </cell>
        </row>
        <row r="1411">
          <cell r="A1411" t="str">
            <v>OP Key Isle I and II Apartments, LP</v>
          </cell>
          <cell r="E1411">
            <v>1409</v>
          </cell>
          <cell r="P1411" t="str">
            <v>SLV Holdings II GP, LLC</v>
          </cell>
          <cell r="Q1411" t="str">
            <v>SLV Holdings II GP, LLC</v>
          </cell>
          <cell r="S1411" t="str">
            <v>SLV Holdings II GP, LLC</v>
          </cell>
        </row>
        <row r="1412">
          <cell r="A1412" t="str">
            <v>OP Mission Bay Apartments GP, LLC</v>
          </cell>
          <cell r="E1412">
            <v>1410</v>
          </cell>
          <cell r="P1412" t="str">
            <v>SLV Holdings II, LP</v>
          </cell>
          <cell r="Q1412" t="str">
            <v>SLV Holdings II, LP</v>
          </cell>
          <cell r="S1412" t="str">
            <v>SLV Holdings II, LP</v>
          </cell>
        </row>
        <row r="1413">
          <cell r="A1413" t="str">
            <v>OP Mission Bay Apartments, LP</v>
          </cell>
          <cell r="E1413">
            <v>1411</v>
          </cell>
          <cell r="P1413" t="str">
            <v>SLV HOLDINGS, LLC</v>
          </cell>
          <cell r="Q1413" t="str">
            <v>SLV HOLDINGS, LLC</v>
          </cell>
          <cell r="S1413" t="str">
            <v>SLV HOLDINGS, LLC</v>
          </cell>
        </row>
        <row r="1414">
          <cell r="A1414" t="str">
            <v>OP Spring Colony Apartments GP, LLC</v>
          </cell>
          <cell r="E1414">
            <v>1412</v>
          </cell>
          <cell r="P1414" t="str">
            <v>SLV II CCE Holdco GP, LLC</v>
          </cell>
          <cell r="Q1414" t="str">
            <v>SLV II CCE Holdco GP, LLC</v>
          </cell>
          <cell r="S1414" t="str">
            <v>SLV II CCE Holdco GP, LLC</v>
          </cell>
        </row>
        <row r="1415">
          <cell r="A1415" t="str">
            <v>OP Spring Colony Apartments, LP</v>
          </cell>
          <cell r="E1415">
            <v>1413</v>
          </cell>
          <cell r="P1415" t="str">
            <v>SLV II CCE Holdings GP, LLC</v>
          </cell>
          <cell r="Q1415" t="str">
            <v>SLV II CCE Holdings GP, LLC</v>
          </cell>
          <cell r="S1415" t="str">
            <v>SLV II CCE Holdings GP, LLC</v>
          </cell>
        </row>
        <row r="1416">
          <cell r="A1416" t="str">
            <v>OP Traditions at Alafaya Apartments GP, LLC</v>
          </cell>
          <cell r="E1416">
            <v>1414</v>
          </cell>
          <cell r="P1416" t="str">
            <v>SLV II CCE Holdings, LP</v>
          </cell>
          <cell r="Q1416" t="str">
            <v>SLV II CCE Holdings, LP</v>
          </cell>
          <cell r="S1416" t="str">
            <v>SLV II CCE Holdings, LP</v>
          </cell>
        </row>
        <row r="1417">
          <cell r="A1417" t="str">
            <v>OP Traditions at Alafaya Apartments, LP</v>
          </cell>
          <cell r="E1417">
            <v>1415</v>
          </cell>
          <cell r="P1417" t="str">
            <v>SLV II CCE Venture, LP</v>
          </cell>
          <cell r="Q1417" t="str">
            <v>SLV II CCE Venture, LP</v>
          </cell>
          <cell r="S1417" t="str">
            <v>SLV II CCE Venture, LP</v>
          </cell>
        </row>
        <row r="1418">
          <cell r="A1418" t="str">
            <v>OP Valencia Plantation Apartments GP, LLC</v>
          </cell>
          <cell r="E1418">
            <v>1416</v>
          </cell>
          <cell r="P1418" t="str">
            <v>SLV II Master GP, LLC</v>
          </cell>
          <cell r="Q1418" t="str">
            <v>SLV II Master GP, LLC</v>
          </cell>
          <cell r="S1418" t="str">
            <v>SLV II Master GP, LLC</v>
          </cell>
        </row>
        <row r="1419">
          <cell r="A1419" t="str">
            <v>OP Valencia Plantation Apartments, LP</v>
          </cell>
          <cell r="E1419">
            <v>1417</v>
          </cell>
          <cell r="P1419" t="str">
            <v>SLV MAGMA HOLDINGS, LLC</v>
          </cell>
          <cell r="Q1419" t="str">
            <v>SLV MAGMA HOLDINGS, LLC</v>
          </cell>
          <cell r="S1419" t="str">
            <v>SLV MAGMA HOLDINGS, LLC</v>
          </cell>
        </row>
        <row r="1420">
          <cell r="A1420" t="str">
            <v>OPPORTUNITY FUND VIII-2 FIP, L.L.C.</v>
          </cell>
          <cell r="E1420">
            <v>1418</v>
          </cell>
          <cell r="P1420" t="str">
            <v>SLV Management II, LP</v>
          </cell>
          <cell r="Q1420" t="str">
            <v>SLV Management II, LP</v>
          </cell>
          <cell r="S1420" t="str">
            <v>SLV Management II, LP</v>
          </cell>
        </row>
        <row r="1421">
          <cell r="A1421" t="str">
            <v>OPPORTUNITY FUND VIII-J FIP, L.L.C.</v>
          </cell>
          <cell r="E1421">
            <v>1419</v>
          </cell>
          <cell r="P1421" t="str">
            <v>SLV MANAGEMENT, LLC</v>
          </cell>
          <cell r="Q1421" t="str">
            <v>SLV MANAGEMENT, LLC</v>
          </cell>
          <cell r="S1421" t="str">
            <v>SLV MANAGEMENT, LLC</v>
          </cell>
        </row>
        <row r="1422">
          <cell r="A1422" t="str">
            <v>OPUS NORTH CORPORATION</v>
          </cell>
          <cell r="E1422">
            <v>1420</v>
          </cell>
          <cell r="P1422" t="str">
            <v>SLV West</v>
          </cell>
          <cell r="Q1422" t="str">
            <v>SLV West</v>
          </cell>
          <cell r="S1422" t="str">
            <v>SLV West</v>
          </cell>
        </row>
        <row r="1423">
          <cell r="A1423" t="str">
            <v>Orja 36:3 I Landskrona AB</v>
          </cell>
          <cell r="E1423">
            <v>1421</v>
          </cell>
          <cell r="P1423" t="str">
            <v>SMJ 210 WEST 18, LLC</v>
          </cell>
          <cell r="Q1423" t="str">
            <v>SMJ 210 WEST 18, LLC</v>
          </cell>
          <cell r="S1423" t="str">
            <v>SMJ 210 WEST 18, LLC</v>
          </cell>
        </row>
        <row r="1424">
          <cell r="A1424" t="str">
            <v>ORLAND FLO SBI, LLC</v>
          </cell>
          <cell r="E1424">
            <v>1422</v>
          </cell>
          <cell r="P1424" t="str">
            <v>SMJ 435 West 50, LP</v>
          </cell>
          <cell r="Q1424" t="str">
            <v>SMJ 435 West 50, LP</v>
          </cell>
          <cell r="S1424" t="str">
            <v>SMJ 435 West 50, LP</v>
          </cell>
        </row>
        <row r="1425">
          <cell r="A1425" t="str">
            <v>Oroville Investments Sp. Zoo</v>
          </cell>
          <cell r="E1425">
            <v>1423</v>
          </cell>
          <cell r="P1425" t="str">
            <v>Snowton Investments sp zoo</v>
          </cell>
          <cell r="Q1425" t="str">
            <v>Snowton Investments sp zoo</v>
          </cell>
          <cell r="S1425" t="str">
            <v>Snowton Investments sp zoo</v>
          </cell>
        </row>
        <row r="1426">
          <cell r="A1426" t="str">
            <v>OSP III, LLC</v>
          </cell>
          <cell r="E1426">
            <v>1424</v>
          </cell>
          <cell r="P1426" t="str">
            <v>Sof - VIII/Hotel Project pike Holdings GP, LLC</v>
          </cell>
          <cell r="Q1426" t="str">
            <v>Sof - VIII/Hotel Project pike Holdings GP, LLC</v>
          </cell>
          <cell r="S1426" t="str">
            <v>Sof - VIII/Hotel Project pike Holdings GP, LLC</v>
          </cell>
        </row>
        <row r="1427">
          <cell r="A1427" t="str">
            <v>Oxford Spires Four Pillars Hotel Limited</v>
          </cell>
          <cell r="E1427">
            <v>1425</v>
          </cell>
          <cell r="P1427" t="str">
            <v>SOF -VII International</v>
          </cell>
          <cell r="Q1427" t="str">
            <v>SOF -VII International</v>
          </cell>
          <cell r="S1427" t="str">
            <v>SOF -VII International</v>
          </cell>
        </row>
        <row r="1428">
          <cell r="A1428" t="str">
            <v>Oxford Thames Four Pillars Hotel Limited</v>
          </cell>
          <cell r="E1428">
            <v>1426</v>
          </cell>
          <cell r="P1428" t="str">
            <v>SOF 10 B&amp;B Holdings Lux Sarl fka Lux 39 Starlight GBP Sarl</v>
          </cell>
          <cell r="Q1428" t="str">
            <v>SOF 10 B&amp;B Holdings Lux Sarl fka Lux 39 Starlight GBP Sarl</v>
          </cell>
          <cell r="S1428" t="str">
            <v>SOF 10 B&amp;B Holdings Lux Sarl fka Lux 39 Starlight GBP Sarl</v>
          </cell>
        </row>
        <row r="1429">
          <cell r="A1429" t="str">
            <v>Pacific Continental Insurance Company Inc.</v>
          </cell>
          <cell r="E1429">
            <v>1427</v>
          </cell>
          <cell r="P1429" t="str">
            <v>SOF 10 B&amp;B Investments Lux Sarl fka Lux 40 Starlight GBP Sarl</v>
          </cell>
          <cell r="Q1429" t="str">
            <v>SOF 10 B&amp;B Investments Lux Sarl fka Lux 40 Starlight GBP Sarl</v>
          </cell>
          <cell r="S1429" t="str">
            <v>SOF 10 B&amp;B Investments Lux Sarl fka Lux 40 Starlight GBP Sarl</v>
          </cell>
        </row>
        <row r="1430">
          <cell r="A1430" t="str">
            <v>Palm Beach Club</v>
          </cell>
          <cell r="E1430">
            <v>1428</v>
          </cell>
          <cell r="P1430" t="str">
            <v>SOF 8/HOTEL II – Manzana 10 Debt Holdings</v>
          </cell>
          <cell r="Q1430" t="str">
            <v>SOF 8/HOTEL II – Manzana 10 Debt Holdings</v>
          </cell>
          <cell r="S1430" t="str">
            <v>SOF 8/HOTEL II – Manzana 10 Debt Holdings</v>
          </cell>
        </row>
        <row r="1431">
          <cell r="A1431" t="str">
            <v>Park Place at Turtle Run</v>
          </cell>
          <cell r="E1431">
            <v>1429</v>
          </cell>
          <cell r="P1431" t="str">
            <v>SOF 9 Cleveland Street (UK)—Soho Data Holdings Ltd.</v>
          </cell>
          <cell r="Q1431" t="str">
            <v>SOF 9 Cleveland Street (UK)—Soho Data Holdings Ltd.</v>
          </cell>
          <cell r="S1431" t="str">
            <v>SOF 9 Cleveland Street (UK)—Soho Data Holdings Ltd.</v>
          </cell>
        </row>
        <row r="1432">
          <cell r="A1432" t="str">
            <v>Park Pointe North</v>
          </cell>
          <cell r="E1432">
            <v>1430</v>
          </cell>
          <cell r="P1432" t="str">
            <v>SOF 9 Cleveland Street (UK)—Soho Data Holdings Lux Sarl</v>
          </cell>
          <cell r="Q1432" t="str">
            <v>SOF 9 Cleveland Street (UK)—Soho Data Holdings Lux Sarl</v>
          </cell>
          <cell r="S1432" t="str">
            <v>SOF 9 Cleveland Street (UK)—Soho Data Holdings Lux Sarl</v>
          </cell>
        </row>
        <row r="1433">
          <cell r="A1433" t="str">
            <v>Park Ridge</v>
          </cell>
          <cell r="E1433">
            <v>1431</v>
          </cell>
          <cell r="P1433" t="str">
            <v>SOF Americas Hotel Co-Invest Holdings, LP</v>
          </cell>
          <cell r="Q1433" t="str">
            <v>SOF Americas Hotel Co-Invest Holdings, LP</v>
          </cell>
          <cell r="S1433" t="str">
            <v>SOF Americas Hotel Co-Invest Holdings, LP</v>
          </cell>
        </row>
        <row r="1434">
          <cell r="A1434" t="str">
            <v>PC 999 High Street Corp</v>
          </cell>
          <cell r="E1434">
            <v>1432</v>
          </cell>
          <cell r="P1434" t="str">
            <v>SOF Asian Hotel Co-Invest Holdings, Sarl</v>
          </cell>
          <cell r="Q1434" t="str">
            <v>SOF Asian Hotel Co-Invest Holdings, Sarl</v>
          </cell>
          <cell r="S1434" t="str">
            <v>SOF Asian Hotel Co-Invest Holdings, Sarl</v>
          </cell>
        </row>
        <row r="1435">
          <cell r="A1435" t="str">
            <v>Palmanova Beach Property, S.L. (fka ENTITY INVERSIONES 2014, S.L.)</v>
          </cell>
          <cell r="E1435">
            <v>1433</v>
          </cell>
          <cell r="P1435" t="str">
            <v>SOF BD Owner , LP</v>
          </cell>
          <cell r="Q1435" t="str">
            <v>SOF BD Owner , LP</v>
          </cell>
          <cell r="S1435" t="str">
            <v>SOF BD Owner , LP</v>
          </cell>
        </row>
        <row r="1436">
          <cell r="A1436" t="str">
            <v>PC 406 BPR, LLC</v>
          </cell>
          <cell r="E1436">
            <v>1434</v>
          </cell>
          <cell r="P1436" t="str">
            <v>SOF BD Owner GP, LLC</v>
          </cell>
          <cell r="Q1436" t="str">
            <v>SOF BD Owner GP, LLC</v>
          </cell>
          <cell r="S1436" t="str">
            <v>SOF BD Owner GP, LLC</v>
          </cell>
        </row>
        <row r="1437">
          <cell r="A1437" t="str">
            <v>PC 999 HOLDINGS, LP</v>
          </cell>
          <cell r="E1437">
            <v>1435</v>
          </cell>
          <cell r="P1437" t="str">
            <v>SOF European Hotel Co-Invest Holdings II, Sarl</v>
          </cell>
          <cell r="Q1437" t="str">
            <v>SOF European Hotel Co-Invest Holdings II, Sarl</v>
          </cell>
          <cell r="S1437" t="str">
            <v>SOF European Hotel Co-Invest Holdings II, Sarl</v>
          </cell>
        </row>
        <row r="1438">
          <cell r="A1438" t="str">
            <v>PCT 100 &amp; 200 BLDG</v>
          </cell>
          <cell r="E1438">
            <v>1436</v>
          </cell>
          <cell r="P1438" t="str">
            <v>SOF European Hotel Co-Invest Holdings Sarl</v>
          </cell>
          <cell r="Q1438" t="str">
            <v>SOF European Hotel Co-Invest Holdings Sarl</v>
          </cell>
          <cell r="S1438" t="str">
            <v>SOF European Hotel Co-Invest Holdings Sarl</v>
          </cell>
        </row>
        <row r="1439">
          <cell r="A1439" t="str">
            <v>PCT 220 BLDG</v>
          </cell>
          <cell r="E1439">
            <v>1437</v>
          </cell>
          <cell r="P1439" t="str">
            <v>SOF European Hotel Co-Invest Holdings, Sarl</v>
          </cell>
          <cell r="Q1439" t="str">
            <v>SOF European Hotel Co-Invest Holdings, Sarl</v>
          </cell>
          <cell r="S1439" t="str">
            <v>SOF European Hotel Co-Invest Holdings, Sarl</v>
          </cell>
        </row>
        <row r="1440">
          <cell r="A1440" t="str">
            <v>PD Mezz Owner GP, LLC</v>
          </cell>
          <cell r="E1440">
            <v>1438</v>
          </cell>
          <cell r="P1440" t="str">
            <v>SOF INDIA HOTEL CO-INVEST HOLDINGS, LLC</v>
          </cell>
          <cell r="Q1440" t="str">
            <v>SOF INDIA HOTEL CO-INVEST HOLDINGS, LLC</v>
          </cell>
          <cell r="S1440" t="str">
            <v>SOF INDIA HOTEL CO-INVEST HOLDINGS, LLC</v>
          </cell>
        </row>
        <row r="1441">
          <cell r="A1441" t="str">
            <v>PD Mezz Owner, LP</v>
          </cell>
          <cell r="E1441">
            <v>1439</v>
          </cell>
          <cell r="P1441" t="str">
            <v>SOF International Hotel Holdings, Sarl</v>
          </cell>
          <cell r="Q1441" t="str">
            <v>SOF International Hotel Holdings, Sarl</v>
          </cell>
          <cell r="S1441" t="str">
            <v>SOF International Hotel Holdings, Sarl</v>
          </cell>
        </row>
        <row r="1442">
          <cell r="A1442" t="str">
            <v>PD Office Owner 1 GP, LLC</v>
          </cell>
          <cell r="E1442">
            <v>1440</v>
          </cell>
          <cell r="P1442" t="str">
            <v>SOF International Hotel, Sarl</v>
          </cell>
          <cell r="Q1442" t="str">
            <v>SOF International Hotel, Sarl</v>
          </cell>
          <cell r="S1442" t="str">
            <v>SOF International Hotel, Sarl</v>
          </cell>
        </row>
        <row r="1443">
          <cell r="A1443" t="str">
            <v>PD Office Owner 1, LP</v>
          </cell>
          <cell r="E1443">
            <v>1441</v>
          </cell>
          <cell r="P1443" t="str">
            <v>SOF Mer Holdings, Sarl</v>
          </cell>
          <cell r="Q1443" t="str">
            <v>SOF Mer Holdings, Sarl</v>
          </cell>
          <cell r="S1443" t="str">
            <v>SOF Mer Holdings, Sarl</v>
          </cell>
        </row>
        <row r="1444">
          <cell r="A1444" t="str">
            <v>PD Office Owner 10 GP, LLC</v>
          </cell>
          <cell r="E1444">
            <v>1442</v>
          </cell>
          <cell r="P1444" t="str">
            <v>SOF PD Holdings GP, LLC</v>
          </cell>
          <cell r="Q1444" t="str">
            <v>SOF PD Holdings GP, LLC</v>
          </cell>
          <cell r="S1444" t="str">
            <v>SOF PD Holdings GP, LLC</v>
          </cell>
        </row>
        <row r="1445">
          <cell r="A1445" t="str">
            <v>PD Office Owner 10, LP</v>
          </cell>
          <cell r="E1445">
            <v>1443</v>
          </cell>
          <cell r="P1445" t="str">
            <v>SOF PD Holdings, LP</v>
          </cell>
          <cell r="Q1445" t="str">
            <v>SOF PD Holdings, LP</v>
          </cell>
          <cell r="S1445" t="str">
            <v>SOF PD Holdings, LP</v>
          </cell>
        </row>
        <row r="1446">
          <cell r="A1446" t="str">
            <v>PD Office Owner 11 GP, LLC</v>
          </cell>
          <cell r="E1446">
            <v>1444</v>
          </cell>
          <cell r="P1446" t="str">
            <v>SOF Select Holdings, LP</v>
          </cell>
          <cell r="Q1446" t="str">
            <v>SOF Select Holdings, LP</v>
          </cell>
          <cell r="S1446" t="str">
            <v>SOF Select Holdings, LP</v>
          </cell>
        </row>
        <row r="1447">
          <cell r="A1447" t="str">
            <v>PD Office Owner 11, LP</v>
          </cell>
          <cell r="E1447">
            <v>1445</v>
          </cell>
          <cell r="P1447" t="str">
            <v>SOF U.S. Hotel Co-Invest Holdings II, LP</v>
          </cell>
          <cell r="Q1447" t="str">
            <v>SOF U.S. Hotel Co-Invest Holdings II, LP</v>
          </cell>
          <cell r="S1447" t="str">
            <v>SOF U.S. Hotel Co-Invest Holdings II, LP</v>
          </cell>
        </row>
        <row r="1448">
          <cell r="A1448" t="str">
            <v>PD Office Owner 12 GP, LLC</v>
          </cell>
          <cell r="E1448">
            <v>1446</v>
          </cell>
          <cell r="P1448" t="str">
            <v>SOF U.S. Hotel Co-Invest Holdings, LLC</v>
          </cell>
          <cell r="Q1448" t="str">
            <v>SOF U.S. Hotel Co-Invest Holdings, LLC</v>
          </cell>
          <cell r="S1448" t="str">
            <v>SOF U.S. Hotel Co-Invest Holdings, LLC</v>
          </cell>
        </row>
        <row r="1449">
          <cell r="A1449" t="str">
            <v>PD Office Owner 12, LP</v>
          </cell>
          <cell r="E1449">
            <v>1447</v>
          </cell>
          <cell r="P1449" t="str">
            <v>SOF US Harrahs Co-Invest Holdings, LLC</v>
          </cell>
          <cell r="Q1449" t="str">
            <v>SOF US Harrahs Co-Invest Holdings, LLC</v>
          </cell>
          <cell r="S1449" t="str">
            <v>SOF US Harrahs Co-Invest Holdings, LLC</v>
          </cell>
        </row>
        <row r="1450">
          <cell r="A1450" t="str">
            <v>PD Office Owner 2 GP, LLC</v>
          </cell>
          <cell r="E1450">
            <v>1448</v>
          </cell>
          <cell r="P1450" t="str">
            <v>SOF US Hotel Co-Invest GP, LLC</v>
          </cell>
          <cell r="Q1450" t="str">
            <v>SOF US Hotel Co-Invest GP, LLC</v>
          </cell>
          <cell r="S1450" t="str">
            <v>SOF US Hotel Co-Invest GP, LLC</v>
          </cell>
        </row>
        <row r="1451">
          <cell r="A1451" t="str">
            <v>PD Office Owner 2, LP</v>
          </cell>
          <cell r="E1451">
            <v>1449</v>
          </cell>
          <cell r="P1451" t="str">
            <v>SOF US Hotel Co-Invest Holdings II, LP</v>
          </cell>
          <cell r="Q1451" t="str">
            <v>SOF US Hotel Co-Invest Holdings II, LP</v>
          </cell>
          <cell r="S1451" t="str">
            <v>SOF US Hotel Co-Invest Holdings II, LP</v>
          </cell>
        </row>
        <row r="1452">
          <cell r="A1452" t="str">
            <v>PD Office Owner 3 GP, LLC</v>
          </cell>
          <cell r="E1452">
            <v>1450</v>
          </cell>
          <cell r="P1452" t="str">
            <v>SOF US Hotel Co-Invest Holdings, LLC</v>
          </cell>
          <cell r="Q1452" t="str">
            <v>SOF US Hotel Co-Invest Holdings, LLC</v>
          </cell>
          <cell r="S1452" t="str">
            <v>SOF US Hotel Co-Invest Holdings, LLC</v>
          </cell>
        </row>
        <row r="1453">
          <cell r="A1453" t="str">
            <v>PD Office Owner 3, LP</v>
          </cell>
          <cell r="E1453">
            <v>1451</v>
          </cell>
          <cell r="P1453" t="str">
            <v>Sof VI Holdings, LLC C/O Ziff Brothers Investments</v>
          </cell>
          <cell r="Q1453" t="str">
            <v>Sof VI Holdings, LLC C/O Ziff Brothers Investments</v>
          </cell>
          <cell r="S1453" t="str">
            <v>Sof VI Holdings, LLC C/O Ziff Brothers Investments</v>
          </cell>
        </row>
        <row r="1454">
          <cell r="A1454" t="str">
            <v>PD Office Owner 4 GP, LLC</v>
          </cell>
          <cell r="E1454">
            <v>1452</v>
          </cell>
          <cell r="P1454" t="str">
            <v>SOF VI International Holdings Lux, Sarl</v>
          </cell>
          <cell r="Q1454" t="str">
            <v>SOF VI International Holdings Lux, Sarl</v>
          </cell>
          <cell r="S1454" t="str">
            <v>SOF VI International Holdings Lux, Sarl</v>
          </cell>
        </row>
        <row r="1455">
          <cell r="A1455" t="str">
            <v>PD Office Owner 4, LP</v>
          </cell>
          <cell r="E1455">
            <v>1453</v>
          </cell>
          <cell r="P1455" t="str">
            <v>SOF VII 2&amp;P LLC</v>
          </cell>
          <cell r="Q1455" t="str">
            <v>SOF VII 2&amp;P LLC</v>
          </cell>
          <cell r="S1455" t="str">
            <v>SOF VII 2&amp;P LLC</v>
          </cell>
        </row>
        <row r="1456">
          <cell r="A1456" t="str">
            <v>PD Office Owner 5 GP, LLC</v>
          </cell>
          <cell r="E1456">
            <v>1454</v>
          </cell>
          <cell r="P1456" t="str">
            <v>SOF VII European Holdings I, Sarl</v>
          </cell>
          <cell r="Q1456" t="str">
            <v>SOF VII European Holdings I, Sarl</v>
          </cell>
          <cell r="S1456" t="str">
            <v>SOF VII European Holdings I, Sarl</v>
          </cell>
        </row>
        <row r="1457">
          <cell r="A1457" t="str">
            <v>PD Office Owner 5, LP</v>
          </cell>
          <cell r="E1457">
            <v>1455</v>
          </cell>
          <cell r="P1457" t="str">
            <v>SOF VII St Pete Holdings, LLC</v>
          </cell>
          <cell r="Q1457" t="str">
            <v>SOF VII St Pete Holdings, LLC</v>
          </cell>
          <cell r="S1457" t="str">
            <v>SOF VII St Pete Holdings, LLC</v>
          </cell>
        </row>
        <row r="1458">
          <cell r="A1458" t="str">
            <v>PD Office Owner 6 GP, LLC</v>
          </cell>
          <cell r="E1458">
            <v>1456</v>
          </cell>
          <cell r="P1458" t="str">
            <v>SOF VIII FS HOLDINGS II, LP</v>
          </cell>
          <cell r="Q1458" t="str">
            <v>SOF VIII FS HOLDINGS II, LP</v>
          </cell>
          <cell r="S1458" t="str">
            <v>SOF VIII FS HOLDINGS II, LP</v>
          </cell>
        </row>
        <row r="1459">
          <cell r="A1459" t="str">
            <v>PD Office Owner 6, LP</v>
          </cell>
          <cell r="E1459">
            <v>1457</v>
          </cell>
          <cell r="P1459" t="str">
            <v>SOF VIII FT HOLDINGS, LLC</v>
          </cell>
          <cell r="Q1459" t="str">
            <v>SOF VIII FT HOLDINGS, LLC</v>
          </cell>
          <cell r="S1459" t="str">
            <v>SOF VIII FT HOLDINGS, LLC</v>
          </cell>
        </row>
        <row r="1460">
          <cell r="A1460" t="str">
            <v>PD Office Owner 7 GP, LLC</v>
          </cell>
          <cell r="E1460">
            <v>1458</v>
          </cell>
          <cell r="P1460" t="str">
            <v>SOF VIII HOTEL INT'L CO INVEST HOLDINGS, LP</v>
          </cell>
          <cell r="Q1460" t="str">
            <v>SOF VIII HOTEL INT'L CO INVEST HOLDINGS, LP</v>
          </cell>
          <cell r="S1460" t="str">
            <v>SOF VIII HOTEL INT'L CO INVEST HOLDINGS, LP</v>
          </cell>
        </row>
        <row r="1461">
          <cell r="A1461" t="str">
            <v>PD Office Owner 7, LP</v>
          </cell>
          <cell r="E1461">
            <v>1459</v>
          </cell>
          <cell r="P1461" t="str">
            <v>SOF X Management, LP</v>
          </cell>
          <cell r="Q1461" t="str">
            <v>SOF X Management, LP</v>
          </cell>
          <cell r="S1461" t="str">
            <v>SOF X Management, LP</v>
          </cell>
        </row>
        <row r="1462">
          <cell r="A1462" t="str">
            <v>PD Office Owner 8 GP, LLC</v>
          </cell>
          <cell r="E1462">
            <v>1460</v>
          </cell>
          <cell r="P1462" t="str">
            <v>SOF- VIII U.S. Hotel Holdings Holdco GP, LLC</v>
          </cell>
          <cell r="Q1462" t="str">
            <v>SOF- VIII U.S. Hotel Holdings Holdco GP, LLC</v>
          </cell>
          <cell r="S1462" t="str">
            <v>SOF- VIII U.S. Hotel Holdings Holdco GP, LLC</v>
          </cell>
        </row>
        <row r="1463">
          <cell r="A1463" t="str">
            <v>PD Office Owner 8, LP</v>
          </cell>
          <cell r="E1463">
            <v>1461</v>
          </cell>
          <cell r="P1463" t="str">
            <v>SOF-10 Amazona Holdings Lux Sarl (ex SOF-10 Starlight 1 EUR Sarl)</v>
          </cell>
          <cell r="Q1463" t="str">
            <v>SOF-10 Amazona Holdings Lux Sarl (ex SOF-10 Starlight 1 EUR Sarl)</v>
          </cell>
          <cell r="S1463" t="str">
            <v>SOF-10 Amazona Holdings Lux Sarl (ex SOF-10 Starlight 1 EUR Sarl)</v>
          </cell>
        </row>
        <row r="1464">
          <cell r="A1464" t="str">
            <v>PD Office Owner 9 GP, LLC</v>
          </cell>
          <cell r="E1464">
            <v>1462</v>
          </cell>
          <cell r="P1464" t="str">
            <v>SOF-10 Aparthotel Holdco Sarl</v>
          </cell>
          <cell r="Q1464" t="str">
            <v>SOF-10 Aparthotel Holdco Sarl</v>
          </cell>
          <cell r="S1464" t="str">
            <v>SOF-10 Aparthotel Holdco Sarl</v>
          </cell>
        </row>
        <row r="1465">
          <cell r="A1465" t="str">
            <v>PD Office Owner 9, LP</v>
          </cell>
          <cell r="E1465">
            <v>1463</v>
          </cell>
          <cell r="P1465" t="str">
            <v>SOF-10 Beagle Holdings Lux Sarl (fka SOF-10 Starlight 17 GBP Sarl)</v>
          </cell>
          <cell r="Q1465" t="str">
            <v>SOF-10 Beagle Holdings Lux Sarl (fka SOF-10 Starlight 17 GBP Sarl)</v>
          </cell>
          <cell r="S1465" t="str">
            <v>SOF-10 Beagle Holdings Lux Sarl (fka SOF-10 Starlight 17 GBP Sarl)</v>
          </cell>
        </row>
        <row r="1466">
          <cell r="A1466" t="str">
            <v>Pear Ridge Partners, LLC</v>
          </cell>
          <cell r="E1466">
            <v>1464</v>
          </cell>
          <cell r="P1466" t="str">
            <v>SOF-10 Beagle Investments Lux Sarl</v>
          </cell>
          <cell r="Q1466" t="str">
            <v>SOF-10 Beagle Investments Lux Sarl</v>
          </cell>
          <cell r="S1466" t="str">
            <v>SOF-10 Beagle Investments Lux Sarl</v>
          </cell>
        </row>
        <row r="1467">
          <cell r="A1467" t="str">
            <v>Pegasus Investments Sarl</v>
          </cell>
          <cell r="E1467">
            <v>1465</v>
          </cell>
          <cell r="P1467" t="str">
            <v>SOF-10 Beagle JVCo Lux Sarl (fka SOF-10 Starlight 18 GBP Sarl)</v>
          </cell>
          <cell r="Q1467" t="str">
            <v>SOF-10 Beagle JVCo Lux Sarl (fka SOF-10 Starlight 18 GBP Sarl)</v>
          </cell>
          <cell r="S1467" t="str">
            <v>SOF-10 Beagle JVCo Lux Sarl (fka SOF-10 Starlight 18 GBP Sarl)</v>
          </cell>
        </row>
        <row r="1468">
          <cell r="A1468" t="str">
            <v>PENINSULA SQUARE SHOPPING CENTER</v>
          </cell>
          <cell r="E1468">
            <v>1466</v>
          </cell>
          <cell r="P1468" t="str">
            <v>SOF-10 Cod Holdings Lux Sarl</v>
          </cell>
          <cell r="Q1468" t="str">
            <v>SOF-10 Cod Holdings Lux Sarl</v>
          </cell>
          <cell r="S1468" t="str">
            <v>SOF-10 Cod Holdings Lux Sarl</v>
          </cell>
        </row>
        <row r="1469">
          <cell r="A1469" t="str">
            <v>PENSTAR HOLDINGS, LLC</v>
          </cell>
          <cell r="E1469">
            <v>1467</v>
          </cell>
          <cell r="P1469" t="str">
            <v>SOF-10 Cod Investments Lux Sarl</v>
          </cell>
          <cell r="Q1469" t="str">
            <v>SOF-10 Cod Investments Lux Sarl</v>
          </cell>
          <cell r="S1469" t="str">
            <v>SOF-10 Cod Investments Lux Sarl</v>
          </cell>
        </row>
        <row r="1470">
          <cell r="A1470" t="str">
            <v>PerStar M Street Partners, LLC</v>
          </cell>
          <cell r="E1470">
            <v>1468</v>
          </cell>
          <cell r="P1470" t="str">
            <v>SOF-10 Elm Park Investments Lux Sarl</v>
          </cell>
          <cell r="Q1470" t="str">
            <v>SOF-10 Elm Park Investments Lux Sarl</v>
          </cell>
          <cell r="S1470" t="str">
            <v>SOF-10 Elm Park Investments Lux Sarl</v>
          </cell>
        </row>
        <row r="1471">
          <cell r="A1471" t="str">
            <v>Pike General Partner 1, Limited</v>
          </cell>
          <cell r="E1471">
            <v>1469</v>
          </cell>
          <cell r="P1471" t="str">
            <v>SOF-10 Enterprise Lux Sarl</v>
          </cell>
          <cell r="Q1471" t="str">
            <v>SOF-10 Enterprise Lux Sarl</v>
          </cell>
          <cell r="S1471" t="str">
            <v>SOF-10 Enterprise Lux Sarl</v>
          </cell>
        </row>
        <row r="1472">
          <cell r="A1472" t="str">
            <v>Pike GP, LTD</v>
          </cell>
          <cell r="E1472">
            <v>1470</v>
          </cell>
          <cell r="P1472" t="str">
            <v>SOF-10 Enterprise NL BV</v>
          </cell>
          <cell r="Q1472" t="str">
            <v>SOF-10 Enterprise NL BV</v>
          </cell>
          <cell r="S1472" t="str">
            <v>SOF-10 Enterprise NL BV</v>
          </cell>
        </row>
        <row r="1473">
          <cell r="A1473" t="str">
            <v>Pike Investment Partnership, LP</v>
          </cell>
          <cell r="E1473">
            <v>1471</v>
          </cell>
          <cell r="P1473" t="str">
            <v>SOF-10 European Operations Ltd</v>
          </cell>
          <cell r="Q1473" t="str">
            <v>SOF-10 European Operations Ltd</v>
          </cell>
          <cell r="S1473" t="str">
            <v>SOF-10 European Operations Ltd</v>
          </cell>
        </row>
        <row r="1474">
          <cell r="A1474" t="str">
            <v>Pike Investment Trust</v>
          </cell>
          <cell r="E1474">
            <v>1472</v>
          </cell>
          <cell r="P1474" t="str">
            <v>SOF-10 Lux Master Co Sarl</v>
          </cell>
          <cell r="Q1474" t="str">
            <v>SOF-10 Lux Master Co Sarl</v>
          </cell>
          <cell r="S1474" t="str">
            <v>SOF-10 Lux Master Co Sarl</v>
          </cell>
        </row>
        <row r="1475">
          <cell r="A1475" t="str">
            <v>Pike Nominee Limited</v>
          </cell>
          <cell r="E1475">
            <v>1473</v>
          </cell>
          <cell r="P1475" t="str">
            <v>SOF-10 Mstar Europe 1 Lux Sarl (ex Lux 19 Starlight GBP Sarl)</v>
          </cell>
          <cell r="Q1475" t="str">
            <v>SOF-10 Mstar Europe 1 Lux Sarl (ex Lux 19 Starlight GBP Sarl)</v>
          </cell>
          <cell r="S1475" t="str">
            <v>SOF-10 Mstar Europe 1 Lux Sarl (ex Lux 19 Starlight GBP Sarl)</v>
          </cell>
        </row>
        <row r="1476">
          <cell r="A1476" t="str">
            <v>Pine Street Owner, L.P</v>
          </cell>
          <cell r="E1476">
            <v>1474</v>
          </cell>
          <cell r="P1476" t="str">
            <v>SOF-10 Mstar Europe 2 Lux Sarl (ex Lux 23 Starlight GBP Sarl)</v>
          </cell>
          <cell r="Q1476" t="str">
            <v>SOF-10 Mstar Europe 2 Lux Sarl (ex Lux 23 Starlight GBP Sarl)</v>
          </cell>
          <cell r="S1476" t="str">
            <v>SOF-10 Mstar Europe 2 Lux Sarl (ex Lux 23 Starlight GBP Sarl)</v>
          </cell>
        </row>
        <row r="1477">
          <cell r="A1477" t="str">
            <v>Pine-EWP Holdings I, LLC</v>
          </cell>
          <cell r="E1477">
            <v>1475</v>
          </cell>
          <cell r="P1477" t="str">
            <v>SOF-10 Mstar Holdings Lux Sarl (ex Lux 34 Starlight EUR Sarl)</v>
          </cell>
          <cell r="Q1477" t="str">
            <v>SOF-10 Mstar Holdings Lux Sarl (ex Lux 34 Starlight EUR Sarl)</v>
          </cell>
          <cell r="S1477" t="str">
            <v>SOF-10 Mstar Holdings Lux Sarl (ex Lux 34 Starlight EUR Sarl)</v>
          </cell>
        </row>
        <row r="1478">
          <cell r="A1478" t="str">
            <v>Pinnacle Group Limited</v>
          </cell>
          <cell r="E1478">
            <v>1476</v>
          </cell>
          <cell r="P1478" t="str">
            <v>SOF-10 Polish Investments Sarl</v>
          </cell>
          <cell r="Q1478" t="str">
            <v>SOF-10 Polish Investments Sarl</v>
          </cell>
          <cell r="S1478" t="str">
            <v>SOF-10 Polish Investments Sarl</v>
          </cell>
        </row>
        <row r="1479">
          <cell r="A1479" t="str">
            <v>PJ Master Holdings, LP</v>
          </cell>
          <cell r="E1479">
            <v>1477</v>
          </cell>
          <cell r="P1479" t="str">
            <v>SOF-10 Quattro Lux Sarl</v>
          </cell>
          <cell r="Q1479" t="str">
            <v>SOF-10 Quattro Lux Sarl</v>
          </cell>
          <cell r="S1479" t="str">
            <v>SOF-10 Quattro Lux Sarl</v>
          </cell>
        </row>
        <row r="1480">
          <cell r="A1480" t="str">
            <v>PJ MP Holdings GP, LLC</v>
          </cell>
          <cell r="E1480">
            <v>1478</v>
          </cell>
          <cell r="P1480" t="str">
            <v>SOF-10 Quattro NL BV</v>
          </cell>
          <cell r="Q1480" t="str">
            <v>SOF-10 Quattro NL BV</v>
          </cell>
          <cell r="S1480" t="str">
            <v>SOF-10 Quattro NL BV</v>
          </cell>
        </row>
        <row r="1481">
          <cell r="A1481" t="str">
            <v>PJ MP Holdings, LP</v>
          </cell>
          <cell r="E1481">
            <v>1479</v>
          </cell>
          <cell r="P1481" t="str">
            <v>SOF-10 Quattro NL BV(The Netherlands)</v>
          </cell>
          <cell r="Q1481" t="str">
            <v>SOF-10 Quattro NL BV(The Netherlands)</v>
          </cell>
          <cell r="S1481" t="str">
            <v>SOF-10 Quattro NL BV(The Netherlands)</v>
          </cell>
        </row>
        <row r="1482">
          <cell r="A1482" t="str">
            <v>PJ Multi Portfolio Holdings, LP</v>
          </cell>
          <cell r="E1482">
            <v>1480</v>
          </cell>
          <cell r="P1482" t="str">
            <v>SOF-10 Resi Holdco Sarl</v>
          </cell>
          <cell r="Q1482" t="str">
            <v>SOF-10 Resi Holdco Sarl</v>
          </cell>
          <cell r="S1482" t="str">
            <v>SOF-10 Resi Holdco Sarl</v>
          </cell>
        </row>
        <row r="1483">
          <cell r="A1483" t="str">
            <v>Platnium Triangle Partners, LLC</v>
          </cell>
          <cell r="E1483">
            <v>1481</v>
          </cell>
          <cell r="P1483" t="str">
            <v>SOF-10 Salmon Holdings Lux Sarl</v>
          </cell>
          <cell r="Q1483" t="str">
            <v>SOF-10 Salmon Holdings Lux Sarl</v>
          </cell>
          <cell r="S1483" t="str">
            <v>SOF-10 Salmon Holdings Lux Sarl</v>
          </cell>
        </row>
        <row r="1484">
          <cell r="A1484" t="str">
            <v>Playa del Carmen Beach Property, S.L. (fka ADDITIONAL INVERSIONES 2014, S.L)</v>
          </cell>
          <cell r="E1484">
            <v>1482</v>
          </cell>
          <cell r="P1484" t="str">
            <v>SOF-10 Salmon Investments Lux Sarl</v>
          </cell>
          <cell r="Q1484" t="str">
            <v>SOF-10 Salmon Investments Lux Sarl</v>
          </cell>
          <cell r="S1484" t="str">
            <v>SOF-10 Salmon Investments Lux Sarl</v>
          </cell>
        </row>
        <row r="1485">
          <cell r="A1485" t="str">
            <v>Plaza West Covina GP LLC</v>
          </cell>
          <cell r="E1485">
            <v>1483</v>
          </cell>
          <cell r="P1485" t="str">
            <v>SOF-10 Salmon TopCo AS</v>
          </cell>
          <cell r="Q1485" t="str">
            <v>SOF-10 Salmon TopCo AS</v>
          </cell>
          <cell r="S1485" t="str">
            <v>SOF-10 Salmon TopCo AS</v>
          </cell>
        </row>
        <row r="1486">
          <cell r="A1486" t="str">
            <v>Plaza West Covina LP</v>
          </cell>
          <cell r="E1486">
            <v>1484</v>
          </cell>
          <cell r="P1486" t="str">
            <v>SOF-10 Starlight 10 GBP Sarl</v>
          </cell>
          <cell r="Q1486" t="str">
            <v>SOF-10 Starlight 10 GBP Sarl</v>
          </cell>
          <cell r="S1486" t="str">
            <v>SOF-10 Starlight 10 GBP Sarl</v>
          </cell>
        </row>
        <row r="1487">
          <cell r="A1487" t="str">
            <v>POH ASSISSTED LIVING, LLC</v>
          </cell>
          <cell r="E1487">
            <v>1485</v>
          </cell>
          <cell r="P1487" t="str">
            <v>SOF-10 Starlight 10 Operations Limited</v>
          </cell>
          <cell r="Q1487" t="str">
            <v>SOF-10 Starlight 10 Operations Limited</v>
          </cell>
          <cell r="S1487" t="str">
            <v>SOF-10 Starlight 10 Operations Limited</v>
          </cell>
        </row>
        <row r="1488">
          <cell r="A1488" t="str">
            <v>Pomerol les Vignes SNC</v>
          </cell>
          <cell r="E1488">
            <v>1486</v>
          </cell>
          <cell r="P1488" t="str">
            <v>SOF-10 Starlight 11 GBP Sarl</v>
          </cell>
          <cell r="Q1488" t="str">
            <v>SOF-10 Starlight 11 GBP Sarl</v>
          </cell>
          <cell r="S1488" t="str">
            <v>SOF-10 Starlight 11 GBP Sarl</v>
          </cell>
        </row>
        <row r="1489">
          <cell r="A1489" t="str">
            <v>Portman Investments Sarl</v>
          </cell>
          <cell r="E1489">
            <v>1487</v>
          </cell>
          <cell r="P1489" t="str">
            <v>SOF-10 Starlight 11 Operations Limited</v>
          </cell>
          <cell r="Q1489" t="str">
            <v>SOF-10 Starlight 11 Operations Limited</v>
          </cell>
          <cell r="S1489" t="str">
            <v>SOF-10 Starlight 11 Operations Limited</v>
          </cell>
        </row>
        <row r="1490">
          <cell r="A1490" t="str">
            <v>Preston Ridge Partners II, LP</v>
          </cell>
          <cell r="E1490">
            <v>1488</v>
          </cell>
          <cell r="P1490" t="str">
            <v>SOF-10 Starlight 12 GBP Sarl</v>
          </cell>
          <cell r="Q1490" t="str">
            <v>SOF-10 Starlight 12 GBP Sarl</v>
          </cell>
          <cell r="S1490" t="str">
            <v>SOF-10 Starlight 12 GBP Sarl</v>
          </cell>
        </row>
        <row r="1491">
          <cell r="A1491" t="str">
            <v>Preston Ridge Partners Investments Trust</v>
          </cell>
          <cell r="E1491">
            <v>1489</v>
          </cell>
          <cell r="P1491" t="str">
            <v>SOF-10 Starlight 12 Operations Limited</v>
          </cell>
          <cell r="Q1491" t="str">
            <v>SOF-10 Starlight 12 Operations Limited</v>
          </cell>
          <cell r="S1491" t="str">
            <v>SOF-10 Starlight 12 Operations Limited</v>
          </cell>
        </row>
        <row r="1492">
          <cell r="A1492" t="str">
            <v>Preston Ridge Partners, LLC</v>
          </cell>
          <cell r="E1492">
            <v>1490</v>
          </cell>
          <cell r="P1492" t="str">
            <v>SOF-10 Starlight 13 GBP Sarl</v>
          </cell>
          <cell r="Q1492" t="str">
            <v>SOF-10 Starlight 13 GBP Sarl</v>
          </cell>
          <cell r="S1492" t="str">
            <v>SOF-10 Starlight 13 GBP Sarl</v>
          </cell>
        </row>
        <row r="1493">
          <cell r="A1493" t="str">
            <v>Principal Hayley Conference Centres Limited</v>
          </cell>
          <cell r="E1493">
            <v>1491</v>
          </cell>
          <cell r="P1493" t="str">
            <v>SOF-10 Starlight 13 Operations Limited</v>
          </cell>
          <cell r="Q1493" t="str">
            <v>SOF-10 Starlight 13 Operations Limited</v>
          </cell>
          <cell r="S1493" t="str">
            <v>SOF-10 Starlight 13 Operations Limited</v>
          </cell>
        </row>
        <row r="1494">
          <cell r="A1494" t="str">
            <v>Principal Hayley Group Limited</v>
          </cell>
          <cell r="E1494">
            <v>1492</v>
          </cell>
          <cell r="P1494" t="str">
            <v>SOF-10 Starlight 14 GBP Sarl</v>
          </cell>
          <cell r="Q1494" t="str">
            <v>SOF-10 Starlight 14 GBP Sarl</v>
          </cell>
          <cell r="S1494" t="str">
            <v>SOF-10 Starlight 14 GBP Sarl</v>
          </cell>
        </row>
        <row r="1495">
          <cell r="A1495" t="str">
            <v>Principal Hayley Hotels (TMS) Limited</v>
          </cell>
          <cell r="E1495">
            <v>1493</v>
          </cell>
          <cell r="P1495" t="str">
            <v>SOF-10 Starlight 14 Operations Limited</v>
          </cell>
          <cell r="Q1495" t="str">
            <v>SOF-10 Starlight 14 Operations Limited</v>
          </cell>
          <cell r="S1495" t="str">
            <v>SOF-10 Starlight 14 Operations Limited</v>
          </cell>
        </row>
        <row r="1496">
          <cell r="A1496" t="str">
            <v>Principal Hayley Hotels Limited</v>
          </cell>
          <cell r="E1496">
            <v>1494</v>
          </cell>
          <cell r="P1496" t="str">
            <v>SOF-10 Starlight 15 GBP Sarl</v>
          </cell>
          <cell r="Q1496" t="str">
            <v>SOF-10 Starlight 15 GBP Sarl</v>
          </cell>
          <cell r="S1496" t="str">
            <v>SOF-10 Starlight 15 GBP Sarl</v>
          </cell>
        </row>
        <row r="1497">
          <cell r="A1497" t="str">
            <v>Principal Hayley Limited</v>
          </cell>
          <cell r="E1497">
            <v>1495</v>
          </cell>
          <cell r="P1497" t="str">
            <v>SOF-10 Starlight 16 GBP Sarl</v>
          </cell>
          <cell r="Q1497" t="str">
            <v>SOF-10 Starlight 16 GBP Sarl</v>
          </cell>
          <cell r="S1497" t="str">
            <v>SOF-10 Starlight 16 GBP Sarl</v>
          </cell>
        </row>
        <row r="1498">
          <cell r="A1498" t="str">
            <v>Principal Hotels Topco 1 Limited</v>
          </cell>
          <cell r="E1498">
            <v>1496</v>
          </cell>
          <cell r="P1498" t="str">
            <v>SOF-10 Starlight 17 EUR Sarl</v>
          </cell>
          <cell r="Q1498" t="str">
            <v>SOF-10 Starlight 17 EUR Sarl</v>
          </cell>
          <cell r="S1498" t="str">
            <v>SOF-10 Starlight 17 EUR Sarl</v>
          </cell>
        </row>
        <row r="1499">
          <cell r="A1499" t="str">
            <v>Principal Hotels Topco 2 Limited</v>
          </cell>
          <cell r="E1499">
            <v>1497</v>
          </cell>
          <cell r="P1499" t="str">
            <v>SOF-10 Starlight 18 EUR Sarl</v>
          </cell>
          <cell r="Q1499" t="str">
            <v>SOF-10 Starlight 18 EUR Sarl</v>
          </cell>
          <cell r="S1499" t="str">
            <v>SOF-10 Starlight 18 EUR Sarl</v>
          </cell>
        </row>
        <row r="1500">
          <cell r="A1500" t="str">
            <v>Principal Hotels Topco 3 Limited</v>
          </cell>
          <cell r="E1500">
            <v>1498</v>
          </cell>
          <cell r="P1500" t="str">
            <v>SOF-10 Starlight 19 EUR Sarl</v>
          </cell>
          <cell r="Q1500" t="str">
            <v>SOF-10 Starlight 19 EUR Sarl</v>
          </cell>
          <cell r="S1500" t="str">
            <v>SOF-10 Starlight 19 EUR Sarl</v>
          </cell>
        </row>
        <row r="1501">
          <cell r="A1501" t="str">
            <v>Project Pike Co-Invest Holdings, LP</v>
          </cell>
          <cell r="E1501">
            <v>1499</v>
          </cell>
          <cell r="P1501" t="str">
            <v>SOF-10 Starlight 2 EUR Sarl</v>
          </cell>
          <cell r="Q1501" t="str">
            <v>SOF-10 Starlight 2 EUR Sarl</v>
          </cell>
          <cell r="S1501" t="str">
            <v>SOF-10 Starlight 2 EUR Sarl</v>
          </cell>
        </row>
        <row r="1502">
          <cell r="A1502" t="str">
            <v>Propco Consolidated</v>
          </cell>
          <cell r="E1502">
            <v>1500</v>
          </cell>
          <cell r="P1502" t="str">
            <v>SOF-10 Starlight 20 EUR Sarl</v>
          </cell>
          <cell r="Q1502" t="str">
            <v>SOF-10 Starlight 20 EUR Sarl</v>
          </cell>
          <cell r="S1502" t="str">
            <v>SOF-10 Starlight 20 EUR Sarl</v>
          </cell>
        </row>
        <row r="1503">
          <cell r="A1503" t="str">
            <v>PRP Advisors LLC</v>
          </cell>
          <cell r="E1503">
            <v>1501</v>
          </cell>
          <cell r="P1503" t="str">
            <v>SOF-10 Starlight 21 EUR Sarl</v>
          </cell>
          <cell r="Q1503" t="str">
            <v>SOF-10 Starlight 21 EUR Sarl</v>
          </cell>
          <cell r="S1503" t="str">
            <v>SOF-10 Starlight 21 EUR Sarl</v>
          </cell>
        </row>
        <row r="1504">
          <cell r="A1504" t="str">
            <v>PRP II Blocker Corp</v>
          </cell>
          <cell r="E1504">
            <v>1502</v>
          </cell>
          <cell r="P1504" t="str">
            <v>SOF-10 Starlight 22 EUR Sarl</v>
          </cell>
          <cell r="Q1504" t="str">
            <v>SOF-10 Starlight 22 EUR Sarl</v>
          </cell>
          <cell r="S1504" t="str">
            <v>SOF-10 Starlight 22 EUR Sarl</v>
          </cell>
        </row>
        <row r="1505">
          <cell r="A1505" t="str">
            <v>PRP II Splitter, LP</v>
          </cell>
          <cell r="E1505">
            <v>1503</v>
          </cell>
          <cell r="P1505" t="str">
            <v>SOF-10 Starlight 23 EUR Sarl</v>
          </cell>
          <cell r="Q1505" t="str">
            <v>SOF-10 Starlight 23 EUR Sarl</v>
          </cell>
          <cell r="S1505" t="str">
            <v>SOF-10 Starlight 23 EUR Sarl</v>
          </cell>
        </row>
        <row r="1506">
          <cell r="A1506" t="str">
            <v>PS VII Holdings, LLC</v>
          </cell>
          <cell r="E1506">
            <v>1504</v>
          </cell>
          <cell r="P1506" t="str">
            <v>SOF-10 Starlight 24 EUR Sarl</v>
          </cell>
          <cell r="Q1506" t="str">
            <v>SOF-10 Starlight 24 EUR Sarl</v>
          </cell>
          <cell r="S1506" t="str">
            <v>SOF-10 Starlight 24 EUR Sarl</v>
          </cell>
        </row>
        <row r="1507">
          <cell r="A1507" t="str">
            <v>PSP/Debt-U GP, L.L.C. - GP Entity</v>
          </cell>
          <cell r="E1507">
            <v>1505</v>
          </cell>
          <cell r="P1507" t="str">
            <v>SOF-10 Starlight 25 EUR Sarl</v>
          </cell>
          <cell r="Q1507" t="str">
            <v>SOF-10 Starlight 25 EUR Sarl</v>
          </cell>
          <cell r="S1507" t="str">
            <v>SOF-10 Starlight 25 EUR Sarl</v>
          </cell>
        </row>
        <row r="1508">
          <cell r="A1508" t="str">
            <v>PSP/Debt-U Holdings, L.P.</v>
          </cell>
          <cell r="E1508">
            <v>1506</v>
          </cell>
          <cell r="P1508" t="str">
            <v>SOF-10 Starlight 26 EUR Sarl</v>
          </cell>
          <cell r="Q1508" t="str">
            <v>SOF-10 Starlight 26 EUR Sarl</v>
          </cell>
          <cell r="S1508" t="str">
            <v>SOF-10 Starlight 26 EUR Sarl</v>
          </cell>
        </row>
        <row r="1509">
          <cell r="A1509" t="str">
            <v>Putnam Golf II, LLC</v>
          </cell>
          <cell r="E1509">
            <v>1507</v>
          </cell>
          <cell r="P1509" t="str">
            <v>SOF-10 Starlight 3 EUR Sarl</v>
          </cell>
          <cell r="Q1509" t="str">
            <v>SOF-10 Starlight 3 EUR Sarl</v>
          </cell>
          <cell r="S1509" t="str">
            <v>SOF-10 Starlight 3 EUR Sarl</v>
          </cell>
        </row>
        <row r="1510">
          <cell r="A1510" t="str">
            <v>Putnam Golf III LLC</v>
          </cell>
          <cell r="E1510">
            <v>1508</v>
          </cell>
          <cell r="P1510" t="str">
            <v>SOF-10 Starlight 35 EUR Sarl</v>
          </cell>
          <cell r="Q1510" t="str">
            <v>SOF-10 Starlight 35 EUR Sarl</v>
          </cell>
          <cell r="S1510" t="str">
            <v>SOF-10 Starlight 35 EUR Sarl</v>
          </cell>
        </row>
        <row r="1511">
          <cell r="A1511" t="str">
            <v>Putnam Golf IV, LLC</v>
          </cell>
          <cell r="E1511">
            <v>1509</v>
          </cell>
          <cell r="P1511" t="str">
            <v>SOF-10 Starlight 36 GBP Sarl</v>
          </cell>
          <cell r="Q1511" t="str">
            <v>SOF-10 Starlight 36 GBP Sarl</v>
          </cell>
          <cell r="S1511" t="str">
            <v>SOF-10 Starlight 36 GBP Sarl</v>
          </cell>
        </row>
        <row r="1512">
          <cell r="A1512" t="str">
            <v>Putnam Golf, LLC</v>
          </cell>
          <cell r="E1512">
            <v>1510</v>
          </cell>
          <cell r="P1512" t="str">
            <v>SOF-10 Starlight 37 GBP Sarl</v>
          </cell>
          <cell r="Q1512" t="str">
            <v>SOF-10 Starlight 37 GBP Sarl</v>
          </cell>
          <cell r="S1512" t="str">
            <v>SOF-10 Starlight 37 GBP Sarl</v>
          </cell>
        </row>
        <row r="1513">
          <cell r="A1513" t="str">
            <v>Quad Bidco Limited</v>
          </cell>
          <cell r="E1513">
            <v>1511</v>
          </cell>
          <cell r="P1513" t="str">
            <v>SOF-10 Starlight 38 EUR Sarl</v>
          </cell>
          <cell r="Q1513" t="str">
            <v>SOF-10 Starlight 38 EUR Sarl</v>
          </cell>
          <cell r="S1513" t="str">
            <v>SOF-10 Starlight 38 EUR Sarl</v>
          </cell>
        </row>
        <row r="1514">
          <cell r="A1514" t="str">
            <v>Quad Holdco Limited</v>
          </cell>
          <cell r="E1514">
            <v>1512</v>
          </cell>
          <cell r="P1514" t="str">
            <v>SOF-10 Starlight 39 EUR Sarl</v>
          </cell>
          <cell r="Q1514" t="str">
            <v>SOF-10 Starlight 39 EUR Sarl</v>
          </cell>
          <cell r="S1514" t="str">
            <v>SOF-10 Starlight 39 EUR Sarl</v>
          </cell>
        </row>
        <row r="1515">
          <cell r="A1515" t="str">
            <v>Quail Run Energy GP Holdings LLC</v>
          </cell>
          <cell r="E1515">
            <v>1513</v>
          </cell>
          <cell r="P1515" t="str">
            <v>SOF-10 Starlight 4 EUR Sarl</v>
          </cell>
          <cell r="Q1515" t="str">
            <v>SOF-10 Starlight 4 EUR Sarl</v>
          </cell>
          <cell r="S1515" t="str">
            <v>SOF-10 Starlight 4 EUR Sarl</v>
          </cell>
        </row>
        <row r="1516">
          <cell r="A1516" t="str">
            <v>Quail Run Energy LLC</v>
          </cell>
          <cell r="E1516">
            <v>1514</v>
          </cell>
          <cell r="P1516" t="str">
            <v>SOF-10 Starlight 5 EUR Sarl</v>
          </cell>
          <cell r="Q1516" t="str">
            <v>SOF-10 Starlight 5 EUR Sarl</v>
          </cell>
          <cell r="S1516" t="str">
            <v>SOF-10 Starlight 5 EUR Sarl</v>
          </cell>
        </row>
        <row r="1517">
          <cell r="A1517" t="str">
            <v>Quail Run Energy Partners LP</v>
          </cell>
          <cell r="E1517">
            <v>1515</v>
          </cell>
          <cell r="P1517" t="str">
            <v>SOF-10 Starlight 6 EUR Sarl</v>
          </cell>
          <cell r="Q1517" t="str">
            <v>SOF-10 Starlight 6 EUR Sarl</v>
          </cell>
          <cell r="S1517" t="str">
            <v>SOF-10 Starlight 6 EUR Sarl</v>
          </cell>
        </row>
        <row r="1518">
          <cell r="A1518" t="str">
            <v>Raceland Investments sp zoo</v>
          </cell>
          <cell r="E1518">
            <v>1516</v>
          </cell>
          <cell r="P1518" t="str">
            <v>SOF-10 Starlight 7 GBP Sarl</v>
          </cell>
          <cell r="Q1518" t="str">
            <v>SOF-10 Starlight 7 GBP Sarl</v>
          </cell>
          <cell r="S1518" t="str">
            <v>SOF-10 Starlight 7 GBP Sarl</v>
          </cell>
        </row>
        <row r="1519">
          <cell r="A1519" t="str">
            <v>RB Co-Invest SWKJ Holdings, LLC</v>
          </cell>
          <cell r="E1519">
            <v>1517</v>
          </cell>
          <cell r="P1519" t="str">
            <v>SOF-10 Starlight 8 GBP Sarl</v>
          </cell>
          <cell r="Q1519" t="str">
            <v>SOF-10 Starlight 8 GBP Sarl</v>
          </cell>
          <cell r="S1519" t="str">
            <v>SOF-10 Starlight 8 GBP Sarl</v>
          </cell>
        </row>
        <row r="1520">
          <cell r="A1520" t="str">
            <v>Reditch Propco Lux Sarl</v>
          </cell>
          <cell r="E1520">
            <v>1518</v>
          </cell>
          <cell r="P1520" t="str">
            <v>SOF-10 Starlight 9 GBP Sarl</v>
          </cell>
          <cell r="Q1520" t="str">
            <v>SOF-10 Starlight 9 GBP Sarl</v>
          </cell>
          <cell r="S1520" t="str">
            <v>SOF-10 Starlight 9 GBP Sarl</v>
          </cell>
        </row>
        <row r="1521">
          <cell r="A1521" t="str">
            <v>Redroof Inn Winchester</v>
          </cell>
          <cell r="E1521">
            <v>1519</v>
          </cell>
          <cell r="P1521" t="str">
            <v>SOF-10 Starlyst Holdings Lux Sarl (fka Lux 43 Starlight GBP Sarl)</v>
          </cell>
          <cell r="Q1521" t="str">
            <v>SOF-10 Starlyst Holdings Lux Sarl (fka Lux 43 Starlight GBP Sarl)</v>
          </cell>
          <cell r="S1521" t="str">
            <v>SOF-10 Starlyst Holdings Lux Sarl (fka Lux 43 Starlight GBP Sarl)</v>
          </cell>
        </row>
        <row r="1522">
          <cell r="A1522" t="str">
            <v>REGENCY HILLS CREEKSIDE CROSSING, LLC</v>
          </cell>
          <cell r="E1522">
            <v>1520</v>
          </cell>
          <cell r="P1522" t="str">
            <v>SOF-10 SveaReal Holding AB</v>
          </cell>
          <cell r="Q1522" t="str">
            <v>SOF-10 SveaReal Holding AB</v>
          </cell>
          <cell r="S1522" t="str">
            <v>SOF-10 SveaReal Holding AB</v>
          </cell>
        </row>
        <row r="1523">
          <cell r="A1523" t="str">
            <v>RELT SPE 001 Empreendimentos Imobiliarios, Ltda.</v>
          </cell>
          <cell r="E1523">
            <v>1521</v>
          </cell>
          <cell r="P1523" t="str">
            <v>SOF-10 Think Holdings Lux Sarl (fka SOF-10 Starlight 7 GBP Sarl)</v>
          </cell>
          <cell r="Q1523" t="str">
            <v>SOF-10 Think Holdings Lux Sarl (fka SOF-10 Starlight 7 GBP Sarl)</v>
          </cell>
          <cell r="S1523" t="str">
            <v>SOF-10 Think Holdings Lux Sarl (fka SOF-10 Starlight 7 GBP Sarl)</v>
          </cell>
        </row>
        <row r="1524">
          <cell r="A1524" t="str">
            <v>Renewstar, LLC</v>
          </cell>
          <cell r="E1524">
            <v>1522</v>
          </cell>
          <cell r="P1524" t="str">
            <v>SOF-10 Think Hotels Lux Sarl</v>
          </cell>
          <cell r="Q1524" t="str">
            <v>SOF-10 Think Hotels Lux Sarl</v>
          </cell>
          <cell r="S1524" t="str">
            <v>SOF-10 Think Hotels Lux Sarl</v>
          </cell>
        </row>
        <row r="1525">
          <cell r="A1525" t="str">
            <v>Retail Co-Invest GP, LLC</v>
          </cell>
          <cell r="E1525">
            <v>1523</v>
          </cell>
          <cell r="P1525" t="str">
            <v>SOF-10 Think Long Lane Lux Sarl (fka SOF-10 Starlight 11 GBP Sarl)</v>
          </cell>
          <cell r="Q1525" t="str">
            <v>SOF-10 Think Long Lane Lux Sarl (fka SOF-10 Starlight 11 GBP Sarl)</v>
          </cell>
          <cell r="S1525" t="str">
            <v>SOF-10 Think Long Lane Lux Sarl (fka SOF-10 Starlight 11 GBP Sarl)</v>
          </cell>
        </row>
        <row r="1526">
          <cell r="A1526" t="str">
            <v>Retail Co-Invest Holdings 2, LP</v>
          </cell>
          <cell r="E1526">
            <v>1524</v>
          </cell>
          <cell r="P1526" t="str">
            <v>SOF-10 Think Lux Sarl (fka  SOF-10 Starlight 28)</v>
          </cell>
          <cell r="Q1526" t="str">
            <v>SOF-10 Think Lux Sarl (fka  SOF-10 Starlight 28)</v>
          </cell>
          <cell r="S1526" t="str">
            <v>SOF-10 Think Lux Sarl (fka  SOF-10 Starlight 28)</v>
          </cell>
        </row>
        <row r="1527">
          <cell r="A1527" t="str">
            <v>Retail Co-Invest Holdings 3, LP</v>
          </cell>
          <cell r="E1527">
            <v>1525</v>
          </cell>
          <cell r="P1527" t="str">
            <v>SOF-10 Think Mazey Commercial Lux Sarl</v>
          </cell>
          <cell r="Q1527" t="str">
            <v>SOF-10 Think Mazey Commercial Lux Sarl</v>
          </cell>
          <cell r="S1527" t="str">
            <v>SOF-10 Think Mazey Commercial Lux Sarl</v>
          </cell>
        </row>
        <row r="1528">
          <cell r="A1528" t="str">
            <v>Retail Co-Invest Holdings 4, LP</v>
          </cell>
          <cell r="E1528">
            <v>1526</v>
          </cell>
          <cell r="P1528" t="str">
            <v>SOF-10 Think Mazey Developments Limited</v>
          </cell>
          <cell r="Q1528" t="str">
            <v>SOF-10 Think Mazey Developments Limited</v>
          </cell>
          <cell r="S1528" t="str">
            <v>SOF-10 Think Mazey Developments Limited</v>
          </cell>
        </row>
        <row r="1529">
          <cell r="A1529" t="str">
            <v>Retail Co-Invest Holdings L.P.</v>
          </cell>
          <cell r="E1529">
            <v>1527</v>
          </cell>
          <cell r="P1529" t="str">
            <v>SOF-10 Think Mazey Holdco Lux Sarl</v>
          </cell>
          <cell r="Q1529" t="str">
            <v>SOF-10 Think Mazey Holdco Lux Sarl</v>
          </cell>
          <cell r="S1529" t="str">
            <v>SOF-10 Think Mazey Holdco Lux Sarl</v>
          </cell>
        </row>
        <row r="1530">
          <cell r="A1530" t="str">
            <v>Retail Co-Invest REIT Manager, LLC</v>
          </cell>
          <cell r="E1530">
            <v>1528</v>
          </cell>
          <cell r="P1530" t="str">
            <v>SOF-10 Think Mazey Leasehold Lux Sarl</v>
          </cell>
          <cell r="Q1530" t="str">
            <v>SOF-10 Think Mazey Leasehold Lux Sarl</v>
          </cell>
          <cell r="S1530" t="str">
            <v>SOF-10 Think Mazey Leasehold Lux Sarl</v>
          </cell>
        </row>
        <row r="1531">
          <cell r="A1531" t="str">
            <v>Retail Portfolio I GP, LLC</v>
          </cell>
          <cell r="E1531">
            <v>1529</v>
          </cell>
          <cell r="P1531" t="str">
            <v>SOF-10 Think Mazey Lux Sarl (fka SOF-10 Starlight 14 GBP Sarl)</v>
          </cell>
          <cell r="Q1531" t="str">
            <v>SOF-10 Think Mazey Lux Sarl (fka SOF-10 Starlight 14 GBP Sarl)</v>
          </cell>
          <cell r="S1531" t="str">
            <v>SOF-10 Think Mazey Lux Sarl (fka SOF-10 Starlight 14 GBP Sarl)</v>
          </cell>
        </row>
        <row r="1532">
          <cell r="A1532" t="str">
            <v>Retail Portfolio I, L.P.</v>
          </cell>
          <cell r="E1532">
            <v>1530</v>
          </cell>
          <cell r="P1532" t="str">
            <v>SOF-10 Think Mazey Residential Lux Sarl</v>
          </cell>
          <cell r="Q1532" t="str">
            <v>SOF-10 Think Mazey Residential Lux Sarl</v>
          </cell>
          <cell r="S1532" t="str">
            <v>SOF-10 Think Mazey Residential Lux Sarl</v>
          </cell>
        </row>
        <row r="1533">
          <cell r="A1533" t="str">
            <v>Retail Portfolio II, L.P.</v>
          </cell>
          <cell r="E1533">
            <v>1531</v>
          </cell>
          <cell r="P1533" t="str">
            <v>SOF-10 Think TBRD Developments Limited</v>
          </cell>
          <cell r="Q1533" t="str">
            <v>SOF-10 Think TBRD Developments Limited</v>
          </cell>
          <cell r="S1533" t="str">
            <v>SOF-10 Think TBRD Developments Limited</v>
          </cell>
        </row>
        <row r="1534">
          <cell r="A1534" t="str">
            <v>Richland Stryker Investment, LLC</v>
          </cell>
          <cell r="E1534">
            <v>1532</v>
          </cell>
          <cell r="P1534" t="str">
            <v>SOF-10 Think TBRD Lux Sarl (fka SOF-10 Starlight 13 GBP Sarl)</v>
          </cell>
          <cell r="Q1534" t="str">
            <v>SOF-10 Think TBRD Lux Sarl (fka SOF-10 Starlight 13 GBP Sarl)</v>
          </cell>
          <cell r="S1534" t="str">
            <v>SOF-10 Think TBRD Lux Sarl (fka SOF-10 Starlight 13 GBP Sarl)</v>
          </cell>
        </row>
        <row r="1535">
          <cell r="A1535" t="str">
            <v>Rimrock Owner GP, LLC</v>
          </cell>
          <cell r="E1535">
            <v>1533</v>
          </cell>
          <cell r="P1535" t="str">
            <v>SOF-10 Trinistar Holdings Sarl</v>
          </cell>
          <cell r="Q1535" t="str">
            <v>SOF-10 Trinistar Holdings Sarl</v>
          </cell>
          <cell r="S1535" t="str">
            <v>SOF-10 Trinistar Holdings Sarl</v>
          </cell>
        </row>
        <row r="1536">
          <cell r="A1536" t="str">
            <v>Rimrock Owner, L.P.</v>
          </cell>
          <cell r="E1536">
            <v>1534</v>
          </cell>
          <cell r="P1536" t="str">
            <v>SOF-9 Ghelamco Investments Lux Sarl</v>
          </cell>
          <cell r="Q1536" t="str">
            <v>SOF-9 Ghelamco Investments Lux Sarl</v>
          </cell>
          <cell r="S1536" t="str">
            <v>SOF-9 Ghelamco Investments Lux Sarl</v>
          </cell>
        </row>
        <row r="1537">
          <cell r="A1537" t="str">
            <v>Rimrock Retail Holdings GP, LLC</v>
          </cell>
          <cell r="E1537">
            <v>1535</v>
          </cell>
          <cell r="P1537" t="str">
            <v>SOF-9 Polish Investments BV</v>
          </cell>
          <cell r="Q1537" t="str">
            <v>SOF-9 Polish Investments BV</v>
          </cell>
          <cell r="S1537" t="str">
            <v>SOF-9 Polish Investments BV</v>
          </cell>
        </row>
        <row r="1538">
          <cell r="A1538" t="str">
            <v>Rimrock Retail Holdings I, LLC</v>
          </cell>
          <cell r="E1538">
            <v>1536</v>
          </cell>
          <cell r="P1538" t="str">
            <v>SOF-9 Polish Investments Lux Sarl</v>
          </cell>
          <cell r="Q1538" t="str">
            <v>SOF-9 Polish Investments Lux Sarl</v>
          </cell>
          <cell r="S1538" t="str">
            <v>SOF-9 Polish Investments Lux Sarl</v>
          </cell>
        </row>
        <row r="1539">
          <cell r="A1539" t="str">
            <v>Rimrock Retail Holdings II, LLC</v>
          </cell>
          <cell r="E1539">
            <v>1537</v>
          </cell>
          <cell r="P1539" t="str">
            <v>SOF-9 Rome Holdings Lux Sarl</v>
          </cell>
          <cell r="Q1539" t="str">
            <v>SOF-9 Rome Holdings Lux Sarl</v>
          </cell>
          <cell r="S1539" t="str">
            <v>SOF-9 Rome Holdings Lux Sarl</v>
          </cell>
        </row>
        <row r="1540">
          <cell r="A1540" t="str">
            <v>Rimrock Retail Holdings, L.P.</v>
          </cell>
          <cell r="E1540">
            <v>1538</v>
          </cell>
          <cell r="P1540" t="str">
            <v>SOF-9 Rome Investments Lux Sarl</v>
          </cell>
          <cell r="Q1540" t="str">
            <v>SOF-9 Rome Investments Lux Sarl</v>
          </cell>
          <cell r="S1540" t="str">
            <v>SOF-9 Rome Investments Lux Sarl</v>
          </cell>
        </row>
        <row r="1541">
          <cell r="A1541" t="str">
            <v>Ritchie Holdings Lux Sarl</v>
          </cell>
          <cell r="E1541">
            <v>1539</v>
          </cell>
          <cell r="P1541" t="str">
            <v>SOF-9 Roxburghe Holdings Lux Sarl</v>
          </cell>
          <cell r="Q1541" t="str">
            <v>SOF-9 Roxburghe Holdings Lux Sarl</v>
          </cell>
          <cell r="S1541" t="str">
            <v>SOF-9 Roxburghe Holdings Lux Sarl</v>
          </cell>
        </row>
        <row r="1542">
          <cell r="A1542" t="str">
            <v>Ritchie Investments Lux Sarl</v>
          </cell>
          <cell r="E1542">
            <v>1540</v>
          </cell>
          <cell r="P1542" t="str">
            <v>SOF-II A, LP</v>
          </cell>
          <cell r="Q1542" t="str">
            <v>SOF-II A, LP</v>
          </cell>
          <cell r="S1542" t="str">
            <v>SOF-II A, LP</v>
          </cell>
        </row>
        <row r="1543">
          <cell r="A1543" t="str">
            <v>Ritchie Sub-Investments Lux Sarl</v>
          </cell>
          <cell r="E1543">
            <v>1541</v>
          </cell>
          <cell r="P1543" t="str">
            <v>SOF-II GP, LLC</v>
          </cell>
          <cell r="Q1543" t="str">
            <v>SOF-II GP, LLC</v>
          </cell>
          <cell r="S1543" t="str">
            <v>SOF-II GP, LLC</v>
          </cell>
        </row>
        <row r="1544">
          <cell r="A1544" t="str">
            <v>RIVERSTAR HOLDINGS, LLC</v>
          </cell>
          <cell r="E1544">
            <v>1542</v>
          </cell>
          <cell r="P1544" t="str">
            <v>SOF-II LP, LLC</v>
          </cell>
          <cell r="Q1544" t="str">
            <v>SOF-II LP, LLC</v>
          </cell>
          <cell r="S1544" t="str">
            <v>SOF-II LP, LLC</v>
          </cell>
        </row>
        <row r="1545">
          <cell r="A1545" t="str">
            <v>Rob Test Global</v>
          </cell>
          <cell r="E1545">
            <v>1543</v>
          </cell>
          <cell r="P1545" t="str">
            <v>SOF-IX 150 West 34 Holdings GP, LLC</v>
          </cell>
          <cell r="Q1545" t="str">
            <v>SOF-IX 150 West 34 Holdings GP, LLC</v>
          </cell>
          <cell r="S1545" t="str">
            <v>SOF-IX 150 West 34 Holdings GP, LLC</v>
          </cell>
        </row>
        <row r="1546">
          <cell r="A1546" t="str">
            <v>Riverview Partners, LLC</v>
          </cell>
          <cell r="E1546">
            <v>1544</v>
          </cell>
          <cell r="P1546" t="str">
            <v>SOF-IX 150 West 34 Holdings, LP</v>
          </cell>
          <cell r="Q1546" t="str">
            <v>SOF-IX 150 West 34 Holdings, LP</v>
          </cell>
          <cell r="S1546" t="str">
            <v>SOF-IX 150 West 34 Holdings, LP</v>
          </cell>
        </row>
        <row r="1547">
          <cell r="A1547" t="str">
            <v>Rob Test International Holdings</v>
          </cell>
          <cell r="E1547">
            <v>1545</v>
          </cell>
          <cell r="P1547" t="str">
            <v>SOF-IX 277 West 10 Holdings GP, LLC</v>
          </cell>
          <cell r="Q1547" t="str">
            <v>SOF-IX 277 West 10 Holdings GP, LLC</v>
          </cell>
          <cell r="S1547" t="str">
            <v>SOF-IX 277 West 10 Holdings GP, LLC</v>
          </cell>
        </row>
        <row r="1548">
          <cell r="A1548" t="str">
            <v>Rob Test US Holdings</v>
          </cell>
          <cell r="E1548">
            <v>1546</v>
          </cell>
          <cell r="P1548" t="str">
            <v>SOF-IX 277 West 10 Holdings, LP</v>
          </cell>
          <cell r="Q1548" t="str">
            <v>SOF-IX 277 West 10 Holdings, LP</v>
          </cell>
          <cell r="S1548" t="str">
            <v>SOF-IX 277 West 10 Holdings, LP</v>
          </cell>
        </row>
        <row r="1549">
          <cell r="A1549" t="str">
            <v>Rome Holdco Limited</v>
          </cell>
          <cell r="E1549">
            <v>1547</v>
          </cell>
          <cell r="P1549" t="str">
            <v>SOF-IX Blueback Square Holdings GP, LLC</v>
          </cell>
          <cell r="Q1549" t="str">
            <v>SOF-IX Blueback Square Holdings GP, LLC</v>
          </cell>
          <cell r="S1549" t="str">
            <v>SOF-IX Blueback Square Holdings GP, LLC</v>
          </cell>
        </row>
        <row r="1550">
          <cell r="A1550" t="str">
            <v>Rome Investco Limited</v>
          </cell>
          <cell r="E1550">
            <v>1548</v>
          </cell>
          <cell r="P1550" t="str">
            <v>SOF-IX Blueback Square Holdings, LP</v>
          </cell>
          <cell r="Q1550" t="str">
            <v>SOF-IX Blueback Square Holdings, LP</v>
          </cell>
          <cell r="S1550" t="str">
            <v>SOF-IX Blueback Square Holdings, LP</v>
          </cell>
        </row>
        <row r="1551">
          <cell r="A1551" t="str">
            <v>ROOSEVELT COLLECTION RESIDENITAL I OWNER LLC</v>
          </cell>
          <cell r="E1551">
            <v>1549</v>
          </cell>
          <cell r="P1551" t="str">
            <v>SOF-IX Brazil Holdings GP, LLC</v>
          </cell>
          <cell r="Q1551" t="str">
            <v>SOF-IX Brazil Holdings GP, LLC</v>
          </cell>
          <cell r="S1551" t="str">
            <v>SOF-IX Brazil Holdings GP, LLC</v>
          </cell>
        </row>
        <row r="1552">
          <cell r="A1552" t="str">
            <v>ROOSEVELT WELLS SBI, LLC</v>
          </cell>
          <cell r="E1552">
            <v>1550</v>
          </cell>
          <cell r="P1552" t="str">
            <v>SOF-IX Brazil Holdings II GP, LLC</v>
          </cell>
          <cell r="Q1552" t="str">
            <v>SOF-IX Brazil Holdings II GP, LLC</v>
          </cell>
          <cell r="S1552" t="str">
            <v>SOF-IX Brazil Holdings II GP, LLC</v>
          </cell>
        </row>
        <row r="1553">
          <cell r="A1553" t="str">
            <v>Rosedale Land Partners II, LLC</v>
          </cell>
          <cell r="E1553">
            <v>1551</v>
          </cell>
          <cell r="P1553" t="str">
            <v>SOF-IX Brazil Holdings II, LP</v>
          </cell>
          <cell r="Q1553" t="str">
            <v>SOF-IX Brazil Holdings II, LP</v>
          </cell>
          <cell r="S1553" t="str">
            <v>SOF-IX Brazil Holdings II, LP</v>
          </cell>
        </row>
        <row r="1554">
          <cell r="A1554" t="str">
            <v>Roxburghe Hotel Operations Limited</v>
          </cell>
          <cell r="E1554">
            <v>1552</v>
          </cell>
          <cell r="P1554" t="str">
            <v>SOF-IX Brazil Holdings, LP</v>
          </cell>
          <cell r="Q1554" t="str">
            <v>SOF-IX Brazil Holdings, LP</v>
          </cell>
          <cell r="S1554" t="str">
            <v>SOF-IX Brazil Holdings, LP</v>
          </cell>
        </row>
        <row r="1555">
          <cell r="A1555" t="str">
            <v>Roxburghe Investments Lux Sarl</v>
          </cell>
          <cell r="E1555">
            <v>1553</v>
          </cell>
          <cell r="P1555" t="str">
            <v>SOF-IX CMBS Holdings GP, LLC</v>
          </cell>
          <cell r="Q1555" t="str">
            <v>SOF-IX CMBS Holdings GP, LLC</v>
          </cell>
          <cell r="S1555" t="str">
            <v>SOF-IX CMBS Holdings GP, LLC</v>
          </cell>
        </row>
        <row r="1556">
          <cell r="A1556" t="str">
            <v>Royal Green Partners, LLC</v>
          </cell>
          <cell r="E1556">
            <v>1554</v>
          </cell>
          <cell r="P1556" t="str">
            <v>SOF-IX CMBS Holdings, LP</v>
          </cell>
          <cell r="Q1556" t="str">
            <v>SOF-IX CMBS Holdings, LP</v>
          </cell>
          <cell r="S1556" t="str">
            <v>SOF-IX CMBS Holdings, LP</v>
          </cell>
        </row>
        <row r="1557">
          <cell r="A1557" t="str">
            <v>RSW Brazil 1, LP</v>
          </cell>
          <cell r="E1557">
            <v>1555</v>
          </cell>
          <cell r="P1557" t="str">
            <v>SOF-IX CW Holdings GP, LLC</v>
          </cell>
          <cell r="Q1557" t="str">
            <v>SOF-IX CW Holdings GP, LLC</v>
          </cell>
          <cell r="S1557" t="str">
            <v>SOF-IX CW Holdings GP, LLC</v>
          </cell>
        </row>
        <row r="1558">
          <cell r="A1558" t="str">
            <v>Ryadale PropCo Limited</v>
          </cell>
          <cell r="E1558">
            <v>1556</v>
          </cell>
          <cell r="P1558" t="str">
            <v>SOF-IX CW Holdings, LP</v>
          </cell>
          <cell r="Q1558" t="str">
            <v>SOF-IX CW Holdings, LP</v>
          </cell>
          <cell r="S1558" t="str">
            <v>SOF-IX CW Holdings, LP</v>
          </cell>
        </row>
        <row r="1559">
          <cell r="A1559" t="str">
            <v>S.I. Co-Invest Holdings, LLC</v>
          </cell>
          <cell r="E1559">
            <v>1557</v>
          </cell>
          <cell r="P1559" t="str">
            <v>SOF-IX Debt Holdings GP, LLC</v>
          </cell>
          <cell r="Q1559" t="str">
            <v>SOF-IX Debt Holdings GP, LLC</v>
          </cell>
          <cell r="S1559" t="str">
            <v>SOF-IX Debt Holdings GP, LLC</v>
          </cell>
        </row>
        <row r="1560">
          <cell r="A1560" t="str">
            <v>S.I./SOF-VIII Holdings, LLC</v>
          </cell>
          <cell r="E1560">
            <v>1558</v>
          </cell>
          <cell r="P1560" t="str">
            <v>SOF-IX Debt Holdings, LP</v>
          </cell>
          <cell r="Q1560" t="str">
            <v>SOF-IX Debt Holdings, LP</v>
          </cell>
          <cell r="S1560" t="str">
            <v>SOF-IX Debt Holdings, LP</v>
          </cell>
        </row>
        <row r="1561">
          <cell r="A1561" t="str">
            <v>S/K Cabo San Lucas Holdings, LLC</v>
          </cell>
          <cell r="E1561">
            <v>1559</v>
          </cell>
          <cell r="P1561" t="str">
            <v>SOF-IX European Operations Ltd</v>
          </cell>
          <cell r="Q1561" t="str">
            <v>SOF-IX European Operations Ltd</v>
          </cell>
          <cell r="S1561" t="str">
            <v>SOF-IX European Operations Ltd</v>
          </cell>
        </row>
        <row r="1562">
          <cell r="A1562" t="str">
            <v>S/K Cabo San Lucas Holdings, LLC (as of 10/12/2015)</v>
          </cell>
          <cell r="E1562">
            <v>1560</v>
          </cell>
          <cell r="P1562" t="str">
            <v>SOF-IX Hollywood GP, LLC</v>
          </cell>
          <cell r="Q1562" t="str">
            <v>SOF-IX Hollywood GP, LLC</v>
          </cell>
          <cell r="S1562" t="str">
            <v>SOF-IX Hollywood GP, LLC</v>
          </cell>
        </row>
        <row r="1563">
          <cell r="A1563" t="str">
            <v>Saint-Emilion SNC</v>
          </cell>
          <cell r="E1563">
            <v>1561</v>
          </cell>
          <cell r="P1563" t="str">
            <v>SOF-IX Hollywood, LP</v>
          </cell>
          <cell r="Q1563" t="str">
            <v>SOF-IX Hollywood, LP</v>
          </cell>
          <cell r="S1563" t="str">
            <v>SOF-IX Hollywood, LP</v>
          </cell>
        </row>
        <row r="1564">
          <cell r="A1564" t="str">
            <v>Sam-Greenwich Employees</v>
          </cell>
          <cell r="E1564">
            <v>1562</v>
          </cell>
          <cell r="P1564" t="str">
            <v>SOF-IX IM Holdings GP, LLC</v>
          </cell>
          <cell r="Q1564" t="str">
            <v>SOF-IX IM Holdings GP, LLC</v>
          </cell>
          <cell r="S1564" t="str">
            <v>SOF-IX IM Holdings GP, LLC</v>
          </cell>
        </row>
        <row r="1565">
          <cell r="A1565" t="str">
            <v>Sam-Las Vegas, Nevada</v>
          </cell>
          <cell r="E1565">
            <v>1563</v>
          </cell>
          <cell r="P1565" t="str">
            <v>SOF-IX IM Holdings, LP</v>
          </cell>
          <cell r="Q1565" t="str">
            <v>SOF-IX IM Holdings, LP</v>
          </cell>
          <cell r="S1565" t="str">
            <v>SOF-IX IM Holdings, LP</v>
          </cell>
        </row>
        <row r="1566">
          <cell r="A1566" t="str">
            <v>San Antonio Beach Property, S.L. (fka FRAMEWORK INVERSIONES 2014, S.L.)</v>
          </cell>
          <cell r="E1566">
            <v>1564</v>
          </cell>
          <cell r="P1566" t="str">
            <v>SOF-IX Interhotel Equity Sarl (fka Lux 17 Starlight EUR Sarl)</v>
          </cell>
          <cell r="Q1566" t="str">
            <v>SOF-IX Interhotel Equity Sarl (fka Lux 17 Starlight EUR Sarl)</v>
          </cell>
          <cell r="S1566" t="str">
            <v>SOF-IX Interhotel Equity Sarl (fka Lux 17 Starlight EUR Sarl)</v>
          </cell>
        </row>
        <row r="1567">
          <cell r="A1567" t="str">
            <v>San Francisco Aquisition Division</v>
          </cell>
          <cell r="E1567">
            <v>1565</v>
          </cell>
          <cell r="P1567" t="str">
            <v>SOF-IX International Brazil GP, LLC</v>
          </cell>
          <cell r="Q1567" t="str">
            <v>SOF-IX International Brazil GP, LLC</v>
          </cell>
          <cell r="S1567" t="str">
            <v>SOF-IX International Brazil GP, LLC</v>
          </cell>
        </row>
        <row r="1568">
          <cell r="A1568" t="str">
            <v>San Francisco SAM costs</v>
          </cell>
          <cell r="E1568">
            <v>1566</v>
          </cell>
          <cell r="P1568" t="str">
            <v>SOF-IX International Brazil Holdings, LP</v>
          </cell>
          <cell r="Q1568" t="str">
            <v>SOF-IX International Brazil Holdings, LP</v>
          </cell>
          <cell r="S1568" t="str">
            <v>SOF-IX International Brazil Holdings, LP</v>
          </cell>
        </row>
        <row r="1569">
          <cell r="A1569" t="str">
            <v>Sankaty Star Sarl</v>
          </cell>
          <cell r="E1569">
            <v>1567</v>
          </cell>
          <cell r="P1569" t="str">
            <v>SOF-IX International GP, LLC</v>
          </cell>
          <cell r="Q1569" t="str">
            <v>SOF-IX International GP, LLC</v>
          </cell>
          <cell r="S1569" t="str">
            <v>SOF-IX International GP, LLC</v>
          </cell>
        </row>
        <row r="1570">
          <cell r="A1570" t="str">
            <v>Santa Eulalia Beach Property, S.L. (fka ABRIDGE INVERSIONES 2014, S.L.)</v>
          </cell>
          <cell r="E1570">
            <v>1568</v>
          </cell>
          <cell r="P1570" t="str">
            <v>SOF-IX International Holdings, LP</v>
          </cell>
          <cell r="Q1570" t="str">
            <v>SOF-IX International Holdings, LP</v>
          </cell>
          <cell r="S1570" t="str">
            <v>SOF-IX International Holdings, LP</v>
          </cell>
        </row>
        <row r="1571">
          <cell r="A1571" t="str">
            <v>SBF New York LLC</v>
          </cell>
          <cell r="E1571">
            <v>1569</v>
          </cell>
          <cell r="P1571" t="str">
            <v>SOF-IX KR Holdings GP, LLC</v>
          </cell>
          <cell r="Q1571" t="str">
            <v>SOF-IX KR Holdings GP, LLC</v>
          </cell>
          <cell r="S1571" t="str">
            <v>SOF-IX KR Holdings GP, LLC</v>
          </cell>
        </row>
        <row r="1572">
          <cell r="A1572" t="str">
            <v>SBFH Holdco LLC</v>
          </cell>
          <cell r="E1572">
            <v>1570</v>
          </cell>
          <cell r="P1572" t="str">
            <v>SOF-IX KR Holdings, LP</v>
          </cell>
          <cell r="Q1572" t="str">
            <v>SOF-IX KR Holdings, LP</v>
          </cell>
          <cell r="S1572" t="str">
            <v>SOF-IX KR Holdings, LP</v>
          </cell>
        </row>
        <row r="1573">
          <cell r="A1573" t="str">
            <v>SBI GENERAL PORTFOLIO OWNER LLC</v>
          </cell>
          <cell r="E1573">
            <v>1571</v>
          </cell>
          <cell r="P1573" t="str">
            <v>SOF-IX LIM Holdings GP, LLC</v>
          </cell>
          <cell r="Q1573" t="str">
            <v>SOF-IX LIM Holdings GP, LLC</v>
          </cell>
          <cell r="S1573" t="str">
            <v>SOF-IX LIM Holdings GP, LLC</v>
          </cell>
        </row>
        <row r="1574">
          <cell r="A1574" t="str">
            <v>SBI MEDINA WILLIO LLC</v>
          </cell>
          <cell r="E1574">
            <v>1572</v>
          </cell>
          <cell r="P1574" t="str">
            <v>SOF-IX LIM Holdings, LP</v>
          </cell>
          <cell r="Q1574" t="str">
            <v>SOF-IX LIM Holdings, LP</v>
          </cell>
          <cell r="S1574" t="str">
            <v>SOF-IX LIM Holdings, LP</v>
          </cell>
        </row>
        <row r="1575">
          <cell r="A1575" t="str">
            <v>SBI PLEASANT PRAIRIE WI LLC</v>
          </cell>
          <cell r="E1575">
            <v>1573</v>
          </cell>
          <cell r="P1575" t="str">
            <v>SOF-IX Lux Master Co Sarl</v>
          </cell>
          <cell r="Q1575" t="str">
            <v>SOF-IX Lux Master Co Sarl</v>
          </cell>
          <cell r="S1575" t="str">
            <v>SOF-IX Lux Master Co Sarl</v>
          </cell>
        </row>
        <row r="1576">
          <cell r="A1576" t="str">
            <v>SC Waterford Fall Creek Owner GP, LLC</v>
          </cell>
          <cell r="E1576">
            <v>1574</v>
          </cell>
          <cell r="P1576" t="str">
            <v>SOF-IX Magazine Portfolio GP, LLC</v>
          </cell>
          <cell r="Q1576" t="str">
            <v>SOF-IX Magazine Portfolio GP, LLC</v>
          </cell>
          <cell r="S1576" t="str">
            <v>SOF-IX Magazine Portfolio GP, LLC</v>
          </cell>
        </row>
        <row r="1577">
          <cell r="A1577" t="str">
            <v>SC Waterford Fall Creek Owner, LP</v>
          </cell>
          <cell r="E1577">
            <v>1575</v>
          </cell>
          <cell r="P1577" t="str">
            <v>SOF-IX Magazine Portfolio, LP</v>
          </cell>
          <cell r="Q1577" t="str">
            <v>SOF-IX Magazine Portfolio, LP</v>
          </cell>
          <cell r="S1577" t="str">
            <v>SOF-IX Magazine Portfolio, LP</v>
          </cell>
        </row>
        <row r="1578">
          <cell r="A1578" t="str">
            <v>SC Waterford Fall Creek, LP</v>
          </cell>
          <cell r="E1578">
            <v>1576</v>
          </cell>
          <cell r="P1578" t="str">
            <v>SOF-IX MC Holdings GP, LLC</v>
          </cell>
          <cell r="Q1578" t="str">
            <v>SOF-IX MC Holdings GP, LLC</v>
          </cell>
          <cell r="S1578" t="str">
            <v>SOF-IX MC Holdings GP, LLC</v>
          </cell>
        </row>
        <row r="1579">
          <cell r="A1579" t="str">
            <v>Scarborough Associates, L.L.C.</v>
          </cell>
          <cell r="E1579">
            <v>1577</v>
          </cell>
          <cell r="P1579" t="str">
            <v>SOF-IX MC Holdings, LP</v>
          </cell>
          <cell r="Q1579" t="str">
            <v>SOF-IX MC Holdings, LP</v>
          </cell>
          <cell r="S1579" t="str">
            <v>SOF-IX MC Holdings, LP</v>
          </cell>
        </row>
        <row r="1580">
          <cell r="A1580" t="str">
            <v>SCBO local activity</v>
          </cell>
          <cell r="E1580">
            <v>1578</v>
          </cell>
          <cell r="P1580" t="str">
            <v>SOF-IX PB Owner GP, LLC</v>
          </cell>
          <cell r="Q1580" t="str">
            <v>SOF-IX PB Owner GP, LLC</v>
          </cell>
          <cell r="S1580" t="str">
            <v>SOF-IX PB Owner GP, LLC</v>
          </cell>
        </row>
        <row r="1581">
          <cell r="A1581" t="str">
            <v>SCG 2013 - CWP HOTEL ISSUER INC.</v>
          </cell>
          <cell r="E1581">
            <v>1579</v>
          </cell>
          <cell r="P1581" t="str">
            <v>SOF-IX PB Owner II GP, LLC</v>
          </cell>
          <cell r="Q1581" t="str">
            <v>SOF-IX PB Owner II GP, LLC</v>
          </cell>
          <cell r="S1581" t="str">
            <v>SOF-IX PB Owner II GP, LLC</v>
          </cell>
        </row>
        <row r="1582">
          <cell r="A1582" t="str">
            <v>SCG 2013 - CWP HOTEL LENDER INC.</v>
          </cell>
          <cell r="E1582">
            <v>1580</v>
          </cell>
          <cell r="P1582" t="str">
            <v>SOF-IX PB Owner II, LP</v>
          </cell>
          <cell r="Q1582" t="str">
            <v>SOF-IX PB Owner II, LP</v>
          </cell>
          <cell r="S1582" t="str">
            <v>SOF-IX PB Owner II, LP</v>
          </cell>
        </row>
        <row r="1583">
          <cell r="A1583" t="str">
            <v>SCG 591 W. Putnam, LLC</v>
          </cell>
          <cell r="E1583">
            <v>1581</v>
          </cell>
          <cell r="P1583" t="str">
            <v>SOF-IX PB Owner, LP</v>
          </cell>
          <cell r="Q1583" t="str">
            <v>SOF-IX PB Owner, LP</v>
          </cell>
          <cell r="S1583" t="str">
            <v>SOF-IX PB Owner, LP</v>
          </cell>
        </row>
        <row r="1584">
          <cell r="A1584" t="str">
            <v>SCG 600 Washington LP, LLC</v>
          </cell>
          <cell r="E1584">
            <v>1582</v>
          </cell>
          <cell r="P1584" t="str">
            <v>SOF-IX REPO GP, LLC</v>
          </cell>
          <cell r="Q1584" t="str">
            <v>SOF-IX REPO GP, LLC</v>
          </cell>
          <cell r="S1584" t="str">
            <v>SOF-IX REPO GP, LLC</v>
          </cell>
        </row>
        <row r="1585">
          <cell r="A1585" t="str">
            <v>SCG Acquisitions</v>
          </cell>
          <cell r="E1585">
            <v>1583</v>
          </cell>
          <cell r="P1585" t="str">
            <v>SOF-IX REPO, LP</v>
          </cell>
          <cell r="Q1585" t="str">
            <v>SOF-IX REPO, LP</v>
          </cell>
          <cell r="S1585" t="str">
            <v>SOF-IX REPO, LP</v>
          </cell>
        </row>
        <row r="1586">
          <cell r="A1586" t="str">
            <v>SCG Aquarius BV</v>
          </cell>
          <cell r="E1586">
            <v>1584</v>
          </cell>
          <cell r="P1586" t="str">
            <v>SOF-IX Retail Holdings GP, LLC</v>
          </cell>
          <cell r="Q1586" t="str">
            <v>SOF-IX Retail Holdings GP, LLC</v>
          </cell>
          <cell r="S1586" t="str">
            <v>SOF-IX Retail Holdings GP, LLC</v>
          </cell>
        </row>
        <row r="1587">
          <cell r="A1587" t="str">
            <v>SCG Aquarius Calgary Hotel Inc</v>
          </cell>
          <cell r="E1587">
            <v>1585</v>
          </cell>
          <cell r="P1587" t="str">
            <v>SOF-IX Retail Holdings, LP</v>
          </cell>
          <cell r="Q1587" t="str">
            <v>SOF-IX Retail Holdings, LP</v>
          </cell>
          <cell r="S1587" t="str">
            <v>SOF-IX Retail Holdings, LP</v>
          </cell>
        </row>
        <row r="1588">
          <cell r="A1588" t="str">
            <v>SCG Aquarius Canadian Hotels, LP</v>
          </cell>
          <cell r="E1588">
            <v>1586</v>
          </cell>
          <cell r="P1588" t="str">
            <v>SOF-IX SHG Holdings GP, LLC</v>
          </cell>
          <cell r="Q1588" t="str">
            <v>SOF-IX SHG Holdings GP, LLC</v>
          </cell>
          <cell r="S1588" t="str">
            <v>SOF-IX SHG Holdings GP, LLC</v>
          </cell>
        </row>
        <row r="1589">
          <cell r="A1589" t="str">
            <v>SCG Aquarius Cooperatief UA</v>
          </cell>
          <cell r="E1589">
            <v>1587</v>
          </cell>
          <cell r="P1589" t="str">
            <v>SOF-IX SHG Holdings, LP</v>
          </cell>
          <cell r="Q1589" t="str">
            <v>SOF-IX SHG Holdings, LP</v>
          </cell>
          <cell r="S1589" t="str">
            <v>SOF-IX SHG Holdings, LP</v>
          </cell>
        </row>
        <row r="1590">
          <cell r="A1590" t="str">
            <v>SCG Aquarius Edmonton Hotel Inc</v>
          </cell>
          <cell r="E1590">
            <v>1588</v>
          </cell>
          <cell r="P1590" t="str">
            <v>SOF-IX Sleep GP, LLC</v>
          </cell>
          <cell r="Q1590" t="str">
            <v>SOF-IX Sleep GP, LLC</v>
          </cell>
          <cell r="S1590" t="str">
            <v>SOF-IX Sleep GP, LLC</v>
          </cell>
        </row>
        <row r="1591">
          <cell r="A1591" t="str">
            <v>SCG Aquarius Hotel GP Owner Inc</v>
          </cell>
          <cell r="E1591">
            <v>1589</v>
          </cell>
          <cell r="P1591" t="str">
            <v>SOF-IX Sleep II GP, LLC</v>
          </cell>
          <cell r="Q1591" t="str">
            <v>SOF-IX Sleep II GP, LLC</v>
          </cell>
          <cell r="S1591" t="str">
            <v>SOF-IX Sleep II GP, LLC</v>
          </cell>
        </row>
        <row r="1592">
          <cell r="A1592" t="str">
            <v>SCG Aquarius Ottawa Hotel Inc</v>
          </cell>
          <cell r="E1592">
            <v>1590</v>
          </cell>
          <cell r="P1592" t="str">
            <v>SOF-IX Sleep II, LP</v>
          </cell>
          <cell r="Q1592" t="str">
            <v>SOF-IX Sleep II, LP</v>
          </cell>
          <cell r="S1592" t="str">
            <v>SOF-IX Sleep II, LP</v>
          </cell>
        </row>
        <row r="1593">
          <cell r="A1593" t="str">
            <v>SCG Aquarius Subco, LLC</v>
          </cell>
          <cell r="E1593">
            <v>1591</v>
          </cell>
          <cell r="P1593" t="str">
            <v>SOF-IX Sleep Investment GP, LLC</v>
          </cell>
          <cell r="Q1593" t="str">
            <v>SOF-IX Sleep Investment GP, LLC</v>
          </cell>
          <cell r="S1593" t="str">
            <v>SOF-IX Sleep Investment GP, LLC</v>
          </cell>
        </row>
        <row r="1594">
          <cell r="A1594" t="str">
            <v>SCG Aquarius Toronto Hotel Inc</v>
          </cell>
          <cell r="E1594">
            <v>1592</v>
          </cell>
          <cell r="P1594" t="str">
            <v>SOF-IX Sleep Investment II GP, LLC</v>
          </cell>
          <cell r="Q1594" t="str">
            <v>SOF-IX Sleep Investment II GP, LLC</v>
          </cell>
          <cell r="S1594" t="str">
            <v>SOF-IX Sleep Investment II GP, LLC</v>
          </cell>
        </row>
        <row r="1595">
          <cell r="A1595" t="str">
            <v>SCG Aquarius Vancouver Hotel Inc</v>
          </cell>
          <cell r="E1595">
            <v>1593</v>
          </cell>
          <cell r="P1595" t="str">
            <v>SOF-IX Sleep Investment II, LP</v>
          </cell>
          <cell r="Q1595" t="str">
            <v>SOF-IX Sleep Investment II, LP</v>
          </cell>
          <cell r="S1595" t="str">
            <v>SOF-IX Sleep Investment II, LP</v>
          </cell>
        </row>
        <row r="1596">
          <cell r="A1596" t="str">
            <v>SCG Atlas Ashley Lake Holdings, L.L.C.</v>
          </cell>
          <cell r="E1596">
            <v>1594</v>
          </cell>
          <cell r="P1596" t="str">
            <v>SOF-IX Sleep Investment, LP</v>
          </cell>
          <cell r="Q1596" t="str">
            <v>SOF-IX Sleep Investment, LP</v>
          </cell>
          <cell r="S1596" t="str">
            <v>SOF-IX Sleep Investment, LP</v>
          </cell>
        </row>
        <row r="1597">
          <cell r="A1597" t="str">
            <v>SCG Atlas Ashley Lake REIT, LLC</v>
          </cell>
          <cell r="E1597">
            <v>1595</v>
          </cell>
          <cell r="P1597" t="str">
            <v>SOF-IX Sleep, LP</v>
          </cell>
          <cell r="Q1597" t="str">
            <v>SOF-IX Sleep, LP</v>
          </cell>
          <cell r="S1597" t="str">
            <v>SOF-IX Sleep, LP</v>
          </cell>
        </row>
        <row r="1598">
          <cell r="A1598" t="str">
            <v>SCG Atlas Ashley Lake, L.L.C.</v>
          </cell>
          <cell r="E1598">
            <v>1596</v>
          </cell>
          <cell r="P1598" t="str">
            <v>SOF-IX U.S. Holdings, LP</v>
          </cell>
          <cell r="Q1598" t="str">
            <v>SOF-IX U.S. Holdings, LP</v>
          </cell>
          <cell r="S1598" t="str">
            <v>SOF-IX U.S. Holdings, LP</v>
          </cell>
        </row>
        <row r="1599">
          <cell r="A1599" t="str">
            <v>SCG Atlas Ashton Holdings, L.L.C.</v>
          </cell>
          <cell r="E1599">
            <v>1597</v>
          </cell>
          <cell r="P1599" t="str">
            <v>SOF-IX Waterford Holdings GP, LLC</v>
          </cell>
          <cell r="Q1599" t="str">
            <v>SOF-IX Waterford Holdings GP, LLC</v>
          </cell>
          <cell r="S1599" t="str">
            <v>SOF-IX Waterford Holdings GP, LLC</v>
          </cell>
        </row>
        <row r="1600">
          <cell r="A1600" t="str">
            <v>SCG Atlas Ashton REIT, LLC</v>
          </cell>
          <cell r="E1600">
            <v>1598</v>
          </cell>
          <cell r="P1600" t="str">
            <v>SOF-IX Waterford Holdings, LP</v>
          </cell>
          <cell r="Q1600" t="str">
            <v>SOF-IX Waterford Holdings, LP</v>
          </cell>
          <cell r="S1600" t="str">
            <v>SOF-IX Waterford Holdings, LP</v>
          </cell>
        </row>
        <row r="1601">
          <cell r="A1601" t="str">
            <v>SCG Atlas Ashton, L.L.C.</v>
          </cell>
          <cell r="E1601">
            <v>1599</v>
          </cell>
          <cell r="P1601" t="str">
            <v>SOF-VI A GP Corp</v>
          </cell>
          <cell r="Q1601" t="str">
            <v>SOF-VI A GP Corp</v>
          </cell>
          <cell r="S1601" t="str">
            <v>SOF-VI A GP Corp</v>
          </cell>
        </row>
        <row r="1602">
          <cell r="A1602" t="str">
            <v>SCG Atlas Acquisition, LP</v>
          </cell>
          <cell r="E1602">
            <v>1600</v>
          </cell>
          <cell r="P1602" t="str">
            <v>SOF-VI A GP Corp II</v>
          </cell>
          <cell r="Q1602" t="str">
            <v>SOF-VI A GP Corp II</v>
          </cell>
          <cell r="S1602" t="str">
            <v>SOF-VI A GP Corp II</v>
          </cell>
        </row>
        <row r="1603">
          <cell r="A1603" t="str">
            <v>SCG Atlas Aventura Holdings, L.L.C.</v>
          </cell>
          <cell r="E1603">
            <v>1601</v>
          </cell>
          <cell r="P1603" t="str">
            <v>SOF-VI A Holdings II, LP</v>
          </cell>
          <cell r="Q1603" t="str">
            <v>SOF-VI A Holdings II, LP</v>
          </cell>
          <cell r="S1603" t="str">
            <v>SOF-VI A Holdings II, LP</v>
          </cell>
        </row>
        <row r="1604">
          <cell r="A1604" t="str">
            <v>SCG Atlas Aventura REIT, LLC</v>
          </cell>
          <cell r="E1604">
            <v>1602</v>
          </cell>
          <cell r="P1604" t="str">
            <v>SOF-VI A Holdings, LP</v>
          </cell>
          <cell r="Q1604" t="str">
            <v>SOF-VI A Holdings, LP</v>
          </cell>
          <cell r="S1604" t="str">
            <v>SOF-VI A Holdings, LP</v>
          </cell>
        </row>
        <row r="1605">
          <cell r="A1605" t="str">
            <v>SCG Atlas Aventura, L.L.C.</v>
          </cell>
          <cell r="E1605">
            <v>1603</v>
          </cell>
          <cell r="P1605" t="str">
            <v>SOF-VI Global Holdings Lux, Sarl</v>
          </cell>
          <cell r="Q1605" t="str">
            <v>SOF-VI Global Holdings Lux, Sarl</v>
          </cell>
          <cell r="S1605" t="str">
            <v>SOF-VI Global Holdings Lux, Sarl</v>
          </cell>
        </row>
        <row r="1606">
          <cell r="A1606" t="str">
            <v>SCG Atlas Ballpark Holdings, L.L.C.</v>
          </cell>
          <cell r="E1606">
            <v>1604</v>
          </cell>
          <cell r="P1606" t="str">
            <v>SOF-VI International Advisors</v>
          </cell>
          <cell r="Q1606" t="str">
            <v>SOF-VI International Advisors</v>
          </cell>
          <cell r="S1606" t="str">
            <v>SOF-VI International Advisors</v>
          </cell>
        </row>
        <row r="1607">
          <cell r="A1607" t="str">
            <v>SCG Atlas Ballpark REIT, LLC</v>
          </cell>
          <cell r="E1607">
            <v>1605</v>
          </cell>
          <cell r="P1607" t="str">
            <v>SOF-VI INTERNATIONAL GP, LP</v>
          </cell>
          <cell r="Q1607" t="str">
            <v>SOF-VI INTERNATIONAL GP, LP</v>
          </cell>
          <cell r="S1607" t="str">
            <v>SOF-VI INTERNATIONAL GP, LP</v>
          </cell>
        </row>
        <row r="1608">
          <cell r="A1608" t="str">
            <v>SCG Atlas Ballpark, L.L.C.</v>
          </cell>
          <cell r="E1608">
            <v>1606</v>
          </cell>
          <cell r="P1608" t="str">
            <v>SOF-VI International Holdings GP 2 Corp</v>
          </cell>
          <cell r="Q1608" t="str">
            <v>SOF-VI International Holdings GP 2 Corp</v>
          </cell>
          <cell r="S1608" t="str">
            <v>SOF-VI International Holdings GP 2 Corp</v>
          </cell>
        </row>
        <row r="1609">
          <cell r="A1609" t="str">
            <v>SCG Atlas Bayview REIT, L.L.C</v>
          </cell>
          <cell r="E1609">
            <v>1607</v>
          </cell>
          <cell r="P1609" t="str">
            <v>SOF-VI International Holdings GP, Corp</v>
          </cell>
          <cell r="Q1609" t="str">
            <v>SOF-VI International Holdings GP, Corp</v>
          </cell>
          <cell r="S1609" t="str">
            <v>SOF-VI International Holdings GP, Corp</v>
          </cell>
        </row>
        <row r="1610">
          <cell r="A1610" t="str">
            <v>SCG Atlas Bayview, L.L.C.</v>
          </cell>
          <cell r="E1610">
            <v>1608</v>
          </cell>
          <cell r="P1610" t="str">
            <v>SOF-VI International Holdings II, LP</v>
          </cell>
          <cell r="Q1610" t="str">
            <v>SOF-VI International Holdings II, LP</v>
          </cell>
          <cell r="S1610" t="str">
            <v>SOF-VI International Holdings II, LP</v>
          </cell>
        </row>
        <row r="1611">
          <cell r="A1611" t="str">
            <v>SCG Atlas Bear Creek Holdings, L.L.C.</v>
          </cell>
          <cell r="E1611">
            <v>1609</v>
          </cell>
          <cell r="P1611" t="str">
            <v>SOF-VI International Holdings, LP</v>
          </cell>
          <cell r="Q1611" t="str">
            <v>SOF-VI International Holdings, LP</v>
          </cell>
          <cell r="S1611" t="str">
            <v>SOF-VI International Holdings, LP</v>
          </cell>
        </row>
        <row r="1612">
          <cell r="A1612" t="str">
            <v>SCG Atlas Bear Creek REIT, LLC</v>
          </cell>
          <cell r="E1612">
            <v>1610</v>
          </cell>
          <cell r="P1612" t="str">
            <v>SOF-VI Management, LLC</v>
          </cell>
          <cell r="Q1612" t="str">
            <v>SOF-VI Management, LLC</v>
          </cell>
          <cell r="S1612" t="str">
            <v>SOF-VI Management, LLC</v>
          </cell>
        </row>
        <row r="1613">
          <cell r="A1613" t="str">
            <v>SCG Atlas Bear Creek, L.L.C.</v>
          </cell>
          <cell r="E1613">
            <v>1611</v>
          </cell>
          <cell r="P1613" t="str">
            <v>SOF-VI New Asset Management, LLC</v>
          </cell>
          <cell r="Q1613" t="str">
            <v>SOF-VI New Asset Management, LLC</v>
          </cell>
          <cell r="S1613" t="str">
            <v>SOF-VI New Asset Management, LLC</v>
          </cell>
        </row>
        <row r="1614">
          <cell r="A1614" t="str">
            <v>SCG Atlas Bella Terra Holdings, L.L.C.</v>
          </cell>
          <cell r="E1614">
            <v>1612</v>
          </cell>
          <cell r="P1614" t="str">
            <v>SOF-VI New LP Lender, LP</v>
          </cell>
          <cell r="Q1614" t="str">
            <v>SOF-VI New LP Lender, LP</v>
          </cell>
          <cell r="S1614" t="str">
            <v>SOF-VI New LP Lender, LP</v>
          </cell>
        </row>
        <row r="1615">
          <cell r="A1615" t="str">
            <v>SCG Atlas Bella Terra REIT, LLC</v>
          </cell>
          <cell r="E1615">
            <v>1613</v>
          </cell>
          <cell r="P1615" t="str">
            <v>SOF-VI New Preferred Holdings, LLC</v>
          </cell>
          <cell r="Q1615" t="str">
            <v>SOF-VI New Preferred Holdings, LLC</v>
          </cell>
          <cell r="S1615" t="str">
            <v>SOF-VI New Preferred Holdings, LLC</v>
          </cell>
        </row>
        <row r="1616">
          <cell r="A1616" t="str">
            <v>SCG Atlas Bella Terra, L.L.C.</v>
          </cell>
          <cell r="E1616">
            <v>1614</v>
          </cell>
          <cell r="P1616" t="str">
            <v>SOF-VI Sycamore Creek Holdings, LLC</v>
          </cell>
          <cell r="Q1616" t="str">
            <v>SOF-VI Sycamore Creek Holdings, LLC</v>
          </cell>
          <cell r="S1616" t="str">
            <v>SOF-VI Sycamore Creek Holdings, LLC</v>
          </cell>
        </row>
        <row r="1617">
          <cell r="A1617" t="str">
            <v>SCG Atlas Boynton Holdings, L.L.C.</v>
          </cell>
          <cell r="E1617">
            <v>1615</v>
          </cell>
          <cell r="P1617" t="str">
            <v>SOF-VI Tiverton Holdings, LLC</v>
          </cell>
          <cell r="Q1617" t="str">
            <v>SOF-VI Tiverton Holdings, LLC</v>
          </cell>
          <cell r="S1617" t="str">
            <v>SOF-VI Tiverton Holdings, LLC</v>
          </cell>
        </row>
        <row r="1618">
          <cell r="A1618" t="str">
            <v>SCG Atlas Boynton I &amp; II, L.L.C.</v>
          </cell>
          <cell r="E1618">
            <v>1616</v>
          </cell>
          <cell r="P1618" t="str">
            <v>SOF-VI U.S. Holdings II, LLC</v>
          </cell>
          <cell r="Q1618" t="str">
            <v>SOF-VI U.S. Holdings II, LLC</v>
          </cell>
          <cell r="S1618" t="str">
            <v>SOF-VI U.S. Holdings II, LLC</v>
          </cell>
        </row>
        <row r="1619">
          <cell r="A1619" t="str">
            <v>SCG Atlas Boynton REIT, LLC</v>
          </cell>
          <cell r="E1619">
            <v>1617</v>
          </cell>
          <cell r="P1619" t="str">
            <v>SOF-VI U.S. HOLDINGS, L.L.C.</v>
          </cell>
          <cell r="Q1619" t="str">
            <v>SOF-VI U.S. HOLDINGS, L.L.C.</v>
          </cell>
          <cell r="S1619" t="str">
            <v>SOF-VI U.S. HOLDINGS, L.L.C.</v>
          </cell>
        </row>
        <row r="1620">
          <cell r="A1620" t="str">
            <v>SCG Atlas Brookside Holdings, L.L.C.</v>
          </cell>
          <cell r="E1620">
            <v>1618</v>
          </cell>
          <cell r="P1620" t="str">
            <v>SOF-VI U.S. Holdings, LLC</v>
          </cell>
          <cell r="Q1620" t="str">
            <v>SOF-VI U.S. Holdings, LLC</v>
          </cell>
          <cell r="S1620" t="str">
            <v>SOF-VI U.S. Holdings, LLC</v>
          </cell>
        </row>
        <row r="1621">
          <cell r="A1621" t="str">
            <v>SCG Atlas Brookside REIT, LLC</v>
          </cell>
          <cell r="E1621">
            <v>1619</v>
          </cell>
          <cell r="P1621" t="str">
            <v>SOF-VII Americas Hotel Holdings, LP</v>
          </cell>
          <cell r="Q1621" t="str">
            <v>SOF-VII Americas Hotel Holdings, LP</v>
          </cell>
          <cell r="S1621" t="str">
            <v>SOF-VII Americas Hotel Holdings, LP</v>
          </cell>
        </row>
        <row r="1622">
          <cell r="A1622" t="str">
            <v>SCG Atlas Brookside, L.L.C.</v>
          </cell>
          <cell r="E1622">
            <v>1620</v>
          </cell>
          <cell r="P1622" t="str">
            <v>SOF-VII Americas Hotel UK, LP</v>
          </cell>
          <cell r="Q1622" t="str">
            <v>SOF-VII Americas Hotel UK, LP</v>
          </cell>
          <cell r="S1622" t="str">
            <v>SOF-VII Americas Hotel UK, LP</v>
          </cell>
        </row>
        <row r="1623">
          <cell r="A1623" t="str">
            <v>SCG Atlas Canterbury REIT, L.L.C</v>
          </cell>
          <cell r="E1623">
            <v>1621</v>
          </cell>
          <cell r="P1623" t="str">
            <v>SOF-VII Asian Hotel Holdings, Sarl</v>
          </cell>
          <cell r="Q1623" t="str">
            <v>SOF-VII Asian Hotel Holdings, Sarl</v>
          </cell>
          <cell r="S1623" t="str">
            <v>SOF-VII Asian Hotel Holdings, Sarl</v>
          </cell>
        </row>
        <row r="1624">
          <cell r="A1624" t="str">
            <v>SCG Atlas Cierra Crest Holdings, L.L.C.</v>
          </cell>
          <cell r="E1624">
            <v>1622</v>
          </cell>
          <cell r="P1624" t="str">
            <v>SOF-VII Asian Hotel UK LP</v>
          </cell>
          <cell r="Q1624" t="str">
            <v>SOF-VII Asian Hotel UK LP</v>
          </cell>
          <cell r="S1624" t="str">
            <v>SOF-VII Asian Hotel UK LP</v>
          </cell>
        </row>
        <row r="1625">
          <cell r="A1625" t="str">
            <v>SCG Atlas Cierra Crest REIT, LLC</v>
          </cell>
          <cell r="E1625">
            <v>1623</v>
          </cell>
          <cell r="P1625" t="str">
            <v>SOF-VII Asian I UK LP</v>
          </cell>
          <cell r="Q1625" t="str">
            <v>SOF-VII Asian I UK LP</v>
          </cell>
          <cell r="S1625" t="str">
            <v>SOF-VII Asian I UK LP</v>
          </cell>
        </row>
        <row r="1626">
          <cell r="A1626" t="str">
            <v>SCG ATLAS CO-INVEST INVESTOR, LP</v>
          </cell>
          <cell r="E1626">
            <v>1624</v>
          </cell>
          <cell r="P1626" t="str">
            <v>SOF-VII Asset Management, LLC</v>
          </cell>
          <cell r="Q1626" t="str">
            <v>SOF-VII Asset Management, LLC</v>
          </cell>
          <cell r="S1626" t="str">
            <v>SOF-VII Asset Management, LLC</v>
          </cell>
        </row>
        <row r="1627">
          <cell r="A1627" t="str">
            <v>SCG Atlas Cierra Crest, L.L.C.</v>
          </cell>
          <cell r="E1627">
            <v>1625</v>
          </cell>
          <cell r="P1627" t="str">
            <v>SOF-VII D2, L.P.</v>
          </cell>
          <cell r="Q1627" t="str">
            <v>SOF-VII D2, L.P.</v>
          </cell>
          <cell r="S1627" t="str">
            <v>SOF-VII D2, L.P.</v>
          </cell>
        </row>
        <row r="1628">
          <cell r="A1628" t="str">
            <v>SCG Atlas Co-Invest, L.P.</v>
          </cell>
          <cell r="E1628">
            <v>1626</v>
          </cell>
          <cell r="P1628" t="str">
            <v>SOF-VII European Hotel Holdings II, Sarl</v>
          </cell>
          <cell r="Q1628" t="str">
            <v>SOF-VII European Hotel Holdings II, Sarl</v>
          </cell>
          <cell r="S1628" t="str">
            <v>SOF-VII European Hotel Holdings II, Sarl</v>
          </cell>
        </row>
        <row r="1629">
          <cell r="A1629" t="str">
            <v>SCG Atlas Co-Invest Investor GP, LLC</v>
          </cell>
          <cell r="E1629">
            <v>1627</v>
          </cell>
          <cell r="P1629" t="str">
            <v>SOF-VII European Hotel Holdings, Sarl</v>
          </cell>
          <cell r="Q1629" t="str">
            <v>SOF-VII European Hotel Holdings, Sarl</v>
          </cell>
          <cell r="S1629" t="str">
            <v>SOF-VII European Hotel Holdings, Sarl</v>
          </cell>
        </row>
        <row r="1630">
          <cell r="A1630" t="str">
            <v>SCG Atlas Coconut Palm Club, L.L.C.</v>
          </cell>
          <cell r="E1630">
            <v>1628</v>
          </cell>
          <cell r="P1630" t="str">
            <v>SOF-VII European Hotel II Lux Sarl</v>
          </cell>
          <cell r="Q1630" t="str">
            <v>SOF-VII European Hotel II Lux Sarl</v>
          </cell>
          <cell r="S1630" t="str">
            <v>SOF-VII European Hotel II Lux Sarl</v>
          </cell>
        </row>
        <row r="1631">
          <cell r="A1631" t="str">
            <v>SCG Atlas Coconut Palm Club REIT, LLC</v>
          </cell>
          <cell r="E1631">
            <v>1629</v>
          </cell>
          <cell r="P1631" t="str">
            <v>SOF-VII European Hotel Lux Sarl</v>
          </cell>
          <cell r="Q1631" t="str">
            <v>SOF-VII European Hotel Lux Sarl</v>
          </cell>
          <cell r="S1631" t="str">
            <v>SOF-VII European Hotel Lux Sarl</v>
          </cell>
        </row>
        <row r="1632">
          <cell r="A1632" t="str">
            <v>SCG Atlas Coconut Palm Club Holdings, L.L.C.</v>
          </cell>
          <cell r="E1632">
            <v>1630</v>
          </cell>
          <cell r="P1632" t="str">
            <v>SOF-VII European I UK, LP</v>
          </cell>
          <cell r="Q1632" t="str">
            <v>SOF-VII European I UK, LP</v>
          </cell>
          <cell r="S1632" t="str">
            <v>SOF-VII European I UK, LP</v>
          </cell>
        </row>
        <row r="1633">
          <cell r="A1633" t="str">
            <v>SCG Atlas Colorado Pointe Holdings, L.L.C.</v>
          </cell>
          <cell r="E1633">
            <v>1631</v>
          </cell>
          <cell r="P1633" t="str">
            <v>SOF-VII Harrahs, LLC</v>
          </cell>
          <cell r="Q1633" t="str">
            <v>SOF-VII Harrahs, LLC</v>
          </cell>
          <cell r="S1633" t="str">
            <v>SOF-VII Harrahs, LLC</v>
          </cell>
        </row>
        <row r="1634">
          <cell r="A1634" t="str">
            <v>SCG Atlas Colorado Pointe REIT, LLC</v>
          </cell>
          <cell r="E1634">
            <v>1632</v>
          </cell>
          <cell r="P1634" t="str">
            <v>SOF-VII India Holdings, LLC</v>
          </cell>
          <cell r="Q1634" t="str">
            <v>SOF-VII India Holdings, LLC</v>
          </cell>
          <cell r="S1634" t="str">
            <v>SOF-VII India Holdings, LLC</v>
          </cell>
        </row>
        <row r="1635">
          <cell r="A1635" t="str">
            <v>SCG Atlas Colorado Pointe, L.L.C.</v>
          </cell>
          <cell r="E1635">
            <v>1633</v>
          </cell>
          <cell r="P1635" t="str">
            <v>SOF-VII India Hotel Holdings, LLC</v>
          </cell>
          <cell r="Q1635" t="str">
            <v>SOF-VII India Hotel Holdings, LLC</v>
          </cell>
          <cell r="S1635" t="str">
            <v>SOF-VII India Hotel Holdings, LLC</v>
          </cell>
        </row>
        <row r="1636">
          <cell r="A1636" t="str">
            <v>SCG Atlas Copper Canyon Holdings, L.L.C.</v>
          </cell>
          <cell r="E1636">
            <v>1634</v>
          </cell>
          <cell r="P1636" t="str">
            <v>SOF-VII International Management LLC</v>
          </cell>
          <cell r="Q1636" t="str">
            <v>SOF-VII International Management LLC</v>
          </cell>
          <cell r="S1636" t="str">
            <v>SOF-VII International Management LLC</v>
          </cell>
        </row>
        <row r="1637">
          <cell r="A1637" t="str">
            <v>SCG Atlas Copper Canyon REIT, LLC</v>
          </cell>
          <cell r="E1637">
            <v>1635</v>
          </cell>
          <cell r="P1637" t="str">
            <v>SOF-VII International Management, LLC</v>
          </cell>
          <cell r="Q1637" t="str">
            <v>SOF-VII International Management, LLC</v>
          </cell>
          <cell r="S1637" t="str">
            <v>SOF-VII International Management, LLC</v>
          </cell>
        </row>
        <row r="1638">
          <cell r="A1638" t="str">
            <v>SCG Atlas Copper Canyon, L.L.C.</v>
          </cell>
          <cell r="E1638">
            <v>1636</v>
          </cell>
          <cell r="P1638" t="str">
            <v>SOF-VII Mammoth Holdings, LLC</v>
          </cell>
          <cell r="Q1638" t="str">
            <v>SOF-VII Mammoth Holdings, LLC</v>
          </cell>
          <cell r="S1638" t="str">
            <v>SOF-VII Mammoth Holdings, LLC</v>
          </cell>
        </row>
        <row r="1639">
          <cell r="A1639" t="str">
            <v>SCG Atlas Dartmouth Woods Holdings, L.L.C.</v>
          </cell>
          <cell r="E1639">
            <v>1637</v>
          </cell>
          <cell r="P1639" t="str">
            <v>SOF-VII Management LLC</v>
          </cell>
          <cell r="Q1639" t="str">
            <v>SOF-VII Management LLC</v>
          </cell>
          <cell r="S1639" t="str">
            <v>SOF-VII Management LLC</v>
          </cell>
        </row>
        <row r="1640">
          <cell r="A1640" t="str">
            <v>SCG Atlas Dartmouth Woods REIT, LLC</v>
          </cell>
          <cell r="E1640">
            <v>1638</v>
          </cell>
          <cell r="P1640" t="str">
            <v>SOF-VII Management, L.L.C.</v>
          </cell>
          <cell r="Q1640" t="str">
            <v>SOF-VII Management, L.L.C.</v>
          </cell>
          <cell r="S1640" t="str">
            <v>SOF-VII Management, L.L.C.</v>
          </cell>
        </row>
        <row r="1641">
          <cell r="A1641" t="str">
            <v>SCG Atlas Dartmouth Woods, L.L.C.</v>
          </cell>
          <cell r="E1641">
            <v>1639</v>
          </cell>
          <cell r="P1641" t="str">
            <v>SOF-VII Mauritius Holdings I Ltd</v>
          </cell>
          <cell r="Q1641" t="str">
            <v>SOF-VII Mauritius Holdings I Ltd</v>
          </cell>
          <cell r="S1641" t="str">
            <v>SOF-VII Mauritius Holdings I Ltd</v>
          </cell>
        </row>
        <row r="1642">
          <cell r="A1642" t="str">
            <v>SCG Atlas Deercreek Holdings, L.L.C.</v>
          </cell>
          <cell r="E1642">
            <v>1640</v>
          </cell>
          <cell r="P1642" t="str">
            <v>SOF-VII Summit Funding, LLC</v>
          </cell>
          <cell r="Q1642" t="str">
            <v>SOF-VII Summit Funding, LLC</v>
          </cell>
          <cell r="S1642" t="str">
            <v>SOF-VII Summit Funding, LLC</v>
          </cell>
        </row>
        <row r="1643">
          <cell r="A1643" t="str">
            <v>SCG Atlas Deercreek REIT, LLC</v>
          </cell>
          <cell r="E1643">
            <v>1641</v>
          </cell>
          <cell r="P1643" t="str">
            <v>SOF-VII U.S. Hotel Holdings, L.L.C.</v>
          </cell>
          <cell r="Q1643" t="str">
            <v>SOF-VII U.S. Hotel Holdings, L.L.C.</v>
          </cell>
          <cell r="S1643" t="str">
            <v>SOF-VII U.S. Hotel Holdings, L.L.C.</v>
          </cell>
        </row>
        <row r="1644">
          <cell r="A1644" t="str">
            <v>SCG Atlas Deercreek, L.L.C.</v>
          </cell>
          <cell r="E1644">
            <v>1642</v>
          </cell>
          <cell r="P1644" t="str">
            <v>SOF-VII UK I, LP</v>
          </cell>
          <cell r="Q1644" t="str">
            <v>SOF-VII UK I, LP</v>
          </cell>
          <cell r="S1644" t="str">
            <v>SOF-VII UK I, LP</v>
          </cell>
        </row>
        <row r="1645">
          <cell r="A1645" t="str">
            <v>SCG Atlas Deerwood Holdings, L.L.C.</v>
          </cell>
          <cell r="E1645">
            <v>1643</v>
          </cell>
          <cell r="P1645" t="str">
            <v>SOF-VII UK II, LP</v>
          </cell>
          <cell r="Q1645" t="str">
            <v>SOF-VII UK II, LP</v>
          </cell>
          <cell r="S1645" t="str">
            <v>SOF-VII UK II, LP</v>
          </cell>
        </row>
        <row r="1646">
          <cell r="A1646" t="str">
            <v>SCG Atlas Deerwood REIT, LLC</v>
          </cell>
          <cell r="E1646">
            <v>1644</v>
          </cell>
          <cell r="P1646" t="str">
            <v>SOF-VII UK III, LP</v>
          </cell>
          <cell r="Q1646" t="str">
            <v>SOF-VII UK III, LP</v>
          </cell>
          <cell r="S1646" t="str">
            <v>SOF-VII UK III, LP</v>
          </cell>
        </row>
        <row r="1647">
          <cell r="A1647" t="str">
            <v>SCG Atlas Deerwood, L.L.C.</v>
          </cell>
          <cell r="E1647">
            <v>1645</v>
          </cell>
          <cell r="P1647" t="str">
            <v>SOF-VII US Harrahs Holdings LLC</v>
          </cell>
          <cell r="Q1647" t="str">
            <v>SOF-VII US Harrahs Holdings LLC</v>
          </cell>
          <cell r="S1647" t="str">
            <v>SOF-VII US Harrahs Holdings LLC</v>
          </cell>
        </row>
        <row r="1648">
          <cell r="A1648" t="str">
            <v>SCG Atlas Finance Holdco I, LLC</v>
          </cell>
          <cell r="E1648">
            <v>1646</v>
          </cell>
          <cell r="P1648" t="str">
            <v>SOF-VII US Holdings I LLC</v>
          </cell>
          <cell r="Q1648" t="str">
            <v>SOF-VII US Holdings I LLC</v>
          </cell>
          <cell r="S1648" t="str">
            <v>SOF-VII US Holdings I LLC</v>
          </cell>
        </row>
        <row r="1649">
          <cell r="A1649" t="str">
            <v>SCG Atlas Finance Holdco II, LLC</v>
          </cell>
          <cell r="E1649">
            <v>1647</v>
          </cell>
          <cell r="P1649" t="str">
            <v>SOF-VII US Hotel Holdings II, LP</v>
          </cell>
          <cell r="Q1649" t="str">
            <v>SOF-VII US Hotel Holdings II, LP</v>
          </cell>
          <cell r="S1649" t="str">
            <v>SOF-VII US Hotel Holdings II, LP</v>
          </cell>
        </row>
        <row r="1650">
          <cell r="A1650" t="str">
            <v>SCG Atlas Gables Grand Plaza Holdings, L.L.C.</v>
          </cell>
          <cell r="E1650">
            <v>1648</v>
          </cell>
          <cell r="P1650" t="str">
            <v>SOF-VII US Hotel Holdings, LLC</v>
          </cell>
          <cell r="Q1650" t="str">
            <v>SOF-VII US Hotel Holdings, LLC</v>
          </cell>
          <cell r="S1650" t="str">
            <v>SOF-VII US Hotel Holdings, LLC</v>
          </cell>
        </row>
        <row r="1651">
          <cell r="A1651" t="str">
            <v>SCG Atlas Gables Grand Plaza REIT, LLC</v>
          </cell>
          <cell r="E1651">
            <v>1649</v>
          </cell>
          <cell r="P1651" t="str">
            <v>SOF-VII US Restaurant Holdings, LLC</v>
          </cell>
          <cell r="Q1651" t="str">
            <v>SOF-VII US Restaurant Holdings, LLC</v>
          </cell>
          <cell r="S1651" t="str">
            <v>SOF-VII US Restaurant Holdings, LLC</v>
          </cell>
        </row>
        <row r="1652">
          <cell r="A1652" t="str">
            <v>SCG Atlas Gables Grand Plaza, L.L.C.</v>
          </cell>
          <cell r="E1652">
            <v>1650</v>
          </cell>
          <cell r="P1652" t="str">
            <v>SOF-VII-FT ADAVANCED MEDICAL, LLC</v>
          </cell>
          <cell r="Q1652" t="str">
            <v>SOF-VII-FT ADAVANCED MEDICAL, LLC</v>
          </cell>
          <cell r="S1652" t="str">
            <v>SOF-VII-FT ADAVANCED MEDICAL, LLC</v>
          </cell>
        </row>
        <row r="1653">
          <cell r="A1653" t="str">
            <v>SCG Atlas Gatehouse at Pinelake, L.L.C.</v>
          </cell>
          <cell r="E1653">
            <v>1651</v>
          </cell>
          <cell r="P1653" t="str">
            <v>SOF-VII-FT GARVERICK PREPHAN, LLC</v>
          </cell>
          <cell r="Q1653" t="str">
            <v>SOF-VII-FT GARVERICK PREPHAN, LLC</v>
          </cell>
          <cell r="S1653" t="str">
            <v>SOF-VII-FT GARVERICK PREPHAN, LLC</v>
          </cell>
        </row>
        <row r="1654">
          <cell r="A1654" t="str">
            <v>SCG Atlas Gatehouse on the Green Holdings, L.L.C.</v>
          </cell>
          <cell r="E1654">
            <v>1652</v>
          </cell>
          <cell r="P1654" t="str">
            <v>SOF-VII-FT HEARTHVIEW, LLC</v>
          </cell>
          <cell r="Q1654" t="str">
            <v>SOF-VII-FT HEARTHVIEW, LLC</v>
          </cell>
          <cell r="S1654" t="str">
            <v>SOF-VII-FT HEARTHVIEW, LLC</v>
          </cell>
        </row>
        <row r="1655">
          <cell r="A1655" t="str">
            <v>SCG Atlas Gatehouse on the Green REIT, LLC</v>
          </cell>
          <cell r="E1655">
            <v>1653</v>
          </cell>
          <cell r="P1655" t="str">
            <v>SOF-VII-FT HUGHES, LLC</v>
          </cell>
          <cell r="Q1655" t="str">
            <v>SOF-VII-FT HUGHES, LLC</v>
          </cell>
          <cell r="S1655" t="str">
            <v>SOF-VII-FT HUGHES, LLC</v>
          </cell>
        </row>
        <row r="1656">
          <cell r="A1656" t="str">
            <v>SCG Atlas Gatehouse on the Green, L.L.C.</v>
          </cell>
          <cell r="E1656">
            <v>1654</v>
          </cell>
          <cell r="P1656" t="str">
            <v>SOF-VII-FT STEVENS CONSTRUCTION, LLC</v>
          </cell>
          <cell r="Q1656" t="str">
            <v>SOF-VII-FT STEVENS CONSTRUCTION, LLC</v>
          </cell>
          <cell r="S1656" t="str">
            <v>SOF-VII-FT STEVENS CONSTRUCTION, LLC</v>
          </cell>
        </row>
        <row r="1657">
          <cell r="A1657" t="str">
            <v>SCG Atlas Governors Green Holdings, L.L.C.</v>
          </cell>
          <cell r="E1657">
            <v>1655</v>
          </cell>
          <cell r="P1657" t="str">
            <v>SOF-VIII - Hotel II Anguilla Holdings, LLC</v>
          </cell>
          <cell r="Q1657" t="str">
            <v>SOF-VIII - Hotel II Anguilla Holdings, LLC</v>
          </cell>
          <cell r="S1657" t="str">
            <v>SOF-VIII - Hotel II Anguilla Holdings, LLC</v>
          </cell>
        </row>
        <row r="1658">
          <cell r="A1658" t="str">
            <v>SCG Atlas Governors Green REIT, LLC</v>
          </cell>
          <cell r="E1658">
            <v>1656</v>
          </cell>
          <cell r="P1658" t="str">
            <v>SOF-VIII 210 HOLDINGS, LLC</v>
          </cell>
          <cell r="Q1658" t="str">
            <v>SOF-VIII 210 HOLDINGS, LLC</v>
          </cell>
          <cell r="S1658" t="str">
            <v>SOF-VIII 210 HOLDINGS, LLC</v>
          </cell>
        </row>
        <row r="1659">
          <cell r="A1659" t="str">
            <v>SCG Atlas Governors Green, L.L.C.</v>
          </cell>
          <cell r="E1659">
            <v>1657</v>
          </cell>
          <cell r="P1659" t="str">
            <v>SOF-VIII BAY CITIES HOLDINGS, LLC</v>
          </cell>
          <cell r="Q1659" t="str">
            <v>SOF-VIII BAY CITIES HOLDINGS, LLC</v>
          </cell>
          <cell r="S1659" t="str">
            <v>SOF-VIII BAY CITIES HOLDINGS, LLC</v>
          </cell>
        </row>
        <row r="1660">
          <cell r="A1660" t="str">
            <v>SCG Atlas Greenwood Park Holdings, L.L.C.</v>
          </cell>
          <cell r="E1660">
            <v>1658</v>
          </cell>
          <cell r="P1660" t="str">
            <v>SOF-VIII BC HOLDINGS, LLC</v>
          </cell>
          <cell r="Q1660" t="str">
            <v>SOF-VIII BC HOLDINGS, LLC</v>
          </cell>
          <cell r="S1660" t="str">
            <v>SOF-VIII BC HOLDINGS, LLC</v>
          </cell>
        </row>
        <row r="1661">
          <cell r="A1661" t="str">
            <v>SCG Atlas Greenwood Park REIT, LLC</v>
          </cell>
          <cell r="E1661">
            <v>1659</v>
          </cell>
          <cell r="P1661" t="str">
            <v>SOF-VIII BRAZIL CO INVEST B, LP</v>
          </cell>
          <cell r="Q1661" t="str">
            <v>SOF-VIII BRAZIL CO INVEST B, LP</v>
          </cell>
          <cell r="S1661" t="str">
            <v>SOF-VIII BRAZIL CO INVEST B, LP</v>
          </cell>
        </row>
        <row r="1662">
          <cell r="A1662" t="str">
            <v>SCG Atlas Greenwood Park, L.L.C.</v>
          </cell>
          <cell r="E1662">
            <v>1660</v>
          </cell>
          <cell r="P1662" t="str">
            <v>SOF-VIII BRAZIL CO-INVEST A, LLC</v>
          </cell>
          <cell r="Q1662" t="str">
            <v>SOF-VIII BRAZIL CO-INVEST A, LLC</v>
          </cell>
          <cell r="S1662" t="str">
            <v>SOF-VIII BRAZIL CO-INVEST A, LLC</v>
          </cell>
        </row>
        <row r="1663">
          <cell r="A1663" t="str">
            <v>SCG Atlas Greenwood Plaza Holdings, L.L.C.</v>
          </cell>
          <cell r="E1663">
            <v>1661</v>
          </cell>
          <cell r="P1663" t="str">
            <v>SOF-VIII BRAZIL CO-INVEST A, LP</v>
          </cell>
          <cell r="Q1663" t="str">
            <v>SOF-VIII BRAZIL CO-INVEST A, LP</v>
          </cell>
          <cell r="S1663" t="str">
            <v>SOF-VIII BRAZIL CO-INVEST A, LP</v>
          </cell>
        </row>
        <row r="1664">
          <cell r="A1664" t="str">
            <v>SCG Atlas Greenwood Plaza REIT, LLC</v>
          </cell>
          <cell r="E1664">
            <v>1662</v>
          </cell>
          <cell r="P1664" t="str">
            <v>SOF-VIII BRAZIL CO-INVEST AA, LLC</v>
          </cell>
          <cell r="Q1664" t="str">
            <v>SOF-VIII BRAZIL CO-INVEST AA, LLC</v>
          </cell>
          <cell r="S1664" t="str">
            <v>SOF-VIII BRAZIL CO-INVEST AA, LLC</v>
          </cell>
        </row>
        <row r="1665">
          <cell r="A1665" t="str">
            <v>SCG Atlas Greenwood Plaza, L.L.C.</v>
          </cell>
          <cell r="E1665">
            <v>1663</v>
          </cell>
          <cell r="P1665" t="str">
            <v>SOF-VIII BRAZIL CO-INVEST AA, LP</v>
          </cell>
          <cell r="Q1665" t="str">
            <v>SOF-VIII BRAZIL CO-INVEST AA, LP</v>
          </cell>
          <cell r="S1665" t="str">
            <v>SOF-VIII BRAZIL CO-INVEST AA, LP</v>
          </cell>
        </row>
        <row r="1666">
          <cell r="A1666" t="str">
            <v>SCG Atlas Hammocks Holdings, L.L.C.</v>
          </cell>
          <cell r="E1666">
            <v>1664</v>
          </cell>
          <cell r="P1666" t="str">
            <v>SOF-VIII BRAZIL CO-INVEST AAA, LLC</v>
          </cell>
          <cell r="Q1666" t="str">
            <v>SOF-VIII BRAZIL CO-INVEST AAA, LLC</v>
          </cell>
          <cell r="S1666" t="str">
            <v>SOF-VIII BRAZIL CO-INVEST AAA, LLC</v>
          </cell>
        </row>
        <row r="1667">
          <cell r="A1667" t="str">
            <v>SCG Atlas Hammocks Place, L.L.C.</v>
          </cell>
          <cell r="E1667">
            <v>1665</v>
          </cell>
          <cell r="P1667" t="str">
            <v>SOF-VIII BRAZIL CO-INVEST AAA, LP</v>
          </cell>
          <cell r="Q1667" t="str">
            <v>SOF-VIII BRAZIL CO-INVEST AAA, LP</v>
          </cell>
          <cell r="S1667" t="str">
            <v>SOF-VIII BRAZIL CO-INVEST AAA, LP</v>
          </cell>
        </row>
        <row r="1668">
          <cell r="A1668" t="str">
            <v>SCG Atlas Hammocks REIT, LLC</v>
          </cell>
          <cell r="E1668">
            <v>1666</v>
          </cell>
          <cell r="P1668" t="str">
            <v>SOF-VIII CA, LLC</v>
          </cell>
          <cell r="Q1668" t="str">
            <v>SOF-VIII CA, LLC</v>
          </cell>
          <cell r="S1668" t="str">
            <v>SOF-VIII CA, LLC</v>
          </cell>
        </row>
        <row r="1669">
          <cell r="A1669" t="str">
            <v>SCG Atlas Heronfield Holdings, L.L.C.</v>
          </cell>
          <cell r="E1669">
            <v>1667</v>
          </cell>
          <cell r="P1669" t="str">
            <v>SOF-VIII CT HOLDINGS, SARL</v>
          </cell>
          <cell r="Q1669" t="str">
            <v>SOF-VIII CT HOLDINGS, SARL</v>
          </cell>
          <cell r="S1669" t="str">
            <v>SOF-VIII CT HOLDINGS, SARL</v>
          </cell>
        </row>
        <row r="1670">
          <cell r="A1670" t="str">
            <v>SCG Atlas Heronfield REIT, LLC</v>
          </cell>
          <cell r="E1670">
            <v>1668</v>
          </cell>
          <cell r="P1670" t="str">
            <v>SOF-VIII CT INVESTMENTS, SARL</v>
          </cell>
          <cell r="Q1670" t="str">
            <v>SOF-VIII CT INVESTMENTS, SARL</v>
          </cell>
          <cell r="S1670" t="str">
            <v>SOF-VIII CT INVESTMENTS, SARL</v>
          </cell>
        </row>
        <row r="1671">
          <cell r="A1671" t="str">
            <v>SCG Atlas Heronfield, L.L.C.</v>
          </cell>
          <cell r="E1671">
            <v>1669</v>
          </cell>
          <cell r="P1671" t="str">
            <v>SOF-VIII FT EATON</v>
          </cell>
          <cell r="Q1671" t="str">
            <v>SOF-VIII FT EATON</v>
          </cell>
          <cell r="S1671" t="str">
            <v>SOF-VIII FT EATON</v>
          </cell>
        </row>
        <row r="1672">
          <cell r="A1672" t="str">
            <v>SCG Atlas Highlands Ranch Holdings, L.L.C.</v>
          </cell>
          <cell r="E1672">
            <v>1670</v>
          </cell>
          <cell r="P1672" t="str">
            <v>SOF-VIII Hotel International Co-Invest Holdings, LP</v>
          </cell>
          <cell r="Q1672" t="str">
            <v>SOF-VIII Hotel International Co-Invest Holdings, LP</v>
          </cell>
          <cell r="S1672" t="str">
            <v>SOF-VIII Hotel International Co-Invest Holdings, LP</v>
          </cell>
        </row>
        <row r="1673">
          <cell r="A1673" t="str">
            <v>SCG Atlas Highlands Ranch REIT, LLC</v>
          </cell>
          <cell r="E1673">
            <v>1671</v>
          </cell>
          <cell r="P1673" t="str">
            <v>SOF-VIII INT'L HOLDINGS GP, LLC</v>
          </cell>
          <cell r="Q1673" t="str">
            <v>SOF-VIII INT'L HOLDINGS GP, LLC</v>
          </cell>
          <cell r="S1673" t="str">
            <v>SOF-VIII INT'L HOLDINGS GP, LLC</v>
          </cell>
        </row>
        <row r="1674">
          <cell r="A1674" t="str">
            <v>SCG Atlas Highlands Ranch, L.L.C.</v>
          </cell>
          <cell r="E1674">
            <v>1672</v>
          </cell>
          <cell r="P1674" t="str">
            <v>SOF-VIII INTERNATIONAL HOLDINGS (DE) II,LP</v>
          </cell>
          <cell r="Q1674" t="str">
            <v>SOF-VIII INTERNATIONAL HOLDINGS (DE) II,LP</v>
          </cell>
          <cell r="S1674" t="str">
            <v>SOF-VIII INTERNATIONAL HOLDINGS (DE) II,LP</v>
          </cell>
        </row>
        <row r="1675">
          <cell r="A1675" t="str">
            <v>SCG Atlas Holdings GP, LLC</v>
          </cell>
          <cell r="E1675">
            <v>1673</v>
          </cell>
          <cell r="P1675" t="str">
            <v>SOF-VIII INTERNATIONAL HOLDINGS (DE), LP</v>
          </cell>
          <cell r="Q1675" t="str">
            <v>SOF-VIII INTERNATIONAL HOLDINGS (DE), LP</v>
          </cell>
          <cell r="S1675" t="str">
            <v>SOF-VIII INTERNATIONAL HOLDINGS (DE), LP</v>
          </cell>
        </row>
        <row r="1676">
          <cell r="A1676" t="str">
            <v>SCG Atlas Holdings, LP</v>
          </cell>
          <cell r="E1676">
            <v>1674</v>
          </cell>
          <cell r="P1676" t="str">
            <v>SOF-VIII INTERNATIONAL HOLDINGS II GP, LLC</v>
          </cell>
          <cell r="Q1676" t="str">
            <v>SOF-VIII INTERNATIONAL HOLDINGS II GP, LLC</v>
          </cell>
          <cell r="S1676" t="str">
            <v>SOF-VIII INTERNATIONAL HOLDINGS II GP, LLC</v>
          </cell>
        </row>
        <row r="1677">
          <cell r="A1677" t="str">
            <v>SCG Atlas Holdings Savoy, L.L.C.</v>
          </cell>
          <cell r="E1677">
            <v>1675</v>
          </cell>
          <cell r="P1677" t="str">
            <v>SOF-VIII INTERNATIONAL HOTEL HOLDINGS (DE), LP</v>
          </cell>
          <cell r="Q1677" t="str">
            <v>SOF-VIII INTERNATIONAL HOTEL HOLDINGS (DE), LP</v>
          </cell>
          <cell r="S1677" t="str">
            <v>SOF-VIII INTERNATIONAL HOTEL HOLDINGS (DE), LP</v>
          </cell>
        </row>
        <row r="1678">
          <cell r="A1678" t="str">
            <v>SCG Atlas Huntington Holdings, L.L.C.</v>
          </cell>
          <cell r="E1678">
            <v>1676</v>
          </cell>
          <cell r="P1678" t="str">
            <v>SOF-VIII International Hotel Holdings Holdco II, LLC</v>
          </cell>
          <cell r="Q1678" t="str">
            <v>SOF-VIII International Hotel Holdings Holdco II, LLC</v>
          </cell>
          <cell r="S1678" t="str">
            <v>SOF-VIII International Hotel Holdings Holdco II, LLC</v>
          </cell>
        </row>
        <row r="1679">
          <cell r="A1679" t="str">
            <v>SCG Atlas Huntington REIT, LLC</v>
          </cell>
          <cell r="E1679">
            <v>1677</v>
          </cell>
          <cell r="P1679" t="str">
            <v>SOF-VIII International Hotel Holdings, LP</v>
          </cell>
          <cell r="Q1679" t="str">
            <v>SOF-VIII International Hotel Holdings, LP</v>
          </cell>
          <cell r="S1679" t="str">
            <v>SOF-VIII International Hotel Holdings, LP</v>
          </cell>
        </row>
        <row r="1680">
          <cell r="A1680" t="str">
            <v>SCG Atlas Huntington, L.L.C.</v>
          </cell>
          <cell r="E1680">
            <v>1678</v>
          </cell>
          <cell r="P1680" t="str">
            <v>SOF-VIII Pike Holdings Lux Sarl</v>
          </cell>
          <cell r="Q1680" t="str">
            <v>SOF-VIII Pike Holdings Lux Sarl</v>
          </cell>
          <cell r="S1680" t="str">
            <v>SOF-VIII Pike Holdings Lux Sarl</v>
          </cell>
        </row>
        <row r="1681">
          <cell r="A1681" t="str">
            <v>SCG Atlas Kings Colony Holdings, L.L.C.</v>
          </cell>
          <cell r="E1681">
            <v>1679</v>
          </cell>
          <cell r="P1681" t="str">
            <v>SOF-VIII Pike Investments Lux Sarl</v>
          </cell>
          <cell r="Q1681" t="str">
            <v>SOF-VIII Pike Investments Lux Sarl</v>
          </cell>
          <cell r="S1681" t="str">
            <v>SOF-VIII Pike Investments Lux Sarl</v>
          </cell>
        </row>
        <row r="1682">
          <cell r="A1682" t="str">
            <v>SCG Atlas Kings Colony REIT, LLC</v>
          </cell>
          <cell r="E1682">
            <v>1680</v>
          </cell>
          <cell r="P1682" t="str">
            <v>SOF-VIII PROJECT PIKE GP, LLC</v>
          </cell>
          <cell r="Q1682" t="str">
            <v>SOF-VIII PROJECT PIKE GP, LLC</v>
          </cell>
          <cell r="S1682" t="str">
            <v>SOF-VIII PROJECT PIKE GP, LLC</v>
          </cell>
        </row>
        <row r="1683">
          <cell r="A1683" t="str">
            <v>SCG Atlas Kings Colony, L.L.C.</v>
          </cell>
          <cell r="E1683">
            <v>1681</v>
          </cell>
          <cell r="P1683" t="str">
            <v>SOF-VIII Project Pike Holdings, LP</v>
          </cell>
          <cell r="Q1683" t="str">
            <v>SOF-VIII Project Pike Holdings, LP</v>
          </cell>
          <cell r="S1683" t="str">
            <v>SOF-VIII Project Pike Holdings, LP</v>
          </cell>
        </row>
        <row r="1684">
          <cell r="A1684" t="str">
            <v>SCG Atlas Marks Holdings, L.L.C.</v>
          </cell>
          <cell r="E1684">
            <v>1682</v>
          </cell>
          <cell r="P1684" t="str">
            <v>SOF-VIII RIVER OAKS HOLDINGS, LLC</v>
          </cell>
          <cell r="Q1684" t="str">
            <v>SOF-VIII RIVER OAKS HOLDINGS, LLC</v>
          </cell>
          <cell r="S1684" t="str">
            <v>SOF-VIII RIVER OAKS HOLDINGS, LLC</v>
          </cell>
        </row>
        <row r="1685">
          <cell r="A1685" t="str">
            <v>SCG Atlas Marks REIT, LLC</v>
          </cell>
          <cell r="E1685">
            <v>1683</v>
          </cell>
          <cell r="P1685" t="str">
            <v>SOF-VIII ROSEDALE HOLDINGS, LLC</v>
          </cell>
          <cell r="Q1685" t="str">
            <v>SOF-VIII ROSEDALE HOLDINGS, LLC</v>
          </cell>
          <cell r="S1685" t="str">
            <v>SOF-VIII ROSEDALE HOLDINGS, LLC</v>
          </cell>
        </row>
        <row r="1686">
          <cell r="A1686" t="str">
            <v>SCG Atlas Marks, L.L.C.</v>
          </cell>
          <cell r="E1686">
            <v>1684</v>
          </cell>
          <cell r="P1686" t="str">
            <v>SOF-VIII U.S. Hotel Co-Invest Holdings GP, LLC</v>
          </cell>
          <cell r="Q1686" t="str">
            <v>SOF-VIII U.S. Hotel Co-Invest Holdings GP, LLC</v>
          </cell>
          <cell r="S1686" t="str">
            <v>SOF-VIII U.S. Hotel Co-Invest Holdings GP, LLC</v>
          </cell>
        </row>
        <row r="1687">
          <cell r="A1687" t="str">
            <v>SCG Atlas Marquessa Holdings, L.L.C.</v>
          </cell>
          <cell r="E1687">
            <v>1685</v>
          </cell>
          <cell r="P1687" t="str">
            <v>SOF-VIII U.S. Hotel Co-Invest Holdings, LP</v>
          </cell>
          <cell r="Q1687" t="str">
            <v>SOF-VIII U.S. Hotel Co-Invest Holdings, LP</v>
          </cell>
          <cell r="S1687" t="str">
            <v>SOF-VIII U.S. Hotel Co-Invest Holdings, LP</v>
          </cell>
        </row>
        <row r="1688">
          <cell r="A1688" t="str">
            <v>SCG Atlas Marquessa REIT, LLC</v>
          </cell>
          <cell r="E1688">
            <v>1686</v>
          </cell>
          <cell r="P1688" t="str">
            <v>SOF-VIII U.S. Hotel Debt II Holdings, LP</v>
          </cell>
          <cell r="Q1688" t="str">
            <v>SOF-VIII U.S. Hotel Debt II Holdings, LP</v>
          </cell>
          <cell r="S1688" t="str">
            <v>SOF-VIII U.S. Hotel Debt II Holdings, LP</v>
          </cell>
        </row>
        <row r="1689">
          <cell r="A1689" t="str">
            <v>SCG Atlas Marquessa, L.L.C.</v>
          </cell>
          <cell r="E1689">
            <v>1687</v>
          </cell>
          <cell r="P1689" t="str">
            <v>SOF-VIII U.S. Hotel Holdings Holdco, LP</v>
          </cell>
          <cell r="Q1689" t="str">
            <v>SOF-VIII U.S. Hotel Holdings Holdco, LP</v>
          </cell>
          <cell r="S1689" t="str">
            <v>SOF-VIII U.S. Hotel Holdings Holdco, LP</v>
          </cell>
        </row>
        <row r="1690">
          <cell r="A1690" t="str">
            <v>SCG Atlas Martine Holdings, L.L.C.</v>
          </cell>
          <cell r="E1690">
            <v>1688</v>
          </cell>
          <cell r="P1690" t="str">
            <v>SOF-VIII U.S. Hotel Holdings, L.P</v>
          </cell>
          <cell r="Q1690" t="str">
            <v>SOF-VIII U.S. Hotel Holdings, L.P</v>
          </cell>
          <cell r="S1690" t="str">
            <v>SOF-VIII U.S. Hotel Holdings, L.P</v>
          </cell>
        </row>
        <row r="1691">
          <cell r="A1691" t="str">
            <v>SCG Atlas Martine REIT, LLC</v>
          </cell>
          <cell r="E1691">
            <v>1689</v>
          </cell>
          <cell r="P1691" t="str">
            <v>SOF-VIII U.S. HOTEL/DEBT II HOLDINGS GP, LLC</v>
          </cell>
          <cell r="Q1691" t="str">
            <v>SOF-VIII U.S. HOTEL/DEBT II HOLDINGS GP, LLC</v>
          </cell>
          <cell r="S1691" t="str">
            <v>SOF-VIII U.S. HOTEL/DEBT II HOLDINGS GP, LLC</v>
          </cell>
        </row>
        <row r="1692">
          <cell r="A1692" t="str">
            <v>SCG Atlas Martine, L.L.C.</v>
          </cell>
          <cell r="E1692">
            <v>1690</v>
          </cell>
          <cell r="P1692" t="str">
            <v>SOF-VIII US Debt II Holdings, LP</v>
          </cell>
          <cell r="Q1692" t="str">
            <v>SOF-VIII US Debt II Holdings, LP</v>
          </cell>
          <cell r="S1692" t="str">
            <v>SOF-VIII US Debt II Holdings, LP</v>
          </cell>
        </row>
        <row r="1693">
          <cell r="A1693" t="str">
            <v>SCG Atlas Midtown 24 Holdings, L.L.C.</v>
          </cell>
          <cell r="E1693">
            <v>1691</v>
          </cell>
          <cell r="P1693" t="str">
            <v>SOF-VIII US FBO HOLDINGS, LLC</v>
          </cell>
          <cell r="Q1693" t="str">
            <v>SOF-VIII US FBO HOLDINGS, LLC</v>
          </cell>
          <cell r="S1693" t="str">
            <v>SOF-VIII US FBO HOLDINGS, LLC</v>
          </cell>
        </row>
        <row r="1694">
          <cell r="A1694" t="str">
            <v>SCG Atlas Midtown 24 REIT, LLC</v>
          </cell>
          <cell r="E1694">
            <v>1692</v>
          </cell>
          <cell r="P1694" t="str">
            <v>SOF-VIII US Holdings, LP</v>
          </cell>
          <cell r="Q1694" t="str">
            <v>SOF-VIII US Holdings, LP</v>
          </cell>
          <cell r="S1694" t="str">
            <v>SOF-VIII US Holdings, LP</v>
          </cell>
        </row>
        <row r="1695">
          <cell r="A1695" t="str">
            <v>SCG Atlas Midtown 24, L.L.C.</v>
          </cell>
          <cell r="E1695">
            <v>1693</v>
          </cell>
          <cell r="P1695" t="str">
            <v>SOF-VIII US HOTEL CO-INVEST HOLDINGS, LP</v>
          </cell>
          <cell r="Q1695" t="str">
            <v>SOF-VIII US HOTEL CO-INVEST HOLDINGS, LP</v>
          </cell>
          <cell r="S1695" t="str">
            <v>SOF-VIII US HOTEL CO-INVEST HOLDINGS, LP</v>
          </cell>
        </row>
        <row r="1696">
          <cell r="A1696" t="str">
            <v>SCG Atlas Miramar Holdings, L.L.C.</v>
          </cell>
          <cell r="E1696">
            <v>1694</v>
          </cell>
          <cell r="P1696" t="str">
            <v>SOF-VIII US HOTEL DEBT II HOLDINGS, LP</v>
          </cell>
          <cell r="Q1696" t="str">
            <v>SOF-VIII US HOTEL DEBT II HOLDINGS, LP</v>
          </cell>
          <cell r="S1696" t="str">
            <v>SOF-VIII US HOTEL DEBT II HOLDINGS, LP</v>
          </cell>
        </row>
        <row r="1697">
          <cell r="A1697" t="str">
            <v>SCG Atlas Miramar Lakes REIT, LLC</v>
          </cell>
          <cell r="E1697">
            <v>1695</v>
          </cell>
          <cell r="P1697" t="str">
            <v>SOF-VIII US HOTEL HOLDINGS HOLDCO, LP</v>
          </cell>
          <cell r="Q1697" t="str">
            <v>SOF-VIII US HOTEL HOLDINGS HOLDCO, LP</v>
          </cell>
          <cell r="S1697" t="str">
            <v>SOF-VIII US HOTEL HOLDINGS HOLDCO, LP</v>
          </cell>
        </row>
        <row r="1698">
          <cell r="A1698" t="str">
            <v>SCG Atlas Miramar Lakes, L.L.C.</v>
          </cell>
          <cell r="E1698">
            <v>1696</v>
          </cell>
          <cell r="P1698" t="str">
            <v>SOF-VIII US HOTEL HOLDINGS, LP</v>
          </cell>
          <cell r="Q1698" t="str">
            <v>SOF-VIII US HOTEL HOLDINGS, LP</v>
          </cell>
          <cell r="S1698" t="str">
            <v>SOF-VIII US HOTEL HOLDINGS, LP</v>
          </cell>
        </row>
        <row r="1699">
          <cell r="A1699" t="str">
            <v>SCG Atlas Mosaic at Largo Holdings, L.L.C.</v>
          </cell>
          <cell r="E1699">
            <v>1697</v>
          </cell>
          <cell r="P1699" t="str">
            <v>SOF-VIII US MULTI HOLDINGS, LLC</v>
          </cell>
          <cell r="Q1699" t="str">
            <v>SOF-VIII US MULTI HOLDINGS, LLC</v>
          </cell>
          <cell r="S1699" t="str">
            <v>SOF-VIII US MULTI HOLDINGS, LLC</v>
          </cell>
        </row>
        <row r="1700">
          <cell r="A1700" t="str">
            <v>SCG Atlas Mosaic at Largo REIT, LLC</v>
          </cell>
          <cell r="E1700">
            <v>1698</v>
          </cell>
          <cell r="P1700" t="str">
            <v>SOF-VIII US SLV HOLDINGS, LLC</v>
          </cell>
          <cell r="Q1700" t="str">
            <v>SOF-VIII US SLV HOLDINGS, LLC</v>
          </cell>
          <cell r="S1700" t="str">
            <v>SOF-VIII US SLV HOLDINGS, LLC</v>
          </cell>
        </row>
        <row r="1701">
          <cell r="A1701" t="str">
            <v>SCG Atlas Mosaic at Largo, L.L.C.</v>
          </cell>
          <cell r="E1701">
            <v>1699</v>
          </cell>
          <cell r="P1701" t="str">
            <v>SOF-VIII-FT 4158 PIONEER</v>
          </cell>
          <cell r="Q1701" t="str">
            <v>SOF-VIII-FT 4158 PIONEER</v>
          </cell>
          <cell r="S1701" t="str">
            <v>SOF-VIII-FT 4158 PIONEER</v>
          </cell>
        </row>
        <row r="1702">
          <cell r="A1702" t="str">
            <v>SCG Atlas New River Cove Holdings, L.L.C.</v>
          </cell>
          <cell r="E1702">
            <v>1700</v>
          </cell>
          <cell r="P1702" t="str">
            <v>SOF-VIII-FT BRYAN, LLC</v>
          </cell>
          <cell r="Q1702" t="str">
            <v>SOF-VIII-FT BRYAN, LLC</v>
          </cell>
          <cell r="S1702" t="str">
            <v>SOF-VIII-FT BRYAN, LLC</v>
          </cell>
        </row>
        <row r="1703">
          <cell r="A1703" t="str">
            <v>SCG Atlas New River Cove REIT, LLC</v>
          </cell>
          <cell r="E1703">
            <v>1701</v>
          </cell>
          <cell r="P1703" t="str">
            <v>SOF-VIII-FT CARLO, LC</v>
          </cell>
          <cell r="Q1703" t="str">
            <v>SOF-VIII-FT CARLO, LC</v>
          </cell>
          <cell r="S1703" t="str">
            <v>SOF-VIII-FT CARLO, LC</v>
          </cell>
        </row>
        <row r="1704">
          <cell r="A1704" t="str">
            <v>SCG Atlas New River Cove, L.L.C.</v>
          </cell>
          <cell r="E1704">
            <v>1702</v>
          </cell>
          <cell r="P1704" t="str">
            <v>SOF-VIII-FT CLARK, LLC</v>
          </cell>
          <cell r="Q1704" t="str">
            <v>SOF-VIII-FT CLARK, LLC</v>
          </cell>
          <cell r="S1704" t="str">
            <v>SOF-VIII-FT CLARK, LLC</v>
          </cell>
        </row>
        <row r="1705">
          <cell r="A1705" t="str">
            <v>SCG Atlas Northlake Holdings, L.L.C.</v>
          </cell>
          <cell r="E1705">
            <v>1703</v>
          </cell>
          <cell r="P1705" t="str">
            <v>SOF-VIII-FT DWIGHT HUNTER HOMES, LLC</v>
          </cell>
          <cell r="Q1705" t="str">
            <v>SOF-VIII-FT DWIGHT HUNTER HOMES, LLC</v>
          </cell>
          <cell r="S1705" t="str">
            <v>SOF-VIII-FT DWIGHT HUNTER HOMES, LLC</v>
          </cell>
        </row>
        <row r="1706">
          <cell r="A1706" t="str">
            <v>SCG Atlas Northlake REIT, LLC</v>
          </cell>
          <cell r="E1706">
            <v>1704</v>
          </cell>
          <cell r="P1706" t="str">
            <v>SOF-VIII-FT GARDINER RV</v>
          </cell>
          <cell r="Q1706" t="str">
            <v>SOF-VIII-FT GARDINER RV</v>
          </cell>
          <cell r="S1706" t="str">
            <v>SOF-VIII-FT GARDINER RV</v>
          </cell>
        </row>
        <row r="1707">
          <cell r="A1707" t="str">
            <v>SCG Atlas Northlake, L.L.C.</v>
          </cell>
          <cell r="E1707">
            <v>1705</v>
          </cell>
          <cell r="P1707" t="str">
            <v>SOF-VIII-FT HELDA, LLC</v>
          </cell>
          <cell r="Q1707" t="str">
            <v>SOF-VIII-FT HELDA, LLC</v>
          </cell>
          <cell r="S1707" t="str">
            <v>SOF-VIII-FT HELDA, LLC</v>
          </cell>
        </row>
        <row r="1708">
          <cell r="A1708" t="str">
            <v>SCG Atlas Oak Mill I REIT, L.L.C</v>
          </cell>
          <cell r="E1708">
            <v>1706</v>
          </cell>
          <cell r="P1708" t="str">
            <v>SOF-VIII-FT HIGHLAND, LLC</v>
          </cell>
          <cell r="Q1708" t="str">
            <v>SOF-VIII-FT HIGHLAND, LLC</v>
          </cell>
          <cell r="S1708" t="str">
            <v>SOF-VIII-FT HIGHLAND, LLC</v>
          </cell>
        </row>
        <row r="1709">
          <cell r="A1709" t="str">
            <v>SCG Atlas Oak Mill II REIT, L.L.C</v>
          </cell>
          <cell r="E1709">
            <v>1707</v>
          </cell>
          <cell r="P1709" t="str">
            <v>SOF-VIII-FT MCGARVEY, LLC</v>
          </cell>
          <cell r="Q1709" t="str">
            <v>SOF-VIII-FT MCGARVEY, LLC</v>
          </cell>
          <cell r="S1709" t="str">
            <v>SOF-VIII-FT MCGARVEY, LLC</v>
          </cell>
        </row>
        <row r="1710">
          <cell r="A1710" t="str">
            <v>SCG Atlas Oaks at Falls Church REIT, L.L.C</v>
          </cell>
          <cell r="E1710">
            <v>1708</v>
          </cell>
          <cell r="P1710" t="str">
            <v>SOF-VIII-FT PARK OF COMMERCE NORTH PORT, LLC</v>
          </cell>
          <cell r="Q1710" t="str">
            <v>SOF-VIII-FT PARK OF COMMERCE NORTH PORT, LLC</v>
          </cell>
          <cell r="S1710" t="str">
            <v>SOF-VIII-FT PARK OF COMMERCE NORTH PORT, LLC</v>
          </cell>
        </row>
        <row r="1711">
          <cell r="A1711" t="str">
            <v>SCG Atlas Oasis Delray Holdings, L.L.C.</v>
          </cell>
          <cell r="E1711">
            <v>1709</v>
          </cell>
          <cell r="P1711" t="str">
            <v>SOF-VIII-FT PARK PLACE, LLC</v>
          </cell>
          <cell r="Q1711" t="str">
            <v>SOF-VIII-FT PARK PLACE, LLC</v>
          </cell>
          <cell r="S1711" t="str">
            <v>SOF-VIII-FT PARK PLACE, LLC</v>
          </cell>
        </row>
        <row r="1712">
          <cell r="A1712" t="str">
            <v>SCG Atlas Oasis Delray I &amp; II, L.L.C.</v>
          </cell>
          <cell r="E1712">
            <v>1710</v>
          </cell>
          <cell r="P1712" t="str">
            <v>SOF-VIII-FT RUSHING, LLC</v>
          </cell>
          <cell r="Q1712" t="str">
            <v>SOF-VIII-FT RUSHING, LLC</v>
          </cell>
          <cell r="S1712" t="str">
            <v>SOF-VIII-FT RUSHING, LLC</v>
          </cell>
        </row>
        <row r="1713">
          <cell r="A1713" t="str">
            <v>SCG Atlas Oasis Delray REIT, LLC</v>
          </cell>
          <cell r="E1713">
            <v>1711</v>
          </cell>
          <cell r="P1713" t="str">
            <v>SOF-VIII-FT SIBLEY, LLC</v>
          </cell>
          <cell r="Q1713" t="str">
            <v>SOF-VIII-FT SIBLEY, LLC</v>
          </cell>
          <cell r="S1713" t="str">
            <v>SOF-VIII-FT SIBLEY, LLC</v>
          </cell>
        </row>
        <row r="1714">
          <cell r="A1714" t="str">
            <v>SCG Atlas Orchard Ridge Holdings, L.L.C.</v>
          </cell>
          <cell r="E1714">
            <v>1712</v>
          </cell>
          <cell r="P1714" t="str">
            <v>SOF-VIII-FT TK PROPERTY, LLC</v>
          </cell>
          <cell r="Q1714" t="str">
            <v>SOF-VIII-FT TK PROPERTY, LLC</v>
          </cell>
          <cell r="S1714" t="str">
            <v>SOF-VIII-FT TK PROPERTY, LLC</v>
          </cell>
        </row>
        <row r="1715">
          <cell r="A1715" t="str">
            <v>SCG Atlas Orchard Ridge REIT, LLC</v>
          </cell>
          <cell r="E1715">
            <v>1713</v>
          </cell>
          <cell r="P1715" t="str">
            <v>SOF-VIII-FT WEST 25TH PLACE, LLC</v>
          </cell>
          <cell r="Q1715" t="str">
            <v>SOF-VIII-FT WEST 25TH PLACE, LLC</v>
          </cell>
          <cell r="S1715" t="str">
            <v>SOF-VIII-FT WEST 25TH PLACE, LLC</v>
          </cell>
        </row>
        <row r="1716">
          <cell r="A1716" t="str">
            <v>SCG Atlas Orchard Ridge, L.L.C.</v>
          </cell>
          <cell r="E1716">
            <v>1714</v>
          </cell>
          <cell r="P1716" t="str">
            <v>SOF-VIII-FT-BERES, LLC</v>
          </cell>
          <cell r="Q1716" t="str">
            <v>SOF-VIII-FT-BERES, LLC</v>
          </cell>
          <cell r="S1716" t="str">
            <v>SOF-VIII-FT-BERES, LLC</v>
          </cell>
        </row>
        <row r="1717">
          <cell r="A1717" t="str">
            <v>SCG Atlas Palm Trace Holdings, L.L.C.</v>
          </cell>
          <cell r="E1717">
            <v>1715</v>
          </cell>
          <cell r="P1717" t="str">
            <v>SOF-VIII/Debt II U.S. Holdings GP, LLC - GP Partner of entity</v>
          </cell>
          <cell r="Q1717" t="str">
            <v>SOF-VIII/Debt II U.S. Holdings GP, LLC - GP Partner of entity</v>
          </cell>
          <cell r="S1717" t="str">
            <v>SOF-VIII/Debt II U.S. Holdings GP, LLC - GP Partner of entity</v>
          </cell>
        </row>
        <row r="1718">
          <cell r="A1718" t="str">
            <v>SCG Atlas Palm Trace Landings, L.L.C.</v>
          </cell>
          <cell r="E1718">
            <v>1716</v>
          </cell>
          <cell r="P1718" t="str">
            <v>SOF-VIII/Debt II U.S. New Co-Invest Holdings, LP</v>
          </cell>
          <cell r="Q1718" t="str">
            <v>SOF-VIII/Debt II U.S. New Co-Invest Holdings, LP</v>
          </cell>
          <cell r="S1718" t="str">
            <v>SOF-VIII/Debt II U.S. New Co-Invest Holdings, LP</v>
          </cell>
        </row>
        <row r="1719">
          <cell r="A1719" t="str">
            <v>SCG Atlas Palm Trace REIT, LLC</v>
          </cell>
          <cell r="E1719">
            <v>1717</v>
          </cell>
          <cell r="P1719" t="str">
            <v>SOF-VIII/Hotel Co-Invest Holdings GP, LLC</v>
          </cell>
          <cell r="Q1719" t="str">
            <v>SOF-VIII/Hotel Co-Invest Holdings GP, LLC</v>
          </cell>
          <cell r="S1719" t="str">
            <v>SOF-VIII/Hotel Co-Invest Holdings GP, LLC</v>
          </cell>
        </row>
        <row r="1720">
          <cell r="A1720" t="str">
            <v>SCG Atlas Park Aire Holdings, L.L.C.</v>
          </cell>
          <cell r="E1720">
            <v>1718</v>
          </cell>
          <cell r="P1720" t="str">
            <v>SOF-X ABT Holdings, L.P.</v>
          </cell>
          <cell r="Q1720" t="str">
            <v>SOF-X ABT Holdings, L.P.</v>
          </cell>
          <cell r="S1720" t="str">
            <v>SOF-X ABT Holdings, L.P.</v>
          </cell>
        </row>
        <row r="1721">
          <cell r="A1721" t="str">
            <v>SCG Atlas Park Aire REIT, LLC</v>
          </cell>
          <cell r="E1721">
            <v>1719</v>
          </cell>
          <cell r="P1721" t="str">
            <v>SOF-X AL Holdings GP, L.L.C.,</v>
          </cell>
          <cell r="Q1721" t="str">
            <v>SOF-X AL Holdings GP, L.L.C.,</v>
          </cell>
          <cell r="S1721" t="str">
            <v>SOF-X AL Holdings GP, L.L.C.,</v>
          </cell>
        </row>
        <row r="1722">
          <cell r="A1722" t="str">
            <v>SCG Atlas Park Aire, L.L.C.</v>
          </cell>
          <cell r="E1722">
            <v>1720</v>
          </cell>
          <cell r="P1722" t="str">
            <v>SOF-X ASH Holdings, L.P.</v>
          </cell>
          <cell r="Q1722" t="str">
            <v>SOF-X ASH Holdings, L.P.</v>
          </cell>
          <cell r="S1722" t="str">
            <v>SOF-X ASH Holdings, L.P.</v>
          </cell>
        </row>
        <row r="1723">
          <cell r="A1723" t="str">
            <v>SCG Atlas Parkfield Holdings, L.L.C.</v>
          </cell>
          <cell r="E1723">
            <v>1721</v>
          </cell>
          <cell r="P1723" t="str">
            <v>SOF-X Belmar Holdings, L.P.</v>
          </cell>
          <cell r="Q1723" t="str">
            <v>SOF-X Belmar Holdings, L.P.</v>
          </cell>
          <cell r="S1723" t="str">
            <v>SOF-X Belmar Holdings, L.P.</v>
          </cell>
        </row>
        <row r="1724">
          <cell r="A1724" t="str">
            <v>SCG Atlas Parkfield REIT, LLC</v>
          </cell>
          <cell r="E1724">
            <v>1722</v>
          </cell>
          <cell r="P1724" t="str">
            <v>SOF-X BRK Holdings GP, LLC</v>
          </cell>
          <cell r="Q1724" t="str">
            <v>SOF-X BRK Holdings GP, LLC</v>
          </cell>
          <cell r="S1724" t="str">
            <v>SOF-X BRK Holdings GP, LLC</v>
          </cell>
        </row>
        <row r="1725">
          <cell r="A1725" t="str">
            <v>SCG Atlas Parkfield, L.L.C.</v>
          </cell>
          <cell r="E1725">
            <v>1723</v>
          </cell>
          <cell r="P1725" t="str">
            <v>SOF-X BRK Holdings, LP</v>
          </cell>
          <cell r="Q1725" t="str">
            <v>SOF-X BRK Holdings, LP</v>
          </cell>
          <cell r="S1725" t="str">
            <v>SOF-X BRK Holdings, LP</v>
          </cell>
        </row>
        <row r="1726">
          <cell r="A1726" t="str">
            <v>SCG Atlas Pembroke Holdings, L.L.C.</v>
          </cell>
          <cell r="E1726">
            <v>1724</v>
          </cell>
          <cell r="P1726" t="str">
            <v>SOF-X CP Holdings GP, LLC</v>
          </cell>
          <cell r="Q1726" t="str">
            <v>SOF-X CP Holdings GP, LLC</v>
          </cell>
          <cell r="S1726" t="str">
            <v>SOF-X CP Holdings GP, LLC</v>
          </cell>
        </row>
        <row r="1727">
          <cell r="A1727" t="str">
            <v>SCG Atlas Pembroke REIT, LLC</v>
          </cell>
          <cell r="E1727">
            <v>1725</v>
          </cell>
          <cell r="P1727" t="str">
            <v>SOF-X CP HOLDINGS, GP</v>
          </cell>
          <cell r="Q1727" t="str">
            <v>SOF-X CP HOLDINGS, GP</v>
          </cell>
          <cell r="S1727" t="str">
            <v>SOF-X CP HOLDINGS, GP</v>
          </cell>
        </row>
        <row r="1728">
          <cell r="A1728" t="str">
            <v>SCG Atlas Pembroke, L.L.C.</v>
          </cell>
          <cell r="E1728">
            <v>1726</v>
          </cell>
          <cell r="P1728" t="str">
            <v>SOF-X CP Holdings, LP</v>
          </cell>
          <cell r="Q1728" t="str">
            <v>SOF-X CP Holdings, LP</v>
          </cell>
          <cell r="S1728" t="str">
            <v>SOF-X CP Holdings, LP</v>
          </cell>
        </row>
        <row r="1729">
          <cell r="A1729" t="str">
            <v>SCG Atlas Pinelake Holdings, L.L.C.</v>
          </cell>
          <cell r="E1729">
            <v>1727</v>
          </cell>
          <cell r="P1729" t="str">
            <v>SOF-X Credit Holdings, LLC</v>
          </cell>
          <cell r="Q1729" t="str">
            <v>SOF-X Credit Holdings, LLC</v>
          </cell>
          <cell r="S1729" t="str">
            <v>SOF-X Credit Holdings, LLC</v>
          </cell>
        </row>
        <row r="1730">
          <cell r="A1730" t="str">
            <v>SCG Atlas Pinelake REIT, LLC</v>
          </cell>
          <cell r="E1730">
            <v>1728</v>
          </cell>
          <cell r="P1730" t="str">
            <v>SOF-X Daytona, L.P.</v>
          </cell>
          <cell r="Q1730" t="str">
            <v>SOF-X Daytona, L.P.</v>
          </cell>
          <cell r="S1730" t="str">
            <v>SOF-X Daytona, L.P.</v>
          </cell>
        </row>
        <row r="1731">
          <cell r="A1731" t="str">
            <v>SCG Atlas Pooling Holdco I Acquisition, L.L.C.</v>
          </cell>
          <cell r="E1731">
            <v>1729</v>
          </cell>
          <cell r="P1731" t="str">
            <v>SOF-X HAP Holdings GP, LLC</v>
          </cell>
          <cell r="Q1731" t="str">
            <v>SOF-X HAP Holdings GP, LLC</v>
          </cell>
          <cell r="S1731" t="str">
            <v>SOF-X HAP Holdings GP, LLC</v>
          </cell>
        </row>
        <row r="1732">
          <cell r="A1732" t="str">
            <v>SCG Atlas Pooling Holdco I Holdings, LLC</v>
          </cell>
          <cell r="E1732">
            <v>1730</v>
          </cell>
          <cell r="P1732" t="str">
            <v>SOF-X HAP Holdings, LP</v>
          </cell>
          <cell r="Q1732" t="str">
            <v>SOF-X HAP Holdings, LP</v>
          </cell>
          <cell r="S1732" t="str">
            <v>SOF-X HAP Holdings, LP</v>
          </cell>
        </row>
        <row r="1733">
          <cell r="A1733" t="str">
            <v>SCG Atlas Pooling Holdco I, L.L.C.</v>
          </cell>
          <cell r="E1733">
            <v>1731</v>
          </cell>
          <cell r="P1733" t="str">
            <v>SOF-X Holland Holdings, L.P.</v>
          </cell>
          <cell r="Q1733" t="str">
            <v>SOF-X Holland Holdings, L.P.</v>
          </cell>
          <cell r="S1733" t="str">
            <v>SOF-X Holland Holdings, L.P.</v>
          </cell>
        </row>
        <row r="1734">
          <cell r="A1734" t="str">
            <v>SCG Atlas Pooling Holdco II Acquisition, L.L.C.</v>
          </cell>
          <cell r="E1734">
            <v>1732</v>
          </cell>
          <cell r="P1734" t="str">
            <v>SOF-X HSS Holdings, LP</v>
          </cell>
          <cell r="Q1734" t="str">
            <v>SOF-X HSS Holdings, LP</v>
          </cell>
          <cell r="S1734" t="str">
            <v>SOF-X HSS Holdings, LP</v>
          </cell>
        </row>
        <row r="1735">
          <cell r="A1735" t="str">
            <v>SCG Atlas Pooling Holdco II Holdings, LLC</v>
          </cell>
          <cell r="E1735">
            <v>1733</v>
          </cell>
          <cell r="P1735" t="str">
            <v>SOF-X International GP, LLC</v>
          </cell>
          <cell r="Q1735" t="str">
            <v>SOF-X International GP, LLC</v>
          </cell>
          <cell r="S1735" t="str">
            <v>SOF-X International GP, LLC</v>
          </cell>
        </row>
        <row r="1736">
          <cell r="A1736" t="str">
            <v>SCG Atlas Pooling Holdco II, L.L.C.</v>
          </cell>
          <cell r="E1736">
            <v>1734</v>
          </cell>
          <cell r="P1736" t="str">
            <v>SOF-X International Holdings, GP, LLC</v>
          </cell>
          <cell r="Q1736" t="str">
            <v>SOF-X International Holdings, GP, LLC</v>
          </cell>
          <cell r="S1736" t="str">
            <v>SOF-X International Holdings, GP, LLC</v>
          </cell>
        </row>
        <row r="1737">
          <cell r="A1737" t="str">
            <v>SCG Atlas Red Road Commons Holdings, LLC</v>
          </cell>
          <cell r="E1737">
            <v>1735</v>
          </cell>
          <cell r="P1737" t="str">
            <v>SOF-X International Holdings, LP</v>
          </cell>
          <cell r="Q1737" t="str">
            <v>SOF-X International Holdings, LP</v>
          </cell>
          <cell r="S1737" t="str">
            <v>SOF-X International Holdings, LP</v>
          </cell>
        </row>
        <row r="1738">
          <cell r="A1738" t="str">
            <v>SCG Atlas Red Road Commons REIT, LLC</v>
          </cell>
          <cell r="E1738">
            <v>1736</v>
          </cell>
          <cell r="P1738" t="str">
            <v>SOF-X LSH Holdings, L.P.</v>
          </cell>
          <cell r="Q1738" t="str">
            <v>SOF-X LSH Holdings, L.P.</v>
          </cell>
          <cell r="S1738" t="str">
            <v>SOF-X LSH Holdings, L.P.</v>
          </cell>
        </row>
        <row r="1739">
          <cell r="A1739" t="str">
            <v>SCG Atlas Red Road Commons, L.L.C.</v>
          </cell>
          <cell r="E1739">
            <v>1737</v>
          </cell>
          <cell r="P1739" t="str">
            <v>SOF-X Midland Holdings GP, LLC</v>
          </cell>
          <cell r="Q1739" t="str">
            <v>SOF-X Midland Holdings GP, LLC</v>
          </cell>
          <cell r="S1739" t="str">
            <v>SOF-X Midland Holdings GP, LLC</v>
          </cell>
        </row>
        <row r="1740">
          <cell r="A1740" t="str">
            <v>SCG Atlas Red Road Holdings, L.L.C.</v>
          </cell>
          <cell r="E1740">
            <v>1738</v>
          </cell>
          <cell r="P1740" t="str">
            <v>SOF-X Midland Holdings, LP</v>
          </cell>
          <cell r="Q1740" t="str">
            <v>SOF-X Midland Holdings, LP</v>
          </cell>
          <cell r="S1740" t="str">
            <v>SOF-X Midland Holdings, LP</v>
          </cell>
        </row>
        <row r="1741">
          <cell r="A1741" t="str">
            <v>SCG Atlas Redmond Ridge Holdings, L.L.C.</v>
          </cell>
          <cell r="E1741">
            <v>1739</v>
          </cell>
          <cell r="P1741" t="str">
            <v>SOF-X Mission Holdings, L.P.</v>
          </cell>
          <cell r="Q1741" t="str">
            <v>SOF-X Mission Holdings, L.P.</v>
          </cell>
          <cell r="S1741" t="str">
            <v>SOF-X Mission Holdings, L.P.</v>
          </cell>
        </row>
        <row r="1742">
          <cell r="A1742" t="str">
            <v>SCG Atlas Redmond Ridge REIT, LLC</v>
          </cell>
          <cell r="E1742">
            <v>1740</v>
          </cell>
          <cell r="P1742" t="str">
            <v>SOF-X MRM Office Holdings, L.P.</v>
          </cell>
          <cell r="Q1742" t="str">
            <v>SOF-X MRM Office Holdings, L.P.</v>
          </cell>
          <cell r="S1742" t="str">
            <v>SOF-X MRM Office Holdings, L.P.</v>
          </cell>
        </row>
        <row r="1743">
          <cell r="A1743" t="str">
            <v>SCG Atlas Redmond Ridge, L.L.C.</v>
          </cell>
          <cell r="E1743">
            <v>1741</v>
          </cell>
          <cell r="P1743" t="str">
            <v>SOF-X New Investor, LP</v>
          </cell>
          <cell r="Q1743" t="str">
            <v>SOF-X New Investor, LP</v>
          </cell>
          <cell r="S1743" t="str">
            <v>SOF-X New Investor, LP</v>
          </cell>
        </row>
        <row r="1744">
          <cell r="A1744" t="str">
            <v>SCG Atlas Sabal Pointe Holdings, L.L.C.</v>
          </cell>
          <cell r="E1744">
            <v>1742</v>
          </cell>
          <cell r="P1744" t="str">
            <v>SOF-X SEA Holdings GP, LLC</v>
          </cell>
          <cell r="Q1744" t="str">
            <v>SOF-X SEA Holdings GP, LLC</v>
          </cell>
          <cell r="S1744" t="str">
            <v>SOF-X SEA Holdings GP, LLC</v>
          </cell>
        </row>
        <row r="1745">
          <cell r="A1745" t="str">
            <v>SCG Atlas Sabal Pointe REIT, LLC</v>
          </cell>
          <cell r="E1745">
            <v>1743</v>
          </cell>
          <cell r="P1745" t="str">
            <v>SOF-X SEA Holdings, LP</v>
          </cell>
          <cell r="Q1745" t="str">
            <v>SOF-X SEA Holdings, LP</v>
          </cell>
          <cell r="S1745" t="str">
            <v>SOF-X SEA Holdings, LP</v>
          </cell>
        </row>
        <row r="1746">
          <cell r="A1746" t="str">
            <v>SCG Atlas Sabal Pointe, L.L.C.</v>
          </cell>
          <cell r="E1746">
            <v>1744</v>
          </cell>
          <cell r="P1746" t="str">
            <v>SOF-X SHG Holdings, GP, L.L.C.</v>
          </cell>
          <cell r="Q1746" t="str">
            <v>SOF-X SHG Holdings, GP, L.L.C.</v>
          </cell>
          <cell r="S1746" t="str">
            <v>SOF-X SHG Holdings, GP, L.L.C.</v>
          </cell>
        </row>
        <row r="1747">
          <cell r="A1747" t="str">
            <v>SCG Atlas Sage Holdings, L.L.C.</v>
          </cell>
          <cell r="E1747">
            <v>1745</v>
          </cell>
          <cell r="P1747" t="str">
            <v>SOF-X Sunnyvale Owner, L.P</v>
          </cell>
          <cell r="Q1747" t="str">
            <v>SOF-X Sunnyvale Owner, L.P</v>
          </cell>
          <cell r="S1747" t="str">
            <v>SOF-X Sunnyvale Owner, L.P</v>
          </cell>
        </row>
        <row r="1748">
          <cell r="A1748" t="str">
            <v>SCG Atlas Sage REIT, LLC</v>
          </cell>
          <cell r="E1748">
            <v>1746</v>
          </cell>
          <cell r="P1748" t="str">
            <v>SOF-X SVT Holdings GP, LLC</v>
          </cell>
          <cell r="Q1748" t="str">
            <v>SOF-X SVT Holdings GP, LLC</v>
          </cell>
          <cell r="S1748" t="str">
            <v>SOF-X SVT Holdings GP, LLC</v>
          </cell>
        </row>
        <row r="1749">
          <cell r="A1749" t="str">
            <v>SCG Atlas Sage, L.L.C.</v>
          </cell>
          <cell r="E1749">
            <v>1747</v>
          </cell>
          <cell r="P1749" t="str">
            <v>SOF-X TM Holdings GP, LLC</v>
          </cell>
          <cell r="Q1749" t="str">
            <v>SOF-X TM Holdings GP, LLC</v>
          </cell>
          <cell r="S1749" t="str">
            <v>SOF-X TM Holdings GP, LLC</v>
          </cell>
        </row>
        <row r="1750">
          <cell r="A1750" t="str">
            <v>SCG Atlas Savoy Holdings, LLC</v>
          </cell>
          <cell r="E1750">
            <v>1748</v>
          </cell>
          <cell r="P1750" t="str">
            <v>SOF-X TM Holdings, LP</v>
          </cell>
          <cell r="Q1750" t="str">
            <v>SOF-X TM Holdings, LP</v>
          </cell>
          <cell r="S1750" t="str">
            <v>SOF-X TM Holdings, LP</v>
          </cell>
        </row>
        <row r="1751">
          <cell r="A1751" t="str">
            <v>SCG Atlas Savoy REIT, LLC</v>
          </cell>
          <cell r="E1751">
            <v>1749</v>
          </cell>
          <cell r="P1751" t="str">
            <v>SOF-X TPL Holdings GP, LLC</v>
          </cell>
          <cell r="Q1751" t="str">
            <v>SOF-X TPL Holdings GP, LLC</v>
          </cell>
          <cell r="S1751" t="str">
            <v>SOF-X TPL Holdings GP, LLC</v>
          </cell>
        </row>
        <row r="1752">
          <cell r="A1752" t="str">
            <v>SCG Atlas Savoy, L.L.C.</v>
          </cell>
          <cell r="E1752">
            <v>1750</v>
          </cell>
          <cell r="P1752" t="str">
            <v>SOF-X U.S. GP, LLC</v>
          </cell>
          <cell r="Q1752" t="str">
            <v>SOF-X U.S. GP, LLC</v>
          </cell>
          <cell r="S1752" t="str">
            <v>SOF-X U.S. GP, LLC</v>
          </cell>
        </row>
        <row r="1753">
          <cell r="A1753" t="str">
            <v>SCG Atlas Scarborough REIT, L.L.C</v>
          </cell>
          <cell r="E1753">
            <v>1751</v>
          </cell>
          <cell r="P1753" t="str">
            <v>SOF-X U.S. Holdings, LP</v>
          </cell>
          <cell r="Q1753" t="str">
            <v>SOF-X U.S. Holdings, LP</v>
          </cell>
          <cell r="S1753" t="str">
            <v>SOF-X U.S. Holdings, LP</v>
          </cell>
        </row>
        <row r="1754">
          <cell r="A1754" t="str">
            <v>SCG Atlas Sheridan Lake Club Holdings, L.L.C.</v>
          </cell>
          <cell r="E1754">
            <v>1752</v>
          </cell>
          <cell r="P1754" t="str">
            <v>SOF-X US Acquisitions, LLC</v>
          </cell>
          <cell r="Q1754" t="str">
            <v>SOF-X US Acquisitions, LLC</v>
          </cell>
          <cell r="S1754" t="str">
            <v>SOF-X US Acquisitions, LLC</v>
          </cell>
        </row>
        <row r="1755">
          <cell r="A1755" t="str">
            <v>SCG Atlas Sheridan Lake Club REIT, LLC</v>
          </cell>
          <cell r="E1755">
            <v>1753</v>
          </cell>
          <cell r="P1755" t="str">
            <v>SOFI Co-Investment Ceruzzi, LLC</v>
          </cell>
          <cell r="Q1755" t="str">
            <v>SOFI Co-Investment Ceruzzi, LLC</v>
          </cell>
          <cell r="S1755" t="str">
            <v>SOFI Co-Investment Ceruzzi, LLC</v>
          </cell>
        </row>
        <row r="1756">
          <cell r="A1756" t="str">
            <v>SCG Atlas Sheridan Lake Club, L.L.C.</v>
          </cell>
          <cell r="E1756">
            <v>1754</v>
          </cell>
          <cell r="P1756" t="str">
            <v>SOFI IV Management, LLC</v>
          </cell>
          <cell r="Q1756" t="str">
            <v>SOFI IV Management, LLC</v>
          </cell>
          <cell r="S1756" t="str">
            <v>SOFI IV Management, LLC</v>
          </cell>
        </row>
        <row r="1757">
          <cell r="A1757" t="str">
            <v>SCG Atlas Sheridan Ocean Club Holdings, L.L.C.</v>
          </cell>
          <cell r="E1757">
            <v>1755</v>
          </cell>
          <cell r="P1757" t="str">
            <v>SOFI-IV Rancho Santa Fe, LLC</v>
          </cell>
          <cell r="Q1757" t="str">
            <v>SOFI-IV Rancho Santa Fe, LLC</v>
          </cell>
          <cell r="S1757" t="str">
            <v>SOFI-IV Rancho Santa Fe, LLC</v>
          </cell>
        </row>
        <row r="1758">
          <cell r="A1758" t="str">
            <v>SCG Atlas Sheridan Ocean Club REIT, LLC</v>
          </cell>
          <cell r="E1758">
            <v>1756</v>
          </cell>
          <cell r="P1758" t="str">
            <v>SOG NNE GP</v>
          </cell>
          <cell r="Q1758" t="str">
            <v>SOG NNE GP</v>
          </cell>
          <cell r="S1758" t="str">
            <v>SOG NNE GP</v>
          </cell>
        </row>
        <row r="1759">
          <cell r="A1759" t="str">
            <v>SCG Atlas Sheridan Ocean Club, L.L.C.</v>
          </cell>
          <cell r="E1759">
            <v>1757</v>
          </cell>
          <cell r="P1759" t="str">
            <v>SOG NNE LP</v>
          </cell>
          <cell r="Q1759" t="str">
            <v>SOG NNE LP</v>
          </cell>
          <cell r="S1759" t="str">
            <v>SOG NNE LP</v>
          </cell>
        </row>
        <row r="1760">
          <cell r="A1760" t="str">
            <v>SCG Atlas St. Andrews Holdings, L.L.C.</v>
          </cell>
          <cell r="E1760">
            <v>1758</v>
          </cell>
          <cell r="P1760" t="str">
            <v>Soho Data Holdings Limited</v>
          </cell>
          <cell r="Q1760" t="str">
            <v>Soho Data Holdings Limited</v>
          </cell>
          <cell r="S1760" t="str">
            <v>Soho Data Holdings Limited</v>
          </cell>
        </row>
        <row r="1761">
          <cell r="A1761" t="str">
            <v>SCG Atlas St. Andrews REIT, LLC</v>
          </cell>
          <cell r="E1761">
            <v>1759</v>
          </cell>
          <cell r="P1761" t="str">
            <v>Soho Data Holdings Limited (UK)</v>
          </cell>
          <cell r="Q1761" t="str">
            <v>Soho Data Holdings Limited (UK)</v>
          </cell>
          <cell r="S1761" t="str">
            <v>Soho Data Holdings Limited (UK)</v>
          </cell>
        </row>
        <row r="1762">
          <cell r="A1762" t="str">
            <v>SCG Atlas St. Andrews, L.L.C.</v>
          </cell>
          <cell r="E1762">
            <v>1760</v>
          </cell>
          <cell r="P1762" t="str">
            <v>SOLE</v>
          </cell>
          <cell r="Q1762" t="str">
            <v>SOLE</v>
          </cell>
          <cell r="S1762" t="str">
            <v>SOLE</v>
          </cell>
        </row>
        <row r="1763">
          <cell r="A1763" t="str">
            <v>SCG Atlas Stonegate Holdings, L.L.C.</v>
          </cell>
          <cell r="E1763">
            <v>1761</v>
          </cell>
          <cell r="P1763" t="str">
            <v>Somerset Solar XXIII, LLC</v>
          </cell>
          <cell r="Q1763" t="str">
            <v>Somerset Solar XXIII, LLC</v>
          </cell>
          <cell r="S1763" t="str">
            <v>Somerset Solar XXIII, LLC</v>
          </cell>
        </row>
        <row r="1764">
          <cell r="A1764" t="str">
            <v>SCG Atlas Stonegate REIT, LLC</v>
          </cell>
          <cell r="E1764">
            <v>1762</v>
          </cell>
          <cell r="P1764" t="str">
            <v>Southlake Indiana LLC</v>
          </cell>
          <cell r="Q1764" t="str">
            <v>Southlake Indiana LLC</v>
          </cell>
          <cell r="S1764" t="str">
            <v>Southlake Indiana LLC</v>
          </cell>
        </row>
        <row r="1765">
          <cell r="A1765" t="str">
            <v>SCG Atlas Stonegate, L.L.C.</v>
          </cell>
          <cell r="E1765">
            <v>1763</v>
          </cell>
          <cell r="P1765" t="str">
            <v>Southpark Mall, LLC</v>
          </cell>
          <cell r="Q1765" t="str">
            <v>Southpark Mall, LLC</v>
          </cell>
          <cell r="S1765" t="str">
            <v>Southpark Mall, LLC</v>
          </cell>
        </row>
        <row r="1766">
          <cell r="A1766" t="str">
            <v>SCG Atlas Stoney Ridge Holdings, L.L.C.</v>
          </cell>
          <cell r="E1766">
            <v>1764</v>
          </cell>
          <cell r="P1766" t="str">
            <v>Spire Bidco Hotels Limited</v>
          </cell>
          <cell r="Q1766" t="str">
            <v>Spire Bidco Hotels Limited</v>
          </cell>
          <cell r="S1766" t="str">
            <v>Spire Bidco Hotels Limited</v>
          </cell>
        </row>
        <row r="1767">
          <cell r="A1767" t="str">
            <v>SCG Atlas Stoney Ridge REIT, LLC</v>
          </cell>
          <cell r="E1767">
            <v>1765</v>
          </cell>
          <cell r="P1767" t="str">
            <v>Sports Capital Partners, LP</v>
          </cell>
          <cell r="Q1767" t="str">
            <v>Sports Capital Partners, LP</v>
          </cell>
          <cell r="S1767" t="str">
            <v>Sports Capital Partners, LP</v>
          </cell>
        </row>
        <row r="1768">
          <cell r="A1768" t="str">
            <v>SCG Atlas Stoney Ridge, L.L.C.</v>
          </cell>
          <cell r="E1768">
            <v>1766</v>
          </cell>
          <cell r="P1768" t="str">
            <v>Sportswood, LLC</v>
          </cell>
          <cell r="Q1768" t="str">
            <v>Sportswood, LLC</v>
          </cell>
          <cell r="S1768" t="str">
            <v>Sportswood, LLC</v>
          </cell>
        </row>
        <row r="1769">
          <cell r="A1769" t="str">
            <v>SCG Atlas Tanglewood Holdings, L.L.C.</v>
          </cell>
          <cell r="E1769">
            <v>1767</v>
          </cell>
          <cell r="P1769" t="str">
            <v>SPT Operations</v>
          </cell>
          <cell r="Q1769" t="str">
            <v>SPT Operations</v>
          </cell>
          <cell r="S1769" t="str">
            <v>SPT Operations</v>
          </cell>
        </row>
        <row r="1770">
          <cell r="A1770" t="str">
            <v>SCG Atlas Tanglewood REIT, LLC</v>
          </cell>
          <cell r="E1770">
            <v>1768</v>
          </cell>
          <cell r="P1770" t="str">
            <v>SPT-IX 701 Lender GP, LLC</v>
          </cell>
          <cell r="Q1770" t="str">
            <v>SPT-IX 701 Lender GP, LLC</v>
          </cell>
          <cell r="S1770" t="str">
            <v>SPT-IX 701 Lender GP, LLC</v>
          </cell>
        </row>
        <row r="1771">
          <cell r="A1771" t="str">
            <v>SCG Atlas Tanglewood, L.L.C.</v>
          </cell>
          <cell r="E1771">
            <v>1769</v>
          </cell>
          <cell r="P1771" t="str">
            <v>SPT-IX 701 Lender, LP</v>
          </cell>
          <cell r="Q1771" t="str">
            <v>SPT-IX 701 Lender, LP</v>
          </cell>
          <cell r="S1771" t="str">
            <v>SPT-IX 701 Lender, LP</v>
          </cell>
        </row>
        <row r="1772">
          <cell r="A1772" t="str">
            <v>SCG Atlas Turtle Run Holdings, L.L.C.</v>
          </cell>
          <cell r="E1772">
            <v>1770</v>
          </cell>
          <cell r="P1772" t="str">
            <v>SPT-IX 701 Loan Holdings GP, LLC</v>
          </cell>
          <cell r="Q1772" t="str">
            <v>SPT-IX 701 Loan Holdings GP, LLC</v>
          </cell>
          <cell r="S1772" t="str">
            <v>SPT-IX 701 Loan Holdings GP, LLC</v>
          </cell>
        </row>
        <row r="1773">
          <cell r="A1773" t="str">
            <v>SCG Atlas Turtle Run REIT, LLC</v>
          </cell>
          <cell r="E1773">
            <v>1771</v>
          </cell>
          <cell r="P1773" t="str">
            <v>SPT-IX 701 Loan Holdings, LP</v>
          </cell>
          <cell r="Q1773" t="str">
            <v>SPT-IX 701 Loan Holdings, LP</v>
          </cell>
          <cell r="S1773" t="str">
            <v>SPT-IX 701 Loan Holdings, LP</v>
          </cell>
        </row>
        <row r="1774">
          <cell r="A1774" t="str">
            <v>SCG Atlas Turtle Run, L.L.C.</v>
          </cell>
          <cell r="E1774">
            <v>1772</v>
          </cell>
          <cell r="P1774" t="str">
            <v>SPV SA Palais 116</v>
          </cell>
          <cell r="Q1774" t="str">
            <v>SPV SA Palais 116</v>
          </cell>
          <cell r="S1774" t="str">
            <v>SPV SA Palais 116</v>
          </cell>
        </row>
        <row r="1775">
          <cell r="A1775" t="str">
            <v>SCG Atlas Uptown Square Holdings, L.L.C.</v>
          </cell>
          <cell r="E1775">
            <v>1773</v>
          </cell>
          <cell r="P1775" t="str">
            <v>SQ GREC Holdings, LLC</v>
          </cell>
          <cell r="Q1775" t="str">
            <v>SQ GREC Holdings, LLC</v>
          </cell>
          <cell r="S1775" t="str">
            <v>SQ GREC Holdings, LLC</v>
          </cell>
        </row>
        <row r="1776">
          <cell r="A1776" t="str">
            <v>SCG Atlas Uptown Square REIT, LLC</v>
          </cell>
          <cell r="E1776">
            <v>1774</v>
          </cell>
          <cell r="P1776" t="str">
            <v>SQ2, LLC</v>
          </cell>
          <cell r="Q1776" t="str">
            <v>SQ2, LLC</v>
          </cell>
          <cell r="S1776" t="str">
            <v>SQ2, LLC</v>
          </cell>
        </row>
        <row r="1777">
          <cell r="A1777" t="str">
            <v>SCG Atlas Uptown Square, L.L.C.</v>
          </cell>
          <cell r="E1777">
            <v>1775</v>
          </cell>
          <cell r="P1777" t="str">
            <v>SRE Cumberland GP, LTD.</v>
          </cell>
          <cell r="Q1777" t="str">
            <v>SRE Cumberland GP, LTD.</v>
          </cell>
          <cell r="S1777" t="str">
            <v>SRE Cumberland GP, LTD.</v>
          </cell>
        </row>
        <row r="1778">
          <cell r="A1778" t="str">
            <v>SCG Atlas Waterford Holdings, L.L.C.</v>
          </cell>
          <cell r="E1778">
            <v>1776</v>
          </cell>
          <cell r="P1778" t="str">
            <v>SRE Cumberland Limited</v>
          </cell>
          <cell r="Q1778" t="str">
            <v>SRE Cumberland Limited</v>
          </cell>
          <cell r="S1778" t="str">
            <v>SRE Cumberland Limited</v>
          </cell>
        </row>
        <row r="1779">
          <cell r="A1779" t="str">
            <v>SCG Atlas Waterford REIT, LLC</v>
          </cell>
          <cell r="E1779">
            <v>1777</v>
          </cell>
          <cell r="P1779" t="str">
            <v>SRE Cumberland, Sarl</v>
          </cell>
          <cell r="Q1779" t="str">
            <v>SRE Cumberland, Sarl</v>
          </cell>
          <cell r="S1779" t="str">
            <v>SRE Cumberland, Sarl</v>
          </cell>
        </row>
        <row r="1780">
          <cell r="A1780" t="str">
            <v>SCG Atlas Waterford, L.L.C.</v>
          </cell>
          <cell r="E1780">
            <v>1778</v>
          </cell>
          <cell r="P1780" t="str">
            <v>SRG Chatsworth Partners</v>
          </cell>
          <cell r="Q1780" t="str">
            <v>SRG Chatsworth Partners</v>
          </cell>
          <cell r="S1780" t="str">
            <v>SRG Chatsworth Partners</v>
          </cell>
        </row>
        <row r="1781">
          <cell r="A1781" t="str">
            <v>SCG Atlas Waterways Holdings, L.L.C.</v>
          </cell>
          <cell r="E1781">
            <v>1779</v>
          </cell>
          <cell r="P1781" t="str">
            <v>SRG Northridge Project Co LLC</v>
          </cell>
          <cell r="Q1781" t="str">
            <v>SRG Northridge Project Co LLC</v>
          </cell>
          <cell r="S1781" t="str">
            <v>SRG Northridge Project Co LLC</v>
          </cell>
        </row>
        <row r="1782">
          <cell r="A1782" t="str">
            <v>SCG Atlas Waterways REIT, LLC</v>
          </cell>
          <cell r="E1782">
            <v>1780</v>
          </cell>
          <cell r="P1782" t="str">
            <v>SRG Partners Chatsworth Capital LLC C/O Senior Resource Group, LLC</v>
          </cell>
          <cell r="Q1782" t="str">
            <v>SRG Partners Chatsworth Capital LLC C/O Senior Resource Group, LLC</v>
          </cell>
          <cell r="S1782" t="str">
            <v>SRG Partners Chatsworth Capital LLC C/O Senior Resource Group, LLC</v>
          </cell>
        </row>
        <row r="1783">
          <cell r="A1783" t="str">
            <v>SCG Atlas Waterways, L.L.C.</v>
          </cell>
          <cell r="E1783">
            <v>1781</v>
          </cell>
          <cell r="P1783" t="str">
            <v>SRP Leasing Agent, LLC</v>
          </cell>
          <cell r="Q1783" t="str">
            <v>SRP Leasing Agent, LLC</v>
          </cell>
          <cell r="S1783" t="str">
            <v>SRP Leasing Agent, LLC</v>
          </cell>
        </row>
        <row r="1784">
          <cell r="A1784" t="str">
            <v>SCG Atlas Welleby Holdings, L.L.C.</v>
          </cell>
          <cell r="E1784">
            <v>1782</v>
          </cell>
          <cell r="P1784" t="str">
            <v>SRP Property Management LLC</v>
          </cell>
          <cell r="Q1784" t="str">
            <v>SRP Property Management LLC</v>
          </cell>
          <cell r="S1784" t="str">
            <v>SRP Property Management LLC</v>
          </cell>
        </row>
        <row r="1785">
          <cell r="A1785" t="str">
            <v>SCG Atlas Welleby REIT, LLC</v>
          </cell>
          <cell r="E1785">
            <v>1783</v>
          </cell>
          <cell r="P1785" t="str">
            <v>SRP TM Holdings GP, LLC</v>
          </cell>
          <cell r="Q1785" t="str">
            <v>SRP TM Holdings GP, LLC</v>
          </cell>
          <cell r="S1785" t="str">
            <v>SRP TM Holdings GP, LLC</v>
          </cell>
        </row>
        <row r="1786">
          <cell r="A1786" t="str">
            <v>SCG Atlas Welleby, L.L.C.</v>
          </cell>
          <cell r="E1786">
            <v>1784</v>
          </cell>
          <cell r="P1786" t="str">
            <v>SRP TM Holdings, LP</v>
          </cell>
          <cell r="Q1786" t="str">
            <v>SRP TM Holdings, LP</v>
          </cell>
          <cell r="S1786" t="str">
            <v>SRP TM Holdings, LP</v>
          </cell>
        </row>
        <row r="1787">
          <cell r="A1787" t="str">
            <v>SCG Atlas Wellington Holdings, L.L.C.</v>
          </cell>
          <cell r="E1787">
            <v>1785</v>
          </cell>
          <cell r="P1787" t="str">
            <v>ST Residential, LLC</v>
          </cell>
          <cell r="Q1787" t="str">
            <v>ST Residential, LLC</v>
          </cell>
          <cell r="S1787" t="str">
            <v>ST Residential, LLC</v>
          </cell>
        </row>
        <row r="1788">
          <cell r="A1788" t="str">
            <v>SCG Atlas Wellington REIT, LLC</v>
          </cell>
          <cell r="E1788">
            <v>1786</v>
          </cell>
          <cell r="P1788" t="str">
            <v>St. Davids Bidco Limited</v>
          </cell>
          <cell r="Q1788" t="str">
            <v>St. Davids Bidco Limited</v>
          </cell>
          <cell r="S1788" t="str">
            <v>St. Davids Bidco Limited</v>
          </cell>
        </row>
        <row r="1789">
          <cell r="A1789" t="str">
            <v>SCG Atlas Wellington, L.L.C.</v>
          </cell>
          <cell r="E1789">
            <v>1787</v>
          </cell>
          <cell r="P1789" t="str">
            <v>St. Pete Partners, LLC</v>
          </cell>
          <cell r="Q1789" t="str">
            <v>St. Pete Partners, LLC</v>
          </cell>
          <cell r="S1789" t="str">
            <v>St. Pete Partners, LLC</v>
          </cell>
        </row>
        <row r="1790">
          <cell r="A1790" t="str">
            <v>SCG Atlas Westchester Holdings, L.L.C.</v>
          </cell>
          <cell r="E1790">
            <v>1788</v>
          </cell>
          <cell r="P1790" t="str">
            <v>Stacey Bendet Eisner</v>
          </cell>
          <cell r="Q1790" t="str">
            <v>Stacey Bendet Eisner</v>
          </cell>
          <cell r="S1790" t="str">
            <v>Stacey Bendet Eisner</v>
          </cell>
        </row>
        <row r="1791">
          <cell r="A1791" t="str">
            <v>SCG Atlas Westchester REIT, LLC</v>
          </cell>
          <cell r="E1791">
            <v>1789</v>
          </cell>
          <cell r="P1791" t="str">
            <v>Star Flight, LLC</v>
          </cell>
          <cell r="Q1791" t="str">
            <v>Star Flight, LLC</v>
          </cell>
          <cell r="S1791" t="str">
            <v>Star Flight, LLC</v>
          </cell>
        </row>
        <row r="1792">
          <cell r="A1792" t="str">
            <v>SCG Atlas Westchester, L.L.C.</v>
          </cell>
          <cell r="E1792">
            <v>1790</v>
          </cell>
          <cell r="P1792" t="str">
            <v>Star Pass CMBS, LP</v>
          </cell>
          <cell r="Q1792" t="str">
            <v>Star Pass CMBS, LP</v>
          </cell>
          <cell r="S1792" t="str">
            <v>Star Pass CMBS, LP</v>
          </cell>
        </row>
        <row r="1793">
          <cell r="A1793" t="str">
            <v>SCG Atlas Winston Holdings, L.L.C.</v>
          </cell>
          <cell r="E1793">
            <v>1791</v>
          </cell>
          <cell r="P1793" t="str">
            <v>Star Pass Fund I GP, LLC</v>
          </cell>
          <cell r="Q1793" t="str">
            <v>Star Pass Fund I GP, LLC</v>
          </cell>
          <cell r="S1793" t="str">
            <v>Star Pass Fund I GP, LLC</v>
          </cell>
        </row>
        <row r="1794">
          <cell r="A1794" t="str">
            <v>SCG Atlas Winston REIT, LLC</v>
          </cell>
          <cell r="E1794">
            <v>1792</v>
          </cell>
          <cell r="P1794" t="str">
            <v>Star Pass Fund I, LP</v>
          </cell>
          <cell r="Q1794" t="str">
            <v>Star Pass Fund I, LP</v>
          </cell>
          <cell r="S1794" t="str">
            <v>Star Pass Fund I, LP</v>
          </cell>
        </row>
        <row r="1795">
          <cell r="A1795" t="str">
            <v>SCG Atlas Winston, L.L.C.</v>
          </cell>
          <cell r="E1795">
            <v>1793</v>
          </cell>
          <cell r="P1795" t="str">
            <v>Star Pass GP, LLC</v>
          </cell>
          <cell r="Q1795" t="str">
            <v>Star Pass GP, LLC</v>
          </cell>
          <cell r="S1795" t="str">
            <v>Star Pass GP, LLC</v>
          </cell>
        </row>
        <row r="1796">
          <cell r="A1796" t="str">
            <v>SCG Atlas Woodlake Holdings, L.L.C.</v>
          </cell>
          <cell r="E1796">
            <v>1794</v>
          </cell>
          <cell r="P1796" t="str">
            <v>Star SDL Holdings, Sarl</v>
          </cell>
          <cell r="Q1796" t="str">
            <v>Star SDL Holdings, Sarl</v>
          </cell>
          <cell r="S1796" t="str">
            <v>Star SDL Holdings, Sarl</v>
          </cell>
        </row>
        <row r="1797">
          <cell r="A1797" t="str">
            <v>SCG Atlas Woodlake REIT, LLC</v>
          </cell>
          <cell r="E1797">
            <v>1795</v>
          </cell>
          <cell r="P1797" t="str">
            <v>Star SDL Investment Co, Sarl</v>
          </cell>
          <cell r="Q1797" t="str">
            <v>Star SDL Investment Co, Sarl</v>
          </cell>
          <cell r="S1797" t="str">
            <v>Star SDL Investment Co, Sarl</v>
          </cell>
        </row>
        <row r="1798">
          <cell r="A1798" t="str">
            <v>SCG Atlas Woodlake, L.L.C.</v>
          </cell>
          <cell r="E1798">
            <v>1796</v>
          </cell>
          <cell r="P1798" t="str">
            <v>Star-Core HAP Ventures, LP</v>
          </cell>
          <cell r="Q1798" t="str">
            <v>Star-Core HAP Ventures, LP</v>
          </cell>
          <cell r="S1798" t="str">
            <v>Star-Core HAP Ventures, LP</v>
          </cell>
        </row>
        <row r="1799">
          <cell r="A1799" t="str">
            <v>SCG Atlas Wyndham Lake Holdings, L.L.C.</v>
          </cell>
          <cell r="E1799">
            <v>1797</v>
          </cell>
          <cell r="P1799" t="str">
            <v>Star-Core Holdings GP, LLC</v>
          </cell>
          <cell r="Q1799" t="str">
            <v>Star-Core Holdings GP, LLC</v>
          </cell>
          <cell r="S1799" t="str">
            <v>Star-Core Holdings GP, LLC</v>
          </cell>
        </row>
        <row r="1800">
          <cell r="A1800" t="str">
            <v>SCG Atlas Wyndham Lake REIT, LLC</v>
          </cell>
          <cell r="E1800">
            <v>1798</v>
          </cell>
          <cell r="P1800" t="str">
            <v>Star-Core Holdings, LP</v>
          </cell>
          <cell r="Q1800" t="str">
            <v>Star-Core Holdings, LP</v>
          </cell>
          <cell r="S1800" t="str">
            <v>Star-Core Holdings, LP</v>
          </cell>
        </row>
        <row r="1801">
          <cell r="A1801" t="str">
            <v>SCG Atlas Wyndham Lake, L.L.C.</v>
          </cell>
          <cell r="E1801">
            <v>1799</v>
          </cell>
          <cell r="P1801" t="str">
            <v>Star-Core TPL Ventures, L.P.</v>
          </cell>
          <cell r="Q1801" t="str">
            <v>Star-Core TPL Ventures, L.P.</v>
          </cell>
          <cell r="S1801" t="str">
            <v>Star-Core TPL Ventures, L.P.</v>
          </cell>
        </row>
        <row r="1802">
          <cell r="A1802" t="str">
            <v>SCG Brazil (USD) Operations</v>
          </cell>
          <cell r="E1802">
            <v>1800</v>
          </cell>
          <cell r="P1802" t="str">
            <v>Star-Core TPL Ventures, LP</v>
          </cell>
          <cell r="Q1802" t="str">
            <v>Star-Core TPL Ventures, LP</v>
          </cell>
          <cell r="S1802" t="str">
            <v>Star-Core TPL Ventures, LP</v>
          </cell>
        </row>
        <row r="1803">
          <cell r="A1803" t="str">
            <v>SCG BRAZIL CO-INVEST GP, LLC</v>
          </cell>
          <cell r="E1803">
            <v>1801</v>
          </cell>
          <cell r="P1803" t="str">
            <v>Star-K Properties, LLC</v>
          </cell>
          <cell r="Q1803" t="str">
            <v>Star-K Properties, LLC</v>
          </cell>
          <cell r="S1803" t="str">
            <v>Star-K Properties, LLC</v>
          </cell>
        </row>
        <row r="1804">
          <cell r="A1804" t="str">
            <v>SCG Budget Development SP Zoo</v>
          </cell>
          <cell r="E1804">
            <v>1802</v>
          </cell>
          <cell r="P1804" t="str">
            <v>Star-Vision Holdings, LP</v>
          </cell>
          <cell r="Q1804" t="str">
            <v>Star-Vision Holdings, LP</v>
          </cell>
          <cell r="S1804" t="str">
            <v>Star-Vision Holdings, LP</v>
          </cell>
        </row>
        <row r="1805">
          <cell r="A1805" t="str">
            <v>SCG Budget Investment Holdings SARL</v>
          </cell>
          <cell r="E1805">
            <v>1803</v>
          </cell>
          <cell r="P1805" t="str">
            <v>Star-West Belden REIT II, LLC</v>
          </cell>
          <cell r="Q1805" t="str">
            <v>Star-West Belden REIT II, LLC</v>
          </cell>
          <cell r="S1805" t="str">
            <v>Star-West Belden REIT II, LLC</v>
          </cell>
        </row>
        <row r="1806">
          <cell r="A1806" t="str">
            <v>SCG Canadian Hotel Holdings Lux SARL</v>
          </cell>
          <cell r="E1806">
            <v>1804</v>
          </cell>
          <cell r="P1806" t="str">
            <v>Star-West Belden REIT, LLC</v>
          </cell>
          <cell r="Q1806" t="str">
            <v>Star-West Belden REIT, LLC</v>
          </cell>
          <cell r="S1806" t="str">
            <v>Star-West Belden REIT, LLC</v>
          </cell>
        </row>
        <row r="1807">
          <cell r="A1807" t="str">
            <v>SCG Canadian Hotel Investments Lux SARL</v>
          </cell>
          <cell r="E1807">
            <v>1805</v>
          </cell>
          <cell r="P1807" t="str">
            <v>Star-West Capital REIT II, LLC</v>
          </cell>
          <cell r="Q1807" t="str">
            <v>Star-West Capital REIT II, LLC</v>
          </cell>
          <cell r="S1807" t="str">
            <v>Star-West Capital REIT II, LLC</v>
          </cell>
        </row>
        <row r="1808">
          <cell r="A1808" t="str">
            <v>SCG Canadian Hotel Investments Lux SARL - Carry</v>
          </cell>
          <cell r="E1808">
            <v>1806</v>
          </cell>
          <cell r="P1808" t="str">
            <v>Star-West Capital REIT, LLC</v>
          </cell>
          <cell r="Q1808" t="str">
            <v>Star-West Capital REIT, LLC</v>
          </cell>
          <cell r="S1808" t="str">
            <v>Star-West Capital REIT, LLC</v>
          </cell>
        </row>
        <row r="1809">
          <cell r="A1809" t="str">
            <v>SCG Canadian Hotel Management GP, LLC</v>
          </cell>
          <cell r="E1809">
            <v>1807</v>
          </cell>
          <cell r="P1809" t="str">
            <v>Star-West Chicago Ridge REIT, LLC</v>
          </cell>
          <cell r="Q1809" t="str">
            <v>Star-West Chicago Ridge REIT, LLC</v>
          </cell>
          <cell r="S1809" t="str">
            <v>Star-West Chicago Ridge REIT, LLC</v>
          </cell>
        </row>
        <row r="1810">
          <cell r="A1810" t="str">
            <v>SCG Canadian Hotel Management, LP</v>
          </cell>
          <cell r="E1810">
            <v>1808</v>
          </cell>
          <cell r="P1810" t="str">
            <v>Star-West Chicago Ridge, LLC</v>
          </cell>
          <cell r="Q1810" t="str">
            <v>Star-West Chicago Ridge, LLC</v>
          </cell>
          <cell r="S1810" t="str">
            <v>Star-West Chicago Ridge, LLC</v>
          </cell>
        </row>
        <row r="1811">
          <cell r="A1811" t="str">
            <v>SCG Core Management, LP</v>
          </cell>
          <cell r="E1811">
            <v>1809</v>
          </cell>
          <cell r="P1811" t="str">
            <v>Star-West Franklin Park REIT II, LLC</v>
          </cell>
          <cell r="Q1811" t="str">
            <v>Star-West Franklin Park REIT II, LLC</v>
          </cell>
          <cell r="S1811" t="str">
            <v>Star-West Franklin Park REIT II, LLC</v>
          </cell>
        </row>
        <row r="1812">
          <cell r="A1812" t="str">
            <v>SCG Core-Plus Retail Fund, LP</v>
          </cell>
          <cell r="E1812">
            <v>1810</v>
          </cell>
          <cell r="P1812" t="str">
            <v>Star-West Franklin Park REIT, LLC</v>
          </cell>
          <cell r="Q1812" t="str">
            <v>Star-West Franklin Park REIT, LLC</v>
          </cell>
          <cell r="S1812" t="str">
            <v>Star-West Franklin Park REIT, LLC</v>
          </cell>
        </row>
        <row r="1813">
          <cell r="A1813" t="str">
            <v>SCG Deposit Account</v>
          </cell>
          <cell r="E1813">
            <v>1811</v>
          </cell>
          <cell r="P1813" t="str">
            <v>Star-West Gateway REIT, LLC</v>
          </cell>
          <cell r="Q1813" t="str">
            <v>Star-West Gateway REIT, LLC</v>
          </cell>
          <cell r="S1813" t="str">
            <v>Star-West Gateway REIT, LLC</v>
          </cell>
        </row>
        <row r="1814">
          <cell r="A1814" t="str">
            <v>SCG Euro Eco Sarl</v>
          </cell>
          <cell r="E1814">
            <v>1812</v>
          </cell>
          <cell r="P1814" t="str">
            <v>Star-West Great Northern REIT II, LLC</v>
          </cell>
          <cell r="Q1814" t="str">
            <v>Star-West Great Northern REIT II, LLC</v>
          </cell>
          <cell r="S1814" t="str">
            <v>Star-West Great Northern REIT II, LLC</v>
          </cell>
        </row>
        <row r="1815">
          <cell r="A1815" t="str">
            <v>SCG Holdings I, LLC</v>
          </cell>
          <cell r="E1815">
            <v>1813</v>
          </cell>
          <cell r="P1815" t="str">
            <v>Star-West Great Northern REIT, LLC</v>
          </cell>
          <cell r="Q1815" t="str">
            <v>Star-West Great Northern REIT, LLC</v>
          </cell>
          <cell r="S1815" t="str">
            <v>Star-West Great Northern REIT, LLC</v>
          </cell>
        </row>
        <row r="1816">
          <cell r="A1816" t="str">
            <v>SCG Hotel CLP Management ULC</v>
          </cell>
          <cell r="E1816">
            <v>1814</v>
          </cell>
          <cell r="P1816" t="str">
            <v>Star-West JV II, GP LLC</v>
          </cell>
          <cell r="Q1816" t="str">
            <v>Star-West JV II, GP LLC</v>
          </cell>
          <cell r="S1816" t="str">
            <v>Star-West JV II, GP LLC</v>
          </cell>
        </row>
        <row r="1817">
          <cell r="A1817" t="str">
            <v>SCG Hotel Holdings Lux SARL</v>
          </cell>
          <cell r="E1817">
            <v>1815</v>
          </cell>
          <cell r="P1817" t="str">
            <v>Star-West JV II, L.P.</v>
          </cell>
          <cell r="Q1817" t="str">
            <v>Star-West JV II, L.P.</v>
          </cell>
          <cell r="S1817" t="str">
            <v>Star-West JV II, L.P.</v>
          </cell>
        </row>
        <row r="1818">
          <cell r="A1818" t="str">
            <v>SCG Hotel Investments Lux SARL</v>
          </cell>
          <cell r="E1818">
            <v>1816</v>
          </cell>
          <cell r="P1818" t="str">
            <v>Star-West JV, LLC</v>
          </cell>
          <cell r="Q1818" t="str">
            <v>Star-West JV, LLC</v>
          </cell>
          <cell r="S1818" t="str">
            <v>Star-West JV, LLC</v>
          </cell>
        </row>
        <row r="1819">
          <cell r="A1819" t="str">
            <v>SCG Hotel Investors Holdings, L.P.</v>
          </cell>
          <cell r="E1819">
            <v>1817</v>
          </cell>
          <cell r="P1819" t="str">
            <v>Star-West Louis Joliet REIT, LLC</v>
          </cell>
          <cell r="Q1819" t="str">
            <v>Star-West Louis Joliet REIT, LLC</v>
          </cell>
          <cell r="S1819" t="str">
            <v>Star-West Louis Joliet REIT, LLC</v>
          </cell>
        </row>
        <row r="1820">
          <cell r="A1820" t="str">
            <v>SCG Hotel Investors Management, L.P.</v>
          </cell>
          <cell r="E1820">
            <v>1818</v>
          </cell>
          <cell r="P1820" t="str">
            <v>Star-West Louis Joliet, LLC</v>
          </cell>
          <cell r="Q1820" t="str">
            <v>Star-West Louis Joliet, LLC</v>
          </cell>
          <cell r="S1820" t="str">
            <v>Star-West Louis Joliet, LLC</v>
          </cell>
        </row>
        <row r="1821">
          <cell r="A1821" t="str">
            <v>SCG Hotel Management, LLC</v>
          </cell>
          <cell r="E1821">
            <v>1819</v>
          </cell>
          <cell r="P1821" t="str">
            <v>Star-West Metreon REIT, LLC</v>
          </cell>
          <cell r="Q1821" t="str">
            <v>Star-West Metreon REIT, LLC</v>
          </cell>
          <cell r="S1821" t="str">
            <v>Star-West Metreon REIT, LLC</v>
          </cell>
        </row>
        <row r="1822">
          <cell r="A1822" t="str">
            <v>SCG India Investment II</v>
          </cell>
          <cell r="E1822">
            <v>1820</v>
          </cell>
          <cell r="P1822" t="str">
            <v>Star-West Metreon TRS, LLC</v>
          </cell>
          <cell r="Q1822" t="str">
            <v>Star-West Metreon TRS, LLC</v>
          </cell>
          <cell r="S1822" t="str">
            <v>Star-West Metreon TRS, LLC</v>
          </cell>
        </row>
        <row r="1823">
          <cell r="A1823" t="str">
            <v>SCG India Mauritius I Holdco</v>
          </cell>
          <cell r="E1823">
            <v>1821</v>
          </cell>
          <cell r="P1823" t="str">
            <v>Star-West Parkway GP, LLC</v>
          </cell>
          <cell r="Q1823" t="str">
            <v>Star-West Parkway GP, LLC</v>
          </cell>
          <cell r="S1823" t="str">
            <v>Star-West Parkway GP, LLC</v>
          </cell>
        </row>
        <row r="1824">
          <cell r="A1824" t="str">
            <v>SCG INDIA MAURITIUS II HOLDCO</v>
          </cell>
          <cell r="E1824">
            <v>1822</v>
          </cell>
          <cell r="P1824" t="str">
            <v>Star-West Parkway Mall II, LLC</v>
          </cell>
          <cell r="Q1824" t="str">
            <v>Star-West Parkway Mall II, LLC</v>
          </cell>
          <cell r="S1824" t="str">
            <v>Star-West Parkway Mall II, LLC</v>
          </cell>
        </row>
        <row r="1825">
          <cell r="A1825" t="str">
            <v>SCG INDIA REAL ESTATE I</v>
          </cell>
          <cell r="E1825">
            <v>1823</v>
          </cell>
          <cell r="P1825" t="str">
            <v>Star-West Parkway Mall, LP</v>
          </cell>
          <cell r="Q1825" t="str">
            <v>Star-West Parkway Mall, LP</v>
          </cell>
          <cell r="S1825" t="str">
            <v>Star-West Parkway Mall, LP</v>
          </cell>
        </row>
        <row r="1826">
          <cell r="A1826" t="str">
            <v>SCG INDIA REAL ESTATE II</v>
          </cell>
          <cell r="E1826">
            <v>1824</v>
          </cell>
          <cell r="P1826" t="str">
            <v>Star-West Parkway REIT II, LLC</v>
          </cell>
          <cell r="Q1826" t="str">
            <v>Star-West Parkway REIT II, LLC</v>
          </cell>
          <cell r="S1826" t="str">
            <v>Star-West Parkway REIT II, LLC</v>
          </cell>
        </row>
        <row r="1827">
          <cell r="A1827" t="str">
            <v>SCG Maple Co-Invest Blocker, LP</v>
          </cell>
          <cell r="E1827">
            <v>1825</v>
          </cell>
          <cell r="P1827" t="str">
            <v>Star-West Parkway REIT, LLC</v>
          </cell>
          <cell r="Q1827" t="str">
            <v>Star-West Parkway REIT, LLC</v>
          </cell>
          <cell r="S1827" t="str">
            <v>Star-West Parkway REIT, LLC</v>
          </cell>
        </row>
        <row r="1828">
          <cell r="A1828" t="str">
            <v>SCG Maple Co-Invest Blocker GP, LLC</v>
          </cell>
          <cell r="E1828">
            <v>1826</v>
          </cell>
          <cell r="P1828" t="str">
            <v>Star-West Retail Fund II, LP</v>
          </cell>
          <cell r="Q1828" t="str">
            <v>Star-West Retail Fund II, LP</v>
          </cell>
          <cell r="S1828" t="str">
            <v>Star-West Retail Fund II, LP</v>
          </cell>
        </row>
        <row r="1829">
          <cell r="A1829" t="str">
            <v>SCG Maple Co-Invest Partners, LP</v>
          </cell>
          <cell r="E1829">
            <v>1827</v>
          </cell>
          <cell r="P1829" t="str">
            <v>Star-West Retail Fund, LP</v>
          </cell>
          <cell r="Q1829" t="str">
            <v>Star-West Retail Fund, LP</v>
          </cell>
          <cell r="S1829" t="str">
            <v>Star-West Retail Fund, LP</v>
          </cell>
        </row>
        <row r="1830">
          <cell r="A1830" t="str">
            <v>SCG Maple Co-Invest Partners GP, LLC</v>
          </cell>
          <cell r="E1830">
            <v>1828</v>
          </cell>
          <cell r="P1830" t="str">
            <v>Star-West Solano REIT, LLC</v>
          </cell>
          <cell r="Q1830" t="str">
            <v>Star-West Solano REIT, LLC</v>
          </cell>
          <cell r="S1830" t="str">
            <v>Star-West Solano REIT, LLC</v>
          </cell>
        </row>
        <row r="1831">
          <cell r="A1831" t="str">
            <v>SCG Operations (SOF XI Intl Operating Account)</v>
          </cell>
          <cell r="E1831">
            <v>1829</v>
          </cell>
          <cell r="P1831" t="str">
            <v>Star-West Solano, LLC</v>
          </cell>
          <cell r="Q1831" t="str">
            <v>Star-West Solano, LLC</v>
          </cell>
          <cell r="S1831" t="str">
            <v>Star-West Solano, LLC</v>
          </cell>
        </row>
        <row r="1832">
          <cell r="A1832" t="str">
            <v>SCG RE Infrastructure, LLC</v>
          </cell>
          <cell r="E1832">
            <v>1830</v>
          </cell>
          <cell r="P1832" t="str">
            <v>Star-West Southlake REIT II, LLC</v>
          </cell>
          <cell r="Q1832" t="str">
            <v>Star-West Southlake REIT II, LLC</v>
          </cell>
          <cell r="S1832" t="str">
            <v>Star-West Southlake REIT II, LLC</v>
          </cell>
        </row>
        <row r="1833">
          <cell r="A1833" t="str">
            <v>SCG Retail Management II GP, LLC</v>
          </cell>
          <cell r="E1833">
            <v>1831</v>
          </cell>
          <cell r="P1833" t="str">
            <v>Star-West Southlake REIT, LLC</v>
          </cell>
          <cell r="Q1833" t="str">
            <v>Star-West Southlake REIT, LLC</v>
          </cell>
          <cell r="S1833" t="str">
            <v>Star-West Southlake REIT, LLC</v>
          </cell>
        </row>
        <row r="1834">
          <cell r="A1834" t="str">
            <v>SCG Retail Management II LP</v>
          </cell>
          <cell r="E1834">
            <v>1832</v>
          </cell>
          <cell r="P1834" t="str">
            <v>Star-West Southlake Water Tower, LLC</v>
          </cell>
          <cell r="Q1834" t="str">
            <v>Star-West Southlake Water Tower, LLC</v>
          </cell>
          <cell r="S1834" t="str">
            <v>Star-West Southlake Water Tower, LLC</v>
          </cell>
        </row>
        <row r="1835">
          <cell r="A1835" t="str">
            <v>SCG Retail Management II LP - Carry</v>
          </cell>
          <cell r="E1835">
            <v>1833</v>
          </cell>
          <cell r="P1835" t="str">
            <v>Star-West Southpark REIT, LLC</v>
          </cell>
          <cell r="Q1835" t="str">
            <v>Star-West Southpark REIT, LLC</v>
          </cell>
          <cell r="S1835" t="str">
            <v>Star-West Southpark REIT, LLC</v>
          </cell>
        </row>
        <row r="1836">
          <cell r="A1836" t="str">
            <v>SCG San Fransico Division</v>
          </cell>
          <cell r="E1836">
            <v>1834</v>
          </cell>
          <cell r="P1836" t="str">
            <v>Star-West West Covina REIT II, LLC</v>
          </cell>
          <cell r="Q1836" t="str">
            <v>Star-West West Covina REIT II, LLC</v>
          </cell>
          <cell r="S1836" t="str">
            <v>Star-West West Covina REIT II, LLC</v>
          </cell>
        </row>
        <row r="1837">
          <cell r="A1837" t="str">
            <v>SCG SDL Co-Invest, Sarl</v>
          </cell>
          <cell r="E1837">
            <v>1835</v>
          </cell>
          <cell r="P1837" t="str">
            <v>Star-West West Covina REIT, LLC</v>
          </cell>
          <cell r="Q1837" t="str">
            <v>Star-West West Covina REIT, LLC</v>
          </cell>
          <cell r="S1837" t="str">
            <v>Star-West West Covina REIT, LLC</v>
          </cell>
        </row>
        <row r="1838">
          <cell r="A1838" t="str">
            <v>SCG Star-West Partner II, GP LLC</v>
          </cell>
          <cell r="E1838">
            <v>1836</v>
          </cell>
          <cell r="P1838" t="str">
            <v>Star-West Westland REIT, LLC</v>
          </cell>
          <cell r="Q1838" t="str">
            <v>Star-West Westland REIT, LLC</v>
          </cell>
          <cell r="S1838" t="str">
            <v>Star-West Westland REIT, LLC</v>
          </cell>
        </row>
        <row r="1839">
          <cell r="A1839" t="str">
            <v>SCG Star-West Partner II, L.P.</v>
          </cell>
          <cell r="E1839">
            <v>1837</v>
          </cell>
          <cell r="P1839" t="str">
            <v>Star/Hirsch Eagles Walk, LLC</v>
          </cell>
          <cell r="Q1839" t="str">
            <v>Star/Hirsch Eagles Walk, LLC</v>
          </cell>
          <cell r="S1839" t="str">
            <v>Star/Hirsch Eagles Walk, LLC</v>
          </cell>
        </row>
        <row r="1840">
          <cell r="A1840" t="str">
            <v>SCG Star-West Partner, LLC</v>
          </cell>
          <cell r="E1840">
            <v>1838</v>
          </cell>
          <cell r="P1840" t="str">
            <v>Star/Hirsch Howard Crossing, LLC</v>
          </cell>
          <cell r="Q1840" t="str">
            <v>Star/Hirsch Howard Crossing, LLC</v>
          </cell>
          <cell r="S1840" t="str">
            <v>Star/Hirsch Howard Crossing, LLC</v>
          </cell>
        </row>
        <row r="1841">
          <cell r="A1841" t="str">
            <v>SCG Starfin Investor LP</v>
          </cell>
          <cell r="E1841">
            <v>1839</v>
          </cell>
          <cell r="P1841" t="str">
            <v>Star/Hirsch Portfolio Holdings, LLC</v>
          </cell>
          <cell r="Q1841" t="str">
            <v>Star/Hirsch Portfolio Holdings, LLC</v>
          </cell>
          <cell r="S1841" t="str">
            <v>Star/Hirsch Portfolio Holdings, LLC</v>
          </cell>
        </row>
        <row r="1842">
          <cell r="A1842" t="str">
            <v>SCG TMI Co-Invest, L.P.</v>
          </cell>
          <cell r="E1842">
            <v>1840</v>
          </cell>
          <cell r="P1842" t="str">
            <v>Star/Hirsch Portfolio, LLC</v>
          </cell>
          <cell r="Q1842" t="str">
            <v>Star/Hirsch Portfolio, LLC</v>
          </cell>
          <cell r="S1842" t="str">
            <v>Star/Hirsch Portfolio, LLC</v>
          </cell>
        </row>
        <row r="1843">
          <cell r="A1843" t="str">
            <v>SCG TMI Co-Investor 1, L.P.</v>
          </cell>
          <cell r="E1843">
            <v>1841</v>
          </cell>
          <cell r="P1843" t="str">
            <v>Star/Hirsch Ridgeview, LLC</v>
          </cell>
          <cell r="Q1843" t="str">
            <v>Star/Hirsch Ridgeview, LLC</v>
          </cell>
          <cell r="S1843" t="str">
            <v>Star/Hirsch Ridgeview, LLC</v>
          </cell>
        </row>
        <row r="1844">
          <cell r="A1844" t="str">
            <v>SCG TMI Co-Investor 2, L.P.</v>
          </cell>
          <cell r="E1844">
            <v>1842</v>
          </cell>
          <cell r="P1844" t="str">
            <v>Star/Hirsch Steeplechase, LLC</v>
          </cell>
          <cell r="Q1844" t="str">
            <v>Star/Hirsch Steeplechase, LLC</v>
          </cell>
          <cell r="S1844" t="str">
            <v>Star/Hirsch Steeplechase, LLC</v>
          </cell>
        </row>
        <row r="1845">
          <cell r="A1845" t="str">
            <v>SCG TMI Co-Investor 3, L.P.</v>
          </cell>
          <cell r="E1845">
            <v>1843</v>
          </cell>
          <cell r="P1845" t="str">
            <v>Star/Hirsch Subsidiary Holdings LLC</v>
          </cell>
          <cell r="Q1845" t="str">
            <v>Star/Hirsch Subsidiary Holdings LLC</v>
          </cell>
          <cell r="S1845" t="str">
            <v>Star/Hirsch Subsidiary Holdings LLC</v>
          </cell>
        </row>
        <row r="1846">
          <cell r="A1846" t="str">
            <v>SCG TMI Co-Investor D, LP</v>
          </cell>
          <cell r="E1846">
            <v>1844</v>
          </cell>
          <cell r="P1846" t="str">
            <v>STAR/SOMER PORTFOLIO HOLDINGS, LLC</v>
          </cell>
          <cell r="Q1846" t="str">
            <v>STAR/SOMER PORTFOLIO HOLDINGS, LLC</v>
          </cell>
          <cell r="S1846" t="str">
            <v>STAR/SOMER PORTFOLIO HOLDINGS, LLC</v>
          </cell>
        </row>
        <row r="1847">
          <cell r="A1847" t="str">
            <v>SCG TMI Hotel Investors 1, LP</v>
          </cell>
          <cell r="E1847">
            <v>1845</v>
          </cell>
          <cell r="P1847" t="str">
            <v>STAR/SOMER PORTFOLIO, LLC</v>
          </cell>
          <cell r="Q1847" t="str">
            <v>STAR/SOMER PORTFOLIO, LLC</v>
          </cell>
          <cell r="S1847" t="str">
            <v>STAR/SOMER PORTFOLIO, LLC</v>
          </cell>
        </row>
        <row r="1848">
          <cell r="A1848" t="str">
            <v>SCG TMI Hotel Investors 2, LP</v>
          </cell>
          <cell r="E1848">
            <v>1846</v>
          </cell>
          <cell r="P1848" t="str">
            <v>STAR/WEST RETAIL CHICAGO RIDGE REIT, LLC</v>
          </cell>
          <cell r="Q1848" t="str">
            <v>STAR/WEST RETAIL CHICAGO RIDGE REIT, LLC</v>
          </cell>
          <cell r="S1848" t="str">
            <v>STAR/WEST RETAIL CHICAGO RIDGE REIT, LLC</v>
          </cell>
        </row>
        <row r="1849">
          <cell r="A1849" t="str">
            <v>SCG TMI Hotel Investors 3, LP</v>
          </cell>
          <cell r="E1849">
            <v>1847</v>
          </cell>
          <cell r="P1849" t="str">
            <v>STAR/WEST RETAIL FUND, LP</v>
          </cell>
          <cell r="Q1849" t="str">
            <v>STAR/WEST RETAIL FUND, LP</v>
          </cell>
          <cell r="S1849" t="str">
            <v>STAR/WEST RETAIL FUND, LP</v>
          </cell>
        </row>
        <row r="1850">
          <cell r="A1850" t="str">
            <v>SCG TMI Management, L.P.</v>
          </cell>
          <cell r="E1850">
            <v>1848</v>
          </cell>
          <cell r="P1850" t="str">
            <v>STAR/WEST RETAIL GATEWAY REIT, LLC</v>
          </cell>
          <cell r="Q1850" t="str">
            <v>STAR/WEST RETAIL GATEWAY REIT, LLC</v>
          </cell>
          <cell r="S1850" t="str">
            <v>STAR/WEST RETAIL GATEWAY REIT, LLC</v>
          </cell>
        </row>
        <row r="1851">
          <cell r="A1851" t="str">
            <v>SCG TMI Management, L.P. - Carry</v>
          </cell>
          <cell r="E1851">
            <v>1849</v>
          </cell>
          <cell r="P1851" t="str">
            <v>STAR/WEST RETAIL LOUIS JOLIET REIT , LLC</v>
          </cell>
          <cell r="Q1851" t="str">
            <v>STAR/WEST RETAIL LOUIS JOLIET REIT , LLC</v>
          </cell>
          <cell r="S1851" t="str">
            <v>STAR/WEST RETAIL LOUIS JOLIET REIT , LLC</v>
          </cell>
        </row>
        <row r="1852">
          <cell r="A1852" t="str">
            <v>SCG Warimpex Property CZ Brno  S.R.O</v>
          </cell>
          <cell r="E1852">
            <v>1850</v>
          </cell>
          <cell r="P1852" t="str">
            <v>Star/West Retail Management GP, LLC</v>
          </cell>
          <cell r="Q1852" t="str">
            <v>Star/West Retail Management GP, LLC</v>
          </cell>
          <cell r="S1852" t="str">
            <v>Star/West Retail Management GP, LLC</v>
          </cell>
        </row>
        <row r="1853">
          <cell r="A1853" t="str">
            <v>SCG Warimpex Property CZ1  S.R.O.</v>
          </cell>
          <cell r="E1853">
            <v>1851</v>
          </cell>
          <cell r="P1853" t="str">
            <v>STAR/WEST RETAIL MANAGEMENT, L.P.</v>
          </cell>
          <cell r="Q1853" t="str">
            <v>STAR/WEST RETAIL MANAGEMENT, L.P.</v>
          </cell>
          <cell r="S1853" t="str">
            <v>STAR/WEST RETAIL MANAGEMENT, L.P.</v>
          </cell>
        </row>
        <row r="1854">
          <cell r="A1854" t="str">
            <v>SCG Whale Co-Invest, LP</v>
          </cell>
          <cell r="E1854">
            <v>1852</v>
          </cell>
          <cell r="P1854" t="str">
            <v>STAR/WEST RETAIL METREON REIT, LLC</v>
          </cell>
          <cell r="Q1854" t="str">
            <v>STAR/WEST RETAIL METREON REIT, LLC</v>
          </cell>
          <cell r="S1854" t="str">
            <v>STAR/WEST RETAIL METREON REIT, LLC</v>
          </cell>
        </row>
        <row r="1855">
          <cell r="A1855" t="str">
            <v>SCG Whale Co-Invest, LP Dummy</v>
          </cell>
          <cell r="E1855">
            <v>1853</v>
          </cell>
          <cell r="P1855" t="str">
            <v>STAR/WEST RETAIL SOLANO REIT, LLC</v>
          </cell>
          <cell r="Q1855" t="str">
            <v>STAR/WEST RETAIL SOLANO REIT, LLC</v>
          </cell>
          <cell r="S1855" t="str">
            <v>STAR/WEST RETAIL SOLANO REIT, LLC</v>
          </cell>
        </row>
        <row r="1856">
          <cell r="A1856" t="str">
            <v>SCG Whale Co-Invest Management, LP</v>
          </cell>
          <cell r="E1856">
            <v>1854</v>
          </cell>
          <cell r="P1856" t="str">
            <v>STAR/WEST RETAIL SOUTHPARK REIT, LLC</v>
          </cell>
          <cell r="Q1856" t="str">
            <v>STAR/WEST RETAIL SOUTHPARK REIT, LLC</v>
          </cell>
          <cell r="S1856" t="str">
            <v>STAR/WEST RETAIL SOUTHPARK REIT, LLC</v>
          </cell>
        </row>
        <row r="1857">
          <cell r="A1857" t="str">
            <v>SCG-CARROLL FUNDING, LP</v>
          </cell>
          <cell r="E1857">
            <v>1855</v>
          </cell>
          <cell r="P1857" t="str">
            <v>STAR/WEST RETAIL WESTLAND REIT, LLC</v>
          </cell>
          <cell r="Q1857" t="str">
            <v>STAR/WEST RETAIL WESTLAND REIT, LLC</v>
          </cell>
          <cell r="S1857" t="str">
            <v>STAR/WEST RETAIL WESTLAND REIT, LLC</v>
          </cell>
        </row>
        <row r="1858">
          <cell r="A1858" t="str">
            <v>SCG-CARROLL HOLDINGS, LLC</v>
          </cell>
          <cell r="E1858">
            <v>1856</v>
          </cell>
          <cell r="P1858" t="str">
            <v>STARBELL INVESTORS LLC</v>
          </cell>
          <cell r="Q1858" t="str">
            <v>STARBELL INVESTORS LLC</v>
          </cell>
          <cell r="S1858" t="str">
            <v>STARBELL INVESTORS LLC</v>
          </cell>
        </row>
        <row r="1859">
          <cell r="A1859" t="str">
            <v>SCG-SRP Partners, LLC</v>
          </cell>
          <cell r="E1859">
            <v>1857</v>
          </cell>
          <cell r="P1859" t="str">
            <v>Starcross Holdings, LLC</v>
          </cell>
          <cell r="Q1859" t="str">
            <v>Starcross Holdings, LLC</v>
          </cell>
          <cell r="S1859" t="str">
            <v>Starcross Holdings, LLC</v>
          </cell>
        </row>
        <row r="1860">
          <cell r="A1860" t="str">
            <v>SCG/CLP HOLDINGS, LLC</v>
          </cell>
          <cell r="E1860">
            <v>1858</v>
          </cell>
          <cell r="P1860" t="str">
            <v>Starcross, LLC</v>
          </cell>
          <cell r="Q1860" t="str">
            <v>Starcross, LLC</v>
          </cell>
          <cell r="S1860" t="str">
            <v>Starcross, LLC</v>
          </cell>
        </row>
        <row r="1861">
          <cell r="A1861" t="str">
            <v>SCG/CLP Holdings, LP</v>
          </cell>
          <cell r="E1861">
            <v>1859</v>
          </cell>
          <cell r="P1861" t="str">
            <v>Stardon (Dunblane) Limited</v>
          </cell>
          <cell r="Q1861" t="str">
            <v>Stardon (Dunblane) Limited</v>
          </cell>
          <cell r="S1861" t="str">
            <v>Stardon (Dunblane) Limited</v>
          </cell>
        </row>
        <row r="1862">
          <cell r="A1862" t="str">
            <v>SCG/CLP Investors, LP</v>
          </cell>
          <cell r="E1862">
            <v>1860</v>
          </cell>
          <cell r="P1862" t="str">
            <v>Stardon Capital Investments Sarl</v>
          </cell>
          <cell r="Q1862" t="str">
            <v>Stardon Capital Investments Sarl</v>
          </cell>
          <cell r="S1862" t="str">
            <v>Stardon Capital Investments Sarl</v>
          </cell>
        </row>
        <row r="1863">
          <cell r="A1863" t="str">
            <v>SCG/DLP Holdings LLC</v>
          </cell>
          <cell r="E1863">
            <v>1861</v>
          </cell>
          <cell r="P1863" t="str">
            <v>Stardon Investments (Corby) Sarl</v>
          </cell>
          <cell r="Q1863" t="str">
            <v>Stardon Investments (Corby) Sarl</v>
          </cell>
          <cell r="S1863" t="str">
            <v>Stardon Investments (Corby) Sarl</v>
          </cell>
        </row>
        <row r="1864">
          <cell r="A1864" t="str">
            <v>SCGF Lux Premises Sarl</v>
          </cell>
          <cell r="E1864">
            <v>1862</v>
          </cell>
          <cell r="P1864" t="str">
            <v>Stardon Investments (Mooreside) Sarl</v>
          </cell>
          <cell r="Q1864" t="str">
            <v>Stardon Investments (Mooreside) Sarl</v>
          </cell>
          <cell r="S1864" t="str">
            <v>Stardon Investments (Mooreside) Sarl</v>
          </cell>
        </row>
        <row r="1865">
          <cell r="A1865" t="str">
            <v>SCGG FUNDINGS LLC</v>
          </cell>
          <cell r="E1865">
            <v>1863</v>
          </cell>
          <cell r="P1865" t="str">
            <v>Stardon Investments Sarl</v>
          </cell>
          <cell r="Q1865" t="str">
            <v>Stardon Investments Sarl</v>
          </cell>
          <cell r="S1865" t="str">
            <v>Stardon Investments Sarl</v>
          </cell>
        </row>
        <row r="1866">
          <cell r="A1866" t="str">
            <v>SCGG GP, LLC</v>
          </cell>
          <cell r="E1866">
            <v>1864</v>
          </cell>
          <cell r="P1866" t="str">
            <v>Stardon UK Ltd</v>
          </cell>
          <cell r="Q1866" t="str">
            <v>Stardon UK Ltd</v>
          </cell>
          <cell r="S1866" t="str">
            <v>Stardon UK Ltd</v>
          </cell>
        </row>
        <row r="1867">
          <cell r="A1867" t="str">
            <v>SCGG II LP, LP</v>
          </cell>
          <cell r="E1867">
            <v>1865</v>
          </cell>
          <cell r="P1867" t="str">
            <v>Starfield Sycamore Commercial</v>
          </cell>
          <cell r="Q1867" t="str">
            <v>Starfield Sycamore Commercial</v>
          </cell>
          <cell r="S1867" t="str">
            <v>Starfield Sycamore Commercial</v>
          </cell>
        </row>
        <row r="1868">
          <cell r="A1868" t="str">
            <v>SCH/VII Florida Hotel Holdings, LLC</v>
          </cell>
          <cell r="E1868">
            <v>1866</v>
          </cell>
          <cell r="P1868" t="str">
            <v>Starfield Sycamore Creek Investors</v>
          </cell>
          <cell r="Q1868" t="str">
            <v>Starfield Sycamore Creek Investors</v>
          </cell>
          <cell r="S1868" t="str">
            <v>Starfield Sycamore Creek Investors</v>
          </cell>
        </row>
        <row r="1869">
          <cell r="A1869" t="str">
            <v>SCH/VIII Bonds II, LLC</v>
          </cell>
          <cell r="E1869">
            <v>1867</v>
          </cell>
          <cell r="P1869" t="str">
            <v>Starhill Loring Park, LLC</v>
          </cell>
          <cell r="Q1869" t="str">
            <v>Starhill Loring Park, LLC</v>
          </cell>
          <cell r="S1869" t="str">
            <v>Starhill Loring Park, LLC</v>
          </cell>
        </row>
        <row r="1870">
          <cell r="A1870" t="str">
            <v>SCH/VIII Bonds III, LLC</v>
          </cell>
          <cell r="E1870">
            <v>1868</v>
          </cell>
          <cell r="P1870" t="str">
            <v>Staring Capital GP Partners SCA</v>
          </cell>
          <cell r="Q1870" t="str">
            <v>Staring Capital GP Partners SCA</v>
          </cell>
          <cell r="S1870" t="str">
            <v>Staring Capital GP Partners SCA</v>
          </cell>
        </row>
        <row r="1871">
          <cell r="A1871" t="str">
            <v>SCH/VIII Bonds IV, LLC</v>
          </cell>
          <cell r="E1871">
            <v>1869</v>
          </cell>
          <cell r="P1871" t="str">
            <v>Staring Capital GP Sarl</v>
          </cell>
          <cell r="Q1871" t="str">
            <v>Staring Capital GP Sarl</v>
          </cell>
          <cell r="S1871" t="str">
            <v>Staring Capital GP Sarl</v>
          </cell>
        </row>
        <row r="1872">
          <cell r="A1872" t="str">
            <v>SCH/VIII Bonds, LLC</v>
          </cell>
          <cell r="E1872">
            <v>1870</v>
          </cell>
          <cell r="P1872" t="str">
            <v>Starlight Headlease Ltd</v>
          </cell>
          <cell r="Q1872" t="str">
            <v>Starlight Headlease Ltd</v>
          </cell>
          <cell r="S1872" t="str">
            <v>Starlight Headlease Ltd</v>
          </cell>
        </row>
        <row r="1873">
          <cell r="A1873" t="str">
            <v>SCHF I-3 Investor (2), LP</v>
          </cell>
          <cell r="E1873">
            <v>1871</v>
          </cell>
          <cell r="P1873" t="str">
            <v>Starlight Shoreditch Limited</v>
          </cell>
          <cell r="Q1873" t="str">
            <v>Starlight Shoreditch Limited</v>
          </cell>
          <cell r="S1873" t="str">
            <v>Starlight Shoreditch Limited</v>
          </cell>
        </row>
        <row r="1874">
          <cell r="A1874" t="str">
            <v>SCHF II International Debt II Holdings, LP</v>
          </cell>
          <cell r="E1874">
            <v>1872</v>
          </cell>
          <cell r="P1874" t="str">
            <v>Starlyst JVCo Lux Sarl (fka SOF-10 Starlight 15 GBP Sarl)</v>
          </cell>
          <cell r="Q1874" t="str">
            <v>Starlyst JVCo Lux Sarl (fka SOF-10 Starlight 15 GBP Sarl)</v>
          </cell>
          <cell r="S1874" t="str">
            <v>Starlyst JVCo Lux Sarl (fka SOF-10 Starlight 15 GBP Sarl)</v>
          </cell>
        </row>
        <row r="1875">
          <cell r="A1875" t="str">
            <v>SCHF II International Holdings, LP</v>
          </cell>
          <cell r="E1875">
            <v>1873</v>
          </cell>
          <cell r="P1875" t="str">
            <v>Starlyst Manchester Lux Sarl (ex SOF-10 Starlight 27 GBP sarl)</v>
          </cell>
          <cell r="Q1875" t="str">
            <v>Starlyst Manchester Lux Sarl (ex SOF-10 Starlight 27 GBP sarl)</v>
          </cell>
          <cell r="S1875" t="str">
            <v>Starlyst Manchester Lux Sarl (ex SOF-10 Starlight 27 GBP sarl)</v>
          </cell>
        </row>
        <row r="1876">
          <cell r="A1876" t="str">
            <v>SCHF II Investor I</v>
          </cell>
          <cell r="E1876">
            <v>1874</v>
          </cell>
          <cell r="P1876" t="str">
            <v>Starlyst Manchester Lux Sàrl (ex SOF-10 Starlight 27 GBP sarl)</v>
          </cell>
          <cell r="Q1876" t="str">
            <v>Starlyst Manchester Lux Sàrl (ex SOF-10 Starlight 27 GBP sarl)</v>
          </cell>
          <cell r="S1876" t="str">
            <v>Starlyst Manchester Lux Sàrl (ex SOF-10 Starlight 27 GBP sarl)</v>
          </cell>
        </row>
        <row r="1877">
          <cell r="A1877" t="str">
            <v>SCHF II U.S. Debt II Holdings, LP</v>
          </cell>
          <cell r="E1877">
            <v>1875</v>
          </cell>
          <cell r="P1877" t="str">
            <v>StarMeads I, LLC (fka StarTrans I, LLC)</v>
          </cell>
          <cell r="Q1877" t="str">
            <v>StarMeads I, LLC (fka StarTrans I, LLC)</v>
          </cell>
          <cell r="S1877" t="str">
            <v>StarMeads I, LLC (fka StarTrans I, LLC)</v>
          </cell>
        </row>
        <row r="1878">
          <cell r="A1878" t="str">
            <v>SCHF II U.S. Holdings, LP</v>
          </cell>
          <cell r="E1878">
            <v>1876</v>
          </cell>
          <cell r="P1878" t="str">
            <v>StarPersOTO M Street Partners, LLC</v>
          </cell>
          <cell r="Q1878" t="str">
            <v>StarPersOTO M Street Partners, LLC</v>
          </cell>
          <cell r="S1878" t="str">
            <v>StarPersOTO M Street Partners, LLC</v>
          </cell>
        </row>
        <row r="1879">
          <cell r="A1879" t="str">
            <v>SCHF II US Holdings GP LLC</v>
          </cell>
          <cell r="E1879">
            <v>1877</v>
          </cell>
          <cell r="P1879" t="str">
            <v>Starpoint Brazil Holdings, LP</v>
          </cell>
          <cell r="Q1879" t="str">
            <v>Starpoint Brazil Holdings, LP</v>
          </cell>
          <cell r="S1879" t="str">
            <v>Starpoint Brazil Holdings, LP</v>
          </cell>
        </row>
        <row r="1880">
          <cell r="A1880" t="str">
            <v>SCJO local activity</v>
          </cell>
          <cell r="E1880">
            <v>1878</v>
          </cell>
          <cell r="P1880" t="str">
            <v>Starpoint Holdings (Lux) BRL Sarl</v>
          </cell>
          <cell r="Q1880" t="str">
            <v>Starpoint Holdings (Lux) BRL Sarl</v>
          </cell>
          <cell r="S1880" t="str">
            <v>Starpoint Holdings (Lux) BRL Sarl</v>
          </cell>
        </row>
        <row r="1881">
          <cell r="A1881" t="str">
            <v>SCO , Washington DC Division</v>
          </cell>
          <cell r="E1881">
            <v>1879</v>
          </cell>
          <cell r="P1881" t="str">
            <v>Starpoint Investments (Lux) BRL Sarl</v>
          </cell>
          <cell r="Q1881" t="str">
            <v>Starpoint Investments (Lux) BRL Sarl</v>
          </cell>
          <cell r="S1881" t="str">
            <v>Starpoint Investments (Lux) BRL Sarl</v>
          </cell>
        </row>
        <row r="1882">
          <cell r="A1882" t="str">
            <v>SCO Division for Employees Seconded to SDL</v>
          </cell>
          <cell r="E1882">
            <v>1880</v>
          </cell>
          <cell r="P1882" t="str">
            <v>STARSOUTH FUNDINGS, LLC</v>
          </cell>
          <cell r="Q1882" t="str">
            <v>STARSOUTH FUNDINGS, LLC</v>
          </cell>
          <cell r="S1882" t="str">
            <v>STARSOUTH FUNDINGS, LLC</v>
          </cell>
        </row>
        <row r="1883">
          <cell r="A1883" t="str">
            <v>SDF II Non-US Investors GP, Inc.</v>
          </cell>
          <cell r="E1883">
            <v>1881</v>
          </cell>
          <cell r="P1883" t="str">
            <v>StarTrans Devco, LLC</v>
          </cell>
          <cell r="Q1883" t="str">
            <v>StarTrans Devco, LLC</v>
          </cell>
          <cell r="S1883" t="str">
            <v>StarTrans Devco, LLC</v>
          </cell>
        </row>
        <row r="1884">
          <cell r="A1884" t="str">
            <v>SDF II Non-US Investors Ltd.</v>
          </cell>
          <cell r="E1884">
            <v>1882</v>
          </cell>
          <cell r="P1884" t="str">
            <v>StarTrans I, Inc.</v>
          </cell>
          <cell r="Q1884" t="str">
            <v>StarTrans I, Inc.</v>
          </cell>
          <cell r="S1884" t="str">
            <v>StarTrans I, Inc.</v>
          </cell>
        </row>
        <row r="1885">
          <cell r="A1885" t="str">
            <v>SDF II Non-US Investors, LP</v>
          </cell>
          <cell r="E1885">
            <v>1883</v>
          </cell>
          <cell r="P1885" t="str">
            <v>StarTrans IH, LLC</v>
          </cell>
          <cell r="Q1885" t="str">
            <v>StarTrans IH, LLC</v>
          </cell>
          <cell r="S1885" t="str">
            <v>StarTrans IH, LLC</v>
          </cell>
        </row>
        <row r="1886">
          <cell r="A1886" t="str">
            <v>SDF II TEI-1 GP, Inc. - GP Partner of entity</v>
          </cell>
          <cell r="E1886">
            <v>1884</v>
          </cell>
          <cell r="P1886" t="str">
            <v>StarTrans II, LLC</v>
          </cell>
          <cell r="Q1886" t="str">
            <v>StarTrans II, LLC</v>
          </cell>
          <cell r="S1886" t="str">
            <v>StarTrans II, LLC</v>
          </cell>
        </row>
        <row r="1887">
          <cell r="A1887" t="str">
            <v>SDF II TEI-1, L.P.</v>
          </cell>
          <cell r="E1887">
            <v>1885</v>
          </cell>
          <cell r="P1887" t="str">
            <v>StarTrans IO, LLC</v>
          </cell>
          <cell r="Q1887" t="str">
            <v>StarTrans IO, LLC</v>
          </cell>
          <cell r="S1887" t="str">
            <v>StarTrans IO, LLC</v>
          </cell>
        </row>
        <row r="1888">
          <cell r="A1888" t="str">
            <v>SDF II TEI-2 GP, Inc. - GP Partner of entity</v>
          </cell>
          <cell r="E1888">
            <v>1886</v>
          </cell>
          <cell r="P1888" t="str">
            <v>Starwood - Santa Fe Valley Partners</v>
          </cell>
          <cell r="Q1888" t="str">
            <v>Starwood - Santa Fe Valley Partners</v>
          </cell>
          <cell r="S1888" t="str">
            <v>Starwood - Santa Fe Valley Partners</v>
          </cell>
        </row>
        <row r="1889">
          <cell r="A1889" t="str">
            <v>SDF II TEI-2, L.P.</v>
          </cell>
          <cell r="E1889">
            <v>1887</v>
          </cell>
          <cell r="P1889" t="str">
            <v>Starwood Asset Management,</v>
          </cell>
          <cell r="Q1889" t="str">
            <v>Starwood Asset Management,</v>
          </cell>
          <cell r="S1889" t="str">
            <v>Starwood Asset Management,</v>
          </cell>
        </row>
        <row r="1890">
          <cell r="A1890" t="str">
            <v>SDF II TEI-3 GP, Inc.</v>
          </cell>
          <cell r="E1890">
            <v>1888</v>
          </cell>
          <cell r="P1890" t="str">
            <v>STARWOOD BFL HOLDINGS I, LP</v>
          </cell>
          <cell r="Q1890" t="str">
            <v>STARWOOD BFL HOLDINGS I, LP</v>
          </cell>
          <cell r="S1890" t="str">
            <v>STARWOOD BFL HOLDINGS I, LP</v>
          </cell>
        </row>
        <row r="1891">
          <cell r="A1891" t="str">
            <v>SDF II TEI-3, L.P.</v>
          </cell>
          <cell r="E1891">
            <v>1889</v>
          </cell>
          <cell r="P1891" t="str">
            <v>STARWOOD BFL HOLDINGS II, LP</v>
          </cell>
          <cell r="Q1891" t="str">
            <v>STARWOOD BFL HOLDINGS II, LP</v>
          </cell>
          <cell r="S1891" t="str">
            <v>STARWOOD BFL HOLDINGS II, LP</v>
          </cell>
        </row>
        <row r="1892">
          <cell r="A1892" t="str">
            <v>SDH Co-Invest Holdings, LLC</v>
          </cell>
          <cell r="E1892">
            <v>1890</v>
          </cell>
          <cell r="P1892" t="str">
            <v>STARWOOD BFL HOLDINGS, LP</v>
          </cell>
          <cell r="Q1892" t="str">
            <v>STARWOOD BFL HOLDINGS, LP</v>
          </cell>
          <cell r="S1892" t="str">
            <v>STARWOOD BFL HOLDINGS, LP</v>
          </cell>
        </row>
        <row r="1893">
          <cell r="A1893" t="str">
            <v>SDH Holdings, LLC</v>
          </cell>
          <cell r="E1893">
            <v>1891</v>
          </cell>
          <cell r="P1893" t="str">
            <v>STARWOOD BRAZIL FUNDO DE INVESTIMENTO EM PARTICIPACOES</v>
          </cell>
          <cell r="Q1893" t="str">
            <v>STARWOOD BRAZIL FUNDO DE INVESTIMENTO EM PARTICIPACOES</v>
          </cell>
          <cell r="S1893" t="str">
            <v>STARWOOD BRAZIL FUNDO DE INVESTIMENTO EM PARTICIPACOES</v>
          </cell>
        </row>
        <row r="1894">
          <cell r="A1894" t="str">
            <v>SDL Hospitality Co-Invest Fund, LP</v>
          </cell>
          <cell r="E1894">
            <v>1892</v>
          </cell>
          <cell r="P1894" t="str">
            <v>Starwood Capital Asia Operation</v>
          </cell>
          <cell r="Q1894" t="str">
            <v>Starwood Capital Asia Operation</v>
          </cell>
          <cell r="S1894" t="str">
            <v>Starwood Capital Asia Operation</v>
          </cell>
        </row>
        <row r="1895">
          <cell r="A1895" t="str">
            <v>SDL Hospitality Co-Invest Management, LLC</v>
          </cell>
          <cell r="E1895">
            <v>1893</v>
          </cell>
          <cell r="P1895" t="str">
            <v>Starwood Capital Do Brasil Participacoes</v>
          </cell>
          <cell r="Q1895" t="str">
            <v>Starwood Capital Do Brasil Participacoes</v>
          </cell>
          <cell r="S1895" t="str">
            <v>Starwood Capital Do Brasil Participacoes</v>
          </cell>
        </row>
        <row r="1896">
          <cell r="A1896" t="str">
            <v>SDL Investment 1</v>
          </cell>
          <cell r="E1896">
            <v>1894</v>
          </cell>
          <cell r="P1896" t="str">
            <v>Starwood Capital Europe Advisors LLP</v>
          </cell>
          <cell r="Q1896" t="str">
            <v>Starwood Capital Europe Advisors LLP</v>
          </cell>
          <cell r="S1896" t="str">
            <v>Starwood Capital Europe Advisors LLP</v>
          </cell>
        </row>
        <row r="1897">
          <cell r="A1897" t="str">
            <v>SDL SOF-VII Co-Invest Fund, LP</v>
          </cell>
          <cell r="E1897">
            <v>1895</v>
          </cell>
          <cell r="P1897" t="str">
            <v>Starwood Capital Europe Limited</v>
          </cell>
          <cell r="Q1897" t="str">
            <v>Starwood Capital Europe Limited</v>
          </cell>
          <cell r="S1897" t="str">
            <v>Starwood Capital Europe Limited</v>
          </cell>
        </row>
        <row r="1898">
          <cell r="A1898" t="str">
            <v>SDL SOF-VII Co-Invest Management, LLC</v>
          </cell>
          <cell r="E1898">
            <v>1896</v>
          </cell>
          <cell r="P1898" t="str">
            <v>Starwood Capital Europe, LLC</v>
          </cell>
          <cell r="Q1898" t="str">
            <v>Starwood Capital Europe, LLC</v>
          </cell>
          <cell r="S1898" t="str">
            <v>Starwood Capital Europe, LLC</v>
          </cell>
        </row>
        <row r="1899">
          <cell r="A1899" t="str">
            <v>SEA 104 Court East GP, LLC</v>
          </cell>
          <cell r="E1899">
            <v>1897</v>
          </cell>
          <cell r="P1899" t="str">
            <v>STARWOOD CAPITAL GROUP BRAZIL CO-INVEST GP, LLC</v>
          </cell>
          <cell r="Q1899" t="str">
            <v>STARWOOD CAPITAL GROUP BRAZIL CO-INVEST GP, LLC</v>
          </cell>
          <cell r="S1899" t="str">
            <v>STARWOOD CAPITAL GROUP BRAZIL CO-INVEST GP, LLC</v>
          </cell>
        </row>
        <row r="1900">
          <cell r="A1900" t="str">
            <v>SEA 104 Court East, LP</v>
          </cell>
          <cell r="E1900">
            <v>1898</v>
          </cell>
          <cell r="P1900" t="str">
            <v>Starwood Capital Group European Sarl</v>
          </cell>
          <cell r="Q1900" t="str">
            <v>Starwood Capital Group European Sarl</v>
          </cell>
          <cell r="S1900" t="str">
            <v>Starwood Capital Group European Sarl</v>
          </cell>
        </row>
        <row r="1901">
          <cell r="A1901" t="str">
            <v>SEA 1800 Sydney Avenue GP, LLC</v>
          </cell>
          <cell r="E1901">
            <v>1899</v>
          </cell>
          <cell r="P1901" t="str">
            <v>Starwood Capital Group Global II, LP</v>
          </cell>
          <cell r="Q1901" t="str">
            <v>Starwood Capital Group Global II, LP</v>
          </cell>
          <cell r="S1901" t="str">
            <v>Starwood Capital Group Global II, LP</v>
          </cell>
        </row>
        <row r="1902">
          <cell r="A1902" t="str">
            <v>SEA 1800 Sydney Avenue, LP</v>
          </cell>
          <cell r="E1902">
            <v>1900</v>
          </cell>
          <cell r="P1902" t="str">
            <v>Starwood Capital Group Global LP</v>
          </cell>
          <cell r="Q1902" t="str">
            <v>Starwood Capital Group Global LP</v>
          </cell>
          <cell r="S1902" t="str">
            <v>Starwood Capital Group Global LP</v>
          </cell>
        </row>
        <row r="1903">
          <cell r="A1903" t="str">
            <v>Sedgebrook Hall Properties Limited</v>
          </cell>
          <cell r="E1903">
            <v>1901</v>
          </cell>
          <cell r="P1903" t="str">
            <v>STARWOOD CAPITAL GROUP GLOBAL, LLC</v>
          </cell>
          <cell r="Q1903" t="str">
            <v>STARWOOD CAPITAL GROUP GLOBAL, LLC</v>
          </cell>
          <cell r="S1903" t="str">
            <v>STARWOOD CAPITAL GROUP GLOBAL, LLC</v>
          </cell>
        </row>
        <row r="1904">
          <cell r="A1904" t="str">
            <v>Sedona Bridgecreek, L.P.</v>
          </cell>
          <cell r="E1904">
            <v>1902</v>
          </cell>
          <cell r="P1904" t="str">
            <v>Starwood Capital Group Global, LP</v>
          </cell>
          <cell r="Q1904" t="str">
            <v>Starwood Capital Group Global, LP</v>
          </cell>
          <cell r="S1904" t="str">
            <v>Starwood Capital Group Global, LP</v>
          </cell>
        </row>
        <row r="1905">
          <cell r="A1905" t="str">
            <v>SEG Berlin 1603 Holdings, Inc.</v>
          </cell>
          <cell r="E1905">
            <v>1903</v>
          </cell>
          <cell r="P1905" t="str">
            <v>Starwood Capital Group I, LP</v>
          </cell>
          <cell r="Q1905" t="str">
            <v>Starwood Capital Group I, LP</v>
          </cell>
          <cell r="S1905" t="str">
            <v>Starwood Capital Group I, LP</v>
          </cell>
        </row>
        <row r="1906">
          <cell r="A1906" t="str">
            <v>SEG Berlin 1603, LLC</v>
          </cell>
          <cell r="E1906">
            <v>1904</v>
          </cell>
          <cell r="P1906" t="str">
            <v>Starwood Capital Group Management II</v>
          </cell>
          <cell r="Q1906" t="str">
            <v>Starwood Capital Group Management II</v>
          </cell>
          <cell r="S1906" t="str">
            <v>Starwood Capital Group Management II</v>
          </cell>
        </row>
        <row r="1907">
          <cell r="A1907" t="str">
            <v>SEG Berlin Holdings, Inc.</v>
          </cell>
          <cell r="E1907">
            <v>1905</v>
          </cell>
          <cell r="P1907" t="str">
            <v>Starwood Capital Group Management III</v>
          </cell>
          <cell r="Q1907" t="str">
            <v>Starwood Capital Group Management III</v>
          </cell>
          <cell r="S1907" t="str">
            <v>Starwood Capital Group Management III</v>
          </cell>
        </row>
        <row r="1908">
          <cell r="A1908" t="str">
            <v>SEG Berlin Master, Inc.</v>
          </cell>
          <cell r="E1908">
            <v>1906</v>
          </cell>
          <cell r="P1908" t="str">
            <v>Starwood Capital Group Management, LLC</v>
          </cell>
          <cell r="Q1908" t="str">
            <v>Starwood Capital Group Management, LLC</v>
          </cell>
          <cell r="S1908" t="str">
            <v>Starwood Capital Group Management, LLC</v>
          </cell>
        </row>
        <row r="1909">
          <cell r="A1909" t="str">
            <v>SEG JBMDL Investor A, L.L.C.</v>
          </cell>
          <cell r="E1909">
            <v>1907</v>
          </cell>
          <cell r="P1909" t="str">
            <v>Starwood Capital Group, GP, Corp</v>
          </cell>
          <cell r="Q1909" t="str">
            <v>Starwood Capital Group, GP, Corp</v>
          </cell>
          <cell r="S1909" t="str">
            <v>Starwood Capital Group, GP, Corp</v>
          </cell>
        </row>
        <row r="1910">
          <cell r="A1910" t="str">
            <v>SEG JBMDL Investor B, LLC</v>
          </cell>
          <cell r="E1910">
            <v>1908</v>
          </cell>
          <cell r="P1910" t="str">
            <v>Starwood Capital Group, LLC</v>
          </cell>
          <cell r="Q1910" t="str">
            <v>Starwood Capital Group, LLC</v>
          </cell>
          <cell r="S1910" t="str">
            <v>Starwood Capital Group, LLC</v>
          </cell>
        </row>
        <row r="1911">
          <cell r="A1911" t="str">
            <v>SEI Co-Invest Management-II LLC</v>
          </cell>
          <cell r="E1911">
            <v>1909</v>
          </cell>
          <cell r="P1911" t="str">
            <v>Starwood Capital Hospitality Fund I-1 Investment, Inc.</v>
          </cell>
          <cell r="Q1911" t="str">
            <v>Starwood Capital Hospitality Fund I-1 Investment, Inc.</v>
          </cell>
          <cell r="S1911" t="str">
            <v>Starwood Capital Hospitality Fund I-1 Investment, Inc.</v>
          </cell>
        </row>
        <row r="1912">
          <cell r="A1912" t="str">
            <v>SEI Co-Invest Management-II LLC - Carry</v>
          </cell>
          <cell r="E1912">
            <v>1910</v>
          </cell>
          <cell r="P1912" t="str">
            <v>Starwood Capital Hospitality Fund I-1, LP</v>
          </cell>
          <cell r="Q1912" t="str">
            <v>Starwood Capital Hospitality Fund I-1, LP</v>
          </cell>
          <cell r="S1912" t="str">
            <v>Starwood Capital Hospitality Fund I-1, LP</v>
          </cell>
        </row>
        <row r="1913">
          <cell r="A1913" t="str">
            <v>SEI III Investors GP, LLC</v>
          </cell>
          <cell r="E1913">
            <v>1911</v>
          </cell>
          <cell r="P1913" t="str">
            <v>STARWOOD CAPITAL HOSPITALITY FUND I-2, LP</v>
          </cell>
          <cell r="Q1913" t="str">
            <v>STARWOOD CAPITAL HOSPITALITY FUND I-2, LP</v>
          </cell>
          <cell r="S1913" t="str">
            <v>STARWOOD CAPITAL HOSPITALITY FUND I-2, LP</v>
          </cell>
        </row>
        <row r="1914">
          <cell r="A1914" t="str">
            <v>SEI III Non-US Investors GP, LP</v>
          </cell>
          <cell r="E1914">
            <v>1912</v>
          </cell>
          <cell r="P1914" t="str">
            <v>Starwood Capital Hospitality Fund I-3, LP</v>
          </cell>
          <cell r="Q1914" t="str">
            <v>Starwood Capital Hospitality Fund I-3, LP</v>
          </cell>
          <cell r="S1914" t="str">
            <v>Starwood Capital Hospitality Fund I-3, LP</v>
          </cell>
        </row>
        <row r="1915">
          <cell r="A1915" t="str">
            <v>SEI III Related Entity, LP</v>
          </cell>
          <cell r="E1915">
            <v>1913</v>
          </cell>
          <cell r="P1915" t="str">
            <v>Starwood Capital Hospitality Fund II Global, LP</v>
          </cell>
          <cell r="Q1915" t="str">
            <v>Starwood Capital Hospitality Fund II Global, LP</v>
          </cell>
          <cell r="S1915" t="str">
            <v>Starwood Capital Hospitality Fund II Global, LP</v>
          </cell>
        </row>
        <row r="1916">
          <cell r="A1916" t="str">
            <v>SEI Investors III, LP</v>
          </cell>
          <cell r="E1916">
            <v>1914</v>
          </cell>
          <cell r="P1916" t="str">
            <v>Starwood Capital Hospitality Fund II International, LP</v>
          </cell>
          <cell r="Q1916" t="str">
            <v>Starwood Capital Hospitality Fund II International, LP</v>
          </cell>
          <cell r="S1916" t="str">
            <v>Starwood Capital Hospitality Fund II International, LP</v>
          </cell>
        </row>
        <row r="1917">
          <cell r="A1917" t="str">
            <v>SEI Investors, LP</v>
          </cell>
          <cell r="E1917">
            <v>1915</v>
          </cell>
          <cell r="P1917" t="str">
            <v>Starwood Capital Hospitality Fund II Investment Inc.</v>
          </cell>
          <cell r="Q1917" t="str">
            <v>Starwood Capital Hospitality Fund II Investment Inc.</v>
          </cell>
          <cell r="S1917" t="str">
            <v>Starwood Capital Hospitality Fund II Investment Inc.</v>
          </cell>
        </row>
        <row r="1918">
          <cell r="A1918" t="str">
            <v>SEI Investors, LP - Carry</v>
          </cell>
          <cell r="E1918">
            <v>1916</v>
          </cell>
          <cell r="P1918" t="str">
            <v>Starwood Capital Hospitality Fund II US, LP</v>
          </cell>
          <cell r="Q1918" t="str">
            <v>Starwood Capital Hospitality Fund II US, LP</v>
          </cell>
          <cell r="S1918" t="str">
            <v>Starwood Capital Hospitality Fund II US, LP</v>
          </cell>
        </row>
        <row r="1919">
          <cell r="A1919" t="str">
            <v>SEI Investors, LP - Waiver</v>
          </cell>
          <cell r="E1919">
            <v>1917</v>
          </cell>
          <cell r="P1919" t="str">
            <v>Starwood Capital Hospitality Fund II-J Investor, Inc.</v>
          </cell>
          <cell r="Q1919" t="str">
            <v>Starwood Capital Hospitality Fund II-J Investor, Inc.</v>
          </cell>
          <cell r="S1919" t="str">
            <v>Starwood Capital Hospitality Fund II-J Investor, Inc.</v>
          </cell>
        </row>
        <row r="1920">
          <cell r="A1920" t="str">
            <v>SEI Management Holdings, LLC</v>
          </cell>
          <cell r="E1920">
            <v>1918</v>
          </cell>
          <cell r="P1920" t="str">
            <v>Starwood Capital India Advisors</v>
          </cell>
          <cell r="Q1920" t="str">
            <v>Starwood Capital India Advisors</v>
          </cell>
          <cell r="S1920" t="str">
            <v>Starwood Capital India Advisors</v>
          </cell>
        </row>
        <row r="1921">
          <cell r="A1921" t="str">
            <v>SEI Management, L.P. (LP Portion)</v>
          </cell>
          <cell r="E1921">
            <v>1919</v>
          </cell>
          <cell r="P1921" t="str">
            <v>Starwood Capital India Advisors Private Limited</v>
          </cell>
          <cell r="Q1921" t="str">
            <v>Starwood Capital India Advisors Private Limited</v>
          </cell>
          <cell r="S1921" t="str">
            <v>Starwood Capital India Advisors Private Limited</v>
          </cell>
        </row>
        <row r="1922">
          <cell r="A1922" t="str">
            <v>SEI Management, L.P. (Starwood GP)</v>
          </cell>
          <cell r="E1922">
            <v>1920</v>
          </cell>
          <cell r="P1922" t="str">
            <v>Starwood Capital Japan Operation</v>
          </cell>
          <cell r="Q1922" t="str">
            <v>Starwood Capital Japan Operation</v>
          </cell>
          <cell r="S1922" t="str">
            <v>Starwood Capital Japan Operation</v>
          </cell>
        </row>
        <row r="1923">
          <cell r="A1923" t="str">
            <v>SEI MANAGEMENT-II, LP</v>
          </cell>
          <cell r="E1923">
            <v>1921</v>
          </cell>
          <cell r="P1923" t="str">
            <v>Starwood Capital Operations</v>
          </cell>
          <cell r="Q1923" t="str">
            <v>Starwood Capital Operations</v>
          </cell>
          <cell r="S1923" t="str">
            <v>Starwood Capital Operations</v>
          </cell>
        </row>
        <row r="1924">
          <cell r="A1924" t="str">
            <v>SEI Management-III, LP</v>
          </cell>
          <cell r="E1924">
            <v>1922</v>
          </cell>
          <cell r="P1924" t="str">
            <v>Starwood Capital UK Sarl</v>
          </cell>
          <cell r="Q1924" t="str">
            <v>Starwood Capital UK Sarl</v>
          </cell>
          <cell r="S1924" t="str">
            <v>Starwood Capital UK Sarl</v>
          </cell>
        </row>
        <row r="1925">
          <cell r="A1925" t="str">
            <v>SEI RELATED ENTITY, LP</v>
          </cell>
          <cell r="E1925">
            <v>1923</v>
          </cell>
          <cell r="P1925" t="str">
            <v>Starwood Capital, LLC</v>
          </cell>
          <cell r="Q1925" t="str">
            <v>Starwood Capital, LLC</v>
          </cell>
          <cell r="S1925" t="str">
            <v>Starwood Capital, LLC</v>
          </cell>
        </row>
        <row r="1926">
          <cell r="A1926" t="str">
            <v>SEI-II Management Canada, ULC</v>
          </cell>
          <cell r="E1926">
            <v>1924</v>
          </cell>
          <cell r="P1926" t="str">
            <v>Starwood Caxias Central Park Investimentos e Participacoes Ltda</v>
          </cell>
          <cell r="Q1926" t="str">
            <v>Starwood Caxias Central Park Investimentos e Participacoes Ltda</v>
          </cell>
          <cell r="S1926" t="str">
            <v>Starwood Caxias Central Park Investimentos e Participacoes Ltda</v>
          </cell>
        </row>
        <row r="1927">
          <cell r="A1927" t="str">
            <v>SEIF Co-Invest Generation Holdings, LLC</v>
          </cell>
          <cell r="E1927">
            <v>1925</v>
          </cell>
          <cell r="P1927" t="str">
            <v>Starwood Construction Management, LLC</v>
          </cell>
          <cell r="Q1927" t="str">
            <v>Starwood Construction Management, LLC</v>
          </cell>
          <cell r="S1927" t="str">
            <v>Starwood Construction Management, LLC</v>
          </cell>
        </row>
        <row r="1928">
          <cell r="A1928" t="str">
            <v>SEIF I Generation Investmant-A, Inc.</v>
          </cell>
          <cell r="E1928">
            <v>1926</v>
          </cell>
          <cell r="P1928" t="str">
            <v>Starwood CPG Operations, LLC</v>
          </cell>
          <cell r="Q1928" t="str">
            <v>Starwood CPG Operations, LLC</v>
          </cell>
          <cell r="S1928" t="str">
            <v>Starwood CPG Operations, LLC</v>
          </cell>
        </row>
        <row r="1929">
          <cell r="A1929" t="str">
            <v>SEIF I Miscellaneous Investment-C, Inc.</v>
          </cell>
          <cell r="E1929">
            <v>1927</v>
          </cell>
          <cell r="P1929" t="str">
            <v>Starwood Debt Fund II, LP</v>
          </cell>
          <cell r="Q1929" t="str">
            <v>Starwood Debt Fund II, LP</v>
          </cell>
          <cell r="S1929" t="str">
            <v>Starwood Debt Fund II, LP</v>
          </cell>
        </row>
        <row r="1930">
          <cell r="A1930" t="str">
            <v>SEIF I Transmission Investment-B, Inc.</v>
          </cell>
          <cell r="E1930">
            <v>1928</v>
          </cell>
          <cell r="P1930" t="str">
            <v>Starwood Debt Fund II-U, L.P.</v>
          </cell>
          <cell r="Q1930" t="str">
            <v>Starwood Debt Fund II-U, L.P.</v>
          </cell>
          <cell r="S1930" t="str">
            <v>Starwood Debt Fund II-U, L.P.</v>
          </cell>
        </row>
        <row r="1931">
          <cell r="A1931" t="str">
            <v>SEIF II Co-Invest FF LLC</v>
          </cell>
          <cell r="E1931">
            <v>1929</v>
          </cell>
          <cell r="P1931" t="str">
            <v>Starwood Debt Fund II-U, LP</v>
          </cell>
          <cell r="Q1931" t="str">
            <v>Starwood Debt Fund II-U, LP</v>
          </cell>
          <cell r="S1931" t="str">
            <v>Starwood Debt Fund II-U, LP</v>
          </cell>
        </row>
        <row r="1932">
          <cell r="A1932" t="str">
            <v>SEIF II Co-Invest K LP</v>
          </cell>
          <cell r="E1932">
            <v>1930</v>
          </cell>
          <cell r="P1932" t="str">
            <v>Starwood Debt II Management, LP</v>
          </cell>
          <cell r="Q1932" t="str">
            <v>Starwood Debt II Management, LP</v>
          </cell>
          <cell r="S1932" t="str">
            <v>Starwood Debt II Management, LP</v>
          </cell>
        </row>
        <row r="1933">
          <cell r="A1933" t="str">
            <v>SEIF II Co-Investor 2 LLC</v>
          </cell>
          <cell r="E1933">
            <v>1931</v>
          </cell>
          <cell r="P1933" t="str">
            <v>Starwood Development</v>
          </cell>
          <cell r="Q1933" t="str">
            <v>Starwood Development</v>
          </cell>
          <cell r="S1933" t="str">
            <v>Starwood Development</v>
          </cell>
        </row>
        <row r="1934">
          <cell r="A1934" t="str">
            <v>SEIF II Corporate Holdings Lux Sarl</v>
          </cell>
          <cell r="E1934">
            <v>1932</v>
          </cell>
          <cell r="P1934" t="str">
            <v>Starwood Distressed Opportunity Fund IX Global, LP</v>
          </cell>
          <cell r="Q1934" t="str">
            <v>Starwood Distressed Opportunity Fund IX Global, LP</v>
          </cell>
          <cell r="S1934" t="str">
            <v>Starwood Distressed Opportunity Fund IX Global, LP</v>
          </cell>
        </row>
        <row r="1935">
          <cell r="A1935" t="str">
            <v>SEIF II Corporate Investments Lux Sarl</v>
          </cell>
          <cell r="E1935">
            <v>1933</v>
          </cell>
          <cell r="P1935" t="str">
            <v>Starwood Distressed Opportunity Fund IX-1 International, LP</v>
          </cell>
          <cell r="Q1935" t="str">
            <v>Starwood Distressed Opportunity Fund IX-1 International, LP</v>
          </cell>
          <cell r="S1935" t="str">
            <v>Starwood Distressed Opportunity Fund IX-1 International, LP</v>
          </cell>
        </row>
        <row r="1936">
          <cell r="A1936" t="str">
            <v>SEIF II Holdings Lux Sarl</v>
          </cell>
          <cell r="E1936">
            <v>1934</v>
          </cell>
          <cell r="P1936" t="str">
            <v>Starwood Distressed Opportunity Fund IX-1 U.S., LP</v>
          </cell>
          <cell r="Q1936" t="str">
            <v>Starwood Distressed Opportunity Fund IX-1 U.S., LP</v>
          </cell>
          <cell r="S1936" t="str">
            <v>Starwood Distressed Opportunity Fund IX-1 U.S., LP</v>
          </cell>
        </row>
        <row r="1937">
          <cell r="A1937" t="str">
            <v>SEIF II Investments Lux Sarl</v>
          </cell>
          <cell r="E1937">
            <v>1935</v>
          </cell>
          <cell r="P1937" t="str">
            <v>Starwood Embu das Artes Empreendimentos Imobiliarios SPE Ltda</v>
          </cell>
          <cell r="Q1937" t="str">
            <v>Starwood Embu das Artes Empreendimentos Imobiliarios SPE Ltda</v>
          </cell>
          <cell r="S1937" t="str">
            <v>Starwood Embu das Artes Empreendimentos Imobiliarios SPE Ltda</v>
          </cell>
        </row>
        <row r="1938">
          <cell r="A1938" t="str">
            <v>SEIF II Texas Wind Co-Invest Holdings LP</v>
          </cell>
          <cell r="E1938">
            <v>1936</v>
          </cell>
          <cell r="P1938" t="str">
            <v>Starwood Energy Fixed Income I, LLC</v>
          </cell>
          <cell r="Q1938" t="str">
            <v>Starwood Energy Fixed Income I, LLC</v>
          </cell>
          <cell r="S1938" t="str">
            <v>Starwood Energy Fixed Income I, LLC</v>
          </cell>
        </row>
        <row r="1939">
          <cell r="A1939" t="str">
            <v>SEIF II US Partnership Holdings III, LLC</v>
          </cell>
          <cell r="E1939">
            <v>1937</v>
          </cell>
          <cell r="P1939" t="str">
            <v>Starwood Energy GREC Investments, LLC</v>
          </cell>
          <cell r="Q1939" t="str">
            <v>Starwood Energy GREC Investments, LLC</v>
          </cell>
          <cell r="S1939" t="str">
            <v>Starwood Energy GREC Investments, LLC</v>
          </cell>
        </row>
        <row r="1940">
          <cell r="A1940" t="str">
            <v>SEIF II US Partnership Holdings IV, LLC</v>
          </cell>
          <cell r="E1940">
            <v>1938</v>
          </cell>
          <cell r="P1940" t="str">
            <v>Starwood Energy Group Global, LLC</v>
          </cell>
          <cell r="Q1940" t="str">
            <v>Starwood Energy Group Global, LLC</v>
          </cell>
          <cell r="S1940" t="str">
            <v>Starwood Energy Group Global, LLC</v>
          </cell>
        </row>
        <row r="1941">
          <cell r="A1941" t="str">
            <v>SEIF III Canada Investors GP, ULC</v>
          </cell>
          <cell r="E1941">
            <v>1939</v>
          </cell>
          <cell r="P1941" t="str">
            <v>Starwood Energy Hudson Investors, LP</v>
          </cell>
          <cell r="Q1941" t="str">
            <v>Starwood Energy Hudson Investors, LP</v>
          </cell>
          <cell r="S1941" t="str">
            <v>Starwood Energy Hudson Investors, LP</v>
          </cell>
        </row>
        <row r="1942">
          <cell r="A1942" t="str">
            <v>SEIF-II TE INVESTOR, LLC</v>
          </cell>
          <cell r="E1942">
            <v>1940</v>
          </cell>
          <cell r="P1942" t="str">
            <v>Starwood Energy Infrastructure Co-Invest Fund, LP</v>
          </cell>
          <cell r="Q1942" t="str">
            <v>Starwood Energy Infrastructure Co-Invest Fund, LP</v>
          </cell>
          <cell r="S1942" t="str">
            <v>Starwood Energy Infrastructure Co-Invest Fund, LP</v>
          </cell>
        </row>
        <row r="1943">
          <cell r="A1943" t="str">
            <v>SEIF-II US CORPORATE HOLDINGS GP, LLC</v>
          </cell>
          <cell r="E1943">
            <v>1941</v>
          </cell>
          <cell r="P1943" t="str">
            <v>STARWOOD ENERGY INFRASTRUCTURE FUND II CANADA, LP</v>
          </cell>
          <cell r="Q1943" t="str">
            <v>STARWOOD ENERGY INFRASTRUCTURE FUND II CANADA, LP</v>
          </cell>
          <cell r="S1943" t="str">
            <v>STARWOOD ENERGY INFRASTRUCTURE FUND II CANADA, LP</v>
          </cell>
        </row>
        <row r="1944">
          <cell r="A1944" t="str">
            <v>SEIF-II US CORPORATE HOLDINGS, LP</v>
          </cell>
          <cell r="E1944">
            <v>1942</v>
          </cell>
          <cell r="P1944" t="str">
            <v>STARWOOD ENERGY INFRASTRUCTURE FUND II GLOBAL, LP</v>
          </cell>
          <cell r="Q1944" t="str">
            <v>STARWOOD ENERGY INFRASTRUCTURE FUND II GLOBAL, LP</v>
          </cell>
          <cell r="S1944" t="str">
            <v>STARWOOD ENERGY INFRASTRUCTURE FUND II GLOBAL, LP</v>
          </cell>
        </row>
        <row r="1945">
          <cell r="A1945" t="str">
            <v>SEIF-II US PARTNERSHIP HOLDINGS GP, LLC</v>
          </cell>
          <cell r="E1945">
            <v>1943</v>
          </cell>
          <cell r="P1945" t="str">
            <v>STARWOOD ENERGY INFRASTRUCTURE FUND II INT'L, LP</v>
          </cell>
          <cell r="Q1945" t="str">
            <v>STARWOOD ENERGY INFRASTRUCTURE FUND II INT'L, LP</v>
          </cell>
          <cell r="S1945" t="str">
            <v>STARWOOD ENERGY INFRASTRUCTURE FUND II INT'L, LP</v>
          </cell>
        </row>
        <row r="1946">
          <cell r="A1946" t="str">
            <v>SEIF-II US Partnership Holdings II, LLC</v>
          </cell>
          <cell r="E1946">
            <v>1944</v>
          </cell>
          <cell r="P1946" t="str">
            <v>STARWOOD ENERGY INFRASTRUCTURE FUND II INVESTOR, LLC</v>
          </cell>
          <cell r="Q1946" t="str">
            <v>STARWOOD ENERGY INFRASTRUCTURE FUND II INVESTOR, LLC</v>
          </cell>
          <cell r="S1946" t="str">
            <v>STARWOOD ENERGY INFRASTRUCTURE FUND II INVESTOR, LLC</v>
          </cell>
        </row>
        <row r="1947">
          <cell r="A1947" t="str">
            <v>SEIF-II US PARTNERSHIP HOLDINGS, LP</v>
          </cell>
          <cell r="E1947">
            <v>1945</v>
          </cell>
          <cell r="P1947" t="str">
            <v>STARWOOD ENERGY INFRASTRUCTURE FUND II TE, LP</v>
          </cell>
          <cell r="Q1947" t="str">
            <v>STARWOOD ENERGY INFRASTRUCTURE FUND II TE, LP</v>
          </cell>
          <cell r="S1947" t="str">
            <v>STARWOOD ENERGY INFRASTRUCTURE FUND II TE, LP</v>
          </cell>
        </row>
        <row r="1948">
          <cell r="A1948" t="str">
            <v>SEIF/Co-Invest Miscellaneous Power Holdings, LLC</v>
          </cell>
          <cell r="E1948">
            <v>1946</v>
          </cell>
          <cell r="P1948" t="str">
            <v>STARWOOD ENERGY INFRASTRUCTURE FUND II US ALTERNATIVE, LP</v>
          </cell>
          <cell r="Q1948" t="str">
            <v>STARWOOD ENERGY INFRASTRUCTURE FUND II US ALTERNATIVE, LP</v>
          </cell>
          <cell r="S1948" t="str">
            <v>STARWOOD ENERGY INFRASTRUCTURE FUND II US ALTERNATIVE, LP</v>
          </cell>
        </row>
        <row r="1949">
          <cell r="A1949" t="str">
            <v>SEIF/Co-Invest Transmission Holdings, LLC</v>
          </cell>
          <cell r="E1949">
            <v>1947</v>
          </cell>
          <cell r="P1949" t="str">
            <v>STARWOOD ENERGY INFRASTRUCTURE FUND II US, LP</v>
          </cell>
          <cell r="Q1949" t="str">
            <v>STARWOOD ENERGY INFRASTRUCTURE FUND II US, LP</v>
          </cell>
          <cell r="S1949" t="str">
            <v>STARWOOD ENERGY INFRASTRUCTURE FUND II US, LP</v>
          </cell>
        </row>
        <row r="1950">
          <cell r="A1950" t="str">
            <v>Seton Hall University</v>
          </cell>
          <cell r="E1950">
            <v>1948</v>
          </cell>
          <cell r="P1950" t="str">
            <v>Starwood Energy Infrastructure Fund, LP</v>
          </cell>
          <cell r="Q1950" t="str">
            <v>Starwood Energy Infrastructure Fund, LP</v>
          </cell>
          <cell r="S1950" t="str">
            <v>Starwood Energy Infrastructure Fund, LP</v>
          </cell>
        </row>
        <row r="1951">
          <cell r="A1951" t="str">
            <v>SFIP Limited Partnership</v>
          </cell>
          <cell r="E1951">
            <v>1949</v>
          </cell>
          <cell r="P1951" t="str">
            <v>Starwood Energy Investors III, LLC</v>
          </cell>
          <cell r="Q1951" t="str">
            <v>Starwood Energy Investors III, LLC</v>
          </cell>
          <cell r="S1951" t="str">
            <v>Starwood Energy Investors III, LLC</v>
          </cell>
        </row>
        <row r="1952">
          <cell r="A1952" t="str">
            <v>SG Property Owner GP, LLC</v>
          </cell>
          <cell r="E1952">
            <v>1950</v>
          </cell>
          <cell r="P1952" t="str">
            <v>Starwood Energy Investors IV, LLC</v>
          </cell>
          <cell r="Q1952" t="str">
            <v>Starwood Energy Investors IV, LLC</v>
          </cell>
          <cell r="S1952" t="str">
            <v>Starwood Energy Investors IV, LLC</v>
          </cell>
        </row>
        <row r="1953">
          <cell r="A1953" t="str">
            <v>SG Property Owner, LP</v>
          </cell>
          <cell r="E1953">
            <v>1951</v>
          </cell>
          <cell r="P1953" t="str">
            <v>Starwood Energy Investors, LLC</v>
          </cell>
          <cell r="Q1953" t="str">
            <v>Starwood Energy Investors, LLC</v>
          </cell>
          <cell r="S1953" t="str">
            <v>Starwood Energy Investors, LLC</v>
          </cell>
        </row>
        <row r="1954">
          <cell r="A1954" t="str">
            <v>SG Ventures, LP</v>
          </cell>
          <cell r="E1954">
            <v>1952</v>
          </cell>
          <cell r="P1954" t="str">
            <v>Starwood Energy Management, LLC</v>
          </cell>
          <cell r="Q1954" t="str">
            <v>Starwood Energy Management, LLC</v>
          </cell>
          <cell r="S1954" t="str">
            <v>Starwood Energy Management, LLC</v>
          </cell>
        </row>
        <row r="1955">
          <cell r="A1955" t="str">
            <v>SGF/GOLF MANAGEMENT I, L.L.C. C/O STARWOOD CAPITAL GROUP</v>
          </cell>
          <cell r="E1955">
            <v>1953</v>
          </cell>
          <cell r="P1955" t="str">
            <v>Starwood Energy SSM Holdings Sarl</v>
          </cell>
          <cell r="Q1955" t="str">
            <v>Starwood Energy SSM Holdings Sarl</v>
          </cell>
          <cell r="S1955" t="str">
            <v>Starwood Energy SSM Holdings Sarl</v>
          </cell>
        </row>
        <row r="1956">
          <cell r="A1956" t="str">
            <v>SH Group International, LP</v>
          </cell>
          <cell r="E1956">
            <v>1954</v>
          </cell>
          <cell r="P1956" t="str">
            <v>Starwood Energy SSM Investments Sarl</v>
          </cell>
          <cell r="Q1956" t="str">
            <v>Starwood Energy SSM Investments Sarl</v>
          </cell>
          <cell r="S1956" t="str">
            <v>Starwood Energy SSM Investments Sarl</v>
          </cell>
        </row>
        <row r="1957">
          <cell r="A1957" t="str">
            <v>Shadowbluff</v>
          </cell>
          <cell r="E1957">
            <v>1955</v>
          </cell>
          <cell r="P1957" t="str">
            <v>Starwood F&amp;S LLC</v>
          </cell>
          <cell r="Q1957" t="str">
            <v>Starwood F&amp;S LLC</v>
          </cell>
          <cell r="S1957" t="str">
            <v>Starwood F&amp;S LLC</v>
          </cell>
        </row>
        <row r="1958">
          <cell r="A1958" t="str">
            <v>Sheldon Investments Sp. Zoo</v>
          </cell>
          <cell r="E1958">
            <v>1956</v>
          </cell>
          <cell r="P1958" t="str">
            <v>Starwood FE Holdings, LLC</v>
          </cell>
          <cell r="Q1958" t="str">
            <v>Starwood FE Holdings, LLC</v>
          </cell>
          <cell r="S1958" t="str">
            <v>Starwood FE Holdings, LLC</v>
          </cell>
        </row>
        <row r="1959">
          <cell r="A1959" t="str">
            <v>Shelford Investments sp zoo</v>
          </cell>
          <cell r="E1959">
            <v>1957</v>
          </cell>
          <cell r="P1959" t="str">
            <v>Starwood Funds GP, LLC</v>
          </cell>
          <cell r="Q1959" t="str">
            <v>Starwood Funds GP, LLC</v>
          </cell>
          <cell r="S1959" t="str">
            <v>Starwood Funds GP, LLC</v>
          </cell>
        </row>
        <row r="1960">
          <cell r="A1960" t="str">
            <v>SHG SCG III Propco Holdings GP, L.L.C.</v>
          </cell>
          <cell r="E1960">
            <v>1958</v>
          </cell>
          <cell r="P1960" t="str">
            <v>Starwood Germany Sarl</v>
          </cell>
          <cell r="Q1960" t="str">
            <v>Starwood Germany Sarl</v>
          </cell>
          <cell r="S1960" t="str">
            <v>Starwood Germany Sarl</v>
          </cell>
        </row>
        <row r="1961">
          <cell r="A1961" t="str">
            <v>SHG SCG III Propco Holdings, L.P.</v>
          </cell>
          <cell r="E1961">
            <v>1959</v>
          </cell>
          <cell r="P1961" t="str">
            <v>Starwood Global Opportunity Fund VI-A  Group Trust c/o Greatbanc Trust</v>
          </cell>
          <cell r="Q1961" t="str">
            <v>Starwood Global Opportunity Fund VI-A  Group Trust c/o Greatbanc Trust</v>
          </cell>
          <cell r="S1961" t="str">
            <v>Starwood Global Opportunity Fund VI-A  Group Trust c/o Greatbanc Trust</v>
          </cell>
        </row>
        <row r="1962">
          <cell r="A1962" t="str">
            <v>SHG SCG III Opco Holdings GP, L.L.C.</v>
          </cell>
          <cell r="E1962">
            <v>1960</v>
          </cell>
          <cell r="P1962" t="str">
            <v>Starwood Global Opportunity Fund VI-A, LP</v>
          </cell>
          <cell r="Q1962" t="str">
            <v>Starwood Global Opportunity Fund VI-A, LP</v>
          </cell>
          <cell r="S1962" t="str">
            <v>Starwood Global Opportunity Fund VI-A, LP</v>
          </cell>
        </row>
        <row r="1963">
          <cell r="A1963" t="str">
            <v>SHG SCG III Opco Holdings, L.P.</v>
          </cell>
          <cell r="E1963">
            <v>1961</v>
          </cell>
          <cell r="P1963" t="str">
            <v>Starwood Global Opportunity Fund VI-B, LP</v>
          </cell>
          <cell r="Q1963" t="str">
            <v>Starwood Global Opportunity Fund VI-B, LP</v>
          </cell>
          <cell r="S1963" t="str">
            <v>Starwood Global Opportunity Fund VI-B, LP</v>
          </cell>
        </row>
        <row r="1964">
          <cell r="A1964" t="str">
            <v>SHG SCG Ventures II, L.P.</v>
          </cell>
          <cell r="E1964">
            <v>1962</v>
          </cell>
          <cell r="P1964" t="str">
            <v>Starwood Global Opportunity Fund VII-A, LP  </v>
          </cell>
          <cell r="Q1964" t="str">
            <v>Starwood Global Opportunity Fund VII-A, LP  </v>
          </cell>
          <cell r="S1964" t="str">
            <v>Starwood Global Opportunity Fund VII-A, LP  </v>
          </cell>
        </row>
        <row r="1965">
          <cell r="A1965" t="str">
            <v>SHG SCG Ventures III, LP</v>
          </cell>
          <cell r="E1965">
            <v>1963</v>
          </cell>
          <cell r="P1965" t="str">
            <v>Starwood Global Opportunity Fund VII-B, LP</v>
          </cell>
          <cell r="Q1965" t="str">
            <v>Starwood Global Opportunity Fund VII-B, LP</v>
          </cell>
          <cell r="S1965" t="str">
            <v>Starwood Global Opportunity Fund VII-B, LP</v>
          </cell>
        </row>
        <row r="1966">
          <cell r="A1966" t="str">
            <v>SHG SCG Ventures, LP</v>
          </cell>
          <cell r="E1966">
            <v>1964</v>
          </cell>
          <cell r="P1966" t="str">
            <v>Starwood Global Opportunity Fund VII-B, LP  </v>
          </cell>
          <cell r="Q1966" t="str">
            <v>Starwood Global Opportunity Fund VII-B, LP  </v>
          </cell>
          <cell r="S1966" t="str">
            <v>Starwood Global Opportunity Fund VII-B, LP  </v>
          </cell>
        </row>
        <row r="1967">
          <cell r="A1967" t="str">
            <v>SHORE LAND PARKER, LLC</v>
          </cell>
          <cell r="E1967">
            <v>1965</v>
          </cell>
          <cell r="P1967" t="str">
            <v>STARWOOD GLOBAL OPPORTUNITY FUND VIII, LP</v>
          </cell>
          <cell r="Q1967" t="str">
            <v>STARWOOD GLOBAL OPPORTUNITY FUND VIII, LP</v>
          </cell>
          <cell r="S1967" t="str">
            <v>STARWOOD GLOBAL OPPORTUNITY FUND VIII, LP</v>
          </cell>
        </row>
        <row r="1968">
          <cell r="A1968" t="str">
            <v>Shoreditch Holdings Lux SARL</v>
          </cell>
          <cell r="E1968">
            <v>1966</v>
          </cell>
          <cell r="P1968" t="str">
            <v>STARWOOD GLOBAL OPPORTUNITY FUND VIII-J, LP</v>
          </cell>
          <cell r="Q1968" t="str">
            <v>STARWOOD GLOBAL OPPORTUNITY FUND VIII-J, LP</v>
          </cell>
          <cell r="S1968" t="str">
            <v>STARWOOD GLOBAL OPPORTUNITY FUND VIII-J, LP</v>
          </cell>
        </row>
        <row r="1969">
          <cell r="A1969" t="str">
            <v>Shoreditch Investment Lux SARL</v>
          </cell>
          <cell r="E1969">
            <v>1967</v>
          </cell>
          <cell r="P1969" t="str">
            <v>Starwood Hacienda SCA</v>
          </cell>
          <cell r="Q1969" t="str">
            <v>Starwood Hacienda SCA</v>
          </cell>
          <cell r="S1969" t="str">
            <v>Starwood Hacienda SCA</v>
          </cell>
        </row>
        <row r="1970">
          <cell r="A1970" t="str">
            <v>Shriram Properties Limited</v>
          </cell>
          <cell r="E1970">
            <v>1968</v>
          </cell>
          <cell r="P1970" t="str">
            <v>Starwood Hacienda, LLC</v>
          </cell>
          <cell r="Q1970" t="str">
            <v>Starwood Hacienda, LLC</v>
          </cell>
          <cell r="S1970" t="str">
            <v>Starwood Hacienda, LLC</v>
          </cell>
        </row>
        <row r="1971">
          <cell r="A1971" t="str">
            <v>SI CO-INVEST HOLDINGS, LLC</v>
          </cell>
          <cell r="E1971">
            <v>1969</v>
          </cell>
          <cell r="P1971" t="str">
            <v>Starwood Headquarters, LLC</v>
          </cell>
          <cell r="Q1971" t="str">
            <v>Starwood Headquarters, LLC</v>
          </cell>
          <cell r="S1971" t="str">
            <v>Starwood Headquarters, LLC</v>
          </cell>
        </row>
        <row r="1972">
          <cell r="A1972" t="str">
            <v>SI/SOF-VIII HOLDINGS, LLC</v>
          </cell>
          <cell r="E1972">
            <v>1970</v>
          </cell>
          <cell r="P1972" t="str">
            <v>Starwood Hosp Asset Management, LLC</v>
          </cell>
          <cell r="Q1972" t="str">
            <v>Starwood Hosp Asset Management, LLC</v>
          </cell>
          <cell r="S1972" t="str">
            <v>Starwood Hosp Asset Management, LLC</v>
          </cell>
        </row>
        <row r="1973">
          <cell r="A1973" t="str">
            <v>Siena Bidco Limited</v>
          </cell>
          <cell r="E1973">
            <v>1971</v>
          </cell>
          <cell r="P1973" t="str">
            <v>Starwood India I, LLC</v>
          </cell>
          <cell r="Q1973" t="str">
            <v>Starwood India I, LLC</v>
          </cell>
          <cell r="S1973" t="str">
            <v>Starwood India I, LLC</v>
          </cell>
        </row>
        <row r="1974">
          <cell r="A1974" t="str">
            <v>Siena Holdco Limited</v>
          </cell>
          <cell r="E1974">
            <v>1972</v>
          </cell>
          <cell r="P1974" t="str">
            <v>Starwood India II LLC</v>
          </cell>
          <cell r="Q1974" t="str">
            <v>Starwood India II LLC</v>
          </cell>
          <cell r="S1974" t="str">
            <v>Starwood India II LLC</v>
          </cell>
        </row>
        <row r="1975">
          <cell r="A1975" t="str">
            <v>Sienna Cherry Creek, L.P.</v>
          </cell>
          <cell r="E1975">
            <v>1973</v>
          </cell>
          <cell r="P1975" t="str">
            <v>Starwood Infrastructure, LLC</v>
          </cell>
          <cell r="Q1975" t="str">
            <v>Starwood Infrastructure, LLC</v>
          </cell>
          <cell r="S1975" t="str">
            <v>Starwood Infrastructure, LLC</v>
          </cell>
        </row>
        <row r="1976">
          <cell r="A1976" t="str">
            <v>Sienna Owner, L.P.</v>
          </cell>
          <cell r="E1976">
            <v>1974</v>
          </cell>
          <cell r="P1976" t="str">
            <v>Starwood Int'l Opportunity Fund IX Investor L.P.</v>
          </cell>
          <cell r="Q1976" t="str">
            <v>Starwood Int'l Opportunity Fund IX Investor L.P.</v>
          </cell>
          <cell r="S1976" t="str">
            <v>Starwood Int'l Opportunity Fund IX Investor L.P.</v>
          </cell>
        </row>
        <row r="1977">
          <cell r="A1977" t="str">
            <v>Sigular Guff Advisers, LLC fka Starwood Global Opportunity Fund VI-A Group Trust C/O Greatbanc Trust</v>
          </cell>
          <cell r="E1977">
            <v>1975</v>
          </cell>
          <cell r="P1977" t="str">
            <v>Starwood International Opportunity Fund VI-F</v>
          </cell>
          <cell r="Q1977" t="str">
            <v>Starwood International Opportunity Fund VI-F</v>
          </cell>
          <cell r="S1977" t="str">
            <v>Starwood International Opportunity Fund VI-F</v>
          </cell>
        </row>
        <row r="1978">
          <cell r="A1978" t="str">
            <v>Silver T Holdings, LLC</v>
          </cell>
          <cell r="E1978">
            <v>1976</v>
          </cell>
          <cell r="P1978" t="str">
            <v>Starwood International Opportunity Fund VII-E, LP</v>
          </cell>
          <cell r="Q1978" t="str">
            <v>Starwood International Opportunity Fund VII-E, LP</v>
          </cell>
          <cell r="S1978" t="str">
            <v>Starwood International Opportunity Fund VII-E, LP</v>
          </cell>
        </row>
        <row r="1979">
          <cell r="A1979" t="str">
            <v>Silveree Investments sp zoo</v>
          </cell>
          <cell r="E1979">
            <v>1977</v>
          </cell>
          <cell r="P1979" t="str">
            <v>Starwood International Opportunity Fund VII-FE, LP</v>
          </cell>
          <cell r="Q1979" t="str">
            <v>Starwood International Opportunity Fund VII-FE, LP</v>
          </cell>
          <cell r="S1979" t="str">
            <v>Starwood International Opportunity Fund VII-FE, LP</v>
          </cell>
        </row>
        <row r="1980">
          <cell r="A1980" t="str">
            <v>Silver Oak Apartments, L.P.</v>
          </cell>
          <cell r="E1980">
            <v>1978</v>
          </cell>
          <cell r="P1980" t="str">
            <v>STARWOOD INTERNATIONAL OPPORTUNITY FUND VIII-1, LP</v>
          </cell>
          <cell r="Q1980" t="str">
            <v>STARWOOD INTERNATIONAL OPPORTUNITY FUND VIII-1, LP</v>
          </cell>
          <cell r="S1980" t="str">
            <v>STARWOOD INTERNATIONAL OPPORTUNITY FUND VIII-1, LP</v>
          </cell>
        </row>
        <row r="1981">
          <cell r="A1981" t="str">
            <v>Silvertree F&amp;B Operator, LLC</v>
          </cell>
          <cell r="E1981">
            <v>1979</v>
          </cell>
          <cell r="P1981" t="str">
            <v>STARWOOD INTERNATIONAL OPPORTUNITY FUND VIII-2, LP</v>
          </cell>
          <cell r="Q1981" t="str">
            <v>STARWOOD INTERNATIONAL OPPORTUNITY FUND VIII-2, LP</v>
          </cell>
          <cell r="S1981" t="str">
            <v>STARWOOD INTERNATIONAL OPPORTUNITY FUND VIII-2, LP</v>
          </cell>
        </row>
        <row r="1982">
          <cell r="A1982" t="str">
            <v>Silvertree PropCo, LLC</v>
          </cell>
          <cell r="E1982">
            <v>1980</v>
          </cell>
          <cell r="P1982" t="str">
            <v>Starwood International Opportunity Fund X Investor LP</v>
          </cell>
          <cell r="Q1982" t="str">
            <v>Starwood International Opportunity Fund X Investor LP</v>
          </cell>
          <cell r="S1982" t="str">
            <v>Starwood International Opportunity Fund X Investor LP</v>
          </cell>
        </row>
        <row r="1983">
          <cell r="A1983" t="str">
            <v>SLV Abigail, LLC</v>
          </cell>
          <cell r="E1983">
            <v>1981</v>
          </cell>
          <cell r="P1983" t="str">
            <v>Starwood International Opportunity Fund X Investor-MSK L.P.</v>
          </cell>
          <cell r="Q1983" t="str">
            <v>Starwood International Opportunity Fund X Investor-MSK L.P.</v>
          </cell>
          <cell r="S1983" t="str">
            <v>Starwood International Opportunity Fund X Investor-MSK L.P.</v>
          </cell>
        </row>
        <row r="1984">
          <cell r="A1984" t="str">
            <v>SLV ADMIN SERVICES, LLC</v>
          </cell>
          <cell r="E1984">
            <v>1982</v>
          </cell>
          <cell r="P1984" t="str">
            <v>Starwood International Opportunity Fund X Investor-U L.P.</v>
          </cell>
          <cell r="Q1984" t="str">
            <v>Starwood International Opportunity Fund X Investor-U L.P.</v>
          </cell>
          <cell r="S1984" t="str">
            <v>Starwood International Opportunity Fund X Investor-U L.P.</v>
          </cell>
        </row>
        <row r="1985">
          <cell r="A1985" t="str">
            <v>SLV Amhust Oaks, LLC</v>
          </cell>
          <cell r="E1985">
            <v>1983</v>
          </cell>
          <cell r="P1985" t="str">
            <v>Starwood IX Management GP, LLC</v>
          </cell>
          <cell r="Q1985" t="str">
            <v>Starwood IX Management GP, LLC</v>
          </cell>
          <cell r="S1985" t="str">
            <v>Starwood IX Management GP, LLC</v>
          </cell>
        </row>
        <row r="1986">
          <cell r="A1986" t="str">
            <v>SLV Arroyo Norte, LLC</v>
          </cell>
          <cell r="E1986">
            <v>1984</v>
          </cell>
          <cell r="P1986" t="str">
            <v>Starwood IX Management L.P.</v>
          </cell>
          <cell r="Q1986" t="str">
            <v>Starwood IX Management L.P.</v>
          </cell>
          <cell r="S1986" t="str">
            <v>Starwood IX Management L.P.</v>
          </cell>
        </row>
        <row r="1987">
          <cell r="A1987" t="str">
            <v>SLV Asset Management, LLC</v>
          </cell>
          <cell r="E1987">
            <v>1985</v>
          </cell>
          <cell r="P1987" t="str">
            <v>Starwood Kolkata Holdings, LLC</v>
          </cell>
          <cell r="Q1987" t="str">
            <v>Starwood Kolkata Holdings, LLC</v>
          </cell>
          <cell r="S1987" t="str">
            <v>Starwood Kolkata Holdings, LLC</v>
          </cell>
        </row>
        <row r="1988">
          <cell r="A1988" t="str">
            <v>SLV Caney Branch, LLC</v>
          </cell>
          <cell r="E1988">
            <v>1986</v>
          </cell>
          <cell r="P1988" t="str">
            <v>Starwood Land Company, LLC</v>
          </cell>
          <cell r="Q1988" t="str">
            <v>Starwood Land Company, LLC</v>
          </cell>
          <cell r="S1988" t="str">
            <v>Starwood Land Company, LLC</v>
          </cell>
        </row>
        <row r="1989">
          <cell r="A1989" t="str">
            <v>SLV Cape Royal, LLC</v>
          </cell>
          <cell r="E1989">
            <v>1987</v>
          </cell>
          <cell r="P1989" t="str">
            <v>Starwood Land Ventures II, LP</v>
          </cell>
          <cell r="Q1989" t="str">
            <v>Starwood Land Ventures II, LP</v>
          </cell>
          <cell r="S1989" t="str">
            <v>Starwood Land Ventures II, LP</v>
          </cell>
        </row>
        <row r="1990">
          <cell r="A1990" t="str">
            <v>SLV Capistara, LLC</v>
          </cell>
          <cell r="E1990">
            <v>1988</v>
          </cell>
          <cell r="P1990" t="str">
            <v>STARWOOD LAND VENTURES, LLC</v>
          </cell>
          <cell r="Q1990" t="str">
            <v>STARWOOD LAND VENTURES, LLC</v>
          </cell>
          <cell r="S1990" t="str">
            <v>STARWOOD LAND VENTURES, LLC</v>
          </cell>
        </row>
        <row r="1991">
          <cell r="A1991" t="str">
            <v>SLV Casabella, LLC</v>
          </cell>
          <cell r="E1991">
            <v>1989</v>
          </cell>
          <cell r="P1991" t="str">
            <v>Starwood NSE Holdings, LLC</v>
          </cell>
          <cell r="Q1991" t="str">
            <v>Starwood NSE Holdings, LLC</v>
          </cell>
          <cell r="S1991" t="str">
            <v>Starwood NSE Holdings, LLC</v>
          </cell>
        </row>
        <row r="1992">
          <cell r="A1992" t="str">
            <v>SLV Castle Oaks, LLC</v>
          </cell>
          <cell r="E1992">
            <v>1990</v>
          </cell>
          <cell r="P1992" t="str">
            <v>Starwood Oil &amp; Gas Group Global LP</v>
          </cell>
          <cell r="Q1992" t="str">
            <v>Starwood Oil &amp; Gas Group Global LP</v>
          </cell>
          <cell r="S1992" t="str">
            <v>Starwood Oil &amp; Gas Group Global LP</v>
          </cell>
        </row>
        <row r="1993">
          <cell r="A1993" t="str">
            <v>SLV Coral Lakes, LLC</v>
          </cell>
          <cell r="E1993">
            <v>1991</v>
          </cell>
          <cell r="P1993" t="str">
            <v>Starwood Oil &amp; Gas Management Global LLC</v>
          </cell>
          <cell r="Q1993" t="str">
            <v>Starwood Oil &amp; Gas Management Global LLC</v>
          </cell>
          <cell r="S1993" t="str">
            <v>Starwood Oil &amp; Gas Management Global LLC</v>
          </cell>
        </row>
        <row r="1994">
          <cell r="A1994" t="str">
            <v>SLV Cypress Creek, LLC</v>
          </cell>
          <cell r="E1994">
            <v>1992</v>
          </cell>
          <cell r="P1994" t="str">
            <v>Starwood Opportunity Fund IV, LP</v>
          </cell>
          <cell r="Q1994" t="str">
            <v>Starwood Opportunity Fund IV, LP</v>
          </cell>
          <cell r="S1994" t="str">
            <v>Starwood Opportunity Fund IV, LP</v>
          </cell>
        </row>
        <row r="1995">
          <cell r="A1995" t="str">
            <v>SLV Cypress Lakes, LLC</v>
          </cell>
          <cell r="E1995">
            <v>1993</v>
          </cell>
          <cell r="P1995" t="str">
            <v>Starwood Opportunity Fund V, LP</v>
          </cell>
          <cell r="Q1995" t="str">
            <v>Starwood Opportunity Fund V, LP</v>
          </cell>
          <cell r="S1995" t="str">
            <v>Starwood Opportunity Fund V, LP</v>
          </cell>
        </row>
        <row r="1996">
          <cell r="A1996" t="str">
            <v>SLV Deal II Sub I GP, LLC</v>
          </cell>
          <cell r="E1996">
            <v>1994</v>
          </cell>
          <cell r="P1996" t="str">
            <v>Starwood Opportunity Fund X Global, LP</v>
          </cell>
          <cell r="Q1996" t="str">
            <v>Starwood Opportunity Fund X Global, LP</v>
          </cell>
          <cell r="S1996" t="str">
            <v>Starwood Opportunity Fund X Global, LP</v>
          </cell>
        </row>
        <row r="1997">
          <cell r="A1997" t="str">
            <v>SLV Deal II Sub I, LP</v>
          </cell>
          <cell r="E1997">
            <v>1995</v>
          </cell>
          <cell r="P1997" t="str">
            <v>Starwood Opportunity Fund X International, LP</v>
          </cell>
          <cell r="Q1997" t="str">
            <v>Starwood Opportunity Fund X International, LP</v>
          </cell>
          <cell r="S1997" t="str">
            <v>Starwood Opportunity Fund X International, LP</v>
          </cell>
        </row>
        <row r="1998">
          <cell r="A1998" t="str">
            <v>SLV Deal II Sub II GP, LLC</v>
          </cell>
          <cell r="E1998">
            <v>1996</v>
          </cell>
          <cell r="P1998" t="str">
            <v>Starwood Opportunity Fund X Investors GP, LLC</v>
          </cell>
          <cell r="Q1998" t="str">
            <v>Starwood Opportunity Fund X Investors GP, LLC</v>
          </cell>
          <cell r="S1998" t="str">
            <v>Starwood Opportunity Fund X Investors GP, LLC</v>
          </cell>
        </row>
        <row r="1999">
          <cell r="A1999" t="str">
            <v>SLV Deal II Sub II, LP</v>
          </cell>
          <cell r="E1999">
            <v>1997</v>
          </cell>
          <cell r="P1999" t="str">
            <v>Starwood Opportunity Fund X U.S., LP</v>
          </cell>
          <cell r="Q1999" t="str">
            <v>Starwood Opportunity Fund X U.S., LP</v>
          </cell>
          <cell r="S1999" t="str">
            <v>Starwood Opportunity Fund X U.S., LP</v>
          </cell>
        </row>
        <row r="2000">
          <cell r="A2000" t="str">
            <v>SLV DEAL SUB I, LLC</v>
          </cell>
          <cell r="E2000">
            <v>1998</v>
          </cell>
          <cell r="P2000" t="str">
            <v>STARWOOD OPPORTUNTIY FUND VIII-J, LP</v>
          </cell>
          <cell r="Q2000" t="str">
            <v>STARWOOD OPPORTUNTIY FUND VIII-J, LP</v>
          </cell>
          <cell r="S2000" t="str">
            <v>STARWOOD OPPORTUNTIY FUND VIII-J, LP</v>
          </cell>
        </row>
        <row r="2001">
          <cell r="A2001" t="str">
            <v>SLV DEAL SUB II, LLC</v>
          </cell>
          <cell r="E2001">
            <v>1999</v>
          </cell>
          <cell r="P2001" t="str">
            <v>Starwood PMH, LLC</v>
          </cell>
          <cell r="Q2001" t="str">
            <v>Starwood PMH, LLC</v>
          </cell>
          <cell r="S2001" t="str">
            <v>Starwood PMH, LLC</v>
          </cell>
        </row>
        <row r="2002">
          <cell r="A2002" t="str">
            <v>SLV DEAL SUB IV, LLC</v>
          </cell>
          <cell r="E2002">
            <v>2000</v>
          </cell>
          <cell r="P2002" t="str">
            <v>Starwood Power Midway, LLC</v>
          </cell>
          <cell r="Q2002" t="str">
            <v>Starwood Power Midway, LLC</v>
          </cell>
          <cell r="S2002" t="str">
            <v>Starwood Power Midway, LLC</v>
          </cell>
        </row>
        <row r="2003">
          <cell r="A2003" t="str">
            <v>SLV Doral, LLC</v>
          </cell>
          <cell r="E2003">
            <v>2001</v>
          </cell>
          <cell r="P2003" t="str">
            <v>Starwood PPC Holdings, LLC</v>
          </cell>
          <cell r="Q2003" t="str">
            <v>Starwood PPC Holdings, LLC</v>
          </cell>
          <cell r="S2003" t="str">
            <v>Starwood PPC Holdings, LLC</v>
          </cell>
        </row>
        <row r="2004">
          <cell r="A2004" t="str">
            <v>SLV Drexel Park, LLC</v>
          </cell>
          <cell r="E2004">
            <v>2002</v>
          </cell>
          <cell r="P2004" t="str">
            <v>Starwood Real Estate Securities Canada</v>
          </cell>
          <cell r="Q2004" t="str">
            <v>Starwood Real Estate Securities Canada</v>
          </cell>
          <cell r="S2004" t="str">
            <v>Starwood Real Estate Securities Canada</v>
          </cell>
        </row>
        <row r="2005">
          <cell r="A2005" t="str">
            <v>SLV Eagle Dunes, LLC</v>
          </cell>
          <cell r="E2005">
            <v>2003</v>
          </cell>
          <cell r="P2005" t="str">
            <v>Starwood Real Estate Securities Corp</v>
          </cell>
          <cell r="Q2005" t="str">
            <v>Starwood Real Estate Securities Corp</v>
          </cell>
          <cell r="S2005" t="str">
            <v>Starwood Real Estate Securities Corp</v>
          </cell>
        </row>
        <row r="2006">
          <cell r="A2006" t="str">
            <v>SLV Eagles Landing, LLC</v>
          </cell>
          <cell r="E2006">
            <v>2004</v>
          </cell>
          <cell r="P2006" t="str">
            <v>Starwood Real Estate Securities Holdings</v>
          </cell>
          <cell r="Q2006" t="str">
            <v>Starwood Real Estate Securities Holdings</v>
          </cell>
          <cell r="S2006" t="str">
            <v>Starwood Real Estate Securities Holdings</v>
          </cell>
        </row>
        <row r="2007">
          <cell r="A2007" t="str">
            <v>SLV East</v>
          </cell>
          <cell r="E2007">
            <v>2005</v>
          </cell>
          <cell r="P2007" t="str">
            <v>Starwood Real Estate Securities, LLC</v>
          </cell>
          <cell r="Q2007" t="str">
            <v>Starwood Real Estate Securities, LLC</v>
          </cell>
          <cell r="S2007" t="str">
            <v>Starwood Real Estate Securities, LLC</v>
          </cell>
        </row>
        <row r="2008">
          <cell r="A2008" t="str">
            <v>SLV Hammocks, LLC</v>
          </cell>
          <cell r="E2008">
            <v>2006</v>
          </cell>
          <cell r="P2008" t="str">
            <v>Starwood Retail Partners, LLC</v>
          </cell>
          <cell r="Q2008" t="str">
            <v>Starwood Retail Partners, LLC</v>
          </cell>
          <cell r="S2008" t="str">
            <v>Starwood Retail Partners, LLC</v>
          </cell>
        </row>
        <row r="2009">
          <cell r="A2009" t="str">
            <v>SLV Heritage Landing, LLC</v>
          </cell>
          <cell r="E2009">
            <v>2007</v>
          </cell>
          <cell r="P2009" t="str">
            <v>Starwood Retail Properties (SRP) GP Entity</v>
          </cell>
          <cell r="Q2009" t="str">
            <v>Starwood Retail Properties (SRP) GP Entity</v>
          </cell>
          <cell r="S2009" t="str">
            <v>Starwood Retail Properties (SRP) GP Entity</v>
          </cell>
        </row>
        <row r="2010">
          <cell r="A2010" t="str">
            <v>SLV Highland Meadows, LLC</v>
          </cell>
          <cell r="E2010">
            <v>2008</v>
          </cell>
          <cell r="P2010" t="str">
            <v>Starwood Solar IV, LLC</v>
          </cell>
          <cell r="Q2010" t="str">
            <v>Starwood Solar IV, LLC</v>
          </cell>
          <cell r="S2010" t="str">
            <v>Starwood Solar IV, LLC</v>
          </cell>
        </row>
        <row r="2011">
          <cell r="A2011" t="str">
            <v>SLV Highland Reserve, LLC</v>
          </cell>
          <cell r="E2011">
            <v>2009</v>
          </cell>
          <cell r="P2011" t="str">
            <v>Starwood Solar V, LLC</v>
          </cell>
          <cell r="Q2011" t="str">
            <v>Starwood Solar V, LLC</v>
          </cell>
          <cell r="S2011" t="str">
            <v>Starwood Solar V, LLC</v>
          </cell>
        </row>
        <row r="2012">
          <cell r="A2012" t="str">
            <v>SLV Hillcrest, LLC</v>
          </cell>
          <cell r="E2012">
            <v>2010</v>
          </cell>
          <cell r="P2012" t="str">
            <v>Starwood U.S. Opportunity Fund IX Investor L.P.</v>
          </cell>
          <cell r="Q2012" t="str">
            <v>Starwood U.S. Opportunity Fund IX Investor L.P.</v>
          </cell>
          <cell r="S2012" t="str">
            <v>Starwood U.S. Opportunity Fund IX Investor L.P.</v>
          </cell>
        </row>
        <row r="2013">
          <cell r="A2013" t="str">
            <v>SLV Holdings II GP, LLC</v>
          </cell>
          <cell r="E2013">
            <v>2011</v>
          </cell>
          <cell r="P2013" t="str">
            <v>Starwood U.S. Opportunity Fund VI-D, LP</v>
          </cell>
          <cell r="Q2013" t="str">
            <v>Starwood U.S. Opportunity Fund VI-D, LP</v>
          </cell>
          <cell r="S2013" t="str">
            <v>Starwood U.S. Opportunity Fund VI-D, LP</v>
          </cell>
        </row>
        <row r="2014">
          <cell r="A2014" t="str">
            <v>SLV Holdings II, LP</v>
          </cell>
          <cell r="E2014">
            <v>2012</v>
          </cell>
          <cell r="P2014" t="str">
            <v>Starwood U.S. Opportunity Fund X Investor LP</v>
          </cell>
          <cell r="Q2014" t="str">
            <v>Starwood U.S. Opportunity Fund X Investor LP</v>
          </cell>
          <cell r="S2014" t="str">
            <v>Starwood U.S. Opportunity Fund X Investor LP</v>
          </cell>
        </row>
        <row r="2015">
          <cell r="A2015" t="str">
            <v>SLV HOLDINGS, LLC</v>
          </cell>
          <cell r="E2015">
            <v>2013</v>
          </cell>
          <cell r="P2015" t="str">
            <v>Starwood UK Operations LTD (3suko)</v>
          </cell>
          <cell r="Q2015" t="str">
            <v>Starwood UK Operations LTD (3suko)</v>
          </cell>
          <cell r="S2015" t="str">
            <v>Starwood UK Operations LTD (3suko)</v>
          </cell>
        </row>
        <row r="2016">
          <cell r="A2016" t="str">
            <v>SLV Homestead, LLC</v>
          </cell>
          <cell r="E2016">
            <v>2014</v>
          </cell>
          <cell r="P2016" t="str">
            <v>Starwood US Opportunity Fund VII-D Investments, Inc.</v>
          </cell>
          <cell r="Q2016" t="str">
            <v>Starwood US Opportunity Fund VII-D Investments, Inc.</v>
          </cell>
          <cell r="S2016" t="str">
            <v>Starwood US Opportunity Fund VII-D Investments, Inc.</v>
          </cell>
        </row>
        <row r="2017">
          <cell r="A2017" t="str">
            <v>SLV II CCE Holdco GP, LLC</v>
          </cell>
          <cell r="E2017">
            <v>2015</v>
          </cell>
          <cell r="P2017" t="str">
            <v>Starwood US Opportunity Fund VII-D, LP</v>
          </cell>
          <cell r="Q2017" t="str">
            <v>Starwood US Opportunity Fund VII-D, LP</v>
          </cell>
          <cell r="S2017" t="str">
            <v>Starwood US Opportunity Fund VII-D, LP</v>
          </cell>
        </row>
        <row r="2018">
          <cell r="A2018" t="str">
            <v>SLV II CCE Holdings GP, LLC</v>
          </cell>
          <cell r="E2018">
            <v>2016</v>
          </cell>
          <cell r="P2018" t="str">
            <v>Starwood US Opportunity Fund VII-D, LP  </v>
          </cell>
          <cell r="Q2018" t="str">
            <v>Starwood US Opportunity Fund VII-D, LP  </v>
          </cell>
          <cell r="S2018" t="str">
            <v>Starwood US Opportunity Fund VII-D, LP  </v>
          </cell>
        </row>
        <row r="2019">
          <cell r="A2019" t="str">
            <v>SLV II CCE Holdings, LP</v>
          </cell>
          <cell r="E2019">
            <v>2017</v>
          </cell>
          <cell r="P2019" t="str">
            <v>Starwood US Opportunity Fund VII-D2, LP</v>
          </cell>
          <cell r="Q2019" t="str">
            <v>Starwood US Opportunity Fund VII-D2, LP</v>
          </cell>
          <cell r="S2019" t="str">
            <v>Starwood US Opportunity Fund VII-D2, LP</v>
          </cell>
        </row>
        <row r="2020">
          <cell r="A2020" t="str">
            <v>SLV II CCE Venture, LP</v>
          </cell>
          <cell r="E2020">
            <v>2018</v>
          </cell>
          <cell r="P2020" t="str">
            <v>Starwood US Opportunity Fund VII-D2, LP  </v>
          </cell>
          <cell r="Q2020" t="str">
            <v>Starwood US Opportunity Fund VII-D2, LP  </v>
          </cell>
          <cell r="S2020" t="str">
            <v>Starwood US Opportunity Fund VII-D2, LP  </v>
          </cell>
        </row>
        <row r="2021">
          <cell r="A2021" t="str">
            <v>SLV II Master GP, LLC</v>
          </cell>
          <cell r="E2021">
            <v>2019</v>
          </cell>
          <cell r="P2021" t="str">
            <v>STARWOOD US OPPORTUNITY FUND VIII-1 INVESTMENT INC</v>
          </cell>
          <cell r="Q2021" t="str">
            <v>STARWOOD US OPPORTUNITY FUND VIII-1 INVESTMENT INC</v>
          </cell>
          <cell r="S2021" t="str">
            <v>STARWOOD US OPPORTUNITY FUND VIII-1 INVESTMENT INC</v>
          </cell>
        </row>
        <row r="2022">
          <cell r="A2022" t="str">
            <v>SLV Independence Phase III, LLC</v>
          </cell>
          <cell r="E2022">
            <v>2020</v>
          </cell>
          <cell r="P2022" t="str">
            <v>STARWOOD US OPPORTUNITY FUND VIII-1, LP</v>
          </cell>
          <cell r="Q2022" t="str">
            <v>STARWOOD US OPPORTUNITY FUND VIII-1, LP</v>
          </cell>
          <cell r="S2022" t="str">
            <v>STARWOOD US OPPORTUNITY FUND VIII-1, LP</v>
          </cell>
        </row>
        <row r="2023">
          <cell r="A2023" t="str">
            <v>SLV Independence SF, LLC</v>
          </cell>
          <cell r="E2023">
            <v>2021</v>
          </cell>
          <cell r="P2023" t="str">
            <v>STARWOOD US OPPORTUNITY FUND VIII-J INVESTOR, LP</v>
          </cell>
          <cell r="Q2023" t="str">
            <v>STARWOOD US OPPORTUNITY FUND VIII-J INVESTOR, LP</v>
          </cell>
          <cell r="S2023" t="str">
            <v>STARWOOD US OPPORTUNITY FUND VIII-J INVESTOR, LP</v>
          </cell>
        </row>
        <row r="2024">
          <cell r="A2024" t="str">
            <v>SLV Independence TH, LLC</v>
          </cell>
          <cell r="E2024">
            <v>2022</v>
          </cell>
          <cell r="P2024" t="str">
            <v>STARWOOD US OPPORTUNITY FUND VIII-J, LP</v>
          </cell>
          <cell r="Q2024" t="str">
            <v>STARWOOD US OPPORTUNITY FUND VIII-J, LP</v>
          </cell>
          <cell r="S2024" t="str">
            <v>STARWOOD US OPPORTUNITY FUND VIII-J, LP</v>
          </cell>
        </row>
        <row r="2025">
          <cell r="A2025" t="str">
            <v>SLV Jacksonville, LLC</v>
          </cell>
          <cell r="E2025">
            <v>2023</v>
          </cell>
          <cell r="P2025" t="str">
            <v>Starwood Washington GP, LLC</v>
          </cell>
          <cell r="Q2025" t="str">
            <v>Starwood Washington GP, LLC</v>
          </cell>
          <cell r="S2025" t="str">
            <v>Starwood Washington GP, LLC</v>
          </cell>
        </row>
        <row r="2026">
          <cell r="A2026" t="str">
            <v>SLV Kendall, LLC</v>
          </cell>
          <cell r="E2026">
            <v>2024</v>
          </cell>
          <cell r="P2026" t="str">
            <v>Starwood Worcestor Holdings LLC</v>
          </cell>
          <cell r="Q2026" t="str">
            <v>Starwood Worcestor Holdings LLC</v>
          </cell>
          <cell r="S2026" t="str">
            <v>Starwood Worcestor Holdings LLC</v>
          </cell>
        </row>
        <row r="2027">
          <cell r="A2027" t="str">
            <v>SLV Lake Washington, LLC</v>
          </cell>
          <cell r="E2027">
            <v>2025</v>
          </cell>
          <cell r="P2027" t="str">
            <v>Starwood Worcestor LLC</v>
          </cell>
          <cell r="Q2027" t="str">
            <v>Starwood Worcestor LLC</v>
          </cell>
          <cell r="S2027" t="str">
            <v>Starwood Worcestor LLC</v>
          </cell>
        </row>
        <row r="2028">
          <cell r="A2028" t="str">
            <v>SLV Legacy Park, LLC</v>
          </cell>
          <cell r="E2028">
            <v>2026</v>
          </cell>
          <cell r="P2028" t="str">
            <v>Starwood X Management, L.P.</v>
          </cell>
          <cell r="Q2028" t="str">
            <v>Starwood X Management, L.P.</v>
          </cell>
          <cell r="S2028" t="str">
            <v>Starwood X Management, L.P.</v>
          </cell>
        </row>
        <row r="2029">
          <cell r="A2029" t="str">
            <v>SLV Live Oak Tampa, LLC</v>
          </cell>
          <cell r="E2029">
            <v>2027</v>
          </cell>
          <cell r="P2029" t="str">
            <v>STARWOOD/ GOLF TARGETED FUND I, L.P.</v>
          </cell>
          <cell r="Q2029" t="str">
            <v>STARWOOD/ GOLF TARGETED FUND I, L.P.</v>
          </cell>
          <cell r="S2029" t="str">
            <v>STARWOOD/ GOLF TARGETED FUND I, L.P.</v>
          </cell>
        </row>
        <row r="2030">
          <cell r="A2030" t="str">
            <v>SLV MAGMA HOLDINGS, LLC</v>
          </cell>
          <cell r="E2030">
            <v>2028</v>
          </cell>
          <cell r="P2030" t="str">
            <v>Starwood/Golf Targeted Fund I, LP</v>
          </cell>
          <cell r="Q2030" t="str">
            <v>Starwood/Golf Targeted Fund I, LP</v>
          </cell>
          <cell r="S2030" t="str">
            <v>Starwood/Golf Targeted Fund I, LP</v>
          </cell>
        </row>
        <row r="2031">
          <cell r="A2031" t="str">
            <v>SLV Magma Ranch, LLC</v>
          </cell>
          <cell r="E2031">
            <v>2029</v>
          </cell>
          <cell r="P2031" t="str">
            <v>STEEPLE GLENN</v>
          </cell>
          <cell r="Q2031" t="str">
            <v>STEEPLE GLENN</v>
          </cell>
          <cell r="S2031" t="str">
            <v>STEEPLE GLENN</v>
          </cell>
        </row>
        <row r="2032">
          <cell r="A2032" t="str">
            <v>SLV Management II, LP</v>
          </cell>
          <cell r="E2032">
            <v>2030</v>
          </cell>
          <cell r="P2032" t="str">
            <v>STEM-JBMDL Holdings 1, LLC</v>
          </cell>
          <cell r="Q2032" t="str">
            <v>STEM-JBMDL Holdings 1, LLC</v>
          </cell>
          <cell r="S2032" t="str">
            <v>STEM-JBMDL Holdings 1, LLC</v>
          </cell>
        </row>
        <row r="2033">
          <cell r="A2033" t="str">
            <v>SLV MANAGEMENT, LLC</v>
          </cell>
          <cell r="E2033">
            <v>2031</v>
          </cell>
          <cell r="P2033" t="str">
            <v>STEM-JBMDL Holdings 2, LLC</v>
          </cell>
          <cell r="Q2033" t="str">
            <v>STEM-JBMDL Holdings 2, LLC</v>
          </cell>
          <cell r="S2033" t="str">
            <v>STEM-JBMDL Holdings 2, LLC</v>
          </cell>
        </row>
        <row r="2034">
          <cell r="A2034" t="str">
            <v>SLV Millstone, LLC</v>
          </cell>
          <cell r="E2034">
            <v>2032</v>
          </cell>
          <cell r="P2034" t="str">
            <v>STEM-JBMDL Holdings 3, LLC</v>
          </cell>
          <cell r="Q2034" t="str">
            <v>STEM-JBMDL Holdings 3, LLC</v>
          </cell>
          <cell r="S2034" t="str">
            <v>STEM-JBMDL Holdings 3, LLC</v>
          </cell>
        </row>
        <row r="2035">
          <cell r="A2035" t="str">
            <v>SLV Model Homes, LLC</v>
          </cell>
          <cell r="E2035">
            <v>2033</v>
          </cell>
          <cell r="P2035" t="str">
            <v>STK 53rd Street Investors, LLC</v>
          </cell>
          <cell r="Q2035" t="str">
            <v>STK 53rd Street Investors, LLC</v>
          </cell>
          <cell r="S2035" t="str">
            <v>STK 53rd Street Investors, LLC</v>
          </cell>
        </row>
        <row r="2036">
          <cell r="A2036" t="str">
            <v>SLV Monterra, LLC</v>
          </cell>
          <cell r="E2036">
            <v>2034</v>
          </cell>
          <cell r="P2036" t="str">
            <v>StreethamInvestments sp zoo</v>
          </cell>
          <cell r="Q2036" t="str">
            <v>StreethamInvestments sp zoo</v>
          </cell>
          <cell r="S2036" t="str">
            <v>StreethamInvestments sp zoo</v>
          </cell>
        </row>
        <row r="2037">
          <cell r="A2037" t="str">
            <v>SLV Mystic Vista, LLC</v>
          </cell>
          <cell r="E2037">
            <v>2035</v>
          </cell>
          <cell r="P2037" t="str">
            <v>Summit Investments I, LLC</v>
          </cell>
          <cell r="Q2037" t="str">
            <v>Summit Investments I, LLC</v>
          </cell>
          <cell r="S2037" t="str">
            <v>Summit Investments I, LLC</v>
          </cell>
        </row>
        <row r="2038">
          <cell r="A2038" t="str">
            <v>SLV Nona Terrace</v>
          </cell>
          <cell r="E2038">
            <v>2036</v>
          </cell>
          <cell r="P2038" t="str">
            <v>SUPERIOR WOOD</v>
          </cell>
          <cell r="Q2038" t="str">
            <v>SUPERIOR WOOD</v>
          </cell>
          <cell r="S2038" t="str">
            <v>SUPERIOR WOOD</v>
          </cell>
        </row>
        <row r="2039">
          <cell r="A2039" t="str">
            <v>SLV Oakleaf, LLC</v>
          </cell>
          <cell r="E2039">
            <v>2037</v>
          </cell>
          <cell r="P2039" t="str">
            <v xml:space="preserve">SVT  2400 Perimeter Park Drive, LP </v>
          </cell>
          <cell r="Q2039" t="str">
            <v xml:space="preserve">SVT  2400 Perimeter Park Drive, LP </v>
          </cell>
          <cell r="S2039" t="str">
            <v xml:space="preserve">SVT  2400 Perimeter Park Drive, LP </v>
          </cell>
        </row>
        <row r="2040">
          <cell r="A2040" t="str">
            <v>SLV Oasis, LLC</v>
          </cell>
          <cell r="E2040">
            <v>2038</v>
          </cell>
          <cell r="P2040" t="str">
            <v xml:space="preserve">SVT  635-645 Maryville Centre, LP </v>
          </cell>
          <cell r="Q2040" t="str">
            <v xml:space="preserve">SVT  635-645 Maryville Centre, LP </v>
          </cell>
          <cell r="S2040" t="str">
            <v xml:space="preserve">SVT  635-645 Maryville Centre, LP </v>
          </cell>
        </row>
        <row r="2041">
          <cell r="A2041" t="str">
            <v>SLV Olympia Pointe, LLC</v>
          </cell>
          <cell r="E2041">
            <v>2039</v>
          </cell>
          <cell r="P2041" t="str">
            <v xml:space="preserve">SVT  Creekside Crossing, LP </v>
          </cell>
          <cell r="Q2041" t="str">
            <v xml:space="preserve">SVT  Creekside Crossing, LP </v>
          </cell>
          <cell r="S2041" t="str">
            <v xml:space="preserve">SVT  Creekside Crossing, LP </v>
          </cell>
        </row>
        <row r="2042">
          <cell r="A2042" t="str">
            <v>SLV Orlando, LLC</v>
          </cell>
          <cell r="E2042">
            <v>2040</v>
          </cell>
          <cell r="P2042" t="str">
            <v xml:space="preserve">SVT 100 Regency Forest Drive, LP </v>
          </cell>
          <cell r="Q2042" t="str">
            <v xml:space="preserve">SVT 100 Regency Forest Drive, LP </v>
          </cell>
          <cell r="S2042" t="str">
            <v xml:space="preserve">SVT 100 Regency Forest Drive, LP </v>
          </cell>
        </row>
        <row r="2043">
          <cell r="A2043" t="str">
            <v>SLV Red Tail Club, LLC</v>
          </cell>
          <cell r="E2043">
            <v>2041</v>
          </cell>
          <cell r="P2043" t="str">
            <v xml:space="preserve">SVT 1100 Perimeter Park, LP </v>
          </cell>
          <cell r="Q2043" t="str">
            <v xml:space="preserve">SVT 1100 Perimeter Park, LP </v>
          </cell>
          <cell r="S2043" t="str">
            <v xml:space="preserve">SVT 1100 Perimeter Park, LP </v>
          </cell>
        </row>
        <row r="2044">
          <cell r="A2044" t="str">
            <v>SLV Red Tail, LLC</v>
          </cell>
          <cell r="E2044">
            <v>2042</v>
          </cell>
          <cell r="P2044" t="str">
            <v xml:space="preserve">SVT 13736 Riverport Drive, LP </v>
          </cell>
          <cell r="Q2044" t="str">
            <v xml:space="preserve">SVT 13736 Riverport Drive, LP </v>
          </cell>
          <cell r="S2044" t="str">
            <v xml:space="preserve">SVT 13736 Riverport Drive, LP </v>
          </cell>
        </row>
        <row r="2045">
          <cell r="A2045" t="str">
            <v>SLV Reflection Isles, LLC</v>
          </cell>
          <cell r="E2045">
            <v>2043</v>
          </cell>
          <cell r="P2045" t="str">
            <v xml:space="preserve">SVT 13900 Riverport Drive, LP  </v>
          </cell>
          <cell r="Q2045" t="str">
            <v xml:space="preserve">SVT 13900 Riverport Drive, LP  </v>
          </cell>
          <cell r="S2045" t="str">
            <v xml:space="preserve">SVT 13900 Riverport Drive, LP  </v>
          </cell>
        </row>
        <row r="2046">
          <cell r="A2046" t="str">
            <v>SLV Reflection Lakes, LLC</v>
          </cell>
          <cell r="E2046">
            <v>2044</v>
          </cell>
          <cell r="P2046" t="str">
            <v xml:space="preserve">SVT 1500 Perimeter Park Drive, LP </v>
          </cell>
          <cell r="Q2046" t="str">
            <v xml:space="preserve">SVT 1500 Perimeter Park Drive, LP </v>
          </cell>
          <cell r="S2046" t="str">
            <v xml:space="preserve">SVT 1500 Perimeter Park Drive, LP </v>
          </cell>
        </row>
        <row r="2047">
          <cell r="A2047" t="str">
            <v>SLV River Oaks, LLC</v>
          </cell>
          <cell r="E2047">
            <v>2045</v>
          </cell>
          <cell r="P2047" t="str">
            <v xml:space="preserve">SVT 1600 Perimeter Park Drive, LP </v>
          </cell>
          <cell r="Q2047" t="str">
            <v xml:space="preserve">SVT 1600 Perimeter Park Drive, LP </v>
          </cell>
          <cell r="S2047" t="str">
            <v xml:space="preserve">SVT 1600 Perimeter Park Drive, LP </v>
          </cell>
        </row>
        <row r="2048">
          <cell r="A2048" t="str">
            <v>SLV Rock Springs, LLC</v>
          </cell>
          <cell r="E2048">
            <v>2046</v>
          </cell>
          <cell r="P2048" t="str">
            <v xml:space="preserve">SVT 1700 Perimeter Park Drive, LP </v>
          </cell>
          <cell r="Q2048" t="str">
            <v xml:space="preserve">SVT 1700 Perimeter Park Drive, LP </v>
          </cell>
          <cell r="S2048" t="str">
            <v xml:space="preserve">SVT 1700 Perimeter Park Drive, LP </v>
          </cell>
        </row>
        <row r="2049">
          <cell r="A2049" t="str">
            <v>SLV Sawgrass, LLC</v>
          </cell>
          <cell r="E2049">
            <v>2047</v>
          </cell>
          <cell r="P2049" t="str">
            <v xml:space="preserve">SVT 1800 Perimeter Park Drive, LP </v>
          </cell>
          <cell r="Q2049" t="str">
            <v xml:space="preserve">SVT 1800 Perimeter Park Drive, LP </v>
          </cell>
          <cell r="S2049" t="str">
            <v xml:space="preserve">SVT 1800 Perimeter Park Drive, LP </v>
          </cell>
        </row>
        <row r="2050">
          <cell r="A2050" t="str">
            <v>SLV SE FL, LLC</v>
          </cell>
          <cell r="E2050">
            <v>2048</v>
          </cell>
          <cell r="P2050" t="str">
            <v xml:space="preserve">SVT 200 Regency Forest Drive, LP </v>
          </cell>
          <cell r="Q2050" t="str">
            <v xml:space="preserve">SVT 200 Regency Forest Drive, LP </v>
          </cell>
          <cell r="S2050" t="str">
            <v xml:space="preserve">SVT 200 Regency Forest Drive, LP </v>
          </cell>
        </row>
        <row r="2051">
          <cell r="A2051" t="str">
            <v>SLV Sienna Hills, LLC</v>
          </cell>
          <cell r="E2051">
            <v>2049</v>
          </cell>
          <cell r="P2051" t="str">
            <v xml:space="preserve">SVT 2000 Perimeter Park Drive, LP  </v>
          </cell>
          <cell r="Q2051" t="str">
            <v xml:space="preserve">SVT 2000 Perimeter Park Drive, LP  </v>
          </cell>
          <cell r="S2051" t="str">
            <v xml:space="preserve">SVT 2000 Perimeter Park Drive, LP  </v>
          </cell>
        </row>
        <row r="2052">
          <cell r="A2052" t="str">
            <v>SLV Silver Creek, LLC</v>
          </cell>
          <cell r="E2052">
            <v>2050</v>
          </cell>
          <cell r="P2052" t="str">
            <v xml:space="preserve">SVT 2250 Perimeter Park Drive, LP  </v>
          </cell>
          <cell r="Q2052" t="str">
            <v xml:space="preserve">SVT 2250 Perimeter Park Drive, LP  </v>
          </cell>
          <cell r="S2052" t="str">
            <v xml:space="preserve">SVT 2250 Perimeter Park Drive, LP  </v>
          </cell>
        </row>
        <row r="2053">
          <cell r="A2053" t="str">
            <v>SLV Sonoran Vista, LLC</v>
          </cell>
          <cell r="E2053">
            <v>2051</v>
          </cell>
          <cell r="P2053" t="str">
            <v xml:space="preserve">SVT 2450 Perimeter Park Drive, LP </v>
          </cell>
          <cell r="Q2053" t="str">
            <v xml:space="preserve">SVT 2450 Perimeter Park Drive, LP </v>
          </cell>
          <cell r="S2053" t="str">
            <v xml:space="preserve">SVT 2450 Perimeter Park Drive, LP </v>
          </cell>
        </row>
        <row r="2054">
          <cell r="A2054" t="str">
            <v>SLV Summerlake, LLC</v>
          </cell>
          <cell r="E2054">
            <v>2052</v>
          </cell>
          <cell r="P2054" t="str">
            <v xml:space="preserve">SVT 3300 Pointe 70, LP  </v>
          </cell>
          <cell r="Q2054" t="str">
            <v xml:space="preserve">SVT 3300 Pointe 70, LP  </v>
          </cell>
          <cell r="S2054" t="str">
            <v xml:space="preserve">SVT 3300 Pointe 70, LP  </v>
          </cell>
        </row>
        <row r="2055">
          <cell r="A2055" t="str">
            <v>SLV Sun Valley South, LLC</v>
          </cell>
          <cell r="E2055">
            <v>2053</v>
          </cell>
          <cell r="P2055" t="str">
            <v xml:space="preserve">SVT 3800 Paramount Parkway, LP  </v>
          </cell>
          <cell r="Q2055" t="str">
            <v xml:space="preserve">SVT 3800 Paramount Parkway, LP  </v>
          </cell>
          <cell r="S2055" t="str">
            <v xml:space="preserve">SVT 3800 Paramount Parkway, LP  </v>
          </cell>
        </row>
        <row r="2056">
          <cell r="A2056" t="str">
            <v>SLV Tampa Golf, LLC</v>
          </cell>
          <cell r="E2056">
            <v>2054</v>
          </cell>
          <cell r="P2056" t="str">
            <v xml:space="preserve">SVT 507 Airport Blvd, LP </v>
          </cell>
          <cell r="Q2056" t="str">
            <v xml:space="preserve">SVT 507 Airport Blvd, LP </v>
          </cell>
          <cell r="S2056" t="str">
            <v xml:space="preserve">SVT 507 Airport Blvd, LP </v>
          </cell>
        </row>
        <row r="2057">
          <cell r="A2057" t="str">
            <v>SLV Tampa, LLC</v>
          </cell>
          <cell r="E2057">
            <v>2055</v>
          </cell>
          <cell r="P2057" t="str">
            <v xml:space="preserve">SVT 5151 McCrimmon Pkwy, LP </v>
          </cell>
          <cell r="Q2057" t="str">
            <v xml:space="preserve">SVT 5151 McCrimmon Pkwy, LP </v>
          </cell>
          <cell r="S2057" t="str">
            <v xml:space="preserve">SVT 5151 McCrimmon Pkwy, LP </v>
          </cell>
        </row>
        <row r="2058">
          <cell r="A2058" t="str">
            <v>SLV Terra Bella, LLC</v>
          </cell>
          <cell r="E2058">
            <v>2056</v>
          </cell>
          <cell r="P2058" t="str">
            <v xml:space="preserve">SVT 520 Maryville Centre, LP  </v>
          </cell>
          <cell r="Q2058" t="str">
            <v xml:space="preserve">SVT 520 Maryville Centre, LP  </v>
          </cell>
          <cell r="S2058" t="str">
            <v xml:space="preserve">SVT 520 Maryville Centre, LP  </v>
          </cell>
        </row>
        <row r="2059">
          <cell r="A2059" t="str">
            <v>SLV Twin Lakes, LLC</v>
          </cell>
          <cell r="E2059">
            <v>2057</v>
          </cell>
          <cell r="P2059" t="str">
            <v xml:space="preserve">SVT 5200 Paramount, LP </v>
          </cell>
          <cell r="Q2059" t="str">
            <v xml:space="preserve">SVT 5200 Paramount, LP </v>
          </cell>
          <cell r="S2059" t="str">
            <v xml:space="preserve">SVT 5200 Paramount, LP </v>
          </cell>
        </row>
        <row r="2060">
          <cell r="A2060" t="str">
            <v>SLV Valterra, LLC</v>
          </cell>
          <cell r="E2060">
            <v>2058</v>
          </cell>
          <cell r="P2060" t="str">
            <v xml:space="preserve">SVT 5221 East Paramount Pkwy, LP </v>
          </cell>
          <cell r="Q2060" t="str">
            <v xml:space="preserve">SVT 5221 East Paramount Pkwy, LP </v>
          </cell>
          <cell r="S2060" t="str">
            <v xml:space="preserve">SVT 5221 East Paramount Pkwy, LP </v>
          </cell>
        </row>
        <row r="2061">
          <cell r="A2061" t="str">
            <v>SLV Victoria, LLC</v>
          </cell>
          <cell r="E2061">
            <v>2059</v>
          </cell>
          <cell r="P2061" t="str">
            <v xml:space="preserve">SVT 530 Maryville Centre, LP </v>
          </cell>
          <cell r="Q2061" t="str">
            <v xml:space="preserve">SVT 530 Maryville Centre, LP </v>
          </cell>
          <cell r="S2061" t="str">
            <v xml:space="preserve">SVT 530 Maryville Centre, LP </v>
          </cell>
        </row>
        <row r="2062">
          <cell r="A2062" t="str">
            <v>SLV West</v>
          </cell>
          <cell r="E2062">
            <v>2060</v>
          </cell>
          <cell r="P2062" t="str">
            <v xml:space="preserve">SVT 540 Maryville Centre, LP </v>
          </cell>
          <cell r="Q2062" t="str">
            <v xml:space="preserve">SVT 540 Maryville Centre, LP </v>
          </cell>
          <cell r="S2062" t="str">
            <v xml:space="preserve">SVT 540 Maryville Centre, LP </v>
          </cell>
        </row>
        <row r="2063">
          <cell r="A2063" t="str">
            <v>SLV Westyn Bay TH, LLC</v>
          </cell>
          <cell r="E2063">
            <v>2061</v>
          </cell>
          <cell r="P2063" t="str">
            <v xml:space="preserve">SVT 550 Maryville Centre, LP </v>
          </cell>
          <cell r="Q2063" t="str">
            <v xml:space="preserve">SVT 550 Maryville Centre, LP </v>
          </cell>
          <cell r="S2063" t="str">
            <v xml:space="preserve">SVT 550 Maryville Centre, LP </v>
          </cell>
        </row>
        <row r="2064">
          <cell r="A2064" t="str">
            <v>SLV Windmeadows, LLC</v>
          </cell>
          <cell r="E2064">
            <v>2062</v>
          </cell>
          <cell r="P2064" t="str">
            <v xml:space="preserve">SVT 625 Maryville Centre, LP </v>
          </cell>
          <cell r="Q2064" t="str">
            <v xml:space="preserve">SVT 625 Maryville Centre, LP </v>
          </cell>
          <cell r="S2064" t="str">
            <v xml:space="preserve">SVT 625 Maryville Centre, LP </v>
          </cell>
        </row>
        <row r="2065">
          <cell r="A2065" t="str">
            <v>SLV-FLA1, LLC</v>
          </cell>
          <cell r="E2065">
            <v>2063</v>
          </cell>
          <cell r="P2065" t="str">
            <v xml:space="preserve">SVT 655 Maryville Centre, LP </v>
          </cell>
          <cell r="Q2065" t="str">
            <v xml:space="preserve">SVT 655 Maryville Centre, LP </v>
          </cell>
          <cell r="S2065" t="str">
            <v xml:space="preserve">SVT 655 Maryville Centre, LP </v>
          </cell>
        </row>
        <row r="2066">
          <cell r="A2066" t="str">
            <v>SMJ 210 WEST 18, LLC</v>
          </cell>
          <cell r="E2066">
            <v>2064</v>
          </cell>
          <cell r="P2066" t="str">
            <v xml:space="preserve">SVT Aspen Corporate Center 100, LP </v>
          </cell>
          <cell r="Q2066" t="str">
            <v xml:space="preserve">SVT Aspen Corporate Center 100, LP </v>
          </cell>
          <cell r="S2066" t="str">
            <v xml:space="preserve">SVT Aspen Corporate Center 100, LP </v>
          </cell>
        </row>
        <row r="2067">
          <cell r="A2067" t="str">
            <v>SMJ 435 West 50, LP</v>
          </cell>
          <cell r="E2067">
            <v>2065</v>
          </cell>
          <cell r="P2067" t="str">
            <v xml:space="preserve">SVT Aspen Corporate Center 200, LP </v>
          </cell>
          <cell r="Q2067" t="str">
            <v xml:space="preserve">SVT Aspen Corporate Center 200, LP </v>
          </cell>
          <cell r="S2067" t="str">
            <v xml:space="preserve">SVT Aspen Corporate Center 200, LP </v>
          </cell>
        </row>
        <row r="2068">
          <cell r="A2068" t="str">
            <v>Snowton Investments sp zoo</v>
          </cell>
          <cell r="E2068">
            <v>2066</v>
          </cell>
          <cell r="P2068" t="str">
            <v xml:space="preserve">SVT Aspen Corporate Center 300, LP  </v>
          </cell>
          <cell r="Q2068" t="str">
            <v xml:space="preserve">SVT Aspen Corporate Center 300, LP  </v>
          </cell>
          <cell r="S2068" t="str">
            <v xml:space="preserve">SVT Aspen Corporate Center 300, LP  </v>
          </cell>
        </row>
        <row r="2069">
          <cell r="A2069" t="str">
            <v>Sof - VIII/Hotel Project pike Holdings GP, LLC</v>
          </cell>
          <cell r="E2069">
            <v>2067</v>
          </cell>
          <cell r="P2069" t="str">
            <v xml:space="preserve">SVT Aspen Corporate Center 400, LP </v>
          </cell>
          <cell r="Q2069" t="str">
            <v xml:space="preserve">SVT Aspen Corporate Center 400, LP </v>
          </cell>
          <cell r="S2069" t="str">
            <v xml:space="preserve">SVT Aspen Corporate Center 400, LP </v>
          </cell>
        </row>
        <row r="2070">
          <cell r="A2070" t="str">
            <v>SOF -VII International</v>
          </cell>
          <cell r="E2070">
            <v>2068</v>
          </cell>
          <cell r="P2070" t="str">
            <v xml:space="preserve">SVT Aspen Grove  Flex Center, LP </v>
          </cell>
          <cell r="Q2070" t="str">
            <v xml:space="preserve">SVT Aspen Grove  Flex Center, LP </v>
          </cell>
          <cell r="S2070" t="str">
            <v xml:space="preserve">SVT Aspen Grove  Flex Center, LP </v>
          </cell>
        </row>
        <row r="2071">
          <cell r="A2071" t="str">
            <v>SOF -X SHG Holdings, LP</v>
          </cell>
          <cell r="E2071">
            <v>2069</v>
          </cell>
          <cell r="P2071" t="str">
            <v xml:space="preserve">SVT Aspen Grove Office Center I, LP </v>
          </cell>
          <cell r="Q2071" t="str">
            <v xml:space="preserve">SVT Aspen Grove Office Center I, LP </v>
          </cell>
          <cell r="S2071" t="str">
            <v xml:space="preserve">SVT Aspen Grove Office Center I, LP </v>
          </cell>
        </row>
        <row r="2072">
          <cell r="A2072" t="str">
            <v>SOF 10 B&amp;B Holdings Lux Sarl fka Lux 39 Starlight GBP Sarl</v>
          </cell>
          <cell r="E2072">
            <v>2070</v>
          </cell>
          <cell r="P2072" t="str">
            <v xml:space="preserve">SVT Aspen Grove Office Center II, LP </v>
          </cell>
          <cell r="Q2072" t="str">
            <v xml:space="preserve">SVT Aspen Grove Office Center II, LP </v>
          </cell>
          <cell r="S2072" t="str">
            <v xml:space="preserve">SVT Aspen Grove Office Center II, LP </v>
          </cell>
        </row>
        <row r="2073">
          <cell r="A2073" t="str">
            <v>SOF 10 B&amp;B Investments Lux Sarl fka Lux 40 Starlight GBP Sarl</v>
          </cell>
          <cell r="E2073">
            <v>2071</v>
          </cell>
          <cell r="P2073" t="str">
            <v xml:space="preserve">SVT Carrington Mill Blvd, LP  </v>
          </cell>
          <cell r="Q2073" t="str">
            <v xml:space="preserve">SVT Carrington Mill Blvd, LP  </v>
          </cell>
          <cell r="S2073" t="str">
            <v xml:space="preserve">SVT Carrington Mill Blvd, LP  </v>
          </cell>
        </row>
        <row r="2074">
          <cell r="A2074" t="str">
            <v>SOF 10 Eden GP Limited</v>
          </cell>
          <cell r="E2074">
            <v>2072</v>
          </cell>
          <cell r="P2074" t="str">
            <v xml:space="preserve">SVT Crabtree Overlook, LP </v>
          </cell>
          <cell r="Q2074" t="str">
            <v xml:space="preserve">SVT Crabtree Overlook, LP </v>
          </cell>
          <cell r="S2074" t="str">
            <v xml:space="preserve">SVT Crabtree Overlook, LP </v>
          </cell>
        </row>
        <row r="2075">
          <cell r="A2075" t="str">
            <v>SOF 8/HOTEL II – Manzana 10 Debt Holdings</v>
          </cell>
          <cell r="E2075">
            <v>2073</v>
          </cell>
          <cell r="P2075" t="str">
            <v xml:space="preserve">SVT Crossroads Business Park I, LP </v>
          </cell>
          <cell r="Q2075" t="str">
            <v xml:space="preserve">SVT Crossroads Business Park I, LP </v>
          </cell>
          <cell r="S2075" t="str">
            <v xml:space="preserve">SVT Crossroads Business Park I, LP </v>
          </cell>
        </row>
        <row r="2076">
          <cell r="A2076" t="str">
            <v>SOF 8 Anguilla Holdings, LLC</v>
          </cell>
          <cell r="E2076">
            <v>2074</v>
          </cell>
          <cell r="P2076" t="str">
            <v xml:space="preserve">SVT Crossroads Business Park II, LP </v>
          </cell>
          <cell r="Q2076" t="str">
            <v xml:space="preserve">SVT Crossroads Business Park II, LP </v>
          </cell>
          <cell r="S2076" t="str">
            <v xml:space="preserve">SVT Crossroads Business Park II, LP </v>
          </cell>
        </row>
        <row r="2077">
          <cell r="A2077" t="str">
            <v>SOF 9 Cleveland Street (UK)—Soho Data Holdings Lux Sarl</v>
          </cell>
          <cell r="E2077">
            <v>2075</v>
          </cell>
          <cell r="P2077" t="str">
            <v xml:space="preserve">SVT Crossroads Business Park III, LP </v>
          </cell>
          <cell r="Q2077" t="str">
            <v xml:space="preserve">SVT Crossroads Business Park III, LP </v>
          </cell>
          <cell r="S2077" t="str">
            <v xml:space="preserve">SVT Crossroads Business Park III, LP </v>
          </cell>
        </row>
        <row r="2078">
          <cell r="A2078" t="str">
            <v>SOF Americas Hotel Co-Invest Holdings, LP</v>
          </cell>
          <cell r="E2078">
            <v>2076</v>
          </cell>
          <cell r="P2078" t="str">
            <v xml:space="preserve">SVT Crossroads Business Park IV, LP </v>
          </cell>
          <cell r="Q2078" t="str">
            <v xml:space="preserve">SVT Crossroads Business Park IV, LP </v>
          </cell>
          <cell r="S2078" t="str">
            <v xml:space="preserve">SVT Crossroads Business Park IV, LP </v>
          </cell>
        </row>
        <row r="2079">
          <cell r="A2079" t="str">
            <v>SOF BD Owner , LP</v>
          </cell>
          <cell r="E2079">
            <v>2077</v>
          </cell>
          <cell r="P2079" t="str">
            <v xml:space="preserve">SVT Crossroads Pond, LP </v>
          </cell>
          <cell r="Q2079" t="str">
            <v xml:space="preserve">SVT Crossroads Pond, LP </v>
          </cell>
          <cell r="S2079" t="str">
            <v xml:space="preserve">SVT Crossroads Pond, LP </v>
          </cell>
        </row>
        <row r="2080">
          <cell r="A2080" t="str">
            <v>SOF BD Owner GP, LLC</v>
          </cell>
          <cell r="E2080">
            <v>2078</v>
          </cell>
          <cell r="P2080" t="str">
            <v xml:space="preserve">SVT Land and Development GP, LLC </v>
          </cell>
          <cell r="Q2080" t="str">
            <v xml:space="preserve">SVT Land and Development GP, LLC </v>
          </cell>
          <cell r="S2080" t="str">
            <v xml:space="preserve">SVT Land and Development GP, LLC </v>
          </cell>
        </row>
        <row r="2081">
          <cell r="A2081" t="str">
            <v>SOF European Hotel Co-Invest Holdings II, Sarl</v>
          </cell>
          <cell r="E2081">
            <v>2079</v>
          </cell>
          <cell r="P2081" t="str">
            <v xml:space="preserve">SVT Lenovo BTS I, LP </v>
          </cell>
          <cell r="Q2081" t="str">
            <v xml:space="preserve">SVT Lenovo BTS I, LP </v>
          </cell>
          <cell r="S2081" t="str">
            <v xml:space="preserve">SVT Lenovo BTS I, LP </v>
          </cell>
        </row>
        <row r="2082">
          <cell r="A2082" t="str">
            <v>SOF European Hotel Co-Invest Holdings, Sarl</v>
          </cell>
          <cell r="E2082">
            <v>2080</v>
          </cell>
          <cell r="P2082" t="str">
            <v xml:space="preserve">SVT Lenovo BTS II, LP  </v>
          </cell>
          <cell r="Q2082" t="str">
            <v xml:space="preserve">SVT Lenovo BTS II, LP  </v>
          </cell>
          <cell r="S2082" t="str">
            <v xml:space="preserve">SVT Lenovo BTS II, LP  </v>
          </cell>
        </row>
        <row r="2083">
          <cell r="A2083" t="str">
            <v>SOF International Hotel Holdings, Sarl</v>
          </cell>
          <cell r="E2083">
            <v>2081</v>
          </cell>
          <cell r="P2083" t="str">
            <v xml:space="preserve">SVT Mezz Owner GP, LLC </v>
          </cell>
          <cell r="Q2083" t="str">
            <v xml:space="preserve">SVT Mezz Owner GP, LLC </v>
          </cell>
          <cell r="S2083" t="str">
            <v xml:space="preserve">SVT Mezz Owner GP, LLC </v>
          </cell>
        </row>
        <row r="2084">
          <cell r="A2084" t="str">
            <v>SOF International Hotel, Sarl</v>
          </cell>
          <cell r="E2084">
            <v>2082</v>
          </cell>
          <cell r="P2084" t="str">
            <v xml:space="preserve">SVT Mezz Owner Two GP, LLC  </v>
          </cell>
          <cell r="Q2084" t="str">
            <v xml:space="preserve">SVT Mezz Owner Two GP, LLC  </v>
          </cell>
          <cell r="S2084" t="str">
            <v xml:space="preserve">SVT Mezz Owner Two GP, LLC  </v>
          </cell>
        </row>
        <row r="2085">
          <cell r="A2085" t="str">
            <v>SOF Global Real Estate Fund XI, L.P.</v>
          </cell>
          <cell r="E2085">
            <v>2083</v>
          </cell>
          <cell r="P2085" t="str">
            <v xml:space="preserve">SVT Mezz Owner Two, LP </v>
          </cell>
          <cell r="Q2085" t="str">
            <v xml:space="preserve">SVT Mezz Owner Two, LP </v>
          </cell>
          <cell r="S2085" t="str">
            <v xml:space="preserve">SVT Mezz Owner Two, LP </v>
          </cell>
        </row>
        <row r="2086">
          <cell r="A2086" t="str">
            <v>SOF Mer Holdings, Sarl</v>
          </cell>
          <cell r="E2086">
            <v>2084</v>
          </cell>
          <cell r="P2086" t="str">
            <v xml:space="preserve">SVT Mezz Owner, LP  </v>
          </cell>
          <cell r="Q2086" t="str">
            <v xml:space="preserve">SVT Mezz Owner, LP  </v>
          </cell>
          <cell r="S2086" t="str">
            <v xml:space="preserve">SVT Mezz Owner, LP  </v>
          </cell>
        </row>
        <row r="2087">
          <cell r="A2087" t="str">
            <v>SOF PD Holdings GP, LLC</v>
          </cell>
          <cell r="E2087">
            <v>2085</v>
          </cell>
          <cell r="P2087" t="str">
            <v xml:space="preserve">SVT Owner GP, LLC </v>
          </cell>
          <cell r="Q2087" t="str">
            <v xml:space="preserve">SVT Owner GP, LLC </v>
          </cell>
          <cell r="S2087" t="str">
            <v xml:space="preserve">SVT Owner GP, LLC </v>
          </cell>
        </row>
        <row r="2088">
          <cell r="A2088" t="str">
            <v>SOF PD Holdings, LP</v>
          </cell>
          <cell r="E2088">
            <v>2086</v>
          </cell>
          <cell r="P2088" t="str">
            <v xml:space="preserve">SVT Paramount Parkway, LP  </v>
          </cell>
          <cell r="Q2088" t="str">
            <v xml:space="preserve">SVT Paramount Parkway, LP  </v>
          </cell>
          <cell r="S2088" t="str">
            <v xml:space="preserve">SVT Paramount Parkway, LP  </v>
          </cell>
        </row>
        <row r="2089">
          <cell r="A2089" t="str">
            <v>SOF Select Holdings, LP</v>
          </cell>
          <cell r="E2089">
            <v>2087</v>
          </cell>
          <cell r="P2089" t="str">
            <v xml:space="preserve">SVT Park Central Business Park I, LP  </v>
          </cell>
          <cell r="Q2089" t="str">
            <v xml:space="preserve">SVT Park Central Business Park I, LP  </v>
          </cell>
          <cell r="S2089" t="str">
            <v xml:space="preserve">SVT Park Central Business Park I, LP  </v>
          </cell>
        </row>
        <row r="2090">
          <cell r="A2090" t="str">
            <v>SOF U.S. Hotel Co-Invest Holdings II, LP</v>
          </cell>
          <cell r="E2090">
            <v>2088</v>
          </cell>
          <cell r="P2090" t="str">
            <v xml:space="preserve">SVT Perimeter Four, LP </v>
          </cell>
          <cell r="Q2090" t="str">
            <v xml:space="preserve">SVT Perimeter Four, LP </v>
          </cell>
          <cell r="S2090" t="str">
            <v xml:space="preserve">SVT Perimeter Four, LP </v>
          </cell>
        </row>
        <row r="2091">
          <cell r="A2091" t="str">
            <v>SOF U.S. Hotel Co-Invest Holdings, LLC</v>
          </cell>
          <cell r="E2091">
            <v>2089</v>
          </cell>
          <cell r="P2091" t="str">
            <v xml:space="preserve">SVT Perimeter One, LP  </v>
          </cell>
          <cell r="Q2091" t="str">
            <v xml:space="preserve">SVT Perimeter One, LP  </v>
          </cell>
          <cell r="S2091" t="str">
            <v xml:space="preserve">SVT Perimeter One, LP  </v>
          </cell>
        </row>
        <row r="2092">
          <cell r="A2092" t="str">
            <v>SOF US Harrahs Co-Invest Holdings, LLC</v>
          </cell>
          <cell r="E2092">
            <v>2090</v>
          </cell>
          <cell r="P2092" t="str">
            <v xml:space="preserve">SVT Perimeter Park Area, LP  </v>
          </cell>
          <cell r="Q2092" t="str">
            <v xml:space="preserve">SVT Perimeter Park Area, LP  </v>
          </cell>
          <cell r="S2092" t="str">
            <v xml:space="preserve">SVT Perimeter Park Area, LP  </v>
          </cell>
        </row>
        <row r="2093">
          <cell r="A2093" t="str">
            <v>SOF US Hotel Co-Invest GP, LLC</v>
          </cell>
          <cell r="E2093">
            <v>2091</v>
          </cell>
          <cell r="P2093" t="str">
            <v xml:space="preserve">SVT Perimeter Park Drive, LP </v>
          </cell>
          <cell r="Q2093" t="str">
            <v xml:space="preserve">SVT Perimeter Park Drive, LP </v>
          </cell>
          <cell r="S2093" t="str">
            <v xml:space="preserve">SVT Perimeter Park Drive, LP </v>
          </cell>
        </row>
        <row r="2094">
          <cell r="A2094" t="str">
            <v>SOF US Hotel Co-Invest Holdings II, LP</v>
          </cell>
          <cell r="E2094">
            <v>2092</v>
          </cell>
          <cell r="P2094" t="str">
            <v xml:space="preserve">SVT Perimeter Three, LP  </v>
          </cell>
          <cell r="Q2094" t="str">
            <v xml:space="preserve">SVT Perimeter Three, LP  </v>
          </cell>
          <cell r="S2094" t="str">
            <v xml:space="preserve">SVT Perimeter Three, LP  </v>
          </cell>
        </row>
        <row r="2095">
          <cell r="A2095" t="str">
            <v>SOF US Hotel Co-Invest Holdings, LLC</v>
          </cell>
          <cell r="E2095">
            <v>2093</v>
          </cell>
          <cell r="P2095" t="str">
            <v xml:space="preserve">SVT Perimeter Two, LP  </v>
          </cell>
          <cell r="Q2095" t="str">
            <v xml:space="preserve">SVT Perimeter Two, LP  </v>
          </cell>
          <cell r="S2095" t="str">
            <v xml:space="preserve">SVT Perimeter Two, LP  </v>
          </cell>
        </row>
        <row r="2096">
          <cell r="A2096" t="str">
            <v>SOF US Restaurant Co-Invest Holdings, LLC</v>
          </cell>
          <cell r="E2096">
            <v>2094</v>
          </cell>
          <cell r="P2096" t="str">
            <v xml:space="preserve">SVT Regency Creek Land, LP  </v>
          </cell>
          <cell r="Q2096" t="str">
            <v xml:space="preserve">SVT Regency Creek Land, LP  </v>
          </cell>
          <cell r="S2096" t="str">
            <v xml:space="preserve">SVT Regency Creek Land, LP  </v>
          </cell>
        </row>
        <row r="2097">
          <cell r="A2097" t="str">
            <v>Sof VI Holdings, LLC C/O Ziff Brothers Investments</v>
          </cell>
          <cell r="E2097">
            <v>2095</v>
          </cell>
          <cell r="P2097" t="str">
            <v xml:space="preserve">SVT Rider Trail, LP </v>
          </cell>
          <cell r="Q2097" t="str">
            <v xml:space="preserve">SVT Rider Trail, LP </v>
          </cell>
          <cell r="S2097" t="str">
            <v xml:space="preserve">SVT Rider Trail, LP </v>
          </cell>
        </row>
        <row r="2098">
          <cell r="A2098" t="str">
            <v>SOF VI International Holdings Lux, Sarl</v>
          </cell>
          <cell r="E2098">
            <v>2096</v>
          </cell>
          <cell r="P2098" t="str">
            <v xml:space="preserve">SVT Sawgrass Building A, LP </v>
          </cell>
          <cell r="Q2098" t="str">
            <v xml:space="preserve">SVT Sawgrass Building A, LP </v>
          </cell>
          <cell r="S2098" t="str">
            <v xml:space="preserve">SVT Sawgrass Building A, LP </v>
          </cell>
        </row>
        <row r="2099">
          <cell r="A2099" t="str">
            <v>SOF VII 2&amp;P LLC</v>
          </cell>
          <cell r="E2099">
            <v>2097</v>
          </cell>
          <cell r="P2099" t="str">
            <v xml:space="preserve">SVT Sawgrass Building B, LP </v>
          </cell>
          <cell r="Q2099" t="str">
            <v xml:space="preserve">SVT Sawgrass Building B, LP </v>
          </cell>
          <cell r="S2099" t="str">
            <v xml:space="preserve">SVT Sawgrass Building B, LP </v>
          </cell>
        </row>
        <row r="2100">
          <cell r="A2100" t="str">
            <v>SOF VII European Holdings I, Sarl</v>
          </cell>
          <cell r="E2100">
            <v>2098</v>
          </cell>
          <cell r="P2100" t="str">
            <v xml:space="preserve">SVT Sawgrass Land, LP </v>
          </cell>
          <cell r="Q2100" t="str">
            <v xml:space="preserve">SVT Sawgrass Land, LP </v>
          </cell>
          <cell r="S2100" t="str">
            <v xml:space="preserve">SVT Sawgrass Land, LP </v>
          </cell>
        </row>
        <row r="2101">
          <cell r="A2101" t="str">
            <v>SOF VII St Pete Holdings, LLC</v>
          </cell>
          <cell r="E2101">
            <v>2099</v>
          </cell>
          <cell r="P2101" t="str">
            <v xml:space="preserve">SVT Sawgrass Point I, LP </v>
          </cell>
          <cell r="Q2101" t="str">
            <v xml:space="preserve">SVT Sawgrass Point I, LP </v>
          </cell>
          <cell r="S2101" t="str">
            <v xml:space="preserve">SVT Sawgrass Point I, LP </v>
          </cell>
        </row>
        <row r="2102">
          <cell r="A2102" t="str">
            <v>SOF VIII FS HOLDINGS II, LLC</v>
          </cell>
          <cell r="E2102">
            <v>2100</v>
          </cell>
          <cell r="P2102" t="str">
            <v xml:space="preserve">SVT Sawgrass Point II, LP </v>
          </cell>
          <cell r="Q2102" t="str">
            <v xml:space="preserve">SVT Sawgrass Point II, LP </v>
          </cell>
          <cell r="S2102" t="str">
            <v xml:space="preserve">SVT Sawgrass Point II, LP </v>
          </cell>
        </row>
        <row r="2103">
          <cell r="A2103" t="str">
            <v>SOF VIII FT HOLDINGS, LLC</v>
          </cell>
          <cell r="E2103">
            <v>2101</v>
          </cell>
          <cell r="P2103" t="str">
            <v xml:space="preserve">SVT SF Owner GP, LLC </v>
          </cell>
          <cell r="Q2103" t="str">
            <v xml:space="preserve">SVT SF Owner GP, LLC </v>
          </cell>
          <cell r="S2103" t="str">
            <v xml:space="preserve">SVT SF Owner GP, LLC </v>
          </cell>
        </row>
        <row r="2104">
          <cell r="A2104" t="str">
            <v>SOF VIII HOTEL INT'L CO INVEST HOLDINGS, LP</v>
          </cell>
          <cell r="E2104">
            <v>2102</v>
          </cell>
          <cell r="P2104" t="str">
            <v>SVT Ventures, L.P</v>
          </cell>
          <cell r="Q2104" t="str">
            <v>SVT Ventures, L.P</v>
          </cell>
          <cell r="S2104" t="str">
            <v>SVT Ventures, L.P</v>
          </cell>
        </row>
        <row r="2105">
          <cell r="A2105" t="str">
            <v>SOF VIII US Holdings GP LLC</v>
          </cell>
          <cell r="E2105">
            <v>2103</v>
          </cell>
          <cell r="P2105" t="str">
            <v xml:space="preserve">SVT Westmark, LP  </v>
          </cell>
          <cell r="Q2105" t="str">
            <v xml:space="preserve">SVT Westmark, LP  </v>
          </cell>
          <cell r="S2105" t="str">
            <v xml:space="preserve">SVT Westmark, LP  </v>
          </cell>
        </row>
        <row r="2106">
          <cell r="A2106" t="str">
            <v>SOF X HSS Propco Holdings GP, LLC</v>
          </cell>
          <cell r="E2106">
            <v>2104</v>
          </cell>
          <cell r="P2106" t="str">
            <v xml:space="preserve">SVT Westview Place, LP </v>
          </cell>
          <cell r="Q2106" t="str">
            <v xml:space="preserve">SVT Westview Place, LP </v>
          </cell>
          <cell r="S2106" t="str">
            <v xml:space="preserve">SVT Westview Place, LP </v>
          </cell>
        </row>
        <row r="2107">
          <cell r="A2107" t="str">
            <v>SOF X Management, LP</v>
          </cell>
          <cell r="E2107">
            <v>2105</v>
          </cell>
          <cell r="P2107" t="str">
            <v xml:space="preserve">SVT Woodsmill Commons I, LP </v>
          </cell>
          <cell r="Q2107" t="str">
            <v xml:space="preserve">SVT Woodsmill Commons I, LP </v>
          </cell>
          <cell r="S2107" t="str">
            <v xml:space="preserve">SVT Woodsmill Commons I, LP </v>
          </cell>
        </row>
        <row r="2108">
          <cell r="A2108" t="str">
            <v>SOF XI Private Investors, LLC</v>
          </cell>
          <cell r="E2108">
            <v>2106</v>
          </cell>
          <cell r="P2108" t="str">
            <v xml:space="preserve">SVT Woodsmill Commons II, LP </v>
          </cell>
          <cell r="Q2108" t="str">
            <v xml:space="preserve">SVT Woodsmill Commons II, LP </v>
          </cell>
          <cell r="S2108" t="str">
            <v xml:space="preserve">SVT Woodsmill Commons II, LP </v>
          </cell>
        </row>
        <row r="2109">
          <cell r="A2109" t="str">
            <v>SOF- VIII U.S. Hotel Holdings Holdco GP, LLC</v>
          </cell>
          <cell r="E2109">
            <v>2107</v>
          </cell>
          <cell r="P2109" t="str">
            <v>SW 151st  Street GP, LLC</v>
          </cell>
          <cell r="Q2109" t="str">
            <v>SW 151st  Street GP, LLC</v>
          </cell>
          <cell r="S2109" t="str">
            <v>SW 151st  Street GP, LLC</v>
          </cell>
        </row>
        <row r="2110">
          <cell r="A2110" t="str">
            <v>SOF-10 Amazona Holdings Lux Sarl (ex SOF-10 Starlight 1 EUR Sarl)</v>
          </cell>
          <cell r="E2110">
            <v>2108</v>
          </cell>
          <cell r="P2110" t="str">
            <v>SW 151st Street, LP</v>
          </cell>
          <cell r="Q2110" t="str">
            <v>SW 151st Street, LP</v>
          </cell>
          <cell r="S2110" t="str">
            <v>SW 151st Street, LP</v>
          </cell>
        </row>
        <row r="2111">
          <cell r="A2111" t="str">
            <v>SOF-10 Aparthotel Holdco Sarl</v>
          </cell>
          <cell r="E2111">
            <v>2109</v>
          </cell>
          <cell r="P2111" t="str">
            <v>SW 7150 Campus Drive GP, LLC</v>
          </cell>
          <cell r="Q2111" t="str">
            <v>SW 7150 Campus Drive GP, LLC</v>
          </cell>
          <cell r="S2111" t="str">
            <v>SW 7150 Campus Drive GP, LLC</v>
          </cell>
        </row>
        <row r="2112">
          <cell r="A2112" t="str">
            <v>SOF-10 Beagle Holdings Lux Sarl (fka SOF-10 Starlight 17 GBP Sarl)</v>
          </cell>
          <cell r="E2112">
            <v>2110</v>
          </cell>
          <cell r="P2112" t="str">
            <v>SW 7150 Campus Drive, LP</v>
          </cell>
          <cell r="Q2112" t="str">
            <v>SW 7150 Campus Drive, LP</v>
          </cell>
          <cell r="S2112" t="str">
            <v>SW 7150 Campus Drive, LP</v>
          </cell>
        </row>
        <row r="2113">
          <cell r="A2113" t="str">
            <v>SOF-10 Beagle Investments Lux Sarl</v>
          </cell>
          <cell r="E2113">
            <v>2111</v>
          </cell>
          <cell r="P2113" t="str">
            <v>SW Albany Street GP, LLC</v>
          </cell>
          <cell r="Q2113" t="str">
            <v>SW Albany Street GP, LLC</v>
          </cell>
          <cell r="S2113" t="str">
            <v>SW Albany Street GP, LLC</v>
          </cell>
        </row>
        <row r="2114">
          <cell r="A2114" t="str">
            <v>SOF-10 Beagle JVCo Lux Sarl (fka SOF-10 Starlight 18 GBP Sarl)</v>
          </cell>
          <cell r="E2114">
            <v>2112</v>
          </cell>
          <cell r="P2114" t="str">
            <v>SW Albany Street, LP</v>
          </cell>
          <cell r="Q2114" t="str">
            <v>SW Albany Street, LP</v>
          </cell>
          <cell r="S2114" t="str">
            <v>SW Albany Street, LP</v>
          </cell>
        </row>
        <row r="2115">
          <cell r="A2115" t="str">
            <v>SOF-10 Bourne Propco Sarl (fka Starlight 51 GBP Sarl)</v>
          </cell>
          <cell r="E2115">
            <v>2113</v>
          </cell>
          <cell r="P2115" t="str">
            <v>SW Arizona Land GP, LLC</v>
          </cell>
          <cell r="Q2115" t="str">
            <v>SW Arizona Land GP, LLC</v>
          </cell>
          <cell r="S2115" t="str">
            <v>SW Arizona Land GP, LLC</v>
          </cell>
        </row>
        <row r="2116">
          <cell r="A2116" t="str">
            <v>SOF-10 Cod Holdings Lux Sarl</v>
          </cell>
          <cell r="E2116">
            <v>2114</v>
          </cell>
          <cell r="P2116" t="str">
            <v>SW Arizona Land, LP</v>
          </cell>
          <cell r="Q2116" t="str">
            <v>SW Arizona Land, LP</v>
          </cell>
          <cell r="S2116" t="str">
            <v>SW Arizona Land, LP</v>
          </cell>
        </row>
        <row r="2117">
          <cell r="A2117" t="str">
            <v>SOF-10 Cod Investments Lux Sarl</v>
          </cell>
          <cell r="E2117">
            <v>2115</v>
          </cell>
          <cell r="P2117" t="str">
            <v>SW Braud Road GP LLC</v>
          </cell>
          <cell r="Q2117" t="str">
            <v>SW Braud Road GP LLC</v>
          </cell>
          <cell r="S2117" t="str">
            <v>SW Braud Road GP LLC</v>
          </cell>
        </row>
        <row r="2118">
          <cell r="A2118" t="str">
            <v>SOF-10 Corona Holdings Lux Sarl (FKA SOF-10 Starlight 2 EUR Sarl )</v>
          </cell>
          <cell r="E2118">
            <v>2116</v>
          </cell>
          <cell r="P2118" t="str">
            <v>SW Braud Road LP</v>
          </cell>
          <cell r="Q2118" t="str">
            <v>SW Braud Road LP</v>
          </cell>
          <cell r="S2118" t="str">
            <v>SW Braud Road LP</v>
          </cell>
        </row>
        <row r="2119">
          <cell r="A2119" t="str">
            <v>SOF-10 Eden Holdco Limited</v>
          </cell>
          <cell r="E2119">
            <v>2117</v>
          </cell>
          <cell r="P2119" t="str">
            <v>SW Brownstones GP, LLC</v>
          </cell>
          <cell r="Q2119" t="str">
            <v>SW Brownstones GP, LLC</v>
          </cell>
          <cell r="S2119" t="str">
            <v>SW Brownstones GP, LLC</v>
          </cell>
        </row>
        <row r="2120">
          <cell r="A2120" t="str">
            <v>SOF-10 Eden LP Limited</v>
          </cell>
          <cell r="E2120">
            <v>2118</v>
          </cell>
          <cell r="P2120" t="str">
            <v>SW Brownstones, LP</v>
          </cell>
          <cell r="Q2120" t="str">
            <v>SW Brownstones, LP</v>
          </cell>
          <cell r="S2120" t="str">
            <v>SW Brownstones, LP</v>
          </cell>
        </row>
        <row r="2121">
          <cell r="A2121" t="str">
            <v>SOF-10 Elm Park Investments Lux Sarl</v>
          </cell>
          <cell r="E2121">
            <v>2119</v>
          </cell>
          <cell r="P2121" t="str">
            <v>SW Canyon Falls GP, LLC</v>
          </cell>
          <cell r="Q2121" t="str">
            <v>SW Canyon Falls GP, LLC</v>
          </cell>
          <cell r="S2121" t="str">
            <v>SW Canyon Falls GP, LLC</v>
          </cell>
        </row>
        <row r="2122">
          <cell r="A2122" t="str">
            <v>SOF-10 Enterprise Lux Sarl</v>
          </cell>
          <cell r="E2122">
            <v>2120</v>
          </cell>
          <cell r="P2122" t="str">
            <v>SW Canyon Falls, LP</v>
          </cell>
          <cell r="Q2122" t="str">
            <v>SW Canyon Falls, LP</v>
          </cell>
          <cell r="S2122" t="str">
            <v>SW Canyon Falls, LP</v>
          </cell>
        </row>
        <row r="2123">
          <cell r="A2123" t="str">
            <v>SOF-10 Enterprise NL BV</v>
          </cell>
          <cell r="E2123">
            <v>2121</v>
          </cell>
          <cell r="P2123" t="str">
            <v>SW Crystal Ridge GP, LLC</v>
          </cell>
          <cell r="Q2123" t="str">
            <v>SW Crystal Ridge GP, LLC</v>
          </cell>
          <cell r="S2123" t="str">
            <v>SW Crystal Ridge GP, LLC</v>
          </cell>
        </row>
        <row r="2124">
          <cell r="A2124" t="str">
            <v>SOF-10 European Operations Ltd</v>
          </cell>
          <cell r="E2124">
            <v>2122</v>
          </cell>
          <cell r="P2124" t="str">
            <v>SW Crystal Ridge LP</v>
          </cell>
          <cell r="Q2124" t="str">
            <v>SW Crystal Ridge LP</v>
          </cell>
          <cell r="S2124" t="str">
            <v>SW Crystal Ridge LP</v>
          </cell>
        </row>
        <row r="2125">
          <cell r="A2125" t="str">
            <v>SOF-10 Helium Propco Lux Sarl</v>
          </cell>
          <cell r="E2125">
            <v>2123</v>
          </cell>
          <cell r="P2125" t="str">
            <v>SW Eagle Rock GP, LLC</v>
          </cell>
          <cell r="Q2125" t="str">
            <v>SW Eagle Rock GP, LLC</v>
          </cell>
          <cell r="S2125" t="str">
            <v>SW Eagle Rock GP, LLC</v>
          </cell>
        </row>
        <row r="2126">
          <cell r="A2126" t="str">
            <v>SOF-10 HIM Assetco Limited</v>
          </cell>
          <cell r="E2126">
            <v>2124</v>
          </cell>
          <cell r="P2126" t="str">
            <v>SW Eagle Rock, LP</v>
          </cell>
          <cell r="Q2126" t="str">
            <v>SW Eagle Rock, LP</v>
          </cell>
          <cell r="S2126" t="str">
            <v>SW Eagle Rock, LP</v>
          </cell>
        </row>
        <row r="2127">
          <cell r="A2127" t="str">
            <v>SOF-10 HIM Investco Limited</v>
          </cell>
          <cell r="E2127">
            <v>2125</v>
          </cell>
          <cell r="P2127" t="str">
            <v>SW East Baseline Road GP, LLC</v>
          </cell>
          <cell r="Q2127" t="str">
            <v>SW East Baseline Road GP, LLC</v>
          </cell>
          <cell r="S2127" t="str">
            <v>SW East Baseline Road GP, LLC</v>
          </cell>
        </row>
        <row r="2128">
          <cell r="A2128" t="str">
            <v>SOF-10 HIM Limited</v>
          </cell>
          <cell r="E2128">
            <v>2126</v>
          </cell>
          <cell r="P2128" t="str">
            <v>SW East Baseline Road, LP</v>
          </cell>
          <cell r="Q2128" t="str">
            <v>SW East Baseline Road, LP</v>
          </cell>
          <cell r="S2128" t="str">
            <v>SW East Baseline Road, LP</v>
          </cell>
        </row>
        <row r="2129">
          <cell r="A2129" t="str">
            <v>SOF-10 HIM Lux Sarl</v>
          </cell>
          <cell r="E2129">
            <v>2127</v>
          </cell>
          <cell r="P2129" t="str">
            <v>SW East Brown Road GP, LLC</v>
          </cell>
          <cell r="Q2129" t="str">
            <v>SW East Brown Road GP, LLC</v>
          </cell>
          <cell r="S2129" t="str">
            <v>SW East Brown Road GP, LLC</v>
          </cell>
        </row>
        <row r="2130">
          <cell r="A2130" t="str">
            <v>SOF-10 Lux Master Co Sarl</v>
          </cell>
          <cell r="E2130">
            <v>2128</v>
          </cell>
          <cell r="P2130" t="str">
            <v>SW East Brown Road, LP</v>
          </cell>
          <cell r="Q2130" t="str">
            <v>SW East Brown Road, LP</v>
          </cell>
          <cell r="S2130" t="str">
            <v>SW East Brown Road, LP</v>
          </cell>
        </row>
        <row r="2131">
          <cell r="A2131" t="str">
            <v>SOF-10 Lux New Master Co Sarl</v>
          </cell>
          <cell r="E2131">
            <v>2129</v>
          </cell>
          <cell r="P2131" t="str">
            <v>SW El Mirage GP, LLC</v>
          </cell>
          <cell r="Q2131" t="str">
            <v>SW El Mirage GP, LLC</v>
          </cell>
          <cell r="S2131" t="str">
            <v>SW El Mirage GP, LLC</v>
          </cell>
        </row>
        <row r="2132">
          <cell r="A2132" t="str">
            <v>SOF-10 Mstar Europe 1 Lux Sarl (ex Lux 19 Starlight GBP Sarl)</v>
          </cell>
          <cell r="E2132">
            <v>2130</v>
          </cell>
          <cell r="P2132" t="str">
            <v>SW El Mirage, LP</v>
          </cell>
          <cell r="Q2132" t="str">
            <v>SW El Mirage, LP</v>
          </cell>
          <cell r="S2132" t="str">
            <v>SW El Mirage, LP</v>
          </cell>
        </row>
        <row r="2133">
          <cell r="A2133" t="str">
            <v>SOF-10 Mstar Europe 2 Lux Sarl (ex Lux 23 Starlight GBP Sarl)</v>
          </cell>
          <cell r="E2133">
            <v>2131</v>
          </cell>
          <cell r="P2133" t="str">
            <v>SW Gretna Road GP, LLC</v>
          </cell>
          <cell r="Q2133" t="str">
            <v>SW Gretna Road GP, LLC</v>
          </cell>
          <cell r="S2133" t="str">
            <v>SW Gretna Road GP, LLC</v>
          </cell>
        </row>
        <row r="2134">
          <cell r="A2134" t="str">
            <v>SOF-10 Mstar Holdings Lux Sarl (ex Lux 34 Starlight EUR Sarl)</v>
          </cell>
          <cell r="E2134">
            <v>2132</v>
          </cell>
          <cell r="P2134" t="str">
            <v>SW Gretna Road, LP</v>
          </cell>
          <cell r="Q2134" t="str">
            <v>SW Gretna Road, LP</v>
          </cell>
          <cell r="S2134" t="str">
            <v>SW Gretna Road, LP</v>
          </cell>
        </row>
        <row r="2135">
          <cell r="A2135" t="str">
            <v>SOF-10 Polish Investments Sarl</v>
          </cell>
          <cell r="E2135">
            <v>2133</v>
          </cell>
          <cell r="P2135" t="str">
            <v>SW Headquarters Drive GP, LLC</v>
          </cell>
          <cell r="Q2135" t="str">
            <v>SW Headquarters Drive GP, LLC</v>
          </cell>
          <cell r="S2135" t="str">
            <v>SW Headquarters Drive GP, LLC</v>
          </cell>
        </row>
        <row r="2136">
          <cell r="A2136" t="str">
            <v>SOF-10 Quattro Lux Sarl</v>
          </cell>
          <cell r="E2136">
            <v>2134</v>
          </cell>
          <cell r="P2136" t="str">
            <v>SW Headquarters Drive, LP</v>
          </cell>
          <cell r="Q2136" t="str">
            <v>SW Headquarters Drive, LP</v>
          </cell>
          <cell r="S2136" t="str">
            <v>SW Headquarters Drive, LP</v>
          </cell>
        </row>
        <row r="2137">
          <cell r="A2137" t="str">
            <v>SOF-10 Quattro NL BV(The Netherlands)</v>
          </cell>
          <cell r="E2137">
            <v>2135</v>
          </cell>
          <cell r="P2137" t="str">
            <v>SW Hollowbrook Drive GP, LLC</v>
          </cell>
          <cell r="Q2137" t="str">
            <v>SW Hollowbrook Drive GP, LLC</v>
          </cell>
          <cell r="S2137" t="str">
            <v>SW Hollowbrook Drive GP, LLC</v>
          </cell>
        </row>
        <row r="2138">
          <cell r="A2138" t="str">
            <v>SOF-10 Resi Holdco Sarl</v>
          </cell>
          <cell r="E2138">
            <v>2136</v>
          </cell>
          <cell r="P2138" t="str">
            <v>SW Hollowbrook Drive, LP</v>
          </cell>
          <cell r="Q2138" t="str">
            <v>SW Hollowbrook Drive, LP</v>
          </cell>
          <cell r="S2138" t="str">
            <v>SW Hollowbrook Drive, LP</v>
          </cell>
        </row>
        <row r="2139">
          <cell r="A2139" t="str">
            <v>SOF-10 Salmon Holdings Lux Sarl</v>
          </cell>
          <cell r="E2139">
            <v>2137</v>
          </cell>
          <cell r="P2139" t="str">
            <v>SW Lakeview Drive GP, LLC</v>
          </cell>
          <cell r="Q2139" t="str">
            <v>SW Lakeview Drive GP, LLC</v>
          </cell>
          <cell r="S2139" t="str">
            <v>SW Lakeview Drive GP, LLC</v>
          </cell>
        </row>
        <row r="2140">
          <cell r="A2140" t="str">
            <v>SOF-10 Salmon Investments Lux Sarl</v>
          </cell>
          <cell r="E2140">
            <v>2138</v>
          </cell>
          <cell r="P2140" t="str">
            <v>SW Lakeview Drive, LP</v>
          </cell>
          <cell r="Q2140" t="str">
            <v>SW Lakeview Drive, LP</v>
          </cell>
          <cell r="S2140" t="str">
            <v>SW Lakeview Drive, LP</v>
          </cell>
        </row>
        <row r="2141">
          <cell r="A2141" t="str">
            <v>SOF-10 Salmon TopCo AS</v>
          </cell>
          <cell r="E2141">
            <v>2139</v>
          </cell>
          <cell r="P2141" t="str">
            <v>SW Legacy Street GP, LLC</v>
          </cell>
          <cell r="Q2141" t="str">
            <v>SW Legacy Street GP, LLC</v>
          </cell>
          <cell r="S2141" t="str">
            <v>SW Legacy Street GP, LLC</v>
          </cell>
        </row>
        <row r="2142">
          <cell r="A2142" t="str">
            <v>SOF-10 Starlight 10 Operations Limited</v>
          </cell>
          <cell r="E2142">
            <v>2140</v>
          </cell>
          <cell r="P2142" t="str">
            <v>SW Legacy Street LP</v>
          </cell>
          <cell r="Q2142" t="str">
            <v>SW Legacy Street LP</v>
          </cell>
          <cell r="S2142" t="str">
            <v>SW Legacy Street LP</v>
          </cell>
        </row>
        <row r="2143">
          <cell r="A2143" t="str">
            <v>SOF-10 Starlight 11 Operations Limited</v>
          </cell>
          <cell r="E2143">
            <v>2141</v>
          </cell>
          <cell r="P2143" t="str">
            <v>SW Loan A GP, LLC</v>
          </cell>
          <cell r="Q2143" t="str">
            <v>SW Loan A GP, LLC</v>
          </cell>
          <cell r="S2143" t="str">
            <v>SW Loan A GP, LLC</v>
          </cell>
        </row>
        <row r="2144">
          <cell r="A2144" t="str">
            <v>SOF-10 Starlight 12 Operations Limited</v>
          </cell>
          <cell r="E2144">
            <v>2142</v>
          </cell>
          <cell r="P2144" t="str">
            <v>SW Loan A, LP</v>
          </cell>
          <cell r="Q2144" t="str">
            <v>SW Loan A, LP</v>
          </cell>
          <cell r="S2144" t="str">
            <v>SW Loan A, LP</v>
          </cell>
        </row>
        <row r="2145">
          <cell r="A2145" t="str">
            <v>SOF-10 Starlight 13 Operations Limited</v>
          </cell>
          <cell r="E2145">
            <v>2143</v>
          </cell>
          <cell r="P2145" t="str">
            <v>SW Loan AA GP, LLC</v>
          </cell>
          <cell r="Q2145" t="str">
            <v>SW Loan AA GP, LLC</v>
          </cell>
          <cell r="S2145" t="str">
            <v>SW Loan AA GP, LLC</v>
          </cell>
        </row>
        <row r="2146">
          <cell r="A2146" t="str">
            <v>SOF-10 Starlight 14 Operations Limited</v>
          </cell>
          <cell r="E2146">
            <v>2144</v>
          </cell>
          <cell r="P2146" t="str">
            <v>SW Loan AA, LP</v>
          </cell>
          <cell r="Q2146" t="str">
            <v>SW Loan AA, LP</v>
          </cell>
          <cell r="S2146" t="str">
            <v>SW Loan AA, LP</v>
          </cell>
        </row>
        <row r="2147">
          <cell r="A2147" t="str">
            <v>SOF-10 Starlight 18 EUR Sarl</v>
          </cell>
          <cell r="E2147">
            <v>2145</v>
          </cell>
          <cell r="P2147" t="str">
            <v>SW Loan BB GP, LLC</v>
          </cell>
          <cell r="Q2147" t="str">
            <v>SW Loan BB GP, LLC</v>
          </cell>
          <cell r="S2147" t="str">
            <v>SW Loan BB GP, LLC</v>
          </cell>
        </row>
        <row r="2148">
          <cell r="A2148" t="str">
            <v>SOF-10 Starlight 19 EUR Sarl</v>
          </cell>
          <cell r="E2148">
            <v>2146</v>
          </cell>
          <cell r="P2148" t="str">
            <v>SW Loan BB, LP</v>
          </cell>
          <cell r="Q2148" t="str">
            <v>SW Loan BB, LP</v>
          </cell>
          <cell r="S2148" t="str">
            <v>SW Loan BB, LP</v>
          </cell>
        </row>
        <row r="2149">
          <cell r="A2149" t="str">
            <v>SOF-10 Starlight 2 EUR Sarl</v>
          </cell>
          <cell r="E2149">
            <v>2147</v>
          </cell>
          <cell r="P2149" t="str">
            <v>SW Loan BBB GP, LLC</v>
          </cell>
          <cell r="Q2149" t="str">
            <v>SW Loan BBB GP, LLC</v>
          </cell>
          <cell r="S2149" t="str">
            <v>SW Loan BBB GP, LLC</v>
          </cell>
        </row>
        <row r="2150">
          <cell r="A2150" t="str">
            <v>SOF-10 Starlight 20 EUR Sarl</v>
          </cell>
          <cell r="E2150">
            <v>2148</v>
          </cell>
          <cell r="P2150" t="str">
            <v>SW Loan BBB, LP</v>
          </cell>
          <cell r="Q2150" t="str">
            <v>SW Loan BBB, LP</v>
          </cell>
          <cell r="S2150" t="str">
            <v>SW Loan BBB, LP</v>
          </cell>
        </row>
        <row r="2151">
          <cell r="A2151" t="str">
            <v>SOF-10 Starlight 21 EUR Sarl</v>
          </cell>
          <cell r="E2151">
            <v>2149</v>
          </cell>
          <cell r="P2151" t="str">
            <v>SW Loan C GP, LLC</v>
          </cell>
          <cell r="Q2151" t="str">
            <v>SW Loan C GP, LLC</v>
          </cell>
          <cell r="S2151" t="str">
            <v>SW Loan C GP, LLC</v>
          </cell>
        </row>
        <row r="2152">
          <cell r="A2152" t="str">
            <v>SOF-10 Starlight 22 EUR Sarl</v>
          </cell>
          <cell r="E2152">
            <v>2150</v>
          </cell>
          <cell r="P2152" t="str">
            <v>SW Loan C, LP</v>
          </cell>
          <cell r="Q2152" t="str">
            <v>SW Loan C, LP</v>
          </cell>
          <cell r="S2152" t="str">
            <v>SW Loan C, LP</v>
          </cell>
        </row>
        <row r="2153">
          <cell r="A2153" t="str">
            <v>SOF-10 Starlight 23 EUR Sarl</v>
          </cell>
          <cell r="E2153">
            <v>2151</v>
          </cell>
          <cell r="P2153" t="str">
            <v>SW Loan CC GP, LLC</v>
          </cell>
          <cell r="Q2153" t="str">
            <v>SW Loan CC GP, LLC</v>
          </cell>
          <cell r="S2153" t="str">
            <v>SW Loan CC GP, LLC</v>
          </cell>
        </row>
        <row r="2154">
          <cell r="A2154" t="str">
            <v>SOF-10 Starlight 24 EUR Sarl</v>
          </cell>
          <cell r="E2154">
            <v>2152</v>
          </cell>
          <cell r="P2154" t="str">
            <v>SW Loan CC, LP</v>
          </cell>
          <cell r="Q2154" t="str">
            <v>SW Loan CC, LP</v>
          </cell>
          <cell r="S2154" t="str">
            <v>SW Loan CC, LP</v>
          </cell>
        </row>
        <row r="2155">
          <cell r="A2155" t="str">
            <v>SOF-10 Starlight 25 EUR Sarl</v>
          </cell>
          <cell r="E2155">
            <v>2153</v>
          </cell>
          <cell r="P2155" t="str">
            <v>SW Loan CCC GP, LLC</v>
          </cell>
          <cell r="Q2155" t="str">
            <v>SW Loan CCC GP, LLC</v>
          </cell>
          <cell r="S2155" t="str">
            <v>SW Loan CCC GP, LLC</v>
          </cell>
        </row>
        <row r="2156">
          <cell r="A2156" t="str">
            <v>SOF-10 Starlight 26 EUR Sarl</v>
          </cell>
          <cell r="E2156">
            <v>2154</v>
          </cell>
          <cell r="P2156" t="str">
            <v>SW Loan CCC, LP</v>
          </cell>
          <cell r="Q2156" t="str">
            <v>SW Loan CCC, LP</v>
          </cell>
          <cell r="S2156" t="str">
            <v>SW Loan CCC, LP</v>
          </cell>
        </row>
        <row r="2157">
          <cell r="A2157" t="str">
            <v>SOF-10 Starlight 3 EUR Sarl</v>
          </cell>
          <cell r="E2157">
            <v>2155</v>
          </cell>
          <cell r="P2157" t="str">
            <v>SW Loan D , LP</v>
          </cell>
          <cell r="Q2157" t="str">
            <v>SW Loan D , LP</v>
          </cell>
          <cell r="S2157" t="str">
            <v>SW Loan D , LP</v>
          </cell>
        </row>
        <row r="2158">
          <cell r="A2158" t="str">
            <v>SOF-10 Starlight 35 EUR Sarl</v>
          </cell>
          <cell r="E2158">
            <v>2156</v>
          </cell>
          <cell r="P2158" t="str">
            <v>SW Loan D GP, LLC</v>
          </cell>
          <cell r="Q2158" t="str">
            <v>SW Loan D GP, LLC</v>
          </cell>
          <cell r="S2158" t="str">
            <v>SW Loan D GP, LLC</v>
          </cell>
        </row>
        <row r="2159">
          <cell r="A2159" t="str">
            <v>SOF-10 Starlight 36 GBP Sarl</v>
          </cell>
          <cell r="E2159">
            <v>2157</v>
          </cell>
          <cell r="P2159" t="str">
            <v>SW Loan DD , LP</v>
          </cell>
          <cell r="Q2159" t="str">
            <v>SW Loan DD , LP</v>
          </cell>
          <cell r="S2159" t="str">
            <v>SW Loan DD , LP</v>
          </cell>
        </row>
        <row r="2160">
          <cell r="A2160" t="str">
            <v>SOF-10 Starlight 37 GBP Sarl</v>
          </cell>
          <cell r="E2160">
            <v>2158</v>
          </cell>
          <cell r="P2160" t="str">
            <v>SW Loan DD GP, LLC</v>
          </cell>
          <cell r="Q2160" t="str">
            <v>SW Loan DD GP, LLC</v>
          </cell>
          <cell r="S2160" t="str">
            <v>SW Loan DD GP, LLC</v>
          </cell>
        </row>
        <row r="2161">
          <cell r="A2161" t="str">
            <v>SOF-10 Starlight 38 EUR Sarl</v>
          </cell>
          <cell r="E2161">
            <v>2159</v>
          </cell>
          <cell r="P2161" t="str">
            <v>SW Loan DDD GP, LLC</v>
          </cell>
          <cell r="Q2161" t="str">
            <v>SW Loan DDD GP, LLC</v>
          </cell>
          <cell r="S2161" t="str">
            <v>SW Loan DDD GP, LLC</v>
          </cell>
        </row>
        <row r="2162">
          <cell r="A2162" t="str">
            <v>SOF-10 Starlight 39 EUR Sarl</v>
          </cell>
          <cell r="E2162">
            <v>2160</v>
          </cell>
          <cell r="P2162" t="str">
            <v>SW Loan DDD, LP</v>
          </cell>
          <cell r="Q2162" t="str">
            <v>SW Loan DDD, LP</v>
          </cell>
          <cell r="S2162" t="str">
            <v>SW Loan DDD, LP</v>
          </cell>
        </row>
        <row r="2163">
          <cell r="A2163" t="str">
            <v>SOF-10 Starlight 40 GBP Sarl</v>
          </cell>
          <cell r="E2163">
            <v>2161</v>
          </cell>
          <cell r="P2163" t="str">
            <v>SW Loan F GP, LLC</v>
          </cell>
          <cell r="Q2163" t="str">
            <v>SW Loan F GP, LLC</v>
          </cell>
          <cell r="S2163" t="str">
            <v>SW Loan F GP, LLC</v>
          </cell>
        </row>
        <row r="2164">
          <cell r="A2164" t="str">
            <v>SOF-10 Starlight 42 EUR Sarl</v>
          </cell>
          <cell r="E2164">
            <v>2162</v>
          </cell>
          <cell r="P2164" t="str">
            <v>SW Loan F, LP</v>
          </cell>
          <cell r="Q2164" t="str">
            <v>SW Loan F, LP</v>
          </cell>
          <cell r="S2164" t="str">
            <v>SW Loan F, LP</v>
          </cell>
        </row>
        <row r="2165">
          <cell r="A2165" t="str">
            <v>SOF-10 Starlight 43 EUR Sarl</v>
          </cell>
          <cell r="E2165">
            <v>2163</v>
          </cell>
          <cell r="P2165" t="str">
            <v>SW Loan G GP, LLC</v>
          </cell>
          <cell r="Q2165" t="str">
            <v>SW Loan G GP, LLC</v>
          </cell>
          <cell r="S2165" t="str">
            <v>SW Loan G GP, LLC</v>
          </cell>
        </row>
        <row r="2166">
          <cell r="A2166" t="str">
            <v>SOF-10 Starlight 50 GBP Sarl</v>
          </cell>
          <cell r="E2166">
            <v>2164</v>
          </cell>
          <cell r="P2166" t="str">
            <v>SW Loan G, LP</v>
          </cell>
          <cell r="Q2166" t="str">
            <v>SW Loan G, LP</v>
          </cell>
          <cell r="S2166" t="str">
            <v>SW Loan G, LP</v>
          </cell>
        </row>
        <row r="2167">
          <cell r="A2167" t="str">
            <v>SOF-10 Starlight 52 GBP Sarl</v>
          </cell>
          <cell r="E2167">
            <v>2165</v>
          </cell>
          <cell r="P2167" t="str">
            <v>SW Loan GG GP, LLC</v>
          </cell>
          <cell r="Q2167" t="str">
            <v>SW Loan GG GP, LLC</v>
          </cell>
          <cell r="S2167" t="str">
            <v>SW Loan GG GP, LLC</v>
          </cell>
        </row>
        <row r="2168">
          <cell r="A2168" t="str">
            <v>SOF-10 Starlight 53 GBP Sarl</v>
          </cell>
          <cell r="E2168">
            <v>2166</v>
          </cell>
          <cell r="P2168" t="str">
            <v>SW Loan GG, LP</v>
          </cell>
          <cell r="Q2168" t="str">
            <v>SW Loan GG, LP</v>
          </cell>
          <cell r="S2168" t="str">
            <v>SW Loan GG, LP</v>
          </cell>
        </row>
        <row r="2169">
          <cell r="A2169" t="str">
            <v>SOF-10 Starlight 54 GBP Sarl</v>
          </cell>
          <cell r="E2169">
            <v>2167</v>
          </cell>
          <cell r="P2169" t="str">
            <v>SW Loan HH GP, LLC</v>
          </cell>
          <cell r="Q2169" t="str">
            <v>SW Loan HH GP, LLC</v>
          </cell>
          <cell r="S2169" t="str">
            <v>SW Loan HH GP, LLC</v>
          </cell>
        </row>
        <row r="2170">
          <cell r="A2170" t="str">
            <v>SOF-10 Starlight 55 GBP Sarl</v>
          </cell>
          <cell r="E2170">
            <v>2168</v>
          </cell>
          <cell r="P2170" t="str">
            <v>SW Loan HH, LP</v>
          </cell>
          <cell r="Q2170" t="str">
            <v>SW Loan HH, LP</v>
          </cell>
          <cell r="S2170" t="str">
            <v>SW Loan HH, LP</v>
          </cell>
        </row>
        <row r="2171">
          <cell r="A2171" t="str">
            <v>SOF-10 Starlight 56 GBP Sarl</v>
          </cell>
          <cell r="E2171">
            <v>2169</v>
          </cell>
          <cell r="P2171" t="str">
            <v>SW Loan II GP, LLC</v>
          </cell>
          <cell r="Q2171" t="str">
            <v>SW Loan II GP, LLC</v>
          </cell>
          <cell r="S2171" t="str">
            <v>SW Loan II GP, LLC</v>
          </cell>
        </row>
        <row r="2172">
          <cell r="A2172" t="str">
            <v>SOF-10 Starlight 57 GBP Sarl</v>
          </cell>
          <cell r="E2172">
            <v>2170</v>
          </cell>
          <cell r="P2172" t="str">
            <v>SW Loan II, LP</v>
          </cell>
          <cell r="Q2172" t="str">
            <v>SW Loan II, LP</v>
          </cell>
          <cell r="S2172" t="str">
            <v>SW Loan II, LP</v>
          </cell>
        </row>
        <row r="2173">
          <cell r="A2173" t="str">
            <v>SOF-10 Starlight 8 GBP Sarl</v>
          </cell>
          <cell r="E2173">
            <v>2171</v>
          </cell>
          <cell r="P2173" t="str">
            <v>SW Loan JJ GP, LLC</v>
          </cell>
          <cell r="Q2173" t="str">
            <v>SW Loan JJ GP, LLC</v>
          </cell>
          <cell r="S2173" t="str">
            <v>SW Loan JJ GP, LLC</v>
          </cell>
        </row>
        <row r="2174">
          <cell r="A2174" t="str">
            <v>SOF-10 Starlight 9 GBP Sarl</v>
          </cell>
          <cell r="E2174">
            <v>2172</v>
          </cell>
          <cell r="P2174" t="str">
            <v>SW Loan JJ, LP</v>
          </cell>
          <cell r="Q2174" t="str">
            <v>SW Loan JJ, LP</v>
          </cell>
          <cell r="S2174" t="str">
            <v>SW Loan JJ, LP</v>
          </cell>
        </row>
        <row r="2175">
          <cell r="A2175" t="str">
            <v>SOF-10 Starlyst Holdings Lux Sarl (fka Lux 43 Starlight GBP Sarl)</v>
          </cell>
          <cell r="E2175">
            <v>2173</v>
          </cell>
          <cell r="P2175" t="str">
            <v>SW Loan K GP, LLC</v>
          </cell>
          <cell r="Q2175" t="str">
            <v>SW Loan K GP, LLC</v>
          </cell>
          <cell r="S2175" t="str">
            <v>SW Loan K GP, LLC</v>
          </cell>
        </row>
        <row r="2176">
          <cell r="A2176" t="str">
            <v>SOF-10 Stepney PropCo Lux Sarl</v>
          </cell>
          <cell r="E2176">
            <v>2174</v>
          </cell>
          <cell r="P2176" t="str">
            <v>SW Loan K, LP</v>
          </cell>
          <cell r="Q2176" t="str">
            <v>SW Loan K, LP</v>
          </cell>
          <cell r="S2176" t="str">
            <v>SW Loan K, LP</v>
          </cell>
        </row>
        <row r="2177">
          <cell r="A2177" t="str">
            <v>SOF-10 Stoddart PropCo Lux Sarl</v>
          </cell>
          <cell r="E2177">
            <v>2175</v>
          </cell>
          <cell r="P2177" t="str">
            <v>SW Loan KK GP, LLC</v>
          </cell>
          <cell r="Q2177" t="str">
            <v>SW Loan KK GP, LLC</v>
          </cell>
          <cell r="S2177" t="str">
            <v>SW Loan KK GP, LLC</v>
          </cell>
        </row>
        <row r="2178">
          <cell r="A2178" t="str">
            <v>SOF-10 Student Housing Investco Sarl</v>
          </cell>
          <cell r="E2178">
            <v>2176</v>
          </cell>
          <cell r="P2178" t="str">
            <v>SW Loan KK, LP</v>
          </cell>
          <cell r="Q2178" t="str">
            <v>SW Loan KK, LP</v>
          </cell>
          <cell r="S2178" t="str">
            <v>SW Loan KK, LP</v>
          </cell>
        </row>
        <row r="2179">
          <cell r="A2179" t="str">
            <v>SOF-10 Student Housing UK Sarl</v>
          </cell>
          <cell r="E2179">
            <v>2177</v>
          </cell>
          <cell r="P2179" t="str">
            <v>SW Loan l GP, LLC</v>
          </cell>
          <cell r="Q2179" t="str">
            <v>SW Loan l GP, LLC</v>
          </cell>
          <cell r="S2179" t="str">
            <v>SW Loan l GP, LLC</v>
          </cell>
        </row>
        <row r="2180">
          <cell r="A2180" t="str">
            <v>SOF-10 Student Opco Limited</v>
          </cell>
          <cell r="E2180">
            <v>2178</v>
          </cell>
          <cell r="P2180" t="str">
            <v>SW Loan l, LP</v>
          </cell>
          <cell r="Q2180" t="str">
            <v>SW Loan l, LP</v>
          </cell>
          <cell r="S2180" t="str">
            <v>SW Loan l, LP</v>
          </cell>
        </row>
        <row r="2181">
          <cell r="A2181" t="str">
            <v>SOF-10 SveaReal Holding AB</v>
          </cell>
          <cell r="E2181">
            <v>2179</v>
          </cell>
          <cell r="P2181" t="str">
            <v>SW Loan LL GP, LLC</v>
          </cell>
          <cell r="Q2181" t="str">
            <v>SW Loan LL GP, LLC</v>
          </cell>
          <cell r="S2181" t="str">
            <v>SW Loan LL GP, LLC</v>
          </cell>
        </row>
        <row r="2182">
          <cell r="A2182" t="str">
            <v>SOF-10 Think Bermondsey Lux Sarl  (fka SOF-10 Starlight 10 GBP Sarl)</v>
          </cell>
          <cell r="E2182">
            <v>2180</v>
          </cell>
          <cell r="P2182" t="str">
            <v>SW Loan LL, LP</v>
          </cell>
          <cell r="Q2182" t="str">
            <v>SW Loan LL, LP</v>
          </cell>
          <cell r="S2182" t="str">
            <v>SW Loan LL, LP</v>
          </cell>
        </row>
        <row r="2183">
          <cell r="A2183" t="str">
            <v>SOF-10 Think Earls Court Lux Sarl (fka SOF-10 Starlight 12 GBP Sarl)</v>
          </cell>
          <cell r="E2183">
            <v>2181</v>
          </cell>
          <cell r="P2183" t="str">
            <v>SW Loan M GP, LLC</v>
          </cell>
          <cell r="Q2183" t="str">
            <v>SW Loan M GP, LLC</v>
          </cell>
          <cell r="S2183" t="str">
            <v>SW Loan M GP, LLC</v>
          </cell>
        </row>
        <row r="2184">
          <cell r="A2184" t="str">
            <v>SOF-10 Think Holdings Lux Sarl (fka SOF-10 Starlight 7 GBP Sarl)</v>
          </cell>
          <cell r="E2184">
            <v>2182</v>
          </cell>
          <cell r="P2184" t="str">
            <v>SW Loan M, LP</v>
          </cell>
          <cell r="Q2184" t="str">
            <v>SW Loan M, LP</v>
          </cell>
          <cell r="S2184" t="str">
            <v>SW Loan M, LP</v>
          </cell>
        </row>
        <row r="2185">
          <cell r="A2185" t="str">
            <v>Starwood Capital Ireland Sarl</v>
          </cell>
          <cell r="E2185">
            <v>2183</v>
          </cell>
          <cell r="P2185" t="str">
            <v>SW Loan NN GP, LLC</v>
          </cell>
          <cell r="Q2185" t="str">
            <v>SW Loan NN GP, LLC</v>
          </cell>
          <cell r="S2185" t="str">
            <v>SW Loan NN GP, LLC</v>
          </cell>
        </row>
        <row r="2186">
          <cell r="A2186" t="str">
            <v>SOF-10 Think Hotels Lux Sarl</v>
          </cell>
          <cell r="E2186">
            <v>2184</v>
          </cell>
          <cell r="P2186" t="str">
            <v>SW Loan NN, LP</v>
          </cell>
          <cell r="Q2186" t="str">
            <v>SW Loan NN, LP</v>
          </cell>
          <cell r="S2186" t="str">
            <v>SW Loan NN, LP</v>
          </cell>
        </row>
        <row r="2187">
          <cell r="A2187" t="str">
            <v>SOF-10 Think Long Lane Lux Sarl (fka SOF-10 Starlight 11 GBP Sarl)</v>
          </cell>
          <cell r="E2187">
            <v>2185</v>
          </cell>
          <cell r="P2187" t="str">
            <v>SW Loan OO GP, LLC</v>
          </cell>
          <cell r="Q2187" t="str">
            <v>SW Loan OO GP, LLC</v>
          </cell>
          <cell r="S2187" t="str">
            <v>SW Loan OO GP, LLC</v>
          </cell>
        </row>
        <row r="2188">
          <cell r="A2188" t="str">
            <v>SOF-10 Think Lux Sarl (fka  SOF-10 Starlight 28)</v>
          </cell>
          <cell r="E2188">
            <v>2186</v>
          </cell>
          <cell r="P2188" t="str">
            <v>SW Loan OO, LP</v>
          </cell>
          <cell r="Q2188" t="str">
            <v>SW Loan OO, LP</v>
          </cell>
          <cell r="S2188" t="str">
            <v>SW Loan OO, LP</v>
          </cell>
        </row>
        <row r="2189">
          <cell r="A2189" t="str">
            <v>SOF-10 Think Mazey Commercial Lux Sarl</v>
          </cell>
          <cell r="E2189">
            <v>2187</v>
          </cell>
          <cell r="P2189" t="str">
            <v>SW Loan P GP, LLC</v>
          </cell>
          <cell r="Q2189" t="str">
            <v>SW Loan P GP, LLC</v>
          </cell>
          <cell r="S2189" t="str">
            <v>SW Loan P GP, LLC</v>
          </cell>
        </row>
        <row r="2190">
          <cell r="A2190" t="str">
            <v>SOF-10 Think Mazey Developments Limited</v>
          </cell>
          <cell r="E2190">
            <v>2188</v>
          </cell>
          <cell r="P2190" t="str">
            <v>SW Loan P, LP</v>
          </cell>
          <cell r="Q2190" t="str">
            <v>SW Loan P, LP</v>
          </cell>
          <cell r="S2190" t="str">
            <v>SW Loan P, LP</v>
          </cell>
        </row>
        <row r="2191">
          <cell r="A2191" t="str">
            <v>SOF-10 Think Mazey Holdco Lux Sarl</v>
          </cell>
          <cell r="E2191">
            <v>2189</v>
          </cell>
          <cell r="P2191" t="str">
            <v>SW Loan Portfolio Holdings, LP</v>
          </cell>
          <cell r="Q2191" t="str">
            <v>SW Loan Portfolio Holdings, LP</v>
          </cell>
          <cell r="S2191" t="str">
            <v>SW Loan Portfolio Holdings, LP</v>
          </cell>
        </row>
        <row r="2192">
          <cell r="A2192" t="str">
            <v>SOF-10 Think Mazey Leasehold Lux Sarl</v>
          </cell>
          <cell r="E2192">
            <v>2190</v>
          </cell>
          <cell r="P2192" t="str">
            <v>SW Loan Portfolio, LLC</v>
          </cell>
          <cell r="Q2192" t="str">
            <v>SW Loan Portfolio, LLC</v>
          </cell>
          <cell r="S2192" t="str">
            <v>SW Loan Portfolio, LLC</v>
          </cell>
        </row>
        <row r="2193">
          <cell r="A2193" t="str">
            <v>SOF-10 Think Mazey Lux Sarl (fka SOF-10 Starlight 14 GBP Sarl)</v>
          </cell>
          <cell r="E2193">
            <v>2191</v>
          </cell>
          <cell r="P2193" t="str">
            <v>SW Loan PP GP, LLC</v>
          </cell>
          <cell r="Q2193" t="str">
            <v>SW Loan PP GP, LLC</v>
          </cell>
          <cell r="S2193" t="str">
            <v>SW Loan PP GP, LLC</v>
          </cell>
        </row>
        <row r="2194">
          <cell r="A2194" t="str">
            <v>SOF-10 Think Mazey Residential Lux Sarl</v>
          </cell>
          <cell r="E2194">
            <v>2192</v>
          </cell>
          <cell r="P2194" t="str">
            <v>SW Loan PP, LP</v>
          </cell>
          <cell r="Q2194" t="str">
            <v>SW Loan PP, LP</v>
          </cell>
          <cell r="S2194" t="str">
            <v>SW Loan PP, LP</v>
          </cell>
        </row>
        <row r="2195">
          <cell r="A2195" t="str">
            <v>SOF-10 Think TBRD Developments Limited</v>
          </cell>
          <cell r="E2195">
            <v>2193</v>
          </cell>
          <cell r="P2195" t="str">
            <v>SW Loan Q GP, LLC</v>
          </cell>
          <cell r="Q2195" t="str">
            <v>SW Loan Q GP, LLC</v>
          </cell>
          <cell r="S2195" t="str">
            <v>SW Loan Q GP, LLC</v>
          </cell>
        </row>
        <row r="2196">
          <cell r="A2196" t="str">
            <v>SOF-10 Think TBRD Lux Sarl (fka SOF-10 Starlight 13 GBP Sarl)</v>
          </cell>
          <cell r="E2196">
            <v>2194</v>
          </cell>
          <cell r="P2196" t="str">
            <v>SW Loan Q, LP</v>
          </cell>
          <cell r="Q2196" t="str">
            <v>SW Loan Q, LP</v>
          </cell>
          <cell r="S2196" t="str">
            <v>SW Loan Q, LP</v>
          </cell>
        </row>
        <row r="2197">
          <cell r="A2197" t="str">
            <v>SOF-10 Trinistar Holdings Sarl</v>
          </cell>
          <cell r="E2197">
            <v>2195</v>
          </cell>
          <cell r="P2197" t="str">
            <v>SW Loan R GP, LLC</v>
          </cell>
          <cell r="Q2197" t="str">
            <v>SW Loan R GP, LLC</v>
          </cell>
          <cell r="S2197" t="str">
            <v>SW Loan R GP, LLC</v>
          </cell>
        </row>
        <row r="2198">
          <cell r="A2198" t="str">
            <v>SOF-10 Union PropCo Lux Sarl</v>
          </cell>
          <cell r="E2198">
            <v>2196</v>
          </cell>
          <cell r="P2198" t="str">
            <v>SW Loan R, LP</v>
          </cell>
          <cell r="Q2198" t="str">
            <v>SW Loan R, LP</v>
          </cell>
          <cell r="S2198" t="str">
            <v>SW Loan R, LP</v>
          </cell>
        </row>
        <row r="2199">
          <cell r="A2199" t="str">
            <v>SOF-11 Asterweg Holdco Lux Sarl (FKA SOF-11 Starlight 51 EUR Sarl)</v>
          </cell>
          <cell r="E2199">
            <v>2197</v>
          </cell>
          <cell r="P2199" t="str">
            <v>SW Loan RR GP, LLC</v>
          </cell>
          <cell r="Q2199" t="str">
            <v>SW Loan RR GP, LLC</v>
          </cell>
          <cell r="S2199" t="str">
            <v>SW Loan RR GP, LLC</v>
          </cell>
        </row>
        <row r="2200">
          <cell r="A2200" t="str">
            <v>SOF-11 Asterweg Propco Lux Sarl (FKA SOF-11 Starlight 52 EUR Sarl)</v>
          </cell>
          <cell r="E2200">
            <v>2198</v>
          </cell>
          <cell r="P2200" t="str">
            <v>SW Loan RR, LP</v>
          </cell>
          <cell r="Q2200" t="str">
            <v>SW Loan RR, LP</v>
          </cell>
          <cell r="S2200" t="str">
            <v>SW Loan RR, LP</v>
          </cell>
        </row>
        <row r="2201">
          <cell r="A2201" t="str">
            <v>SOF-11 Camilla Holdco Sarl</v>
          </cell>
          <cell r="E2201">
            <v>2199</v>
          </cell>
          <cell r="P2201" t="str">
            <v>SW Loan SS GP, LLC</v>
          </cell>
          <cell r="Q2201" t="str">
            <v>SW Loan SS GP, LLC</v>
          </cell>
          <cell r="S2201" t="str">
            <v>SW Loan SS GP, LLC</v>
          </cell>
        </row>
        <row r="2202">
          <cell r="A2202" t="str">
            <v>SOF-11 Camilla Sarl</v>
          </cell>
          <cell r="E2202">
            <v>2200</v>
          </cell>
          <cell r="P2202" t="str">
            <v>SW Loan SS, LP</v>
          </cell>
          <cell r="Q2202" t="str">
            <v>SW Loan SS, LP</v>
          </cell>
          <cell r="S2202" t="str">
            <v>SW Loan SS, LP</v>
          </cell>
        </row>
        <row r="2203">
          <cell r="A2203" t="str">
            <v>SOF-11 Developments UK Holdco Sarl</v>
          </cell>
          <cell r="E2203">
            <v>2201</v>
          </cell>
          <cell r="P2203" t="str">
            <v>SW Loan UU GP, LLC</v>
          </cell>
          <cell r="Q2203" t="str">
            <v>SW Loan UU GP, LLC</v>
          </cell>
          <cell r="S2203" t="str">
            <v>SW Loan UU GP, LLC</v>
          </cell>
        </row>
        <row r="2204">
          <cell r="A2204" t="str">
            <v>SOF-11 Erskine House Holdings Lux Sarl</v>
          </cell>
          <cell r="E2204">
            <v>2202</v>
          </cell>
          <cell r="P2204" t="str">
            <v>SW Loan UU, LP</v>
          </cell>
          <cell r="Q2204" t="str">
            <v>SW Loan UU, LP</v>
          </cell>
          <cell r="S2204" t="str">
            <v>SW Loan UU, LP</v>
          </cell>
        </row>
        <row r="2205">
          <cell r="A2205" t="str">
            <v>SOF-11 Erskine House Investment Lux Sarl</v>
          </cell>
          <cell r="E2205">
            <v>2203</v>
          </cell>
          <cell r="P2205" t="str">
            <v>SW Loan VV GP, LLC</v>
          </cell>
          <cell r="Q2205" t="str">
            <v>SW Loan VV GP, LLC</v>
          </cell>
          <cell r="S2205" t="str">
            <v>SW Loan VV GP, LLC</v>
          </cell>
        </row>
        <row r="2206">
          <cell r="A2206" t="str">
            <v>SOF-11 Hasso Holdings Sarl (FKA SOF-10 Starlight 53 EUR Sarl)</v>
          </cell>
          <cell r="E2206">
            <v>2204</v>
          </cell>
          <cell r="P2206" t="str">
            <v>SW Loan VV, LP</v>
          </cell>
          <cell r="Q2206" t="str">
            <v>SW Loan VV, LP</v>
          </cell>
          <cell r="S2206" t="str">
            <v>SW Loan VV, LP</v>
          </cell>
        </row>
        <row r="2207">
          <cell r="A2207" t="str">
            <v>SOF-11 Hotel Management Holdco Limited</v>
          </cell>
          <cell r="E2207">
            <v>2205</v>
          </cell>
          <cell r="P2207" t="str">
            <v>SW Loan W GP, LLC</v>
          </cell>
          <cell r="Q2207" t="str">
            <v>SW Loan W GP, LLC</v>
          </cell>
          <cell r="S2207" t="str">
            <v>SW Loan W GP, LLC</v>
          </cell>
        </row>
        <row r="2208">
          <cell r="A2208" t="str">
            <v>SOF-11 International Management Lux Sarl</v>
          </cell>
          <cell r="E2208">
            <v>2206</v>
          </cell>
          <cell r="P2208" t="str">
            <v>SW Loan W, LP</v>
          </cell>
          <cell r="Q2208" t="str">
            <v>SW Loan W, LP</v>
          </cell>
          <cell r="S2208" t="str">
            <v>SW Loan W, LP</v>
          </cell>
        </row>
        <row r="2209">
          <cell r="A2209" t="str">
            <v>SOF-11 International Management Lux, S.a.r.l. (Lux)</v>
          </cell>
          <cell r="E2209">
            <v>2207</v>
          </cell>
          <cell r="P2209" t="str">
            <v>SW Loan WW GP, LLC</v>
          </cell>
          <cell r="Q2209" t="str">
            <v>SW Loan WW GP, LLC</v>
          </cell>
          <cell r="S2209" t="str">
            <v>SW Loan WW GP, LLC</v>
          </cell>
        </row>
        <row r="2210">
          <cell r="A2210" t="str">
            <v>SOF-11 International SCSp</v>
          </cell>
          <cell r="E2210">
            <v>2208</v>
          </cell>
          <cell r="P2210" t="str">
            <v>SW Loan WW, LP</v>
          </cell>
          <cell r="Q2210" t="str">
            <v>SW Loan WW, LP</v>
          </cell>
          <cell r="S2210" t="str">
            <v>SW Loan WW, LP</v>
          </cell>
        </row>
        <row r="2211">
          <cell r="A2211" t="str">
            <v>SOF-11 International, SCSp</v>
          </cell>
          <cell r="E2211">
            <v>2209</v>
          </cell>
          <cell r="P2211" t="str">
            <v>SW Loan XX GP, LLC</v>
          </cell>
          <cell r="Q2211" t="str">
            <v>SW Loan XX GP, LLC</v>
          </cell>
          <cell r="S2211" t="str">
            <v>SW Loan XX GP, LLC</v>
          </cell>
        </row>
        <row r="2212">
          <cell r="A2212" t="str">
            <v>SOF-11 Investor International Institutional SCSp</v>
          </cell>
          <cell r="E2212">
            <v>2210</v>
          </cell>
          <cell r="P2212" t="str">
            <v>SW Loan XX, LP</v>
          </cell>
          <cell r="Q2212" t="str">
            <v>SW Loan XX, LP</v>
          </cell>
          <cell r="S2212" t="str">
            <v>SW Loan XX, LP</v>
          </cell>
        </row>
        <row r="2213">
          <cell r="A2213" t="str">
            <v>SOF-11 Investor International Institutional, SCSp</v>
          </cell>
          <cell r="E2213">
            <v>2211</v>
          </cell>
          <cell r="P2213" t="str">
            <v>SW Loan Y GP, LLC</v>
          </cell>
          <cell r="Q2213" t="str">
            <v>SW Loan Y GP, LLC</v>
          </cell>
          <cell r="S2213" t="str">
            <v>SW Loan Y GP, LLC</v>
          </cell>
        </row>
        <row r="2214">
          <cell r="A2214" t="str">
            <v>SOF-11 Investor International Private SCSp</v>
          </cell>
          <cell r="E2214">
            <v>2212</v>
          </cell>
          <cell r="P2214" t="str">
            <v>SW Loan Y, LP</v>
          </cell>
          <cell r="Q2214" t="str">
            <v>SW Loan Y, LP</v>
          </cell>
          <cell r="S2214" t="str">
            <v>SW Loan Y, LP</v>
          </cell>
        </row>
        <row r="2215">
          <cell r="A2215" t="str">
            <v>SOF-11 Investor International Private, SCSp</v>
          </cell>
          <cell r="E2215">
            <v>2213</v>
          </cell>
          <cell r="P2215" t="str">
            <v>SW Loan YY GP, LLC</v>
          </cell>
          <cell r="Q2215" t="str">
            <v>SW Loan YY GP, LLC</v>
          </cell>
          <cell r="S2215" t="str">
            <v>SW Loan YY GP, LLC</v>
          </cell>
        </row>
        <row r="2216">
          <cell r="A2216" t="str">
            <v>SOF-11 Investor Management Lux Sarl</v>
          </cell>
          <cell r="E2216">
            <v>2214</v>
          </cell>
          <cell r="P2216" t="str">
            <v>SW Loan YY, LP</v>
          </cell>
          <cell r="Q2216" t="str">
            <v>SW Loan YY, LP</v>
          </cell>
          <cell r="S2216" t="str">
            <v>SW Loan YY, LP</v>
          </cell>
        </row>
        <row r="2217">
          <cell r="A2217" t="str">
            <v>SOF-11 Investor Management Lux, S.a.r.l</v>
          </cell>
          <cell r="E2217">
            <v>2215</v>
          </cell>
          <cell r="P2217" t="str">
            <v>SW Loan ZZ GP, LLC</v>
          </cell>
          <cell r="Q2217" t="str">
            <v>SW Loan ZZ GP, LLC</v>
          </cell>
          <cell r="S2217" t="str">
            <v>SW Loan ZZ GP, LLC</v>
          </cell>
        </row>
        <row r="2218">
          <cell r="A2218" t="str">
            <v>SOF-11 Lux Hotel MasterCo Sarl</v>
          </cell>
          <cell r="E2218">
            <v>2216</v>
          </cell>
          <cell r="P2218" t="str">
            <v>SW Loan ZZ, LP</v>
          </cell>
          <cell r="Q2218" t="str">
            <v>SW Loan ZZ, LP</v>
          </cell>
          <cell r="S2218" t="str">
            <v>SW Loan ZZ, LP</v>
          </cell>
        </row>
        <row r="2219">
          <cell r="A2219" t="str">
            <v>SOF-11 Lux MasterCo Sarl</v>
          </cell>
          <cell r="E2219">
            <v>2217</v>
          </cell>
          <cell r="P2219" t="str">
            <v>SW Magnolia Street GP, LLC</v>
          </cell>
          <cell r="Q2219" t="str">
            <v>SW Magnolia Street GP, LLC</v>
          </cell>
          <cell r="S2219" t="str">
            <v>SW Magnolia Street GP, LLC</v>
          </cell>
        </row>
        <row r="2220">
          <cell r="A2220" t="str">
            <v>SOF-11 Pinnacle Lux Sarl</v>
          </cell>
          <cell r="E2220">
            <v>2218</v>
          </cell>
          <cell r="P2220" t="str">
            <v>SW Magnolia Street, LP</v>
          </cell>
          <cell r="Q2220" t="str">
            <v>SW Magnolia Street, LP</v>
          </cell>
          <cell r="S2220" t="str">
            <v>SW Magnolia Street, LP</v>
          </cell>
        </row>
        <row r="2221">
          <cell r="A2221" t="str">
            <v>SOF-11 Starlight 1 EUR Sarl</v>
          </cell>
          <cell r="E2221">
            <v>2219</v>
          </cell>
          <cell r="P2221" t="str">
            <v>SW Old Tyler Road GP, LLC</v>
          </cell>
          <cell r="Q2221" t="str">
            <v>SW Old Tyler Road GP, LLC</v>
          </cell>
          <cell r="S2221" t="str">
            <v>SW Old Tyler Road GP, LLC</v>
          </cell>
        </row>
        <row r="2222">
          <cell r="A2222" t="str">
            <v>SOF-11 Starlight 51 EUR Sarl</v>
          </cell>
          <cell r="E2222">
            <v>2220</v>
          </cell>
          <cell r="P2222" t="str">
            <v>SW Old Tyler Road, LP</v>
          </cell>
          <cell r="Q2222" t="str">
            <v>SW Old Tyler Road, LP</v>
          </cell>
          <cell r="S2222" t="str">
            <v>SW Old Tyler Road, LP</v>
          </cell>
        </row>
        <row r="2223">
          <cell r="A2223" t="str">
            <v>SOF-11 Starlight 52 EUR Sarl</v>
          </cell>
          <cell r="E2223">
            <v>2221</v>
          </cell>
          <cell r="P2223" t="str">
            <v>SW Pine Street GP, LLC</v>
          </cell>
          <cell r="Q2223" t="str">
            <v>SW Pine Street GP, LLC</v>
          </cell>
          <cell r="S2223" t="str">
            <v>SW Pine Street GP, LLC</v>
          </cell>
        </row>
        <row r="2224">
          <cell r="A2224" t="str">
            <v>SOF-11 Starlight 55 GBP Sarl</v>
          </cell>
          <cell r="E2224">
            <v>2222</v>
          </cell>
          <cell r="P2224" t="str">
            <v>SW Pine Street, LP</v>
          </cell>
          <cell r="Q2224" t="str">
            <v>SW Pine Street, LP</v>
          </cell>
          <cell r="S2224" t="str">
            <v>SW Pine Street, LP</v>
          </cell>
        </row>
        <row r="2225">
          <cell r="A2225" t="str">
            <v>SOF-11 Starlight 56 GBP Sarl</v>
          </cell>
          <cell r="E2225">
            <v>2223</v>
          </cell>
          <cell r="P2225" t="str">
            <v>SW Ranch Parkway GP, LLC</v>
          </cell>
          <cell r="Q2225" t="str">
            <v>SW Ranch Parkway GP, LLC</v>
          </cell>
          <cell r="S2225" t="str">
            <v>SW Ranch Parkway GP, LLC</v>
          </cell>
        </row>
        <row r="2226">
          <cell r="A2226" t="str">
            <v>SOF-11 Starlight 7 GBP Sarl</v>
          </cell>
          <cell r="E2226">
            <v>2224</v>
          </cell>
          <cell r="P2226" t="str">
            <v>SW Ranch Parkway, LP</v>
          </cell>
          <cell r="Q2226" t="str">
            <v>SW Ranch Parkway, LP</v>
          </cell>
          <cell r="S2226" t="str">
            <v>SW Ranch Parkway, LP</v>
          </cell>
        </row>
        <row r="2227">
          <cell r="A2227" t="str">
            <v>SOF-11 Starlight 8 GBP Sarl</v>
          </cell>
          <cell r="E2227">
            <v>2225</v>
          </cell>
          <cell r="P2227" t="str">
            <v>SW River Park Apartments GP, LLC</v>
          </cell>
          <cell r="Q2227" t="str">
            <v>SW River Park Apartments GP, LLC</v>
          </cell>
          <cell r="S2227" t="str">
            <v>SW River Park Apartments GP, LLC</v>
          </cell>
        </row>
        <row r="2228">
          <cell r="A2228" t="str">
            <v>SOF-11 Westergate Holdco Lux Sarl</v>
          </cell>
          <cell r="E2228">
            <v>2226</v>
          </cell>
          <cell r="P2228" t="str">
            <v>SW River Park Apartments, LP</v>
          </cell>
          <cell r="Q2228" t="str">
            <v>SW River Park Apartments, LP</v>
          </cell>
          <cell r="S2228" t="str">
            <v>SW River Park Apartments, LP</v>
          </cell>
        </row>
        <row r="2229">
          <cell r="A2229" t="str">
            <v>SOF-11 Westergate Propco Lux Sarl</v>
          </cell>
          <cell r="E2229">
            <v>2227</v>
          </cell>
          <cell r="P2229" t="str">
            <v>SW Standridge Drive GP, LLC</v>
          </cell>
          <cell r="Q2229" t="str">
            <v>SW Standridge Drive GP, LLC</v>
          </cell>
          <cell r="S2229" t="str">
            <v>SW Standridge Drive GP, LLC</v>
          </cell>
        </row>
        <row r="2230">
          <cell r="A2230" t="str">
            <v>SOF-11 Yotel Management Holdco Limited, BVI</v>
          </cell>
          <cell r="E2230">
            <v>2228</v>
          </cell>
          <cell r="P2230" t="str">
            <v>SW Standridge Drive, LP</v>
          </cell>
          <cell r="Q2230" t="str">
            <v>SW Standridge Drive, LP</v>
          </cell>
          <cell r="S2230" t="str">
            <v>SW Standridge Drive, LP</v>
          </cell>
        </row>
        <row r="2231">
          <cell r="A2231" t="str">
            <v>SOF-9 Ghelamco Investments Lux Sarl</v>
          </cell>
          <cell r="E2231">
            <v>2229</v>
          </cell>
          <cell r="P2231" t="str">
            <v>SW Tuscany Court GP, LLC</v>
          </cell>
          <cell r="Q2231" t="str">
            <v>SW Tuscany Court GP, LLC</v>
          </cell>
          <cell r="S2231" t="str">
            <v>SW Tuscany Court GP, LLC</v>
          </cell>
        </row>
        <row r="2232">
          <cell r="A2232" t="str">
            <v>SOF-9 Polish Investments BV</v>
          </cell>
          <cell r="E2232">
            <v>2230</v>
          </cell>
          <cell r="P2232" t="str">
            <v>SW Tuscany Court, LP</v>
          </cell>
          <cell r="Q2232" t="str">
            <v>SW Tuscany Court, LP</v>
          </cell>
          <cell r="S2232" t="str">
            <v>SW Tuscany Court, LP</v>
          </cell>
        </row>
        <row r="2233">
          <cell r="A2233" t="str">
            <v>SOF-9 Polish Investments Lux Sarl</v>
          </cell>
          <cell r="E2233">
            <v>2231</v>
          </cell>
          <cell r="P2233" t="str">
            <v>SW Victoria Street GP, LLC</v>
          </cell>
          <cell r="Q2233" t="str">
            <v>SW Victoria Street GP, LLC</v>
          </cell>
          <cell r="S2233" t="str">
            <v>SW Victoria Street GP, LLC</v>
          </cell>
        </row>
        <row r="2234">
          <cell r="A2234" t="str">
            <v>SOF-9 Rome Holdings Lux Sarl</v>
          </cell>
          <cell r="E2234">
            <v>2232</v>
          </cell>
          <cell r="P2234" t="str">
            <v>SW Victoria Street, LP</v>
          </cell>
          <cell r="Q2234" t="str">
            <v>SW Victoria Street, LP</v>
          </cell>
          <cell r="S2234" t="str">
            <v>SW Victoria Street, LP</v>
          </cell>
        </row>
        <row r="2235">
          <cell r="A2235" t="str">
            <v>SOF-9 Rome Investments Lux Sarl</v>
          </cell>
          <cell r="E2235">
            <v>2233</v>
          </cell>
          <cell r="P2235" t="str">
            <v>SW Village of Louetta GP,  LLC</v>
          </cell>
          <cell r="Q2235" t="str">
            <v>SW Village of Louetta GP,  LLC</v>
          </cell>
          <cell r="S2235" t="str">
            <v>SW Village of Louetta GP,  LLC</v>
          </cell>
        </row>
        <row r="2236">
          <cell r="A2236" t="str">
            <v>SOF-9 Roxburghe Holdings Lux Sarl</v>
          </cell>
          <cell r="E2236">
            <v>2234</v>
          </cell>
          <cell r="P2236" t="str">
            <v>SW Village of Louetta GP, LLC</v>
          </cell>
          <cell r="Q2236" t="str">
            <v>SW Village of Louetta GP, LLC</v>
          </cell>
          <cell r="S2236" t="str">
            <v>SW Village of Louetta GP, LLC</v>
          </cell>
        </row>
        <row r="2237">
          <cell r="A2237" t="str">
            <v>SOF-II A, LP</v>
          </cell>
          <cell r="E2237">
            <v>2235</v>
          </cell>
          <cell r="P2237" t="str">
            <v>SW Village of Louetta,  LP</v>
          </cell>
          <cell r="Q2237" t="str">
            <v>SW Village of Louetta,  LP</v>
          </cell>
          <cell r="S2237" t="str">
            <v>SW Village of Louetta,  LP</v>
          </cell>
        </row>
        <row r="2238">
          <cell r="A2238" t="str">
            <v>SOF-II GP, LLC</v>
          </cell>
          <cell r="E2238">
            <v>2236</v>
          </cell>
          <cell r="P2238" t="str">
            <v>SW Village of Louetta, LP</v>
          </cell>
          <cell r="Q2238" t="str">
            <v>SW Village of Louetta, LP</v>
          </cell>
          <cell r="S2238" t="str">
            <v>SW Village of Louetta, LP</v>
          </cell>
        </row>
        <row r="2239">
          <cell r="A2239" t="str">
            <v>SOF-IX 150 West 34 Holdings GP, LLC</v>
          </cell>
          <cell r="E2239">
            <v>2237</v>
          </cell>
          <cell r="P2239" t="str">
            <v>SW Wakefield Crossing GP, LLC</v>
          </cell>
          <cell r="Q2239" t="str">
            <v>SW Wakefield Crossing GP, LLC</v>
          </cell>
          <cell r="S2239" t="str">
            <v>SW Wakefield Crossing GP, LLC</v>
          </cell>
        </row>
        <row r="2240">
          <cell r="A2240" t="str">
            <v>SOF-IX 150 West 34 Holdings, LP</v>
          </cell>
          <cell r="E2240">
            <v>2238</v>
          </cell>
          <cell r="P2240" t="str">
            <v>SW Wakefield Crossing, LP</v>
          </cell>
          <cell r="Q2240" t="str">
            <v>SW Wakefield Crossing, LP</v>
          </cell>
          <cell r="S2240" t="str">
            <v>SW Wakefield Crossing, LP</v>
          </cell>
        </row>
        <row r="2241">
          <cell r="A2241" t="str">
            <v>SOF-IX 277 West 10 Holdings GP, LLC</v>
          </cell>
          <cell r="E2241">
            <v>2239</v>
          </cell>
          <cell r="P2241" t="str">
            <v>SW Walker Avenue GP, LLC</v>
          </cell>
          <cell r="Q2241" t="str">
            <v>SW Walker Avenue GP, LLC</v>
          </cell>
          <cell r="S2241" t="str">
            <v>SW Walker Avenue GP, LLC</v>
          </cell>
        </row>
        <row r="2242">
          <cell r="A2242" t="str">
            <v>SOF-IX 277 West 10 Holdings, LP</v>
          </cell>
          <cell r="E2242">
            <v>2240</v>
          </cell>
          <cell r="P2242" t="str">
            <v>SW Walker Avenue LP</v>
          </cell>
          <cell r="Q2242" t="str">
            <v>SW Walker Avenue LP</v>
          </cell>
          <cell r="S2242" t="str">
            <v>SW Walker Avenue LP</v>
          </cell>
        </row>
        <row r="2243">
          <cell r="A2243" t="str">
            <v>SOF-IX Blueback Square Holdings GP, LLC</v>
          </cell>
          <cell r="E2243">
            <v>2241</v>
          </cell>
          <cell r="P2243" t="str">
            <v>SW Wexford Drive GP, LLC</v>
          </cell>
          <cell r="Q2243" t="str">
            <v>SW Wexford Drive GP, LLC</v>
          </cell>
          <cell r="S2243" t="str">
            <v>SW Wexford Drive GP, LLC</v>
          </cell>
        </row>
        <row r="2244">
          <cell r="A2244" t="str">
            <v>SOF-IX Blueback Square Holdings, LP</v>
          </cell>
          <cell r="E2244">
            <v>2242</v>
          </cell>
          <cell r="P2244" t="str">
            <v>SW Wexford Drive, LP</v>
          </cell>
          <cell r="Q2244" t="str">
            <v>SW Wexford Drive, LP</v>
          </cell>
          <cell r="S2244" t="str">
            <v>SW Wexford Drive, LP</v>
          </cell>
        </row>
        <row r="2245">
          <cell r="A2245" t="str">
            <v>SOF-IX Brazil Holdings GP, LLC</v>
          </cell>
          <cell r="E2245">
            <v>2243</v>
          </cell>
          <cell r="P2245" t="str">
            <v>SW-HPTC Tall Oaks, LLC</v>
          </cell>
          <cell r="Q2245" t="str">
            <v>SW-HPTC Tall Oaks, LLC</v>
          </cell>
          <cell r="S2245" t="str">
            <v>SW-HPTC Tall Oaks, LLC</v>
          </cell>
        </row>
        <row r="2246">
          <cell r="A2246" t="str">
            <v>SOF-IX Brazil Holdings II GP, LLC</v>
          </cell>
          <cell r="E2246">
            <v>2244</v>
          </cell>
          <cell r="P2246" t="str">
            <v>SWA Calgary Hotel ULC</v>
          </cell>
          <cell r="Q2246" t="str">
            <v>SWA Calgary Hotel ULC</v>
          </cell>
          <cell r="S2246" t="str">
            <v>SWA Calgary Hotel ULC</v>
          </cell>
        </row>
        <row r="2247">
          <cell r="A2247" t="str">
            <v>SOF-IX Brazil Holdings II, LP</v>
          </cell>
          <cell r="E2247">
            <v>2245</v>
          </cell>
          <cell r="P2247" t="str">
            <v>SWA Calgary LP</v>
          </cell>
          <cell r="Q2247" t="str">
            <v>SWA Calgary LP</v>
          </cell>
          <cell r="S2247" t="str">
            <v>SWA Calgary LP</v>
          </cell>
        </row>
        <row r="2248">
          <cell r="A2248" t="str">
            <v>SOF-IX Brazil Holdings, LP</v>
          </cell>
          <cell r="E2248">
            <v>2246</v>
          </cell>
          <cell r="P2248" t="str">
            <v>SWA Edmonton Hotel ULC</v>
          </cell>
          <cell r="Q2248" t="str">
            <v>SWA Edmonton Hotel ULC</v>
          </cell>
          <cell r="S2248" t="str">
            <v>SWA Edmonton Hotel ULC</v>
          </cell>
        </row>
        <row r="2249">
          <cell r="A2249" t="str">
            <v>SOF-IX CMBS Holdings GP, LLC</v>
          </cell>
          <cell r="E2249">
            <v>2247</v>
          </cell>
          <cell r="P2249" t="str">
            <v>SWA Edmonton LP</v>
          </cell>
          <cell r="Q2249" t="str">
            <v>SWA Edmonton LP</v>
          </cell>
          <cell r="S2249" t="str">
            <v>SWA Edmonton LP</v>
          </cell>
        </row>
        <row r="2250">
          <cell r="A2250" t="str">
            <v>SOF-IX CMBS Holdings, LP</v>
          </cell>
          <cell r="E2250">
            <v>2248</v>
          </cell>
          <cell r="P2250" t="str">
            <v>SWA Ottawa Hotel ULC</v>
          </cell>
          <cell r="Q2250" t="str">
            <v>SWA Ottawa Hotel ULC</v>
          </cell>
          <cell r="S2250" t="str">
            <v>SWA Ottawa Hotel ULC</v>
          </cell>
        </row>
        <row r="2251">
          <cell r="A2251" t="str">
            <v>SOF-IX CW Holdings GP, LLC</v>
          </cell>
          <cell r="E2251">
            <v>2249</v>
          </cell>
          <cell r="P2251" t="str">
            <v>SWA Ottawa LP</v>
          </cell>
          <cell r="Q2251" t="str">
            <v>SWA Ottawa LP</v>
          </cell>
          <cell r="S2251" t="str">
            <v>SWA Ottawa LP</v>
          </cell>
        </row>
        <row r="2252">
          <cell r="A2252" t="str">
            <v>SOF-IX CW Holdings, LP</v>
          </cell>
          <cell r="E2252">
            <v>2250</v>
          </cell>
          <cell r="P2252" t="str">
            <v>SWA Toronto Hotel ULC</v>
          </cell>
          <cell r="Q2252" t="str">
            <v>SWA Toronto Hotel ULC</v>
          </cell>
          <cell r="S2252" t="str">
            <v>SWA Toronto Hotel ULC</v>
          </cell>
        </row>
        <row r="2253">
          <cell r="A2253" t="str">
            <v>SOF-IX Debt Holdings GP, LLC</v>
          </cell>
          <cell r="E2253">
            <v>2251</v>
          </cell>
          <cell r="P2253" t="str">
            <v>SWA Toronto LP</v>
          </cell>
          <cell r="Q2253" t="str">
            <v>SWA Toronto LP</v>
          </cell>
          <cell r="S2253" t="str">
            <v>SWA Toronto LP</v>
          </cell>
        </row>
        <row r="2254">
          <cell r="A2254" t="str">
            <v>SOF-IX Debt Holdings, LP</v>
          </cell>
          <cell r="E2254">
            <v>2252</v>
          </cell>
          <cell r="P2254" t="str">
            <v>SWA Vancouver Hotel Nominee Inc.</v>
          </cell>
          <cell r="Q2254" t="str">
            <v>SWA Vancouver Hotel Nominee Inc.</v>
          </cell>
          <cell r="S2254" t="str">
            <v>SWA Vancouver Hotel Nominee Inc.</v>
          </cell>
        </row>
        <row r="2255">
          <cell r="A2255" t="str">
            <v>SOF-IX European Operations Ltd</v>
          </cell>
          <cell r="E2255">
            <v>2253</v>
          </cell>
          <cell r="P2255" t="str">
            <v>SWA Vancouver Hotel ULC</v>
          </cell>
          <cell r="Q2255" t="str">
            <v>SWA Vancouver Hotel ULC</v>
          </cell>
          <cell r="S2255" t="str">
            <v>SWA Vancouver Hotel ULC</v>
          </cell>
        </row>
        <row r="2256">
          <cell r="A2256" t="str">
            <v>SOF-IX Hollywood GP, LLC</v>
          </cell>
          <cell r="E2256">
            <v>2254</v>
          </cell>
          <cell r="P2256" t="str">
            <v>SWA Vancouver LP</v>
          </cell>
          <cell r="Q2256" t="str">
            <v>SWA Vancouver LP</v>
          </cell>
          <cell r="S2256" t="str">
            <v>SWA Vancouver LP</v>
          </cell>
        </row>
        <row r="2257">
          <cell r="A2257" t="str">
            <v>SOF-IX Hollywood, LP</v>
          </cell>
          <cell r="E2257">
            <v>2255</v>
          </cell>
          <cell r="P2257" t="str">
            <v>Syracuse LLC</v>
          </cell>
          <cell r="Q2257" t="str">
            <v>Syracuse LLC</v>
          </cell>
          <cell r="S2257" t="str">
            <v>Syracuse LLC</v>
          </cell>
        </row>
        <row r="2258">
          <cell r="A2258" t="str">
            <v>SOF-IX IM Holdings GP, LLC</v>
          </cell>
          <cell r="E2258">
            <v>2256</v>
          </cell>
          <cell r="P2258" t="str">
            <v>TALF, L.L.C.</v>
          </cell>
          <cell r="Q2258" t="str">
            <v>TALF, L.L.C.</v>
          </cell>
          <cell r="S2258" t="str">
            <v>TALF, L.L.C.</v>
          </cell>
        </row>
        <row r="2259">
          <cell r="A2259" t="str">
            <v>SOF-IX IM Holdings, LP</v>
          </cell>
          <cell r="E2259">
            <v>2257</v>
          </cell>
          <cell r="P2259" t="str">
            <v>TallenaInvestments sp zoo</v>
          </cell>
          <cell r="Q2259" t="str">
            <v>TallenaInvestments sp zoo</v>
          </cell>
          <cell r="S2259" t="str">
            <v>TallenaInvestments sp zoo</v>
          </cell>
        </row>
        <row r="2260">
          <cell r="A2260" t="str">
            <v>SOF-IX Interhotel Equity Sarl (fka Lux 17 Starlight EUR Sarl)</v>
          </cell>
          <cell r="E2260">
            <v>2258</v>
          </cell>
          <cell r="P2260" t="str">
            <v>Tamar GM Properties Sarl</v>
          </cell>
          <cell r="Q2260" t="str">
            <v>Tamar GM Properties Sarl</v>
          </cell>
          <cell r="S2260" t="str">
            <v>Tamar GM Properties Sarl</v>
          </cell>
        </row>
        <row r="2261">
          <cell r="A2261" t="str">
            <v>SOF-IX International Brazil GP, LLC</v>
          </cell>
          <cell r="E2261">
            <v>2259</v>
          </cell>
          <cell r="P2261" t="str">
            <v>Tamar Industrial Properties Sarl</v>
          </cell>
          <cell r="Q2261" t="str">
            <v>Tamar Industrial Properties Sarl</v>
          </cell>
          <cell r="S2261" t="str">
            <v>Tamar Industrial Properties Sarl</v>
          </cell>
        </row>
        <row r="2262">
          <cell r="A2262" t="str">
            <v>SOF-IX International Brazil Holdings, LP</v>
          </cell>
          <cell r="E2262">
            <v>2260</v>
          </cell>
          <cell r="P2262" t="str">
            <v>TEIF Belgium BVBA</v>
          </cell>
          <cell r="Q2262" t="str">
            <v>TEIF Belgium BVBA</v>
          </cell>
          <cell r="S2262" t="str">
            <v>TEIF Belgium BVBA</v>
          </cell>
        </row>
        <row r="2263">
          <cell r="A2263" t="str">
            <v>SOF-IX International GP, LLC</v>
          </cell>
          <cell r="E2263">
            <v>2261</v>
          </cell>
          <cell r="P2263" t="str">
            <v>TEIF Finland 2 Oy</v>
          </cell>
          <cell r="Q2263" t="str">
            <v>TEIF Finland 2 Oy</v>
          </cell>
          <cell r="S2263" t="str">
            <v>TEIF Finland 2 Oy</v>
          </cell>
        </row>
        <row r="2264">
          <cell r="A2264" t="str">
            <v>SOF-IX International Holdings, LP</v>
          </cell>
          <cell r="E2264">
            <v>2262</v>
          </cell>
          <cell r="P2264" t="str">
            <v>TEIF Finland 3 Oy</v>
          </cell>
          <cell r="Q2264" t="str">
            <v>TEIF Finland 3 Oy</v>
          </cell>
          <cell r="S2264" t="str">
            <v>TEIF Finland 3 Oy</v>
          </cell>
        </row>
        <row r="2265">
          <cell r="A2265" t="str">
            <v>SOF-IX KR Holdings GP, LLC</v>
          </cell>
          <cell r="E2265">
            <v>2263</v>
          </cell>
          <cell r="P2265" t="str">
            <v>TEIF Finland Oy</v>
          </cell>
          <cell r="Q2265" t="str">
            <v>TEIF Finland Oy</v>
          </cell>
          <cell r="S2265" t="str">
            <v>TEIF Finland Oy</v>
          </cell>
        </row>
        <row r="2266">
          <cell r="A2266" t="str">
            <v>SOF-IX KR Holdings, LP</v>
          </cell>
          <cell r="E2266">
            <v>2264</v>
          </cell>
          <cell r="P2266" t="str">
            <v>TEIF Germany Einbeck Sarl</v>
          </cell>
          <cell r="Q2266" t="str">
            <v>TEIF Germany Einbeck Sarl</v>
          </cell>
          <cell r="S2266" t="str">
            <v>TEIF Germany Einbeck Sarl</v>
          </cell>
        </row>
        <row r="2267">
          <cell r="A2267" t="str">
            <v>SOF-IX LIM Holdings GP, LLC</v>
          </cell>
          <cell r="E2267">
            <v>2265</v>
          </cell>
          <cell r="P2267" t="str">
            <v>TEIF Germany Simmern Sarl</v>
          </cell>
          <cell r="Q2267" t="str">
            <v>TEIF Germany Simmern Sarl</v>
          </cell>
          <cell r="S2267" t="str">
            <v>TEIF Germany Simmern Sarl</v>
          </cell>
        </row>
        <row r="2268">
          <cell r="A2268" t="str">
            <v>SOF-IX LIM Holdings, LP</v>
          </cell>
          <cell r="E2268">
            <v>2266</v>
          </cell>
          <cell r="P2268" t="str">
            <v>TEIF Germany Urbach Sarl</v>
          </cell>
          <cell r="Q2268" t="str">
            <v>TEIF Germany Urbach Sarl</v>
          </cell>
          <cell r="S2268" t="str">
            <v>TEIF Germany Urbach Sarl</v>
          </cell>
        </row>
        <row r="2269">
          <cell r="A2269" t="str">
            <v>SOF-IX Lux Master Co Sarl</v>
          </cell>
          <cell r="E2269">
            <v>2267</v>
          </cell>
          <cell r="P2269" t="str">
            <v>TEIF Kungsbacka 1 AB</v>
          </cell>
          <cell r="Q2269" t="str">
            <v>TEIF Kungsbacka 1 AB</v>
          </cell>
          <cell r="S2269" t="str">
            <v>TEIF Kungsbacka 1 AB</v>
          </cell>
        </row>
        <row r="2270">
          <cell r="A2270" t="str">
            <v>SOF-IX Magazine Portfolio GP, LLC</v>
          </cell>
          <cell r="E2270">
            <v>2268</v>
          </cell>
          <cell r="P2270" t="str">
            <v>TEIF Kungsbacka 2 AB</v>
          </cell>
          <cell r="Q2270" t="str">
            <v>TEIF Kungsbacka 2 AB</v>
          </cell>
          <cell r="S2270" t="str">
            <v>TEIF Kungsbacka 2 AB</v>
          </cell>
        </row>
        <row r="2271">
          <cell r="A2271" t="str">
            <v>SOF-IX Magazine Portfolio, LP</v>
          </cell>
          <cell r="E2271">
            <v>2269</v>
          </cell>
          <cell r="P2271" t="str">
            <v>TEIF Ltd</v>
          </cell>
          <cell r="Q2271" t="str">
            <v>TEIF Ltd</v>
          </cell>
          <cell r="S2271" t="str">
            <v>TEIF Ltd</v>
          </cell>
        </row>
        <row r="2272">
          <cell r="A2272" t="str">
            <v>SOF-IX MC Holdings GP, LLC</v>
          </cell>
          <cell r="E2272">
            <v>2270</v>
          </cell>
          <cell r="P2272" t="str">
            <v>TEIF Ltd (Guernsey)</v>
          </cell>
          <cell r="Q2272" t="str">
            <v>TEIF Ltd (Guernsey)</v>
          </cell>
          <cell r="S2272" t="str">
            <v>TEIF Ltd (Guernsey)</v>
          </cell>
        </row>
        <row r="2273">
          <cell r="A2273" t="str">
            <v>SOF-IX MC Holdings, LP</v>
          </cell>
          <cell r="E2273">
            <v>2271</v>
          </cell>
          <cell r="P2273" t="str">
            <v>TEIF Luxembourg Investments Sarl</v>
          </cell>
          <cell r="Q2273" t="str">
            <v>TEIF Luxembourg Investments Sarl</v>
          </cell>
          <cell r="S2273" t="str">
            <v>TEIF Luxembourg Investments Sarl</v>
          </cell>
        </row>
        <row r="2274">
          <cell r="A2274" t="str">
            <v>SOF-IX PB Owner GP, LLC</v>
          </cell>
          <cell r="E2274">
            <v>2272</v>
          </cell>
          <cell r="P2274" t="str">
            <v>TEIF Luxembourg Sarl</v>
          </cell>
          <cell r="Q2274" t="str">
            <v>TEIF Luxembourg Sarl</v>
          </cell>
          <cell r="S2274" t="str">
            <v>TEIF Luxembourg Sarl</v>
          </cell>
        </row>
        <row r="2275">
          <cell r="A2275" t="str">
            <v>SOF-IX PB Owner II GP, LLC</v>
          </cell>
          <cell r="E2275">
            <v>2273</v>
          </cell>
          <cell r="P2275" t="str">
            <v>TEIF Luxembourg Scandi Sarl</v>
          </cell>
          <cell r="Q2275" t="str">
            <v>TEIF Luxembourg Scandi Sarl</v>
          </cell>
          <cell r="S2275" t="str">
            <v>TEIF Luxembourg Scandi Sarl</v>
          </cell>
        </row>
        <row r="2276">
          <cell r="A2276" t="str">
            <v>SOF-IX PB Owner II, LP</v>
          </cell>
          <cell r="E2276">
            <v>2274</v>
          </cell>
          <cell r="P2276" t="str">
            <v>TEIF Mstar 3 Sarl</v>
          </cell>
          <cell r="Q2276" t="str">
            <v>TEIF Mstar 3 Sarl</v>
          </cell>
          <cell r="S2276" t="str">
            <v>TEIF Mstar 3 Sarl</v>
          </cell>
        </row>
        <row r="2277">
          <cell r="A2277" t="str">
            <v>SOF-IX PB Owner, LP</v>
          </cell>
          <cell r="E2277">
            <v>2275</v>
          </cell>
          <cell r="P2277" t="str">
            <v>TEIF Sweden AB</v>
          </cell>
          <cell r="Q2277" t="str">
            <v>TEIF Sweden AB</v>
          </cell>
          <cell r="S2277" t="str">
            <v>TEIF Sweden AB</v>
          </cell>
        </row>
        <row r="2278">
          <cell r="A2278" t="str">
            <v>SOF-IX REPO GP, LLC</v>
          </cell>
          <cell r="E2278">
            <v>2276</v>
          </cell>
          <cell r="P2278" t="str">
            <v>TEIF Verintra-ADC NV</v>
          </cell>
          <cell r="Q2278" t="str">
            <v>TEIF Verintra-ADC NV</v>
          </cell>
          <cell r="S2278" t="str">
            <v>TEIF Verintra-ADC NV</v>
          </cell>
        </row>
        <row r="2279">
          <cell r="A2279" t="str">
            <v>SOF-IX REPO, LP</v>
          </cell>
          <cell r="E2279">
            <v>2277</v>
          </cell>
          <cell r="P2279" t="str">
            <v>Templin SP Participacoes LTDA</v>
          </cell>
          <cell r="Q2279" t="str">
            <v>Templin SP Participacoes LTDA</v>
          </cell>
          <cell r="S2279" t="str">
            <v>Templin SP Participacoes LTDA</v>
          </cell>
        </row>
        <row r="2280">
          <cell r="A2280" t="str">
            <v>SOF-IX Retail Holdings GP, LLC</v>
          </cell>
          <cell r="E2280">
            <v>2278</v>
          </cell>
          <cell r="P2280" t="str">
            <v>Test Entity 47-03</v>
          </cell>
          <cell r="Q2280" t="str">
            <v>Test Entity 47-03</v>
          </cell>
          <cell r="S2280" t="str">
            <v>Test Entity 47-03</v>
          </cell>
        </row>
        <row r="2281">
          <cell r="A2281" t="str">
            <v>SOF-IX Retail Holdings LP</v>
          </cell>
          <cell r="E2281">
            <v>2279</v>
          </cell>
          <cell r="P2281" t="str">
            <v>TEST3</v>
          </cell>
          <cell r="Q2281" t="str">
            <v>TEST3</v>
          </cell>
          <cell r="S2281" t="str">
            <v>TEST3</v>
          </cell>
        </row>
        <row r="2282">
          <cell r="A2282" t="str">
            <v>SOF-IX Retail Holdings, LP</v>
          </cell>
          <cell r="E2282">
            <v>2280</v>
          </cell>
          <cell r="P2282" t="str">
            <v>TESTNEW1</v>
          </cell>
          <cell r="Q2282" t="str">
            <v>TESTNEW1</v>
          </cell>
          <cell r="S2282" t="str">
            <v>TESTNEW1</v>
          </cell>
        </row>
        <row r="2283">
          <cell r="A2283" t="str">
            <v>SOF-IX SHG Holdings GP, LLC</v>
          </cell>
          <cell r="E2283">
            <v>2281</v>
          </cell>
          <cell r="P2283" t="str">
            <v>The Aleana Trust on behalf of Aleana LLC</v>
          </cell>
          <cell r="Q2283" t="str">
            <v>The Aleana Trust on behalf of Aleana LLC</v>
          </cell>
          <cell r="S2283" t="str">
            <v>The Aleana Trust on behalf of Aleana LLC</v>
          </cell>
        </row>
        <row r="2284">
          <cell r="A2284" t="str">
            <v>SOF-IX SHG Holdings, LP</v>
          </cell>
          <cell r="E2284">
            <v>2282</v>
          </cell>
          <cell r="P2284" t="str">
            <v>The Chicago Regional Council of Carpenters Pension Fund</v>
          </cell>
          <cell r="Q2284" t="str">
            <v>The Chicago Regional Council of Carpenters Pension Fund</v>
          </cell>
          <cell r="S2284" t="str">
            <v>The Chicago Regional Council of Carpenters Pension Fund</v>
          </cell>
        </row>
        <row r="2285">
          <cell r="A2285" t="str">
            <v>SOF-IX Sleep GP, LLC</v>
          </cell>
          <cell r="E2285">
            <v>2283</v>
          </cell>
          <cell r="P2285" t="str">
            <v>THE CITY PLACE HOUSE (GP) LIMITED PARTNERSHIP</v>
          </cell>
          <cell r="Q2285" t="str">
            <v>THE CITY PLACE HOUSE (GP) LIMITED PARTNERSHIP</v>
          </cell>
          <cell r="S2285" t="str">
            <v>THE CITY PLACE HOUSE (GP) LIMITED PARTNERSHIP</v>
          </cell>
        </row>
        <row r="2286">
          <cell r="A2286" t="str">
            <v>SOF-IX Sleep II GP, LLC</v>
          </cell>
          <cell r="E2286">
            <v>2284</v>
          </cell>
          <cell r="P2286" t="str">
            <v>THE CITY PLACE HOUSE LIMITED PARTNERSHIP</v>
          </cell>
          <cell r="Q2286" t="str">
            <v>THE CITY PLACE HOUSE LIMITED PARTNERSHIP</v>
          </cell>
          <cell r="S2286" t="str">
            <v>THE CITY PLACE HOUSE LIMITED PARTNERSHIP</v>
          </cell>
        </row>
        <row r="2287">
          <cell r="A2287" t="str">
            <v>SOF-IX Sleep II, LP</v>
          </cell>
          <cell r="E2287">
            <v>2285</v>
          </cell>
          <cell r="P2287" t="str">
            <v>THE CITY TOWER PARTNERSHIP (GP)LTD</v>
          </cell>
          <cell r="Q2287" t="str">
            <v>THE CITY TOWER PARTNERSHIP (GP)LTD</v>
          </cell>
          <cell r="S2287" t="str">
            <v>THE CITY TOWER PARTNERSHIP (GP)LTD</v>
          </cell>
        </row>
        <row r="2288">
          <cell r="A2288" t="str">
            <v>SOF-IX Sleep Investment GP, LLC</v>
          </cell>
          <cell r="E2288">
            <v>2286</v>
          </cell>
          <cell r="P2288" t="str">
            <v>THE GREAT STAR PARTNERSHIP LTD.</v>
          </cell>
          <cell r="Q2288" t="str">
            <v>THE GREAT STAR PARTNERSHIP LTD.</v>
          </cell>
          <cell r="S2288" t="str">
            <v>THE GREAT STAR PARTNERSHIP LTD.</v>
          </cell>
        </row>
        <row r="2289">
          <cell r="A2289" t="str">
            <v>SOF-IX Sleep Investment II GP, LLC</v>
          </cell>
          <cell r="E2289">
            <v>2287</v>
          </cell>
          <cell r="P2289" t="str">
            <v>The Green River Limited Partnership</v>
          </cell>
          <cell r="Q2289" t="str">
            <v>The Green River Limited Partnership</v>
          </cell>
          <cell r="S2289" t="str">
            <v>The Green River Limited Partnership</v>
          </cell>
        </row>
        <row r="2290">
          <cell r="A2290" t="str">
            <v>SOF-IX Sleep Investment II, LP</v>
          </cell>
          <cell r="E2290">
            <v>2288</v>
          </cell>
          <cell r="P2290" t="str">
            <v>The Heights at Northridge</v>
          </cell>
          <cell r="Q2290" t="str">
            <v>The Heights at Northridge</v>
          </cell>
          <cell r="S2290" t="str">
            <v>The Heights at Northridge</v>
          </cell>
        </row>
        <row r="2291">
          <cell r="A2291" t="str">
            <v>SOF-IX Sleep Investment, LP</v>
          </cell>
          <cell r="E2291">
            <v>2289</v>
          </cell>
          <cell r="P2291" t="str">
            <v>The Park 1 Holdings Lux Sarl</v>
          </cell>
          <cell r="Q2291" t="str">
            <v>The Park 1 Holdings Lux Sarl</v>
          </cell>
          <cell r="S2291" t="str">
            <v>The Park 1 Holdings Lux Sarl</v>
          </cell>
        </row>
        <row r="2292">
          <cell r="A2292" t="str">
            <v>SOF-IX Sleep, LP</v>
          </cell>
          <cell r="E2292">
            <v>2290</v>
          </cell>
          <cell r="P2292" t="str">
            <v>The Park 14 s.r.o.</v>
          </cell>
          <cell r="Q2292" t="str">
            <v>The Park 14 s.r.o.</v>
          </cell>
          <cell r="S2292" t="str">
            <v>The Park 14 s.r.o.</v>
          </cell>
        </row>
        <row r="2293">
          <cell r="A2293" t="str">
            <v>SOF-IX U.S. Holdings, LP</v>
          </cell>
          <cell r="E2293">
            <v>2291</v>
          </cell>
          <cell r="P2293" t="str">
            <v>The Park 2 Holdings Lux Sarl</v>
          </cell>
          <cell r="Q2293" t="str">
            <v>The Park 2 Holdings Lux Sarl</v>
          </cell>
          <cell r="S2293" t="str">
            <v>The Park 2 Holdings Lux Sarl</v>
          </cell>
        </row>
        <row r="2294">
          <cell r="A2294" t="str">
            <v>SOF-IX Waterford Holdings GP, LLC</v>
          </cell>
          <cell r="E2294">
            <v>2292</v>
          </cell>
          <cell r="P2294" t="str">
            <v>The Park 3 Holdings Lux Sarl</v>
          </cell>
          <cell r="Q2294" t="str">
            <v>The Park 3 Holdings Lux Sarl</v>
          </cell>
          <cell r="S2294" t="str">
            <v>The Park 3 Holdings Lux Sarl</v>
          </cell>
        </row>
        <row r="2295">
          <cell r="A2295" t="str">
            <v>SOF-IX Waterford Holdings, LP</v>
          </cell>
          <cell r="E2295">
            <v>2293</v>
          </cell>
          <cell r="P2295" t="str">
            <v>The Park 4 Holdings Lux Sarl</v>
          </cell>
          <cell r="Q2295" t="str">
            <v>The Park 4 Holdings Lux Sarl</v>
          </cell>
          <cell r="S2295" t="str">
            <v>The Park 4 Holdings Lux Sarl</v>
          </cell>
        </row>
        <row r="2296">
          <cell r="A2296" t="str">
            <v>SOF-VI A GP Corp</v>
          </cell>
          <cell r="E2296">
            <v>2294</v>
          </cell>
          <cell r="P2296" t="str">
            <v>The Park Prague Building 10 sro</v>
          </cell>
          <cell r="Q2296" t="str">
            <v>The Park Prague Building 10 sro</v>
          </cell>
          <cell r="S2296" t="str">
            <v>The Park Prague Building 10 sro</v>
          </cell>
        </row>
        <row r="2297">
          <cell r="A2297" t="str">
            <v>SOF-VI A GP Corp II</v>
          </cell>
          <cell r="E2297">
            <v>2295</v>
          </cell>
          <cell r="P2297" t="str">
            <v>The Park Prague Building 11 sro</v>
          </cell>
          <cell r="Q2297" t="str">
            <v>The Park Prague Building 11 sro</v>
          </cell>
          <cell r="S2297" t="str">
            <v>The Park Prague Building 11 sro</v>
          </cell>
        </row>
        <row r="2298">
          <cell r="A2298" t="str">
            <v>SOF-VI A Holdings II, LP</v>
          </cell>
          <cell r="E2298">
            <v>2296</v>
          </cell>
          <cell r="P2298" t="str">
            <v>The Park Prague Building 12 sro</v>
          </cell>
          <cell r="Q2298" t="str">
            <v>The Park Prague Building 12 sro</v>
          </cell>
          <cell r="S2298" t="str">
            <v>The Park Prague Building 12 sro</v>
          </cell>
        </row>
        <row r="2299">
          <cell r="A2299" t="str">
            <v>SOF-VI A Holdings, LP</v>
          </cell>
          <cell r="E2299">
            <v>2297</v>
          </cell>
          <cell r="P2299" t="str">
            <v>The Park Prague Building 2 sro</v>
          </cell>
          <cell r="Q2299" t="str">
            <v>The Park Prague Building 2 sro</v>
          </cell>
          <cell r="S2299" t="str">
            <v>The Park Prague Building 2 sro</v>
          </cell>
        </row>
        <row r="2300">
          <cell r="A2300" t="str">
            <v>SOF-VI Global Holdings Lux, Sarl</v>
          </cell>
          <cell r="E2300">
            <v>2298</v>
          </cell>
          <cell r="P2300" t="str">
            <v>The Park Prague Building 6 sro</v>
          </cell>
          <cell r="Q2300" t="str">
            <v>The Park Prague Building 6 sro</v>
          </cell>
          <cell r="S2300" t="str">
            <v>The Park Prague Building 6 sro</v>
          </cell>
        </row>
        <row r="2301">
          <cell r="A2301" t="str">
            <v>SOF-VI International Advisors</v>
          </cell>
          <cell r="E2301">
            <v>2299</v>
          </cell>
          <cell r="P2301" t="str">
            <v>The Park Prague Building 7 sro</v>
          </cell>
          <cell r="Q2301" t="str">
            <v>The Park Prague Building 7 sro</v>
          </cell>
          <cell r="S2301" t="str">
            <v>The Park Prague Building 7 sro</v>
          </cell>
        </row>
        <row r="2302">
          <cell r="A2302" t="str">
            <v>SOF-VI INTERNATIONAL GP, LP</v>
          </cell>
          <cell r="E2302">
            <v>2300</v>
          </cell>
          <cell r="P2302" t="str">
            <v>The Park Prague Building 8 sro</v>
          </cell>
          <cell r="Q2302" t="str">
            <v>The Park Prague Building 8 sro</v>
          </cell>
          <cell r="S2302" t="str">
            <v>The Park Prague Building 8 sro</v>
          </cell>
        </row>
        <row r="2303">
          <cell r="A2303" t="str">
            <v>SOF-VI International Holdings GP 2 Corp</v>
          </cell>
          <cell r="E2303">
            <v>2301</v>
          </cell>
          <cell r="P2303" t="str">
            <v>The Park Prague Building 9 sro</v>
          </cell>
          <cell r="Q2303" t="str">
            <v>The Park Prague Building 9 sro</v>
          </cell>
          <cell r="S2303" t="str">
            <v>The Park Prague Building 9 sro</v>
          </cell>
        </row>
        <row r="2304">
          <cell r="A2304" t="str">
            <v>SOF-VI International Holdings GP, Corp</v>
          </cell>
          <cell r="E2304">
            <v>2302</v>
          </cell>
          <cell r="P2304" t="str">
            <v>The Park Prague Buildings 1,3,4,5 sro</v>
          </cell>
          <cell r="Q2304" t="str">
            <v>The Park Prague Buildings 1,3,4,5 sro</v>
          </cell>
          <cell r="S2304" t="str">
            <v>The Park Prague Buildings 1,3,4,5 sro</v>
          </cell>
        </row>
        <row r="2305">
          <cell r="A2305" t="str">
            <v>SOF-VI International Holdings II, LP</v>
          </cell>
          <cell r="E2305">
            <v>2303</v>
          </cell>
          <cell r="P2305" t="str">
            <v>The Town House Collection Holdings, LTD</v>
          </cell>
          <cell r="Q2305" t="str">
            <v>The Town House Collection Holdings, LTD</v>
          </cell>
          <cell r="S2305" t="str">
            <v>The Town House Collection Holdings, LTD</v>
          </cell>
        </row>
        <row r="2306">
          <cell r="A2306" t="str">
            <v>SOF-VI International Holdings, LP</v>
          </cell>
          <cell r="E2306">
            <v>2304</v>
          </cell>
          <cell r="P2306" t="str">
            <v>The Townhouse Company Ltd</v>
          </cell>
          <cell r="Q2306" t="str">
            <v>The Townhouse Company Ltd</v>
          </cell>
          <cell r="S2306" t="str">
            <v>The Townhouse Company Ltd</v>
          </cell>
        </row>
        <row r="2307">
          <cell r="A2307" t="str">
            <v>SOF-VI Management, LLC</v>
          </cell>
          <cell r="E2307">
            <v>2305</v>
          </cell>
          <cell r="P2307" t="str">
            <v>THM Selector, LLC</v>
          </cell>
          <cell r="Q2307" t="str">
            <v>THM Selector, LLC</v>
          </cell>
          <cell r="S2307" t="str">
            <v>THM Selector, LLC</v>
          </cell>
        </row>
        <row r="2308">
          <cell r="A2308" t="str">
            <v>SOF-VI New Asset Management, LLC</v>
          </cell>
          <cell r="E2308">
            <v>2306</v>
          </cell>
          <cell r="P2308" t="str">
            <v>Thornhill Investments sp zoo</v>
          </cell>
          <cell r="Q2308" t="str">
            <v>Thornhill Investments sp zoo</v>
          </cell>
          <cell r="S2308" t="str">
            <v>Thornhill Investments sp zoo</v>
          </cell>
        </row>
        <row r="2309">
          <cell r="A2309" t="str">
            <v>SOF-VI New LP Lender, LP</v>
          </cell>
          <cell r="E2309">
            <v>2307</v>
          </cell>
          <cell r="P2309" t="str">
            <v>Tiverton Mezzanine Funding</v>
          </cell>
          <cell r="Q2309" t="str">
            <v>Tiverton Mezzanine Funding</v>
          </cell>
          <cell r="S2309" t="str">
            <v>Tiverton Mezzanine Funding</v>
          </cell>
        </row>
        <row r="2310">
          <cell r="A2310" t="str">
            <v>SOF-VI New Preferred Holdings, LLC</v>
          </cell>
          <cell r="E2310">
            <v>2308</v>
          </cell>
          <cell r="P2310" t="str">
            <v>Tiverton Partners, LLC</v>
          </cell>
          <cell r="Q2310" t="str">
            <v>Tiverton Partners, LLC</v>
          </cell>
          <cell r="S2310" t="str">
            <v>Tiverton Partners, LLC</v>
          </cell>
        </row>
        <row r="2311">
          <cell r="A2311" t="str">
            <v>SOF-VI Sycamore Creek Holdings, LLC</v>
          </cell>
          <cell r="E2311">
            <v>2309</v>
          </cell>
          <cell r="P2311" t="str">
            <v>TJR Associates. LP</v>
          </cell>
          <cell r="Q2311" t="str">
            <v>TJR Associates. LP</v>
          </cell>
          <cell r="S2311" t="str">
            <v>TJR Associates. LP</v>
          </cell>
        </row>
        <row r="2312">
          <cell r="A2312" t="str">
            <v>SOF-VI Tiverton Holdings, LLC</v>
          </cell>
          <cell r="E2312">
            <v>2310</v>
          </cell>
          <cell r="P2312" t="str">
            <v>TM Fairlane Center GP, LLC</v>
          </cell>
          <cell r="Q2312" t="str">
            <v>TM Fairlane Center GP, LLC</v>
          </cell>
          <cell r="S2312" t="str">
            <v>TM Fairlane Center GP, LLC</v>
          </cell>
        </row>
        <row r="2313">
          <cell r="A2313" t="str">
            <v>SOF-VI U.S. Holdings II, LLC</v>
          </cell>
          <cell r="E2313">
            <v>2311</v>
          </cell>
          <cell r="P2313" t="str">
            <v>TM Fairlane Center, LP</v>
          </cell>
          <cell r="Q2313" t="str">
            <v>TM Fairlane Center, LP</v>
          </cell>
          <cell r="S2313" t="str">
            <v>TM Fairlane Center, LP</v>
          </cell>
        </row>
        <row r="2314">
          <cell r="A2314" t="str">
            <v>SOF-VI U.S. HOLDINGS, L.L.C.</v>
          </cell>
          <cell r="E2314">
            <v>2312</v>
          </cell>
          <cell r="P2314" t="str">
            <v>TM MacArthur Center GP, LLC</v>
          </cell>
          <cell r="Q2314" t="str">
            <v>TM MacArthur Center GP, LLC</v>
          </cell>
          <cell r="S2314" t="str">
            <v>TM MacArthur Center GP, LLC</v>
          </cell>
        </row>
        <row r="2315">
          <cell r="A2315" t="str">
            <v>SOF-VI U.S. Holdings, LLC</v>
          </cell>
          <cell r="E2315">
            <v>2313</v>
          </cell>
          <cell r="P2315" t="str">
            <v>TM MacArthur Center REIT, LLC</v>
          </cell>
          <cell r="Q2315" t="str">
            <v>TM MacArthur Center REIT, LLC</v>
          </cell>
          <cell r="S2315" t="str">
            <v>TM MacArthur Center REIT, LLC</v>
          </cell>
        </row>
        <row r="2316">
          <cell r="A2316" t="str">
            <v>SOF-VII Americas Hotel Holdings, LP</v>
          </cell>
          <cell r="E2316">
            <v>2314</v>
          </cell>
          <cell r="P2316" t="str">
            <v>TM MacArthur Center, LP</v>
          </cell>
          <cell r="Q2316" t="str">
            <v>TM MacArthur Center, LP</v>
          </cell>
          <cell r="S2316" t="str">
            <v>TM MacArthur Center, LP</v>
          </cell>
        </row>
        <row r="2317">
          <cell r="A2317" t="str">
            <v>SOF-VII Americas Hotel UK, LP</v>
          </cell>
          <cell r="E2317">
            <v>2315</v>
          </cell>
          <cell r="P2317" t="str">
            <v>TM Northlake Mall GP, LLC</v>
          </cell>
          <cell r="Q2317" t="str">
            <v>TM Northlake Mall GP, LLC</v>
          </cell>
          <cell r="S2317" t="str">
            <v>TM Northlake Mall GP, LLC</v>
          </cell>
        </row>
        <row r="2318">
          <cell r="A2318" t="str">
            <v>SOF-VII Asian Hotel Holdings, Sarl</v>
          </cell>
          <cell r="E2318">
            <v>2316</v>
          </cell>
          <cell r="P2318" t="str">
            <v>TM Northlake Mall REIT, LLC</v>
          </cell>
          <cell r="Q2318" t="str">
            <v>TM Northlake Mall REIT, LLC</v>
          </cell>
          <cell r="S2318" t="str">
            <v>TM Northlake Mall REIT, LLC</v>
          </cell>
        </row>
        <row r="2319">
          <cell r="A2319" t="str">
            <v>SOF-VII Asian Hotel UK LP</v>
          </cell>
          <cell r="E2319">
            <v>2317</v>
          </cell>
          <cell r="P2319" t="str">
            <v>TM Northlake Mall, LP</v>
          </cell>
          <cell r="Q2319" t="str">
            <v>TM Northlake Mall, LP</v>
          </cell>
          <cell r="S2319" t="str">
            <v>TM Northlake Mall, LP</v>
          </cell>
        </row>
        <row r="2320">
          <cell r="A2320" t="str">
            <v>SOF-VII Asian I UK LP</v>
          </cell>
          <cell r="E2320">
            <v>2318</v>
          </cell>
          <cell r="P2320" t="str">
            <v>TM Partridge Creek Mall GP, LLC</v>
          </cell>
          <cell r="Q2320" t="str">
            <v>TM Partridge Creek Mall GP, LLC</v>
          </cell>
          <cell r="S2320" t="str">
            <v>TM Partridge Creek Mall GP, LLC</v>
          </cell>
        </row>
        <row r="2321">
          <cell r="A2321" t="str">
            <v>SOF-VII Asset Management, LLC</v>
          </cell>
          <cell r="E2321">
            <v>2319</v>
          </cell>
          <cell r="P2321" t="str">
            <v>TM Partridge Creek Mall REIT, LLC</v>
          </cell>
          <cell r="Q2321" t="str">
            <v>TM Partridge Creek Mall REIT, LLC</v>
          </cell>
          <cell r="S2321" t="str">
            <v>TM Partridge Creek Mall REIT, LLC</v>
          </cell>
        </row>
        <row r="2322">
          <cell r="A2322" t="str">
            <v>SOF-VII D2, L.P.</v>
          </cell>
          <cell r="E2322">
            <v>2320</v>
          </cell>
          <cell r="P2322" t="str">
            <v>TM Partridge Creek Mall, LP</v>
          </cell>
          <cell r="Q2322" t="str">
            <v>TM Partridge Creek Mall, LP</v>
          </cell>
          <cell r="S2322" t="str">
            <v>TM Partridge Creek Mall, LP</v>
          </cell>
        </row>
        <row r="2323">
          <cell r="A2323" t="str">
            <v>SOF-VII European Hotel Holdings II, Sarl</v>
          </cell>
          <cell r="E2323">
            <v>2321</v>
          </cell>
          <cell r="P2323" t="str">
            <v>TM Stamford Center GP, LLC</v>
          </cell>
          <cell r="Q2323" t="str">
            <v>TM Stamford Center GP, LLC</v>
          </cell>
          <cell r="S2323" t="str">
            <v>TM Stamford Center GP, LLC</v>
          </cell>
        </row>
        <row r="2324">
          <cell r="A2324" t="str">
            <v>SOF-VII European Hotel Holdings, Sarl</v>
          </cell>
          <cell r="E2324">
            <v>2322</v>
          </cell>
          <cell r="P2324" t="str">
            <v>TM Stamford Center REIT, LLC</v>
          </cell>
          <cell r="Q2324" t="str">
            <v>TM Stamford Center REIT, LLC</v>
          </cell>
          <cell r="S2324" t="str">
            <v>TM Stamford Center REIT, LLC</v>
          </cell>
        </row>
        <row r="2325">
          <cell r="A2325" t="str">
            <v>SOF-VII European Hotel II Lux Sarl</v>
          </cell>
          <cell r="E2325">
            <v>2323</v>
          </cell>
          <cell r="P2325" t="str">
            <v>TM Stamford Center, LP</v>
          </cell>
          <cell r="Q2325" t="str">
            <v>TM Stamford Center, LP</v>
          </cell>
          <cell r="S2325" t="str">
            <v>TM Stamford Center, LP</v>
          </cell>
        </row>
        <row r="2326">
          <cell r="A2326" t="str">
            <v>SOF-VII European Hotel Lux Sarl</v>
          </cell>
          <cell r="E2326">
            <v>2324</v>
          </cell>
          <cell r="P2326" t="str">
            <v>TM Stony Point Park GP, LLC</v>
          </cell>
          <cell r="Q2326" t="str">
            <v>TM Stony Point Park GP, LLC</v>
          </cell>
          <cell r="S2326" t="str">
            <v>TM Stony Point Park GP, LLC</v>
          </cell>
        </row>
        <row r="2327">
          <cell r="A2327" t="str">
            <v>SOF-VII European I UK, LP</v>
          </cell>
          <cell r="E2327">
            <v>2325</v>
          </cell>
          <cell r="P2327" t="str">
            <v>TM Stony Point Park, LP</v>
          </cell>
          <cell r="Q2327" t="str">
            <v>TM Stony Point Park, LP</v>
          </cell>
          <cell r="S2327" t="str">
            <v>TM Stony Point Park, LP</v>
          </cell>
        </row>
        <row r="2328">
          <cell r="A2328" t="str">
            <v>SOF-VII Harrahs, LLC</v>
          </cell>
          <cell r="E2328">
            <v>2326</v>
          </cell>
          <cell r="P2328" t="str">
            <v>TM Wellington Green Mall GP, LLC</v>
          </cell>
          <cell r="Q2328" t="str">
            <v>TM Wellington Green Mall GP, LLC</v>
          </cell>
          <cell r="S2328" t="str">
            <v>TM Wellington Green Mall GP, LLC</v>
          </cell>
        </row>
        <row r="2329">
          <cell r="A2329" t="str">
            <v>SOF-VII India Holdings, LLC</v>
          </cell>
          <cell r="E2329">
            <v>2327</v>
          </cell>
          <cell r="P2329" t="str">
            <v>TM Wellington Green Mall REIT, LLC</v>
          </cell>
          <cell r="Q2329" t="str">
            <v>TM Wellington Green Mall REIT, LLC</v>
          </cell>
          <cell r="S2329" t="str">
            <v>TM Wellington Green Mall REIT, LLC</v>
          </cell>
        </row>
        <row r="2330">
          <cell r="A2330" t="str">
            <v>SOF-VII India Hotel Holdings, LLC</v>
          </cell>
          <cell r="E2330">
            <v>2328</v>
          </cell>
          <cell r="P2330" t="str">
            <v>TM Wellington Green Mall, LP</v>
          </cell>
          <cell r="Q2330" t="str">
            <v>TM Wellington Green Mall, LP</v>
          </cell>
          <cell r="S2330" t="str">
            <v>TM Wellington Green Mall, LP</v>
          </cell>
        </row>
        <row r="2331">
          <cell r="A2331" t="str">
            <v>SOF-VII International Management LLC</v>
          </cell>
          <cell r="E2331">
            <v>2329</v>
          </cell>
          <cell r="P2331" t="str">
            <v>TM Willow Bend Shops GP, LLC</v>
          </cell>
          <cell r="Q2331" t="str">
            <v>TM Willow Bend Shops GP, LLC</v>
          </cell>
          <cell r="S2331" t="str">
            <v>TM Willow Bend Shops GP, LLC</v>
          </cell>
        </row>
        <row r="2332">
          <cell r="A2332" t="str">
            <v>SOF-VII International Management, LLC</v>
          </cell>
          <cell r="E2332">
            <v>2330</v>
          </cell>
          <cell r="P2332" t="str">
            <v>TM Willow Bend Shops, LP</v>
          </cell>
          <cell r="Q2332" t="str">
            <v>TM Willow Bend Shops, LP</v>
          </cell>
          <cell r="S2332" t="str">
            <v>TM Willow Bend Shops, LP</v>
          </cell>
        </row>
        <row r="2333">
          <cell r="A2333" t="str">
            <v>SOF-VII Mammoth Holdings, LLC</v>
          </cell>
          <cell r="E2333">
            <v>2331</v>
          </cell>
          <cell r="P2333" t="str">
            <v>TMI Co-Invest Holdings, L.P.</v>
          </cell>
          <cell r="Q2333" t="str">
            <v>TMI Co-Invest Holdings, L.P.</v>
          </cell>
          <cell r="S2333" t="str">
            <v>TMI Co-Invest Holdings, L.P.</v>
          </cell>
        </row>
        <row r="2334">
          <cell r="A2334" t="str">
            <v>SOF-VII Management, L.L.C.</v>
          </cell>
          <cell r="E2334">
            <v>2332</v>
          </cell>
          <cell r="P2334" t="str">
            <v>TMI Co-Invest Investor B, L.P.</v>
          </cell>
          <cell r="Q2334" t="str">
            <v>TMI Co-Invest Investor B, L.P.</v>
          </cell>
          <cell r="S2334" t="str">
            <v>TMI Co-Invest Investor B, L.P.</v>
          </cell>
        </row>
        <row r="2335">
          <cell r="A2335" t="str">
            <v>SOF-VII Mauritius Holdings I Ltd</v>
          </cell>
          <cell r="E2335">
            <v>2333</v>
          </cell>
          <cell r="P2335" t="str">
            <v>TMI Co-Invest Investor C, L.P.</v>
          </cell>
          <cell r="Q2335" t="str">
            <v>TMI Co-Invest Investor C, L.P.</v>
          </cell>
          <cell r="S2335" t="str">
            <v>TMI Co-Invest Investor C, L.P.</v>
          </cell>
        </row>
        <row r="2336">
          <cell r="A2336" t="str">
            <v>SOF-VII New Preferred Holdings, LLC</v>
          </cell>
          <cell r="E2336">
            <v>2334</v>
          </cell>
          <cell r="P2336" t="str">
            <v>TMI Co-Invest Investor D, L.P.</v>
          </cell>
          <cell r="Q2336" t="str">
            <v>TMI Co-Invest Investor D, L.P.</v>
          </cell>
          <cell r="S2336" t="str">
            <v>TMI Co-Invest Investor D, L.P.</v>
          </cell>
        </row>
        <row r="2337">
          <cell r="A2337" t="str">
            <v>SOF-VII Summit Funding, LLC</v>
          </cell>
          <cell r="E2337">
            <v>2335</v>
          </cell>
          <cell r="P2337" t="str">
            <v>TMI Co-Invest Investor, L.P.</v>
          </cell>
          <cell r="Q2337" t="str">
            <v>TMI Co-Invest Investor, L.P.</v>
          </cell>
          <cell r="S2337" t="str">
            <v>TMI Co-Invest Investor, L.P.</v>
          </cell>
        </row>
        <row r="2338">
          <cell r="A2338" t="str">
            <v>SOF-VII U.S. Hotel Holdings, L.L.C.</v>
          </cell>
          <cell r="E2338">
            <v>2336</v>
          </cell>
          <cell r="P2338" t="str">
            <v>TMI Co-Investor A, L.P.</v>
          </cell>
          <cell r="Q2338" t="str">
            <v>TMI Co-Investor A, L.P.</v>
          </cell>
          <cell r="S2338" t="str">
            <v>TMI Co-Investor A, L.P.</v>
          </cell>
        </row>
        <row r="2339">
          <cell r="A2339" t="str">
            <v>SOF-VII UK I, LP</v>
          </cell>
          <cell r="E2339">
            <v>2337</v>
          </cell>
          <cell r="P2339" t="str">
            <v>TMI Co-Investor B, L.P.</v>
          </cell>
          <cell r="Q2339" t="str">
            <v>TMI Co-Investor B, L.P.</v>
          </cell>
          <cell r="S2339" t="str">
            <v>TMI Co-Investor B, L.P.</v>
          </cell>
        </row>
        <row r="2340">
          <cell r="A2340" t="str">
            <v>SOF-VII UK II, LP</v>
          </cell>
          <cell r="E2340">
            <v>2338</v>
          </cell>
          <cell r="P2340" t="str">
            <v>TMI Co-Investor C, L.P.</v>
          </cell>
          <cell r="Q2340" t="str">
            <v>TMI Co-Investor C, L.P.</v>
          </cell>
          <cell r="S2340" t="str">
            <v>TMI Co-Investor C, L.P.</v>
          </cell>
        </row>
        <row r="2341">
          <cell r="A2341" t="str">
            <v>SOF-VII UK III, LP</v>
          </cell>
          <cell r="E2341">
            <v>2339</v>
          </cell>
          <cell r="P2341" t="str">
            <v>TMI Co-Investor D, L.P.</v>
          </cell>
          <cell r="Q2341" t="str">
            <v>TMI Co-Investor D, L.P.</v>
          </cell>
          <cell r="S2341" t="str">
            <v>TMI Co-Investor D, L.P.</v>
          </cell>
        </row>
        <row r="2342">
          <cell r="A2342" t="str">
            <v>SOF-VII US Harrahs Holdings LLC</v>
          </cell>
          <cell r="E2342">
            <v>2340</v>
          </cell>
          <cell r="P2342" t="str">
            <v>TODD BO DICKENS</v>
          </cell>
          <cell r="Q2342" t="str">
            <v>TODD BO DICKENS</v>
          </cell>
          <cell r="S2342" t="str">
            <v>TODD BO DICKENS</v>
          </cell>
        </row>
        <row r="2343">
          <cell r="A2343" t="str">
            <v>SOF-VII US Holdings I LLC</v>
          </cell>
          <cell r="E2343">
            <v>2341</v>
          </cell>
          <cell r="P2343" t="str">
            <v>Tokay SNC</v>
          </cell>
          <cell r="Q2343" t="str">
            <v>Tokay SNC</v>
          </cell>
          <cell r="S2343" t="str">
            <v>Tokay SNC</v>
          </cell>
        </row>
        <row r="2344">
          <cell r="A2344" t="str">
            <v>SOF-VII US Hotel Holdings II, LP</v>
          </cell>
          <cell r="E2344">
            <v>2342</v>
          </cell>
          <cell r="P2344" t="str">
            <v>Tophill Investments sp zoo</v>
          </cell>
          <cell r="Q2344" t="str">
            <v>Tophill Investments sp zoo</v>
          </cell>
          <cell r="S2344" t="str">
            <v>Tophill Investments sp zoo</v>
          </cell>
        </row>
        <row r="2345">
          <cell r="A2345" t="str">
            <v>SOF-VII US Hotel Holdings, LLC</v>
          </cell>
          <cell r="E2345">
            <v>2343</v>
          </cell>
          <cell r="P2345" t="str">
            <v>Tortworth Four Pillars Hotel Limited</v>
          </cell>
          <cell r="Q2345" t="str">
            <v>Tortworth Four Pillars Hotel Limited</v>
          </cell>
          <cell r="S2345" t="str">
            <v>Tortworth Four Pillars Hotel Limited</v>
          </cell>
        </row>
        <row r="2346">
          <cell r="A2346" t="str">
            <v>SOF-VII US Restaurant Holdings, LLC</v>
          </cell>
          <cell r="E2346">
            <v>2344</v>
          </cell>
          <cell r="P2346" t="str">
            <v>Tower Bridge Road Dvpt Limited</v>
          </cell>
          <cell r="Q2346" t="str">
            <v>Tower Bridge Road Dvpt Limited</v>
          </cell>
          <cell r="S2346" t="str">
            <v>Tower Bridge Road Dvpt Limited</v>
          </cell>
        </row>
        <row r="2347">
          <cell r="A2347" t="str">
            <v>SOF-VII-FT ADAVANCED MEDICAL, LLC</v>
          </cell>
          <cell r="E2347">
            <v>2345</v>
          </cell>
          <cell r="P2347" t="str">
            <v>Trafikflyget 1 I Stockholm AB</v>
          </cell>
          <cell r="Q2347" t="str">
            <v>Trafikflyget 1 I Stockholm AB</v>
          </cell>
          <cell r="S2347" t="str">
            <v>Trafikflyget 1 I Stockholm AB</v>
          </cell>
        </row>
        <row r="2348">
          <cell r="A2348" t="str">
            <v>SOF-VII-FT GARVERICK PREPHAN, LLC</v>
          </cell>
          <cell r="E2348">
            <v>2346</v>
          </cell>
          <cell r="P2348" t="str">
            <v>Trafikflyget 3 I Stockholm AB</v>
          </cell>
          <cell r="Q2348" t="str">
            <v>Trafikflyget 3 I Stockholm AB</v>
          </cell>
          <cell r="S2348" t="str">
            <v>Trafikflyget 3 I Stockholm AB</v>
          </cell>
        </row>
        <row r="2349">
          <cell r="A2349" t="str">
            <v>SOF-VII-FT HEARTHVIEW, LLC</v>
          </cell>
          <cell r="E2349">
            <v>2347</v>
          </cell>
          <cell r="P2349" t="str">
            <v>Trafikflyget 5 I Stockholm AB</v>
          </cell>
          <cell r="Q2349" t="str">
            <v>Trafikflyget 5 I Stockholm AB</v>
          </cell>
          <cell r="S2349" t="str">
            <v>Trafikflyget 5 I Stockholm AB</v>
          </cell>
        </row>
        <row r="2350">
          <cell r="A2350" t="str">
            <v>SOF-VII-FT HUGHES, LLC</v>
          </cell>
          <cell r="E2350">
            <v>2348</v>
          </cell>
          <cell r="P2350" t="str">
            <v>Trafikflyget 7 I Stockholm AB</v>
          </cell>
          <cell r="Q2350" t="str">
            <v>Trafikflyget 7 I Stockholm AB</v>
          </cell>
          <cell r="S2350" t="str">
            <v>Trafikflyget 7 I Stockholm AB</v>
          </cell>
        </row>
        <row r="2351">
          <cell r="A2351" t="str">
            <v>SOF-VII-FT STEVENS CONSTRUCTION, LLC</v>
          </cell>
          <cell r="E2351">
            <v>2349</v>
          </cell>
          <cell r="P2351" t="str">
            <v>Trafikflyget 9 I Stockholm AB</v>
          </cell>
          <cell r="Q2351" t="str">
            <v>Trafikflyget 9 I Stockholm AB</v>
          </cell>
          <cell r="S2351" t="str">
            <v>Trafikflyget 9 I Stockholm AB</v>
          </cell>
        </row>
        <row r="2352">
          <cell r="A2352" t="str">
            <v>SOF-VIII Hotel II Anguilla Holdings, LLC</v>
          </cell>
          <cell r="E2352">
            <v>2350</v>
          </cell>
          <cell r="P2352" t="str">
            <v>Trinistar Holdings Lux Sarl</v>
          </cell>
          <cell r="Q2352" t="str">
            <v>Trinistar Holdings Lux Sarl</v>
          </cell>
          <cell r="S2352" t="str">
            <v>Trinistar Holdings Lux Sarl</v>
          </cell>
        </row>
        <row r="2353">
          <cell r="A2353" t="str">
            <v>SOF-VIII 210 HOLDINGS, LLC</v>
          </cell>
          <cell r="E2353">
            <v>2351</v>
          </cell>
          <cell r="P2353" t="str">
            <v>Trinistar Investments Lux Sarl</v>
          </cell>
          <cell r="Q2353" t="str">
            <v>Trinistar Investments Lux Sarl</v>
          </cell>
          <cell r="S2353" t="str">
            <v>Trinistar Investments Lux Sarl</v>
          </cell>
        </row>
        <row r="2354">
          <cell r="A2354" t="str">
            <v>SOF-VIII BAY CITIES HOLDINGS, LLC</v>
          </cell>
          <cell r="E2354">
            <v>2352</v>
          </cell>
          <cell r="P2354" t="str">
            <v>Trinistar Liverpool JVCo sarl</v>
          </cell>
          <cell r="Q2354" t="str">
            <v>Trinistar Liverpool JVCo sarl</v>
          </cell>
          <cell r="S2354" t="str">
            <v>Trinistar Liverpool JVCo sarl</v>
          </cell>
        </row>
        <row r="2355">
          <cell r="A2355" t="str">
            <v>SOF-VIII BC HOLDINGS, LLC</v>
          </cell>
          <cell r="E2355">
            <v>2353</v>
          </cell>
          <cell r="P2355" t="str">
            <v>Trinistar Manchester Sarl</v>
          </cell>
          <cell r="Q2355" t="str">
            <v>Trinistar Manchester Sarl</v>
          </cell>
          <cell r="S2355" t="str">
            <v>Trinistar Manchester Sarl</v>
          </cell>
        </row>
        <row r="2356">
          <cell r="A2356" t="str">
            <v>SOF-VIII BRAZIL CO INVEST B, LP</v>
          </cell>
          <cell r="E2356">
            <v>2354</v>
          </cell>
          <cell r="P2356" t="str">
            <v>Trinity General One Limited</v>
          </cell>
          <cell r="Q2356" t="str">
            <v>Trinity General One Limited</v>
          </cell>
          <cell r="S2356" t="str">
            <v>Trinity General One Limited</v>
          </cell>
        </row>
        <row r="2357">
          <cell r="A2357" t="str">
            <v>SOF-VIII BRAZIL CO-INVEST A, LLC</v>
          </cell>
          <cell r="E2357">
            <v>2355</v>
          </cell>
          <cell r="P2357" t="str">
            <v>Trinity River Build Co (not yet formed)</v>
          </cell>
          <cell r="Q2357" t="str">
            <v>Trinity River Build Co (not yet formed)</v>
          </cell>
          <cell r="S2357" t="str">
            <v>Trinity River Build Co (not yet formed)</v>
          </cell>
        </row>
        <row r="2358">
          <cell r="A2358" t="str">
            <v>SOF-VIII BRAZIL CO-INVEST A, LP</v>
          </cell>
          <cell r="E2358">
            <v>2356</v>
          </cell>
          <cell r="P2358" t="str">
            <v>Trinity River Development Fund (QIF)</v>
          </cell>
          <cell r="Q2358" t="str">
            <v>Trinity River Development Fund (QIF)</v>
          </cell>
          <cell r="S2358" t="str">
            <v>Trinity River Development Fund (QIF)</v>
          </cell>
        </row>
        <row r="2359">
          <cell r="A2359" t="str">
            <v>SOF-VIII BRAZIL CO-INVEST AA, LLC</v>
          </cell>
          <cell r="E2359">
            <v>2357</v>
          </cell>
          <cell r="P2359" t="str">
            <v>Troon Golf, LLC</v>
          </cell>
          <cell r="Q2359" t="str">
            <v>Troon Golf, LLC</v>
          </cell>
          <cell r="S2359" t="str">
            <v>Troon Golf, LLC</v>
          </cell>
        </row>
        <row r="2360">
          <cell r="A2360" t="str">
            <v>SOF-VIII BRAZIL CO-INVEST AA, LP</v>
          </cell>
          <cell r="E2360">
            <v>2358</v>
          </cell>
          <cell r="P2360" t="str">
            <v>Troy Management Services (Connaught Rooms) Limited</v>
          </cell>
          <cell r="Q2360" t="str">
            <v>Troy Management Services (Connaught Rooms) Limited</v>
          </cell>
          <cell r="S2360" t="str">
            <v>Troy Management Services (Connaught Rooms) Limited</v>
          </cell>
        </row>
        <row r="2361">
          <cell r="A2361" t="str">
            <v>SOF-VIII BRAZIL CO-INVEST AAA, LLC</v>
          </cell>
          <cell r="E2361">
            <v>2359</v>
          </cell>
          <cell r="P2361" t="str">
            <v>Troy Management Services (George) Limited</v>
          </cell>
          <cell r="Q2361" t="str">
            <v>Troy Management Services (George) Limited</v>
          </cell>
          <cell r="S2361" t="str">
            <v>Troy Management Services (George) Limited</v>
          </cell>
        </row>
        <row r="2362">
          <cell r="A2362" t="str">
            <v>SOF-VIII BRAZIL CO-INVEST AAA, LP</v>
          </cell>
          <cell r="E2362">
            <v>2360</v>
          </cell>
          <cell r="P2362" t="str">
            <v>Troy Management Services (Glasgow) Limited</v>
          </cell>
          <cell r="Q2362" t="str">
            <v>Troy Management Services (Glasgow) Limited</v>
          </cell>
          <cell r="S2362" t="str">
            <v>Troy Management Services (Glasgow) Limited</v>
          </cell>
        </row>
        <row r="2363">
          <cell r="A2363" t="str">
            <v>SOF-VIII C3, LLC</v>
          </cell>
          <cell r="E2363">
            <v>2361</v>
          </cell>
          <cell r="P2363" t="str">
            <v>Troy Management Services (Leeds Metropole) Limited</v>
          </cell>
          <cell r="Q2363" t="str">
            <v>Troy Management Services (Leeds Metropole) Limited</v>
          </cell>
          <cell r="S2363" t="str">
            <v>Troy Management Services (Leeds Metropole) Limited</v>
          </cell>
        </row>
        <row r="2364">
          <cell r="A2364" t="str">
            <v>SOF-VIII CA, LLC</v>
          </cell>
          <cell r="E2364">
            <v>2362</v>
          </cell>
          <cell r="P2364" t="str">
            <v>Troy Management Services (Manchester Palace) Limited</v>
          </cell>
          <cell r="Q2364" t="str">
            <v>Troy Management Services (Manchester Palace) Limited</v>
          </cell>
          <cell r="S2364" t="str">
            <v>Troy Management Services (Manchester Palace) Limited</v>
          </cell>
        </row>
        <row r="2365">
          <cell r="A2365" t="str">
            <v>SOF-VIII CT HOLDINGS, SARL</v>
          </cell>
          <cell r="E2365">
            <v>2363</v>
          </cell>
          <cell r="P2365" t="str">
            <v>Troy Management Services (Royal York) Limited</v>
          </cell>
          <cell r="Q2365" t="str">
            <v>Troy Management Services (Royal York) Limited</v>
          </cell>
          <cell r="S2365" t="str">
            <v>Troy Management Services (Royal York) Limited</v>
          </cell>
        </row>
        <row r="2366">
          <cell r="A2366" t="str">
            <v>SOF-VIII CT INVESTMENTS, SARL</v>
          </cell>
          <cell r="E2366">
            <v>2364</v>
          </cell>
          <cell r="P2366" t="str">
            <v>Troy Management Services (Russell) Limited</v>
          </cell>
          <cell r="Q2366" t="str">
            <v>Troy Management Services (Russell) Limited</v>
          </cell>
          <cell r="S2366" t="str">
            <v>Troy Management Services (Russell) Limited</v>
          </cell>
        </row>
        <row r="2367">
          <cell r="A2367" t="str">
            <v>SOF-VIII FT EATON</v>
          </cell>
          <cell r="E2367">
            <v>2365</v>
          </cell>
          <cell r="P2367" t="str">
            <v>Troy Management Services (Selsdon Park) Limited</v>
          </cell>
          <cell r="Q2367" t="str">
            <v>Troy Management Services (Selsdon Park) Limited</v>
          </cell>
          <cell r="S2367" t="str">
            <v>Troy Management Services (Selsdon Park) Limited</v>
          </cell>
        </row>
        <row r="2368">
          <cell r="A2368" t="str">
            <v>SOF-VIII Hotel International Co-Invest Holdings, LP</v>
          </cell>
          <cell r="E2368">
            <v>2366</v>
          </cell>
          <cell r="P2368" t="str">
            <v>TS Hotel Co-Invest, LLC</v>
          </cell>
          <cell r="Q2368" t="str">
            <v>TS Hotel Co-Invest, LLC</v>
          </cell>
          <cell r="S2368" t="str">
            <v>TS Hotel Co-Invest, LLC</v>
          </cell>
        </row>
        <row r="2369">
          <cell r="A2369" t="str">
            <v>SOF-VIII INT'L HOLDINGS GP, LLC</v>
          </cell>
          <cell r="E2369">
            <v>2367</v>
          </cell>
          <cell r="P2369" t="str">
            <v>TS Hotel Mezz Holdings, LLC</v>
          </cell>
          <cell r="Q2369" t="str">
            <v>TS Hotel Mezz Holdings, LLC</v>
          </cell>
          <cell r="S2369" t="str">
            <v>TS Hotel Mezz Holdings, LLC</v>
          </cell>
        </row>
        <row r="2370">
          <cell r="A2370" t="str">
            <v>SOF-VIII INTERNATIONAL HOLDINGS (DE) II,LP</v>
          </cell>
          <cell r="E2370">
            <v>2368</v>
          </cell>
          <cell r="P2370" t="str">
            <v>TS Hotel Mezz Lender, LLC</v>
          </cell>
          <cell r="Q2370" t="str">
            <v>TS Hotel Mezz Lender, LLC</v>
          </cell>
          <cell r="S2370" t="str">
            <v>TS Hotel Mezz Lender, LLC</v>
          </cell>
        </row>
        <row r="2371">
          <cell r="A2371" t="str">
            <v>SOF-VIII INTERNATIONAL HOLDINGS (DE), LP</v>
          </cell>
          <cell r="E2371">
            <v>2369</v>
          </cell>
          <cell r="P2371" t="str">
            <v>Tuna Investments, LLC</v>
          </cell>
          <cell r="Q2371" t="str">
            <v>Tuna Investments, LLC</v>
          </cell>
          <cell r="S2371" t="str">
            <v>Tuna Investments, LLC</v>
          </cell>
        </row>
        <row r="2372">
          <cell r="A2372" t="str">
            <v>SOF-VIII INTERNATIONAL HOLDINGS II GP, LLC</v>
          </cell>
          <cell r="E2372">
            <v>2370</v>
          </cell>
          <cell r="P2372" t="str">
            <v>Tuxford Investments sp zoo</v>
          </cell>
          <cell r="Q2372" t="str">
            <v>Tuxford Investments sp zoo</v>
          </cell>
          <cell r="S2372" t="str">
            <v>Tuxford Investments sp zoo</v>
          </cell>
        </row>
        <row r="2373">
          <cell r="A2373" t="str">
            <v>SOF-VIII INTERNATIONAL HOTEL HOLDINGS (DE), LP</v>
          </cell>
          <cell r="E2373">
            <v>2371</v>
          </cell>
          <cell r="P2373" t="str">
            <v>TWO TRANSAM PLAZA ASOCIATES, LLC</v>
          </cell>
          <cell r="Q2373" t="str">
            <v>TWO TRANSAM PLAZA ASOCIATES, LLC</v>
          </cell>
          <cell r="S2373" t="str">
            <v>TWO TRANSAM PLAZA ASOCIATES, LLC</v>
          </cell>
        </row>
        <row r="2374">
          <cell r="A2374" t="str">
            <v>SOF-VIII International Hotel Holdings Holdco II, LLC</v>
          </cell>
          <cell r="E2374">
            <v>2372</v>
          </cell>
          <cell r="P2374" t="str">
            <v>TX APT 10919 West Road, LP</v>
          </cell>
          <cell r="Q2374" t="str">
            <v>TX APT 10919 West Road, LP</v>
          </cell>
          <cell r="S2374" t="str">
            <v>TX APT 10919 West Road, LP</v>
          </cell>
        </row>
        <row r="2375">
          <cell r="A2375" t="str">
            <v>SOF-VIII International Hotel Holdings, LP</v>
          </cell>
          <cell r="E2375">
            <v>2373</v>
          </cell>
          <cell r="P2375" t="str">
            <v>TX APT 15000 Park Row, LP</v>
          </cell>
          <cell r="Q2375" t="str">
            <v>TX APT 15000 Park Row, LP</v>
          </cell>
          <cell r="S2375" t="str">
            <v>TX APT 15000 Park Row, LP</v>
          </cell>
        </row>
        <row r="2376">
          <cell r="A2376" t="str">
            <v>SOF-VIII Pike Holdings Lux Sarl</v>
          </cell>
          <cell r="E2376">
            <v>2374</v>
          </cell>
          <cell r="P2376" t="str">
            <v>TX APT 15902 Hwy 3, LP</v>
          </cell>
          <cell r="Q2376" t="str">
            <v>TX APT 15902 Hwy 3, LP</v>
          </cell>
          <cell r="S2376" t="str">
            <v>TX APT 15902 Hwy 3, LP</v>
          </cell>
        </row>
        <row r="2377">
          <cell r="A2377" t="str">
            <v>SOF-VIII Pike Investments Lux Sarl</v>
          </cell>
          <cell r="E2377">
            <v>2375</v>
          </cell>
          <cell r="P2377" t="str">
            <v>TX APT 1635 Jefferson Cliffs Way, LP</v>
          </cell>
          <cell r="Q2377" t="str">
            <v>TX APT 1635 Jefferson Cliffs Way, LP</v>
          </cell>
          <cell r="S2377" t="str">
            <v>TX APT 1635 Jefferson Cliffs Way, LP</v>
          </cell>
        </row>
        <row r="2378">
          <cell r="A2378" t="str">
            <v>SOF-VIII PROJECT PIKE GP, LLC</v>
          </cell>
          <cell r="E2378">
            <v>2376</v>
          </cell>
          <cell r="P2378" t="str">
            <v>TX APT 2525 Texas 360, LP</v>
          </cell>
          <cell r="Q2378" t="str">
            <v>TX APT 2525 Texas 360, LP</v>
          </cell>
          <cell r="S2378" t="str">
            <v>TX APT 2525 Texas 360, LP</v>
          </cell>
        </row>
        <row r="2379">
          <cell r="A2379" t="str">
            <v>SOF-VIII Project Pike Holdings, LP</v>
          </cell>
          <cell r="E2379">
            <v>2377</v>
          </cell>
          <cell r="P2379" t="str">
            <v>TX APT 3620 Huffines Blvd, LP</v>
          </cell>
          <cell r="Q2379" t="str">
            <v>TX APT 3620 Huffines Blvd, LP</v>
          </cell>
          <cell r="S2379" t="str">
            <v>TX APT 3620 Huffines Blvd, LP</v>
          </cell>
        </row>
        <row r="2380">
          <cell r="A2380" t="str">
            <v>SOF-VIII RIVER OAKS HOLDINGS, LLC</v>
          </cell>
          <cell r="E2380">
            <v>2378</v>
          </cell>
          <cell r="P2380" t="str">
            <v>TX APT 8205 Towne Main Drive, LP</v>
          </cell>
          <cell r="Q2380" t="str">
            <v>TX APT 8205 Towne Main Drive, LP</v>
          </cell>
          <cell r="S2380" t="str">
            <v>TX APT 8205 Towne Main Drive, LP</v>
          </cell>
        </row>
        <row r="2381">
          <cell r="A2381" t="str">
            <v>SOF-VIII ROSEDALE HOLDINGS, LLC</v>
          </cell>
          <cell r="E2381">
            <v>2379</v>
          </cell>
          <cell r="P2381" t="str">
            <v>TX Apt Portfolio Holdings, L.P.</v>
          </cell>
          <cell r="Q2381" t="str">
            <v>TX Apt Portfolio Holdings, L.P.</v>
          </cell>
          <cell r="S2381" t="str">
            <v>TX Apt Portfolio Holdings, L.P.</v>
          </cell>
        </row>
        <row r="2382">
          <cell r="A2382" t="str">
            <v>SOF-VIII U.S. Hotel Co-Invest Holdings GP, LLC</v>
          </cell>
          <cell r="E2382">
            <v>2380</v>
          </cell>
          <cell r="P2382" t="str">
            <v>TX Hotel Land Portfolio, LLC</v>
          </cell>
          <cell r="Q2382" t="str">
            <v>TX Hotel Land Portfolio, LLC</v>
          </cell>
          <cell r="S2382" t="str">
            <v>TX Hotel Land Portfolio, LLC</v>
          </cell>
        </row>
        <row r="2383">
          <cell r="A2383" t="str">
            <v>SOF-VIII U.S. Hotel Co-Invest Holdings, LP</v>
          </cell>
          <cell r="E2383">
            <v>2381</v>
          </cell>
          <cell r="P2383" t="str">
            <v>TX Hotel Loan Assumption Portfolio</v>
          </cell>
          <cell r="Q2383" t="str">
            <v>TX Hotel Loan Assumption Portfolio</v>
          </cell>
          <cell r="S2383" t="str">
            <v>TX Hotel Loan Assumption Portfolio</v>
          </cell>
        </row>
        <row r="2384">
          <cell r="A2384" t="str">
            <v>SOF-VIII U.S. Hotel Debt II Holdings, LP</v>
          </cell>
          <cell r="E2384">
            <v>2382</v>
          </cell>
          <cell r="P2384" t="str">
            <v>TX Hotel Portfolio</v>
          </cell>
          <cell r="Q2384" t="str">
            <v>TX Hotel Portfolio</v>
          </cell>
          <cell r="S2384" t="str">
            <v>TX Hotel Portfolio</v>
          </cell>
        </row>
        <row r="2385">
          <cell r="A2385" t="str">
            <v>SOF-VIII U.S. Hotel Holdings Holdco, LP</v>
          </cell>
          <cell r="E2385">
            <v>2383</v>
          </cell>
          <cell r="P2385" t="str">
            <v>TXHP Altus, LLC</v>
          </cell>
          <cell r="Q2385" t="str">
            <v>TXHP Altus, LLC</v>
          </cell>
          <cell r="S2385" t="str">
            <v>TXHP Altus, LLC</v>
          </cell>
        </row>
        <row r="2386">
          <cell r="A2386" t="str">
            <v>SOF-VIII U.S. Hotel Holdings, L.P</v>
          </cell>
          <cell r="E2386">
            <v>2384</v>
          </cell>
          <cell r="P2386" t="str">
            <v>TXHP Arlington, LLC</v>
          </cell>
          <cell r="Q2386" t="str">
            <v>TXHP Arlington, LLC</v>
          </cell>
          <cell r="S2386" t="str">
            <v>TXHP Arlington, LLC</v>
          </cell>
        </row>
        <row r="2387">
          <cell r="A2387" t="str">
            <v>SOF-VIII U.S. HOTEL/DEBT II HOLDINGS GP, LLC</v>
          </cell>
          <cell r="E2387">
            <v>2385</v>
          </cell>
          <cell r="P2387" t="str">
            <v>TXHP Buda 1, LLC</v>
          </cell>
          <cell r="Q2387" t="str">
            <v>TXHP Buda 1, LLC</v>
          </cell>
          <cell r="S2387" t="str">
            <v>TXHP Buda 1, LLC</v>
          </cell>
        </row>
        <row r="2388">
          <cell r="A2388" t="str">
            <v>SOF-VIII US Debt II Holdings, LP</v>
          </cell>
          <cell r="E2388">
            <v>2386</v>
          </cell>
          <cell r="P2388" t="str">
            <v>TXHP Buda 2, LLC</v>
          </cell>
          <cell r="Q2388" t="str">
            <v>TXHP Buda 2, LLC</v>
          </cell>
          <cell r="S2388" t="str">
            <v>TXHP Buda 2, LLC</v>
          </cell>
        </row>
        <row r="2389">
          <cell r="A2389" t="str">
            <v>SOF-VIII US FBO HOLDINGS, LLC</v>
          </cell>
          <cell r="E2389">
            <v>2387</v>
          </cell>
          <cell r="P2389" t="str">
            <v>TXHP Decatur, LLC</v>
          </cell>
          <cell r="Q2389" t="str">
            <v>TXHP Decatur, LLC</v>
          </cell>
          <cell r="S2389" t="str">
            <v>TXHP Decatur, LLC</v>
          </cell>
        </row>
        <row r="2390">
          <cell r="A2390" t="str">
            <v>SOF-VIII US Holdings, LP</v>
          </cell>
          <cell r="E2390">
            <v>2388</v>
          </cell>
          <cell r="P2390" t="str">
            <v>TXHP Humble, LLC</v>
          </cell>
          <cell r="Q2390" t="str">
            <v>TXHP Humble, LLC</v>
          </cell>
          <cell r="S2390" t="str">
            <v>TXHP Humble, LLC</v>
          </cell>
        </row>
        <row r="2391">
          <cell r="A2391" t="str">
            <v>SOF-VIII US HOTEL CO-INVEST HOLDINGS, LP</v>
          </cell>
          <cell r="E2391">
            <v>2389</v>
          </cell>
          <cell r="P2391" t="str">
            <v>TXHP Huntsville, LLC</v>
          </cell>
          <cell r="Q2391" t="str">
            <v>TXHP Huntsville, LLC</v>
          </cell>
          <cell r="S2391" t="str">
            <v>TXHP Huntsville, LLC</v>
          </cell>
        </row>
        <row r="2392">
          <cell r="A2392" t="str">
            <v>SOF-VIII US HOTEL HOLDINGS, LP</v>
          </cell>
          <cell r="E2392">
            <v>2390</v>
          </cell>
          <cell r="P2392" t="str">
            <v>TXHP Longview 1, LLC</v>
          </cell>
          <cell r="Q2392" t="str">
            <v>TXHP Longview 1, LLC</v>
          </cell>
          <cell r="S2392" t="str">
            <v>TXHP Longview 1, LLC</v>
          </cell>
        </row>
        <row r="2393">
          <cell r="A2393" t="str">
            <v>SOF-VIII US MULTI HOLDINGS, LLC</v>
          </cell>
          <cell r="E2393">
            <v>2391</v>
          </cell>
          <cell r="P2393" t="str">
            <v>TXHP Longview 2, LLC</v>
          </cell>
          <cell r="Q2393" t="str">
            <v>TXHP Longview 2, LLC</v>
          </cell>
          <cell r="S2393" t="str">
            <v>TXHP Longview 2, LLC</v>
          </cell>
        </row>
        <row r="2394">
          <cell r="A2394" t="str">
            <v>SOF-VIII US SLV HOLDINGS, LLC</v>
          </cell>
          <cell r="E2394">
            <v>2392</v>
          </cell>
          <cell r="P2394" t="str">
            <v>TXHP Lufkin 2, LLC</v>
          </cell>
          <cell r="Q2394" t="str">
            <v>TXHP Lufkin 2, LLC</v>
          </cell>
          <cell r="S2394" t="str">
            <v>TXHP Lufkin 2, LLC</v>
          </cell>
        </row>
        <row r="2395">
          <cell r="A2395" t="str">
            <v>SOF-VIII-FT 4158 PIONEER</v>
          </cell>
          <cell r="E2395">
            <v>2393</v>
          </cell>
          <cell r="P2395" t="str">
            <v>TXHP Lufkin, LLC</v>
          </cell>
          <cell r="Q2395" t="str">
            <v>TXHP Lufkin, LLC</v>
          </cell>
          <cell r="S2395" t="str">
            <v>TXHP Lufkin, LLC</v>
          </cell>
        </row>
        <row r="2396">
          <cell r="A2396" t="str">
            <v>SOF-VIII-FT BRYAN, LLC</v>
          </cell>
          <cell r="E2396">
            <v>2394</v>
          </cell>
          <cell r="P2396" t="str">
            <v>TXHP Marshall, LLC</v>
          </cell>
          <cell r="Q2396" t="str">
            <v>TXHP Marshall, LLC</v>
          </cell>
          <cell r="S2396" t="str">
            <v>TXHP Marshall, LLC</v>
          </cell>
        </row>
        <row r="2397">
          <cell r="A2397" t="str">
            <v>SOF-VIII-FT CARLO, LC</v>
          </cell>
          <cell r="E2397">
            <v>2395</v>
          </cell>
          <cell r="P2397" t="str">
            <v>TXHP Paris 1, LLC</v>
          </cell>
          <cell r="Q2397" t="str">
            <v>TXHP Paris 1, LLC</v>
          </cell>
          <cell r="S2397" t="str">
            <v>TXHP Paris 1, LLC</v>
          </cell>
        </row>
        <row r="2398">
          <cell r="A2398" t="str">
            <v>SOF-VIII-FT CLARK, LLC</v>
          </cell>
          <cell r="E2398">
            <v>2396</v>
          </cell>
          <cell r="P2398" t="str">
            <v>TXHP Paris 2, LLC</v>
          </cell>
          <cell r="Q2398" t="str">
            <v>TXHP Paris 2, LLC</v>
          </cell>
          <cell r="S2398" t="str">
            <v>TXHP Paris 2, LLC</v>
          </cell>
        </row>
        <row r="2399">
          <cell r="A2399" t="str">
            <v>SOF-VIII-FT DWIGHT HUNTER HOMES, LLC</v>
          </cell>
          <cell r="E2399">
            <v>2397</v>
          </cell>
          <cell r="P2399" t="str">
            <v>TXHP Sweetwater, LLC</v>
          </cell>
          <cell r="Q2399" t="str">
            <v>TXHP Sweetwater, LLC</v>
          </cell>
          <cell r="S2399" t="str">
            <v>TXHP Sweetwater, LLC</v>
          </cell>
        </row>
        <row r="2400">
          <cell r="A2400" t="str">
            <v>SOF-VIII-FT GARDINER RV</v>
          </cell>
          <cell r="E2400">
            <v>2398</v>
          </cell>
          <cell r="P2400" t="str">
            <v>TXHP Terrell, LLC</v>
          </cell>
          <cell r="Q2400" t="str">
            <v>TXHP Terrell, LLC</v>
          </cell>
          <cell r="S2400" t="str">
            <v>TXHP Terrell, LLC</v>
          </cell>
        </row>
        <row r="2401">
          <cell r="A2401" t="str">
            <v>SOF-VIII-FT HELDA, LLC</v>
          </cell>
          <cell r="E2401">
            <v>2399</v>
          </cell>
          <cell r="P2401" t="str">
            <v>TXHP Texarkana 1, LLC</v>
          </cell>
          <cell r="Q2401" t="str">
            <v>TXHP Texarkana 1, LLC</v>
          </cell>
          <cell r="S2401" t="str">
            <v>TXHP Texarkana 1, LLC</v>
          </cell>
        </row>
        <row r="2402">
          <cell r="A2402" t="str">
            <v>SOF-VIII-FT HIGHLAND, LLC</v>
          </cell>
          <cell r="E2402">
            <v>2400</v>
          </cell>
          <cell r="P2402" t="str">
            <v>TXHP Texarkana 2, LLC</v>
          </cell>
          <cell r="Q2402" t="str">
            <v>TXHP Texarkana 2, LLC</v>
          </cell>
          <cell r="S2402" t="str">
            <v>TXHP Texarkana 2, LLC</v>
          </cell>
        </row>
        <row r="2403">
          <cell r="A2403" t="str">
            <v>SOF-VIII-FT MCGARVEY, LLC</v>
          </cell>
          <cell r="E2403">
            <v>2401</v>
          </cell>
          <cell r="P2403" t="str">
            <v>TXHP Tyler 1, LLC</v>
          </cell>
          <cell r="Q2403" t="str">
            <v>TXHP Tyler 1, LLC</v>
          </cell>
          <cell r="S2403" t="str">
            <v>TXHP Tyler 1, LLC</v>
          </cell>
        </row>
        <row r="2404">
          <cell r="A2404" t="str">
            <v>SOF-VIII-FT PARK OF COMMERCE NORTH PORT, LLC</v>
          </cell>
          <cell r="E2404">
            <v>2402</v>
          </cell>
          <cell r="P2404" t="str">
            <v>TXHP Tyler 2, LLC</v>
          </cell>
          <cell r="Q2404" t="str">
            <v>TXHP Tyler 2, LLC</v>
          </cell>
          <cell r="S2404" t="str">
            <v>TXHP Tyler 2, LLC</v>
          </cell>
        </row>
        <row r="2405">
          <cell r="A2405" t="str">
            <v>SOF-VIII-FT PARK PLACE, LLC</v>
          </cell>
          <cell r="E2405">
            <v>2403</v>
          </cell>
          <cell r="P2405" t="str">
            <v>TXHP Tyler 3, LLC</v>
          </cell>
          <cell r="Q2405" t="str">
            <v>TXHP Tyler 3, LLC</v>
          </cell>
          <cell r="S2405" t="str">
            <v>TXHP Tyler 3, LLC</v>
          </cell>
        </row>
        <row r="2406">
          <cell r="A2406" t="str">
            <v>SOF-VIII-FT RUSHING, LLC</v>
          </cell>
          <cell r="E2406">
            <v>2404</v>
          </cell>
          <cell r="P2406" t="str">
            <v>TXHP Waco 1, LLC</v>
          </cell>
          <cell r="Q2406" t="str">
            <v>TXHP Waco 1, LLC</v>
          </cell>
          <cell r="S2406" t="str">
            <v>TXHP Waco 1, LLC</v>
          </cell>
        </row>
        <row r="2407">
          <cell r="A2407" t="str">
            <v>SOF-VIII-FT SIBLEY, LLC</v>
          </cell>
          <cell r="E2407">
            <v>2405</v>
          </cell>
          <cell r="P2407" t="str">
            <v>TXHP Waco 2, LLC</v>
          </cell>
          <cell r="Q2407" t="str">
            <v>TXHP Waco 2, LLC</v>
          </cell>
          <cell r="S2407" t="str">
            <v>TXHP Waco 2, LLC</v>
          </cell>
        </row>
        <row r="2408">
          <cell r="A2408" t="str">
            <v>SOF-VIII-FT TK PROPERTY, LLC</v>
          </cell>
          <cell r="E2408">
            <v>2406</v>
          </cell>
          <cell r="P2408" t="str">
            <v>TXHP Waco 3, LLC</v>
          </cell>
          <cell r="Q2408" t="str">
            <v>TXHP Waco 3, LLC</v>
          </cell>
          <cell r="S2408" t="str">
            <v>TXHP Waco 3, LLC</v>
          </cell>
        </row>
        <row r="2409">
          <cell r="A2409" t="str">
            <v>SOF-VIII-FT WEST 25TH PLACE, LLC</v>
          </cell>
          <cell r="E2409">
            <v>2407</v>
          </cell>
          <cell r="P2409" t="str">
            <v>TXHP Waco 4, LLC</v>
          </cell>
          <cell r="Q2409" t="str">
            <v>TXHP Waco 4, LLC</v>
          </cell>
          <cell r="S2409" t="str">
            <v>TXHP Waco 4, LLC</v>
          </cell>
        </row>
        <row r="2410">
          <cell r="A2410" t="str">
            <v>SOF-VIII-FT-BERES, LLC</v>
          </cell>
          <cell r="E2410">
            <v>2408</v>
          </cell>
          <cell r="P2410" t="str">
            <v>TXHP Weatherford, LLC</v>
          </cell>
          <cell r="Q2410" t="str">
            <v>TXHP Weatherford, LLC</v>
          </cell>
          <cell r="S2410" t="str">
            <v>TXHP Weatherford, LLC</v>
          </cell>
        </row>
        <row r="2411">
          <cell r="A2411" t="str">
            <v>SOF-VIII/Debt II U.S. Holdings GP, LLC - GP Partner of entity</v>
          </cell>
          <cell r="E2411">
            <v>2409</v>
          </cell>
          <cell r="P2411" t="str">
            <v>TXHP Wichita Falls, LLC</v>
          </cell>
          <cell r="Q2411" t="str">
            <v>TXHP Wichita Falls, LLC</v>
          </cell>
          <cell r="S2411" t="str">
            <v>TXHP Wichita Falls, LLC</v>
          </cell>
        </row>
        <row r="2412">
          <cell r="A2412" t="str">
            <v>SOF-VIII/Debt II U.S. New Co-Invest Holdings, LP</v>
          </cell>
          <cell r="E2412">
            <v>2410</v>
          </cell>
          <cell r="P2412" t="str">
            <v>Tyseley Investments sp zoo</v>
          </cell>
          <cell r="Q2412" t="str">
            <v>Tyseley Investments sp zoo</v>
          </cell>
          <cell r="S2412" t="str">
            <v>Tyseley Investments sp zoo</v>
          </cell>
        </row>
        <row r="2413">
          <cell r="A2413" t="str">
            <v>SOF-VIII/Hotel Co-Invest Holdings GP, LLC</v>
          </cell>
          <cell r="E2413">
            <v>2411</v>
          </cell>
          <cell r="P2413" t="str">
            <v>UK Co-Invest Management, LP</v>
          </cell>
          <cell r="Q2413" t="str">
            <v>UK Co-Invest Management, LP</v>
          </cell>
          <cell r="S2413" t="str">
            <v>UK Co-Invest Management, LP</v>
          </cell>
        </row>
        <row r="2414">
          <cell r="A2414" t="str">
            <v>SOF-X 400 Capital Mall Holdings, L.P.</v>
          </cell>
          <cell r="E2414">
            <v>2412</v>
          </cell>
          <cell r="P2414" t="str">
            <v>UK Co-Invest New Investor Holdings, LP</v>
          </cell>
          <cell r="Q2414" t="str">
            <v>UK Co-Invest New Investor Holdings, LP</v>
          </cell>
          <cell r="S2414" t="str">
            <v>UK Co-Invest New Investor Holdings, LP</v>
          </cell>
        </row>
        <row r="2415">
          <cell r="A2415" t="str">
            <v>SOF-X ABT Holdings, L.P.</v>
          </cell>
          <cell r="E2415">
            <v>2413</v>
          </cell>
          <cell r="P2415" t="str">
            <v>UK Co-Invest, LP</v>
          </cell>
          <cell r="Q2415" t="str">
            <v>UK Co-Invest, LP</v>
          </cell>
          <cell r="S2415" t="str">
            <v>UK Co-Invest, LP</v>
          </cell>
        </row>
        <row r="2416">
          <cell r="A2416" t="str">
            <v>SOF-X AC Holdings GP, L.L.C.</v>
          </cell>
          <cell r="E2416">
            <v>2414</v>
          </cell>
          <cell r="P2416" t="str">
            <v>UK Co-Invt Mgmt GP LLC</v>
          </cell>
          <cell r="Q2416" t="str">
            <v>UK Co-Invt Mgmt GP LLC</v>
          </cell>
          <cell r="S2416" t="str">
            <v>UK Co-Invt Mgmt GP LLC</v>
          </cell>
        </row>
        <row r="2417">
          <cell r="A2417" t="str">
            <v>SOF-X AC Holdings, LP</v>
          </cell>
          <cell r="E2417">
            <v>2415</v>
          </cell>
          <cell r="P2417" t="str">
            <v>UNION LAND X, LLC</v>
          </cell>
          <cell r="Q2417" t="str">
            <v>UNION LAND X, LLC</v>
          </cell>
          <cell r="S2417" t="str">
            <v>UNION LAND X, LLC</v>
          </cell>
        </row>
        <row r="2418">
          <cell r="A2418" t="str">
            <v>SOF-X AL Holdings GP, L.L.C.,</v>
          </cell>
          <cell r="E2418">
            <v>2416</v>
          </cell>
          <cell r="P2418" t="str">
            <v>Unistate BV</v>
          </cell>
          <cell r="Q2418" t="str">
            <v>Unistate BV</v>
          </cell>
          <cell r="S2418" t="str">
            <v>Unistate BV</v>
          </cell>
        </row>
        <row r="2419">
          <cell r="A2419" t="str">
            <v xml:space="preserve">SOF-X AL Holdings GP, LLC </v>
          </cell>
          <cell r="E2419">
            <v>2417</v>
          </cell>
          <cell r="P2419" t="str">
            <v>UPTOWN BRASS</v>
          </cell>
          <cell r="Q2419" t="str">
            <v>UPTOWN BRASS</v>
          </cell>
          <cell r="S2419" t="str">
            <v>UPTOWN BRASS</v>
          </cell>
        </row>
        <row r="2420">
          <cell r="A2420" t="str">
            <v>SOF-X AL Holdings, LP</v>
          </cell>
          <cell r="E2420">
            <v>2418</v>
          </cell>
          <cell r="P2420" t="str">
            <v>US/D2 Holdings II, LLC</v>
          </cell>
          <cell r="Q2420" t="str">
            <v>US/D2 Holdings II, LLC</v>
          </cell>
          <cell r="S2420" t="str">
            <v>US/D2 Holdings II, LLC</v>
          </cell>
        </row>
        <row r="2421">
          <cell r="A2421" t="str">
            <v>SOF-X ASH Holdings, L.P.</v>
          </cell>
          <cell r="E2421">
            <v>2419</v>
          </cell>
          <cell r="P2421" t="str">
            <v>US/D2 Holdings III, LLC</v>
          </cell>
          <cell r="Q2421" t="str">
            <v>US/D2 Holdings III, LLC</v>
          </cell>
          <cell r="S2421" t="str">
            <v>US/D2 Holdings III, LLC</v>
          </cell>
        </row>
        <row r="2422">
          <cell r="A2422" t="str">
            <v>SOF-X ATLAS CONSOLIDATED</v>
          </cell>
          <cell r="E2422">
            <v>2420</v>
          </cell>
          <cell r="P2422" t="str">
            <v>US/D2 Holdings, LLC</v>
          </cell>
          <cell r="Q2422" t="str">
            <v>US/D2 Holdings, LLC</v>
          </cell>
          <cell r="S2422" t="str">
            <v>US/D2 Holdings, LLC</v>
          </cell>
        </row>
        <row r="2423">
          <cell r="A2423" t="str">
            <v>SOF-X Atlas Holdings, LP</v>
          </cell>
          <cell r="E2423">
            <v>2421</v>
          </cell>
          <cell r="P2423" t="str">
            <v>Varnell Investments sp zoo</v>
          </cell>
          <cell r="Q2423" t="str">
            <v>Varnell Investments sp zoo</v>
          </cell>
          <cell r="S2423" t="str">
            <v>Varnell Investments sp zoo</v>
          </cell>
        </row>
        <row r="2424">
          <cell r="A2424" t="str">
            <v>SOF-X Belmar Holdings GP, LLC</v>
          </cell>
          <cell r="E2424">
            <v>2422</v>
          </cell>
          <cell r="P2424" t="str">
            <v>Vega Holdings Lux Sarl</v>
          </cell>
          <cell r="Q2424" t="str">
            <v>Vega Holdings Lux Sarl</v>
          </cell>
          <cell r="S2424" t="str">
            <v>Vega Holdings Lux Sarl</v>
          </cell>
        </row>
        <row r="2425">
          <cell r="A2425" t="str">
            <v>SOF-X Belmar Holdings, L.P.</v>
          </cell>
          <cell r="E2425">
            <v>2423</v>
          </cell>
          <cell r="P2425" t="str">
            <v>VEGAS SBI, LLC</v>
          </cell>
          <cell r="Q2425" t="str">
            <v>VEGAS SBI, LLC</v>
          </cell>
          <cell r="S2425" t="str">
            <v>VEGAS SBI, LLC</v>
          </cell>
        </row>
        <row r="2426">
          <cell r="A2426" t="str">
            <v>SOF-X BRK Holdings GP, LLC</v>
          </cell>
          <cell r="E2426">
            <v>2424</v>
          </cell>
          <cell r="P2426" t="str">
            <v>Venice (St. Davids) Hotel Limited</v>
          </cell>
          <cell r="Q2426" t="str">
            <v>Venice (St. Davids) Hotel Limited</v>
          </cell>
          <cell r="S2426" t="str">
            <v>Venice (St. Davids) Hotel Limited</v>
          </cell>
        </row>
        <row r="2427">
          <cell r="A2427" t="str">
            <v>SOF-X BRK Holdings, LP</v>
          </cell>
          <cell r="E2427">
            <v>2425</v>
          </cell>
          <cell r="P2427" t="str">
            <v>Venice Antler 4 Limited</v>
          </cell>
          <cell r="Q2427" t="str">
            <v>Venice Antler 4 Limited</v>
          </cell>
          <cell r="S2427" t="str">
            <v>Venice Antler 4 Limited</v>
          </cell>
        </row>
        <row r="2428">
          <cell r="A2428" t="str">
            <v>SOF-X China Holdings, LP</v>
          </cell>
          <cell r="E2428">
            <v>2426</v>
          </cell>
          <cell r="P2428" t="str">
            <v>Venice Bidco 1 Limited</v>
          </cell>
          <cell r="Q2428" t="str">
            <v>Venice Bidco 1 Limited</v>
          </cell>
          <cell r="S2428" t="str">
            <v>Venice Bidco 1 Limited</v>
          </cell>
        </row>
        <row r="2429">
          <cell r="A2429" t="str">
            <v>SOF-X CP Holdings GP, LLC</v>
          </cell>
          <cell r="E2429">
            <v>2427</v>
          </cell>
          <cell r="P2429" t="str">
            <v>Venice Guaranteeco Limited</v>
          </cell>
          <cell r="Q2429" t="str">
            <v>Venice Guaranteeco Limited</v>
          </cell>
          <cell r="S2429" t="str">
            <v>Venice Guaranteeco Limited</v>
          </cell>
        </row>
        <row r="2430">
          <cell r="A2430" t="str">
            <v>SOF-X CP HOLDINGS, GP</v>
          </cell>
          <cell r="E2430">
            <v>2428</v>
          </cell>
          <cell r="P2430" t="str">
            <v>Venice Hadrian 4 Limited</v>
          </cell>
          <cell r="Q2430" t="str">
            <v>Venice Hadrian 4 Limited</v>
          </cell>
          <cell r="S2430" t="str">
            <v>Venice Hadrian 4 Limited</v>
          </cell>
        </row>
        <row r="2431">
          <cell r="A2431" t="str">
            <v>SOF-X CP Holdings, LP</v>
          </cell>
          <cell r="E2431">
            <v>2429</v>
          </cell>
          <cell r="P2431" t="str">
            <v>Venice Hawkstone Bidco Limited</v>
          </cell>
          <cell r="Q2431" t="str">
            <v>Venice Hawkstone Bidco Limited</v>
          </cell>
          <cell r="S2431" t="str">
            <v>Venice Hawkstone Bidco Limited</v>
          </cell>
        </row>
        <row r="2432">
          <cell r="A2432" t="str">
            <v>SOF-X Credit Holdings, LLC</v>
          </cell>
          <cell r="E2432">
            <v>2430</v>
          </cell>
          <cell r="P2432" t="str">
            <v>Venice Newco 1 Limited</v>
          </cell>
          <cell r="Q2432" t="str">
            <v>Venice Newco 1 Limited</v>
          </cell>
          <cell r="S2432" t="str">
            <v>Venice Newco 1 Limited</v>
          </cell>
        </row>
        <row r="2433">
          <cell r="A2433" t="str">
            <v>SOF-X Daytona, L.P.</v>
          </cell>
          <cell r="E2433">
            <v>2431</v>
          </cell>
          <cell r="P2433" t="str">
            <v>Venice Newco 2 Limited</v>
          </cell>
          <cell r="Q2433" t="str">
            <v>Venice Newco 2 Limited</v>
          </cell>
          <cell r="S2433" t="str">
            <v>Venice Newco 2 Limited</v>
          </cell>
        </row>
        <row r="2434">
          <cell r="A2434" t="str">
            <v>SOF-X GS Owner, L.P.</v>
          </cell>
          <cell r="E2434">
            <v>2432</v>
          </cell>
          <cell r="P2434" t="str">
            <v>Venice Owl Limited</v>
          </cell>
          <cell r="Q2434" t="str">
            <v>Venice Owl Limited</v>
          </cell>
          <cell r="S2434" t="str">
            <v>Venice Owl Limited</v>
          </cell>
        </row>
        <row r="2435">
          <cell r="A2435" t="str">
            <v>SOF-X GS Owner, LP PropMgr</v>
          </cell>
          <cell r="E2435">
            <v>2433</v>
          </cell>
          <cell r="P2435" t="str">
            <v>Venice Regal Bidco Limited</v>
          </cell>
          <cell r="Q2435" t="str">
            <v>Venice Regal Bidco Limited</v>
          </cell>
          <cell r="S2435" t="str">
            <v>Venice Regal Bidco Limited</v>
          </cell>
        </row>
        <row r="2436">
          <cell r="A2436" t="str">
            <v>SOF-X HAP Holdings GP, LLC</v>
          </cell>
          <cell r="E2436">
            <v>2434</v>
          </cell>
          <cell r="P2436" t="str">
            <v>Venice Regal Derby Limited</v>
          </cell>
          <cell r="Q2436" t="str">
            <v>Venice Regal Derby Limited</v>
          </cell>
          <cell r="S2436" t="str">
            <v>Venice Regal Derby Limited</v>
          </cell>
        </row>
        <row r="2437">
          <cell r="A2437" t="str">
            <v>SOF-X HAP Holdings, LP</v>
          </cell>
          <cell r="E2437">
            <v>2435</v>
          </cell>
          <cell r="P2437" t="str">
            <v>Venice Regal Limited</v>
          </cell>
          <cell r="Q2437" t="str">
            <v>Venice Regal Limited</v>
          </cell>
          <cell r="S2437" t="str">
            <v>Venice Regal Limited</v>
          </cell>
        </row>
        <row r="2438">
          <cell r="A2438" t="str">
            <v>SOF-X HB Holdings, LP</v>
          </cell>
          <cell r="E2438">
            <v>2436</v>
          </cell>
          <cell r="P2438" t="str">
            <v>Venice Regal Sheffield Limited</v>
          </cell>
          <cell r="Q2438" t="str">
            <v>Venice Regal Sheffield Limited</v>
          </cell>
          <cell r="S2438" t="str">
            <v>Venice Regal Sheffield Limited</v>
          </cell>
        </row>
        <row r="2439">
          <cell r="A2439" t="str">
            <v>SOF-X HD Holdings II, L.P.</v>
          </cell>
          <cell r="E2439">
            <v>2437</v>
          </cell>
          <cell r="P2439" t="str">
            <v>Venice Regal Soilhull Limited</v>
          </cell>
          <cell r="Q2439" t="str">
            <v>Venice Regal Soilhull Limited</v>
          </cell>
          <cell r="S2439" t="str">
            <v>Venice Regal Soilhull Limited</v>
          </cell>
        </row>
        <row r="2440">
          <cell r="A2440" t="str">
            <v>SOF-X Holland Holdings GP, L.L.C.</v>
          </cell>
          <cell r="E2440">
            <v>2438</v>
          </cell>
          <cell r="P2440" t="str">
            <v>Venice Spareco 2 Limited</v>
          </cell>
          <cell r="Q2440" t="str">
            <v>Venice Spareco 2 Limited</v>
          </cell>
          <cell r="S2440" t="str">
            <v>Venice Spareco 2 Limited</v>
          </cell>
        </row>
        <row r="2441">
          <cell r="A2441" t="str">
            <v>SOF-X Holland Holdings, L.P.</v>
          </cell>
          <cell r="E2441">
            <v>2439</v>
          </cell>
          <cell r="P2441" t="str">
            <v>Venice Spareco Limited</v>
          </cell>
          <cell r="Q2441" t="str">
            <v>Venice Spareco Limited</v>
          </cell>
          <cell r="S2441" t="str">
            <v>Venice Spareco Limited</v>
          </cell>
        </row>
        <row r="2442">
          <cell r="A2442" t="str">
            <v>SOF-X HSS 2001 Bryant Road Opco, LLC</v>
          </cell>
          <cell r="E2442">
            <v>2440</v>
          </cell>
          <cell r="P2442" t="str">
            <v>Venice St. Davids Bidco Limited</v>
          </cell>
          <cell r="Q2442" t="str">
            <v>Venice St. Davids Bidco Limited</v>
          </cell>
          <cell r="S2442" t="str">
            <v>Venice St. Davids Bidco Limited</v>
          </cell>
        </row>
        <row r="2443">
          <cell r="A2443" t="str">
            <v>SOF-X HSS 2001 Bryant Road, LP</v>
          </cell>
          <cell r="E2443">
            <v>2441</v>
          </cell>
          <cell r="P2443" t="str">
            <v>Venice St. Davids Tradeco Limited</v>
          </cell>
          <cell r="Q2443" t="str">
            <v>Venice St. Davids Tradeco Limited</v>
          </cell>
          <cell r="S2443" t="str">
            <v>Venice St. Davids Tradeco Limited</v>
          </cell>
        </row>
        <row r="2444">
          <cell r="A2444" t="str">
            <v>SOF-X HSS 2033 Bryant Road Opco, LLC</v>
          </cell>
          <cell r="E2444">
            <v>2442</v>
          </cell>
          <cell r="P2444" t="str">
            <v>Venue Reservation Services Limited</v>
          </cell>
          <cell r="Q2444" t="str">
            <v>Venue Reservation Services Limited</v>
          </cell>
          <cell r="S2444" t="str">
            <v>Venue Reservation Services Limited</v>
          </cell>
        </row>
        <row r="2445">
          <cell r="A2445" t="str">
            <v>SOF-X HSS 2033 Bryant Road, LP</v>
          </cell>
          <cell r="E2445">
            <v>2443</v>
          </cell>
          <cell r="P2445" t="str">
            <v>Venues R Us Limited</v>
          </cell>
          <cell r="Q2445" t="str">
            <v>Venues R Us Limited</v>
          </cell>
          <cell r="S2445" t="str">
            <v>Venues R Us Limited</v>
          </cell>
        </row>
        <row r="2446">
          <cell r="A2446" t="str">
            <v>SOF-X HSS Holdings, LP</v>
          </cell>
          <cell r="E2446">
            <v>2444</v>
          </cell>
          <cell r="P2446" t="str">
            <v>VERIDIAN HOMES, LLC</v>
          </cell>
          <cell r="Q2446" t="str">
            <v>VERIDIAN HOMES, LLC</v>
          </cell>
          <cell r="S2446" t="str">
            <v>VERIDIAN HOMES, LLC</v>
          </cell>
        </row>
        <row r="2447">
          <cell r="A2447" t="str">
            <v>SOF-X HSS Opco Holdings, LLC</v>
          </cell>
          <cell r="E2447">
            <v>2445</v>
          </cell>
          <cell r="P2447" t="str">
            <v>Vertigo JVCo Lux Sarl</v>
          </cell>
          <cell r="Q2447" t="str">
            <v>Vertigo JVCo Lux Sarl</v>
          </cell>
          <cell r="S2447" t="str">
            <v>Vertigo JVCo Lux Sarl</v>
          </cell>
        </row>
        <row r="2448">
          <cell r="A2448" t="str">
            <v>SOF-X HSS Propco Holdings, LP</v>
          </cell>
          <cell r="E2448">
            <v>2446</v>
          </cell>
          <cell r="P2448" t="str">
            <v>VI Phoenix Funding LLC</v>
          </cell>
          <cell r="Q2448" t="str">
            <v>VI Phoenix Funding LLC</v>
          </cell>
          <cell r="S2448" t="str">
            <v>VI Phoenix Funding LLC</v>
          </cell>
        </row>
        <row r="2449">
          <cell r="A2449" t="str">
            <v>SOF-X International GP, LLC</v>
          </cell>
          <cell r="E2449">
            <v>2447</v>
          </cell>
          <cell r="P2449" t="str">
            <v>VII Battery Place Holdings, LLC</v>
          </cell>
          <cell r="Q2449" t="str">
            <v>VII Battery Place Holdings, LLC</v>
          </cell>
          <cell r="S2449" t="str">
            <v>VII Battery Place Holdings, LLC</v>
          </cell>
        </row>
        <row r="2450">
          <cell r="A2450" t="str">
            <v>SOF-X International Holdings, GP, LLC</v>
          </cell>
          <cell r="E2450">
            <v>2448</v>
          </cell>
          <cell r="P2450" t="str">
            <v>VII GP Harmony, LLC</v>
          </cell>
          <cell r="Q2450" t="str">
            <v>VII GP Harmony, LLC</v>
          </cell>
          <cell r="S2450" t="str">
            <v>VII GP Harmony, LLC</v>
          </cell>
        </row>
        <row r="2451">
          <cell r="A2451" t="str">
            <v>SOF-X International Holdings, LP</v>
          </cell>
          <cell r="E2451">
            <v>2449</v>
          </cell>
          <cell r="P2451" t="str">
            <v>VII Harmony Mezzanine, LLC</v>
          </cell>
          <cell r="Q2451" t="str">
            <v>VII Harmony Mezzanine, LLC</v>
          </cell>
          <cell r="S2451" t="str">
            <v>VII Harmony Mezzanine, LLC</v>
          </cell>
        </row>
        <row r="2452">
          <cell r="A2452" t="str">
            <v>SOF-X LSH Holdings, L.P.</v>
          </cell>
          <cell r="E2452">
            <v>2450</v>
          </cell>
          <cell r="P2452" t="str">
            <v>VII Holiday Isle Funding LLC</v>
          </cell>
          <cell r="Q2452" t="str">
            <v>VII Holiday Isle Funding LLC</v>
          </cell>
          <cell r="S2452" t="str">
            <v>VII Holiday Isle Funding LLC</v>
          </cell>
        </row>
        <row r="2453">
          <cell r="A2453" t="str">
            <v>SOF-X Midland Holdings GP, LLC</v>
          </cell>
          <cell r="E2453">
            <v>2451</v>
          </cell>
          <cell r="P2453" t="str">
            <v>VII Holiday Isle, LLC</v>
          </cell>
          <cell r="Q2453" t="str">
            <v>VII Holiday Isle, LLC</v>
          </cell>
          <cell r="S2453" t="str">
            <v>VII Holiday Isle, LLC</v>
          </cell>
        </row>
        <row r="2454">
          <cell r="A2454" t="str">
            <v>SOF-X Midland Holdings, LP</v>
          </cell>
          <cell r="E2454">
            <v>2452</v>
          </cell>
          <cell r="P2454" t="str">
            <v>VII India Co-Invest, LLC</v>
          </cell>
          <cell r="Q2454" t="str">
            <v>VII India Co-Invest, LLC</v>
          </cell>
          <cell r="S2454" t="str">
            <v>VII India Co-Invest, LLC</v>
          </cell>
        </row>
        <row r="2455">
          <cell r="A2455" t="str">
            <v>SOF-X Mission Capital Crossing, L.P.</v>
          </cell>
          <cell r="E2455">
            <v>2453</v>
          </cell>
          <cell r="P2455" t="str">
            <v>VII IntraStar Holdings, LLC</v>
          </cell>
          <cell r="Q2455" t="str">
            <v>VII IntraStar Holdings, LLC</v>
          </cell>
          <cell r="S2455" t="str">
            <v>VII IntraStar Holdings, LLC</v>
          </cell>
        </row>
        <row r="2456">
          <cell r="A2456" t="str">
            <v>SOF-X Mission Eagle Pointe, L.P.</v>
          </cell>
          <cell r="E2456">
            <v>2454</v>
          </cell>
          <cell r="P2456" t="str">
            <v>VII Intrastar Partners, LLC</v>
          </cell>
          <cell r="Q2456" t="str">
            <v>VII Intrastar Partners, LLC</v>
          </cell>
          <cell r="S2456" t="str">
            <v>VII Intrastar Partners, LLC</v>
          </cell>
        </row>
        <row r="2457">
          <cell r="A2457" t="str">
            <v>SOF-X Mission Grace Woods, L.P.</v>
          </cell>
          <cell r="E2457">
            <v>2455</v>
          </cell>
          <cell r="P2457" t="str">
            <v>VII Islamorada Investment, LLC</v>
          </cell>
          <cell r="Q2457" t="str">
            <v>VII Islamorada Investment, LLC</v>
          </cell>
          <cell r="S2457" t="str">
            <v>VII Islamorada Investment, LLC</v>
          </cell>
        </row>
        <row r="2458">
          <cell r="A2458" t="str">
            <v>SOF-X Mission Holdings, L.P.</v>
          </cell>
          <cell r="E2458">
            <v>2456</v>
          </cell>
          <cell r="P2458" t="str">
            <v>VII Lantana, LLC</v>
          </cell>
          <cell r="Q2458" t="str">
            <v>VII Lantana, LLC</v>
          </cell>
          <cell r="S2458" t="str">
            <v>VII Lantana, LLC</v>
          </cell>
        </row>
        <row r="2459">
          <cell r="A2459" t="str">
            <v xml:space="preserve">SOF-X Mission James Place, L.P. </v>
          </cell>
          <cell r="E2459">
            <v>2457</v>
          </cell>
          <cell r="P2459" t="str">
            <v>VII LP Harmony</v>
          </cell>
          <cell r="Q2459" t="str">
            <v>VII LP Harmony</v>
          </cell>
          <cell r="S2459" t="str">
            <v>VII LP Harmony</v>
          </cell>
        </row>
        <row r="2460">
          <cell r="A2460" t="str">
            <v>SOF-X Mission Matthews Place, L.P.</v>
          </cell>
          <cell r="E2460">
            <v>2458</v>
          </cell>
          <cell r="P2460" t="str">
            <v>VII PC HOLDINGS, LLC</v>
          </cell>
          <cell r="Q2460" t="str">
            <v>VII PC HOLDINGS, LLC</v>
          </cell>
          <cell r="S2460" t="str">
            <v>VII PC HOLDINGS, LLC</v>
          </cell>
        </row>
        <row r="2461">
          <cell r="A2461" t="str">
            <v>SOF-X Mission Mayfield Downs, L.P.</v>
          </cell>
          <cell r="E2461">
            <v>2459</v>
          </cell>
          <cell r="P2461" t="str">
            <v>VII Securities Holdings LLC</v>
          </cell>
          <cell r="Q2461" t="str">
            <v>VII Securities Holdings LLC</v>
          </cell>
          <cell r="S2461" t="str">
            <v>VII Securities Holdings LLC</v>
          </cell>
        </row>
        <row r="2462">
          <cell r="A2462" t="str">
            <v>SOF-X Mission Meadowbrook, L.P.</v>
          </cell>
          <cell r="E2462">
            <v>2460</v>
          </cell>
          <cell r="P2462" t="str">
            <v>VII/D2 Holdings</v>
          </cell>
          <cell r="Q2462" t="str">
            <v>VII/D2 Holdings</v>
          </cell>
          <cell r="S2462" t="str">
            <v>VII/D2 Holdings</v>
          </cell>
        </row>
        <row r="2463">
          <cell r="A2463" t="str">
            <v>SOF-X Mission Triangle Point, L.P.</v>
          </cell>
          <cell r="E2463">
            <v>2461</v>
          </cell>
          <cell r="P2463" t="str">
            <v>VII/D2 Mammoth Holdings, LLC</v>
          </cell>
          <cell r="Q2463" t="str">
            <v>VII/D2 Mammoth Holdings, LLC</v>
          </cell>
          <cell r="S2463" t="str">
            <v>VII/D2 Mammoth Holdings, LLC</v>
          </cell>
        </row>
        <row r="2464">
          <cell r="A2464" t="str">
            <v>SOF-X Mission University Pines, L.P.</v>
          </cell>
          <cell r="E2464">
            <v>2462</v>
          </cell>
          <cell r="P2464" t="str">
            <v>VII/SCH Houston Hotel, LP</v>
          </cell>
          <cell r="Q2464" t="str">
            <v>VII/SCH Houston Hotel, LP</v>
          </cell>
          <cell r="S2464" t="str">
            <v>VII/SCH Houston Hotel, LP</v>
          </cell>
        </row>
        <row r="2465">
          <cell r="A2465" t="str">
            <v>SOF-X Monument Holdings, LP</v>
          </cell>
          <cell r="E2465">
            <v>2463</v>
          </cell>
          <cell r="P2465" t="str">
            <v>VII/SCH M Street Holdings, LLC</v>
          </cell>
          <cell r="Q2465" t="str">
            <v>VII/SCH M Street Holdings, LLC</v>
          </cell>
          <cell r="S2465" t="str">
            <v>VII/SCH M Street Holdings, LLC</v>
          </cell>
        </row>
        <row r="2466">
          <cell r="A2466" t="str">
            <v>SOF-X MRM Office Holdings, L.P.</v>
          </cell>
          <cell r="E2466">
            <v>2464</v>
          </cell>
          <cell r="P2466" t="str">
            <v>VII/SCH Perseus M Street, LLC</v>
          </cell>
          <cell r="Q2466" t="str">
            <v>VII/SCH Perseus M Street, LLC</v>
          </cell>
          <cell r="S2466" t="str">
            <v>VII/SCH Perseus M Street, LLC</v>
          </cell>
        </row>
        <row r="2467">
          <cell r="A2467" t="str">
            <v>SOF-X New Investor, LP</v>
          </cell>
          <cell r="E2467">
            <v>2465</v>
          </cell>
          <cell r="P2467" t="str">
            <v>VIII 470 HOLDINGS, LLC</v>
          </cell>
          <cell r="Q2467" t="str">
            <v>VIII 470 HOLDINGS, LLC</v>
          </cell>
          <cell r="S2467" t="str">
            <v>VIII 470 HOLDINGS, LLC</v>
          </cell>
        </row>
        <row r="2468">
          <cell r="A2468" t="str">
            <v>SOF-X SEA Holdings GP, LLC</v>
          </cell>
          <cell r="E2468">
            <v>2466</v>
          </cell>
          <cell r="P2468" t="str">
            <v>VIII CITY PLACE HOUSE HOLDINGS, SARL</v>
          </cell>
          <cell r="Q2468" t="str">
            <v>VIII CITY PLACE HOUSE HOLDINGS, SARL</v>
          </cell>
          <cell r="S2468" t="str">
            <v>VIII CITY PLACE HOUSE HOLDINGS, SARL</v>
          </cell>
        </row>
        <row r="2469">
          <cell r="A2469" t="str">
            <v>SOF-X SEA Holdings, LP</v>
          </cell>
          <cell r="E2469">
            <v>2467</v>
          </cell>
          <cell r="P2469" t="str">
            <v>VIII CITY TOWER HOLDINGS, SARL</v>
          </cell>
          <cell r="Q2469" t="str">
            <v>VIII CITY TOWER HOLDINGS, SARL</v>
          </cell>
          <cell r="S2469" t="str">
            <v>VIII CITY TOWER HOLDINGS, SARL</v>
          </cell>
        </row>
        <row r="2470">
          <cell r="A2470" t="str">
            <v>SOF-X SHG Holdings, GP, L.L.C.</v>
          </cell>
          <cell r="E2470">
            <v>2468</v>
          </cell>
          <cell r="P2470" t="str">
            <v>VIII COLORADO HOLDINGS, LLC</v>
          </cell>
          <cell r="Q2470" t="str">
            <v>VIII COLORADO HOLDINGS, LLC</v>
          </cell>
          <cell r="S2470" t="str">
            <v>VIII COLORADO HOLDINGS, LLC</v>
          </cell>
        </row>
        <row r="2471">
          <cell r="A2471" t="str">
            <v>SOF-X SL Holdings, LP</v>
          </cell>
          <cell r="E2471">
            <v>2469</v>
          </cell>
          <cell r="P2471" t="str">
            <v>VIII EMERYVILLE OFFICE FUNDINGS LLC</v>
          </cell>
          <cell r="Q2471" t="str">
            <v>VIII EMERYVILLE OFFICE FUNDINGS LLC</v>
          </cell>
          <cell r="S2471" t="str">
            <v>VIII EMERYVILLE OFFICE FUNDINGS LLC</v>
          </cell>
        </row>
        <row r="2472">
          <cell r="A2472" t="str">
            <v>SOF-X Sunnyvale Owner, L.P</v>
          </cell>
          <cell r="E2472">
            <v>2470</v>
          </cell>
          <cell r="P2472" t="str">
            <v>VIII EROB HOLDINGS II, LLC</v>
          </cell>
          <cell r="Q2472" t="str">
            <v>VIII EROB HOLDINGS II, LLC</v>
          </cell>
          <cell r="S2472" t="str">
            <v>VIII EROB HOLDINGS II, LLC</v>
          </cell>
        </row>
        <row r="2473">
          <cell r="A2473" t="str">
            <v>SOF-X SVT Holdings GP, LLC</v>
          </cell>
          <cell r="E2473">
            <v>2471</v>
          </cell>
          <cell r="P2473" t="str">
            <v>VIII EROB HOLDINGS, LLC</v>
          </cell>
          <cell r="Q2473" t="str">
            <v>VIII EROB HOLDINGS, LLC</v>
          </cell>
          <cell r="S2473" t="str">
            <v>VIII EROB HOLDINGS, LLC</v>
          </cell>
        </row>
        <row r="2474">
          <cell r="A2474" t="str">
            <v>SOF-X SVT Holdings, LP</v>
          </cell>
          <cell r="E2474">
            <v>2472</v>
          </cell>
          <cell r="P2474" t="str">
            <v>VIII Euro Eco Hotels, Sarl</v>
          </cell>
          <cell r="Q2474" t="str">
            <v>VIII Euro Eco Hotels, Sarl</v>
          </cell>
          <cell r="S2474" t="str">
            <v>VIII Euro Eco Hotels, Sarl</v>
          </cell>
        </row>
        <row r="2475">
          <cell r="A2475" t="str">
            <v>SOF-X TM Holdings GP, LLC</v>
          </cell>
          <cell r="E2475">
            <v>2473</v>
          </cell>
          <cell r="P2475" t="str">
            <v>VIII FBO HOLDINGS, LP</v>
          </cell>
          <cell r="Q2475" t="str">
            <v>VIII FBO HOLDINGS, LP</v>
          </cell>
          <cell r="S2475" t="str">
            <v>VIII FBO HOLDINGS, LP</v>
          </cell>
        </row>
        <row r="2476">
          <cell r="A2476" t="str">
            <v>SOF-X TM Holdings, LP</v>
          </cell>
          <cell r="E2476">
            <v>2474</v>
          </cell>
          <cell r="P2476" t="str">
            <v>VIII FINANCE, LLC</v>
          </cell>
          <cell r="Q2476" t="str">
            <v>VIII FINANCE, LLC</v>
          </cell>
          <cell r="S2476" t="str">
            <v>VIII FINANCE, LLC</v>
          </cell>
        </row>
        <row r="2477">
          <cell r="A2477" t="str">
            <v>SOF-X TPL Holdings GP, LLC</v>
          </cell>
          <cell r="E2477">
            <v>2475</v>
          </cell>
          <cell r="P2477" t="str">
            <v>VIII FS ALPHARETTA, LLC</v>
          </cell>
          <cell r="Q2477" t="str">
            <v>VIII FS ALPHARETTA, LLC</v>
          </cell>
          <cell r="S2477" t="str">
            <v>VIII FS ALPHARETTA, LLC</v>
          </cell>
        </row>
        <row r="2478">
          <cell r="A2478" t="str">
            <v>SOF-X TPL Holdings, LP</v>
          </cell>
          <cell r="E2478">
            <v>2476</v>
          </cell>
          <cell r="P2478" t="str">
            <v>VIII FS ATLANTA, LLC</v>
          </cell>
          <cell r="Q2478" t="str">
            <v>VIII FS ATLANTA, LLC</v>
          </cell>
          <cell r="S2478" t="str">
            <v>VIII FS ATLANTA, LLC</v>
          </cell>
        </row>
        <row r="2479">
          <cell r="A2479" t="str">
            <v>SOF-X U.S. GP, LLC</v>
          </cell>
          <cell r="E2479">
            <v>2477</v>
          </cell>
          <cell r="P2479" t="str">
            <v>VIII FS BUFRD, LLC</v>
          </cell>
          <cell r="Q2479" t="str">
            <v>VIII FS BUFRD, LLC</v>
          </cell>
          <cell r="S2479" t="str">
            <v>VIII FS BUFRD, LLC</v>
          </cell>
        </row>
        <row r="2480">
          <cell r="A2480" t="str">
            <v>SOF-X U.S. Holdings, LP</v>
          </cell>
          <cell r="E2480">
            <v>2478</v>
          </cell>
          <cell r="P2480" t="str">
            <v>VIII FS CARMEL, LLC</v>
          </cell>
          <cell r="Q2480" t="str">
            <v>VIII FS CARMEL, LLC</v>
          </cell>
          <cell r="S2480" t="str">
            <v>VIII FS CARMEL, LLC</v>
          </cell>
        </row>
        <row r="2481">
          <cell r="A2481" t="str">
            <v>SOF-X US Acquisitions, LLC</v>
          </cell>
          <cell r="E2481">
            <v>2479</v>
          </cell>
          <cell r="P2481" t="str">
            <v>VIII FS HOLDINGS I, LLC</v>
          </cell>
          <cell r="Q2481" t="str">
            <v>VIII FS HOLDINGS I, LLC</v>
          </cell>
          <cell r="S2481" t="str">
            <v>VIII FS HOLDINGS I, LLC</v>
          </cell>
        </row>
        <row r="2482">
          <cell r="A2482" t="str">
            <v>SOF-XI ATX Holdings GP, LLC</v>
          </cell>
          <cell r="E2482">
            <v>2480</v>
          </cell>
          <cell r="P2482" t="str">
            <v>VIII FS HOLDINGS II, LLC</v>
          </cell>
          <cell r="Q2482" t="str">
            <v>VIII FS HOLDINGS II, LLC</v>
          </cell>
          <cell r="S2482" t="str">
            <v>VIII FS HOLDINGS II, LLC</v>
          </cell>
        </row>
        <row r="2483">
          <cell r="A2483" t="str">
            <v>SOF-XI ATX Holdings, LP</v>
          </cell>
          <cell r="E2483">
            <v>2481</v>
          </cell>
          <cell r="P2483" t="str">
            <v>VIII FS KANSAS CITY, LLC</v>
          </cell>
          <cell r="Q2483" t="str">
            <v>VIII FS KANSAS CITY, LLC</v>
          </cell>
          <cell r="S2483" t="str">
            <v>VIII FS KANSAS CITY, LLC</v>
          </cell>
        </row>
        <row r="2484">
          <cell r="A2484" t="str">
            <v>SOF-XI Australian Hotel Management Ltd</v>
          </cell>
          <cell r="E2484">
            <v>2482</v>
          </cell>
          <cell r="P2484" t="str">
            <v>VIII FS LEXINGTON, LLC</v>
          </cell>
          <cell r="Q2484" t="str">
            <v>VIII FS LEXINGTON, LLC</v>
          </cell>
          <cell r="S2484" t="str">
            <v>VIII FS LEXINGTON, LLC</v>
          </cell>
        </row>
        <row r="2485">
          <cell r="A2485" t="str">
            <v>SOF-XI CG Holdings GP, LLC</v>
          </cell>
          <cell r="E2485">
            <v>2483</v>
          </cell>
          <cell r="P2485" t="str">
            <v>VIII FS NASHVILLE, LLC</v>
          </cell>
          <cell r="Q2485" t="str">
            <v>VIII FS NASHVILLE, LLC</v>
          </cell>
          <cell r="S2485" t="str">
            <v>VIII FS NASHVILLE, LLC</v>
          </cell>
        </row>
        <row r="2486">
          <cell r="A2486" t="str">
            <v>SOF-XI CG Holdings, LP</v>
          </cell>
          <cell r="E2486">
            <v>2484</v>
          </cell>
          <cell r="P2486" t="str">
            <v>VIII FS NORCROSS, LLC</v>
          </cell>
          <cell r="Q2486" t="str">
            <v>VIII FS NORCROSS, LLC</v>
          </cell>
          <cell r="S2486" t="str">
            <v>VIII FS NORCROSS, LLC</v>
          </cell>
        </row>
        <row r="2487">
          <cell r="A2487" t="str">
            <v>CG Venture, LP</v>
          </cell>
          <cell r="E2487">
            <v>2485</v>
          </cell>
          <cell r="P2487" t="str">
            <v>VIII FS ROSWELL, LLC</v>
          </cell>
          <cell r="Q2487" t="str">
            <v>VIII FS ROSWELL, LLC</v>
          </cell>
          <cell r="S2487" t="str">
            <v>VIII FS ROSWELL, LLC</v>
          </cell>
        </row>
        <row r="2488">
          <cell r="A2488" t="str">
            <v>SOF-XI Christie Street Limited</v>
          </cell>
          <cell r="E2488">
            <v>2486</v>
          </cell>
          <cell r="P2488" t="str">
            <v>VIII FS TAMPA, LLC</v>
          </cell>
          <cell r="Q2488" t="str">
            <v>VIII FS TAMPA, LLC</v>
          </cell>
          <cell r="S2488" t="str">
            <v>VIII FS TAMPA, LLC</v>
          </cell>
        </row>
        <row r="2489">
          <cell r="A2489" t="str">
            <v>SOF-XI Colonnade Mezz Owner, LLC</v>
          </cell>
          <cell r="E2489">
            <v>2487</v>
          </cell>
          <cell r="P2489" t="str">
            <v>VIII GINGKO FUNDINGS, LLC</v>
          </cell>
          <cell r="Q2489" t="str">
            <v>VIII GINGKO FUNDINGS, LLC</v>
          </cell>
          <cell r="S2489" t="str">
            <v>VIII GINGKO FUNDINGS, LLC</v>
          </cell>
        </row>
        <row r="2490">
          <cell r="A2490" t="str">
            <v>SOF-XI Colonnade Owner TRS, LLC</v>
          </cell>
          <cell r="E2490">
            <v>2488</v>
          </cell>
          <cell r="P2490" t="str">
            <v>VIII GINGKO, LLC</v>
          </cell>
          <cell r="Q2490" t="str">
            <v>VIII GINGKO, LLC</v>
          </cell>
          <cell r="S2490" t="str">
            <v>VIII GINGKO, LLC</v>
          </cell>
        </row>
        <row r="2491">
          <cell r="A2491" t="str">
            <v>SOF-XI Colonnade Owner, LLC</v>
          </cell>
          <cell r="E2491">
            <v>2489</v>
          </cell>
          <cell r="P2491" t="str">
            <v>VIII GINKGO FUNDINGS, LLC</v>
          </cell>
          <cell r="Q2491" t="str">
            <v>VIII GINKGO FUNDINGS, LLC</v>
          </cell>
          <cell r="S2491" t="str">
            <v>VIII GINKGO FUNDINGS, LLC</v>
          </cell>
        </row>
        <row r="2492">
          <cell r="A2492" t="str">
            <v>SOF-XI HR Holdings GP, LLC</v>
          </cell>
          <cell r="E2492">
            <v>2490</v>
          </cell>
          <cell r="P2492" t="str">
            <v>VIII GINKGO, LLC</v>
          </cell>
          <cell r="Q2492" t="str">
            <v>VIII GINKGO, LLC</v>
          </cell>
          <cell r="S2492" t="str">
            <v>VIII GINKGO, LLC</v>
          </cell>
        </row>
        <row r="2493">
          <cell r="A2493" t="str">
            <v>SOF-XI HR Holdings, LP</v>
          </cell>
          <cell r="E2493">
            <v>2491</v>
          </cell>
          <cell r="P2493" t="str">
            <v>VIII GRAND HOLDINGS, LLC</v>
          </cell>
          <cell r="Q2493" t="str">
            <v>VIII GRAND HOLDINGS, LLC</v>
          </cell>
          <cell r="S2493" t="str">
            <v>VIII GRAND HOLDINGS, LLC</v>
          </cell>
        </row>
        <row r="2494">
          <cell r="A2494" t="str">
            <v>SOF-XI MAR REIT, LLC</v>
          </cell>
          <cell r="E2494">
            <v>2492</v>
          </cell>
          <cell r="P2494" t="str">
            <v>VIII Hotel II 53rd GP, LLC</v>
          </cell>
          <cell r="Q2494" t="str">
            <v>VIII Hotel II 53rd GP, LLC</v>
          </cell>
          <cell r="S2494" t="str">
            <v>VIII Hotel II 53rd GP, LLC</v>
          </cell>
        </row>
        <row r="2495">
          <cell r="A2495" t="str">
            <v xml:space="preserve">SOF-XI PCT Single Tower DC REIT, LLC </v>
          </cell>
          <cell r="E2495">
            <v>2493</v>
          </cell>
          <cell r="P2495" t="str">
            <v>VIII Hotel II 53rd Investors, LP</v>
          </cell>
          <cell r="Q2495" t="str">
            <v>VIII Hotel II 53rd Investors, LP</v>
          </cell>
          <cell r="S2495" t="str">
            <v>VIII Hotel II 53rd Investors, LP</v>
          </cell>
        </row>
        <row r="2496">
          <cell r="A2496" t="str">
            <v>SOF-XI PCT Single Tower Mezz Holdings II, LLC</v>
          </cell>
          <cell r="E2496">
            <v>2494</v>
          </cell>
          <cell r="P2496" t="str">
            <v>VIII MANAGEMENT, LP</v>
          </cell>
          <cell r="Q2496" t="str">
            <v>VIII MANAGEMENT, LP</v>
          </cell>
          <cell r="S2496" t="str">
            <v>VIII MANAGEMENT, LP</v>
          </cell>
        </row>
        <row r="2497">
          <cell r="A2497" t="str">
            <v>SOF-XI PCT Single Tower Mezz Holdings, LLC</v>
          </cell>
          <cell r="E2497">
            <v>2495</v>
          </cell>
          <cell r="P2497" t="str">
            <v>VIII PINE-EWP FUNDINGS I, LLC</v>
          </cell>
          <cell r="Q2497" t="str">
            <v>VIII PINE-EWP FUNDINGS I, LLC</v>
          </cell>
          <cell r="S2497" t="str">
            <v>VIII PINE-EWP FUNDINGS I, LLC</v>
          </cell>
        </row>
        <row r="2498">
          <cell r="A2498" t="str">
            <v>SOF-XI PCT Single Tower Non-DC REIT, LLC</v>
          </cell>
          <cell r="E2498">
            <v>2496</v>
          </cell>
          <cell r="P2498" t="str">
            <v>VIII RIM HOLDINGS, LLC</v>
          </cell>
          <cell r="Q2498" t="str">
            <v>VIII RIM HOLDINGS, LLC</v>
          </cell>
          <cell r="S2498" t="str">
            <v>VIII RIM HOLDINGS, LLC</v>
          </cell>
        </row>
        <row r="2499">
          <cell r="A2499" t="str">
            <v>SOF-XI PCT Single Tower Owner, LLC</v>
          </cell>
          <cell r="E2499">
            <v>2497</v>
          </cell>
          <cell r="P2499" t="str">
            <v>VIII RIVERSIDE GP</v>
          </cell>
          <cell r="Q2499" t="str">
            <v>VIII RIVERSIDE GP</v>
          </cell>
          <cell r="S2499" t="str">
            <v>VIII RIVERSIDE GP</v>
          </cell>
        </row>
        <row r="2500">
          <cell r="A2500" t="str">
            <v>SOF-XI PCT Single Tower TRS, LLC</v>
          </cell>
          <cell r="E2500">
            <v>2498</v>
          </cell>
          <cell r="P2500" t="str">
            <v>VIII RIVERSIDE LP, LLC</v>
          </cell>
          <cell r="Q2500" t="str">
            <v>VIII RIVERSIDE LP, LLC</v>
          </cell>
          <cell r="S2500" t="str">
            <v>VIII RIVERSIDE LP, LLC</v>
          </cell>
        </row>
        <row r="2501">
          <cell r="A2501" t="str">
            <v>SOF-XI PCT Single Tower Ultimate Mezz Holdings, LLC</v>
          </cell>
          <cell r="E2501">
            <v>2499</v>
          </cell>
          <cell r="P2501" t="str">
            <v>VIII SA GP HOLDINGS, LLC</v>
          </cell>
          <cell r="Q2501" t="str">
            <v>VIII SA GP HOLDINGS, LLC</v>
          </cell>
          <cell r="S2501" t="str">
            <v>VIII SA GP HOLDINGS, LLC</v>
          </cell>
        </row>
        <row r="2502">
          <cell r="A2502" t="str">
            <v xml:space="preserve">SOF-XI PCT Two Tower DC REIT, LLC </v>
          </cell>
          <cell r="E2502">
            <v>2500</v>
          </cell>
          <cell r="P2502" t="str">
            <v>VIII SA LIMITED PARTNERSHIP</v>
          </cell>
          <cell r="Q2502" t="str">
            <v>VIII SA LIMITED PARTNERSHIP</v>
          </cell>
          <cell r="S2502" t="str">
            <v>VIII SA LIMITED PARTNERSHIP</v>
          </cell>
        </row>
        <row r="2503">
          <cell r="A2503" t="str">
            <v>SOF-XI PCT Two Tower Mezz Holdings II, LLC</v>
          </cell>
          <cell r="P2503" t="str">
            <v>VIII SA LP, HOLDINGS LLC</v>
          </cell>
          <cell r="Q2503" t="str">
            <v>VIII SA LP, HOLDINGS LLC</v>
          </cell>
          <cell r="S2503" t="str">
            <v>VIII SA LP, HOLDINGS LLC</v>
          </cell>
        </row>
        <row r="2504">
          <cell r="A2504" t="str">
            <v>SOF-XI PCT Two Tower Mezz Holdings, LLC</v>
          </cell>
          <cell r="P2504" t="str">
            <v>VIII SDH Holdings, LLC</v>
          </cell>
          <cell r="Q2504" t="str">
            <v>VIII SDH Holdings, LLC</v>
          </cell>
          <cell r="S2504" t="str">
            <v>VIII SDH Holdings, LLC</v>
          </cell>
        </row>
        <row r="2505">
          <cell r="A2505" t="str">
            <v>SOF-XI PCT Two Tower Non-DC REIT, LLC</v>
          </cell>
          <cell r="P2505" t="str">
            <v>VIII SUN KEY APARTMENTS, LLC</v>
          </cell>
          <cell r="Q2505" t="str">
            <v>VIII SUN KEY APARTMENTS, LLC</v>
          </cell>
          <cell r="S2505" t="str">
            <v>VIII SUN KEY APARTMENTS, LLC</v>
          </cell>
        </row>
        <row r="2506">
          <cell r="A2506" t="str">
            <v>SOF-XI PCT Two Tower Owner, LLC</v>
          </cell>
          <cell r="P2506" t="str">
            <v>VIII-GPB HOLDINGS, LLC</v>
          </cell>
          <cell r="Q2506" t="str">
            <v>VIII-GPB HOLDINGS, LLC</v>
          </cell>
          <cell r="S2506" t="str">
            <v>VIII-GPB HOLDINGS, LLC</v>
          </cell>
        </row>
        <row r="2507">
          <cell r="A2507" t="str">
            <v>SOF-XI PCT Two Tower TRS, LLC</v>
          </cell>
          <cell r="P2507" t="str">
            <v>VIII-GT Holdings, LLC</v>
          </cell>
          <cell r="Q2507" t="str">
            <v>VIII-GT Holdings, LLC</v>
          </cell>
          <cell r="S2507" t="str">
            <v>VIII-GT Holdings, LLC</v>
          </cell>
        </row>
        <row r="2508">
          <cell r="A2508" t="str">
            <v>SOF-XI PCT Two Tower Ultimate Mezz Holdings, LLC</v>
          </cell>
          <cell r="P2508" t="str">
            <v>VIII-HII HT Portfolio, LLC</v>
          </cell>
          <cell r="Q2508" t="str">
            <v>VIII-HII HT Portfolio, LLC</v>
          </cell>
          <cell r="S2508" t="str">
            <v>VIII-HII HT Portfolio, LLC</v>
          </cell>
        </row>
        <row r="2509">
          <cell r="A2509" t="str">
            <v>SOF-XI SG Holdings GP, LLC</v>
          </cell>
          <cell r="P2509" t="str">
            <v>VIII-HII Starhill Loring Park Holdings, LLC</v>
          </cell>
          <cell r="Q2509" t="str">
            <v>VIII-HII Starhill Loring Park Holdings, LLC</v>
          </cell>
          <cell r="S2509" t="str">
            <v>VIII-HII Starhill Loring Park Holdings, LLC</v>
          </cell>
        </row>
        <row r="2510">
          <cell r="A2510" t="str">
            <v>SOF-XI SG Holdings, LP</v>
          </cell>
          <cell r="P2510" t="str">
            <v>VIII-HII-7 Hampton Court, LLC</v>
          </cell>
          <cell r="Q2510" t="str">
            <v>VIII-HII-7 Hampton Court, LLC</v>
          </cell>
          <cell r="S2510" t="str">
            <v>VIII-HII-7 Hampton Court, LLC</v>
          </cell>
        </row>
        <row r="2511">
          <cell r="A2511" t="str">
            <v>SOF-XI SHG Holdings GP, LLC</v>
          </cell>
          <cell r="P2511" t="str">
            <v>VIII-HII-778 West Street, LLC</v>
          </cell>
          <cell r="Q2511" t="str">
            <v>VIII-HII-778 West Street, LLC</v>
          </cell>
          <cell r="S2511" t="str">
            <v>VIII-HII-778 West Street, LLC</v>
          </cell>
        </row>
        <row r="2512">
          <cell r="A2512" t="str">
            <v>SOF-XI SHG Holdings, LP</v>
          </cell>
          <cell r="P2512" t="str">
            <v>VIII-HII-Baltimore Avenue, LLC</v>
          </cell>
          <cell r="Q2512" t="str">
            <v>VIII-HII-Baltimore Avenue, LLC</v>
          </cell>
          <cell r="S2512" t="str">
            <v>VIII-HII-Baltimore Avenue, LLC</v>
          </cell>
        </row>
        <row r="2513">
          <cell r="A2513" t="str">
            <v>SOF-XI Spring St Development Ltd</v>
          </cell>
          <cell r="P2513" t="str">
            <v>VIII-HII-Faunce Corner, LLC</v>
          </cell>
          <cell r="Q2513" t="str">
            <v>VIII-HII-Faunce Corner, LLC</v>
          </cell>
          <cell r="S2513" t="str">
            <v>VIII-HII-Faunce Corner, LLC</v>
          </cell>
        </row>
        <row r="2514">
          <cell r="A2514" t="str">
            <v>SOF-XI Spring St Land Ltd</v>
          </cell>
          <cell r="P2514" t="str">
            <v>VIII-HII-Glastonbury Blvd, LLC</v>
          </cell>
          <cell r="Q2514" t="str">
            <v>VIII-HII-Glastonbury Blvd, LLC</v>
          </cell>
          <cell r="S2514" t="str">
            <v>VIII-HII-Glastonbury Blvd, LLC</v>
          </cell>
        </row>
        <row r="2515">
          <cell r="A2515" t="str">
            <v>SOF-XI U.S. DI Holdings, LP</v>
          </cell>
          <cell r="P2515" t="str">
            <v>VIII-HII-Glenmaura Nat. Blvd, LLC</v>
          </cell>
          <cell r="Q2515" t="str">
            <v>VIII-HII-Glenmaura Nat. Blvd, LLC</v>
          </cell>
          <cell r="S2515" t="str">
            <v>VIII-HII-Glenmaura Nat. Blvd, LLC</v>
          </cell>
        </row>
        <row r="2516">
          <cell r="A2516" t="str">
            <v>SOF-XI U.S. MAR Holdings, LP</v>
          </cell>
          <cell r="P2516" t="str">
            <v>VIII-HII-Laura Blvd, LLC</v>
          </cell>
          <cell r="Q2516" t="str">
            <v>VIII-HII-Laura Blvd, LLC</v>
          </cell>
          <cell r="S2516" t="str">
            <v>VIII-HII-Laura Blvd, LLC</v>
          </cell>
        </row>
        <row r="2517">
          <cell r="A2517" t="str">
            <v>SOF-XI U.S. Institutional SAR Holdings, LP</v>
          </cell>
          <cell r="P2517" t="str">
            <v>VIII-HII-Morehall Road, LLC</v>
          </cell>
          <cell r="Q2517" t="str">
            <v>VIII-HII-Morehall Road, LLC</v>
          </cell>
          <cell r="S2517" t="str">
            <v>VIII-HII-Morehall Road, LLC</v>
          </cell>
        </row>
        <row r="2518">
          <cell r="A2518" t="str">
            <v>SOF-XI U.S. NRE Holdings, LP</v>
          </cell>
          <cell r="P2518" t="str">
            <v>VIII-HII-Motel Drive, LLC</v>
          </cell>
          <cell r="Q2518" t="str">
            <v>VIII-HII-Motel Drive, LLC</v>
          </cell>
          <cell r="S2518" t="str">
            <v>VIII-HII-Motel Drive, LLC</v>
          </cell>
        </row>
        <row r="2519">
          <cell r="A2519" t="str">
            <v xml:space="preserve">SOF-XI U.S. Private SAR Holdings, LP </v>
          </cell>
          <cell r="P2519" t="str">
            <v>VIII-HII-North Frontage Road, LLC</v>
          </cell>
          <cell r="Q2519" t="str">
            <v>VIII-HII-North Frontage Road, LLC</v>
          </cell>
          <cell r="S2519" t="str">
            <v>VIII-HII-North Frontage Road, LLC</v>
          </cell>
        </row>
        <row r="2520">
          <cell r="A2520" t="str">
            <v>SOF-XI WFP Holdings, L.L.C.</v>
          </cell>
          <cell r="P2520" t="str">
            <v>VIII-HII-Raritan Center Pkwy, LLC</v>
          </cell>
          <cell r="Q2520" t="str">
            <v>VIII-HII-Raritan Center Pkwy, LLC</v>
          </cell>
          <cell r="S2520" t="str">
            <v>VIII-HII-Raritan Center Pkwy, LLC</v>
          </cell>
        </row>
        <row r="2521">
          <cell r="A2521" t="str">
            <v>SOF-XI WFP Owner, L.L.C.</v>
          </cell>
          <cell r="P2521" t="str">
            <v>VIII-HII-Richmond Road 2, LLC</v>
          </cell>
          <cell r="Q2521" t="str">
            <v>VIII-HII-Richmond Road 2, LLC</v>
          </cell>
          <cell r="S2521" t="str">
            <v>VIII-HII-Richmond Road 2, LLC</v>
          </cell>
        </row>
        <row r="2522">
          <cell r="A2522" t="str">
            <v>SOF-XI VIP Offshore, L.P.</v>
          </cell>
          <cell r="P2522" t="str">
            <v>VIII-HII-Richmond Road, LLC</v>
          </cell>
          <cell r="Q2522" t="str">
            <v>VIII-HII-Richmond Road, LLC</v>
          </cell>
          <cell r="S2522" t="str">
            <v>VIII-HII-Richmond Road, LLC</v>
          </cell>
        </row>
        <row r="2523">
          <cell r="A2523" t="str">
            <v>SOF-XI VIP Onshore, L.P.</v>
          </cell>
          <cell r="P2523" t="str">
            <v>VIII-HII-Segar Street, LLC</v>
          </cell>
          <cell r="Q2523" t="str">
            <v>VIII-HII-Segar Street, LLC</v>
          </cell>
          <cell r="S2523" t="str">
            <v>VIII-HII-Segar Street, LLC</v>
          </cell>
        </row>
        <row r="2524">
          <cell r="A2524" t="str">
            <v>SOF-XI VIP TE, L.P.</v>
          </cell>
          <cell r="P2524" t="str">
            <v>VIII-HII-Silvertree Holdings, LLC</v>
          </cell>
          <cell r="Q2524" t="str">
            <v>VIII-HII-Silvertree Holdings, LLC</v>
          </cell>
          <cell r="S2524" t="str">
            <v>VIII-HII-Silvertree Holdings, LLC</v>
          </cell>
        </row>
        <row r="2525">
          <cell r="A2525" t="str">
            <v>SOFI Co-Investment Ceruzzi, LLC</v>
          </cell>
          <cell r="P2525" t="str">
            <v>VIII-HII-South Tyron Street, LLC</v>
          </cell>
          <cell r="Q2525" t="str">
            <v>VIII-HII-South Tyron Street, LLC</v>
          </cell>
          <cell r="S2525" t="str">
            <v>VIII-HII-South Tyron Street, LLC</v>
          </cell>
        </row>
        <row r="2526">
          <cell r="A2526" t="str">
            <v>SOFI IV Management, LLC</v>
          </cell>
          <cell r="P2526" t="str">
            <v>VIII-HII-Stetler Avenue, LLC</v>
          </cell>
          <cell r="Q2526" t="str">
            <v>VIII-HII-Stetler Avenue, LLC</v>
          </cell>
          <cell r="S2526" t="str">
            <v>VIII-HII-Stetler Avenue, LLC</v>
          </cell>
        </row>
        <row r="2527">
          <cell r="A2527" t="str">
            <v>SOFI-IV Rancho Santa Fe, LLC</v>
          </cell>
          <cell r="P2527" t="str">
            <v>VIII-HII-Valley School Road, LLC</v>
          </cell>
          <cell r="Q2527" t="str">
            <v>VIII-HII-Valley School Road, LLC</v>
          </cell>
          <cell r="S2527" t="str">
            <v>VIII-HII-Valley School Road, LLC</v>
          </cell>
        </row>
        <row r="2528">
          <cell r="A2528" t="str">
            <v>SOG ERE CL - B</v>
          </cell>
          <cell r="P2528" t="str">
            <v>VIII-HII-Whitehall Avenue, LLC</v>
          </cell>
          <cell r="Q2528" t="str">
            <v>VIII-HII-Whitehall Avenue, LLC</v>
          </cell>
          <cell r="S2528" t="str">
            <v>VIII-HII-Whitehall Avenue, LLC</v>
          </cell>
        </row>
        <row r="2529">
          <cell r="A2529" t="str">
            <v>SOG ERE GP</v>
          </cell>
          <cell r="P2529" t="str">
            <v>VIII-Hotel II P Loan Portfolio Holdings, LLC</v>
          </cell>
          <cell r="Q2529" t="str">
            <v>VIII-Hotel II P Loan Portfolio Holdings, LLC</v>
          </cell>
          <cell r="S2529" t="str">
            <v>VIII-Hotel II P Loan Portfolio Holdings, LLC</v>
          </cell>
        </row>
        <row r="2530">
          <cell r="A2530" t="str">
            <v>SOG ERE LP</v>
          </cell>
          <cell r="P2530" t="str">
            <v>VIII-Hotel II TB Fundings, LLC</v>
          </cell>
          <cell r="Q2530" t="str">
            <v>VIII-Hotel II TB Fundings, LLC</v>
          </cell>
          <cell r="S2530" t="str">
            <v>VIII-Hotel II TB Fundings, LLC</v>
          </cell>
        </row>
        <row r="2531">
          <cell r="A2531" t="str">
            <v>SOG ERE LP, LLC</v>
          </cell>
          <cell r="P2531" t="str">
            <v>VIII-Hotel II TB Investors, LLC</v>
          </cell>
          <cell r="Q2531" t="str">
            <v>VIII-Hotel II TB Investors, LLC</v>
          </cell>
          <cell r="S2531" t="str">
            <v>VIII-Hotel II TB Investors, LLC</v>
          </cell>
        </row>
        <row r="2532">
          <cell r="A2532" t="str">
            <v>SOG ERE-B, LP</v>
          </cell>
          <cell r="P2532" t="str">
            <v>VIII-Hotel II Tribeca Holdings, LLC</v>
          </cell>
          <cell r="Q2532" t="str">
            <v>VIII-Hotel II Tribeca Holdings, LLC</v>
          </cell>
          <cell r="S2532" t="str">
            <v>VIII-Hotel II Tribeca Holdings, LLC</v>
          </cell>
        </row>
        <row r="2533">
          <cell r="A2533" t="str">
            <v>SOG NNE GP</v>
          </cell>
          <cell r="P2533" t="str">
            <v>VIII-P LOAN PORTFOLIO HOLDINGS, LLC</v>
          </cell>
          <cell r="Q2533" t="str">
            <v>VIII-P LOAN PORTFOLIO HOLDINGS, LLC</v>
          </cell>
          <cell r="S2533" t="str">
            <v>VIII-P LOAN PORTFOLIO HOLDINGS, LLC</v>
          </cell>
        </row>
        <row r="2534">
          <cell r="A2534" t="str">
            <v>SOG NNE LP</v>
          </cell>
          <cell r="P2534" t="str">
            <v>VIII/CB Co-Invest, LLC</v>
          </cell>
          <cell r="Q2534" t="str">
            <v>VIII/CB Co-Invest, LLC</v>
          </cell>
          <cell r="S2534" t="str">
            <v>VIII/CB Co-Invest, LLC</v>
          </cell>
        </row>
        <row r="2535">
          <cell r="A2535" t="str">
            <v>SOG VEP GP</v>
          </cell>
          <cell r="P2535" t="str">
            <v>VIII/Debt II 666 GP, LLC - GP Partner of entity</v>
          </cell>
          <cell r="Q2535" t="str">
            <v>VIII/Debt II 666 GP, LLC - GP Partner of entity</v>
          </cell>
          <cell r="S2535" t="str">
            <v>VIII/Debt II 666 GP, LLC - GP Partner of entity</v>
          </cell>
        </row>
        <row r="2536">
          <cell r="A2536" t="str">
            <v>Soho Data Holdings Limited (UK)</v>
          </cell>
          <cell r="P2536" t="str">
            <v>VIII/Debt II 666 Holdings, LP</v>
          </cell>
          <cell r="Q2536" t="str">
            <v>VIII/Debt II 666 Holdings, LP</v>
          </cell>
          <cell r="S2536" t="str">
            <v>VIII/Debt II 666 Holdings, LP</v>
          </cell>
        </row>
        <row r="2537">
          <cell r="A2537" t="str">
            <v>SOLE</v>
          </cell>
          <cell r="P2537" t="str">
            <v>VIII/Debt II-Endeavor, LP</v>
          </cell>
          <cell r="Q2537" t="str">
            <v>VIII/Debt II-Endeavor, LP</v>
          </cell>
          <cell r="S2537" t="str">
            <v>VIII/Debt II-Endeavor, LP</v>
          </cell>
        </row>
        <row r="2538">
          <cell r="A2538" t="str">
            <v>Somerset Solar XXIII, LLC</v>
          </cell>
          <cell r="P2538" t="str">
            <v>VIII/H2 - 1414 Holdings, LLC</v>
          </cell>
          <cell r="Q2538" t="str">
            <v>VIII/H2 - 1414 Holdings, LLC</v>
          </cell>
          <cell r="S2538" t="str">
            <v>VIII/H2 - 1414 Holdings, LLC</v>
          </cell>
        </row>
        <row r="2539">
          <cell r="A2539" t="str">
            <v>Southlake Indiana LLC</v>
          </cell>
          <cell r="P2539" t="str">
            <v>VIII/H2 - 54th Street Holdings, LLC</v>
          </cell>
          <cell r="Q2539" t="str">
            <v>VIII/H2 - 54th Street Holdings, LLC</v>
          </cell>
          <cell r="S2539" t="str">
            <v>VIII/H2 - 54th Street Holdings, LLC</v>
          </cell>
        </row>
        <row r="2540">
          <cell r="A2540" t="str">
            <v>Southpark Mall, LLC</v>
          </cell>
          <cell r="P2540" t="str">
            <v>VIII/Hotel II Sea Island Holdings, LLC</v>
          </cell>
          <cell r="Q2540" t="str">
            <v>VIII/Hotel II Sea Island Holdings, LLC</v>
          </cell>
          <cell r="S2540" t="str">
            <v>VIII/Hotel II Sea Island Holdings, LLC</v>
          </cell>
        </row>
        <row r="2541">
          <cell r="A2541" t="str">
            <v>Spire Bidco Hotels Limited</v>
          </cell>
          <cell r="P2541" t="str">
            <v>VIII/TPC HOLDINGS LLC</v>
          </cell>
          <cell r="Q2541" t="str">
            <v>VIII/TPC HOLDINGS LLC</v>
          </cell>
          <cell r="S2541" t="str">
            <v>VIII/TPC HOLDINGS LLC</v>
          </cell>
        </row>
        <row r="2542">
          <cell r="A2542" t="str">
            <v>Sports Capital Partners, LP</v>
          </cell>
          <cell r="P2542" t="str">
            <v>Villages on Mount Hope Bay</v>
          </cell>
          <cell r="Q2542" t="str">
            <v>Villages on Mount Hope Bay</v>
          </cell>
          <cell r="S2542" t="str">
            <v>Villages on Mount Hope Bay</v>
          </cell>
        </row>
        <row r="2543">
          <cell r="A2543" t="str">
            <v>Sportswood, LLC</v>
          </cell>
          <cell r="P2543" t="str">
            <v>Villanova Private Assets Fund L.P.</v>
          </cell>
          <cell r="Q2543" t="str">
            <v>Villanova Private Assets Fund L.P.</v>
          </cell>
          <cell r="S2543" t="str">
            <v>Villanova Private Assets Fund L.P.</v>
          </cell>
        </row>
        <row r="2544">
          <cell r="A2544" t="str">
            <v>SPT Management LLC</v>
          </cell>
          <cell r="P2544" t="str">
            <v>Vine Properties SARL</v>
          </cell>
          <cell r="Q2544" t="str">
            <v>Vine Properties SARL</v>
          </cell>
          <cell r="S2544" t="str">
            <v>Vine Properties SARL</v>
          </cell>
        </row>
        <row r="2545">
          <cell r="A2545" t="str">
            <v>SPT Operations</v>
          </cell>
          <cell r="P2545" t="str">
            <v>Vineridge Associates, LP</v>
          </cell>
          <cell r="Q2545" t="str">
            <v>Vineridge Associates, LP</v>
          </cell>
          <cell r="S2545" t="str">
            <v>Vineridge Associates, LP</v>
          </cell>
        </row>
        <row r="2546">
          <cell r="A2546" t="str">
            <v>SPT-IX 701 Lender GP, LLC</v>
          </cell>
          <cell r="P2546" t="str">
            <v>VK DEVELOPMENT (19265 W CAPITAL AVE)</v>
          </cell>
          <cell r="Q2546" t="str">
            <v>VK DEVELOPMENT (19265 W CAPITAL AVE)</v>
          </cell>
          <cell r="S2546" t="str">
            <v>VK DEVELOPMENT (19265 W CAPITAL AVE)</v>
          </cell>
        </row>
        <row r="2547">
          <cell r="A2547" t="str">
            <v>SPT-IX 701 Lender, LP</v>
          </cell>
          <cell r="P2547" t="str">
            <v>VK DEVELOPMENT CORP (19275 W CAPITAL AVE)</v>
          </cell>
          <cell r="Q2547" t="str">
            <v>VK DEVELOPMENT CORP (19275 W CAPITAL AVE)</v>
          </cell>
          <cell r="S2547" t="str">
            <v>VK DEVELOPMENT CORP (19275 W CAPITAL AVE)</v>
          </cell>
        </row>
        <row r="2548">
          <cell r="A2548" t="str">
            <v>SPT-IX 701 Loan Holdings GP, LLC</v>
          </cell>
          <cell r="P2548" t="str">
            <v>VK DEVELOPMENT CORP (19395 W CAPITAL DRIVE)</v>
          </cell>
          <cell r="Q2548" t="str">
            <v>VK DEVELOPMENT CORP (19395 W CAPITAL DRIVE)</v>
          </cell>
          <cell r="S2548" t="str">
            <v>VK DEVELOPMENT CORP (19395 W CAPITAL DRIVE)</v>
          </cell>
        </row>
        <row r="2549">
          <cell r="A2549" t="str">
            <v>SPT-IX 701 Loan Holdings, LP</v>
          </cell>
          <cell r="P2549" t="str">
            <v>VK DEVELOPMENT CORP (19435 W CAPITAL DRIVE)</v>
          </cell>
          <cell r="Q2549" t="str">
            <v>VK DEVELOPMENT CORP (19435 W CAPITAL DRIVE)</v>
          </cell>
          <cell r="S2549" t="str">
            <v>VK DEVELOPMENT CORP (19435 W CAPITAL DRIVE)</v>
          </cell>
        </row>
        <row r="2550">
          <cell r="A2550" t="str">
            <v>SPV SA Palais 116</v>
          </cell>
          <cell r="P2550" t="str">
            <v>VK DEVELOPMENT CORP (75TH &amp; 88TH AVE)</v>
          </cell>
          <cell r="Q2550" t="str">
            <v>VK DEVELOPMENT CORP (75TH &amp; 88TH AVE)</v>
          </cell>
          <cell r="S2550" t="str">
            <v>VK DEVELOPMENT CORP (75TH &amp; 88TH AVE)</v>
          </cell>
        </row>
        <row r="2551">
          <cell r="A2551" t="str">
            <v>SQ GREC Holdings, LLC</v>
          </cell>
          <cell r="P2551" t="str">
            <v>Vocalhaven Limited</v>
          </cell>
          <cell r="Q2551" t="str">
            <v>Vocalhaven Limited</v>
          </cell>
          <cell r="S2551" t="str">
            <v>Vocalhaven Limited</v>
          </cell>
        </row>
        <row r="2552">
          <cell r="A2552" t="str">
            <v>SQ2, LLC</v>
          </cell>
          <cell r="P2552" t="str">
            <v>VPTCA Bull GP, LLC</v>
          </cell>
          <cell r="Q2552" t="str">
            <v>VPTCA Bull GP, LLC</v>
          </cell>
          <cell r="S2552" t="str">
            <v>VPTCA Bull GP, LLC</v>
          </cell>
        </row>
        <row r="2553">
          <cell r="A2553" t="str">
            <v>SREIT Advisor</v>
          </cell>
          <cell r="P2553" t="str">
            <v>VPTCA Bull LP, LLC</v>
          </cell>
          <cell r="Q2553" t="str">
            <v>VPTCA Bull LP, LLC</v>
          </cell>
          <cell r="S2553" t="str">
            <v>VPTCA Bull LP, LLC</v>
          </cell>
        </row>
        <row r="2554">
          <cell r="A2554" t="str">
            <v>SRG Chatsworth Partners</v>
          </cell>
          <cell r="P2554" t="str">
            <v>WAILEA BEACH RESORT HOLDINGS</v>
          </cell>
          <cell r="Q2554" t="str">
            <v>WAILEA BEACH RESORT HOLDINGS</v>
          </cell>
          <cell r="S2554" t="str">
            <v>WAILEA BEACH RESORT HOLDINGS</v>
          </cell>
        </row>
        <row r="2555">
          <cell r="A2555" t="str">
            <v>SRG Northridge Project Co LLC</v>
          </cell>
          <cell r="P2555" t="str">
            <v>Wailea Hotel &amp; Beach Resort</v>
          </cell>
          <cell r="Q2555" t="str">
            <v>Wailea Hotel &amp; Beach Resort</v>
          </cell>
          <cell r="S2555" t="str">
            <v>Wailea Hotel &amp; Beach Resort</v>
          </cell>
        </row>
        <row r="2556">
          <cell r="A2556" t="str">
            <v>SRG Partners Chatsworth Capital LLC C/O Senior Resource Group, LLC</v>
          </cell>
          <cell r="P2556" t="str">
            <v>Wailea Hotel Holdings, LLC</v>
          </cell>
          <cell r="Q2556" t="str">
            <v>Wailea Hotel Holdings, LLC</v>
          </cell>
          <cell r="S2556" t="str">
            <v>Wailea Hotel Holdings, LLC</v>
          </cell>
        </row>
        <row r="2557">
          <cell r="A2557" t="str">
            <v>SRP Leasing Agent, LLC</v>
          </cell>
          <cell r="P2557" t="str">
            <v>Wailea Resort Villas, LLC</v>
          </cell>
          <cell r="Q2557" t="str">
            <v>Wailea Resort Villas, LLC</v>
          </cell>
          <cell r="S2557" t="str">
            <v>Wailea Resort Villas, LLC</v>
          </cell>
        </row>
        <row r="2558">
          <cell r="A2558" t="str">
            <v>SRP Property Management LLC</v>
          </cell>
          <cell r="P2558" t="str">
            <v>Warbar Investments, LP c/o Starwood Capital Group</v>
          </cell>
          <cell r="Q2558" t="str">
            <v>Warbar Investments, LP c/o Starwood Capital Group</v>
          </cell>
          <cell r="S2558" t="str">
            <v>Warbar Investments, LP c/o Starwood Capital Group</v>
          </cell>
        </row>
        <row r="2559">
          <cell r="A2559" t="str">
            <v>SRP TM Holdings GP, LLC</v>
          </cell>
          <cell r="P2559" t="str">
            <v>Warbar Operations, LP c/o Starwood Capital Group</v>
          </cell>
          <cell r="Q2559" t="str">
            <v>Warbar Operations, LP c/o Starwood Capital Group</v>
          </cell>
          <cell r="S2559" t="str">
            <v>Warbar Operations, LP c/o Starwood Capital Group</v>
          </cell>
        </row>
        <row r="2560">
          <cell r="A2560" t="str">
            <v>SRP TM Holdings, LP</v>
          </cell>
          <cell r="P2560" t="str">
            <v>Warwick Road Dvpt Limited</v>
          </cell>
          <cell r="Q2560" t="str">
            <v>Warwick Road Dvpt Limited</v>
          </cell>
          <cell r="S2560" t="str">
            <v>Warwick Road Dvpt Limited</v>
          </cell>
        </row>
        <row r="2561">
          <cell r="A2561" t="str">
            <v>ST Residential, LLC</v>
          </cell>
          <cell r="P2561" t="str">
            <v>Washington Street Boston, LP C/O Northland Investment Corporation</v>
          </cell>
          <cell r="Q2561" t="str">
            <v>Washington Street Boston, LP C/O Northland Investment Corporation</v>
          </cell>
          <cell r="S2561" t="str">
            <v>Washington Street Boston, LP C/O Northland Investment Corporation</v>
          </cell>
        </row>
        <row r="2562">
          <cell r="A2562" t="str">
            <v>St. Davids Bidco Limited</v>
          </cell>
          <cell r="P2562" t="str">
            <v>WD 1 LIMITED PARNTERSHIP</v>
          </cell>
          <cell r="Q2562" t="str">
            <v>WD 1 LIMITED PARNTERSHIP</v>
          </cell>
          <cell r="S2562" t="str">
            <v>WD 1 LIMITED PARNTERSHIP</v>
          </cell>
        </row>
        <row r="2563">
          <cell r="A2563" t="str">
            <v>St. Pete Partners, LLC</v>
          </cell>
          <cell r="P2563" t="str">
            <v>WEA Gateway  LLC</v>
          </cell>
          <cell r="Q2563" t="str">
            <v>WEA Gateway  LLC</v>
          </cell>
          <cell r="S2563" t="str">
            <v>WEA Gateway  LLC</v>
          </cell>
        </row>
        <row r="2564">
          <cell r="A2564" t="str">
            <v>Star Flight, LLC</v>
          </cell>
          <cell r="P2564" t="str">
            <v>WEA Gateway LLC</v>
          </cell>
          <cell r="Q2564" t="str">
            <v>WEA Gateway LLC</v>
          </cell>
          <cell r="S2564" t="str">
            <v>WEA Gateway LLC</v>
          </cell>
        </row>
        <row r="2565">
          <cell r="A2565" t="str">
            <v>Star Pass CMBS, LP</v>
          </cell>
          <cell r="P2565" t="str">
            <v>WEA Great Northern Mall LLC</v>
          </cell>
          <cell r="Q2565" t="str">
            <v>WEA Great Northern Mall LLC</v>
          </cell>
          <cell r="S2565" t="str">
            <v>WEA Great Northern Mall LLC</v>
          </cell>
        </row>
        <row r="2566">
          <cell r="A2566" t="str">
            <v>Star Pass Fund I GP, LLC</v>
          </cell>
          <cell r="P2566" t="str">
            <v>WEST 80 DEVELOPMENT, LLC</v>
          </cell>
          <cell r="Q2566" t="str">
            <v>WEST 80 DEVELOPMENT, LLC</v>
          </cell>
          <cell r="S2566" t="str">
            <v>WEST 80 DEVELOPMENT, LLC</v>
          </cell>
        </row>
        <row r="2567">
          <cell r="A2567" t="str">
            <v>Star Pass Fund I, LP</v>
          </cell>
          <cell r="P2567" t="str">
            <v>Westfield Franklin Park II LLC</v>
          </cell>
          <cell r="Q2567" t="str">
            <v>Westfield Franklin Park II LLC</v>
          </cell>
          <cell r="S2567" t="str">
            <v>Westfield Franklin Park II LLC</v>
          </cell>
        </row>
        <row r="2568">
          <cell r="A2568" t="str">
            <v>Star Pass GP, LLC</v>
          </cell>
          <cell r="P2568" t="str">
            <v>Westfield Franklin Park LLC</v>
          </cell>
          <cell r="Q2568" t="str">
            <v>Westfield Franklin Park LLC</v>
          </cell>
          <cell r="S2568" t="str">
            <v>Westfield Franklin Park LLC</v>
          </cell>
        </row>
        <row r="2569">
          <cell r="A2569" t="str">
            <v>Star SDL Holdings, Sarl</v>
          </cell>
          <cell r="P2569" t="str">
            <v>Westfield Metreon, LLC</v>
          </cell>
          <cell r="Q2569" t="str">
            <v>Westfield Metreon, LLC</v>
          </cell>
          <cell r="S2569" t="str">
            <v>Westfield Metreon, LLC</v>
          </cell>
        </row>
        <row r="2570">
          <cell r="A2570" t="str">
            <v>Star SDL Investment Co, Sarl</v>
          </cell>
          <cell r="P2570" t="str">
            <v>Westland Mall LLC</v>
          </cell>
          <cell r="Q2570" t="str">
            <v>Westland Mall LLC</v>
          </cell>
          <cell r="S2570" t="str">
            <v>Westland Mall LLC</v>
          </cell>
        </row>
        <row r="2571">
          <cell r="A2571" t="str">
            <v>Star-Core AC Ventures, L.P.</v>
          </cell>
          <cell r="P2571" t="str">
            <v>WF Property Owner GP, LLC</v>
          </cell>
          <cell r="Q2571" t="str">
            <v>WF Property Owner GP, LLC</v>
          </cell>
          <cell r="S2571" t="str">
            <v>WF Property Owner GP, LLC</v>
          </cell>
        </row>
        <row r="2572">
          <cell r="A2572" t="str">
            <v>Star-Core HAP Ventures, LP</v>
          </cell>
          <cell r="P2572" t="str">
            <v>WF Property Owner, LP</v>
          </cell>
          <cell r="Q2572" t="str">
            <v>WF Property Owner, LP</v>
          </cell>
          <cell r="S2572" t="str">
            <v>WF Property Owner, LP</v>
          </cell>
        </row>
        <row r="2573">
          <cell r="A2573" t="str">
            <v>Star-Core Holdings GP, LLC</v>
          </cell>
          <cell r="P2573" t="str">
            <v>WH EMPIRE CENTER V LLC</v>
          </cell>
          <cell r="Q2573" t="str">
            <v>WH EMPIRE CENTER V LLC</v>
          </cell>
          <cell r="S2573" t="str">
            <v>WH EMPIRE CENTER V LLC</v>
          </cell>
        </row>
        <row r="2574">
          <cell r="A2574" t="str">
            <v>Star-Core Holdings, LP</v>
          </cell>
          <cell r="P2574" t="str">
            <v>White River Holdco Lux Sarl</v>
          </cell>
          <cell r="Q2574" t="str">
            <v>White River Holdco Lux Sarl</v>
          </cell>
          <cell r="S2574" t="str">
            <v>White River Holdco Lux Sarl</v>
          </cell>
        </row>
        <row r="2575">
          <cell r="A2575" t="str">
            <v>Star-Core TPL Ventures, L.P.</v>
          </cell>
          <cell r="P2575" t="str">
            <v>Wildwood F&amp;B Operator, LLC</v>
          </cell>
          <cell r="Q2575" t="str">
            <v>Wildwood F&amp;B Operator, LLC</v>
          </cell>
          <cell r="S2575" t="str">
            <v>Wildwood F&amp;B Operator, LLC</v>
          </cell>
        </row>
        <row r="2576">
          <cell r="A2576" t="str">
            <v>Star-K Properties, LLC</v>
          </cell>
          <cell r="P2576" t="str">
            <v>WILLETS/MILWAUKEE LOGAN SBI, LLC</v>
          </cell>
          <cell r="Q2576" t="str">
            <v>WILLETS/MILWAUKEE LOGAN SBI, LLC</v>
          </cell>
          <cell r="S2576" t="str">
            <v>WILLETS/MILWAUKEE LOGAN SBI, LLC</v>
          </cell>
        </row>
        <row r="2577">
          <cell r="A2577" t="str">
            <v>Star-Vision Holdings, LP</v>
          </cell>
          <cell r="P2577" t="str">
            <v>William A.M. Burden &amp; Co., LP</v>
          </cell>
          <cell r="Q2577" t="str">
            <v>William A.M. Burden &amp; Co., LP</v>
          </cell>
          <cell r="S2577" t="str">
            <v>William A.M. Burden &amp; Co., LP</v>
          </cell>
        </row>
        <row r="2578">
          <cell r="A2578" t="str">
            <v>Star-West Belden REIT II, LLC</v>
          </cell>
          <cell r="P2578" t="str">
            <v>William AM Burden &amp; Co, LP C/O William AM Burden &amp; Co</v>
          </cell>
          <cell r="Q2578" t="str">
            <v>William AM Burden &amp; Co, LP C/O William AM Burden &amp; Co</v>
          </cell>
          <cell r="S2578" t="str">
            <v>William AM Burden &amp; Co, LP C/O William AM Burden &amp; Co</v>
          </cell>
        </row>
        <row r="2579">
          <cell r="A2579" t="str">
            <v>Star-West Belden REIT, LLC</v>
          </cell>
          <cell r="P2579" t="str">
            <v>Witney Four Pillars Hotel Limited</v>
          </cell>
          <cell r="Q2579" t="str">
            <v>Witney Four Pillars Hotel Limited</v>
          </cell>
          <cell r="S2579" t="str">
            <v>Witney Four Pillars Hotel Limited</v>
          </cell>
        </row>
        <row r="2580">
          <cell r="A2580" t="str">
            <v>Star-West Capital REIT II, LLC</v>
          </cell>
          <cell r="P2580" t="str">
            <v>WOODBRIDGE BRIDGES SBI, LLC</v>
          </cell>
          <cell r="Q2580" t="str">
            <v>WOODBRIDGE BRIDGES SBI, LLC</v>
          </cell>
          <cell r="S2580" t="str">
            <v>WOODBRIDGE BRIDGES SBI, LLC</v>
          </cell>
        </row>
        <row r="2581">
          <cell r="A2581" t="str">
            <v>Star-West Capital REIT, LLC</v>
          </cell>
          <cell r="P2581" t="str">
            <v>WOODTEE, L.L.L.</v>
          </cell>
          <cell r="Q2581" t="str">
            <v>WOODTEE, L.L.L.</v>
          </cell>
          <cell r="S2581" t="str">
            <v>WOODTEE, L.L.L.</v>
          </cell>
        </row>
        <row r="2582">
          <cell r="A2582" t="str">
            <v>Star-West Chicago Ridge REIT, LLC</v>
          </cell>
          <cell r="P2582" t="str">
            <v>Woodtee, LLC</v>
          </cell>
          <cell r="Q2582" t="str">
            <v>Woodtee, LLC</v>
          </cell>
          <cell r="S2582" t="str">
            <v>Woodtee, LLC</v>
          </cell>
        </row>
        <row r="2583">
          <cell r="A2583" t="str">
            <v>Star-West Chicago Ridge, LLC</v>
          </cell>
          <cell r="P2583" t="str">
            <v>Worcester Renaissance Holdings, LLC</v>
          </cell>
          <cell r="Q2583" t="str">
            <v>Worcester Renaissance Holdings, LLC</v>
          </cell>
          <cell r="S2583" t="str">
            <v>Worcester Renaissance Holdings, LLC</v>
          </cell>
        </row>
        <row r="2584">
          <cell r="A2584" t="str">
            <v>Star-West Franklin Park REIT II, LLC</v>
          </cell>
          <cell r="P2584" t="str">
            <v>Wotton House Properties Limited</v>
          </cell>
          <cell r="Q2584" t="str">
            <v>Wotton House Properties Limited</v>
          </cell>
          <cell r="S2584" t="str">
            <v>Wotton House Properties Limited</v>
          </cell>
        </row>
        <row r="2585">
          <cell r="A2585" t="str">
            <v>Star-West Franklin Park REIT, LLC</v>
          </cell>
          <cell r="P2585" t="str">
            <v>Wotton Propco Limited</v>
          </cell>
          <cell r="Q2585" t="str">
            <v>Wotton Propco Limited</v>
          </cell>
          <cell r="S2585" t="str">
            <v>Wotton Propco Limited</v>
          </cell>
        </row>
        <row r="2586">
          <cell r="A2586" t="str">
            <v>Star-West Gateway REIT, LLC</v>
          </cell>
          <cell r="P2586" t="str">
            <v>Wotton Tradeco Limited</v>
          </cell>
          <cell r="Q2586" t="str">
            <v>Wotton Tradeco Limited</v>
          </cell>
          <cell r="S2586" t="str">
            <v>Wotton Tradeco Limited</v>
          </cell>
        </row>
        <row r="2587">
          <cell r="A2587" t="str">
            <v>Star-West Great Northern REIT II, LLC</v>
          </cell>
          <cell r="P2587" t="str">
            <v>WSC/SCG Kolkata Holdings LLC</v>
          </cell>
          <cell r="Q2587" t="str">
            <v>WSC/SCG Kolkata Holdings LLC</v>
          </cell>
          <cell r="S2587" t="str">
            <v>WSC/SCG Kolkata Holdings LLC</v>
          </cell>
        </row>
        <row r="2588">
          <cell r="A2588" t="str">
            <v>Star-West Great Northern REIT, LLC</v>
          </cell>
          <cell r="P2588" t="str">
            <v>WSI/WSQI (XXXIII) Mauritius Ltd</v>
          </cell>
          <cell r="Q2588" t="str">
            <v>WSI/WSQI (XXXIII) Mauritius Ltd</v>
          </cell>
          <cell r="S2588" t="str">
            <v>WSI/WSQI (XXXIII) Mauritius Ltd</v>
          </cell>
        </row>
        <row r="2589">
          <cell r="A2589" t="str">
            <v>Star-West JV II, GP LLC</v>
          </cell>
          <cell r="P2589" t="str">
            <v>WSQI V (XXXI) Mauritius Holdings Ltd</v>
          </cell>
          <cell r="Q2589" t="str">
            <v>WSQI V (XXXI) Mauritius Holdings Ltd</v>
          </cell>
          <cell r="S2589" t="str">
            <v>WSQI V (XXXI) Mauritius Holdings Ltd</v>
          </cell>
        </row>
        <row r="2590">
          <cell r="A2590" t="str">
            <v>Star-West JV II, L.P.</v>
          </cell>
          <cell r="P2590" t="str">
            <v>WYNDAM VILLAGE</v>
          </cell>
          <cell r="Q2590" t="str">
            <v>WYNDAM VILLAGE</v>
          </cell>
          <cell r="S2590" t="str">
            <v>WYNDAM VILLAGE</v>
          </cell>
        </row>
        <row r="2591">
          <cell r="A2591" t="str">
            <v>Star-West JV, LLC</v>
          </cell>
          <cell r="P2591" t="str">
            <v>YORKTOWN APARTMENTS, LLC</v>
          </cell>
          <cell r="Q2591" t="str">
            <v>YORKTOWN APARTMENTS, LLC</v>
          </cell>
          <cell r="S2591" t="str">
            <v>YORKTOWN APARTMENTS, LLC</v>
          </cell>
        </row>
        <row r="2592">
          <cell r="A2592" t="str">
            <v>Star-West Louis Joliet REIT, LLC</v>
          </cell>
          <cell r="P2592" t="str">
            <v>Yorktowne Hotel</v>
          </cell>
          <cell r="Q2592" t="str">
            <v>Yorktowne Hotel</v>
          </cell>
          <cell r="S2592" t="str">
            <v>Yorktowne Hotel</v>
          </cell>
        </row>
        <row r="2593">
          <cell r="A2593" t="str">
            <v>Star-West Louis Joliet, LLC</v>
          </cell>
          <cell r="P2593" t="str">
            <v>SOF-10 Think Bermondsey Lux Sarl  (fka SOF-10 Starlight 10 GBP Sarl)</v>
          </cell>
          <cell r="Q2593" t="str">
            <v>SOF-10 Think Bermondsey Lux Sarl  (fka SOF-10 Starlight 10 GBP Sarl)</v>
          </cell>
          <cell r="S2593" t="str">
            <v>SOF-10 Think Bermondsey Lux Sarl  (fka SOF-10 Starlight 10 GBP Sarl)</v>
          </cell>
        </row>
        <row r="2594">
          <cell r="A2594" t="str">
            <v>Star-West Metreon REIT, LLC</v>
          </cell>
          <cell r="P2594" t="str">
            <v>SOF-10 Think Earls Court Lux Sarl (fka SOF-10 Starlight 12 GBP Sarl)</v>
          </cell>
          <cell r="Q2594" t="str">
            <v>SOF-10 Think Earls Court Lux Sarl (fka SOF-10 Starlight 12 GBP Sarl)</v>
          </cell>
          <cell r="S2594" t="str">
            <v>SOF-10 Think Earls Court Lux Sarl (fka SOF-10 Starlight 12 GBP Sarl)</v>
          </cell>
        </row>
        <row r="2595">
          <cell r="A2595" t="str">
            <v>Star-West Metreon TRS, LLC</v>
          </cell>
          <cell r="P2595" t="str">
            <v>Test Entity 51-03</v>
          </cell>
          <cell r="Q2595" t="str">
            <v>Test Entity 51-06</v>
          </cell>
          <cell r="S2595" t="str">
            <v>Test Entity 51-07</v>
          </cell>
        </row>
        <row r="2596">
          <cell r="A2596" t="str">
            <v>Star-West Parkway GP, LLC</v>
          </cell>
        </row>
        <row r="2597">
          <cell r="A2597" t="str">
            <v>Star-West Parkway Mall II, LLC</v>
          </cell>
        </row>
        <row r="2598">
          <cell r="A2598" t="str">
            <v>Star-West Parkway Mall, LP</v>
          </cell>
        </row>
        <row r="2599">
          <cell r="A2599" t="str">
            <v>Star-West Parkway REIT II, LLC</v>
          </cell>
        </row>
        <row r="2600">
          <cell r="A2600" t="str">
            <v>Star-West Parkway REIT, LLC</v>
          </cell>
        </row>
        <row r="2601">
          <cell r="A2601" t="str">
            <v>Star-West Retail Fund II, LP</v>
          </cell>
        </row>
        <row r="2602">
          <cell r="A2602" t="str">
            <v>Star-West Retail Fund, LP</v>
          </cell>
        </row>
        <row r="2603">
          <cell r="A2603" t="str">
            <v>Star-West Solano REIT, LLC</v>
          </cell>
        </row>
        <row r="2604">
          <cell r="A2604" t="str">
            <v>Star-West Solano, LLC</v>
          </cell>
        </row>
        <row r="2605">
          <cell r="A2605" t="str">
            <v>Star-West Southlake REIT II, LLC</v>
          </cell>
        </row>
        <row r="2606">
          <cell r="A2606" t="str">
            <v>Star-West Southlake REIT, LLC</v>
          </cell>
        </row>
        <row r="2607">
          <cell r="A2607" t="str">
            <v>Star-West Southlake Water Tower, LLC</v>
          </cell>
        </row>
        <row r="2608">
          <cell r="A2608" t="str">
            <v>Star-West Southpark REIT, LLC</v>
          </cell>
        </row>
        <row r="2609">
          <cell r="A2609" t="str">
            <v>Star-West West Covina REIT II, LLC</v>
          </cell>
        </row>
        <row r="2610">
          <cell r="A2610" t="str">
            <v>Star-West West Covina REIT, LLC</v>
          </cell>
        </row>
        <row r="2611">
          <cell r="A2611" t="str">
            <v>Star-West Westland REIT, LLC</v>
          </cell>
        </row>
        <row r="2612">
          <cell r="A2612" t="str">
            <v>Star/Hirsch Eagles Walk, LLC</v>
          </cell>
        </row>
        <row r="2613">
          <cell r="A2613" t="str">
            <v>Star/Hirsch Howard Crossing, LLC</v>
          </cell>
        </row>
        <row r="2614">
          <cell r="A2614" t="str">
            <v>Star/Hirsch Portfolio Holdings, LLC</v>
          </cell>
        </row>
        <row r="2615">
          <cell r="A2615" t="str">
            <v>Star/Hirsch Portfolio, LLC</v>
          </cell>
        </row>
        <row r="2616">
          <cell r="A2616" t="str">
            <v>Star/Hirsch Ridgeview, LLC</v>
          </cell>
        </row>
        <row r="2617">
          <cell r="A2617" t="str">
            <v>Star/Hirsch Steeplechase, LLC</v>
          </cell>
        </row>
        <row r="2618">
          <cell r="A2618" t="str">
            <v>Star/Hirsch Subsidiary Holdings LLC</v>
          </cell>
        </row>
        <row r="2619">
          <cell r="A2619" t="str">
            <v>STAR/SOMER PORTFOLIO HOLDINGS, LLC</v>
          </cell>
        </row>
        <row r="2620">
          <cell r="A2620" t="str">
            <v>STAR/SOMER PORTFOLIO, LLC</v>
          </cell>
        </row>
        <row r="2621">
          <cell r="A2621" t="str">
            <v>STAR/WEST RETAIL FUND, LP</v>
          </cell>
        </row>
        <row r="2622">
          <cell r="A2622" t="str">
            <v>Star/West Retail Management GP, LLC</v>
          </cell>
        </row>
        <row r="2623">
          <cell r="A2623" t="str">
            <v>STAR/WEST RETAIL MANAGEMENT, L.P.</v>
          </cell>
        </row>
        <row r="2624">
          <cell r="A2624" t="str">
            <v>STAR/WEST RETAIL MANAGEMENT, L.P. - Carry</v>
          </cell>
        </row>
        <row r="2625">
          <cell r="A2625" t="str">
            <v>STARBELL INVESTORS LLC</v>
          </cell>
        </row>
        <row r="2626">
          <cell r="A2626" t="str">
            <v>Starcross Holdings, LLC</v>
          </cell>
        </row>
        <row r="2627">
          <cell r="A2627" t="str">
            <v>Starcross, LLC</v>
          </cell>
        </row>
        <row r="2628">
          <cell r="A2628" t="str">
            <v>Stardon (Dunblane) Limited</v>
          </cell>
        </row>
        <row r="2629">
          <cell r="A2629" t="str">
            <v>Stardon Capital Investments Sarl</v>
          </cell>
        </row>
        <row r="2630">
          <cell r="A2630" t="str">
            <v>Stardon Investments (Corby) Sarl</v>
          </cell>
        </row>
        <row r="2631">
          <cell r="A2631" t="str">
            <v>Stardon Investments (Mooreside) Sarl</v>
          </cell>
        </row>
        <row r="2632">
          <cell r="A2632" t="str">
            <v>Stardon Investments Sarl</v>
          </cell>
        </row>
        <row r="2633">
          <cell r="A2633" t="str">
            <v>Stardon UK Ltd</v>
          </cell>
        </row>
        <row r="2634">
          <cell r="A2634" t="str">
            <v>Starfield Sycamore Commercial</v>
          </cell>
        </row>
        <row r="2635">
          <cell r="A2635" t="str">
            <v>Starfield Sycamore Creek Investors</v>
          </cell>
        </row>
        <row r="2636">
          <cell r="A2636" t="str">
            <v>Starhill Loring Park, LLC</v>
          </cell>
        </row>
        <row r="2637">
          <cell r="A2637" t="str">
            <v>Staring Capital GP Partners SCA</v>
          </cell>
        </row>
        <row r="2638">
          <cell r="A2638" t="str">
            <v>Staring Capital GP Sarl</v>
          </cell>
        </row>
        <row r="2639">
          <cell r="A2639" t="str">
            <v>Starlight Headlease Ltd</v>
          </cell>
        </row>
        <row r="2640">
          <cell r="A2640" t="str">
            <v>Starlight Shoreditch Limited</v>
          </cell>
        </row>
        <row r="2641">
          <cell r="A2641" t="str">
            <v>Starlyst JVCo Lux Sarl (fka SOF-10 Starlight 15 GBP Sarl)</v>
          </cell>
        </row>
        <row r="2642">
          <cell r="A2642" t="str">
            <v>Starlyst Manchester Lux Sarl (ex SOF-10 Starlight 27 GBP sarl)</v>
          </cell>
        </row>
        <row r="2643">
          <cell r="A2643" t="str">
            <v>Starlyst UK Investments Lux Sarl (fka SOF-10 Starlight 16 GBP Sarl)</v>
          </cell>
        </row>
        <row r="2644">
          <cell r="A2644" t="str">
            <v>StarMeads I, LLC (fka StarTrans I, LLC)</v>
          </cell>
        </row>
        <row r="2645">
          <cell r="A2645" t="str">
            <v>Starmel Hotels JV , S.L. (fka ADVANCED INVERSIONES 2014, S.L.)</v>
          </cell>
        </row>
        <row r="2646">
          <cell r="A2646" t="str">
            <v>Starmel Hotels Op, S.L. (fka LEADER INVERSIONES 2014, S.L.)</v>
          </cell>
        </row>
        <row r="2647">
          <cell r="A2647" t="str">
            <v>StarPersOTO M Street Partners, LLC</v>
          </cell>
        </row>
        <row r="2648">
          <cell r="A2648" t="str">
            <v>Starpoint Brazil Holdings, LP</v>
          </cell>
        </row>
        <row r="2649">
          <cell r="A2649" t="str">
            <v>Starpoint Holdings (Lux) BRL Sarl</v>
          </cell>
        </row>
        <row r="2650">
          <cell r="A2650" t="str">
            <v>Starpoint Investments (Lux) BRL Sarl</v>
          </cell>
        </row>
        <row r="2651">
          <cell r="A2651" t="str">
            <v>STARSOUTH FUNDINGS, LLC</v>
          </cell>
        </row>
        <row r="2652">
          <cell r="A2652" t="str">
            <v>Starsouth Investments, LLC</v>
          </cell>
        </row>
        <row r="2653">
          <cell r="A2653" t="str">
            <v>StarTrans Devco, LLC</v>
          </cell>
        </row>
        <row r="2654">
          <cell r="A2654" t="str">
            <v>StarTrans I, Inc.</v>
          </cell>
        </row>
        <row r="2655">
          <cell r="A2655" t="str">
            <v>StarTrans IH, LLC</v>
          </cell>
        </row>
        <row r="2656">
          <cell r="A2656" t="str">
            <v>StarTrans II, LLC</v>
          </cell>
        </row>
        <row r="2657">
          <cell r="A2657" t="str">
            <v>StarTrans IO, LLC</v>
          </cell>
        </row>
        <row r="2658">
          <cell r="A2658" t="str">
            <v>Starwood - Santa Fe Valley Partners</v>
          </cell>
        </row>
        <row r="2659">
          <cell r="A2659" t="str">
            <v>Starwood Asset Management,</v>
          </cell>
        </row>
        <row r="2660">
          <cell r="A2660" t="str">
            <v>STARWOOD BFL HOLDINGS I, LP</v>
          </cell>
        </row>
        <row r="2661">
          <cell r="A2661" t="str">
            <v>STARWOOD BFL HOLDINGS II, LP</v>
          </cell>
        </row>
        <row r="2662">
          <cell r="A2662" t="str">
            <v>STARWOOD BRAZIL FUNDO DE INVESTIMENTO EM PARTICIPACOES</v>
          </cell>
        </row>
        <row r="2663">
          <cell r="A2663" t="str">
            <v>Starwood Capital 11 UK Holdco Limited</v>
          </cell>
        </row>
        <row r="2664">
          <cell r="A2664" t="str">
            <v>Starwood Capital 11 UK Investments Limited</v>
          </cell>
        </row>
        <row r="2665">
          <cell r="A2665" t="str">
            <v>Starwood Capital 11 UK Nominee Limited</v>
          </cell>
        </row>
        <row r="2666">
          <cell r="A2666" t="str">
            <v>Starwood Capital Asia Operation</v>
          </cell>
        </row>
        <row r="2667">
          <cell r="A2667" t="str">
            <v>Starwood Capital Do Brasil Participacoes</v>
          </cell>
        </row>
        <row r="2668">
          <cell r="A2668" t="str">
            <v>Starwood Capital Europe Advisors LLP</v>
          </cell>
        </row>
        <row r="2669">
          <cell r="A2669" t="str">
            <v>Starwood Capital Europe Limited</v>
          </cell>
        </row>
        <row r="2670">
          <cell r="A2670" t="str">
            <v>Starwood Capital Europe, LLC</v>
          </cell>
        </row>
        <row r="2671">
          <cell r="A2671" t="str">
            <v>STARWOOD CAPITAL GROUP BRAZIL CO-INVEST GP, LLC</v>
          </cell>
        </row>
        <row r="2672">
          <cell r="A2672" t="str">
            <v>Starwood Capital Group European Sarl</v>
          </cell>
        </row>
        <row r="2673">
          <cell r="A2673" t="str">
            <v>Starwood Capital Group Global II, LP</v>
          </cell>
        </row>
        <row r="2674">
          <cell r="A2674" t="str">
            <v>Starwood Capital Group Global II, LP - Carry</v>
          </cell>
        </row>
        <row r="2675">
          <cell r="A2675" t="str">
            <v>STARWOOD CAPITAL GROUP GLOBAL, LLC</v>
          </cell>
        </row>
        <row r="2676">
          <cell r="A2676" t="str">
            <v>Starwood Capital Group Global, LLC (Golf LP Portion)</v>
          </cell>
        </row>
        <row r="2677">
          <cell r="A2677" t="str">
            <v>Starwood Capital Group Global, LLC (VI LP Portion)</v>
          </cell>
        </row>
        <row r="2678">
          <cell r="A2678" t="str">
            <v>Starwood Capital Group Global, LLC (VII LP Portion)</v>
          </cell>
        </row>
        <row r="2679">
          <cell r="A2679" t="str">
            <v>Starwood Capital Group Global, LP</v>
          </cell>
        </row>
        <row r="2680">
          <cell r="A2680" t="str">
            <v>Starwood Capital Group Global, LP (MRV A LP Portion)</v>
          </cell>
        </row>
        <row r="2681">
          <cell r="A2681" t="str">
            <v>Starwood Capital Group Global, LP (MRV B LP Portion)</v>
          </cell>
        </row>
        <row r="2682">
          <cell r="A2682" t="str">
            <v>Starwood Capital Group Holdings Feeder, LP</v>
          </cell>
        </row>
        <row r="2683">
          <cell r="A2683" t="str">
            <v>Starwood Capital Group Holdings, LP</v>
          </cell>
        </row>
        <row r="2684">
          <cell r="A2684" t="str">
            <v>Starwood Capital Group Holdings GP, LLC</v>
          </cell>
        </row>
        <row r="2685">
          <cell r="A2685" t="str">
            <v>Starwood Capital Group I, LP</v>
          </cell>
        </row>
        <row r="2686">
          <cell r="A2686" t="str">
            <v>Starwood Capital Group Management II</v>
          </cell>
        </row>
        <row r="2687">
          <cell r="A2687" t="str">
            <v>Starwood Capital Group Management III</v>
          </cell>
        </row>
        <row r="2688">
          <cell r="A2688" t="str">
            <v>Starwood Capital Group Management, LLC</v>
          </cell>
        </row>
        <row r="2689">
          <cell r="A2689" t="str">
            <v>Starwood Capital Group, GP, Corp</v>
          </cell>
        </row>
        <row r="2690">
          <cell r="A2690" t="str">
            <v>Starwood Capital Group, LLC</v>
          </cell>
        </row>
        <row r="2691">
          <cell r="A2691" t="str">
            <v>Starwood Capital Hospitality Fund I-1 Investment, Inc.</v>
          </cell>
        </row>
        <row r="2692">
          <cell r="A2692" t="str">
            <v>Starwood Capital Hospitality Fund I-1, LP</v>
          </cell>
        </row>
        <row r="2693">
          <cell r="A2693" t="str">
            <v>STARWOOD CAPITAL HOSPITALITY FUND I-2, LP</v>
          </cell>
        </row>
        <row r="2694">
          <cell r="A2694" t="str">
            <v>Starwood Capital Hospitality Fund I-3, LP</v>
          </cell>
        </row>
        <row r="2695">
          <cell r="A2695" t="str">
            <v>Starwood Capital Hospitality Fund II Global, LP</v>
          </cell>
        </row>
        <row r="2696">
          <cell r="A2696" t="str">
            <v>Starwood Capital Hospitality Fund II International, LP</v>
          </cell>
        </row>
        <row r="2697">
          <cell r="A2697" t="str">
            <v>Starwood Capital Hospitality Fund II Investment Inc.</v>
          </cell>
        </row>
        <row r="2698">
          <cell r="A2698" t="str">
            <v>Starwood Capital Hospitality Fund II US, LP</v>
          </cell>
        </row>
        <row r="2699">
          <cell r="A2699" t="str">
            <v>Starwood Capital Hospitality Fund II-J Investor, Inc.</v>
          </cell>
        </row>
        <row r="2700">
          <cell r="A2700" t="str">
            <v>Starwood Capital Hotel Brand GP, LLC</v>
          </cell>
        </row>
        <row r="2701">
          <cell r="A2701" t="str">
            <v>Starwood Capital India Advisors</v>
          </cell>
        </row>
        <row r="2702">
          <cell r="A2702" t="str">
            <v>Starwood Capital India Advisors Private Limited</v>
          </cell>
        </row>
        <row r="2703">
          <cell r="A2703" t="str">
            <v>Starwood Capital Japan Operation</v>
          </cell>
        </row>
        <row r="2704">
          <cell r="A2704" t="str">
            <v>Starwood Capital Operations</v>
          </cell>
        </row>
        <row r="2705">
          <cell r="A2705" t="str">
            <v>Starwood Capital UK Sarl</v>
          </cell>
        </row>
        <row r="2706">
          <cell r="A2706" t="str">
            <v>Starwood Capital, LLC</v>
          </cell>
        </row>
        <row r="2707">
          <cell r="A2707" t="str">
            <v>Starwood Caxias Central Park Investimentos e Participacoes Ltda</v>
          </cell>
        </row>
        <row r="2708">
          <cell r="A2708" t="str">
            <v>Starwood Construction Management, LLC</v>
          </cell>
        </row>
        <row r="2709">
          <cell r="A2709" t="str">
            <v>Starwood CPG Operations, LLC</v>
          </cell>
        </row>
        <row r="2710">
          <cell r="A2710" t="str">
            <v>Starwood Debt Fund II, LP</v>
          </cell>
        </row>
        <row r="2711">
          <cell r="A2711" t="str">
            <v>Starwood Debt Fund II-U, L.P.</v>
          </cell>
        </row>
        <row r="2712">
          <cell r="A2712" t="str">
            <v>Starwood Debt Fund II-U, LP</v>
          </cell>
        </row>
        <row r="2713">
          <cell r="A2713" t="str">
            <v>Starwood Debt II Management, LP</v>
          </cell>
        </row>
        <row r="2714">
          <cell r="A2714" t="str">
            <v>Starwood Development</v>
          </cell>
        </row>
        <row r="2715">
          <cell r="A2715" t="str">
            <v>Starwood Distressed Opportunity Fund IX Global, LP</v>
          </cell>
        </row>
        <row r="2716">
          <cell r="A2716" t="str">
            <v>Starwood Distressed Opportunity Fund IX-1 International, LP</v>
          </cell>
        </row>
        <row r="2717">
          <cell r="A2717" t="str">
            <v>Starwood Distressed Opportunity Fund IX-1 U.S., LP</v>
          </cell>
        </row>
        <row r="2718">
          <cell r="A2718" t="str">
            <v>Starwood Embu das Artes Empreendimentos Imobiliarios SPE Ltda</v>
          </cell>
        </row>
        <row r="2719">
          <cell r="A2719" t="str">
            <v>Starwood Energy Fixed Income I, LLC</v>
          </cell>
        </row>
        <row r="2720">
          <cell r="A2720" t="str">
            <v>Starwood Energy GREC Investments, LLC</v>
          </cell>
        </row>
        <row r="2721">
          <cell r="A2721" t="str">
            <v>Starwood Energy Group Global, LLC</v>
          </cell>
        </row>
        <row r="2722">
          <cell r="A2722" t="str">
            <v>Starwood Energy Hudson Investors, LP</v>
          </cell>
        </row>
        <row r="2723">
          <cell r="A2723" t="str">
            <v>Starwood Energy Infrastructure Co-Invest Fund, LP</v>
          </cell>
        </row>
        <row r="2724">
          <cell r="A2724" t="str">
            <v>Starwood Energy Infrastructure Fund, LP</v>
          </cell>
        </row>
        <row r="2725">
          <cell r="A2725" t="str">
            <v>STARWOOD ENERGY INFRASTRUCTURE FUND II CANADA, LP</v>
          </cell>
        </row>
        <row r="2726">
          <cell r="A2726" t="str">
            <v>STARWOOD ENERGY INFRASTRUCTURE FUND II GLOBAL, LP</v>
          </cell>
        </row>
        <row r="2727">
          <cell r="A2727" t="str">
            <v>STARWOOD ENERGY INFRASTRUCTURE FUND II INT'L, LP</v>
          </cell>
        </row>
        <row r="2728">
          <cell r="A2728" t="str">
            <v>STARWOOD ENERGY INFRASTRUCTURE FUND II INVESTOR, LLC</v>
          </cell>
        </row>
        <row r="2729">
          <cell r="A2729" t="str">
            <v>STARWOOD ENERGY INFRASTRUCTURE FUND II TE, LP</v>
          </cell>
        </row>
        <row r="2730">
          <cell r="A2730" t="str">
            <v>STARWOOD ENERGY INFRASTRUCTURE FUND II US ALTERNATIVE, LP</v>
          </cell>
        </row>
        <row r="2731">
          <cell r="A2731" t="str">
            <v>STARWOOD ENERGY INFRASTRUCTURE FUND II US, LP</v>
          </cell>
        </row>
        <row r="2732">
          <cell r="A2732" t="str">
            <v>Starwood Energy Infrastructure Fund III Global, L.P.</v>
          </cell>
        </row>
        <row r="2733">
          <cell r="A2733" t="str">
            <v>Starwood Energy Infrastructure Fund III International-C Investor, LP</v>
          </cell>
        </row>
        <row r="2734">
          <cell r="A2734" t="str">
            <v>Starwood Energy Infrastructure Fund III International-C, L.P.</v>
          </cell>
        </row>
        <row r="2735">
          <cell r="A2735" t="str">
            <v>Starwood Energy Infrastructure Fund III International-I Investor, LP</v>
          </cell>
        </row>
        <row r="2736">
          <cell r="A2736" t="str">
            <v>Starwood Energy Infrastructure Fund III International-I, L.P.</v>
          </cell>
        </row>
        <row r="2737">
          <cell r="A2737" t="str">
            <v>Starwood Energy Infrastructure Fund III U.S. AIV, L.P.</v>
          </cell>
        </row>
        <row r="2738">
          <cell r="A2738" t="str">
            <v>Starwood Energy Infrastructure Fund III U.S., L.P.</v>
          </cell>
        </row>
        <row r="2739">
          <cell r="A2739" t="str">
            <v>Starwood Energy Infrastructure Fund III US AIV Investor, LP</v>
          </cell>
        </row>
        <row r="2740">
          <cell r="A2740" t="str">
            <v>Starwood Energy Infrastructure Fund III US Investor, LP</v>
          </cell>
        </row>
        <row r="2741">
          <cell r="A2741" t="str">
            <v>Starwood Energy Investors III, LLC</v>
          </cell>
        </row>
        <row r="2742">
          <cell r="A2742" t="str">
            <v>Starwood Energy Investors IV, LLC</v>
          </cell>
        </row>
        <row r="2743">
          <cell r="A2743" t="str">
            <v>Starwood Energy Investors, LLC</v>
          </cell>
        </row>
        <row r="2744">
          <cell r="A2744" t="str">
            <v>Starwood Energy Management, LLC</v>
          </cell>
        </row>
        <row r="2745">
          <cell r="A2745" t="str">
            <v>Starwood Energy SSM Holdings Sarl</v>
          </cell>
        </row>
        <row r="2746">
          <cell r="A2746" t="str">
            <v>Starwood Energy SSM Investments Sarl</v>
          </cell>
        </row>
        <row r="2747">
          <cell r="A2747" t="str">
            <v>Starwood F&amp;S LLC</v>
          </cell>
        </row>
        <row r="2748">
          <cell r="A2748" t="str">
            <v>Starwood FE Holdings, LLC</v>
          </cell>
        </row>
        <row r="2749">
          <cell r="A2749" t="str">
            <v>Starwood Funds GP, LLC</v>
          </cell>
        </row>
        <row r="2750">
          <cell r="A2750" t="str">
            <v>Starwood Germany Sarl</v>
          </cell>
        </row>
        <row r="2751">
          <cell r="A2751" t="str">
            <v>Starwood Global Opportunity Fund VI-A, LP</v>
          </cell>
        </row>
        <row r="2752">
          <cell r="A2752" t="str">
            <v>Starwood Global Opportunity Fund VI-B, LP</v>
          </cell>
        </row>
        <row r="2753">
          <cell r="A2753" t="str">
            <v>Starwood Global Opportunity Fund VII-A, LP</v>
          </cell>
        </row>
        <row r="2754">
          <cell r="A2754" t="str">
            <v>Starwood Global Opportunity Fund VII-B, LP</v>
          </cell>
        </row>
        <row r="2755">
          <cell r="A2755" t="str">
            <v>STARWOOD GLOBAL OPPORTUNITY FUND VIII, LP</v>
          </cell>
        </row>
        <row r="2756">
          <cell r="A2756" t="str">
            <v>STARWOOD GLOBAL OPPORTUNITY FUND VIII-J, LP</v>
          </cell>
        </row>
        <row r="2757">
          <cell r="A2757" t="str">
            <v>Starwood Hacienda SCA</v>
          </cell>
        </row>
        <row r="2758">
          <cell r="A2758" t="str">
            <v>Starwood Hacienda, LLC</v>
          </cell>
        </row>
        <row r="2759">
          <cell r="A2759" t="str">
            <v>Starwood Headquarters, LLC</v>
          </cell>
        </row>
        <row r="2760">
          <cell r="A2760" t="str">
            <v>Starwood Hosp Asset Management, LLC</v>
          </cell>
        </row>
        <row r="2761">
          <cell r="A2761" t="str">
            <v>Starwood India I, LLC</v>
          </cell>
        </row>
        <row r="2762">
          <cell r="A2762" t="str">
            <v>Starwood India II LLC</v>
          </cell>
        </row>
        <row r="2763">
          <cell r="A2763" t="str">
            <v>Starwood Infrastructure, LLC</v>
          </cell>
        </row>
        <row r="2764">
          <cell r="A2764" t="str">
            <v>Starwood Int'l Opportunity Fund IX Investor L.P.</v>
          </cell>
        </row>
        <row r="2765">
          <cell r="A2765" t="str">
            <v>Starwood International Opportunity Fund VI-F</v>
          </cell>
        </row>
        <row r="2766">
          <cell r="A2766" t="str">
            <v>Starwood International Opportunity Fund VII-E, LP</v>
          </cell>
        </row>
        <row r="2767">
          <cell r="A2767" t="str">
            <v>Starwood International Opportunity Fund VII-FE, LP</v>
          </cell>
        </row>
        <row r="2768">
          <cell r="A2768" t="str">
            <v>STARWOOD INTERNATIONAL OPPORTUNITY FUND VIII-1, LP</v>
          </cell>
        </row>
        <row r="2769">
          <cell r="A2769" t="str">
            <v>STARWOOD INTERNATIONAL OPPORTUNITY FUND VIII-2, LP</v>
          </cell>
        </row>
        <row r="2770">
          <cell r="A2770" t="str">
            <v>Starwood International Opportunity Fund X Investor LP</v>
          </cell>
        </row>
        <row r="2771">
          <cell r="A2771" t="str">
            <v>Starwood International Opportunity Fund X Investor-MSK L.P.</v>
          </cell>
        </row>
        <row r="2772">
          <cell r="A2772" t="str">
            <v>Starwood International Opportunity Fund X Investor-U L.P.</v>
          </cell>
        </row>
        <row r="2773">
          <cell r="A2773" t="str">
            <v>Starwood IX Management L.P.</v>
          </cell>
        </row>
        <row r="2774">
          <cell r="A2774" t="str">
            <v>Starwood IX Management L.P. - Carry</v>
          </cell>
        </row>
        <row r="2775">
          <cell r="A2775" t="str">
            <v>Starwood Kolkata Holdings, LLC</v>
          </cell>
        </row>
        <row r="2776">
          <cell r="A2776" t="str">
            <v>Starwood Land Company, LLC</v>
          </cell>
        </row>
        <row r="2777">
          <cell r="A2777" t="str">
            <v>Starwood Land Ventures II, LP</v>
          </cell>
        </row>
        <row r="2778">
          <cell r="A2778" t="str">
            <v>STARWOOD LAND VENTURES, LLC</v>
          </cell>
        </row>
        <row r="2779">
          <cell r="A2779" t="str">
            <v>Starwood NSE Holdings, LLC</v>
          </cell>
        </row>
        <row r="2780">
          <cell r="A2780" t="str">
            <v>Starwood NNE Co-Invest, LLC</v>
          </cell>
        </row>
        <row r="2781">
          <cell r="A2781" t="str">
            <v>Starwood Oil &amp; Gas Group Global LP</v>
          </cell>
        </row>
        <row r="2782">
          <cell r="A2782" t="str">
            <v>Starwood Oil &amp; Gas Management Global LLC</v>
          </cell>
        </row>
        <row r="2783">
          <cell r="A2783" t="str">
            <v>Starwood Opportunity Fund IV, LP</v>
          </cell>
        </row>
        <row r="2784">
          <cell r="A2784" t="str">
            <v>Starwood Opportunity Fund V, LP</v>
          </cell>
        </row>
        <row r="2785">
          <cell r="A2785" t="str">
            <v>Starwood Opportunity Fund X Global, LP</v>
          </cell>
        </row>
        <row r="2786">
          <cell r="A2786" t="str">
            <v>Starwood Opportunity Fund X International, LP</v>
          </cell>
        </row>
        <row r="2787">
          <cell r="A2787" t="str">
            <v>Starwood Opportunity Fund X Investors GP, LLC</v>
          </cell>
        </row>
        <row r="2788">
          <cell r="A2788" t="str">
            <v>Starwood Opportunity Fund X U.S., LP</v>
          </cell>
        </row>
        <row r="2789">
          <cell r="A2789" t="str">
            <v>Starwood Opportunity Fund XI Global, L.P.</v>
          </cell>
        </row>
        <row r="2790">
          <cell r="A2790" t="str">
            <v>Starwood Opportunity Fund XI Investor KP, L.P.</v>
          </cell>
        </row>
        <row r="2791">
          <cell r="A2791" t="str">
            <v>Starwood Opportunity Fund XI International, SCSp</v>
          </cell>
        </row>
        <row r="2792">
          <cell r="A2792" t="str">
            <v>Starwood Opportunity Fund XI Investor KS, L.P.</v>
          </cell>
        </row>
        <row r="2793">
          <cell r="A2793" t="str">
            <v>Starwood Opportunity Fund XI Investor KT, L.P.</v>
          </cell>
        </row>
        <row r="2794">
          <cell r="A2794" t="str">
            <v>Starwood Opportunity Fund XI Investor U.S. Institutional MAR, L.P.</v>
          </cell>
        </row>
        <row r="2795">
          <cell r="A2795" t="str">
            <v>Starwood Opportunity Fund XI Investor U.S. Institutional NRE, L.P.</v>
          </cell>
        </row>
        <row r="2796">
          <cell r="A2796" t="str">
            <v>Starwood Opportunity Fund XI Investor U.S. Private, L.P.</v>
          </cell>
        </row>
        <row r="2797">
          <cell r="A2797" t="str">
            <v>Starwood Opportunity Fund XI Investors GP, LLC</v>
          </cell>
        </row>
        <row r="2798">
          <cell r="A2798" t="str">
            <v>Starwood Opportunity Fund XI U.S. Institutional MAR (CF), L.P.</v>
          </cell>
        </row>
        <row r="2799">
          <cell r="A2799" t="str">
            <v xml:space="preserve">Starwood Opportunity Fund XI U.S. Institutional MAR, L.P. </v>
          </cell>
        </row>
        <row r="2800">
          <cell r="A2800" t="str">
            <v>Starwood Opportunity Fund XI U.S. Institutional NRE, L.P.</v>
          </cell>
        </row>
        <row r="2801">
          <cell r="A2801" t="str">
            <v>Starwood Opportunity Fund XI U.S. Institutional SAR, L.P.</v>
          </cell>
        </row>
        <row r="2802">
          <cell r="A2802" t="str">
            <v>Starwood Opportunity Fund XI Investor KA, L.P.</v>
          </cell>
        </row>
        <row r="2803">
          <cell r="A2803" t="str">
            <v>Starwood Opportunity Fund XI U.S. Private NRE, L.P</v>
          </cell>
        </row>
        <row r="2804">
          <cell r="A2804" t="str">
            <v>Starwood Opportunity Fund XI U.S. Private SAR, L.P.</v>
          </cell>
        </row>
        <row r="2805">
          <cell r="A2805" t="str">
            <v>STARWOOD OPPORTUNTIY FUND VIII-J, LP</v>
          </cell>
        </row>
        <row r="2806">
          <cell r="A2806" t="str">
            <v>Starwood PMH, LLC</v>
          </cell>
        </row>
        <row r="2807">
          <cell r="A2807" t="str">
            <v>Starwood Power Midway, LLC</v>
          </cell>
        </row>
        <row r="2808">
          <cell r="A2808" t="str">
            <v>Starwood PPC Holdings, LLC</v>
          </cell>
        </row>
        <row r="2809">
          <cell r="A2809" t="str">
            <v>Starwood Real Estate Securities Canada</v>
          </cell>
        </row>
        <row r="2810">
          <cell r="A2810" t="str">
            <v>Starwood Real Estate Securities Corp</v>
          </cell>
        </row>
        <row r="2811">
          <cell r="A2811" t="str">
            <v>Starwood Real Estate Securities Holdings</v>
          </cell>
        </row>
        <row r="2812">
          <cell r="A2812" t="str">
            <v>Starwood Real Estate Securities, LLC</v>
          </cell>
        </row>
        <row r="2813">
          <cell r="A2813" t="str">
            <v>Starwood Retail Partners, LLC</v>
          </cell>
        </row>
        <row r="2814">
          <cell r="A2814" t="str">
            <v>Starwood Retail Properties (SRP) GP Entity</v>
          </cell>
        </row>
        <row r="2815">
          <cell r="A2815" t="str">
            <v>Starwood Solar IV, LLC</v>
          </cell>
        </row>
        <row r="2816">
          <cell r="A2816" t="str">
            <v>Starwood Solar V, LLC</v>
          </cell>
        </row>
        <row r="2817">
          <cell r="A2817" t="str">
            <v>Starwood U.S. Opportunity Fund IX Investor L.P.</v>
          </cell>
        </row>
        <row r="2818">
          <cell r="A2818" t="str">
            <v>Starwood U.S. Opportunity Fund VI-D, LP</v>
          </cell>
        </row>
        <row r="2819">
          <cell r="A2819" t="str">
            <v>Starwood U.S. Opportunity Fund X Investor LP</v>
          </cell>
        </row>
        <row r="2820">
          <cell r="A2820" t="str">
            <v>Starwood UK Operations LTD (3suko)</v>
          </cell>
        </row>
        <row r="2821">
          <cell r="A2821" t="str">
            <v>Starwood US Opportunity Fund VII-D Investments, Inc.</v>
          </cell>
        </row>
        <row r="2822">
          <cell r="A2822" t="str">
            <v>Starwood US Opportunity Fund VII-D, LP</v>
          </cell>
        </row>
        <row r="2823">
          <cell r="A2823" t="str">
            <v>Starwood US Opportunity Fund VII-D2, LP</v>
          </cell>
        </row>
        <row r="2824">
          <cell r="A2824" t="str">
            <v>STARWOOD US OPPORTUNITY FUND VIII-1 INVESTMENT INC</v>
          </cell>
        </row>
        <row r="2825">
          <cell r="A2825" t="str">
            <v>STARWOOD US OPPORTUNITY FUND VIII-1, LP</v>
          </cell>
        </row>
        <row r="2826">
          <cell r="A2826" t="str">
            <v>STARWOOD US OPPORTUNITY FUND VIII-J INVESTOR, LP</v>
          </cell>
        </row>
        <row r="2827">
          <cell r="A2827" t="str">
            <v>STARWOOD US OPPORTUNITY FUND VIII-J, LP</v>
          </cell>
        </row>
        <row r="2828">
          <cell r="A2828" t="str">
            <v>Starwood Value Add Fund, LP</v>
          </cell>
        </row>
        <row r="2829">
          <cell r="A2829" t="str">
            <v>Starwood Value Add Fund Management GP, LLC</v>
          </cell>
        </row>
        <row r="2830">
          <cell r="A2830" t="str">
            <v>Starwood Value Add Fund Management LP</v>
          </cell>
        </row>
        <row r="2831">
          <cell r="A2831" t="str">
            <v>Starwood Washington GP, LLC</v>
          </cell>
        </row>
        <row r="2832">
          <cell r="A2832" t="str">
            <v>Starwood Worcestor Holdings LLC</v>
          </cell>
        </row>
        <row r="2833">
          <cell r="A2833" t="str">
            <v>Starwood Worcestor LLC</v>
          </cell>
        </row>
        <row r="2834">
          <cell r="A2834" t="str">
            <v>Starwood X Management, L.P.</v>
          </cell>
        </row>
        <row r="2835">
          <cell r="A2835" t="str">
            <v>Starwood X Management, L.P. - Carry</v>
          </cell>
        </row>
        <row r="2836">
          <cell r="A2836" t="str">
            <v>Starwood X Management, L.P. - Waiver</v>
          </cell>
        </row>
        <row r="2837">
          <cell r="A2837" t="str">
            <v>Starwood XI Management GP, LLC</v>
          </cell>
        </row>
        <row r="2838">
          <cell r="A2838" t="str">
            <v>Starwood XI Management Holdings GP, LLC</v>
          </cell>
        </row>
        <row r="2839">
          <cell r="A2839" t="str">
            <v>Starwood XI Management, LP</v>
          </cell>
        </row>
        <row r="2840">
          <cell r="A2840" t="str">
            <v>STARWOOD/ GOLF TARGETED FUND I, L.P.</v>
          </cell>
        </row>
        <row r="2841">
          <cell r="A2841" t="str">
            <v>State of Oregon, by and through Oregon Investment Council on behalf of the Oregon Public Employees</v>
          </cell>
        </row>
        <row r="2842">
          <cell r="A2842" t="str">
            <v>STB Advisors, LLC</v>
          </cell>
        </row>
        <row r="2843">
          <cell r="A2843" t="str">
            <v>STEEPLE GLENN</v>
          </cell>
        </row>
        <row r="2844">
          <cell r="A2844" t="str">
            <v>STEM-JBMDL Holdings 1, LLC</v>
          </cell>
        </row>
        <row r="2845">
          <cell r="A2845" t="str">
            <v>STEM-JBMDL Holdings 2, LLC</v>
          </cell>
        </row>
        <row r="2846">
          <cell r="A2846" t="str">
            <v>STEM-JBMDL Holdings 3, LLC</v>
          </cell>
        </row>
        <row r="2847">
          <cell r="A2847" t="str">
            <v>Stillwater</v>
          </cell>
        </row>
        <row r="2848">
          <cell r="A2848" t="str">
            <v>STK 53rd Street Investors, LLC</v>
          </cell>
        </row>
        <row r="2849">
          <cell r="A2849" t="str">
            <v>Stone Ridge</v>
          </cell>
        </row>
        <row r="2850">
          <cell r="A2850" t="str">
            <v>Stoneridge Cornell, L.P.</v>
          </cell>
        </row>
        <row r="2851">
          <cell r="A2851" t="str">
            <v>Storage Finance Holdings, LLC</v>
          </cell>
        </row>
        <row r="2852">
          <cell r="A2852" t="str">
            <v>Storage Finance, LLC</v>
          </cell>
        </row>
        <row r="2853">
          <cell r="A2853" t="str">
            <v>Streetham Investments sp zoo</v>
          </cell>
        </row>
        <row r="2854">
          <cell r="A2854" t="str">
            <v>Summer's Point</v>
          </cell>
        </row>
        <row r="2855">
          <cell r="A2855" t="str">
            <v>Summit Investments I, LLC</v>
          </cell>
        </row>
        <row r="2856">
          <cell r="A2856" t="str">
            <v>SUPERIOR WOOD</v>
          </cell>
        </row>
        <row r="2857">
          <cell r="A2857" t="str">
            <v>Surrey Oaks</v>
          </cell>
        </row>
        <row r="2858">
          <cell r="A2858" t="str">
            <v>SVAF Diamond Holdco GmbH</v>
          </cell>
        </row>
        <row r="2859">
          <cell r="A2859" t="str">
            <v>SVAF Lux MasterCo Sarl</v>
          </cell>
        </row>
        <row r="2860">
          <cell r="A2860" t="str">
            <v>SVAF Vincent Holdings Lux Sarl</v>
          </cell>
        </row>
        <row r="2861">
          <cell r="A2861" t="str">
            <v>SVAF Vincent PropCo Lux Sarl</v>
          </cell>
        </row>
        <row r="2862">
          <cell r="A2862" t="str">
            <v xml:space="preserve">SVT  2400 Perimeter Park Drive, LP </v>
          </cell>
        </row>
        <row r="2863">
          <cell r="A2863" t="str">
            <v xml:space="preserve">SVT  635-645 Maryville Centre, LP </v>
          </cell>
        </row>
        <row r="2864">
          <cell r="A2864" t="str">
            <v xml:space="preserve">SVT  Creekside Crossing, LP </v>
          </cell>
        </row>
        <row r="2865">
          <cell r="A2865" t="str">
            <v xml:space="preserve">SVT 100 Regency Forest Drive, LP </v>
          </cell>
        </row>
        <row r="2866">
          <cell r="A2866" t="str">
            <v xml:space="preserve">SVT 1100 Perimeter Park, LP </v>
          </cell>
        </row>
        <row r="2867">
          <cell r="A2867" t="str">
            <v xml:space="preserve">SVT 13736 Riverport Drive, LP </v>
          </cell>
        </row>
        <row r="2868">
          <cell r="A2868" t="str">
            <v xml:space="preserve">SVT 13900 Riverport Drive, LP  </v>
          </cell>
        </row>
        <row r="2869">
          <cell r="A2869" t="str">
            <v xml:space="preserve">SVT 1500 Perimeter Park Drive, LP </v>
          </cell>
        </row>
        <row r="2870">
          <cell r="A2870" t="str">
            <v xml:space="preserve">SVT 1600 Perimeter Park Drive, LP </v>
          </cell>
        </row>
        <row r="2871">
          <cell r="A2871" t="str">
            <v xml:space="preserve">SVT 1700 Perimeter Park Drive, LP </v>
          </cell>
        </row>
        <row r="2872">
          <cell r="A2872" t="str">
            <v xml:space="preserve">SVT 1800 Perimeter Park Drive, LP </v>
          </cell>
        </row>
        <row r="2873">
          <cell r="A2873" t="str">
            <v xml:space="preserve">SVT 200 Regency Forest Drive, LP </v>
          </cell>
        </row>
        <row r="2874">
          <cell r="A2874" t="str">
            <v xml:space="preserve">SVT 2000 Perimeter Park Drive, LP  </v>
          </cell>
        </row>
        <row r="2875">
          <cell r="A2875" t="str">
            <v xml:space="preserve">SVT 2250 Perimeter Park Drive, LP  </v>
          </cell>
        </row>
        <row r="2876">
          <cell r="A2876" t="str">
            <v xml:space="preserve">SVT 2450 Perimeter Park Drive, LP </v>
          </cell>
        </row>
        <row r="2877">
          <cell r="A2877" t="str">
            <v xml:space="preserve">SVT 3300 Pointe 70, LP  </v>
          </cell>
        </row>
        <row r="2878">
          <cell r="A2878" t="str">
            <v xml:space="preserve">SVT 3800 Paramount Parkway, LP  </v>
          </cell>
        </row>
        <row r="2879">
          <cell r="A2879" t="str">
            <v xml:space="preserve">SVT 507 Airport Blvd, LP </v>
          </cell>
        </row>
        <row r="2880">
          <cell r="A2880" t="str">
            <v xml:space="preserve">SVT 5151 McCrimmon Pkwy, LP </v>
          </cell>
        </row>
        <row r="2881">
          <cell r="A2881" t="str">
            <v xml:space="preserve">SVT 520 Maryville Centre, LP  </v>
          </cell>
        </row>
        <row r="2882">
          <cell r="A2882" t="str">
            <v xml:space="preserve">SVT 5200 Paramount, LP </v>
          </cell>
        </row>
        <row r="2883">
          <cell r="A2883" t="str">
            <v xml:space="preserve">SVT 5221 East Paramount Pkwy, LP </v>
          </cell>
        </row>
        <row r="2884">
          <cell r="A2884" t="str">
            <v xml:space="preserve">SVT 530 Maryville Centre, LP </v>
          </cell>
        </row>
        <row r="2885">
          <cell r="A2885" t="str">
            <v xml:space="preserve">SVT 540 Maryville Centre, LP </v>
          </cell>
        </row>
        <row r="2886">
          <cell r="A2886" t="str">
            <v xml:space="preserve">SVT 550 Maryville Centre, LP </v>
          </cell>
        </row>
        <row r="2887">
          <cell r="A2887" t="str">
            <v xml:space="preserve">SVT 625 Maryville Centre, LP </v>
          </cell>
        </row>
        <row r="2888">
          <cell r="A2888" t="str">
            <v xml:space="preserve">SVT 655 Maryville Centre, LP </v>
          </cell>
        </row>
        <row r="2889">
          <cell r="A2889" t="str">
            <v xml:space="preserve">SVT Aspen Corporate Center 100, LP </v>
          </cell>
        </row>
        <row r="2890">
          <cell r="A2890" t="str">
            <v xml:space="preserve">SVT Aspen Corporate Center 200, LP </v>
          </cell>
        </row>
        <row r="2891">
          <cell r="A2891" t="str">
            <v xml:space="preserve">SVT Aspen Corporate Center 300, LP  </v>
          </cell>
        </row>
        <row r="2892">
          <cell r="A2892" t="str">
            <v xml:space="preserve">SVT Aspen Corporate Center 400, LP </v>
          </cell>
        </row>
        <row r="2893">
          <cell r="A2893" t="str">
            <v xml:space="preserve">SVT Aspen Grove  Flex Center, LP </v>
          </cell>
        </row>
        <row r="2894">
          <cell r="A2894" t="str">
            <v xml:space="preserve">SVT Aspen Grove Office Center I, LP </v>
          </cell>
        </row>
        <row r="2895">
          <cell r="A2895" t="str">
            <v xml:space="preserve">SVT Aspen Grove Office Center II, LP </v>
          </cell>
        </row>
        <row r="2896">
          <cell r="A2896" t="str">
            <v xml:space="preserve">SVT Carrington Mill Blvd, LP  </v>
          </cell>
        </row>
        <row r="2897">
          <cell r="A2897" t="str">
            <v xml:space="preserve">SVT Crabtree Overlook, LP </v>
          </cell>
        </row>
        <row r="2898">
          <cell r="A2898" t="str">
            <v xml:space="preserve">SVT Crossroads Business Park I, LP </v>
          </cell>
        </row>
        <row r="2899">
          <cell r="A2899" t="str">
            <v xml:space="preserve">SVT Crossroads Business Park II, LP </v>
          </cell>
        </row>
        <row r="2900">
          <cell r="A2900" t="str">
            <v xml:space="preserve">SVT Crossroads Business Park III, LP </v>
          </cell>
        </row>
        <row r="2901">
          <cell r="A2901" t="str">
            <v xml:space="preserve">SVT Crossroads Business Park IV, LP </v>
          </cell>
        </row>
        <row r="2902">
          <cell r="A2902" t="str">
            <v xml:space="preserve">SVT Crossroads Pond, LP </v>
          </cell>
        </row>
        <row r="2903">
          <cell r="A2903" t="str">
            <v xml:space="preserve">SVT Land and Development GP, LLC </v>
          </cell>
        </row>
        <row r="2904">
          <cell r="A2904" t="str">
            <v xml:space="preserve">SVT Lenovo BTS I, LP </v>
          </cell>
        </row>
        <row r="2905">
          <cell r="A2905" t="str">
            <v xml:space="preserve">SVT Lenovo BTS II, LP  </v>
          </cell>
        </row>
        <row r="2906">
          <cell r="A2906" t="str">
            <v xml:space="preserve">SVT Mezz Owner GP, LLC </v>
          </cell>
        </row>
        <row r="2907">
          <cell r="A2907" t="str">
            <v xml:space="preserve">SVT Mezz Owner Two GP, LLC  </v>
          </cell>
        </row>
        <row r="2908">
          <cell r="A2908" t="str">
            <v xml:space="preserve">SVT Mezz Owner Two, LP </v>
          </cell>
        </row>
        <row r="2909">
          <cell r="A2909" t="str">
            <v xml:space="preserve">SVT Mezz Owner, LP  </v>
          </cell>
        </row>
        <row r="2910">
          <cell r="A2910" t="str">
            <v xml:space="preserve">SVT Owner GP, LLC </v>
          </cell>
        </row>
        <row r="2911">
          <cell r="A2911" t="str">
            <v xml:space="preserve">SVT Paramount Parkway, LP  </v>
          </cell>
        </row>
        <row r="2912">
          <cell r="A2912" t="str">
            <v xml:space="preserve">SVT Park Central Business Park I, LP  </v>
          </cell>
        </row>
        <row r="2913">
          <cell r="A2913" t="str">
            <v xml:space="preserve">SVT Perimeter Four, LP </v>
          </cell>
        </row>
        <row r="2914">
          <cell r="A2914" t="str">
            <v xml:space="preserve">SVT Perimeter One, LP  </v>
          </cell>
        </row>
        <row r="2915">
          <cell r="A2915" t="str">
            <v xml:space="preserve">SVT Perimeter Park Area, LP  </v>
          </cell>
        </row>
        <row r="2916">
          <cell r="A2916" t="str">
            <v xml:space="preserve">SVT Perimeter Park Drive, LP </v>
          </cell>
        </row>
        <row r="2917">
          <cell r="A2917" t="str">
            <v>SVT Perimeter Six, LP</v>
          </cell>
        </row>
        <row r="2918">
          <cell r="A2918" t="str">
            <v xml:space="preserve">SVT Perimeter Three, LP  </v>
          </cell>
        </row>
        <row r="2919">
          <cell r="A2919" t="str">
            <v xml:space="preserve">SVT Perimeter Two, LP  </v>
          </cell>
        </row>
        <row r="2920">
          <cell r="A2920" t="str">
            <v xml:space="preserve">SVT Regency Creek Land, LP  </v>
          </cell>
        </row>
        <row r="2921">
          <cell r="A2921" t="str">
            <v xml:space="preserve">SVT Rider Trail, LP </v>
          </cell>
        </row>
        <row r="2922">
          <cell r="A2922" t="str">
            <v xml:space="preserve">SVT Sawgrass Building A, LP </v>
          </cell>
        </row>
        <row r="2923">
          <cell r="A2923" t="str">
            <v xml:space="preserve">SVT Sawgrass Building B, LP </v>
          </cell>
        </row>
        <row r="2924">
          <cell r="A2924" t="str">
            <v xml:space="preserve">SVT Sawgrass Land, LP </v>
          </cell>
        </row>
        <row r="2925">
          <cell r="A2925" t="str">
            <v xml:space="preserve">SVT Sawgrass Point I, LP </v>
          </cell>
        </row>
        <row r="2926">
          <cell r="A2926" t="str">
            <v xml:space="preserve">SVT Sawgrass Point II, LP </v>
          </cell>
        </row>
        <row r="2927">
          <cell r="A2927" t="str">
            <v xml:space="preserve">SVT SF Owner GP, LLC </v>
          </cell>
        </row>
        <row r="2928">
          <cell r="A2928" t="str">
            <v>SVT Ventures, L.P</v>
          </cell>
        </row>
        <row r="2929">
          <cell r="A2929" t="str">
            <v xml:space="preserve">SVT Westmark, LP  </v>
          </cell>
        </row>
        <row r="2930">
          <cell r="A2930" t="str">
            <v xml:space="preserve">SVT Westview Place, LP </v>
          </cell>
        </row>
        <row r="2931">
          <cell r="A2931" t="str">
            <v xml:space="preserve">SVT Woodsmill Commons I, LP </v>
          </cell>
        </row>
        <row r="2932">
          <cell r="A2932" t="str">
            <v xml:space="preserve">SVT Woodsmill Commons II, LP </v>
          </cell>
        </row>
        <row r="2933">
          <cell r="A2933" t="str">
            <v>SW 151st  Street GP, LLC</v>
          </cell>
        </row>
        <row r="2934">
          <cell r="A2934" t="str">
            <v>SW 151st Street, LP</v>
          </cell>
        </row>
        <row r="2935">
          <cell r="A2935" t="str">
            <v>SW 7150 Campus Drive GP, LLC</v>
          </cell>
        </row>
        <row r="2936">
          <cell r="A2936" t="str">
            <v>SW 7150 Campus Drive, LP</v>
          </cell>
        </row>
        <row r="2937">
          <cell r="A2937" t="str">
            <v>SW Albany Street GP, LLC</v>
          </cell>
        </row>
        <row r="2938">
          <cell r="A2938" t="str">
            <v>SW Albany Street, LP</v>
          </cell>
        </row>
        <row r="2939">
          <cell r="A2939" t="str">
            <v>SW Arizona Land GP, LLC</v>
          </cell>
        </row>
        <row r="2940">
          <cell r="A2940" t="str">
            <v>SW Arizona Land, LP</v>
          </cell>
        </row>
        <row r="2941">
          <cell r="A2941" t="str">
            <v>SW Braud Road GP LLC</v>
          </cell>
        </row>
        <row r="2942">
          <cell r="A2942" t="str">
            <v>SW Braud Road LP</v>
          </cell>
        </row>
        <row r="2943">
          <cell r="A2943" t="str">
            <v>SW Brownstones GP, LLC</v>
          </cell>
        </row>
        <row r="2944">
          <cell r="A2944" t="str">
            <v>SW Brownstones, LP</v>
          </cell>
        </row>
        <row r="2945">
          <cell r="A2945" t="str">
            <v>SW Canyon Falls GP, LLC</v>
          </cell>
        </row>
        <row r="2946">
          <cell r="A2946" t="str">
            <v>SW Canyon Falls, LP</v>
          </cell>
        </row>
        <row r="2947">
          <cell r="A2947" t="str">
            <v>SW Crystal Ridge GP, LLC</v>
          </cell>
        </row>
        <row r="2948">
          <cell r="A2948" t="str">
            <v>SW Crystal Ridge LP</v>
          </cell>
        </row>
        <row r="2949">
          <cell r="A2949" t="str">
            <v>SW Eagle Rock GP, LLC</v>
          </cell>
        </row>
        <row r="2950">
          <cell r="A2950" t="str">
            <v>SW Eagle Rock, LP</v>
          </cell>
        </row>
        <row r="2951">
          <cell r="A2951" t="str">
            <v>SW East Baseline Road GP, LLC</v>
          </cell>
        </row>
        <row r="2952">
          <cell r="A2952" t="str">
            <v>SW East Baseline Road, LP</v>
          </cell>
        </row>
        <row r="2953">
          <cell r="A2953" t="str">
            <v>SW East Brown Road GP, LLC</v>
          </cell>
        </row>
        <row r="2954">
          <cell r="A2954" t="str">
            <v>SW East Brown Road, LP</v>
          </cell>
        </row>
        <row r="2955">
          <cell r="A2955" t="str">
            <v>SW El Mirage GP, LLC</v>
          </cell>
        </row>
        <row r="2956">
          <cell r="A2956" t="str">
            <v>SW El Mirage, LP</v>
          </cell>
        </row>
        <row r="2957">
          <cell r="A2957" t="str">
            <v>SW Gretna Road GP, LLC</v>
          </cell>
        </row>
        <row r="2958">
          <cell r="A2958" t="str">
            <v>SW Gretna Road, LP</v>
          </cell>
        </row>
        <row r="2959">
          <cell r="A2959" t="str">
            <v>SW Headquarters Drive GP, LLC</v>
          </cell>
        </row>
        <row r="2960">
          <cell r="A2960" t="str">
            <v>SW Headquarters Drive, LP</v>
          </cell>
        </row>
        <row r="2961">
          <cell r="A2961" t="str">
            <v>SW Hollowbrook Drive GP, LLC</v>
          </cell>
        </row>
        <row r="2962">
          <cell r="A2962" t="str">
            <v>SW Hollowbrook Drive, LP</v>
          </cell>
        </row>
        <row r="2963">
          <cell r="A2963" t="str">
            <v>SW Lakeview Drive GP, LLC</v>
          </cell>
        </row>
        <row r="2964">
          <cell r="A2964" t="str">
            <v>SW Lakeview Drive, LP</v>
          </cell>
        </row>
        <row r="2965">
          <cell r="A2965" t="str">
            <v>SW Legacy Street GP, LLC</v>
          </cell>
        </row>
        <row r="2966">
          <cell r="A2966" t="str">
            <v>SW Legacy Street LP</v>
          </cell>
        </row>
        <row r="2967">
          <cell r="A2967" t="str">
            <v>SW Loan A GP, LLC</v>
          </cell>
        </row>
        <row r="2968">
          <cell r="A2968" t="str">
            <v>SW Loan A, LP</v>
          </cell>
        </row>
        <row r="2969">
          <cell r="A2969" t="str">
            <v>SW Loan AA GP, LLC</v>
          </cell>
        </row>
        <row r="2970">
          <cell r="A2970" t="str">
            <v>SW Loan AA, LP</v>
          </cell>
        </row>
        <row r="2971">
          <cell r="A2971" t="str">
            <v>SW Loan BB GP, LLC</v>
          </cell>
        </row>
        <row r="2972">
          <cell r="A2972" t="str">
            <v>SW Loan BB, LP</v>
          </cell>
        </row>
        <row r="2973">
          <cell r="A2973" t="str">
            <v>SW Loan BBB GP, LLC</v>
          </cell>
        </row>
        <row r="2974">
          <cell r="A2974" t="str">
            <v>SW Loan BBB, LP</v>
          </cell>
        </row>
        <row r="2975">
          <cell r="A2975" t="str">
            <v>SW Loan C GP, LLC</v>
          </cell>
        </row>
        <row r="2976">
          <cell r="A2976" t="str">
            <v>SW Loan C, LP</v>
          </cell>
        </row>
        <row r="2977">
          <cell r="A2977" t="str">
            <v>SW Loan CC GP, LLC</v>
          </cell>
        </row>
        <row r="2978">
          <cell r="A2978" t="str">
            <v>SW Loan CC, LP</v>
          </cell>
        </row>
        <row r="2979">
          <cell r="A2979" t="str">
            <v>SW Loan CCC GP, LLC</v>
          </cell>
        </row>
        <row r="2980">
          <cell r="A2980" t="str">
            <v>SW Loan CCC, LP</v>
          </cell>
        </row>
        <row r="2981">
          <cell r="A2981" t="str">
            <v>SW Loan D , LP</v>
          </cell>
        </row>
        <row r="2982">
          <cell r="A2982" t="str">
            <v>SW Loan D GP, LLC</v>
          </cell>
        </row>
        <row r="2983">
          <cell r="A2983" t="str">
            <v>SW Loan DD , LP</v>
          </cell>
        </row>
        <row r="2984">
          <cell r="A2984" t="str">
            <v>SW Loan DD GP, LLC</v>
          </cell>
        </row>
        <row r="2985">
          <cell r="A2985" t="str">
            <v>SW Loan DDD GP, LLC</v>
          </cell>
        </row>
        <row r="2986">
          <cell r="A2986" t="str">
            <v>SW Loan DDD, LP</v>
          </cell>
        </row>
        <row r="2987">
          <cell r="A2987" t="str">
            <v>SW Loan F GP, LLC</v>
          </cell>
        </row>
        <row r="2988">
          <cell r="A2988" t="str">
            <v>SW Loan F, LP</v>
          </cell>
        </row>
        <row r="2989">
          <cell r="A2989" t="str">
            <v>SW Loan G GP, LLC</v>
          </cell>
        </row>
        <row r="2990">
          <cell r="A2990" t="str">
            <v>SW Loan G, LP</v>
          </cell>
        </row>
        <row r="2991">
          <cell r="A2991" t="str">
            <v>SW Loan GG GP, LLC</v>
          </cell>
        </row>
        <row r="2992">
          <cell r="A2992" t="str">
            <v>SW Loan GG, LP</v>
          </cell>
        </row>
        <row r="2993">
          <cell r="A2993" t="str">
            <v>SW Loan HH GP, LLC</v>
          </cell>
        </row>
        <row r="2994">
          <cell r="A2994" t="str">
            <v>SW Loan HH, LP</v>
          </cell>
        </row>
        <row r="2995">
          <cell r="A2995" t="str">
            <v>SW Loan II GP, LLC</v>
          </cell>
        </row>
        <row r="2996">
          <cell r="A2996" t="str">
            <v>SW Loan II, LP</v>
          </cell>
        </row>
        <row r="2997">
          <cell r="A2997" t="str">
            <v>SW Loan JJ GP, LLC</v>
          </cell>
        </row>
        <row r="2998">
          <cell r="A2998" t="str">
            <v>SW Loan JJ, LP</v>
          </cell>
        </row>
        <row r="2999">
          <cell r="A2999" t="str">
            <v>SW Loan K GP, LLC</v>
          </cell>
        </row>
        <row r="3000">
          <cell r="A3000" t="str">
            <v>SW Loan K, LP</v>
          </cell>
        </row>
        <row r="3001">
          <cell r="A3001" t="str">
            <v>SW Loan KK GP, LLC</v>
          </cell>
        </row>
        <row r="3002">
          <cell r="A3002" t="str">
            <v>SW Loan KK, LP</v>
          </cell>
        </row>
        <row r="3003">
          <cell r="A3003" t="str">
            <v>SW Loan l GP, LLC</v>
          </cell>
        </row>
        <row r="3004">
          <cell r="A3004" t="str">
            <v>SW Loan l, LP</v>
          </cell>
        </row>
        <row r="3005">
          <cell r="A3005" t="str">
            <v>SW Loan LL GP, LLC</v>
          </cell>
        </row>
        <row r="3006">
          <cell r="A3006" t="str">
            <v>SW Loan LL, LP</v>
          </cell>
        </row>
        <row r="3007">
          <cell r="A3007" t="str">
            <v>SW Loan M GP, LLC</v>
          </cell>
        </row>
        <row r="3008">
          <cell r="A3008" t="str">
            <v>SW Loan M, LP</v>
          </cell>
        </row>
        <row r="3009">
          <cell r="A3009" t="str">
            <v>SW Loan NN GP, LLC</v>
          </cell>
        </row>
        <row r="3010">
          <cell r="A3010" t="str">
            <v>SW Loan NN, LP</v>
          </cell>
        </row>
        <row r="3011">
          <cell r="A3011" t="str">
            <v>SW Loan OO GP, LLC</v>
          </cell>
        </row>
        <row r="3012">
          <cell r="A3012" t="str">
            <v>SW Loan OO, LP</v>
          </cell>
        </row>
        <row r="3013">
          <cell r="A3013" t="str">
            <v>SW Loan P GP, LLC</v>
          </cell>
        </row>
        <row r="3014">
          <cell r="A3014" t="str">
            <v>SW Loan P, LP</v>
          </cell>
        </row>
        <row r="3015">
          <cell r="A3015" t="str">
            <v>SW Loan Portfolio Holdings, LP</v>
          </cell>
        </row>
        <row r="3016">
          <cell r="A3016" t="str">
            <v>SW Loan Portfolio, LLC</v>
          </cell>
        </row>
        <row r="3017">
          <cell r="A3017" t="str">
            <v>SW Loan PP GP, LLC</v>
          </cell>
        </row>
        <row r="3018">
          <cell r="A3018" t="str">
            <v>SW Loan PP, LP</v>
          </cell>
        </row>
        <row r="3019">
          <cell r="A3019" t="str">
            <v>SW Loan Q GP, LLC</v>
          </cell>
        </row>
        <row r="3020">
          <cell r="A3020" t="str">
            <v>SW Loan Q, LP</v>
          </cell>
        </row>
        <row r="3021">
          <cell r="A3021" t="str">
            <v>SW Loan R GP, LLC</v>
          </cell>
        </row>
        <row r="3022">
          <cell r="A3022" t="str">
            <v>SW Loan R, LP</v>
          </cell>
        </row>
        <row r="3023">
          <cell r="A3023" t="str">
            <v>SW Loan RR GP, LLC</v>
          </cell>
        </row>
        <row r="3024">
          <cell r="A3024" t="str">
            <v>SW Loan RR, LP</v>
          </cell>
        </row>
        <row r="3025">
          <cell r="A3025" t="str">
            <v>SW Loan SS GP, LLC</v>
          </cell>
        </row>
        <row r="3026">
          <cell r="A3026" t="str">
            <v>SW Loan SS, LP</v>
          </cell>
        </row>
        <row r="3027">
          <cell r="A3027" t="str">
            <v>SW Loan UU GP, LLC</v>
          </cell>
        </row>
        <row r="3028">
          <cell r="A3028" t="str">
            <v>SW Loan UU, LP</v>
          </cell>
        </row>
        <row r="3029">
          <cell r="A3029" t="str">
            <v>SW Loan VV GP, LLC</v>
          </cell>
        </row>
        <row r="3030">
          <cell r="A3030" t="str">
            <v>SW Loan VV, LP</v>
          </cell>
        </row>
        <row r="3031">
          <cell r="A3031" t="str">
            <v>SW Loan W GP, LLC</v>
          </cell>
        </row>
        <row r="3032">
          <cell r="A3032" t="str">
            <v>SW Loan W, LP</v>
          </cell>
        </row>
        <row r="3033">
          <cell r="A3033" t="str">
            <v>SW Loan WW GP, LLC</v>
          </cell>
        </row>
        <row r="3034">
          <cell r="A3034" t="str">
            <v>SW Loan WW, LP</v>
          </cell>
        </row>
        <row r="3035">
          <cell r="A3035" t="str">
            <v>SW Loan XX GP, LLC</v>
          </cell>
        </row>
        <row r="3036">
          <cell r="A3036" t="str">
            <v>SW Loan XX, LP</v>
          </cell>
        </row>
        <row r="3037">
          <cell r="A3037" t="str">
            <v>SW Loan Y GP, LLC</v>
          </cell>
        </row>
        <row r="3038">
          <cell r="A3038" t="str">
            <v>SW Loan Y, LP</v>
          </cell>
        </row>
        <row r="3039">
          <cell r="A3039" t="str">
            <v>SW Loan YY GP, LLC</v>
          </cell>
        </row>
        <row r="3040">
          <cell r="A3040" t="str">
            <v>SW Loan YY, LP</v>
          </cell>
        </row>
        <row r="3041">
          <cell r="A3041" t="str">
            <v>SW Loan ZZ GP, LLC</v>
          </cell>
        </row>
        <row r="3042">
          <cell r="A3042" t="str">
            <v>SW Loan ZZ, LP</v>
          </cell>
        </row>
        <row r="3043">
          <cell r="A3043" t="str">
            <v>SW Magnolia Street GP, LLC</v>
          </cell>
        </row>
        <row r="3044">
          <cell r="A3044" t="str">
            <v>SW Magnolia Street, LP</v>
          </cell>
        </row>
        <row r="3045">
          <cell r="A3045" t="str">
            <v>SW Old Tyler Road GP, LLC</v>
          </cell>
        </row>
        <row r="3046">
          <cell r="A3046" t="str">
            <v>SW Old Tyler Road, LP</v>
          </cell>
        </row>
        <row r="3047">
          <cell r="A3047" t="str">
            <v>SW Pine Street GP, LLC</v>
          </cell>
        </row>
        <row r="3048">
          <cell r="A3048" t="str">
            <v>SW Pine Street, LP</v>
          </cell>
        </row>
        <row r="3049">
          <cell r="A3049" t="str">
            <v>SW Ranch Parkway GP, LLC</v>
          </cell>
        </row>
        <row r="3050">
          <cell r="A3050" t="str">
            <v>SW Ranch Parkway, LP</v>
          </cell>
        </row>
        <row r="3051">
          <cell r="A3051" t="str">
            <v>SW River Park Apartments GP, LLC</v>
          </cell>
        </row>
        <row r="3052">
          <cell r="A3052" t="str">
            <v>SW River Park Apartments, LP</v>
          </cell>
        </row>
        <row r="3053">
          <cell r="A3053" t="str">
            <v>SW Standridge Drive GP, LLC</v>
          </cell>
        </row>
        <row r="3054">
          <cell r="A3054" t="str">
            <v>SW Standridge Drive, LP</v>
          </cell>
        </row>
        <row r="3055">
          <cell r="A3055" t="str">
            <v>SW Tuscany Court GP, LLC</v>
          </cell>
        </row>
        <row r="3056">
          <cell r="A3056" t="str">
            <v>SW Tuscany Court, LP</v>
          </cell>
        </row>
        <row r="3057">
          <cell r="A3057" t="str">
            <v>SW Victoria Street GP, LLC</v>
          </cell>
        </row>
        <row r="3058">
          <cell r="A3058" t="str">
            <v>SW Victoria Street, LP</v>
          </cell>
        </row>
        <row r="3059">
          <cell r="A3059" t="str">
            <v>SW Village of Louetta GP, LLC</v>
          </cell>
        </row>
        <row r="3060">
          <cell r="A3060" t="str">
            <v>SW Village of Louetta, LP</v>
          </cell>
        </row>
        <row r="3061">
          <cell r="A3061" t="str">
            <v>SW Wakefield Crossing GP, LLC</v>
          </cell>
        </row>
        <row r="3062">
          <cell r="A3062" t="str">
            <v>SW Wakefield Crossing, LP</v>
          </cell>
        </row>
        <row r="3063">
          <cell r="A3063" t="str">
            <v>SW Walker Avenue GP, LLC</v>
          </cell>
        </row>
        <row r="3064">
          <cell r="A3064" t="str">
            <v>SW Walker Avenue LP</v>
          </cell>
        </row>
        <row r="3065">
          <cell r="A3065" t="str">
            <v>SW Wexford Drive GP, LLC</v>
          </cell>
        </row>
        <row r="3066">
          <cell r="A3066" t="str">
            <v>SW Wexford Drive, LP</v>
          </cell>
        </row>
        <row r="3067">
          <cell r="A3067" t="str">
            <v>SW-HPTC Tall Oaks, LLC</v>
          </cell>
        </row>
        <row r="3068">
          <cell r="A3068" t="str">
            <v>SWA Calgary Hotel ULC</v>
          </cell>
        </row>
        <row r="3069">
          <cell r="A3069" t="str">
            <v>SWA Calgary LP</v>
          </cell>
        </row>
        <row r="3070">
          <cell r="A3070" t="str">
            <v>SWA Edmonton Hotel ULC</v>
          </cell>
        </row>
        <row r="3071">
          <cell r="A3071" t="str">
            <v>SWA Edmonton, LP</v>
          </cell>
        </row>
        <row r="3072">
          <cell r="A3072" t="str">
            <v>SWA Ottawa Hotel ULC</v>
          </cell>
        </row>
        <row r="3073">
          <cell r="A3073" t="str">
            <v>SWA Ottawa LP</v>
          </cell>
        </row>
        <row r="3074">
          <cell r="A3074" t="str">
            <v>SWA Toronto Hotel ULC</v>
          </cell>
        </row>
        <row r="3075">
          <cell r="A3075" t="str">
            <v>SWA Toronto LP</v>
          </cell>
        </row>
        <row r="3076">
          <cell r="A3076" t="str">
            <v>SWA Vancouver Hotel Nominee Inc.</v>
          </cell>
        </row>
        <row r="3077">
          <cell r="A3077" t="str">
            <v>SWA Vancouver Hotel ULC</v>
          </cell>
        </row>
        <row r="3078">
          <cell r="A3078" t="str">
            <v>SWA Vancouver LP</v>
          </cell>
        </row>
        <row r="3079">
          <cell r="A3079" t="str">
            <v>SWALL</v>
          </cell>
        </row>
        <row r="3080">
          <cell r="A3080" t="str">
            <v>Syracuse LLC</v>
          </cell>
        </row>
        <row r="3081">
          <cell r="A3081" t="str">
            <v>TALF, L.L.C.</v>
          </cell>
        </row>
        <row r="3082">
          <cell r="A3082" t="str">
            <v>TallenaInvestments sp zoo</v>
          </cell>
        </row>
        <row r="3083">
          <cell r="A3083" t="str">
            <v>Tamar GM Properties Sarl</v>
          </cell>
        </row>
        <row r="3084">
          <cell r="A3084" t="str">
            <v>Tamar Industrial Properties Sarl</v>
          </cell>
        </row>
        <row r="3085">
          <cell r="A3085" t="str">
            <v>TEIF Belgium BVBA</v>
          </cell>
        </row>
        <row r="3086">
          <cell r="A3086" t="str">
            <v>TEIF Finland 2 Oy</v>
          </cell>
        </row>
        <row r="3087">
          <cell r="A3087" t="str">
            <v>TEIF Finland 3 Oy</v>
          </cell>
        </row>
        <row r="3088">
          <cell r="A3088" t="str">
            <v>TEIF Finland Oy</v>
          </cell>
        </row>
        <row r="3089">
          <cell r="A3089" t="str">
            <v>TEIF Germany Einbeck Sarl</v>
          </cell>
        </row>
        <row r="3090">
          <cell r="A3090" t="str">
            <v>TEIF Germany Simmern Sarl</v>
          </cell>
        </row>
        <row r="3091">
          <cell r="A3091" t="str">
            <v>TEIF Germany Urbach Sarl</v>
          </cell>
        </row>
        <row r="3092">
          <cell r="A3092" t="str">
            <v>TEIF Kungsbacka 1 AB</v>
          </cell>
        </row>
        <row r="3093">
          <cell r="A3093" t="str">
            <v>TEIF Kungsbacka 2 AB</v>
          </cell>
        </row>
        <row r="3094">
          <cell r="A3094" t="str">
            <v>TEIF Ltd (Guernsey)</v>
          </cell>
        </row>
        <row r="3095">
          <cell r="A3095" t="str">
            <v>TEIF Luxembourg Investments Sarl</v>
          </cell>
        </row>
        <row r="3096">
          <cell r="A3096" t="str">
            <v>TEIF Luxembourg Sarl</v>
          </cell>
        </row>
        <row r="3097">
          <cell r="A3097" t="str">
            <v>TEIF Luxembourg Scandi Sarl</v>
          </cell>
        </row>
        <row r="3098">
          <cell r="A3098" t="str">
            <v>TEIF Mstar 3 Sarl</v>
          </cell>
        </row>
        <row r="3099">
          <cell r="A3099" t="str">
            <v>TEIF Sweden AB</v>
          </cell>
        </row>
        <row r="3100">
          <cell r="A3100" t="str">
            <v>TEIF Verintra-ADC NV</v>
          </cell>
        </row>
        <row r="3101">
          <cell r="A3101" t="str">
            <v>Templin SP Participacoes LTDA</v>
          </cell>
        </row>
        <row r="3102">
          <cell r="A3102" t="str">
            <v>Test Entity 47-03</v>
          </cell>
        </row>
        <row r="3103">
          <cell r="A3103" t="str">
            <v>TEST1</v>
          </cell>
        </row>
        <row r="3104">
          <cell r="A3104" t="str">
            <v>TEST2</v>
          </cell>
        </row>
        <row r="3105">
          <cell r="A3105" t="str">
            <v>TEST3</v>
          </cell>
        </row>
        <row r="3106">
          <cell r="A3106" t="str">
            <v>TEST4</v>
          </cell>
        </row>
        <row r="3107">
          <cell r="A3107" t="str">
            <v>TEST5</v>
          </cell>
        </row>
        <row r="3108">
          <cell r="A3108" t="str">
            <v>TEST6</v>
          </cell>
        </row>
        <row r="3109">
          <cell r="A3109" t="str">
            <v>TEST7</v>
          </cell>
        </row>
        <row r="3110">
          <cell r="A3110" t="str">
            <v>TEST8</v>
          </cell>
        </row>
        <row r="3111">
          <cell r="A3111" t="str">
            <v>TEST9</v>
          </cell>
        </row>
        <row r="3112">
          <cell r="A3112" t="str">
            <v>TESTNEW1</v>
          </cell>
        </row>
        <row r="3113">
          <cell r="A3113" t="str">
            <v>THE CITY PLACE HOUSE (GP) LIMITED PARTNERSHIP</v>
          </cell>
        </row>
        <row r="3114">
          <cell r="A3114" t="str">
            <v>THE CITY PLACE HOUSE LIMITED PARTNERSHIP</v>
          </cell>
        </row>
        <row r="3115">
          <cell r="A3115" t="str">
            <v>THE CITY TOWER PARTNERSHIP (GP)LTD</v>
          </cell>
        </row>
        <row r="3116">
          <cell r="A3116" t="str">
            <v>The Corners</v>
          </cell>
        </row>
        <row r="3117">
          <cell r="A3117" t="str">
            <v>The Davy Platform ICAV</v>
          </cell>
        </row>
        <row r="3118">
          <cell r="A3118" t="str">
            <v>The Equestrian</v>
          </cell>
        </row>
        <row r="3119">
          <cell r="A3119" t="str">
            <v>THE GREAT STAR PARTNERSHIP LTD.</v>
          </cell>
        </row>
        <row r="3120">
          <cell r="A3120" t="str">
            <v>The Green River Limited Partnership</v>
          </cell>
        </row>
        <row r="3121">
          <cell r="A3121" t="str">
            <v>The Heights at Northridge</v>
          </cell>
        </row>
        <row r="3122">
          <cell r="A3122" t="str">
            <v>The Park 1 Holdings Lux Sarl</v>
          </cell>
        </row>
        <row r="3123">
          <cell r="A3123" t="str">
            <v>The Park 14 s.r.o.</v>
          </cell>
        </row>
        <row r="3124">
          <cell r="A3124" t="str">
            <v>The Park 2 Holdings Lux Sarl</v>
          </cell>
        </row>
        <row r="3125">
          <cell r="A3125" t="str">
            <v>The Park 3 Holdings Lux Sarl</v>
          </cell>
        </row>
        <row r="3126">
          <cell r="A3126" t="str">
            <v>The Park 4 Holdings Lux Sarl</v>
          </cell>
        </row>
        <row r="3127">
          <cell r="A3127" t="str">
            <v>The Park Prague Building 10 sro</v>
          </cell>
        </row>
        <row r="3128">
          <cell r="A3128" t="str">
            <v>The Park Prague Building 11 sro</v>
          </cell>
        </row>
        <row r="3129">
          <cell r="A3129" t="str">
            <v>The Park Prague Building 12 sro</v>
          </cell>
        </row>
        <row r="3130">
          <cell r="A3130" t="str">
            <v>The Park Prague Building 2 sro</v>
          </cell>
        </row>
        <row r="3131">
          <cell r="A3131" t="str">
            <v>The Park Prague Building 6 sro</v>
          </cell>
        </row>
        <row r="3132">
          <cell r="A3132" t="str">
            <v>The Park Prague Building 7 sro</v>
          </cell>
        </row>
        <row r="3133">
          <cell r="A3133" t="str">
            <v>The Park Prague Building 8 sro</v>
          </cell>
        </row>
        <row r="3134">
          <cell r="A3134" t="str">
            <v>The Park Prague Building 9 sro</v>
          </cell>
        </row>
        <row r="3135">
          <cell r="A3135" t="str">
            <v>The Park Prague Buildings 1,3,4,5 sro</v>
          </cell>
        </row>
        <row r="3136">
          <cell r="A3136" t="str">
            <v>The Town House Collection Holdings, LTD</v>
          </cell>
        </row>
        <row r="3137">
          <cell r="A3137" t="str">
            <v>The Townhouse Company Ltd</v>
          </cell>
        </row>
        <row r="3138">
          <cell r="A3138" t="str">
            <v>The Savoy</v>
          </cell>
        </row>
        <row r="3139">
          <cell r="A3139" t="str">
            <v>Thornhill Investments sp zoo</v>
          </cell>
        </row>
        <row r="3140">
          <cell r="A3140" t="str">
            <v>Timberline Court, L.P.</v>
          </cell>
        </row>
        <row r="3141">
          <cell r="A3141" t="str">
            <v>Tiverton Mezzanine Funding</v>
          </cell>
        </row>
        <row r="3142">
          <cell r="A3142" t="str">
            <v>Tiverton Partners, LLC</v>
          </cell>
        </row>
        <row r="3143">
          <cell r="A3143" t="str">
            <v>TM Fairlane Center GP, LLC</v>
          </cell>
        </row>
        <row r="3144">
          <cell r="A3144" t="str">
            <v>TM Fairlane Center, LP</v>
          </cell>
        </row>
        <row r="3145">
          <cell r="A3145" t="str">
            <v>TM Fairlane Lease Owner GP, LLC</v>
          </cell>
        </row>
        <row r="3146">
          <cell r="A3146" t="str">
            <v>TM Fairlane Lease Owner, LP</v>
          </cell>
        </row>
        <row r="3147">
          <cell r="A3147" t="str">
            <v>TM MacArthur Center GP, LLC</v>
          </cell>
        </row>
        <row r="3148">
          <cell r="A3148" t="str">
            <v>TM MacArthur Center REIT, LLC</v>
          </cell>
        </row>
        <row r="3149">
          <cell r="A3149" t="str">
            <v>TM MacArthur Center, LP</v>
          </cell>
        </row>
        <row r="3150">
          <cell r="A3150" t="str">
            <v>TM Northlake Mall GP, LLC</v>
          </cell>
        </row>
        <row r="3151">
          <cell r="A3151" t="str">
            <v>TM Northlake Mall REIT, LLC</v>
          </cell>
        </row>
        <row r="3152">
          <cell r="A3152" t="str">
            <v>TM Northlake Mall, LP</v>
          </cell>
        </row>
        <row r="3153">
          <cell r="A3153" t="str">
            <v>TM Partridge Creek Mall GP, LLC</v>
          </cell>
        </row>
        <row r="3154">
          <cell r="A3154" t="str">
            <v>TM Partridge Creek Mall REIT, LLC</v>
          </cell>
        </row>
        <row r="3155">
          <cell r="A3155" t="str">
            <v>TM Partridge Creek Mall, LP</v>
          </cell>
        </row>
        <row r="3156">
          <cell r="A3156" t="str">
            <v>TM Stamford Center GP, LLC</v>
          </cell>
        </row>
        <row r="3157">
          <cell r="A3157" t="str">
            <v>TM Stamford Center REIT, LLC</v>
          </cell>
        </row>
        <row r="3158">
          <cell r="A3158" t="str">
            <v>TM Stamford Center, LP</v>
          </cell>
        </row>
        <row r="3159">
          <cell r="A3159" t="str">
            <v>TM Stony Point Park GP, LLC</v>
          </cell>
        </row>
        <row r="3160">
          <cell r="A3160" t="str">
            <v>TM Stony Point Park, LP</v>
          </cell>
        </row>
        <row r="3161">
          <cell r="A3161" t="str">
            <v>TM Wellington Green Mall GP, LLC</v>
          </cell>
        </row>
        <row r="3162">
          <cell r="A3162" t="str">
            <v>TM Wellington Green Mall REIT, LLC</v>
          </cell>
        </row>
        <row r="3163">
          <cell r="A3163" t="str">
            <v>TM Wellington Green Mall, LP</v>
          </cell>
        </row>
        <row r="3164">
          <cell r="A3164" t="str">
            <v>TM Willow Bend Shops GP, LLC</v>
          </cell>
        </row>
        <row r="3165">
          <cell r="A3165" t="str">
            <v>TM Willow Bend Shops, LP</v>
          </cell>
        </row>
        <row r="3166">
          <cell r="A3166" t="str">
            <v>TMI Co-Invest Holdings, L.P.</v>
          </cell>
        </row>
        <row r="3167">
          <cell r="A3167" t="str">
            <v>TMI Co-Invest Investor B, L.P.</v>
          </cell>
        </row>
        <row r="3168">
          <cell r="A3168" t="str">
            <v>TMI Co-Invest Investor C, L.P.</v>
          </cell>
        </row>
        <row r="3169">
          <cell r="A3169" t="str">
            <v>TMI Co-Invest Investor D, L.P.</v>
          </cell>
        </row>
        <row r="3170">
          <cell r="A3170" t="str">
            <v>TMI Co-Invest Investor, L.P.</v>
          </cell>
        </row>
        <row r="3171">
          <cell r="A3171" t="str">
            <v>TMI Co-Investor A, L.P.</v>
          </cell>
        </row>
        <row r="3172">
          <cell r="A3172" t="str">
            <v>TMI Co-Investor B Development, LLC</v>
          </cell>
        </row>
        <row r="3173">
          <cell r="A3173" t="str">
            <v>TMI Co-Investor B, L.P.</v>
          </cell>
        </row>
        <row r="3174">
          <cell r="A3174" t="str">
            <v>TMI Co-Investor C, L.P.</v>
          </cell>
        </row>
        <row r="3175">
          <cell r="A3175" t="str">
            <v>TMI Co-Investor D, L.P.</v>
          </cell>
        </row>
        <row r="3176">
          <cell r="A3176" t="str">
            <v>TMI Development Holdings, LP</v>
          </cell>
        </row>
        <row r="3177">
          <cell r="A3177" t="str">
            <v>TODD BO DICKENS</v>
          </cell>
        </row>
        <row r="3178">
          <cell r="A3178" t="str">
            <v>Tokay SNC</v>
          </cell>
        </row>
        <row r="3179">
          <cell r="A3179" t="str">
            <v>Tophill Investments sp zoo</v>
          </cell>
        </row>
        <row r="3180">
          <cell r="A3180" t="str">
            <v>Torremolinos Beach Property, S.L. (fka PROMPT INVERSIONES 2014, S.L.)</v>
          </cell>
        </row>
        <row r="3181">
          <cell r="A3181" t="str">
            <v>Tortworth Four Pillars Hotel Limited</v>
          </cell>
        </row>
        <row r="3182">
          <cell r="A3182" t="str">
            <v>Tower Bridge Road Dvpt Limited</v>
          </cell>
        </row>
        <row r="3183">
          <cell r="A3183" t="str">
            <v>TPL Property Owner, LP</v>
          </cell>
        </row>
        <row r="3184">
          <cell r="A3184" t="str">
            <v>Trafikflyget 1 I Stockholm AB</v>
          </cell>
        </row>
        <row r="3185">
          <cell r="A3185" t="str">
            <v>Trafikflyget 3 I Stockholm AB</v>
          </cell>
        </row>
        <row r="3186">
          <cell r="A3186" t="str">
            <v>Trafikflyget 5 I Stockholm AB</v>
          </cell>
        </row>
        <row r="3187">
          <cell r="A3187" t="str">
            <v>Trafikflyget 7 I Stockholm AB</v>
          </cell>
        </row>
        <row r="3188">
          <cell r="A3188" t="str">
            <v>Trafikflyget 9 I Stockholm AB</v>
          </cell>
        </row>
        <row r="3189">
          <cell r="A3189" t="str">
            <v>TRI Pointe Holdings, LLC</v>
          </cell>
        </row>
        <row r="3190">
          <cell r="A3190" t="str">
            <v>Tribeca Hotel</v>
          </cell>
        </row>
        <row r="3191">
          <cell r="A3191" t="str">
            <v>Tribeca Residential</v>
          </cell>
        </row>
        <row r="3192">
          <cell r="A3192" t="str">
            <v>Trinistar Holdings Lux Sarl</v>
          </cell>
        </row>
        <row r="3193">
          <cell r="A3193" t="str">
            <v>Trinistar Investments Lux Sarl</v>
          </cell>
        </row>
        <row r="3194">
          <cell r="A3194" t="str">
            <v>Trinistar Liverpool JVCo sarl</v>
          </cell>
        </row>
        <row r="3195">
          <cell r="A3195" t="str">
            <v>Trinistar Manchester Sarl</v>
          </cell>
        </row>
        <row r="3196">
          <cell r="A3196" t="str">
            <v>Trinity General One Limited</v>
          </cell>
        </row>
        <row r="3197">
          <cell r="A3197" t="str">
            <v>Trinity River Build Co (not yet formed)</v>
          </cell>
        </row>
        <row r="3198">
          <cell r="A3198" t="str">
            <v>Trinity River Development Fund (QIF)</v>
          </cell>
        </row>
        <row r="3199">
          <cell r="A3199" t="str">
            <v>Troon Golf, LLC</v>
          </cell>
        </row>
        <row r="3200">
          <cell r="A3200" t="str">
            <v>Troy Management Services (Connaught Rooms) Limited</v>
          </cell>
        </row>
        <row r="3201">
          <cell r="A3201" t="str">
            <v>Troy Management Services (George) Limited</v>
          </cell>
        </row>
        <row r="3202">
          <cell r="A3202" t="str">
            <v>Troy Management Services (Glasgow) Limited</v>
          </cell>
        </row>
        <row r="3203">
          <cell r="A3203" t="str">
            <v>Troy Management Services (Leeds Metropole) Limited</v>
          </cell>
        </row>
        <row r="3204">
          <cell r="A3204" t="str">
            <v>Troy Management Services (Manchester Palace) Limited</v>
          </cell>
        </row>
        <row r="3205">
          <cell r="A3205" t="str">
            <v>Troy Management Services (Royal York) Limited</v>
          </cell>
        </row>
        <row r="3206">
          <cell r="A3206" t="str">
            <v>Troy Management Services (Russell) Limited</v>
          </cell>
        </row>
        <row r="3207">
          <cell r="A3207" t="str">
            <v>Troy Management Services (Selsdon Park) Limited</v>
          </cell>
        </row>
        <row r="3208">
          <cell r="A3208" t="str">
            <v>TStar Pinnacle Ltd</v>
          </cell>
        </row>
        <row r="3209">
          <cell r="A3209" t="str">
            <v>Tstar Pinnacle Lux Sarl</v>
          </cell>
        </row>
        <row r="3210">
          <cell r="A3210" t="str">
            <v>TS Hotel Co-Invest, LLC</v>
          </cell>
        </row>
        <row r="3211">
          <cell r="A3211" t="str">
            <v>TS Hotel Mezz Holdings, LLC</v>
          </cell>
        </row>
        <row r="3212">
          <cell r="A3212" t="str">
            <v>TS Hotel Mezz Lender, LLC</v>
          </cell>
        </row>
        <row r="3213">
          <cell r="A3213" t="str">
            <v>Turtle Cove Owner, L.P.</v>
          </cell>
        </row>
        <row r="3214">
          <cell r="A3214" t="str">
            <v>Turtle Cover Owner, L.P. (PM)</v>
          </cell>
        </row>
        <row r="3215">
          <cell r="A3215" t="str">
            <v>Tuxford Investments sp zoo</v>
          </cell>
        </row>
        <row r="3216">
          <cell r="A3216" t="str">
            <v>TWO TRANSAM PLAZA ASOCIATES, LLC</v>
          </cell>
        </row>
        <row r="3217">
          <cell r="A3217" t="str">
            <v>TX APT 10919 West Road, LP</v>
          </cell>
        </row>
        <row r="3218">
          <cell r="A3218" t="str">
            <v>TX APT 15000 Park Row, LP</v>
          </cell>
        </row>
        <row r="3219">
          <cell r="A3219" t="str">
            <v>TX APT 15902 Hwy 3, LP</v>
          </cell>
        </row>
        <row r="3220">
          <cell r="A3220" t="str">
            <v>TX APT 1635 Jefferson Cliffs Way, LP</v>
          </cell>
        </row>
        <row r="3221">
          <cell r="A3221" t="str">
            <v>TX APT 2525 Texas 360, LP</v>
          </cell>
        </row>
        <row r="3222">
          <cell r="A3222" t="str">
            <v>TX APT 3620 Huffines Blvd, LP</v>
          </cell>
        </row>
        <row r="3223">
          <cell r="A3223" t="str">
            <v>TX APT 8205 Towne Main Drive, LP</v>
          </cell>
        </row>
        <row r="3224">
          <cell r="A3224" t="str">
            <v>TX Apt Portfolio Holdings, L.P.</v>
          </cell>
        </row>
        <row r="3225">
          <cell r="A3225" t="str">
            <v>TX Hotel Land Portfolio, LLC</v>
          </cell>
        </row>
        <row r="3226">
          <cell r="A3226" t="str">
            <v>TX Hotel Loan Assumption Portfolio</v>
          </cell>
        </row>
        <row r="3227">
          <cell r="A3227" t="str">
            <v>TX Hotel Portfolio</v>
          </cell>
        </row>
        <row r="3228">
          <cell r="A3228" t="str">
            <v>TXHP Altus, LLC</v>
          </cell>
        </row>
        <row r="3229">
          <cell r="A3229" t="str">
            <v>TXHP Arlington, LLC</v>
          </cell>
        </row>
        <row r="3230">
          <cell r="A3230" t="str">
            <v>TXHP Buda 1, LLC</v>
          </cell>
        </row>
        <row r="3231">
          <cell r="A3231" t="str">
            <v>TXHP Buda 2, LLC</v>
          </cell>
        </row>
        <row r="3232">
          <cell r="A3232" t="str">
            <v>TXHP Decatur, LLC</v>
          </cell>
        </row>
        <row r="3233">
          <cell r="A3233" t="str">
            <v>TXHP Humble, LLC</v>
          </cell>
        </row>
        <row r="3234">
          <cell r="A3234" t="str">
            <v>TXHP Huntsville, LLC</v>
          </cell>
        </row>
        <row r="3235">
          <cell r="A3235" t="str">
            <v>TXHP Longview 1, LLC</v>
          </cell>
        </row>
        <row r="3236">
          <cell r="A3236" t="str">
            <v>TXHP Longview 2, LLC</v>
          </cell>
        </row>
        <row r="3237">
          <cell r="A3237" t="str">
            <v>TXHP Lufkin 2, LLC</v>
          </cell>
        </row>
        <row r="3238">
          <cell r="A3238" t="str">
            <v>TXHP Lufkin, LLC</v>
          </cell>
        </row>
        <row r="3239">
          <cell r="A3239" t="str">
            <v>TXHP Marshall, LLC</v>
          </cell>
        </row>
        <row r="3240">
          <cell r="A3240" t="str">
            <v>TXHP Paris 1, LLC</v>
          </cell>
        </row>
        <row r="3241">
          <cell r="A3241" t="str">
            <v>TXHP Paris 2, LLC</v>
          </cell>
        </row>
        <row r="3242">
          <cell r="A3242" t="str">
            <v>TXHP Sweetwater, LLC</v>
          </cell>
        </row>
        <row r="3243">
          <cell r="A3243" t="str">
            <v>TXHP Terrell, LLC</v>
          </cell>
        </row>
        <row r="3244">
          <cell r="A3244" t="str">
            <v>TXHP Texarkana 1, LLC</v>
          </cell>
        </row>
        <row r="3245">
          <cell r="A3245" t="str">
            <v>TXHP Texarkana 2, LLC</v>
          </cell>
        </row>
        <row r="3246">
          <cell r="A3246" t="str">
            <v>TXHP Tyler 1, LLC</v>
          </cell>
        </row>
        <row r="3247">
          <cell r="A3247" t="str">
            <v>TXHP Tyler 2, LLC</v>
          </cell>
        </row>
        <row r="3248">
          <cell r="A3248" t="str">
            <v>TXHP Tyler 3, LLC</v>
          </cell>
        </row>
        <row r="3249">
          <cell r="A3249" t="str">
            <v>TXHP Waco 1, LLC</v>
          </cell>
        </row>
        <row r="3250">
          <cell r="A3250" t="str">
            <v>TXHP Waco 2, LLC</v>
          </cell>
        </row>
        <row r="3251">
          <cell r="A3251" t="str">
            <v>TXHP Waco 3, LLC</v>
          </cell>
        </row>
        <row r="3252">
          <cell r="A3252" t="str">
            <v>TXHP Waco 4, LLC</v>
          </cell>
        </row>
        <row r="3253">
          <cell r="A3253" t="str">
            <v>TXHP Weatherford, LLC</v>
          </cell>
        </row>
        <row r="3254">
          <cell r="A3254" t="str">
            <v>TXHP Wichita Falls, LLC</v>
          </cell>
        </row>
        <row r="3255">
          <cell r="A3255" t="str">
            <v>Tyseley Investments sp zoo</v>
          </cell>
        </row>
        <row r="3256">
          <cell r="A3256" t="str">
            <v>UK Co-Invest Management, LP</v>
          </cell>
        </row>
        <row r="3257">
          <cell r="A3257" t="str">
            <v>UK Co-Invest Management, LP - Carry</v>
          </cell>
        </row>
        <row r="3258">
          <cell r="A3258" t="str">
            <v>UK Co-Invest New Investor Holdings, LP</v>
          </cell>
        </row>
        <row r="3259">
          <cell r="A3259" t="str">
            <v>UK Co-Invest, LP</v>
          </cell>
        </row>
        <row r="3260">
          <cell r="A3260" t="str">
            <v>UK Co-Invt Mgmt GP LLC</v>
          </cell>
        </row>
        <row r="3261">
          <cell r="A3261" t="str">
            <v>UNION LAND X, LLC</v>
          </cell>
        </row>
        <row r="3262">
          <cell r="A3262" t="str">
            <v>Unistate BV</v>
          </cell>
        </row>
        <row r="3263">
          <cell r="A3263" t="str">
            <v>UPTOWN BRASS</v>
          </cell>
        </row>
        <row r="3264">
          <cell r="A3264" t="str">
            <v>US/D2 Holdings II, LLC</v>
          </cell>
        </row>
        <row r="3265">
          <cell r="A3265" t="str">
            <v>US/D2 Holdings III, LLC</v>
          </cell>
        </row>
        <row r="3266">
          <cell r="A3266" t="str">
            <v>US/D2 Holdings, LLC</v>
          </cell>
        </row>
        <row r="3267">
          <cell r="A3267" t="str">
            <v>Varnell Investments sp zoo</v>
          </cell>
        </row>
        <row r="3268">
          <cell r="A3268" t="str">
            <v>Vega Holdings Lux Sarl</v>
          </cell>
        </row>
        <row r="3269">
          <cell r="A3269" t="str">
            <v>VEGAS SBI, LLC</v>
          </cell>
        </row>
        <row r="3270">
          <cell r="A3270" t="str">
            <v>Venice (St. Davids) Hotel Limited</v>
          </cell>
        </row>
        <row r="3271">
          <cell r="A3271" t="str">
            <v>Venice Antler 4 Limited</v>
          </cell>
        </row>
        <row r="3272">
          <cell r="A3272" t="str">
            <v>Venice Bidco 1 Limited</v>
          </cell>
        </row>
        <row r="3273">
          <cell r="A3273" t="str">
            <v>Venice Guaranteeco Limited</v>
          </cell>
        </row>
        <row r="3274">
          <cell r="A3274" t="str">
            <v>Venice Hadrian 4 Limited</v>
          </cell>
        </row>
        <row r="3275">
          <cell r="A3275" t="str">
            <v>Venice Hawkstone Bidco Limited</v>
          </cell>
        </row>
        <row r="3276">
          <cell r="A3276" t="str">
            <v>Venice Newco 1 Limited</v>
          </cell>
        </row>
        <row r="3277">
          <cell r="A3277" t="str">
            <v>Venice Newco 2 Limited</v>
          </cell>
        </row>
        <row r="3278">
          <cell r="A3278" t="str">
            <v>Venice Owl Limited</v>
          </cell>
        </row>
        <row r="3279">
          <cell r="A3279" t="str">
            <v>Venice Regal Bidco Limited</v>
          </cell>
        </row>
        <row r="3280">
          <cell r="A3280" t="str">
            <v>Venice Regal Derby Limited</v>
          </cell>
        </row>
        <row r="3281">
          <cell r="A3281" t="str">
            <v>Venice Regal Limited</v>
          </cell>
        </row>
        <row r="3282">
          <cell r="A3282" t="str">
            <v>Venice Regal Sheffield Limited</v>
          </cell>
        </row>
        <row r="3283">
          <cell r="A3283" t="str">
            <v>Venice Regal Soilhull Limited</v>
          </cell>
        </row>
        <row r="3284">
          <cell r="A3284" t="str">
            <v>Venice Road Partners, L.P.</v>
          </cell>
        </row>
        <row r="3285">
          <cell r="A3285" t="str">
            <v>Venice Spareco 2 Limited</v>
          </cell>
        </row>
        <row r="3286">
          <cell r="A3286" t="str">
            <v>Venice Spareco Limited</v>
          </cell>
        </row>
        <row r="3287">
          <cell r="A3287" t="str">
            <v>Venice St. Davids Bidco Limited</v>
          </cell>
        </row>
        <row r="3288">
          <cell r="A3288" t="str">
            <v>Venice St. Davids Tradeco Limited</v>
          </cell>
        </row>
        <row r="3289">
          <cell r="A3289" t="str">
            <v>Venue Reservation Services Limited</v>
          </cell>
        </row>
        <row r="3290">
          <cell r="A3290" t="str">
            <v>Venues R Us Limited</v>
          </cell>
        </row>
        <row r="3291">
          <cell r="A3291" t="str">
            <v>VERIDIAN HOMES, LLC</v>
          </cell>
        </row>
        <row r="3292">
          <cell r="A3292" t="str">
            <v>Vertigo JVCo Lux Sarl</v>
          </cell>
        </row>
        <row r="3293">
          <cell r="A3293" t="str">
            <v>VI Phoenix Funding LLC</v>
          </cell>
        </row>
        <row r="3294">
          <cell r="A3294" t="str">
            <v>Viceroy Residential</v>
          </cell>
        </row>
        <row r="3295">
          <cell r="A3295" t="str">
            <v>Viceroy Resorts and Residences</v>
          </cell>
        </row>
        <row r="3296">
          <cell r="A3296" t="str">
            <v>Village Union Mills, L.P.</v>
          </cell>
        </row>
        <row r="3297">
          <cell r="A3297" t="str">
            <v>VII Battery Place Holdings, LLC</v>
          </cell>
        </row>
        <row r="3298">
          <cell r="A3298" t="str">
            <v>VII GP Harmony, LLC</v>
          </cell>
        </row>
        <row r="3299">
          <cell r="A3299" t="str">
            <v>VII Harmony Mezzanine, LLC</v>
          </cell>
        </row>
        <row r="3300">
          <cell r="A3300" t="str">
            <v>VII Holiday Isle Funding LLC</v>
          </cell>
        </row>
        <row r="3301">
          <cell r="A3301" t="str">
            <v>VII Holiday Isle, LLC</v>
          </cell>
        </row>
        <row r="3302">
          <cell r="A3302" t="str">
            <v>VII India Co-Invest, LLC</v>
          </cell>
        </row>
        <row r="3303">
          <cell r="A3303" t="str">
            <v>VII IntraStar Holdings, LLC</v>
          </cell>
        </row>
        <row r="3304">
          <cell r="A3304" t="str">
            <v>VII Intrastar Partners, LLC</v>
          </cell>
        </row>
        <row r="3305">
          <cell r="A3305" t="str">
            <v>VII Islamorada Investment, LLC</v>
          </cell>
        </row>
        <row r="3306">
          <cell r="A3306" t="str">
            <v>VII Lantana, LLC</v>
          </cell>
        </row>
        <row r="3307">
          <cell r="A3307" t="str">
            <v>VII LP Harmony</v>
          </cell>
        </row>
        <row r="3308">
          <cell r="A3308" t="str">
            <v>VII PC HOLDINGS, LLC</v>
          </cell>
        </row>
        <row r="3309">
          <cell r="A3309" t="str">
            <v>VII Securities Holdings LLC</v>
          </cell>
        </row>
        <row r="3310">
          <cell r="A3310" t="str">
            <v>VII/D2 Holdings</v>
          </cell>
        </row>
        <row r="3311">
          <cell r="A3311" t="str">
            <v>VII/D2 Mammoth Holdings, LLC</v>
          </cell>
        </row>
        <row r="3312">
          <cell r="A3312" t="str">
            <v>VII/SCH Houston Hotel, LP</v>
          </cell>
        </row>
        <row r="3313">
          <cell r="A3313" t="str">
            <v>VII/SCH M Street Holdings, LLC</v>
          </cell>
        </row>
        <row r="3314">
          <cell r="A3314" t="str">
            <v>VII/SCH Perseus M Street, LLC</v>
          </cell>
        </row>
        <row r="3315">
          <cell r="A3315" t="str">
            <v>VIII 470 HOLDINGS, LLC</v>
          </cell>
        </row>
        <row r="3316">
          <cell r="A3316" t="str">
            <v>VIII CITY PLACE HOUSE HOLDINGS, SARL</v>
          </cell>
        </row>
        <row r="3317">
          <cell r="A3317" t="str">
            <v>VIII CITY TOWER HOLDINGS, SARL</v>
          </cell>
        </row>
        <row r="3318">
          <cell r="A3318" t="str">
            <v>VIII COLORADO HOLDINGS, LLC</v>
          </cell>
        </row>
        <row r="3319">
          <cell r="A3319" t="str">
            <v>VIII EMERYVILLE OFFICE FUNDINGS LLC</v>
          </cell>
        </row>
        <row r="3320">
          <cell r="A3320" t="str">
            <v>VIII EROB HOLDINGS II, LLC</v>
          </cell>
        </row>
        <row r="3321">
          <cell r="A3321" t="str">
            <v>VIII EROB HOLDINGS, LLC</v>
          </cell>
        </row>
        <row r="3322">
          <cell r="A3322" t="str">
            <v>VIII Euro Eco Hotels, Sarl</v>
          </cell>
        </row>
        <row r="3323">
          <cell r="A3323" t="str">
            <v>VIII FBO HOLDINGS, LP</v>
          </cell>
        </row>
        <row r="3324">
          <cell r="A3324" t="str">
            <v>VIII FINANCE, LLC</v>
          </cell>
        </row>
        <row r="3325">
          <cell r="A3325" t="str">
            <v>VIII FS ALPHARETTA, LLC</v>
          </cell>
        </row>
        <row r="3326">
          <cell r="A3326" t="str">
            <v>VIII FS ATLANTA, LLC</v>
          </cell>
        </row>
        <row r="3327">
          <cell r="A3327" t="str">
            <v>VIII FS BUFORD, LLC</v>
          </cell>
        </row>
        <row r="3328">
          <cell r="A3328" t="str">
            <v>VIII FS Carmel, L.L.C.</v>
          </cell>
        </row>
        <row r="3329">
          <cell r="A3329" t="str">
            <v>VIII FS Chicago, L.L.C.</v>
          </cell>
        </row>
        <row r="3330">
          <cell r="A3330" t="str">
            <v>VIII FS Gilbert, LLC</v>
          </cell>
        </row>
        <row r="3331">
          <cell r="A3331" t="str">
            <v>VIII FS Harbor, LLC</v>
          </cell>
        </row>
        <row r="3332">
          <cell r="A3332" t="str">
            <v>VIII FS HOLDINGS I, LLC</v>
          </cell>
        </row>
        <row r="3333">
          <cell r="A3333" t="str">
            <v>VIII FS HOLDINGS II, LLC</v>
          </cell>
        </row>
        <row r="3334">
          <cell r="A3334" t="str">
            <v>VIII FS Kansas City, L.L.C.</v>
          </cell>
        </row>
        <row r="3335">
          <cell r="A3335" t="str">
            <v>VIII FS Lexington, L.L.C.</v>
          </cell>
        </row>
        <row r="3336">
          <cell r="A3336" t="str">
            <v>VIII FS Nashville, L.L.C.</v>
          </cell>
        </row>
        <row r="3337">
          <cell r="A3337" t="str">
            <v>VIII FS Norcross, L.L.C.</v>
          </cell>
        </row>
        <row r="3338">
          <cell r="A3338" t="str">
            <v>VIII FS Roswell, L.L.C.</v>
          </cell>
        </row>
        <row r="3339">
          <cell r="A3339" t="str">
            <v>VIII FS Tampa, L.L.C.</v>
          </cell>
        </row>
        <row r="3340">
          <cell r="A3340" t="str">
            <v>VIII GINKGO FUNDINGS, LLC</v>
          </cell>
        </row>
        <row r="3341">
          <cell r="A3341" t="str">
            <v>VIII GINKGO, LLC</v>
          </cell>
        </row>
        <row r="3342">
          <cell r="A3342" t="str">
            <v>VIII GRAND HOLDINGS, LLC</v>
          </cell>
        </row>
        <row r="3343">
          <cell r="A3343" t="str">
            <v>VIII Hotel II 53rd GP, LLC</v>
          </cell>
        </row>
        <row r="3344">
          <cell r="A3344" t="str">
            <v>VIII Hotel II 53rd GP, LLC - Carry</v>
          </cell>
        </row>
        <row r="3345">
          <cell r="A3345" t="str">
            <v>VIII Hotel II 53rd Investors, LP</v>
          </cell>
        </row>
        <row r="3346">
          <cell r="A3346" t="str">
            <v>VIII MANAGEMENT, LP</v>
          </cell>
        </row>
        <row r="3347">
          <cell r="A3347" t="str">
            <v>VIII MANAGEMENT, LP - Carry</v>
          </cell>
        </row>
        <row r="3348">
          <cell r="A3348" t="str">
            <v>VIII PINE-EWP FUNDINGS I, LLC</v>
          </cell>
        </row>
        <row r="3349">
          <cell r="A3349" t="str">
            <v>VIII RIM HOLDINGS, LLC</v>
          </cell>
        </row>
        <row r="3350">
          <cell r="A3350" t="str">
            <v>VIII RIVERSIDE GP</v>
          </cell>
        </row>
        <row r="3351">
          <cell r="A3351" t="str">
            <v>VIII RIVERSIDE LP, LLC</v>
          </cell>
        </row>
        <row r="3352">
          <cell r="A3352" t="str">
            <v>VIII SA GP HOLDINGS, LLC</v>
          </cell>
        </row>
        <row r="3353">
          <cell r="A3353" t="str">
            <v>VIII SA LIMITED PARTNERSHIP</v>
          </cell>
        </row>
        <row r="3354">
          <cell r="A3354" t="str">
            <v>VIII SA LP, HOLDINGS LLC</v>
          </cell>
        </row>
        <row r="3355">
          <cell r="A3355" t="str">
            <v>VIII SDH Holdings, LLC</v>
          </cell>
        </row>
        <row r="3356">
          <cell r="A3356" t="str">
            <v>VIII SUN KEY APARTMENTS, LLC</v>
          </cell>
        </row>
        <row r="3357">
          <cell r="A3357" t="str">
            <v>VIII-GPB HOLDINGS, LLC</v>
          </cell>
        </row>
        <row r="3358">
          <cell r="A3358" t="str">
            <v>VIII-GT Holdings, LLC</v>
          </cell>
        </row>
        <row r="3359">
          <cell r="A3359" t="str">
            <v>VIII-HII HT Portfolio, LLC</v>
          </cell>
        </row>
        <row r="3360">
          <cell r="A3360" t="str">
            <v>VIII-HII Starhill Loring Park Holdings, LLC</v>
          </cell>
        </row>
        <row r="3361">
          <cell r="A3361" t="str">
            <v>VIII-HII-7 Hampton Court, LLC</v>
          </cell>
        </row>
        <row r="3362">
          <cell r="A3362" t="str">
            <v>VIII-HII-778 West Street, LLC</v>
          </cell>
        </row>
        <row r="3363">
          <cell r="A3363" t="str">
            <v>VIII-HII-Baltimore Avenue, LLC</v>
          </cell>
        </row>
        <row r="3364">
          <cell r="A3364" t="str">
            <v>VIII-HII-Faunce Corner, LLC</v>
          </cell>
        </row>
        <row r="3365">
          <cell r="A3365" t="str">
            <v>VIII-HII-Glastonbury Blvd, LLC</v>
          </cell>
        </row>
        <row r="3366">
          <cell r="A3366" t="str">
            <v>VIII-HII-Glenmaura Nat. Blvd, LLC</v>
          </cell>
        </row>
        <row r="3367">
          <cell r="A3367" t="str">
            <v>VIII-HII-Laura Blvd, LLC</v>
          </cell>
        </row>
        <row r="3368">
          <cell r="A3368" t="str">
            <v>VIII-HII-Morehall Road, LLC</v>
          </cell>
        </row>
        <row r="3369">
          <cell r="A3369" t="str">
            <v>VIII-HII-Motel Drive, LLC</v>
          </cell>
        </row>
        <row r="3370">
          <cell r="A3370" t="str">
            <v>VIII-HII-North Frontage Road, LLC</v>
          </cell>
        </row>
        <row r="3371">
          <cell r="A3371" t="str">
            <v>VIII-HII-Raritan Center Pkwy, LLC</v>
          </cell>
        </row>
        <row r="3372">
          <cell r="A3372" t="str">
            <v>VIII-HII-Richmond Road 2, LLC</v>
          </cell>
        </row>
        <row r="3373">
          <cell r="A3373" t="str">
            <v>VIII-HII-Richmond Road, LLC</v>
          </cell>
        </row>
        <row r="3374">
          <cell r="A3374" t="str">
            <v>VIII-HII-Segar Street, LLC</v>
          </cell>
        </row>
        <row r="3375">
          <cell r="A3375" t="str">
            <v>VIII-HII-Silvertree Holdings, LLC</v>
          </cell>
        </row>
        <row r="3376">
          <cell r="A3376" t="str">
            <v>VIII-HII-South Tyron Street, LLC</v>
          </cell>
        </row>
        <row r="3377">
          <cell r="A3377" t="str">
            <v>VIII-HII-Stetler Avenue, LLC</v>
          </cell>
        </row>
        <row r="3378">
          <cell r="A3378" t="str">
            <v>VIII-HII-Valley School Road, LLC</v>
          </cell>
        </row>
        <row r="3379">
          <cell r="A3379" t="str">
            <v>VIII-HII-Whitehall Avenue, LLC</v>
          </cell>
        </row>
        <row r="3380">
          <cell r="A3380" t="str">
            <v>VIII-Hotel II P Loan Portfolio Holdings, LLC</v>
          </cell>
        </row>
        <row r="3381">
          <cell r="A3381" t="str">
            <v>VIII-Hotel II TB Fundings, LLC</v>
          </cell>
        </row>
        <row r="3382">
          <cell r="A3382" t="str">
            <v>VIII-Hotel II TB Investors, LLC</v>
          </cell>
        </row>
        <row r="3383">
          <cell r="A3383" t="str">
            <v>VIII-Hotel II Tribeca Holdings, LLC</v>
          </cell>
        </row>
        <row r="3384">
          <cell r="A3384" t="str">
            <v>VIII-P LOAN PORTFOLIO HOLDINGS, LLC</v>
          </cell>
        </row>
        <row r="3385">
          <cell r="A3385" t="str">
            <v>VIII/CB Co-Invest, LLC</v>
          </cell>
        </row>
        <row r="3386">
          <cell r="A3386" t="str">
            <v>VIII/Debt II 666 GP, LLC - GP Partner of entity</v>
          </cell>
        </row>
        <row r="3387">
          <cell r="A3387" t="str">
            <v>VIII/Debt II 666 Holdings, LP</v>
          </cell>
        </row>
        <row r="3388">
          <cell r="A3388" t="str">
            <v>VIII/Debt II-Endeavor, LP</v>
          </cell>
        </row>
        <row r="3389">
          <cell r="A3389" t="str">
            <v>VIII/H2 - 1414 Holdings, LLC</v>
          </cell>
        </row>
        <row r="3390">
          <cell r="A3390" t="str">
            <v>VIII/H2 - 54th Street Holdings, LLC</v>
          </cell>
        </row>
        <row r="3391">
          <cell r="A3391" t="str">
            <v>VIII/Hotel II Sea Island Holdings, LLC</v>
          </cell>
        </row>
        <row r="3392">
          <cell r="A3392" t="str">
            <v>VIII/TPC HOLDINGS LLC</v>
          </cell>
        </row>
        <row r="3393">
          <cell r="A3393" t="str">
            <v>Villages on Mount Hope Bay</v>
          </cell>
        </row>
        <row r="3394">
          <cell r="A3394" t="str">
            <v>Vincent Glasgow 2017 Ltd.</v>
          </cell>
        </row>
        <row r="3395">
          <cell r="A3395" t="str">
            <v>Vine Properties SARL</v>
          </cell>
        </row>
        <row r="3396">
          <cell r="A3396" t="str">
            <v>Vineridge Associates, LP</v>
          </cell>
        </row>
        <row r="3397">
          <cell r="A3397" t="str">
            <v>Vintage 2016 Private Investments, LLC</v>
          </cell>
        </row>
        <row r="3398">
          <cell r="A3398" t="str">
            <v>VK DEVELOPMENT (19265 W CAPITAL AVE)</v>
          </cell>
        </row>
        <row r="3399">
          <cell r="A3399" t="str">
            <v>VK DEVELOPMENT CORP (19275 W CAPITAL AVE)</v>
          </cell>
        </row>
        <row r="3400">
          <cell r="A3400" t="str">
            <v>VK DEVELOPMENT CORP (19395 W CAPITAL DRIVE)</v>
          </cell>
        </row>
        <row r="3401">
          <cell r="A3401" t="str">
            <v>VK DEVELOPMENT CORP (19435 W CAPITAL DRIVE)</v>
          </cell>
        </row>
        <row r="3402">
          <cell r="A3402" t="str">
            <v>VK DEVELOPMENT CORP (75TH &amp; 88TH AVE)</v>
          </cell>
        </row>
        <row r="3403">
          <cell r="A3403" t="str">
            <v>Vocalhaven Limited</v>
          </cell>
        </row>
        <row r="3404">
          <cell r="A3404" t="str">
            <v>VPTCA Bull GP, LLC</v>
          </cell>
        </row>
        <row r="3405">
          <cell r="A3405" t="str">
            <v>VPTCA Bull LP, LLC</v>
          </cell>
        </row>
        <row r="3406">
          <cell r="A3406" t="str">
            <v>WAILEA BEACH RESORT HOLDINGS</v>
          </cell>
        </row>
        <row r="3407">
          <cell r="A3407" t="str">
            <v>Wailea Hotel &amp; Beach Resort</v>
          </cell>
        </row>
        <row r="3408">
          <cell r="A3408" t="str">
            <v>Wailea Hotel Holdings, LLC</v>
          </cell>
        </row>
        <row r="3409">
          <cell r="A3409" t="str">
            <v>Wailea Resort Villas, LLC</v>
          </cell>
        </row>
        <row r="3410">
          <cell r="A3410" t="str">
            <v>Wallingford</v>
          </cell>
        </row>
        <row r="3411">
          <cell r="A3411" t="str">
            <v>Warbar Investments, LP c/o Starwood Capital Group</v>
          </cell>
        </row>
        <row r="3412">
          <cell r="A3412" t="str">
            <v>Warbar Operations, LP c/o Starwood Capital Group</v>
          </cell>
        </row>
        <row r="3413">
          <cell r="A3413" t="str">
            <v>Warwick Road Dvpt Limited</v>
          </cell>
        </row>
        <row r="3414">
          <cell r="A3414" t="str">
            <v>Washington Street Boston, LP C/O Northland Investment Corporation</v>
          </cell>
        </row>
        <row r="3415">
          <cell r="A3415" t="str">
            <v>Waterford</v>
          </cell>
        </row>
        <row r="3416">
          <cell r="A3416" t="str">
            <v>WD 1 LIMITED PARNTERSHIP</v>
          </cell>
        </row>
        <row r="3417">
          <cell r="A3417" t="str">
            <v>We-Ho Co Invest, LP</v>
          </cell>
        </row>
        <row r="3418">
          <cell r="A3418" t="str">
            <v>We-Ho Investors Holdings GP, LLC</v>
          </cell>
        </row>
        <row r="3419">
          <cell r="A3419" t="str">
            <v>We-Ho Investors Holdings, LP</v>
          </cell>
        </row>
        <row r="3420">
          <cell r="A3420" t="str">
            <v>WEA Gateway  LLC</v>
          </cell>
        </row>
        <row r="3421">
          <cell r="A3421" t="str">
            <v>WEA Great Northern Mall LLC</v>
          </cell>
        </row>
        <row r="3422">
          <cell r="A3422" t="str">
            <v>WeHo Co-Invest Blocker, LP</v>
          </cell>
        </row>
        <row r="3423">
          <cell r="A3423" t="str">
            <v>WeHo Co-Invest Management GP, LLC</v>
          </cell>
        </row>
        <row r="3424">
          <cell r="A3424" t="str">
            <v>WeHo Co-Invest Management, LP</v>
          </cell>
        </row>
        <row r="3425">
          <cell r="A3425" t="str">
            <v>WeHo Concessionaire Holdings, LLC</v>
          </cell>
        </row>
        <row r="3426">
          <cell r="A3426" t="str">
            <v>WeHo Investors LP</v>
          </cell>
        </row>
        <row r="3427">
          <cell r="A3427" t="str">
            <v>WEST 80 DEVELOPMENT, LLC</v>
          </cell>
        </row>
        <row r="3428">
          <cell r="A3428" t="str">
            <v>Westfield Franklin Park II LLC</v>
          </cell>
        </row>
        <row r="3429">
          <cell r="A3429" t="str">
            <v>Westfield Franklin Park LLC</v>
          </cell>
        </row>
        <row r="3430">
          <cell r="A3430" t="str">
            <v>Westfield Metreon, LLC</v>
          </cell>
        </row>
        <row r="3431">
          <cell r="A3431" t="str">
            <v>Westland Mall LLC</v>
          </cell>
        </row>
        <row r="3432">
          <cell r="A3432" t="str">
            <v>WF Property Owner GP, LLC</v>
          </cell>
        </row>
        <row r="3433">
          <cell r="A3433" t="str">
            <v>WF Property Owner, LP</v>
          </cell>
        </row>
        <row r="3434">
          <cell r="A3434" t="str">
            <v>WH EMPIRE CENTER V LLC</v>
          </cell>
        </row>
        <row r="3435">
          <cell r="A3435" t="str">
            <v>White River Holdco Lux Sarl</v>
          </cell>
        </row>
        <row r="3436">
          <cell r="A3436" t="str">
            <v>Wildwood F&amp;B Operator, LLC</v>
          </cell>
        </row>
        <row r="3437">
          <cell r="A3437" t="str">
            <v>WILLETS/MILWAUKEE LOGAN SBI, LLC</v>
          </cell>
        </row>
        <row r="3438">
          <cell r="A3438" t="str">
            <v>Windsor Court</v>
          </cell>
        </row>
        <row r="3439">
          <cell r="A3439" t="str">
            <v>Witney Four Pillars Hotel Limited</v>
          </cell>
        </row>
        <row r="3440">
          <cell r="A3440" t="str">
            <v>Woodberry Partners, LLC</v>
          </cell>
        </row>
        <row r="3441">
          <cell r="A3441" t="str">
            <v>WOODBRIDGE BRIDGES SBI, LLC</v>
          </cell>
        </row>
        <row r="3442">
          <cell r="A3442" t="str">
            <v>Wooded Creek</v>
          </cell>
        </row>
        <row r="3443">
          <cell r="A3443" t="str">
            <v>Woodland Meadows</v>
          </cell>
        </row>
        <row r="3444">
          <cell r="A3444" t="str">
            <v>Woods at Lakeshore</v>
          </cell>
        </row>
        <row r="3445">
          <cell r="A3445" t="str">
            <v>Woodtee, LLC</v>
          </cell>
        </row>
        <row r="3446">
          <cell r="A3446" t="str">
            <v>Worcester Renaissance Holdings, LLC</v>
          </cell>
        </row>
        <row r="3447">
          <cell r="A3447" t="str">
            <v>Wotton House Properties Limited</v>
          </cell>
        </row>
        <row r="3448">
          <cell r="A3448" t="str">
            <v>Wotton Propco Limited</v>
          </cell>
        </row>
        <row r="3449">
          <cell r="A3449" t="str">
            <v>Wotton Tradeco Limited</v>
          </cell>
        </row>
        <row r="3450">
          <cell r="A3450" t="str">
            <v>WSC/SCG Kolkata Holdings LLC</v>
          </cell>
        </row>
        <row r="3451">
          <cell r="A3451" t="str">
            <v>WSI/WSQI (XXXIII) Mauritius Ltd</v>
          </cell>
        </row>
        <row r="3452">
          <cell r="A3452" t="str">
            <v>WSI/WSQI V (XXXII) Maur Investors Limited</v>
          </cell>
        </row>
        <row r="3453">
          <cell r="A3453" t="str">
            <v>WSQI V (XXXI) Mauritius Holdings Ltd</v>
          </cell>
        </row>
        <row r="3454">
          <cell r="A3454" t="str">
            <v>WYNDAM VILLAGE</v>
          </cell>
        </row>
        <row r="3455">
          <cell r="A3455" t="str">
            <v>YORKTOWN APARTMENTS, LLC</v>
          </cell>
        </row>
        <row r="3456">
          <cell r="A3456" t="str">
            <v>Yorktowne Hotel</v>
          </cell>
        </row>
        <row r="3457">
          <cell r="A3457" t="str">
            <v>Yotel Airport Ltd</v>
          </cell>
        </row>
        <row r="3458">
          <cell r="A3458" t="str">
            <v>Yotel Amsterdam BV</v>
          </cell>
        </row>
        <row r="3459">
          <cell r="A3459" t="str">
            <v>Yotel Asia Pacific Pte Ltd</v>
          </cell>
        </row>
        <row r="3460">
          <cell r="A3460" t="str">
            <v>Yotel Brandco Cyprus Ltd</v>
          </cell>
        </row>
        <row r="3461">
          <cell r="A3461" t="str">
            <v>Yotel France SARL</v>
          </cell>
        </row>
        <row r="3462">
          <cell r="A3462" t="str">
            <v>Yotel FZE</v>
          </cell>
        </row>
        <row r="3463">
          <cell r="A3463" t="str">
            <v>Yotel Investment Limited</v>
          </cell>
        </row>
        <row r="3464">
          <cell r="A3464" t="str">
            <v>Yotel Ltd</v>
          </cell>
        </row>
        <row r="3465">
          <cell r="A3465" t="str">
            <v>Yotel Manchester Ltd</v>
          </cell>
        </row>
        <row r="3466">
          <cell r="A3466" t="str">
            <v>Yotel Management Company Ltd</v>
          </cell>
        </row>
        <row r="3467">
          <cell r="A3467" t="str">
            <v>Yotel Netherlands BV</v>
          </cell>
        </row>
        <row r="3468">
          <cell r="A3468" t="str">
            <v>Yotel Pad Swiss SA</v>
          </cell>
        </row>
        <row r="3469">
          <cell r="A3469" t="str">
            <v>TEST-01-03</v>
          </cell>
        </row>
        <row r="3470">
          <cell r="A3470" t="str">
            <v>TEST-02-01</v>
          </cell>
        </row>
        <row r="3471">
          <cell r="A3471" t="str">
            <v>TEST-02-02</v>
          </cell>
        </row>
        <row r="3472">
          <cell r="A3472" t="str">
            <v>TEST-02-03</v>
          </cell>
        </row>
        <row r="3473">
          <cell r="A3473" t="str">
            <v>Test Entity 03-03</v>
          </cell>
        </row>
        <row r="3474">
          <cell r="A3474" t="str">
            <v>Test Entity 03-04</v>
          </cell>
        </row>
      </sheetData>
      <sheetData sheetId="59" refreshError="1"/>
      <sheetData sheetId="60">
        <row r="9">
          <cell r="C9" t="str">
            <v>STARWOOD ENERGY INFRASTRUCTURE FUND II</v>
          </cell>
        </row>
        <row r="10">
          <cell r="C10" t="str">
            <v xml:space="preserve"> GLOBAL, LP</v>
          </cell>
        </row>
        <row r="11">
          <cell r="C11" t="str">
            <v>591 WEST PUTNAM AVE</v>
          </cell>
        </row>
        <row r="13">
          <cell r="C13" t="str">
            <v>GREENWICH</v>
          </cell>
        </row>
        <row r="14">
          <cell r="C14" t="str">
            <v>CT</v>
          </cell>
        </row>
        <row r="15">
          <cell r="C15" t="str">
            <v>06830</v>
          </cell>
        </row>
        <row r="29">
          <cell r="C29">
            <v>20</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Q2" t="str">
            <v>AL</v>
          </cell>
          <cell r="R2" t="str">
            <v>Alabama</v>
          </cell>
          <cell r="Z2" t="str">
            <v>AK</v>
          </cell>
          <cell r="AL2" t="str">
            <v>Afghanistan</v>
          </cell>
          <cell r="AM2" t="str">
            <v>AF</v>
          </cell>
          <cell r="BE2" t="str">
            <v>Physical Asset</v>
          </cell>
          <cell r="BG2" t="str">
            <v>Ordinary - Line 1</v>
          </cell>
          <cell r="BO2" t="str">
            <v>No</v>
          </cell>
          <cell r="CE2" t="str">
            <v>shtPPSchK</v>
          </cell>
          <cell r="CK2" t="str">
            <v>shtTBGAAP</v>
          </cell>
          <cell r="CM2" t="str">
            <v>Starwood</v>
          </cell>
        </row>
        <row r="3">
          <cell r="A3" t="str">
            <v>Application Name</v>
          </cell>
          <cell r="B3" t="str">
            <v>SW Year End Workpaper Template - Partnership</v>
          </cell>
          <cell r="O3" t="str">
            <v>Hotel_Operations</v>
          </cell>
          <cell r="Q3" t="str">
            <v>AK</v>
          </cell>
          <cell r="R3" t="str">
            <v>Alaska</v>
          </cell>
          <cell r="Z3" t="str">
            <v>AL</v>
          </cell>
          <cell r="AL3" t="str">
            <v>Akrotiri</v>
          </cell>
          <cell r="AM3" t="str">
            <v>AX</v>
          </cell>
          <cell r="BE3" t="str">
            <v>Partnership Interest</v>
          </cell>
          <cell r="BG3" t="str">
            <v>Ordinary - Line 2</v>
          </cell>
          <cell r="CE3" t="str">
            <v>shtPPK1Alloc</v>
          </cell>
          <cell r="CK3" t="str">
            <v>shtSchK</v>
          </cell>
          <cell r="CM3" t="str">
            <v>Non-Starwood</v>
          </cell>
        </row>
        <row r="4">
          <cell r="O4" t="str">
            <v>Real Estate</v>
          </cell>
          <cell r="Q4" t="str">
            <v>AZ</v>
          </cell>
          <cell r="R4" t="str">
            <v>Arizona</v>
          </cell>
          <cell r="Z4" t="str">
            <v>AR</v>
          </cell>
          <cell r="AH4" t="str">
            <v>Property Contributions</v>
          </cell>
          <cell r="AL4" t="str">
            <v>Albania</v>
          </cell>
          <cell r="AM4" t="str">
            <v>AL</v>
          </cell>
          <cell r="BE4" t="str">
            <v>Disregarded Entity</v>
          </cell>
          <cell r="BG4" t="str">
            <v>Ordinary - Line 5</v>
          </cell>
          <cell r="CE4" t="str">
            <v>shtPPGainDetail</v>
          </cell>
          <cell r="CK4" t="str">
            <v>shtCapital</v>
          </cell>
          <cell r="CM4" t="str">
            <v>Starwood GP - Capital</v>
          </cell>
        </row>
        <row r="5">
          <cell r="O5" t="str">
            <v>Portfolio</v>
          </cell>
          <cell r="Q5" t="str">
            <v>AR</v>
          </cell>
          <cell r="R5" t="str">
            <v>Arkansas</v>
          </cell>
          <cell r="Z5" t="str">
            <v>AZ</v>
          </cell>
          <cell r="AH5" t="str">
            <v>Transfer In</v>
          </cell>
          <cell r="AL5" t="str">
            <v>Algeria</v>
          </cell>
          <cell r="AM5" t="str">
            <v>AG</v>
          </cell>
          <cell r="BE5" t="str">
            <v>Stock</v>
          </cell>
          <cell r="BG5" t="str">
            <v>Short-Term Capital</v>
          </cell>
          <cell r="CE5" t="str">
            <v>shtBSGAAPDom</v>
          </cell>
          <cell r="CK5" t="str">
            <v>shtGain</v>
          </cell>
          <cell r="CM5" t="str">
            <v>Starwood GP - Promote</v>
          </cell>
        </row>
        <row r="6">
          <cell r="A6" t="str">
            <v>Application version</v>
          </cell>
          <cell r="B6" t="str">
            <v>TY2017.02</v>
          </cell>
          <cell r="O6" t="str">
            <v>Multi</v>
          </cell>
          <cell r="Q6" t="str">
            <v>CA</v>
          </cell>
          <cell r="R6" t="str">
            <v>California</v>
          </cell>
          <cell r="Z6" t="str">
            <v>CA</v>
          </cell>
          <cell r="AH6" t="str">
            <v>Current Year Income/(Loss)</v>
          </cell>
          <cell r="AL6" t="str">
            <v>American Samoa</v>
          </cell>
          <cell r="AM6" t="str">
            <v>AQ</v>
          </cell>
          <cell r="BE6" t="str">
            <v>Loan</v>
          </cell>
          <cell r="BG6" t="str">
            <v>Long-Term Capital</v>
          </cell>
          <cell r="CE6" t="str">
            <v>shtCapital</v>
          </cell>
          <cell r="CK6" t="str">
            <v>shtK1PtrAlloc</v>
          </cell>
          <cell r="CM6" t="str">
            <v>Starwood GP - Waiver</v>
          </cell>
        </row>
        <row r="7">
          <cell r="Q7" t="str">
            <v>CO</v>
          </cell>
          <cell r="R7" t="str">
            <v>Colorado</v>
          </cell>
          <cell r="Z7" t="str">
            <v>CO</v>
          </cell>
          <cell r="AH7" t="str">
            <v>Other Increases</v>
          </cell>
          <cell r="AL7" t="str">
            <v>Andorra</v>
          </cell>
          <cell r="AM7" t="str">
            <v>AN</v>
          </cell>
          <cell r="BE7" t="str">
            <v>Foreign Currency Transaction</v>
          </cell>
          <cell r="BG7" t="str">
            <v>Section 1231</v>
          </cell>
          <cell r="CE7" t="str">
            <v>shtTBGAAP</v>
          </cell>
          <cell r="CM7" t="str">
            <v>Blocker</v>
          </cell>
        </row>
        <row r="8">
          <cell r="A8" t="str">
            <v>Development Team</v>
          </cell>
          <cell r="Q8" t="str">
            <v>CT</v>
          </cell>
          <cell r="R8" t="str">
            <v>Connecticut</v>
          </cell>
          <cell r="Z8" t="str">
            <v>CT</v>
          </cell>
          <cell r="AH8" t="str">
            <v>Other Decreases</v>
          </cell>
          <cell r="AL8" t="str">
            <v>Angola</v>
          </cell>
          <cell r="AM8" t="str">
            <v>AO</v>
          </cell>
          <cell r="BG8" t="str">
            <v>Section 988 (MTM)</v>
          </cell>
          <cell r="CE8" t="str">
            <v>shtStateAppt</v>
          </cell>
          <cell r="CM8" t="str">
            <v>Starwood Employee</v>
          </cell>
        </row>
        <row r="9">
          <cell r="Q9" t="str">
            <v>DE</v>
          </cell>
          <cell r="R9" t="str">
            <v>Delaware</v>
          </cell>
          <cell r="Z9" t="str">
            <v>DC</v>
          </cell>
          <cell r="AH9" t="str">
            <v>Distributions</v>
          </cell>
          <cell r="AL9" t="str">
            <v>Anguilla</v>
          </cell>
          <cell r="AM9" t="str">
            <v>AV</v>
          </cell>
          <cell r="CE9" t="str">
            <v>shtMgmtReport</v>
          </cell>
          <cell r="CM9" t="str">
            <v>TopCo</v>
          </cell>
        </row>
        <row r="10">
          <cell r="Q10" t="str">
            <v>FL</v>
          </cell>
          <cell r="R10" t="str">
            <v>Florida</v>
          </cell>
          <cell r="Z10" t="str">
            <v>DE</v>
          </cell>
          <cell r="AH10" t="str">
            <v>Property Distributions</v>
          </cell>
          <cell r="AL10" t="str">
            <v>Antarctica</v>
          </cell>
          <cell r="AM10" t="str">
            <v>AY</v>
          </cell>
          <cell r="CE10" t="str">
            <v>shtGregFundSummary</v>
          </cell>
          <cell r="CM10" t="str">
            <v>Barry</v>
          </cell>
        </row>
        <row r="11">
          <cell r="Q11" t="str">
            <v>GA</v>
          </cell>
          <cell r="R11" t="str">
            <v>Georgia</v>
          </cell>
          <cell r="Z11" t="str">
            <v>FL</v>
          </cell>
          <cell r="AH11" t="str">
            <v>Transfer Out</v>
          </cell>
          <cell r="AL11" t="str">
            <v>Antigua &amp; Barbuda</v>
          </cell>
          <cell r="AM11" t="str">
            <v>AC</v>
          </cell>
          <cell r="CE11" t="str">
            <v>shtLimitations</v>
          </cell>
          <cell r="CM11" t="str">
            <v>Barry-Mgmt Fees</v>
          </cell>
        </row>
        <row r="12">
          <cell r="Q12" t="str">
            <v>HI</v>
          </cell>
          <cell r="R12" t="str">
            <v>Hawaii</v>
          </cell>
          <cell r="Z12" t="str">
            <v>GA</v>
          </cell>
          <cell r="AH12" t="str">
            <v>Nondeductible Expenses</v>
          </cell>
          <cell r="AL12" t="str">
            <v>Argentina</v>
          </cell>
          <cell r="CM12" t="str">
            <v>Dyal</v>
          </cell>
        </row>
        <row r="13">
          <cell r="Q13" t="str">
            <v>ID</v>
          </cell>
          <cell r="R13" t="str">
            <v>Idaho</v>
          </cell>
          <cell r="Z13" t="str">
            <v>HI</v>
          </cell>
          <cell r="AL13" t="str">
            <v>Armenia</v>
          </cell>
          <cell r="CM13" t="str">
            <v>Dyal-Mgmt Fees</v>
          </cell>
        </row>
        <row r="14">
          <cell r="Q14" t="str">
            <v>IL</v>
          </cell>
          <cell r="R14" t="str">
            <v>Illinois</v>
          </cell>
          <cell r="Z14" t="str">
            <v>IA</v>
          </cell>
          <cell r="AL14" t="str">
            <v>Aruba</v>
          </cell>
          <cell r="AO14" t="str">
            <v>CORPORATION</v>
          </cell>
          <cell r="CM14" t="str">
            <v>Ziff</v>
          </cell>
        </row>
        <row r="15">
          <cell r="Q15" t="str">
            <v>IN</v>
          </cell>
          <cell r="R15" t="str">
            <v>Indiana</v>
          </cell>
          <cell r="Z15" t="str">
            <v>ID</v>
          </cell>
          <cell r="AL15" t="str">
            <v>Ashmore &amp; Cartier Islands</v>
          </cell>
          <cell r="AO15" t="str">
            <v>DISREGARDED ENTITY</v>
          </cell>
          <cell r="CM15" t="str">
            <v>Burden</v>
          </cell>
        </row>
        <row r="16">
          <cell r="Q16" t="str">
            <v>IA</v>
          </cell>
          <cell r="R16" t="str">
            <v>Iowa</v>
          </cell>
          <cell r="Z16" t="str">
            <v>IL</v>
          </cell>
          <cell r="AL16" t="str">
            <v>Australia</v>
          </cell>
          <cell r="AO16" t="str">
            <v>ESTATE</v>
          </cell>
        </row>
        <row r="17">
          <cell r="Q17" t="str">
            <v>KS</v>
          </cell>
          <cell r="R17" t="str">
            <v>Kansas</v>
          </cell>
          <cell r="Z17" t="str">
            <v>IN</v>
          </cell>
          <cell r="AL17" t="str">
            <v>Austria</v>
          </cell>
          <cell r="AO17" t="str">
            <v>FIDUCIARY</v>
          </cell>
        </row>
        <row r="18">
          <cell r="Q18" t="str">
            <v>KY</v>
          </cell>
          <cell r="R18" t="str">
            <v>Kentucky</v>
          </cell>
          <cell r="Z18" t="str">
            <v>KS</v>
          </cell>
          <cell r="AL18" t="str">
            <v>Azerbaijan</v>
          </cell>
          <cell r="AO18" t="str">
            <v>GRANTOR TRUST</v>
          </cell>
        </row>
        <row r="19">
          <cell r="Q19" t="str">
            <v>LA</v>
          </cell>
          <cell r="R19" t="str">
            <v>Louisiana</v>
          </cell>
          <cell r="Z19" t="str">
            <v>KY</v>
          </cell>
          <cell r="AL19" t="str">
            <v>Bahamas, The</v>
          </cell>
          <cell r="AO19" t="str">
            <v>INDIVIDUAL</v>
          </cell>
        </row>
        <row r="20">
          <cell r="Q20" t="str">
            <v>ME</v>
          </cell>
          <cell r="R20" t="str">
            <v>Maine</v>
          </cell>
          <cell r="Z20" t="str">
            <v>LA</v>
          </cell>
          <cell r="AL20" t="str">
            <v>Bahrain</v>
          </cell>
          <cell r="AO20" t="str">
            <v>LLC</v>
          </cell>
        </row>
        <row r="21">
          <cell r="Q21" t="str">
            <v>MD</v>
          </cell>
          <cell r="R21" t="str">
            <v>Maryland</v>
          </cell>
          <cell r="Z21" t="str">
            <v>MA</v>
          </cell>
          <cell r="AL21" t="str">
            <v>Baker Island</v>
          </cell>
          <cell r="AO21" t="str">
            <v>LLC FILING AS CORPORATION</v>
          </cell>
        </row>
        <row r="22">
          <cell r="Q22" t="str">
            <v>MA</v>
          </cell>
          <cell r="R22" t="str">
            <v>Massachusetts</v>
          </cell>
          <cell r="Z22" t="str">
            <v>MD</v>
          </cell>
          <cell r="AL22" t="str">
            <v>Bangladesh</v>
          </cell>
          <cell r="AO22" t="str">
            <v>LLC FILING AS PARTNERSHIP</v>
          </cell>
        </row>
        <row r="23">
          <cell r="Q23" t="str">
            <v>MI</v>
          </cell>
          <cell r="R23" t="str">
            <v>Michigan</v>
          </cell>
          <cell r="Z23" t="str">
            <v>ME</v>
          </cell>
          <cell r="AL23" t="str">
            <v>Barbados</v>
          </cell>
          <cell r="AO23" t="str">
            <v>NOMINEE</v>
          </cell>
        </row>
        <row r="24">
          <cell r="Q24" t="str">
            <v>MN</v>
          </cell>
          <cell r="R24" t="str">
            <v>Minnesota</v>
          </cell>
          <cell r="Z24" t="str">
            <v>MI</v>
          </cell>
          <cell r="AL24" t="str">
            <v>Barbuda</v>
          </cell>
          <cell r="AO24" t="str">
            <v>PARTNERSHIP</v>
          </cell>
        </row>
        <row r="25">
          <cell r="Q25" t="str">
            <v>MS</v>
          </cell>
          <cell r="R25" t="str">
            <v>Mississippi</v>
          </cell>
          <cell r="Z25" t="str">
            <v>MN</v>
          </cell>
          <cell r="AL25" t="str">
            <v>Belarus</v>
          </cell>
          <cell r="AO25" t="str">
            <v>IRA</v>
          </cell>
        </row>
        <row r="26">
          <cell r="Q26" t="str">
            <v>MO</v>
          </cell>
          <cell r="R26" t="str">
            <v>Missouri</v>
          </cell>
          <cell r="Z26" t="str">
            <v>MO</v>
          </cell>
          <cell r="AL26" t="str">
            <v>Belgium</v>
          </cell>
          <cell r="AO26" t="str">
            <v>S CORPORATION</v>
          </cell>
        </row>
        <row r="27">
          <cell r="Q27" t="str">
            <v>MT</v>
          </cell>
          <cell r="R27" t="str">
            <v>Montana</v>
          </cell>
          <cell r="Z27" t="str">
            <v>MS</v>
          </cell>
          <cell r="AL27" t="str">
            <v>Belize</v>
          </cell>
          <cell r="AO27" t="str">
            <v>TRUST</v>
          </cell>
        </row>
        <row r="28">
          <cell r="Q28" t="str">
            <v>NE</v>
          </cell>
          <cell r="R28" t="str">
            <v>Nebraska</v>
          </cell>
          <cell r="Z28" t="str">
            <v>MT</v>
          </cell>
          <cell r="AL28" t="str">
            <v>Benin</v>
          </cell>
          <cell r="AO28" t="str">
            <v>EXEMPT ORG</v>
          </cell>
        </row>
        <row r="29">
          <cell r="Q29" t="str">
            <v>NV</v>
          </cell>
          <cell r="R29" t="str">
            <v>Nevada</v>
          </cell>
          <cell r="Z29" t="str">
            <v>NC</v>
          </cell>
          <cell r="AL29" t="str">
            <v>Bermuda</v>
          </cell>
          <cell r="AO29" t="str">
            <v>LLP</v>
          </cell>
        </row>
        <row r="30">
          <cell r="Q30" t="str">
            <v>NH</v>
          </cell>
          <cell r="R30" t="str">
            <v>New Hampshire</v>
          </cell>
          <cell r="Z30" t="str">
            <v>ND</v>
          </cell>
          <cell r="AL30" t="str">
            <v>Bhutan</v>
          </cell>
          <cell r="AO30" t="str">
            <v>FOREIGN GOVERNMENT</v>
          </cell>
        </row>
        <row r="31">
          <cell r="Q31" t="str">
            <v>NJ</v>
          </cell>
          <cell r="R31" t="str">
            <v>New Jersey</v>
          </cell>
          <cell r="Z31" t="str">
            <v>NE</v>
          </cell>
          <cell r="AL31" t="str">
            <v>Bolivia</v>
          </cell>
        </row>
        <row r="32">
          <cell r="Q32" t="str">
            <v>NM</v>
          </cell>
          <cell r="R32" t="str">
            <v>New Mexico</v>
          </cell>
          <cell r="Z32" t="str">
            <v>NH</v>
          </cell>
          <cell r="AL32" t="str">
            <v>Bosnia-Herzegovina</v>
          </cell>
        </row>
        <row r="33">
          <cell r="Q33" t="str">
            <v>NY</v>
          </cell>
          <cell r="R33" t="str">
            <v>New York</v>
          </cell>
          <cell r="Z33" t="str">
            <v>NJ</v>
          </cell>
          <cell r="AL33" t="str">
            <v>Botswana</v>
          </cell>
        </row>
        <row r="34">
          <cell r="Q34" t="str">
            <v>NC</v>
          </cell>
          <cell r="R34" t="str">
            <v>North Carolina</v>
          </cell>
          <cell r="Z34" t="str">
            <v>NM</v>
          </cell>
          <cell r="AL34" t="str">
            <v>Bouvet Island</v>
          </cell>
        </row>
        <row r="35">
          <cell r="Q35" t="str">
            <v>ND</v>
          </cell>
          <cell r="R35" t="str">
            <v>North Dakota</v>
          </cell>
          <cell r="Z35" t="str">
            <v>NV</v>
          </cell>
          <cell r="AL35" t="str">
            <v>Brazil</v>
          </cell>
        </row>
        <row r="36">
          <cell r="Q36" t="str">
            <v>OH</v>
          </cell>
          <cell r="R36" t="str">
            <v>Ohio</v>
          </cell>
          <cell r="Z36" t="str">
            <v>NY</v>
          </cell>
          <cell r="AL36" t="str">
            <v>British Indian Ocean Territory</v>
          </cell>
        </row>
        <row r="37">
          <cell r="Q37" t="str">
            <v>OK</v>
          </cell>
          <cell r="R37" t="str">
            <v>Oklahoma</v>
          </cell>
          <cell r="Z37" t="str">
            <v>CY</v>
          </cell>
          <cell r="AL37" t="str">
            <v>British Virgin Islands</v>
          </cell>
        </row>
        <row r="38">
          <cell r="Q38" t="str">
            <v>OR</v>
          </cell>
          <cell r="R38" t="str">
            <v>Oregon</v>
          </cell>
          <cell r="Z38" t="str">
            <v>OH</v>
          </cell>
          <cell r="AL38" t="str">
            <v>Brunei</v>
          </cell>
        </row>
        <row r="39">
          <cell r="Q39" t="str">
            <v>PA</v>
          </cell>
          <cell r="R39" t="str">
            <v>Pennsylvania</v>
          </cell>
          <cell r="Z39" t="str">
            <v>OK</v>
          </cell>
          <cell r="AL39" t="str">
            <v>Bulgaria</v>
          </cell>
        </row>
        <row r="40">
          <cell r="B40">
            <v>42736</v>
          </cell>
          <cell r="Q40" t="str">
            <v>RI</v>
          </cell>
          <cell r="R40" t="str">
            <v>Rhode Island</v>
          </cell>
          <cell r="Z40" t="str">
            <v>OR</v>
          </cell>
          <cell r="AL40" t="str">
            <v>Burkina Faso</v>
          </cell>
        </row>
        <row r="41">
          <cell r="B41">
            <v>43100</v>
          </cell>
          <cell r="Q41" t="str">
            <v>SC</v>
          </cell>
          <cell r="R41" t="str">
            <v>South Carolina</v>
          </cell>
          <cell r="Z41" t="str">
            <v>PA</v>
          </cell>
          <cell r="AL41" t="str">
            <v>Burma</v>
          </cell>
        </row>
        <row r="42">
          <cell r="Q42" t="str">
            <v>SD</v>
          </cell>
          <cell r="R42" t="str">
            <v>South Dakota</v>
          </cell>
          <cell r="Z42" t="str">
            <v>RI</v>
          </cell>
          <cell r="AL42" t="str">
            <v>Burundi</v>
          </cell>
        </row>
        <row r="43">
          <cell r="Q43" t="str">
            <v>TN</v>
          </cell>
          <cell r="R43" t="str">
            <v>Tennessee</v>
          </cell>
          <cell r="Z43" t="str">
            <v>SC</v>
          </cell>
          <cell r="AL43" t="str">
            <v>Caicos Islands</v>
          </cell>
        </row>
        <row r="44">
          <cell r="Q44" t="str">
            <v>TX</v>
          </cell>
          <cell r="R44" t="str">
            <v>Texas</v>
          </cell>
          <cell r="Z44" t="str">
            <v>SD</v>
          </cell>
          <cell r="AL44" t="str">
            <v>Cambodia</v>
          </cell>
        </row>
        <row r="45">
          <cell r="B45">
            <v>0</v>
          </cell>
          <cell r="Q45" t="str">
            <v>UT</v>
          </cell>
          <cell r="R45" t="str">
            <v>Utah</v>
          </cell>
          <cell r="Z45" t="str">
            <v>TN</v>
          </cell>
          <cell r="AL45" t="str">
            <v>Cameroon</v>
          </cell>
        </row>
        <row r="46">
          <cell r="B46" t="str">
            <v>Domestic</v>
          </cell>
          <cell r="Q46" t="str">
            <v>VT</v>
          </cell>
          <cell r="R46" t="str">
            <v>Vermont</v>
          </cell>
          <cell r="Z46" t="str">
            <v>TX</v>
          </cell>
          <cell r="AL46" t="str">
            <v>Canada</v>
          </cell>
        </row>
        <row r="47">
          <cell r="Q47" t="str">
            <v>VA</v>
          </cell>
          <cell r="R47" t="str">
            <v>Virginia</v>
          </cell>
          <cell r="Z47" t="str">
            <v>UT</v>
          </cell>
          <cell r="AL47" t="str">
            <v>Cape Verde</v>
          </cell>
        </row>
        <row r="48">
          <cell r="Q48" t="str">
            <v>WA</v>
          </cell>
          <cell r="R48" t="str">
            <v>Washington</v>
          </cell>
          <cell r="Z48" t="str">
            <v>VA</v>
          </cell>
          <cell r="AL48" t="str">
            <v>Cartier Islands</v>
          </cell>
        </row>
        <row r="49">
          <cell r="B49">
            <v>20</v>
          </cell>
          <cell r="Q49" t="str">
            <v>WV</v>
          </cell>
          <cell r="R49" t="str">
            <v>West Virginia</v>
          </cell>
          <cell r="Z49" t="str">
            <v>VT</v>
          </cell>
          <cell r="AL49" t="str">
            <v>Cayman Islands</v>
          </cell>
        </row>
        <row r="50">
          <cell r="Q50" t="str">
            <v>WI</v>
          </cell>
          <cell r="R50" t="str">
            <v>Wisconsin</v>
          </cell>
          <cell r="Z50" t="str">
            <v>WA</v>
          </cell>
          <cell r="AL50" t="str">
            <v>Central African Republic</v>
          </cell>
        </row>
        <row r="51">
          <cell r="Q51" t="str">
            <v>WY</v>
          </cell>
          <cell r="R51" t="str">
            <v>Wyoming</v>
          </cell>
          <cell r="Z51" t="str">
            <v>WI</v>
          </cell>
          <cell r="AL51" t="str">
            <v>Chad</v>
          </cell>
        </row>
        <row r="52">
          <cell r="Q52" t="str">
            <v>CY</v>
          </cell>
          <cell r="R52" t="str">
            <v>New York City</v>
          </cell>
          <cell r="Z52" t="str">
            <v>WV</v>
          </cell>
          <cell r="AL52" t="str">
            <v>Chile</v>
          </cell>
        </row>
        <row r="53">
          <cell r="Q53" t="str">
            <v>DC</v>
          </cell>
          <cell r="R53" t="str">
            <v>Washington DC</v>
          </cell>
          <cell r="Z53" t="str">
            <v>WY</v>
          </cell>
          <cell r="AL53" t="str">
            <v>China</v>
          </cell>
        </row>
        <row r="54">
          <cell r="Q54" t="str">
            <v>NS</v>
          </cell>
          <cell r="R54" t="str">
            <v>Not Sourced</v>
          </cell>
          <cell r="AL54" t="str">
            <v>Christmas Island</v>
          </cell>
        </row>
        <row r="55">
          <cell r="Q55" t="str">
            <v>Federal</v>
          </cell>
          <cell r="AL55" t="str">
            <v>Clipperton Island</v>
          </cell>
        </row>
        <row r="56">
          <cell r="AL56" t="str">
            <v>Cocos Islands</v>
          </cell>
        </row>
        <row r="57">
          <cell r="AL57" t="str">
            <v>Colombia</v>
          </cell>
        </row>
        <row r="58">
          <cell r="AL58" t="str">
            <v>Comoros</v>
          </cell>
        </row>
        <row r="59">
          <cell r="AL59" t="str">
            <v>Congo (Brazzaville)</v>
          </cell>
        </row>
        <row r="60">
          <cell r="AL60" t="str">
            <v>Congo, Democratic Rep of</v>
          </cell>
        </row>
        <row r="61">
          <cell r="AL61" t="str">
            <v>Cook Islands</v>
          </cell>
        </row>
        <row r="62">
          <cell r="Q62" t="str">
            <v>Cincinnati, OH</v>
          </cell>
          <cell r="AL62" t="str">
            <v>Coral Sea Islands Terr</v>
          </cell>
        </row>
        <row r="63">
          <cell r="Q63" t="str">
            <v>Ogden, UT</v>
          </cell>
          <cell r="AL63" t="str">
            <v>Costa Rica</v>
          </cell>
        </row>
        <row r="64">
          <cell r="Q64" t="str">
            <v>E-File</v>
          </cell>
          <cell r="AL64" t="str">
            <v>Cote d'lvoire</v>
          </cell>
        </row>
        <row r="65">
          <cell r="AL65" t="str">
            <v>Croatia</v>
          </cell>
        </row>
        <row r="66">
          <cell r="AL66" t="str">
            <v>Cuba</v>
          </cell>
        </row>
        <row r="67">
          <cell r="AL67" t="str">
            <v>Cyprus</v>
          </cell>
        </row>
        <row r="68">
          <cell r="AL68" t="str">
            <v>Czech Republic</v>
          </cell>
        </row>
        <row r="69">
          <cell r="AL69" t="str">
            <v>Denmark</v>
          </cell>
        </row>
        <row r="70">
          <cell r="AL70" t="str">
            <v>Dhekelia</v>
          </cell>
        </row>
        <row r="71">
          <cell r="AL71" t="str">
            <v>Djibouti</v>
          </cell>
        </row>
        <row r="72">
          <cell r="AL72" t="str">
            <v>Dominica</v>
          </cell>
        </row>
        <row r="73">
          <cell r="AL73" t="str">
            <v>Dominican Republic</v>
          </cell>
        </row>
        <row r="74">
          <cell r="AL74" t="str">
            <v>Ecuador</v>
          </cell>
        </row>
        <row r="75">
          <cell r="AL75" t="str">
            <v>Egypt</v>
          </cell>
        </row>
        <row r="76">
          <cell r="AL76" t="str">
            <v>El Salvador</v>
          </cell>
        </row>
        <row r="77">
          <cell r="AL77" t="str">
            <v>England</v>
          </cell>
        </row>
        <row r="78">
          <cell r="AL78" t="str">
            <v>Equatorial Guinea</v>
          </cell>
        </row>
        <row r="79">
          <cell r="AL79" t="str">
            <v>Eritrea</v>
          </cell>
        </row>
        <row r="80">
          <cell r="AL80" t="str">
            <v>Estonia</v>
          </cell>
        </row>
        <row r="81">
          <cell r="AL81" t="str">
            <v>Ethiopia</v>
          </cell>
        </row>
        <row r="82">
          <cell r="AL82" t="str">
            <v>Falkland Islands</v>
          </cell>
        </row>
        <row r="83">
          <cell r="AL83" t="str">
            <v>Faroe Islands</v>
          </cell>
        </row>
        <row r="84">
          <cell r="AL84" t="str">
            <v>Fiji</v>
          </cell>
        </row>
        <row r="85">
          <cell r="AL85" t="str">
            <v>Finland</v>
          </cell>
        </row>
        <row r="86">
          <cell r="AL86" t="str">
            <v>France</v>
          </cell>
        </row>
        <row r="87">
          <cell r="AL87" t="str">
            <v>French Antarctic Lands</v>
          </cell>
        </row>
        <row r="88">
          <cell r="AL88" t="str">
            <v>French Guiana</v>
          </cell>
        </row>
        <row r="89">
          <cell r="AL89" t="str">
            <v>French Polynesia</v>
          </cell>
        </row>
        <row r="90">
          <cell r="AL90" t="str">
            <v>French Southern Lands</v>
          </cell>
        </row>
        <row r="91">
          <cell r="AL91" t="str">
            <v>Gabon</v>
          </cell>
        </row>
        <row r="92">
          <cell r="AL92" t="str">
            <v>Gambia, The</v>
          </cell>
        </row>
        <row r="93">
          <cell r="AL93" t="str">
            <v>Georgia</v>
          </cell>
        </row>
        <row r="94">
          <cell r="AL94" t="str">
            <v>Germany</v>
          </cell>
        </row>
        <row r="95">
          <cell r="AL95" t="str">
            <v>Ghana</v>
          </cell>
        </row>
        <row r="96">
          <cell r="AL96" t="str">
            <v>Gibraltar</v>
          </cell>
        </row>
        <row r="97">
          <cell r="AL97" t="str">
            <v>Great Britain</v>
          </cell>
        </row>
        <row r="98">
          <cell r="AL98" t="str">
            <v>Greece</v>
          </cell>
        </row>
        <row r="99">
          <cell r="AL99" t="str">
            <v>Greenland</v>
          </cell>
        </row>
        <row r="100">
          <cell r="AL100" t="str">
            <v>Grenada</v>
          </cell>
        </row>
        <row r="101">
          <cell r="AL101" t="str">
            <v>Guadeloupe</v>
          </cell>
        </row>
        <row r="102">
          <cell r="AL102" t="str">
            <v>Guam</v>
          </cell>
        </row>
        <row r="103">
          <cell r="AL103" t="str">
            <v>Guatemala</v>
          </cell>
        </row>
        <row r="104">
          <cell r="AL104" t="str">
            <v>Guernsey</v>
          </cell>
        </row>
        <row r="105">
          <cell r="AL105" t="str">
            <v>Guinea</v>
          </cell>
        </row>
        <row r="106">
          <cell r="AL106" t="str">
            <v>Guinea-Bissau</v>
          </cell>
        </row>
        <row r="107">
          <cell r="AL107" t="str">
            <v>Guyana</v>
          </cell>
        </row>
        <row r="108">
          <cell r="AL108" t="str">
            <v>Haiti</v>
          </cell>
        </row>
        <row r="109">
          <cell r="AL109" t="str">
            <v>Heard Island</v>
          </cell>
        </row>
        <row r="110">
          <cell r="AL110" t="str">
            <v>Holy See</v>
          </cell>
        </row>
        <row r="111">
          <cell r="AL111" t="str">
            <v>Honduras</v>
          </cell>
        </row>
        <row r="112">
          <cell r="AL112" t="str">
            <v>Hong Kong</v>
          </cell>
        </row>
        <row r="113">
          <cell r="AL113" t="str">
            <v>Howland Island</v>
          </cell>
        </row>
        <row r="114">
          <cell r="AL114" t="str">
            <v>Hungary</v>
          </cell>
        </row>
        <row r="115">
          <cell r="AL115" t="str">
            <v>Iceland</v>
          </cell>
        </row>
        <row r="116">
          <cell r="AL116" t="str">
            <v>India</v>
          </cell>
        </row>
        <row r="117">
          <cell r="AL117" t="str">
            <v>Indonesia</v>
          </cell>
        </row>
        <row r="118">
          <cell r="AL118" t="str">
            <v>Iran</v>
          </cell>
        </row>
        <row r="119">
          <cell r="AL119" t="str">
            <v>Iraq</v>
          </cell>
        </row>
        <row r="120">
          <cell r="AL120" t="str">
            <v>Ireland</v>
          </cell>
        </row>
        <row r="121">
          <cell r="AL121" t="str">
            <v>Islas Malvinas</v>
          </cell>
        </row>
        <row r="122">
          <cell r="AL122" t="str">
            <v>Isle of Man</v>
          </cell>
        </row>
        <row r="123">
          <cell r="AL123" t="str">
            <v>Israel</v>
          </cell>
        </row>
        <row r="124">
          <cell r="AL124" t="str">
            <v>Italy</v>
          </cell>
        </row>
        <row r="125">
          <cell r="AL125" t="str">
            <v>Ivory Coast</v>
          </cell>
        </row>
        <row r="126">
          <cell r="AL126" t="str">
            <v>Jamaica</v>
          </cell>
        </row>
        <row r="127">
          <cell r="AL127" t="str">
            <v>Jan Mayan</v>
          </cell>
        </row>
        <row r="128">
          <cell r="AL128" t="str">
            <v>Japan</v>
          </cell>
        </row>
        <row r="129">
          <cell r="AL129" t="str">
            <v>Jarvis Island</v>
          </cell>
        </row>
        <row r="130">
          <cell r="AL130" t="str">
            <v>Jersey</v>
          </cell>
        </row>
        <row r="131">
          <cell r="AL131" t="str">
            <v>Johnston Atoll</v>
          </cell>
        </row>
        <row r="132">
          <cell r="AL132" t="str">
            <v>Jordan</v>
          </cell>
        </row>
        <row r="133">
          <cell r="AL133" t="str">
            <v>Kazakhstan</v>
          </cell>
        </row>
        <row r="134">
          <cell r="AL134" t="str">
            <v>Keeling Islands</v>
          </cell>
        </row>
        <row r="135">
          <cell r="AL135" t="str">
            <v>Kenya</v>
          </cell>
        </row>
        <row r="136">
          <cell r="AL136" t="str">
            <v>Kingman Reef</v>
          </cell>
        </row>
        <row r="137">
          <cell r="AL137" t="str">
            <v>Kiribati</v>
          </cell>
        </row>
        <row r="138">
          <cell r="AL138" t="str">
            <v>Korea, North</v>
          </cell>
        </row>
        <row r="139">
          <cell r="AL139" t="str">
            <v>Korea, South</v>
          </cell>
        </row>
        <row r="140">
          <cell r="AL140" t="str">
            <v>Kosovo</v>
          </cell>
        </row>
        <row r="141">
          <cell r="AL141" t="str">
            <v>Kuwait</v>
          </cell>
        </row>
        <row r="142">
          <cell r="AL142" t="str">
            <v>Kyrgyzstan</v>
          </cell>
        </row>
        <row r="143">
          <cell r="AL143" t="str">
            <v>Laos</v>
          </cell>
        </row>
        <row r="144">
          <cell r="AL144" t="str">
            <v>Latvia</v>
          </cell>
        </row>
        <row r="145">
          <cell r="AL145" t="str">
            <v>Lebanon</v>
          </cell>
        </row>
        <row r="146">
          <cell r="AL146" t="str">
            <v>Lesotho</v>
          </cell>
        </row>
        <row r="147">
          <cell r="AL147" t="str">
            <v>Liberia</v>
          </cell>
        </row>
        <row r="148">
          <cell r="AL148" t="str">
            <v>Libya</v>
          </cell>
        </row>
        <row r="149">
          <cell r="AL149" t="str">
            <v>Liechtenstein</v>
          </cell>
        </row>
        <row r="150">
          <cell r="AL150" t="str">
            <v>Lithuania</v>
          </cell>
        </row>
        <row r="151">
          <cell r="AL151" t="str">
            <v>Luxembourg</v>
          </cell>
        </row>
        <row r="152">
          <cell r="AL152" t="str">
            <v>Macau</v>
          </cell>
        </row>
        <row r="153">
          <cell r="AL153" t="str">
            <v>Macedonia</v>
          </cell>
        </row>
        <row r="154">
          <cell r="AL154" t="str">
            <v>Madagascar</v>
          </cell>
        </row>
        <row r="155">
          <cell r="AL155" t="str">
            <v>Malagasy Republic</v>
          </cell>
        </row>
        <row r="156">
          <cell r="AL156" t="str">
            <v>Malawi</v>
          </cell>
        </row>
        <row r="157">
          <cell r="AL157" t="str">
            <v>Malaysia</v>
          </cell>
        </row>
        <row r="158">
          <cell r="AL158" t="str">
            <v>Maldives</v>
          </cell>
        </row>
        <row r="159">
          <cell r="AL159" t="str">
            <v>Mali</v>
          </cell>
        </row>
        <row r="160">
          <cell r="AL160" t="str">
            <v>Malta</v>
          </cell>
        </row>
        <row r="161">
          <cell r="AL161" t="str">
            <v>Marshall Islands</v>
          </cell>
        </row>
        <row r="162">
          <cell r="AL162" t="str">
            <v>Martinique</v>
          </cell>
        </row>
        <row r="163">
          <cell r="AL163" t="str">
            <v>Mauritania</v>
          </cell>
        </row>
        <row r="164">
          <cell r="AL164" t="str">
            <v>Mauritius</v>
          </cell>
        </row>
        <row r="165">
          <cell r="AL165" t="str">
            <v>Mayotte</v>
          </cell>
        </row>
        <row r="166">
          <cell r="AL166" t="str">
            <v>McDonald Islands</v>
          </cell>
        </row>
        <row r="167">
          <cell r="AL167" t="str">
            <v>Mexico</v>
          </cell>
        </row>
        <row r="168">
          <cell r="AL168" t="str">
            <v>Micronesia, Fed States of</v>
          </cell>
        </row>
        <row r="169">
          <cell r="AL169" t="str">
            <v>Midway Islands</v>
          </cell>
        </row>
        <row r="170">
          <cell r="AL170" t="str">
            <v>Moldova</v>
          </cell>
        </row>
        <row r="171">
          <cell r="AL171" t="str">
            <v>Monaco</v>
          </cell>
        </row>
        <row r="172">
          <cell r="AL172" t="str">
            <v>Mongolia</v>
          </cell>
        </row>
        <row r="173">
          <cell r="AL173" t="str">
            <v>Montenegro</v>
          </cell>
        </row>
        <row r="174">
          <cell r="AL174" t="str">
            <v>Montserrat</v>
          </cell>
        </row>
        <row r="175">
          <cell r="AL175" t="str">
            <v>Morocco</v>
          </cell>
        </row>
        <row r="176">
          <cell r="AL176" t="str">
            <v>Mozambique</v>
          </cell>
        </row>
        <row r="177">
          <cell r="AL177" t="str">
            <v>Namibia</v>
          </cell>
        </row>
        <row r="178">
          <cell r="AL178" t="str">
            <v>Nauru</v>
          </cell>
        </row>
        <row r="179">
          <cell r="AL179" t="str">
            <v>Navassa Island</v>
          </cell>
        </row>
        <row r="180">
          <cell r="AL180" t="str">
            <v>Nepal</v>
          </cell>
        </row>
        <row r="181">
          <cell r="AL181" t="str">
            <v>Netherlands</v>
          </cell>
        </row>
        <row r="182">
          <cell r="AL182" t="str">
            <v>Netherlands Antilles</v>
          </cell>
        </row>
        <row r="183">
          <cell r="AL183" t="str">
            <v>New Caledonia</v>
          </cell>
        </row>
        <row r="184">
          <cell r="AL184" t="str">
            <v>New Zealand</v>
          </cell>
        </row>
        <row r="185">
          <cell r="AL185" t="str">
            <v>Nicaragua</v>
          </cell>
        </row>
        <row r="186">
          <cell r="AL186" t="str">
            <v>Niger</v>
          </cell>
        </row>
        <row r="187">
          <cell r="AL187" t="str">
            <v>Nigeria</v>
          </cell>
        </row>
        <row r="188">
          <cell r="AL188" t="str">
            <v>Niue</v>
          </cell>
        </row>
        <row r="189">
          <cell r="AL189" t="str">
            <v>Norfolk Island</v>
          </cell>
        </row>
        <row r="190">
          <cell r="AL190" t="str">
            <v>North Korea</v>
          </cell>
        </row>
        <row r="191">
          <cell r="AL191" t="str">
            <v>Northern Ireland</v>
          </cell>
        </row>
        <row r="192">
          <cell r="AL192" t="str">
            <v>Northern Mariana Islands</v>
          </cell>
        </row>
        <row r="193">
          <cell r="AL193" t="str">
            <v>Norway</v>
          </cell>
        </row>
        <row r="194">
          <cell r="AL194" t="str">
            <v>Oman</v>
          </cell>
        </row>
        <row r="195">
          <cell r="AL195" t="str">
            <v>Other Country</v>
          </cell>
        </row>
        <row r="196">
          <cell r="AL196" t="str">
            <v>Pakistan</v>
          </cell>
        </row>
        <row r="197">
          <cell r="AL197" t="str">
            <v>Palau</v>
          </cell>
        </row>
        <row r="198">
          <cell r="AL198" t="str">
            <v>Palmyra Atoll</v>
          </cell>
        </row>
        <row r="199">
          <cell r="AL199" t="str">
            <v>Panama</v>
          </cell>
        </row>
        <row r="200">
          <cell r="AL200" t="str">
            <v>Papua New Guinea</v>
          </cell>
        </row>
        <row r="201">
          <cell r="AL201" t="str">
            <v>Paracel Islands</v>
          </cell>
        </row>
        <row r="202">
          <cell r="AL202" t="str">
            <v>Paraguay</v>
          </cell>
        </row>
        <row r="203">
          <cell r="AL203" t="str">
            <v>Peru</v>
          </cell>
        </row>
        <row r="204">
          <cell r="AL204" t="str">
            <v>Philippines</v>
          </cell>
        </row>
        <row r="205">
          <cell r="AL205" t="str">
            <v>Pitcairn Island</v>
          </cell>
        </row>
        <row r="206">
          <cell r="AL206" t="str">
            <v>Poland</v>
          </cell>
        </row>
        <row r="207">
          <cell r="AL207" t="str">
            <v>Portugal</v>
          </cell>
        </row>
        <row r="208">
          <cell r="AL208" t="str">
            <v>Puerto Rico</v>
          </cell>
        </row>
        <row r="209">
          <cell r="AL209" t="str">
            <v>Qatar</v>
          </cell>
        </row>
        <row r="210">
          <cell r="AL210" t="str">
            <v>Reunion</v>
          </cell>
        </row>
        <row r="211">
          <cell r="AL211" t="str">
            <v>Romania</v>
          </cell>
        </row>
        <row r="212">
          <cell r="AL212" t="str">
            <v>Russia</v>
          </cell>
        </row>
        <row r="213">
          <cell r="AL213" t="str">
            <v>Rwanda</v>
          </cell>
        </row>
        <row r="214">
          <cell r="AL214" t="str">
            <v>Samoa</v>
          </cell>
        </row>
        <row r="215">
          <cell r="AL215" t="str">
            <v>San Marino</v>
          </cell>
        </row>
        <row r="216">
          <cell r="AL216" t="str">
            <v>Sao Tome &amp; Principe</v>
          </cell>
        </row>
        <row r="217">
          <cell r="AL217" t="str">
            <v>Saudi Arabia</v>
          </cell>
        </row>
        <row r="218">
          <cell r="AL218" t="str">
            <v>Scotland</v>
          </cell>
        </row>
        <row r="219">
          <cell r="AL219" t="str">
            <v>Senegal</v>
          </cell>
        </row>
        <row r="220">
          <cell r="AL220" t="str">
            <v>Serbia</v>
          </cell>
        </row>
        <row r="221">
          <cell r="AL221" t="str">
            <v>Seychelles</v>
          </cell>
        </row>
        <row r="222">
          <cell r="AL222" t="str">
            <v>Sierra Leone</v>
          </cell>
        </row>
        <row r="223">
          <cell r="AL223" t="str">
            <v>Singapore</v>
          </cell>
        </row>
        <row r="224">
          <cell r="AL224" t="str">
            <v>Slovak Republic</v>
          </cell>
        </row>
        <row r="225">
          <cell r="AL225" t="str">
            <v>Slovenia</v>
          </cell>
        </row>
        <row r="226">
          <cell r="AL226" t="str">
            <v>Solomon Islands</v>
          </cell>
        </row>
        <row r="227">
          <cell r="AL227" t="str">
            <v>Somalia</v>
          </cell>
        </row>
        <row r="228">
          <cell r="AL228" t="str">
            <v>South Africa</v>
          </cell>
        </row>
        <row r="229">
          <cell r="AL229" t="str">
            <v>South Georgia Island</v>
          </cell>
        </row>
        <row r="230">
          <cell r="AL230" t="str">
            <v>South Korea</v>
          </cell>
        </row>
        <row r="231">
          <cell r="AL231" t="str">
            <v>South Sandwich Islands</v>
          </cell>
        </row>
        <row r="232">
          <cell r="AL232" t="str">
            <v>Spain</v>
          </cell>
        </row>
        <row r="233">
          <cell r="AL233" t="str">
            <v>Spratly Islands</v>
          </cell>
        </row>
        <row r="234">
          <cell r="AL234" t="str">
            <v>Sri Lanka</v>
          </cell>
        </row>
        <row r="235">
          <cell r="AL235" t="str">
            <v>St Barthelemy</v>
          </cell>
        </row>
        <row r="236">
          <cell r="AL236" t="str">
            <v>St Christopher &amp; Nevis</v>
          </cell>
        </row>
        <row r="237">
          <cell r="AL237" t="str">
            <v>St Helena</v>
          </cell>
        </row>
        <row r="238">
          <cell r="AL238" t="str">
            <v>St Kitts</v>
          </cell>
        </row>
        <row r="239">
          <cell r="AL239" t="str">
            <v>St Lucia</v>
          </cell>
        </row>
        <row r="240">
          <cell r="AL240" t="str">
            <v>St Martin</v>
          </cell>
        </row>
        <row r="241">
          <cell r="AL241" t="str">
            <v>St Pierre &amp; Miquelon</v>
          </cell>
        </row>
        <row r="242">
          <cell r="AL242" t="str">
            <v>St Vincent &amp; Grenadines</v>
          </cell>
        </row>
        <row r="243">
          <cell r="AL243" t="str">
            <v>Sudan</v>
          </cell>
        </row>
        <row r="244">
          <cell r="AL244" t="str">
            <v>Suriname</v>
          </cell>
        </row>
        <row r="245">
          <cell r="AL245" t="str">
            <v>Svalbard</v>
          </cell>
        </row>
        <row r="246">
          <cell r="AL246" t="str">
            <v>Swaziland</v>
          </cell>
        </row>
        <row r="247">
          <cell r="AL247" t="str">
            <v>Sweden</v>
          </cell>
        </row>
        <row r="248">
          <cell r="AL248" t="str">
            <v>Switzerland</v>
          </cell>
        </row>
        <row r="249">
          <cell r="AL249" t="str">
            <v>Syria</v>
          </cell>
        </row>
        <row r="250">
          <cell r="AL250" t="str">
            <v>Taiwan</v>
          </cell>
        </row>
        <row r="251">
          <cell r="AL251" t="str">
            <v>Tajikistan</v>
          </cell>
        </row>
        <row r="252">
          <cell r="AL252" t="str">
            <v>Tanzania</v>
          </cell>
        </row>
        <row r="253">
          <cell r="AL253" t="str">
            <v>Thailand</v>
          </cell>
        </row>
        <row r="254">
          <cell r="AL254" t="str">
            <v>Timor-Leste</v>
          </cell>
        </row>
        <row r="255">
          <cell r="AL255" t="str">
            <v>Togo</v>
          </cell>
        </row>
        <row r="256">
          <cell r="AL256" t="str">
            <v>Tokelau</v>
          </cell>
        </row>
        <row r="257">
          <cell r="AL257" t="str">
            <v>Tonga</v>
          </cell>
        </row>
        <row r="258">
          <cell r="AL258" t="str">
            <v>Trinidad and Tobago</v>
          </cell>
        </row>
        <row r="259">
          <cell r="AL259" t="str">
            <v>Tunisia</v>
          </cell>
        </row>
        <row r="260">
          <cell r="AL260" t="str">
            <v>Turkey</v>
          </cell>
        </row>
        <row r="261">
          <cell r="AL261" t="str">
            <v>Turkmenistan</v>
          </cell>
        </row>
        <row r="262">
          <cell r="AL262" t="str">
            <v>Turks &amp; Caicos Islands</v>
          </cell>
        </row>
        <row r="263">
          <cell r="AL263" t="str">
            <v>Tuvalu</v>
          </cell>
        </row>
        <row r="264">
          <cell r="AL264" t="str">
            <v>Uganda</v>
          </cell>
        </row>
        <row r="265">
          <cell r="AL265" t="str">
            <v>Ukraine</v>
          </cell>
        </row>
        <row r="266">
          <cell r="AL266" t="str">
            <v>United Arab Emirates</v>
          </cell>
        </row>
        <row r="267">
          <cell r="AL267" t="str">
            <v>United Kingdom</v>
          </cell>
        </row>
        <row r="268">
          <cell r="AL268" t="str">
            <v>Unknown Country</v>
          </cell>
        </row>
        <row r="269">
          <cell r="AL269" t="str">
            <v>Uruguay</v>
          </cell>
        </row>
        <row r="270">
          <cell r="AL270" t="str">
            <v>Uzebekistan</v>
          </cell>
        </row>
        <row r="271">
          <cell r="AL271" t="str">
            <v>Vanuatu</v>
          </cell>
        </row>
        <row r="272">
          <cell r="AL272" t="str">
            <v>Venezuela</v>
          </cell>
        </row>
        <row r="273">
          <cell r="AL273" t="str">
            <v>Vietnam</v>
          </cell>
        </row>
        <row r="274">
          <cell r="AL274" t="str">
            <v>Virgin Islands (British)</v>
          </cell>
        </row>
        <row r="275">
          <cell r="AL275" t="str">
            <v>Virgin Islands (U.S.)</v>
          </cell>
        </row>
        <row r="276">
          <cell r="AL276" t="str">
            <v>Wake Island</v>
          </cell>
        </row>
        <row r="277">
          <cell r="AL277" t="str">
            <v>Wales</v>
          </cell>
        </row>
        <row r="278">
          <cell r="AL278" t="str">
            <v>Wallis &amp; Futuna</v>
          </cell>
        </row>
        <row r="279">
          <cell r="AL279" t="str">
            <v>Western Sahara</v>
          </cell>
        </row>
        <row r="280">
          <cell r="AL280" t="str">
            <v>Yemen</v>
          </cell>
        </row>
        <row r="281">
          <cell r="AL281" t="str">
            <v>Zambia</v>
          </cell>
        </row>
        <row r="282">
          <cell r="AL282" t="str">
            <v>Zimbabwe</v>
          </cell>
        </row>
        <row r="283">
          <cell r="AL283" t="str">
            <v>Other Country</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 Sell"/>
      <sheetName val="Incremental Analysis"/>
      <sheetName val="Argus Input"/>
      <sheetName val="Debt"/>
      <sheetName val="Cash Flow"/>
      <sheetName val="Assumptions"/>
      <sheetName val="HB Cash Flow"/>
    </sheetNames>
    <sheetDataSet>
      <sheetData sheetId="0" refreshError="1">
        <row r="2">
          <cell r="A2" t="str">
            <v>Edwards Theaters</v>
          </cell>
        </row>
        <row r="3">
          <cell r="A3" t="str">
            <v>Fresno, CA</v>
          </cell>
        </row>
        <row r="9">
          <cell r="B9">
            <v>0.11410342105263099</v>
          </cell>
        </row>
      </sheetData>
      <sheetData sheetId="1" refreshError="1"/>
      <sheetData sheetId="2" refreshError="1"/>
      <sheetData sheetId="3" refreshError="1">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v>0</v>
          </cell>
        </row>
        <row r="13">
          <cell r="A13">
            <v>36738</v>
          </cell>
          <cell r="B13">
            <v>99523.314370937427</v>
          </cell>
          <cell r="C13">
            <v>91516.974914749997</v>
          </cell>
          <cell r="D13">
            <v>8006.3394561874302</v>
          </cell>
          <cell r="E13">
            <v>13019321.050543813</v>
          </cell>
          <cell r="H13">
            <v>0</v>
          </cell>
        </row>
        <row r="14">
          <cell r="A14">
            <v>36769</v>
          </cell>
          <cell r="B14">
            <v>99523.314370937427</v>
          </cell>
          <cell r="C14">
            <v>91460.730380070279</v>
          </cell>
          <cell r="D14">
            <v>8062.5839908671478</v>
          </cell>
          <cell r="E14">
            <v>13011258.466552947</v>
          </cell>
          <cell r="H14">
            <v>0</v>
          </cell>
        </row>
        <row r="15">
          <cell r="A15">
            <v>36799</v>
          </cell>
          <cell r="B15">
            <v>99523.314370937427</v>
          </cell>
          <cell r="C15">
            <v>91404.090727534451</v>
          </cell>
          <cell r="D15">
            <v>8119.2236434029764</v>
          </cell>
          <cell r="E15">
            <v>13003139.242909543</v>
          </cell>
          <cell r="F15">
            <v>274381.79602235474</v>
          </cell>
          <cell r="G15">
            <v>24188.147090457554</v>
          </cell>
          <cell r="H15">
            <v>0</v>
          </cell>
        </row>
        <row r="16">
          <cell r="A16">
            <v>36830</v>
          </cell>
          <cell r="B16">
            <v>99523.314370937427</v>
          </cell>
          <cell r="C16">
            <v>91347.053181439536</v>
          </cell>
          <cell r="D16">
            <v>8176.2611894978909</v>
          </cell>
          <cell r="E16">
            <v>12994962.981720045</v>
          </cell>
          <cell r="H16">
            <v>0</v>
          </cell>
        </row>
        <row r="17">
          <cell r="A17">
            <v>36860</v>
          </cell>
          <cell r="B17">
            <v>99523.314370937427</v>
          </cell>
          <cell r="C17">
            <v>91289.614946583315</v>
          </cell>
          <cell r="D17">
            <v>8233.6994243541121</v>
          </cell>
          <cell r="E17">
            <v>12986729.282295691</v>
          </cell>
          <cell r="H17">
            <v>0</v>
          </cell>
        </row>
        <row r="18">
          <cell r="A18">
            <v>36891</v>
          </cell>
          <cell r="B18">
            <v>99523.314370937427</v>
          </cell>
          <cell r="C18">
            <v>91231.773208127226</v>
          </cell>
          <cell r="D18">
            <v>8291.5411628102011</v>
          </cell>
          <cell r="E18">
            <v>12978437.741132881</v>
          </cell>
          <cell r="F18">
            <v>273868.44133615011</v>
          </cell>
          <cell r="G18">
            <v>24701.501776662204</v>
          </cell>
          <cell r="H18">
            <v>639767.21227325476</v>
          </cell>
        </row>
        <row r="19">
          <cell r="A19">
            <v>36922</v>
          </cell>
          <cell r="B19">
            <v>99523.314370937427</v>
          </cell>
          <cell r="C19">
            <v>91173.525131458489</v>
          </cell>
          <cell r="D19">
            <v>8349.7892394789378</v>
          </cell>
          <cell r="E19">
            <v>12970087.951893402</v>
          </cell>
          <cell r="H19">
            <v>0</v>
          </cell>
        </row>
        <row r="20">
          <cell r="A20">
            <v>36950</v>
          </cell>
          <cell r="B20">
            <v>99523.314370937427</v>
          </cell>
          <cell r="C20">
            <v>91114.867862051149</v>
          </cell>
          <cell r="D20">
            <v>8408.446508886278</v>
          </cell>
          <cell r="E20">
            <v>12961679.505384516</v>
          </cell>
          <cell r="H20">
            <v>0</v>
          </cell>
        </row>
        <row r="21">
          <cell r="A21">
            <v>36981</v>
          </cell>
          <cell r="B21">
            <v>99523.314370937427</v>
          </cell>
          <cell r="C21">
            <v>91055.79852532623</v>
          </cell>
          <cell r="D21">
            <v>8467.5158456111967</v>
          </cell>
          <cell r="E21">
            <v>12953211.989538904</v>
          </cell>
          <cell r="F21">
            <v>273344.1915188359</v>
          </cell>
          <cell r="G21">
            <v>25225.751593976413</v>
          </cell>
          <cell r="H21">
            <v>0</v>
          </cell>
        </row>
        <row r="22">
          <cell r="A22">
            <v>37011</v>
          </cell>
          <cell r="B22">
            <v>99523.314370937427</v>
          </cell>
          <cell r="C22">
            <v>90996.314226510804</v>
          </cell>
          <cell r="D22">
            <v>8527.0001444266236</v>
          </cell>
          <cell r="E22">
            <v>12944684.989394478</v>
          </cell>
          <cell r="H22">
            <v>0</v>
          </cell>
        </row>
        <row r="23">
          <cell r="A23">
            <v>37042</v>
          </cell>
          <cell r="B23">
            <v>99523.314370937427</v>
          </cell>
          <cell r="C23">
            <v>90936.412050496205</v>
          </cell>
          <cell r="D23">
            <v>8586.9023204412224</v>
          </cell>
          <cell r="E23">
            <v>12936098.087074038</v>
          </cell>
          <cell r="H23">
            <v>0</v>
          </cell>
        </row>
        <row r="24">
          <cell r="A24">
            <v>37072</v>
          </cell>
          <cell r="B24">
            <v>99523.314370937427</v>
          </cell>
          <cell r="C24">
            <v>90876.089061695107</v>
          </cell>
          <cell r="D24">
            <v>8647.2253092423198</v>
          </cell>
          <cell r="E24">
            <v>12927450.861764796</v>
          </cell>
          <cell r="F24">
            <v>272808.81533870212</v>
          </cell>
          <cell r="G24">
            <v>25761.127774110166</v>
          </cell>
          <cell r="H24">
            <v>0</v>
          </cell>
        </row>
        <row r="25">
          <cell r="A25">
            <v>37103</v>
          </cell>
          <cell r="B25">
            <v>99523.314370937427</v>
          </cell>
          <cell r="C25">
            <v>90815.342303897691</v>
          </cell>
          <cell r="D25">
            <v>8707.9720670397364</v>
          </cell>
          <cell r="E25">
            <v>12918742.889697757</v>
          </cell>
          <cell r="H25">
            <v>0</v>
          </cell>
        </row>
        <row r="26">
          <cell r="A26">
            <v>37134</v>
          </cell>
          <cell r="B26">
            <v>99523.314370937427</v>
          </cell>
          <cell r="C26">
            <v>90754.168800126747</v>
          </cell>
          <cell r="D26">
            <v>8769.1455708106805</v>
          </cell>
          <cell r="E26">
            <v>12909973.744126946</v>
          </cell>
          <cell r="H26">
            <v>0</v>
          </cell>
        </row>
        <row r="27">
          <cell r="A27">
            <v>37164</v>
          </cell>
          <cell r="B27">
            <v>99523.314370937427</v>
          </cell>
          <cell r="C27">
            <v>90692.565552491797</v>
          </cell>
          <cell r="D27">
            <v>8830.7488184456306</v>
          </cell>
          <cell r="E27">
            <v>12901142.9953085</v>
          </cell>
          <cell r="F27">
            <v>272262.07665651623</v>
          </cell>
          <cell r="G27">
            <v>26307.866456296048</v>
          </cell>
          <cell r="H27">
            <v>0</v>
          </cell>
        </row>
        <row r="28">
          <cell r="A28">
            <v>37195</v>
          </cell>
          <cell r="B28">
            <v>99523.314370937427</v>
          </cell>
          <cell r="C28">
            <v>90630.529542042204</v>
          </cell>
          <cell r="D28">
            <v>8892.7848288952227</v>
          </cell>
          <cell r="E28">
            <v>12892250.210479604</v>
          </cell>
          <cell r="H28">
            <v>0</v>
          </cell>
        </row>
        <row r="29">
          <cell r="A29">
            <v>37225</v>
          </cell>
          <cell r="B29">
            <v>99523.314370937427</v>
          </cell>
          <cell r="C29">
            <v>90568.057728619213</v>
          </cell>
          <cell r="D29">
            <v>8955.2566423182143</v>
          </cell>
          <cell r="E29">
            <v>12883294.953837287</v>
          </cell>
          <cell r="H29">
            <v>0</v>
          </cell>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v>0</v>
          </cell>
        </row>
        <row r="32">
          <cell r="A32">
            <v>37315</v>
          </cell>
          <cell r="B32">
            <v>99523.314370937427</v>
          </cell>
          <cell r="C32">
            <v>90377.996747664089</v>
          </cell>
          <cell r="D32">
            <v>9145.3176232733385</v>
          </cell>
          <cell r="E32">
            <v>12856049.948948128</v>
          </cell>
          <cell r="H32">
            <v>0</v>
          </cell>
        </row>
        <row r="33">
          <cell r="A33">
            <v>37346</v>
          </cell>
          <cell r="B33">
            <v>99523.314370937427</v>
          </cell>
          <cell r="C33">
            <v>90313.7508913606</v>
          </cell>
          <cell r="D33">
            <v>9209.5634795768274</v>
          </cell>
          <cell r="E33">
            <v>12846840.385468552</v>
          </cell>
          <cell r="F33">
            <v>271133.54206430702</v>
          </cell>
          <cell r="G33">
            <v>27436.401048505271</v>
          </cell>
          <cell r="H33">
            <v>0</v>
          </cell>
        </row>
        <row r="34">
          <cell r="A34">
            <v>37376</v>
          </cell>
          <cell r="B34">
            <v>99523.314370937427</v>
          </cell>
          <cell r="C34">
            <v>90249.053707916581</v>
          </cell>
          <cell r="D34">
            <v>9274.2606630208466</v>
          </cell>
          <cell r="E34">
            <v>12837566.124805531</v>
          </cell>
          <cell r="H34">
            <v>0</v>
          </cell>
        </row>
        <row r="35">
          <cell r="A35">
            <v>37407</v>
          </cell>
          <cell r="B35">
            <v>99523.314370937427</v>
          </cell>
          <cell r="C35">
            <v>90183.902026758849</v>
          </cell>
          <cell r="D35">
            <v>9339.4123441785778</v>
          </cell>
          <cell r="E35">
            <v>12828226.712461352</v>
          </cell>
          <cell r="H35">
            <v>0</v>
          </cell>
        </row>
        <row r="36">
          <cell r="A36">
            <v>37437</v>
          </cell>
          <cell r="B36">
            <v>99523.314370937427</v>
          </cell>
          <cell r="C36">
            <v>90118.292655041005</v>
          </cell>
          <cell r="D36">
            <v>9405.0217158964224</v>
          </cell>
          <cell r="E36">
            <v>12818821.690745456</v>
          </cell>
          <cell r="F36">
            <v>270551.24838971643</v>
          </cell>
          <cell r="G36">
            <v>28018.694723095847</v>
          </cell>
          <cell r="H36">
            <v>0</v>
          </cell>
        </row>
        <row r="37">
          <cell r="A37">
            <v>37468</v>
          </cell>
          <cell r="B37">
            <v>99523.314370937427</v>
          </cell>
          <cell r="C37">
            <v>90052.222377486833</v>
          </cell>
          <cell r="D37">
            <v>9471.0919934505946</v>
          </cell>
          <cell r="E37">
            <v>12809350.598752005</v>
          </cell>
          <cell r="H37">
            <v>0</v>
          </cell>
        </row>
        <row r="38">
          <cell r="A38">
            <v>37499</v>
          </cell>
          <cell r="B38">
            <v>99523.314370937427</v>
          </cell>
          <cell r="C38">
            <v>89985.687956232839</v>
          </cell>
          <cell r="D38">
            <v>9537.6264147045877</v>
          </cell>
          <cell r="E38">
            <v>12799812.9723373</v>
          </cell>
          <cell r="H38">
            <v>0</v>
          </cell>
        </row>
        <row r="39">
          <cell r="A39">
            <v>37529</v>
          </cell>
          <cell r="B39">
            <v>99523.314370937427</v>
          </cell>
          <cell r="C39">
            <v>89918.686130669535</v>
          </cell>
          <cell r="D39">
            <v>9604.6282402678917</v>
          </cell>
          <cell r="E39">
            <v>12790208.344097031</v>
          </cell>
          <cell r="F39">
            <v>269956.59646438924</v>
          </cell>
          <cell r="G39">
            <v>28613.346648423074</v>
          </cell>
          <cell r="H39">
            <v>0</v>
          </cell>
        </row>
        <row r="40">
          <cell r="A40">
            <v>37560</v>
          </cell>
          <cell r="B40">
            <v>99523.314370937427</v>
          </cell>
          <cell r="C40">
            <v>89851.213617281639</v>
          </cell>
          <cell r="D40">
            <v>9672.1007536557881</v>
          </cell>
          <cell r="E40">
            <v>12780536.243343376</v>
          </cell>
          <cell r="H40">
            <v>0</v>
          </cell>
        </row>
        <row r="41">
          <cell r="A41">
            <v>37590</v>
          </cell>
          <cell r="B41">
            <v>99523.314370937427</v>
          </cell>
          <cell r="C41">
            <v>89783.26710948722</v>
          </cell>
          <cell r="D41">
            <v>9740.0472614502069</v>
          </cell>
          <cell r="E41">
            <v>12770796.196081925</v>
          </cell>
          <cell r="H41">
            <v>0</v>
          </cell>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v>0</v>
          </cell>
        </row>
        <row r="44">
          <cell r="A44">
            <v>37680</v>
          </cell>
          <cell r="B44">
            <v>99523.314370937427</v>
          </cell>
          <cell r="C44">
            <v>89576.550204433617</v>
          </cell>
          <cell r="D44">
            <v>9946.76416650381</v>
          </cell>
          <cell r="E44">
            <v>12741163.585219065</v>
          </cell>
          <cell r="H44">
            <v>0</v>
          </cell>
        </row>
        <row r="45">
          <cell r="A45">
            <v>37711</v>
          </cell>
          <cell r="B45">
            <v>99523.314370937427</v>
          </cell>
          <cell r="C45">
            <v>89506.674186163931</v>
          </cell>
          <cell r="D45">
            <v>10016.640184773496</v>
          </cell>
          <cell r="E45">
            <v>12731146.945034292</v>
          </cell>
          <cell r="F45">
            <v>268729.16315864149</v>
          </cell>
          <cell r="G45">
            <v>29840.779954170779</v>
          </cell>
          <cell r="H45">
            <v>0</v>
          </cell>
        </row>
        <row r="46">
          <cell r="A46">
            <v>37741</v>
          </cell>
          <cell r="B46">
            <v>99523.314370937427</v>
          </cell>
          <cell r="C46">
            <v>89436.307288865893</v>
          </cell>
          <cell r="D46">
            <v>10087.007082071534</v>
          </cell>
          <cell r="E46">
            <v>12721059.93795222</v>
          </cell>
          <cell r="H46">
            <v>0</v>
          </cell>
        </row>
        <row r="47">
          <cell r="A47">
            <v>37772</v>
          </cell>
          <cell r="B47">
            <v>99523.314370937427</v>
          </cell>
          <cell r="C47">
            <v>89365.446064114352</v>
          </cell>
          <cell r="D47">
            <v>10157.868306823075</v>
          </cell>
          <cell r="E47">
            <v>12710902.069645397</v>
          </cell>
          <cell r="H47">
            <v>0</v>
          </cell>
        </row>
        <row r="48">
          <cell r="A48">
            <v>37802</v>
          </cell>
          <cell r="B48">
            <v>99523.314370937427</v>
          </cell>
          <cell r="C48">
            <v>89294.087039258913</v>
          </cell>
          <cell r="D48">
            <v>10229.227331678514</v>
          </cell>
          <cell r="E48">
            <v>12700672.842313718</v>
          </cell>
          <cell r="F48">
            <v>268095.84039223916</v>
          </cell>
          <cell r="G48">
            <v>30474.102720573122</v>
          </cell>
          <cell r="H48">
            <v>0</v>
          </cell>
        </row>
        <row r="49">
          <cell r="A49">
            <v>37833</v>
          </cell>
          <cell r="B49">
            <v>99523.314370937427</v>
          </cell>
          <cell r="C49">
            <v>89222.22671725387</v>
          </cell>
          <cell r="D49">
            <v>10301.087653683557</v>
          </cell>
          <cell r="E49">
            <v>12690371.754660035</v>
          </cell>
          <cell r="H49">
            <v>0</v>
          </cell>
        </row>
        <row r="50">
          <cell r="A50">
            <v>37864</v>
          </cell>
          <cell r="B50">
            <v>99523.314370937427</v>
          </cell>
          <cell r="C50">
            <v>89149.861576486743</v>
          </cell>
          <cell r="D50">
            <v>10373.452794450684</v>
          </cell>
          <cell r="E50">
            <v>12679998.301865583</v>
          </cell>
          <cell r="H50">
            <v>0</v>
          </cell>
        </row>
        <row r="51">
          <cell r="A51">
            <v>37894</v>
          </cell>
          <cell r="B51">
            <v>99523.314370937427</v>
          </cell>
          <cell r="C51">
            <v>89076.988070605716</v>
          </cell>
          <cell r="D51">
            <v>10446.326300331712</v>
          </cell>
          <cell r="E51">
            <v>12669551.975565251</v>
          </cell>
          <cell r="F51">
            <v>267449.07636434631</v>
          </cell>
          <cell r="G51">
            <v>31120.866748465953</v>
          </cell>
          <cell r="H51">
            <v>0</v>
          </cell>
        </row>
        <row r="52">
          <cell r="A52">
            <v>37925</v>
          </cell>
          <cell r="B52">
            <v>99523.314370937427</v>
          </cell>
          <cell r="C52">
            <v>89003.602628345892</v>
          </cell>
          <cell r="D52">
            <v>10519.711742591535</v>
          </cell>
          <cell r="E52">
            <v>12659032.26382266</v>
          </cell>
          <cell r="H52">
            <v>0</v>
          </cell>
        </row>
        <row r="53">
          <cell r="A53">
            <v>37955</v>
          </cell>
          <cell r="B53">
            <v>99523.314370937427</v>
          </cell>
          <cell r="C53">
            <v>88929.70165335419</v>
          </cell>
          <cell r="D53">
            <v>10593.612717583237</v>
          </cell>
          <cell r="E53">
            <v>12648438.651105076</v>
          </cell>
          <cell r="H53">
            <v>0</v>
          </cell>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v>0</v>
          </cell>
        </row>
        <row r="56">
          <cell r="A56">
            <v>38046</v>
          </cell>
          <cell r="B56">
            <v>99523.314370937427</v>
          </cell>
          <cell r="C56">
            <v>88704.869188425349</v>
          </cell>
          <cell r="D56">
            <v>10818.445182512078</v>
          </cell>
          <cell r="E56">
            <v>12616209.197297966</v>
          </cell>
          <cell r="H56">
            <v>0</v>
          </cell>
        </row>
        <row r="57">
          <cell r="A57">
            <v>38077</v>
          </cell>
          <cell r="B57">
            <v>99523.314370937427</v>
          </cell>
          <cell r="C57">
            <v>88628.869611018206</v>
          </cell>
          <cell r="D57">
            <v>10894.444759919221</v>
          </cell>
          <cell r="E57">
            <v>12605314.752538048</v>
          </cell>
          <cell r="F57">
            <v>266114.07739270705</v>
          </cell>
          <cell r="G57">
            <v>32455.865720105212</v>
          </cell>
          <cell r="H57">
            <v>0</v>
          </cell>
        </row>
        <row r="58">
          <cell r="A58">
            <v>38107</v>
          </cell>
          <cell r="B58">
            <v>99523.314370937427</v>
          </cell>
          <cell r="C58">
            <v>88552.33613657979</v>
          </cell>
          <cell r="D58">
            <v>10970.978234357637</v>
          </cell>
          <cell r="E58">
            <v>12594343.77430369</v>
          </cell>
          <cell r="H58">
            <v>0</v>
          </cell>
        </row>
        <row r="59">
          <cell r="A59">
            <v>38138</v>
          </cell>
          <cell r="B59">
            <v>99523.314370937427</v>
          </cell>
          <cell r="C59">
            <v>88475.265014483419</v>
          </cell>
          <cell r="D59">
            <v>11048.049356454008</v>
          </cell>
          <cell r="E59">
            <v>12583295.724947236</v>
          </cell>
          <cell r="H59">
            <v>0</v>
          </cell>
        </row>
        <row r="60">
          <cell r="A60">
            <v>38168</v>
          </cell>
          <cell r="B60">
            <v>99523.314370937427</v>
          </cell>
          <cell r="C60">
            <v>88397.652467754335</v>
          </cell>
          <cell r="D60">
            <v>11125.661903183092</v>
          </cell>
          <cell r="E60">
            <v>12572170.063044053</v>
          </cell>
          <cell r="F60">
            <v>265425.25361881754</v>
          </cell>
          <cell r="G60">
            <v>33144.689493994738</v>
          </cell>
          <cell r="H60">
            <v>0</v>
          </cell>
        </row>
        <row r="61">
          <cell r="A61">
            <v>38199</v>
          </cell>
          <cell r="B61">
            <v>99523.314370937427</v>
          </cell>
          <cell r="C61">
            <v>88319.494692884473</v>
          </cell>
          <cell r="D61">
            <v>11203.819678052954</v>
          </cell>
          <cell r="E61">
            <v>12560966.243365999</v>
          </cell>
          <cell r="H61">
            <v>0</v>
          </cell>
        </row>
        <row r="62">
          <cell r="A62">
            <v>38230</v>
          </cell>
          <cell r="B62">
            <v>99523.314370937427</v>
          </cell>
          <cell r="C62">
            <v>88240.787859646152</v>
          </cell>
          <cell r="D62">
            <v>11282.526511291275</v>
          </cell>
          <cell r="E62">
            <v>12549683.716854708</v>
          </cell>
          <cell r="H62">
            <v>0</v>
          </cell>
        </row>
        <row r="63">
          <cell r="A63">
            <v>38260</v>
          </cell>
          <cell r="B63">
            <v>99523.314370937427</v>
          </cell>
          <cell r="C63">
            <v>88161.528110904328</v>
          </cell>
          <cell r="D63">
            <v>11361.786260033099</v>
          </cell>
          <cell r="E63">
            <v>12538321.930594675</v>
          </cell>
          <cell r="F63">
            <v>264721.81066343497</v>
          </cell>
          <cell r="G63">
            <v>33848.132449377328</v>
          </cell>
          <cell r="H63">
            <v>0</v>
          </cell>
        </row>
        <row r="64">
          <cell r="A64">
            <v>38291</v>
          </cell>
          <cell r="B64">
            <v>99523.314370937427</v>
          </cell>
          <cell r="C64">
            <v>88081.71156242759</v>
          </cell>
          <cell r="D64">
            <v>11441.602808509837</v>
          </cell>
          <cell r="E64">
            <v>12526880.327786166</v>
          </cell>
          <cell r="H64">
            <v>0</v>
          </cell>
        </row>
        <row r="65">
          <cell r="A65">
            <v>38321</v>
          </cell>
          <cell r="B65">
            <v>99523.314370937427</v>
          </cell>
          <cell r="C65">
            <v>88001.334302697811</v>
          </cell>
          <cell r="D65">
            <v>11521.980068239616</v>
          </cell>
          <cell r="E65">
            <v>12515358.347717926</v>
          </cell>
          <cell r="H65">
            <v>0</v>
          </cell>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v>0</v>
          </cell>
        </row>
        <row r="68">
          <cell r="A68">
            <v>38411</v>
          </cell>
          <cell r="B68">
            <v>99523.314370937427</v>
          </cell>
          <cell r="C68">
            <v>87756.798727473011</v>
          </cell>
          <cell r="D68">
            <v>11766.515643464416</v>
          </cell>
          <cell r="E68">
            <v>12480304.477591127</v>
          </cell>
          <cell r="H68">
            <v>0</v>
          </cell>
        </row>
        <row r="69">
          <cell r="A69">
            <v>38442</v>
          </cell>
          <cell r="B69">
            <v>99523.314370937427</v>
          </cell>
          <cell r="C69">
            <v>87674.138955077666</v>
          </cell>
          <cell r="D69">
            <v>11849.175415859761</v>
          </cell>
          <cell r="E69">
            <v>12468455.302175267</v>
          </cell>
          <cell r="F69">
            <v>263269.81954837212</v>
          </cell>
          <cell r="G69">
            <v>35300.12356444016</v>
          </cell>
          <cell r="H69">
            <v>0</v>
          </cell>
        </row>
        <row r="70">
          <cell r="A70">
            <v>38472</v>
          </cell>
          <cell r="B70">
            <v>99523.314370937427</v>
          </cell>
          <cell r="C70">
            <v>87590.898497781251</v>
          </cell>
          <cell r="D70">
            <v>11932.415873156177</v>
          </cell>
          <cell r="E70">
            <v>12456522.88630211</v>
          </cell>
          <cell r="H70">
            <v>0</v>
          </cell>
        </row>
        <row r="71">
          <cell r="A71">
            <v>38503</v>
          </cell>
          <cell r="B71">
            <v>99523.314370937427</v>
          </cell>
          <cell r="C71">
            <v>87507.07327627232</v>
          </cell>
          <cell r="D71">
            <v>12016.241094665107</v>
          </cell>
          <cell r="E71">
            <v>12444506.645207444</v>
          </cell>
          <cell r="H71">
            <v>0</v>
          </cell>
        </row>
        <row r="72">
          <cell r="A72">
            <v>38533</v>
          </cell>
          <cell r="B72">
            <v>99523.314370937427</v>
          </cell>
          <cell r="C72">
            <v>87422.659182582298</v>
          </cell>
          <cell r="D72">
            <v>12100.655188355129</v>
          </cell>
          <cell r="E72">
            <v>12432405.990019089</v>
          </cell>
          <cell r="F72">
            <v>262520.63095663587</v>
          </cell>
          <cell r="G72">
            <v>36049.312156176413</v>
          </cell>
          <cell r="H72">
            <v>0</v>
          </cell>
        </row>
        <row r="73">
          <cell r="A73">
            <v>38564</v>
          </cell>
          <cell r="B73">
            <v>99523.314370937427</v>
          </cell>
          <cell r="C73">
            <v>87337.652079884094</v>
          </cell>
          <cell r="D73">
            <v>12185.662291053333</v>
          </cell>
          <cell r="E73">
            <v>12420220.327728035</v>
          </cell>
          <cell r="H73">
            <v>0</v>
          </cell>
        </row>
        <row r="74">
          <cell r="A74">
            <v>38595</v>
          </cell>
          <cell r="B74">
            <v>99523.314370937427</v>
          </cell>
          <cell r="C74">
            <v>87252.047802289439</v>
          </cell>
          <cell r="D74">
            <v>12271.266568647989</v>
          </cell>
          <cell r="E74">
            <v>12407949.061159387</v>
          </cell>
          <cell r="H74">
            <v>0</v>
          </cell>
        </row>
        <row r="75">
          <cell r="A75">
            <v>38625</v>
          </cell>
          <cell r="B75">
            <v>99523.314370937427</v>
          </cell>
          <cell r="C75">
            <v>87165.842154644692</v>
          </cell>
          <cell r="D75">
            <v>12357.472216292736</v>
          </cell>
          <cell r="E75">
            <v>12395591.588943094</v>
          </cell>
          <cell r="F75">
            <v>261755.54203681822</v>
          </cell>
          <cell r="G75">
            <v>36814.401075994057</v>
          </cell>
          <cell r="H75">
            <v>0</v>
          </cell>
        </row>
        <row r="76">
          <cell r="A76">
            <v>38656</v>
          </cell>
          <cell r="B76">
            <v>99523.314370937427</v>
          </cell>
          <cell r="C76">
            <v>87079.030912325237</v>
          </cell>
          <cell r="D76">
            <v>12444.28345861219</v>
          </cell>
          <cell r="E76">
            <v>12383147.305484481</v>
          </cell>
          <cell r="H76">
            <v>0</v>
          </cell>
        </row>
        <row r="77">
          <cell r="A77">
            <v>38686</v>
          </cell>
          <cell r="B77">
            <v>99523.314370937427</v>
          </cell>
          <cell r="C77">
            <v>86991.609821028484</v>
          </cell>
          <cell r="D77">
            <v>12531.704549908944</v>
          </cell>
          <cell r="E77">
            <v>12370615.600934573</v>
          </cell>
          <cell r="H77">
            <v>0</v>
          </cell>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v>0</v>
          </cell>
        </row>
        <row r="80">
          <cell r="A80">
            <v>38776</v>
          </cell>
          <cell r="B80">
            <v>99523.314370937427</v>
          </cell>
          <cell r="C80">
            <v>86725.644460690237</v>
          </cell>
          <cell r="D80">
            <v>12797.66991024719</v>
          </cell>
          <cell r="E80">
            <v>12332489.797803666</v>
          </cell>
          <cell r="H80">
            <v>0</v>
          </cell>
        </row>
        <row r="81">
          <cell r="A81">
            <v>38807</v>
          </cell>
          <cell r="B81">
            <v>99523.314370937427</v>
          </cell>
          <cell r="C81">
            <v>86635.740829570757</v>
          </cell>
          <cell r="D81">
            <v>12887.57354136667</v>
          </cell>
          <cell r="E81">
            <v>12319602.224262299</v>
          </cell>
          <cell r="F81">
            <v>260176.3062149114</v>
          </cell>
          <cell r="G81">
            <v>38393.636897900884</v>
          </cell>
          <cell r="H81">
            <v>0</v>
          </cell>
        </row>
        <row r="82">
          <cell r="A82">
            <v>38837</v>
          </cell>
          <cell r="B82">
            <v>99523.314370937427</v>
          </cell>
          <cell r="C82">
            <v>86545.205625442657</v>
          </cell>
          <cell r="D82">
            <v>12978.10874549477</v>
          </cell>
          <cell r="E82">
            <v>12306624.115516804</v>
          </cell>
          <cell r="H82">
            <v>0</v>
          </cell>
        </row>
        <row r="83">
          <cell r="A83">
            <v>38868</v>
          </cell>
          <cell r="B83">
            <v>99523.314370937427</v>
          </cell>
          <cell r="C83">
            <v>86454.034411505549</v>
          </cell>
          <cell r="D83">
            <v>13069.279959431879</v>
          </cell>
          <cell r="E83">
            <v>12293554.835557371</v>
          </cell>
          <cell r="H83">
            <v>0</v>
          </cell>
        </row>
        <row r="84">
          <cell r="A84">
            <v>38898</v>
          </cell>
          <cell r="B84">
            <v>99523.314370937427</v>
          </cell>
          <cell r="C84">
            <v>86362.22271979053</v>
          </cell>
          <cell r="D84">
            <v>13161.091651146897</v>
          </cell>
          <cell r="E84">
            <v>12280393.743906224</v>
          </cell>
          <cell r="F84">
            <v>259361.46275673874</v>
          </cell>
          <cell r="G84">
            <v>39208.480356073545</v>
          </cell>
          <cell r="H84">
            <v>0</v>
          </cell>
        </row>
        <row r="85">
          <cell r="A85">
            <v>38929</v>
          </cell>
          <cell r="B85">
            <v>99523.314370937427</v>
          </cell>
          <cell r="C85">
            <v>86269.766050941224</v>
          </cell>
          <cell r="D85">
            <v>13253.548319996204</v>
          </cell>
          <cell r="E85">
            <v>12267140.195586229</v>
          </cell>
          <cell r="H85">
            <v>0</v>
          </cell>
        </row>
        <row r="86">
          <cell r="A86">
            <v>38960</v>
          </cell>
          <cell r="B86">
            <v>99523.314370937427</v>
          </cell>
          <cell r="C86">
            <v>86176.659873993252</v>
          </cell>
          <cell r="D86">
            <v>13346.654496944175</v>
          </cell>
          <cell r="E86">
            <v>12253793.541089285</v>
          </cell>
          <cell r="H86">
            <v>0</v>
          </cell>
        </row>
        <row r="87">
          <cell r="A87">
            <v>38990</v>
          </cell>
          <cell r="B87">
            <v>99523.314370937427</v>
          </cell>
          <cell r="C87">
            <v>86082.899626152226</v>
          </cell>
          <cell r="D87">
            <v>13440.414744785201</v>
          </cell>
          <cell r="E87">
            <v>12240353.1263445</v>
          </cell>
          <cell r="F87">
            <v>258529.32555108669</v>
          </cell>
          <cell r="G87">
            <v>40040.617561725579</v>
          </cell>
          <cell r="H87">
            <v>0</v>
          </cell>
        </row>
        <row r="88">
          <cell r="A88">
            <v>39021</v>
          </cell>
          <cell r="B88">
            <v>99523.314370937427</v>
          </cell>
          <cell r="C88">
            <v>85988.480712570119</v>
          </cell>
          <cell r="D88">
            <v>13534.833658367308</v>
          </cell>
          <cell r="E88">
            <v>12226818.292686133</v>
          </cell>
          <cell r="H88">
            <v>0</v>
          </cell>
        </row>
        <row r="89">
          <cell r="A89">
            <v>39051</v>
          </cell>
          <cell r="B89">
            <v>99523.314370937427</v>
          </cell>
          <cell r="C89">
            <v>85893.39850612008</v>
          </cell>
          <cell r="D89">
            <v>13629.915864817347</v>
          </cell>
          <cell r="E89">
            <v>12213188.376821315</v>
          </cell>
          <cell r="H89">
            <v>0</v>
          </cell>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v>0</v>
          </cell>
        </row>
        <row r="92">
          <cell r="A92">
            <v>39141</v>
          </cell>
          <cell r="B92">
            <v>99523.314370937427</v>
          </cell>
          <cell r="C92">
            <v>85604.125369338988</v>
          </cell>
          <cell r="D92">
            <v>13919.189001598439</v>
          </cell>
          <cell r="E92">
            <v>12171721.432968363</v>
          </cell>
          <cell r="H92">
            <v>0</v>
          </cell>
        </row>
        <row r="93">
          <cell r="A93">
            <v>39172</v>
          </cell>
          <cell r="B93">
            <v>99523.314370937427</v>
          </cell>
          <cell r="C93">
            <v>85506.343066602756</v>
          </cell>
          <cell r="D93">
            <v>14016.971304334671</v>
          </cell>
          <cell r="E93">
            <v>12157704.461664028</v>
          </cell>
          <cell r="F93">
            <v>256811.6939792945</v>
          </cell>
          <cell r="G93">
            <v>41758.249133517776</v>
          </cell>
          <cell r="H93">
            <v>0</v>
          </cell>
        </row>
        <row r="94">
          <cell r="A94">
            <v>39202</v>
          </cell>
          <cell r="B94">
            <v>99523.314370937427</v>
          </cell>
          <cell r="C94">
            <v>85407.873843189795</v>
          </cell>
          <cell r="D94">
            <v>14115.440527747633</v>
          </cell>
          <cell r="E94">
            <v>12143589.02113628</v>
          </cell>
          <cell r="H94">
            <v>0</v>
          </cell>
        </row>
        <row r="95">
          <cell r="A95">
            <v>39233</v>
          </cell>
          <cell r="B95">
            <v>99523.314370937427</v>
          </cell>
          <cell r="C95">
            <v>85308.712873482364</v>
          </cell>
          <cell r="D95">
            <v>14214.601497455064</v>
          </cell>
          <cell r="E95">
            <v>12129374.419638826</v>
          </cell>
          <cell r="H95">
            <v>0</v>
          </cell>
        </row>
        <row r="96">
          <cell r="A96">
            <v>39263</v>
          </cell>
          <cell r="B96">
            <v>99523.314370937427</v>
          </cell>
          <cell r="C96">
            <v>85208.855297962757</v>
          </cell>
          <cell r="D96">
            <v>14314.459072974671</v>
          </cell>
          <cell r="E96">
            <v>12115059.96056585</v>
          </cell>
          <cell r="F96">
            <v>255925.44201463493</v>
          </cell>
          <cell r="G96">
            <v>42644.501098177367</v>
          </cell>
          <cell r="H96">
            <v>0</v>
          </cell>
        </row>
        <row r="97">
          <cell r="A97">
            <v>39294</v>
          </cell>
          <cell r="B97">
            <v>99523.314370937427</v>
          </cell>
          <cell r="C97">
            <v>85108.296222975099</v>
          </cell>
          <cell r="D97">
            <v>14415.018147962328</v>
          </cell>
          <cell r="E97">
            <v>12100644.942417888</v>
          </cell>
          <cell r="H97">
            <v>0</v>
          </cell>
        </row>
        <row r="98">
          <cell r="A98">
            <v>39325</v>
          </cell>
          <cell r="B98">
            <v>99523.314370937427</v>
          </cell>
          <cell r="C98">
            <v>85007.030720485665</v>
          </cell>
          <cell r="D98">
            <v>14516.283650451762</v>
          </cell>
          <cell r="E98">
            <v>12086128.658767436</v>
          </cell>
          <cell r="H98">
            <v>0</v>
          </cell>
        </row>
        <row r="99">
          <cell r="A99">
            <v>39355</v>
          </cell>
          <cell r="B99">
            <v>99523.314370937427</v>
          </cell>
          <cell r="C99">
            <v>84905.053827841242</v>
          </cell>
          <cell r="D99">
            <v>14618.260543096185</v>
          </cell>
          <cell r="E99">
            <v>12071510.398224339</v>
          </cell>
          <cell r="F99">
            <v>255020.38077130201</v>
          </cell>
          <cell r="G99">
            <v>43549.562341510275</v>
          </cell>
          <cell r="H99">
            <v>0</v>
          </cell>
        </row>
        <row r="100">
          <cell r="A100">
            <v>39386</v>
          </cell>
          <cell r="B100">
            <v>99523.314370937427</v>
          </cell>
          <cell r="C100">
            <v>84802.360547525983</v>
          </cell>
          <cell r="D100">
            <v>14720.953823411444</v>
          </cell>
          <cell r="E100">
            <v>12056789.444400927</v>
          </cell>
          <cell r="H100">
            <v>0</v>
          </cell>
        </row>
        <row r="101">
          <cell r="A101">
            <v>39416</v>
          </cell>
          <cell r="B101">
            <v>99523.314370937427</v>
          </cell>
          <cell r="C101">
            <v>84698.945846916511</v>
          </cell>
          <cell r="D101">
            <v>14824.368524020916</v>
          </cell>
          <cell r="E101">
            <v>12041965.075876907</v>
          </cell>
          <cell r="H101">
            <v>0</v>
          </cell>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v>0</v>
          </cell>
        </row>
        <row r="104">
          <cell r="A104">
            <v>39507</v>
          </cell>
          <cell r="B104">
            <v>99523.314370937427</v>
          </cell>
          <cell r="C104">
            <v>84384.32236528433</v>
          </cell>
          <cell r="D104">
            <v>15138.992005653097</v>
          </cell>
          <cell r="E104">
            <v>11996864.191664714</v>
          </cell>
          <cell r="H104">
            <v>0</v>
          </cell>
        </row>
        <row r="105">
          <cell r="A105">
            <v>39538</v>
          </cell>
          <cell r="B105">
            <v>99523.314370937427</v>
          </cell>
          <cell r="C105">
            <v>84277.97094644462</v>
          </cell>
          <cell r="D105">
            <v>15245.343424492807</v>
          </cell>
          <cell r="E105">
            <v>11981618.848240221</v>
          </cell>
          <cell r="F105">
            <v>253152.22518903104</v>
          </cell>
          <cell r="G105">
            <v>45417.717923781209</v>
          </cell>
          <cell r="H105">
            <v>0</v>
          </cell>
        </row>
        <row r="106">
          <cell r="A106">
            <v>39568</v>
          </cell>
          <cell r="B106">
            <v>99523.314370937427</v>
          </cell>
          <cell r="C106">
            <v>84170.872408887546</v>
          </cell>
          <cell r="D106">
            <v>15352.441962049881</v>
          </cell>
          <cell r="E106">
            <v>11966266.406278171</v>
          </cell>
          <cell r="H106">
            <v>0</v>
          </cell>
        </row>
        <row r="107">
          <cell r="A107">
            <v>39599</v>
          </cell>
          <cell r="B107">
            <v>99523.314370937427</v>
          </cell>
          <cell r="C107">
            <v>84063.021504104152</v>
          </cell>
          <cell r="D107">
            <v>15460.292866833275</v>
          </cell>
          <cell r="E107">
            <v>11950806.113411337</v>
          </cell>
          <cell r="H107">
            <v>0</v>
          </cell>
        </row>
        <row r="108">
          <cell r="A108">
            <v>39629</v>
          </cell>
          <cell r="B108">
            <v>99523.314370937427</v>
          </cell>
          <cell r="C108">
            <v>83954.412946714641</v>
          </cell>
          <cell r="D108">
            <v>15568.901424222786</v>
          </cell>
          <cell r="E108">
            <v>11935237.211987114</v>
          </cell>
          <cell r="F108">
            <v>252188.30685970632</v>
          </cell>
          <cell r="G108">
            <v>46381.636253105942</v>
          </cell>
          <cell r="H108">
            <v>0</v>
          </cell>
        </row>
        <row r="109">
          <cell r="A109">
            <v>39660</v>
          </cell>
          <cell r="B109">
            <v>99523.314370937427</v>
          </cell>
          <cell r="C109">
            <v>83845.041414209467</v>
          </cell>
          <cell r="D109">
            <v>15678.27295672796</v>
          </cell>
          <cell r="E109">
            <v>11919558.939030387</v>
          </cell>
          <cell r="H109">
            <v>0</v>
          </cell>
        </row>
        <row r="110">
          <cell r="A110">
            <v>39691</v>
          </cell>
          <cell r="B110">
            <v>99523.314370937427</v>
          </cell>
          <cell r="C110">
            <v>83734.901546688459</v>
          </cell>
          <cell r="D110">
            <v>15788.412824248968</v>
          </cell>
          <cell r="E110">
            <v>11903770.526206138</v>
          </cell>
          <cell r="H110">
            <v>0</v>
          </cell>
        </row>
        <row r="111">
          <cell r="A111">
            <v>39721</v>
          </cell>
          <cell r="B111">
            <v>99523.314370937427</v>
          </cell>
          <cell r="C111">
            <v>83623.987946598121</v>
          </cell>
          <cell r="D111">
            <v>15899.326424339306</v>
          </cell>
          <cell r="E111">
            <v>11887871.199781798</v>
          </cell>
          <cell r="F111">
            <v>251203.93090749605</v>
          </cell>
          <cell r="G111">
            <v>47366.012205316234</v>
          </cell>
          <cell r="H111">
            <v>0</v>
          </cell>
        </row>
        <row r="112">
          <cell r="A112">
            <v>39752</v>
          </cell>
          <cell r="B112">
            <v>99523.314370937427</v>
          </cell>
          <cell r="C112">
            <v>83512.295178467131</v>
          </cell>
          <cell r="D112">
            <v>16011.019192470296</v>
          </cell>
          <cell r="E112">
            <v>11871860.180589328</v>
          </cell>
          <cell r="H112">
            <v>0</v>
          </cell>
        </row>
        <row r="113">
          <cell r="A113">
            <v>39782</v>
          </cell>
          <cell r="B113">
            <v>99523.314370937427</v>
          </cell>
          <cell r="C113">
            <v>83399.81776864003</v>
          </cell>
          <cell r="D113">
            <v>16123.496602297397</v>
          </cell>
          <cell r="E113">
            <v>11855736.683987031</v>
          </cell>
          <cell r="H113">
            <v>0</v>
          </cell>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v>0</v>
          </cell>
        </row>
        <row r="116">
          <cell r="A116">
            <v>39872</v>
          </cell>
          <cell r="B116">
            <v>99523.314370937427</v>
          </cell>
          <cell r="C116">
            <v>83057.622374018028</v>
          </cell>
          <cell r="D116">
            <v>16465.691996919399</v>
          </cell>
          <cell r="E116">
            <v>11806683.40038999</v>
          </cell>
          <cell r="H116">
            <v>0</v>
          </cell>
        </row>
        <row r="117">
          <cell r="A117">
            <v>39903</v>
          </cell>
          <cell r="B117">
            <v>99523.314370937427</v>
          </cell>
          <cell r="C117">
            <v>82941.950887739673</v>
          </cell>
          <cell r="D117">
            <v>16581.363483197754</v>
          </cell>
          <cell r="E117">
            <v>11790102.036906792</v>
          </cell>
          <cell r="F117">
            <v>249172.06019850093</v>
          </cell>
          <cell r="G117">
            <v>49397.88291431134</v>
          </cell>
          <cell r="H117">
            <v>0</v>
          </cell>
        </row>
        <row r="118">
          <cell r="A118">
            <v>39933</v>
          </cell>
          <cell r="B118">
            <v>99523.314370937427</v>
          </cell>
          <cell r="C118">
            <v>82825.46680927022</v>
          </cell>
          <cell r="D118">
            <v>16697.847561667208</v>
          </cell>
          <cell r="E118">
            <v>11773404.189345125</v>
          </cell>
          <cell r="H118">
            <v>0</v>
          </cell>
        </row>
        <row r="119">
          <cell r="A119">
            <v>39964</v>
          </cell>
          <cell r="B119">
            <v>99523.314370937427</v>
          </cell>
          <cell r="C119">
            <v>82708.164430149511</v>
          </cell>
          <cell r="D119">
            <v>16815.149940787916</v>
          </cell>
          <cell r="E119">
            <v>11756589.039404336</v>
          </cell>
          <cell r="H119">
            <v>0</v>
          </cell>
        </row>
        <row r="120">
          <cell r="A120">
            <v>39994</v>
          </cell>
          <cell r="B120">
            <v>99523.314370937427</v>
          </cell>
          <cell r="C120">
            <v>82590.038001815468</v>
          </cell>
          <cell r="D120">
            <v>16933.276369121959</v>
          </cell>
          <cell r="E120">
            <v>11739655.763035214</v>
          </cell>
          <cell r="F120">
            <v>248123.66924123521</v>
          </cell>
          <cell r="G120">
            <v>50446.273871577083</v>
          </cell>
          <cell r="H120">
            <v>0</v>
          </cell>
        </row>
        <row r="121">
          <cell r="A121">
            <v>40025</v>
          </cell>
          <cell r="B121">
            <v>99523.314370937427</v>
          </cell>
          <cell r="C121">
            <v>82471.081735322368</v>
          </cell>
          <cell r="D121">
            <v>17052.232635615059</v>
          </cell>
          <cell r="E121">
            <v>11722603.530399598</v>
          </cell>
          <cell r="H121">
            <v>0</v>
          </cell>
        </row>
        <row r="122">
          <cell r="A122">
            <v>40056</v>
          </cell>
          <cell r="B122">
            <v>99523.314370937427</v>
          </cell>
          <cell r="C122">
            <v>82351.289801057181</v>
          </cell>
          <cell r="D122">
            <v>17172.024569880246</v>
          </cell>
          <cell r="E122">
            <v>11705431.505829718</v>
          </cell>
          <cell r="H122">
            <v>0</v>
          </cell>
        </row>
        <row r="123">
          <cell r="A123">
            <v>40086</v>
          </cell>
          <cell r="B123">
            <v>99523.314370937427</v>
          </cell>
          <cell r="C123">
            <v>82230.65632845377</v>
          </cell>
          <cell r="D123">
            <v>17292.658042483657</v>
          </cell>
          <cell r="E123">
            <v>11688138.847787235</v>
          </cell>
          <cell r="F123">
            <v>247053.02786483333</v>
          </cell>
          <cell r="G123">
            <v>51516.915247978963</v>
          </cell>
          <cell r="H123">
            <v>0</v>
          </cell>
        </row>
        <row r="124">
          <cell r="A124">
            <v>40117</v>
          </cell>
          <cell r="B124">
            <v>99523.314370937427</v>
          </cell>
          <cell r="C124">
            <v>82109.175405705319</v>
          </cell>
          <cell r="D124">
            <v>17414.138965232109</v>
          </cell>
          <cell r="E124">
            <v>11670724.708822003</v>
          </cell>
          <cell r="H124">
            <v>0</v>
          </cell>
        </row>
        <row r="125">
          <cell r="A125">
            <v>40147</v>
          </cell>
          <cell r="B125">
            <v>99523.314370937427</v>
          </cell>
          <cell r="C125">
            <v>81986.841079474572</v>
          </cell>
          <cell r="D125">
            <v>17536.473291462855</v>
          </cell>
          <cell r="E125">
            <v>11653188.23553054</v>
          </cell>
          <cell r="H125">
            <v>0</v>
          </cell>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v>0</v>
          </cell>
        </row>
        <row r="128">
          <cell r="A128">
            <v>40237</v>
          </cell>
          <cell r="B128">
            <v>99523.314370937427</v>
          </cell>
          <cell r="C128">
            <v>81614.657517417989</v>
          </cell>
          <cell r="D128">
            <v>17908.656853519438</v>
          </cell>
          <cell r="E128">
            <v>11599836.185483562</v>
          </cell>
          <cell r="H128">
            <v>0</v>
          </cell>
        </row>
        <row r="129">
          <cell r="A129">
            <v>40268</v>
          </cell>
          <cell r="B129">
            <v>99523.314370937427</v>
          </cell>
          <cell r="C129">
            <v>81488.849203022022</v>
          </cell>
          <cell r="D129">
            <v>18034.465167915405</v>
          </cell>
          <cell r="E129">
            <v>11581801.720315646</v>
          </cell>
          <cell r="F129">
            <v>244843.09491425229</v>
          </cell>
          <cell r="G129">
            <v>53726.848198559979</v>
          </cell>
          <cell r="H129">
            <v>0</v>
          </cell>
        </row>
        <row r="130">
          <cell r="A130">
            <v>40298</v>
          </cell>
          <cell r="B130">
            <v>99523.314370937427</v>
          </cell>
          <cell r="C130">
            <v>81362.157085217419</v>
          </cell>
          <cell r="D130">
            <v>18161.157285720008</v>
          </cell>
          <cell r="E130">
            <v>11563640.563029926</v>
          </cell>
          <cell r="H130">
            <v>0</v>
          </cell>
        </row>
        <row r="131">
          <cell r="A131">
            <v>40329</v>
          </cell>
          <cell r="B131">
            <v>99523.314370937427</v>
          </cell>
          <cell r="C131">
            <v>81234.574955285236</v>
          </cell>
          <cell r="D131">
            <v>18288.739415652191</v>
          </cell>
          <cell r="E131">
            <v>11545351.823614273</v>
          </cell>
          <cell r="H131">
            <v>0</v>
          </cell>
        </row>
        <row r="132">
          <cell r="A132">
            <v>40359</v>
          </cell>
          <cell r="B132">
            <v>99523.314370937427</v>
          </cell>
          <cell r="C132">
            <v>81106.096560890262</v>
          </cell>
          <cell r="D132">
            <v>18417.217810047165</v>
          </cell>
          <cell r="E132">
            <v>11526934.605804225</v>
          </cell>
          <cell r="F132">
            <v>243702.82860139292</v>
          </cell>
          <cell r="G132">
            <v>54867.114511419364</v>
          </cell>
          <cell r="H132">
            <v>0</v>
          </cell>
        </row>
        <row r="133">
          <cell r="A133">
            <v>40390</v>
          </cell>
          <cell r="B133">
            <v>99523.314370937427</v>
          </cell>
          <cell r="C133">
            <v>80976.715605774691</v>
          </cell>
          <cell r="D133">
            <v>18546.598765162737</v>
          </cell>
          <cell r="E133">
            <v>11508388.007039063</v>
          </cell>
          <cell r="H133">
            <v>0</v>
          </cell>
        </row>
        <row r="134">
          <cell r="A134">
            <v>40421</v>
          </cell>
          <cell r="B134">
            <v>99523.314370937427</v>
          </cell>
          <cell r="C134">
            <v>80846.425749449409</v>
          </cell>
          <cell r="D134">
            <v>18676.888621488019</v>
          </cell>
          <cell r="E134">
            <v>11489711.118417574</v>
          </cell>
          <cell r="H134">
            <v>0</v>
          </cell>
        </row>
        <row r="135">
          <cell r="A135">
            <v>40451</v>
          </cell>
          <cell r="B135">
            <v>99523.314370937427</v>
          </cell>
          <cell r="C135">
            <v>80715.220606883464</v>
          </cell>
          <cell r="D135">
            <v>18808.093764053963</v>
          </cell>
          <cell r="E135">
            <v>11470903.02465352</v>
          </cell>
          <cell r="F135">
            <v>242538.36196210756</v>
          </cell>
          <cell r="G135">
            <v>56031.581150704718</v>
          </cell>
          <cell r="H135">
            <v>0</v>
          </cell>
        </row>
        <row r="136">
          <cell r="A136">
            <v>40482</v>
          </cell>
          <cell r="B136">
            <v>99523.314370937427</v>
          </cell>
          <cell r="C136">
            <v>80583.093748190979</v>
          </cell>
          <cell r="D136">
            <v>18940.220622746448</v>
          </cell>
          <cell r="E136">
            <v>11451962.804030774</v>
          </cell>
          <cell r="H136">
            <v>0</v>
          </cell>
        </row>
        <row r="137">
          <cell r="A137">
            <v>40512</v>
          </cell>
          <cell r="B137">
            <v>99523.314370937427</v>
          </cell>
          <cell r="C137">
            <v>80450.038698316188</v>
          </cell>
          <cell r="D137">
            <v>19073.275672621239</v>
          </cell>
          <cell r="E137">
            <v>11432889.528358152</v>
          </cell>
          <cell r="H137">
            <v>0</v>
          </cell>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v>0</v>
          </cell>
        </row>
        <row r="140">
          <cell r="A140">
            <v>40602</v>
          </cell>
          <cell r="B140">
            <v>99523.314370937427</v>
          </cell>
          <cell r="C140">
            <v>80045.238966811477</v>
          </cell>
          <cell r="D140">
            <v>19478.07540412595</v>
          </cell>
          <cell r="E140">
            <v>11374861.991045907</v>
          </cell>
          <cell r="H140">
            <v>0</v>
          </cell>
        </row>
        <row r="141">
          <cell r="A141">
            <v>40633</v>
          </cell>
          <cell r="B141">
            <v>99523.314370937427</v>
          </cell>
          <cell r="C141">
            <v>79908.405487097494</v>
          </cell>
          <cell r="D141">
            <v>19614.908883839933</v>
          </cell>
          <cell r="E141">
            <v>11355247.082162067</v>
          </cell>
          <cell r="F141">
            <v>240134.76235094958</v>
          </cell>
          <cell r="G141">
            <v>58435.180761862706</v>
          </cell>
          <cell r="H141">
            <v>0</v>
          </cell>
        </row>
        <row r="142">
          <cell r="A142">
            <v>40663</v>
          </cell>
          <cell r="B142">
            <v>99523.314370937427</v>
          </cell>
          <cell r="C142">
            <v>79770.610752188528</v>
          </cell>
          <cell r="D142">
            <v>19752.703618748899</v>
          </cell>
          <cell r="E142">
            <v>11335494.378543319</v>
          </cell>
          <cell r="H142">
            <v>0</v>
          </cell>
        </row>
        <row r="143">
          <cell r="A143">
            <v>40694</v>
          </cell>
          <cell r="B143">
            <v>99523.314370937427</v>
          </cell>
          <cell r="C143">
            <v>79631.848009266818</v>
          </cell>
          <cell r="D143">
            <v>19891.466361670609</v>
          </cell>
          <cell r="E143">
            <v>11315602.912181649</v>
          </cell>
          <cell r="H143">
            <v>0</v>
          </cell>
        </row>
        <row r="144">
          <cell r="A144">
            <v>40724</v>
          </cell>
          <cell r="B144">
            <v>99523.314370937427</v>
          </cell>
          <cell r="C144">
            <v>79492.110458076088</v>
          </cell>
          <cell r="D144">
            <v>20031.20391286134</v>
          </cell>
          <cell r="E144">
            <v>11295571.708268788</v>
          </cell>
          <cell r="F144">
            <v>238894.56921953143</v>
          </cell>
          <cell r="G144">
            <v>59675.373893280848</v>
          </cell>
          <cell r="H144">
            <v>0</v>
          </cell>
        </row>
        <row r="145">
          <cell r="A145">
            <v>40755</v>
          </cell>
          <cell r="B145">
            <v>99523.314370937427</v>
          </cell>
          <cell r="C145">
            <v>79351.391250588233</v>
          </cell>
          <cell r="D145">
            <v>20171.923120349195</v>
          </cell>
          <cell r="E145">
            <v>11275399.785148438</v>
          </cell>
          <cell r="H145">
            <v>0</v>
          </cell>
        </row>
        <row r="146">
          <cell r="A146">
            <v>40786</v>
          </cell>
          <cell r="B146">
            <v>99523.314370937427</v>
          </cell>
          <cell r="C146">
            <v>79209.683490667783</v>
          </cell>
          <cell r="D146">
            <v>20313.630880269644</v>
          </cell>
          <cell r="E146">
            <v>11255086.154268168</v>
          </cell>
          <cell r="H146">
            <v>0</v>
          </cell>
        </row>
        <row r="147">
          <cell r="A147">
            <v>40816</v>
          </cell>
          <cell r="B147">
            <v>99523.314370937427</v>
          </cell>
          <cell r="C147">
            <v>79066.980233733877</v>
          </cell>
          <cell r="D147">
            <v>20456.33413720355</v>
          </cell>
          <cell r="E147">
            <v>11234629.820130965</v>
          </cell>
          <cell r="F147">
            <v>237628.05497498991</v>
          </cell>
          <cell r="G147">
            <v>60941.888137822389</v>
          </cell>
          <cell r="H147">
            <v>0</v>
          </cell>
        </row>
        <row r="148">
          <cell r="A148">
            <v>40847</v>
          </cell>
          <cell r="B148">
            <v>99523.314370937427</v>
          </cell>
          <cell r="C148">
            <v>78923.274486420021</v>
          </cell>
          <cell r="D148">
            <v>20600.039884517406</v>
          </cell>
          <cell r="E148">
            <v>11214029.780246448</v>
          </cell>
          <cell r="H148">
            <v>0</v>
          </cell>
        </row>
        <row r="149">
          <cell r="A149">
            <v>40877</v>
          </cell>
          <cell r="B149">
            <v>99523.314370937427</v>
          </cell>
          <cell r="C149">
            <v>78778.559206231294</v>
          </cell>
          <cell r="D149">
            <v>20744.755164706134</v>
          </cell>
          <cell r="E149">
            <v>11193285.025081743</v>
          </cell>
          <cell r="H149">
            <v>0</v>
          </cell>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v>0</v>
          </cell>
        </row>
        <row r="152">
          <cell r="A152">
            <v>40968</v>
          </cell>
          <cell r="B152">
            <v>99523.314370937427</v>
          </cell>
          <cell r="C152">
            <v>78338.284999275973</v>
          </cell>
          <cell r="D152">
            <v>21185.029371661454</v>
          </cell>
          <cell r="E152">
            <v>11130172.265898939</v>
          </cell>
          <cell r="H152">
            <v>0</v>
          </cell>
        </row>
        <row r="153">
          <cell r="A153">
            <v>40999</v>
          </cell>
          <cell r="B153">
            <v>99523.314370937427</v>
          </cell>
          <cell r="C153">
            <v>78189.460167940051</v>
          </cell>
          <cell r="D153">
            <v>21333.854202997376</v>
          </cell>
          <cell r="E153">
            <v>11108838.411695942</v>
          </cell>
          <cell r="F153">
            <v>235013.81679675035</v>
          </cell>
          <cell r="G153">
            <v>63556.126316061927</v>
          </cell>
          <cell r="H153">
            <v>0</v>
          </cell>
        </row>
        <row r="154">
          <cell r="A154">
            <v>41029</v>
          </cell>
          <cell r="B154">
            <v>99523.314370937427</v>
          </cell>
          <cell r="C154">
            <v>78039.589842164001</v>
          </cell>
          <cell r="D154">
            <v>21483.724528773426</v>
          </cell>
          <cell r="E154">
            <v>11087354.68716717</v>
          </cell>
          <cell r="H154">
            <v>0</v>
          </cell>
        </row>
        <row r="155">
          <cell r="A155">
            <v>41060</v>
          </cell>
          <cell r="B155">
            <v>99523.314370937427</v>
          </cell>
          <cell r="C155">
            <v>77888.666677349363</v>
          </cell>
          <cell r="D155">
            <v>21634.647693588064</v>
          </cell>
          <cell r="E155">
            <v>11065720.039473582</v>
          </cell>
          <cell r="H155">
            <v>0</v>
          </cell>
        </row>
        <row r="156">
          <cell r="A156">
            <v>41090</v>
          </cell>
          <cell r="B156">
            <v>99523.314370937427</v>
          </cell>
          <cell r="C156">
            <v>77736.683277301912</v>
          </cell>
          <cell r="D156">
            <v>21786.631093635515</v>
          </cell>
          <cell r="E156">
            <v>11043933.408379946</v>
          </cell>
          <cell r="F156">
            <v>233664.93979681528</v>
          </cell>
          <cell r="G156">
            <v>64905.003315997004</v>
          </cell>
          <cell r="H156">
            <v>0</v>
          </cell>
        </row>
        <row r="157">
          <cell r="A157">
            <v>41121</v>
          </cell>
          <cell r="B157">
            <v>99523.314370937427</v>
          </cell>
          <cell r="C157">
            <v>77583.632193869125</v>
          </cell>
          <cell r="D157">
            <v>21939.682177068302</v>
          </cell>
          <cell r="E157">
            <v>11021993.726202877</v>
          </cell>
          <cell r="H157">
            <v>0</v>
          </cell>
        </row>
        <row r="158">
          <cell r="A158">
            <v>41152</v>
          </cell>
          <cell r="B158">
            <v>99523.314370937427</v>
          </cell>
          <cell r="C158">
            <v>77429.505926575206</v>
          </cell>
          <cell r="D158">
            <v>22093.808444362221</v>
          </cell>
          <cell r="E158">
            <v>10999899.917758515</v>
          </cell>
          <cell r="H158">
            <v>0</v>
          </cell>
        </row>
        <row r="159">
          <cell r="A159">
            <v>41182</v>
          </cell>
          <cell r="B159">
            <v>99523.314370937427</v>
          </cell>
          <cell r="C159">
            <v>77274.296922253576</v>
          </cell>
          <cell r="D159">
            <v>22249.017448683851</v>
          </cell>
          <cell r="E159">
            <v>10977650.900309831</v>
          </cell>
          <cell r="F159">
            <v>232287.43504269788</v>
          </cell>
          <cell r="G159">
            <v>66282.508070114374</v>
          </cell>
          <cell r="H159">
            <v>0</v>
          </cell>
        </row>
        <row r="160">
          <cell r="A160">
            <v>41213</v>
          </cell>
          <cell r="B160">
            <v>99523.314370937427</v>
          </cell>
          <cell r="C160">
            <v>77117.997574676556</v>
          </cell>
          <cell r="D160">
            <v>22405.316796260871</v>
          </cell>
          <cell r="E160">
            <v>10955245.583513571</v>
          </cell>
          <cell r="H160">
            <v>0</v>
          </cell>
        </row>
      </sheetData>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 Sell"/>
      <sheetName val="Argus Input"/>
      <sheetName val="Debt"/>
    </sheetNames>
    <sheetDataSet>
      <sheetData sheetId="0" refreshError="1"/>
      <sheetData sheetId="1" refreshError="1"/>
      <sheetData sheetId="2" refreshError="1">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v>0</v>
          </cell>
        </row>
        <row r="13">
          <cell r="A13">
            <v>36738</v>
          </cell>
          <cell r="B13">
            <v>99523.314370937427</v>
          </cell>
          <cell r="C13">
            <v>91516.974914749997</v>
          </cell>
          <cell r="D13">
            <v>8006.3394561874302</v>
          </cell>
          <cell r="E13">
            <v>13019321.050543813</v>
          </cell>
          <cell r="H13">
            <v>0</v>
          </cell>
        </row>
        <row r="14">
          <cell r="A14">
            <v>36769</v>
          </cell>
          <cell r="B14">
            <v>99523.314370937427</v>
          </cell>
          <cell r="C14">
            <v>91460.730380070279</v>
          </cell>
          <cell r="D14">
            <v>8062.5839908671478</v>
          </cell>
          <cell r="E14">
            <v>13011258.466552947</v>
          </cell>
          <cell r="H14">
            <v>0</v>
          </cell>
        </row>
        <row r="15">
          <cell r="A15">
            <v>36799</v>
          </cell>
          <cell r="B15">
            <v>99523.314370937427</v>
          </cell>
          <cell r="C15">
            <v>91404.090727534451</v>
          </cell>
          <cell r="D15">
            <v>8119.2236434029764</v>
          </cell>
          <cell r="E15">
            <v>13003139.242909543</v>
          </cell>
          <cell r="F15">
            <v>274381.79602235474</v>
          </cell>
          <cell r="G15">
            <v>24188.147090457554</v>
          </cell>
          <cell r="H15">
            <v>0</v>
          </cell>
        </row>
        <row r="16">
          <cell r="A16">
            <v>36830</v>
          </cell>
          <cell r="B16">
            <v>99523.314370937427</v>
          </cell>
          <cell r="C16">
            <v>91347.053181439536</v>
          </cell>
          <cell r="D16">
            <v>8176.2611894978909</v>
          </cell>
          <cell r="E16">
            <v>12994962.981720045</v>
          </cell>
          <cell r="H16">
            <v>0</v>
          </cell>
        </row>
        <row r="17">
          <cell r="A17">
            <v>36860</v>
          </cell>
          <cell r="B17">
            <v>99523.314370937427</v>
          </cell>
          <cell r="C17">
            <v>91289.614946583315</v>
          </cell>
          <cell r="D17">
            <v>8233.6994243541121</v>
          </cell>
          <cell r="E17">
            <v>12986729.282295691</v>
          </cell>
          <cell r="H17">
            <v>0</v>
          </cell>
        </row>
        <row r="18">
          <cell r="A18">
            <v>36891</v>
          </cell>
          <cell r="B18">
            <v>99523.314370937427</v>
          </cell>
          <cell r="C18">
            <v>91231.773208127226</v>
          </cell>
          <cell r="D18">
            <v>8291.5411628102011</v>
          </cell>
          <cell r="E18">
            <v>12978437.741132881</v>
          </cell>
          <cell r="F18">
            <v>273868.44133615011</v>
          </cell>
          <cell r="G18">
            <v>24701.501776662204</v>
          </cell>
          <cell r="H18">
            <v>1924544.7369843456</v>
          </cell>
        </row>
        <row r="19">
          <cell r="A19">
            <v>36922</v>
          </cell>
          <cell r="B19">
            <v>99523.314370937427</v>
          </cell>
          <cell r="C19">
            <v>91173.525131458489</v>
          </cell>
          <cell r="D19">
            <v>8349.7892394789378</v>
          </cell>
          <cell r="E19">
            <v>12970087.951893402</v>
          </cell>
          <cell r="H19">
            <v>0</v>
          </cell>
        </row>
        <row r="20">
          <cell r="A20">
            <v>36950</v>
          </cell>
          <cell r="B20">
            <v>99523.314370937427</v>
          </cell>
          <cell r="C20">
            <v>91114.867862051149</v>
          </cell>
          <cell r="D20">
            <v>8408.446508886278</v>
          </cell>
          <cell r="E20">
            <v>12961679.505384516</v>
          </cell>
          <cell r="H20">
            <v>0</v>
          </cell>
        </row>
        <row r="21">
          <cell r="A21">
            <v>36981</v>
          </cell>
          <cell r="B21">
            <v>99523.314370937427</v>
          </cell>
          <cell r="C21">
            <v>91055.79852532623</v>
          </cell>
          <cell r="D21">
            <v>8467.5158456111967</v>
          </cell>
          <cell r="E21">
            <v>12953211.989538904</v>
          </cell>
          <cell r="F21">
            <v>273344.1915188359</v>
          </cell>
          <cell r="G21">
            <v>25225.751593976413</v>
          </cell>
          <cell r="H21">
            <v>0</v>
          </cell>
        </row>
        <row r="22">
          <cell r="A22">
            <v>37011</v>
          </cell>
          <cell r="B22">
            <v>99523.314370937427</v>
          </cell>
          <cell r="C22">
            <v>90996.314226510804</v>
          </cell>
          <cell r="D22">
            <v>8527.0001444266236</v>
          </cell>
          <cell r="E22">
            <v>12944684.989394478</v>
          </cell>
          <cell r="H22">
            <v>0</v>
          </cell>
        </row>
        <row r="23">
          <cell r="A23">
            <v>37042</v>
          </cell>
          <cell r="B23">
            <v>99523.314370937427</v>
          </cell>
          <cell r="C23">
            <v>90936.412050496205</v>
          </cell>
          <cell r="D23">
            <v>8586.9023204412224</v>
          </cell>
          <cell r="E23">
            <v>12936098.087074038</v>
          </cell>
          <cell r="H23">
            <v>0</v>
          </cell>
        </row>
        <row r="24">
          <cell r="A24">
            <v>37072</v>
          </cell>
          <cell r="B24">
            <v>99523.314370937427</v>
          </cell>
          <cell r="C24">
            <v>90876.089061695107</v>
          </cell>
          <cell r="D24">
            <v>8647.2253092423198</v>
          </cell>
          <cell r="E24">
            <v>12927450.861764796</v>
          </cell>
          <cell r="F24">
            <v>272808.81533870212</v>
          </cell>
          <cell r="G24">
            <v>25761.127774110166</v>
          </cell>
          <cell r="H24">
            <v>0</v>
          </cell>
        </row>
        <row r="25">
          <cell r="A25">
            <v>37103</v>
          </cell>
          <cell r="B25">
            <v>99523.314370937427</v>
          </cell>
          <cell r="C25">
            <v>90815.342303897691</v>
          </cell>
          <cell r="D25">
            <v>8707.9720670397364</v>
          </cell>
          <cell r="E25">
            <v>12918742.889697757</v>
          </cell>
          <cell r="H25">
            <v>0</v>
          </cell>
        </row>
        <row r="26">
          <cell r="A26">
            <v>37134</v>
          </cell>
          <cell r="B26">
            <v>99523.314370937427</v>
          </cell>
          <cell r="C26">
            <v>90754.168800126747</v>
          </cell>
          <cell r="D26">
            <v>8769.1455708106805</v>
          </cell>
          <cell r="E26">
            <v>12909973.744126946</v>
          </cell>
          <cell r="H26">
            <v>0</v>
          </cell>
        </row>
        <row r="27">
          <cell r="A27">
            <v>37164</v>
          </cell>
          <cell r="B27">
            <v>99523.314370937427</v>
          </cell>
          <cell r="C27">
            <v>90692.565552491797</v>
          </cell>
          <cell r="D27">
            <v>8830.7488184456306</v>
          </cell>
          <cell r="E27">
            <v>12901142.9953085</v>
          </cell>
          <cell r="F27">
            <v>272262.07665651623</v>
          </cell>
          <cell r="G27">
            <v>26307.866456296048</v>
          </cell>
          <cell r="H27">
            <v>0</v>
          </cell>
        </row>
        <row r="28">
          <cell r="A28">
            <v>37195</v>
          </cell>
          <cell r="B28">
            <v>99523.314370937427</v>
          </cell>
          <cell r="C28">
            <v>90630.529542042204</v>
          </cell>
          <cell r="D28">
            <v>8892.7848288952227</v>
          </cell>
          <cell r="E28">
            <v>12892250.210479604</v>
          </cell>
          <cell r="H28">
            <v>0</v>
          </cell>
        </row>
        <row r="29">
          <cell r="A29">
            <v>37225</v>
          </cell>
          <cell r="B29">
            <v>99523.314370937427</v>
          </cell>
          <cell r="C29">
            <v>90568.057728619213</v>
          </cell>
          <cell r="D29">
            <v>8955.2566423182143</v>
          </cell>
          <cell r="E29">
            <v>12883294.953837287</v>
          </cell>
          <cell r="H29">
            <v>0</v>
          </cell>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v>0</v>
          </cell>
        </row>
        <row r="32">
          <cell r="A32">
            <v>37315</v>
          </cell>
          <cell r="B32">
            <v>99523.314370937427</v>
          </cell>
          <cell r="C32">
            <v>90377.996747664089</v>
          </cell>
          <cell r="D32">
            <v>9145.3176232733385</v>
          </cell>
          <cell r="E32">
            <v>12856049.948948128</v>
          </cell>
          <cell r="H32">
            <v>0</v>
          </cell>
        </row>
        <row r="33">
          <cell r="A33">
            <v>37346</v>
          </cell>
          <cell r="B33">
            <v>99523.314370937427</v>
          </cell>
          <cell r="C33">
            <v>90313.7508913606</v>
          </cell>
          <cell r="D33">
            <v>9209.5634795768274</v>
          </cell>
          <cell r="E33">
            <v>12846840.385468552</v>
          </cell>
          <cell r="F33">
            <v>271133.54206430702</v>
          </cell>
          <cell r="G33">
            <v>27436.401048505271</v>
          </cell>
          <cell r="H33">
            <v>0</v>
          </cell>
        </row>
        <row r="34">
          <cell r="A34">
            <v>37376</v>
          </cell>
          <cell r="B34">
            <v>99523.314370937427</v>
          </cell>
          <cell r="C34">
            <v>90249.053707916581</v>
          </cell>
          <cell r="D34">
            <v>9274.2606630208466</v>
          </cell>
          <cell r="E34">
            <v>12837566.124805531</v>
          </cell>
          <cell r="H34">
            <v>0</v>
          </cell>
        </row>
        <row r="35">
          <cell r="A35">
            <v>37407</v>
          </cell>
          <cell r="B35">
            <v>99523.314370937427</v>
          </cell>
          <cell r="C35">
            <v>90183.902026758849</v>
          </cell>
          <cell r="D35">
            <v>9339.4123441785778</v>
          </cell>
          <cell r="E35">
            <v>12828226.712461352</v>
          </cell>
          <cell r="H35">
            <v>0</v>
          </cell>
        </row>
        <row r="36">
          <cell r="A36">
            <v>37437</v>
          </cell>
          <cell r="B36">
            <v>99523.314370937427</v>
          </cell>
          <cell r="C36">
            <v>90118.292655041005</v>
          </cell>
          <cell r="D36">
            <v>9405.0217158964224</v>
          </cell>
          <cell r="E36">
            <v>12818821.690745456</v>
          </cell>
          <cell r="F36">
            <v>270551.24838971643</v>
          </cell>
          <cell r="G36">
            <v>28018.694723095847</v>
          </cell>
          <cell r="H36">
            <v>0</v>
          </cell>
        </row>
        <row r="37">
          <cell r="A37">
            <v>37468</v>
          </cell>
          <cell r="B37">
            <v>99523.314370937427</v>
          </cell>
          <cell r="C37">
            <v>90052.222377486833</v>
          </cell>
          <cell r="D37">
            <v>9471.0919934505946</v>
          </cell>
          <cell r="E37">
            <v>12809350.598752005</v>
          </cell>
          <cell r="H37">
            <v>0</v>
          </cell>
        </row>
        <row r="38">
          <cell r="A38">
            <v>37499</v>
          </cell>
          <cell r="B38">
            <v>99523.314370937427</v>
          </cell>
          <cell r="C38">
            <v>89985.687956232839</v>
          </cell>
          <cell r="D38">
            <v>9537.6264147045877</v>
          </cell>
          <cell r="E38">
            <v>12799812.9723373</v>
          </cell>
          <cell r="H38">
            <v>0</v>
          </cell>
        </row>
        <row r="39">
          <cell r="A39">
            <v>37529</v>
          </cell>
          <cell r="B39">
            <v>99523.314370937427</v>
          </cell>
          <cell r="C39">
            <v>89918.686130669535</v>
          </cell>
          <cell r="D39">
            <v>9604.6282402678917</v>
          </cell>
          <cell r="E39">
            <v>12790208.344097031</v>
          </cell>
          <cell r="F39">
            <v>269956.59646438924</v>
          </cell>
          <cell r="G39">
            <v>28613.346648423074</v>
          </cell>
          <cell r="H39">
            <v>0</v>
          </cell>
        </row>
        <row r="40">
          <cell r="A40">
            <v>37560</v>
          </cell>
          <cell r="B40">
            <v>99523.314370937427</v>
          </cell>
          <cell r="C40">
            <v>89851.213617281639</v>
          </cell>
          <cell r="D40">
            <v>9672.1007536557881</v>
          </cell>
          <cell r="E40">
            <v>12780536.243343376</v>
          </cell>
          <cell r="H40">
            <v>0</v>
          </cell>
        </row>
        <row r="41">
          <cell r="A41">
            <v>37590</v>
          </cell>
          <cell r="B41">
            <v>99523.314370937427</v>
          </cell>
          <cell r="C41">
            <v>89783.26710948722</v>
          </cell>
          <cell r="D41">
            <v>9740.0472614502069</v>
          </cell>
          <cell r="E41">
            <v>12770796.196081925</v>
          </cell>
          <cell r="H41">
            <v>0</v>
          </cell>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v>0</v>
          </cell>
        </row>
        <row r="44">
          <cell r="A44">
            <v>37680</v>
          </cell>
          <cell r="B44">
            <v>99523.314370937427</v>
          </cell>
          <cell r="C44">
            <v>89576.550204433617</v>
          </cell>
          <cell r="D44">
            <v>9946.76416650381</v>
          </cell>
          <cell r="E44">
            <v>12741163.585219065</v>
          </cell>
          <cell r="H44">
            <v>0</v>
          </cell>
        </row>
        <row r="45">
          <cell r="A45">
            <v>37711</v>
          </cell>
          <cell r="B45">
            <v>99523.314370937427</v>
          </cell>
          <cell r="C45">
            <v>89506.674186163931</v>
          </cell>
          <cell r="D45">
            <v>10016.640184773496</v>
          </cell>
          <cell r="E45">
            <v>12731146.945034292</v>
          </cell>
          <cell r="F45">
            <v>268729.16315864149</v>
          </cell>
          <cell r="G45">
            <v>29840.779954170779</v>
          </cell>
          <cell r="H45">
            <v>0</v>
          </cell>
        </row>
        <row r="46">
          <cell r="A46">
            <v>37741</v>
          </cell>
          <cell r="B46">
            <v>99523.314370937427</v>
          </cell>
          <cell r="C46">
            <v>89436.307288865893</v>
          </cell>
          <cell r="D46">
            <v>10087.007082071534</v>
          </cell>
          <cell r="E46">
            <v>12721059.93795222</v>
          </cell>
          <cell r="H46">
            <v>0</v>
          </cell>
        </row>
        <row r="47">
          <cell r="A47">
            <v>37772</v>
          </cell>
          <cell r="B47">
            <v>99523.314370937427</v>
          </cell>
          <cell r="C47">
            <v>89365.446064114352</v>
          </cell>
          <cell r="D47">
            <v>10157.868306823075</v>
          </cell>
          <cell r="E47">
            <v>12710902.069645397</v>
          </cell>
          <cell r="H47">
            <v>0</v>
          </cell>
        </row>
        <row r="48">
          <cell r="A48">
            <v>37802</v>
          </cell>
          <cell r="B48">
            <v>99523.314370937427</v>
          </cell>
          <cell r="C48">
            <v>89294.087039258913</v>
          </cell>
          <cell r="D48">
            <v>10229.227331678514</v>
          </cell>
          <cell r="E48">
            <v>12700672.842313718</v>
          </cell>
          <cell r="F48">
            <v>268095.84039223916</v>
          </cell>
          <cell r="G48">
            <v>30474.102720573122</v>
          </cell>
          <cell r="H48">
            <v>0</v>
          </cell>
        </row>
        <row r="49">
          <cell r="A49">
            <v>37833</v>
          </cell>
          <cell r="B49">
            <v>99523.314370937427</v>
          </cell>
          <cell r="C49">
            <v>89222.22671725387</v>
          </cell>
          <cell r="D49">
            <v>10301.087653683557</v>
          </cell>
          <cell r="E49">
            <v>12690371.754660035</v>
          </cell>
          <cell r="H49">
            <v>0</v>
          </cell>
        </row>
        <row r="50">
          <cell r="A50">
            <v>37864</v>
          </cell>
          <cell r="B50">
            <v>99523.314370937427</v>
          </cell>
          <cell r="C50">
            <v>89149.861576486743</v>
          </cell>
          <cell r="D50">
            <v>10373.452794450684</v>
          </cell>
          <cell r="E50">
            <v>12679998.301865583</v>
          </cell>
          <cell r="H50">
            <v>0</v>
          </cell>
        </row>
        <row r="51">
          <cell r="A51">
            <v>37894</v>
          </cell>
          <cell r="B51">
            <v>99523.314370937427</v>
          </cell>
          <cell r="C51">
            <v>89076.988070605716</v>
          </cell>
          <cell r="D51">
            <v>10446.326300331712</v>
          </cell>
          <cell r="E51">
            <v>12669551.975565251</v>
          </cell>
          <cell r="F51">
            <v>267449.07636434631</v>
          </cell>
          <cell r="G51">
            <v>31120.866748465953</v>
          </cell>
          <cell r="H51">
            <v>0</v>
          </cell>
        </row>
        <row r="52">
          <cell r="A52">
            <v>37925</v>
          </cell>
          <cell r="B52">
            <v>99523.314370937427</v>
          </cell>
          <cell r="C52">
            <v>89003.602628345892</v>
          </cell>
          <cell r="D52">
            <v>10519.711742591535</v>
          </cell>
          <cell r="E52">
            <v>12659032.26382266</v>
          </cell>
          <cell r="H52">
            <v>0</v>
          </cell>
        </row>
        <row r="53">
          <cell r="A53">
            <v>37955</v>
          </cell>
          <cell r="B53">
            <v>99523.314370937427</v>
          </cell>
          <cell r="C53">
            <v>88929.70165335419</v>
          </cell>
          <cell r="D53">
            <v>10593.612717583237</v>
          </cell>
          <cell r="E53">
            <v>12648438.651105076</v>
          </cell>
          <cell r="H53">
            <v>0</v>
          </cell>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v>0</v>
          </cell>
        </row>
        <row r="56">
          <cell r="A56">
            <v>38046</v>
          </cell>
          <cell r="B56">
            <v>99523.314370937427</v>
          </cell>
          <cell r="C56">
            <v>88704.869188425349</v>
          </cell>
          <cell r="D56">
            <v>10818.445182512078</v>
          </cell>
          <cell r="E56">
            <v>12616209.197297966</v>
          </cell>
          <cell r="H56">
            <v>0</v>
          </cell>
        </row>
        <row r="57">
          <cell r="A57">
            <v>38077</v>
          </cell>
          <cell r="B57">
            <v>99523.314370937427</v>
          </cell>
          <cell r="C57">
            <v>88628.869611018206</v>
          </cell>
          <cell r="D57">
            <v>10894.444759919221</v>
          </cell>
          <cell r="E57">
            <v>12605314.752538048</v>
          </cell>
          <cell r="F57">
            <v>266114.07739270705</v>
          </cell>
          <cell r="G57">
            <v>32455.865720105212</v>
          </cell>
          <cell r="H57">
            <v>0</v>
          </cell>
        </row>
        <row r="58">
          <cell r="A58">
            <v>38107</v>
          </cell>
          <cell r="B58">
            <v>99523.314370937427</v>
          </cell>
          <cell r="C58">
            <v>88552.33613657979</v>
          </cell>
          <cell r="D58">
            <v>10970.978234357637</v>
          </cell>
          <cell r="E58">
            <v>12594343.77430369</v>
          </cell>
          <cell r="H58">
            <v>0</v>
          </cell>
        </row>
        <row r="59">
          <cell r="A59">
            <v>38138</v>
          </cell>
          <cell r="B59">
            <v>99523.314370937427</v>
          </cell>
          <cell r="C59">
            <v>88475.265014483419</v>
          </cell>
          <cell r="D59">
            <v>11048.049356454008</v>
          </cell>
          <cell r="E59">
            <v>12583295.724947236</v>
          </cell>
          <cell r="H59">
            <v>0</v>
          </cell>
        </row>
        <row r="60">
          <cell r="A60">
            <v>38168</v>
          </cell>
          <cell r="B60">
            <v>99523.314370937427</v>
          </cell>
          <cell r="C60">
            <v>88397.652467754335</v>
          </cell>
          <cell r="D60">
            <v>11125.661903183092</v>
          </cell>
          <cell r="E60">
            <v>12572170.063044053</v>
          </cell>
          <cell r="F60">
            <v>265425.25361881754</v>
          </cell>
          <cell r="G60">
            <v>33144.689493994738</v>
          </cell>
          <cell r="H60">
            <v>0</v>
          </cell>
        </row>
        <row r="61">
          <cell r="A61">
            <v>38199</v>
          </cell>
          <cell r="B61">
            <v>99523.314370937427</v>
          </cell>
          <cell r="C61">
            <v>88319.494692884473</v>
          </cell>
          <cell r="D61">
            <v>11203.819678052954</v>
          </cell>
          <cell r="E61">
            <v>12560966.243365999</v>
          </cell>
          <cell r="H61">
            <v>0</v>
          </cell>
        </row>
        <row r="62">
          <cell r="A62">
            <v>38230</v>
          </cell>
          <cell r="B62">
            <v>99523.314370937427</v>
          </cell>
          <cell r="C62">
            <v>88240.787859646152</v>
          </cell>
          <cell r="D62">
            <v>11282.526511291275</v>
          </cell>
          <cell r="E62">
            <v>12549683.716854708</v>
          </cell>
          <cell r="H62">
            <v>0</v>
          </cell>
        </row>
        <row r="63">
          <cell r="A63">
            <v>38260</v>
          </cell>
          <cell r="B63">
            <v>99523.314370937427</v>
          </cell>
          <cell r="C63">
            <v>88161.528110904328</v>
          </cell>
          <cell r="D63">
            <v>11361.786260033099</v>
          </cell>
          <cell r="E63">
            <v>12538321.930594675</v>
          </cell>
          <cell r="F63">
            <v>264721.81066343497</v>
          </cell>
          <cell r="G63">
            <v>33848.132449377328</v>
          </cell>
          <cell r="H63">
            <v>0</v>
          </cell>
        </row>
        <row r="64">
          <cell r="A64">
            <v>38291</v>
          </cell>
          <cell r="B64">
            <v>99523.314370937427</v>
          </cell>
          <cell r="C64">
            <v>88081.71156242759</v>
          </cell>
          <cell r="D64">
            <v>11441.602808509837</v>
          </cell>
          <cell r="E64">
            <v>12526880.327786166</v>
          </cell>
          <cell r="H64">
            <v>0</v>
          </cell>
        </row>
        <row r="65">
          <cell r="A65">
            <v>38321</v>
          </cell>
          <cell r="B65">
            <v>99523.314370937427</v>
          </cell>
          <cell r="C65">
            <v>88001.334302697811</v>
          </cell>
          <cell r="D65">
            <v>11521.980068239616</v>
          </cell>
          <cell r="E65">
            <v>12515358.347717926</v>
          </cell>
          <cell r="H65">
            <v>0</v>
          </cell>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v>0</v>
          </cell>
        </row>
        <row r="68">
          <cell r="A68">
            <v>38411</v>
          </cell>
          <cell r="B68">
            <v>99523.314370937427</v>
          </cell>
          <cell r="C68">
            <v>87756.798727473011</v>
          </cell>
          <cell r="D68">
            <v>11766.515643464416</v>
          </cell>
          <cell r="E68">
            <v>12480304.477591127</v>
          </cell>
          <cell r="H68">
            <v>0</v>
          </cell>
        </row>
        <row r="69">
          <cell r="A69">
            <v>38442</v>
          </cell>
          <cell r="B69">
            <v>99523.314370937427</v>
          </cell>
          <cell r="C69">
            <v>87674.138955077666</v>
          </cell>
          <cell r="D69">
            <v>11849.175415859761</v>
          </cell>
          <cell r="E69">
            <v>12468455.302175267</v>
          </cell>
          <cell r="F69">
            <v>263269.81954837212</v>
          </cell>
          <cell r="G69">
            <v>35300.12356444016</v>
          </cell>
          <cell r="H69">
            <v>0</v>
          </cell>
        </row>
        <row r="70">
          <cell r="A70">
            <v>38472</v>
          </cell>
          <cell r="B70">
            <v>99523.314370937427</v>
          </cell>
          <cell r="C70">
            <v>87590.898497781251</v>
          </cell>
          <cell r="D70">
            <v>11932.415873156177</v>
          </cell>
          <cell r="E70">
            <v>12456522.88630211</v>
          </cell>
          <cell r="H70">
            <v>0</v>
          </cell>
        </row>
        <row r="71">
          <cell r="A71">
            <v>38503</v>
          </cell>
          <cell r="B71">
            <v>99523.314370937427</v>
          </cell>
          <cell r="C71">
            <v>87507.07327627232</v>
          </cell>
          <cell r="D71">
            <v>12016.241094665107</v>
          </cell>
          <cell r="E71">
            <v>12444506.645207444</v>
          </cell>
          <cell r="H71">
            <v>0</v>
          </cell>
        </row>
        <row r="72">
          <cell r="A72">
            <v>38533</v>
          </cell>
          <cell r="B72">
            <v>99523.314370937427</v>
          </cell>
          <cell r="C72">
            <v>87422.659182582298</v>
          </cell>
          <cell r="D72">
            <v>12100.655188355129</v>
          </cell>
          <cell r="E72">
            <v>12432405.990019089</v>
          </cell>
          <cell r="F72">
            <v>262520.63095663587</v>
          </cell>
          <cell r="G72">
            <v>36049.312156176413</v>
          </cell>
          <cell r="H72">
            <v>0</v>
          </cell>
        </row>
        <row r="73">
          <cell r="A73">
            <v>38564</v>
          </cell>
          <cell r="B73">
            <v>99523.314370937427</v>
          </cell>
          <cell r="C73">
            <v>87337.652079884094</v>
          </cell>
          <cell r="D73">
            <v>12185.662291053333</v>
          </cell>
          <cell r="E73">
            <v>12420220.327728035</v>
          </cell>
          <cell r="H73">
            <v>0</v>
          </cell>
        </row>
        <row r="74">
          <cell r="A74">
            <v>38595</v>
          </cell>
          <cell r="B74">
            <v>99523.314370937427</v>
          </cell>
          <cell r="C74">
            <v>87252.047802289439</v>
          </cell>
          <cell r="D74">
            <v>12271.266568647989</v>
          </cell>
          <cell r="E74">
            <v>12407949.061159387</v>
          </cell>
          <cell r="H74">
            <v>0</v>
          </cell>
        </row>
        <row r="75">
          <cell r="A75">
            <v>38625</v>
          </cell>
          <cell r="B75">
            <v>99523.314370937427</v>
          </cell>
          <cell r="C75">
            <v>87165.842154644692</v>
          </cell>
          <cell r="D75">
            <v>12357.472216292736</v>
          </cell>
          <cell r="E75">
            <v>12395591.588943094</v>
          </cell>
          <cell r="F75">
            <v>261755.54203681822</v>
          </cell>
          <cell r="G75">
            <v>36814.401075994057</v>
          </cell>
          <cell r="H75">
            <v>0</v>
          </cell>
        </row>
        <row r="76">
          <cell r="A76">
            <v>38656</v>
          </cell>
          <cell r="B76">
            <v>99523.314370937427</v>
          </cell>
          <cell r="C76">
            <v>87079.030912325237</v>
          </cell>
          <cell r="D76">
            <v>12444.28345861219</v>
          </cell>
          <cell r="E76">
            <v>12383147.305484481</v>
          </cell>
          <cell r="H76">
            <v>0</v>
          </cell>
        </row>
        <row r="77">
          <cell r="A77">
            <v>38686</v>
          </cell>
          <cell r="B77">
            <v>99523.314370937427</v>
          </cell>
          <cell r="C77">
            <v>86991.609821028484</v>
          </cell>
          <cell r="D77">
            <v>12531.704549908944</v>
          </cell>
          <cell r="E77">
            <v>12370615.600934573</v>
          </cell>
          <cell r="H77">
            <v>0</v>
          </cell>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v>0</v>
          </cell>
        </row>
        <row r="80">
          <cell r="A80">
            <v>38776</v>
          </cell>
          <cell r="B80">
            <v>99523.314370937427</v>
          </cell>
          <cell r="C80">
            <v>86725.644460690237</v>
          </cell>
          <cell r="D80">
            <v>12797.66991024719</v>
          </cell>
          <cell r="E80">
            <v>12332489.797803666</v>
          </cell>
          <cell r="H80">
            <v>0</v>
          </cell>
        </row>
        <row r="81">
          <cell r="A81">
            <v>38807</v>
          </cell>
          <cell r="B81">
            <v>99523.314370937427</v>
          </cell>
          <cell r="C81">
            <v>86635.740829570757</v>
          </cell>
          <cell r="D81">
            <v>12887.57354136667</v>
          </cell>
          <cell r="E81">
            <v>12319602.224262299</v>
          </cell>
          <cell r="F81">
            <v>260176.3062149114</v>
          </cell>
          <cell r="G81">
            <v>38393.636897900884</v>
          </cell>
          <cell r="H81">
            <v>0</v>
          </cell>
        </row>
        <row r="82">
          <cell r="A82">
            <v>38837</v>
          </cell>
          <cell r="B82">
            <v>99523.314370937427</v>
          </cell>
          <cell r="C82">
            <v>86545.205625442657</v>
          </cell>
          <cell r="D82">
            <v>12978.10874549477</v>
          </cell>
          <cell r="E82">
            <v>12306624.115516804</v>
          </cell>
          <cell r="H82">
            <v>0</v>
          </cell>
        </row>
        <row r="83">
          <cell r="A83">
            <v>38868</v>
          </cell>
          <cell r="B83">
            <v>99523.314370937427</v>
          </cell>
          <cell r="C83">
            <v>86454.034411505549</v>
          </cell>
          <cell r="D83">
            <v>13069.279959431879</v>
          </cell>
          <cell r="E83">
            <v>12293554.835557371</v>
          </cell>
          <cell r="H83">
            <v>0</v>
          </cell>
        </row>
        <row r="84">
          <cell r="A84">
            <v>38898</v>
          </cell>
          <cell r="B84">
            <v>99523.314370937427</v>
          </cell>
          <cell r="C84">
            <v>86362.22271979053</v>
          </cell>
          <cell r="D84">
            <v>13161.091651146897</v>
          </cell>
          <cell r="E84">
            <v>12280393.743906224</v>
          </cell>
          <cell r="F84">
            <v>259361.46275673874</v>
          </cell>
          <cell r="G84">
            <v>39208.480356073545</v>
          </cell>
          <cell r="H84">
            <v>0</v>
          </cell>
        </row>
        <row r="85">
          <cell r="A85">
            <v>38929</v>
          </cell>
          <cell r="B85">
            <v>99523.314370937427</v>
          </cell>
          <cell r="C85">
            <v>86269.766050941224</v>
          </cell>
          <cell r="D85">
            <v>13253.548319996204</v>
          </cell>
          <cell r="E85">
            <v>12267140.195586229</v>
          </cell>
          <cell r="H85">
            <v>0</v>
          </cell>
        </row>
        <row r="86">
          <cell r="A86">
            <v>38960</v>
          </cell>
          <cell r="B86">
            <v>99523.314370937427</v>
          </cell>
          <cell r="C86">
            <v>86176.659873993252</v>
          </cell>
          <cell r="D86">
            <v>13346.654496944175</v>
          </cell>
          <cell r="E86">
            <v>12253793.541089285</v>
          </cell>
          <cell r="H86">
            <v>0</v>
          </cell>
        </row>
        <row r="87">
          <cell r="A87">
            <v>38990</v>
          </cell>
          <cell r="B87">
            <v>99523.314370937427</v>
          </cell>
          <cell r="C87">
            <v>86082.899626152226</v>
          </cell>
          <cell r="D87">
            <v>13440.414744785201</v>
          </cell>
          <cell r="E87">
            <v>12240353.1263445</v>
          </cell>
          <cell r="F87">
            <v>258529.32555108669</v>
          </cell>
          <cell r="G87">
            <v>40040.617561725579</v>
          </cell>
          <cell r="H87">
            <v>0</v>
          </cell>
        </row>
        <row r="88">
          <cell r="A88">
            <v>39021</v>
          </cell>
          <cell r="B88">
            <v>99523.314370937427</v>
          </cell>
          <cell r="C88">
            <v>85988.480712570119</v>
          </cell>
          <cell r="D88">
            <v>13534.833658367308</v>
          </cell>
          <cell r="E88">
            <v>12226818.292686133</v>
          </cell>
          <cell r="H88">
            <v>0</v>
          </cell>
        </row>
        <row r="89">
          <cell r="A89">
            <v>39051</v>
          </cell>
          <cell r="B89">
            <v>99523.314370937427</v>
          </cell>
          <cell r="C89">
            <v>85893.39850612008</v>
          </cell>
          <cell r="D89">
            <v>13629.915864817347</v>
          </cell>
          <cell r="E89">
            <v>12213188.376821315</v>
          </cell>
          <cell r="H89">
            <v>0</v>
          </cell>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v>0</v>
          </cell>
        </row>
        <row r="92">
          <cell r="A92">
            <v>39141</v>
          </cell>
          <cell r="B92">
            <v>99523.314370937427</v>
          </cell>
          <cell r="C92">
            <v>85604.125369338988</v>
          </cell>
          <cell r="D92">
            <v>13919.189001598439</v>
          </cell>
          <cell r="E92">
            <v>12171721.432968363</v>
          </cell>
          <cell r="H92">
            <v>0</v>
          </cell>
        </row>
        <row r="93">
          <cell r="A93">
            <v>39172</v>
          </cell>
          <cell r="B93">
            <v>99523.314370937427</v>
          </cell>
          <cell r="C93">
            <v>85506.343066602756</v>
          </cell>
          <cell r="D93">
            <v>14016.971304334671</v>
          </cell>
          <cell r="E93">
            <v>12157704.461664028</v>
          </cell>
          <cell r="F93">
            <v>256811.6939792945</v>
          </cell>
          <cell r="G93">
            <v>41758.249133517776</v>
          </cell>
          <cell r="H93">
            <v>0</v>
          </cell>
        </row>
        <row r="94">
          <cell r="A94">
            <v>39202</v>
          </cell>
          <cell r="B94">
            <v>99523.314370937427</v>
          </cell>
          <cell r="C94">
            <v>85407.873843189795</v>
          </cell>
          <cell r="D94">
            <v>14115.440527747633</v>
          </cell>
          <cell r="E94">
            <v>12143589.02113628</v>
          </cell>
          <cell r="H94">
            <v>0</v>
          </cell>
        </row>
        <row r="95">
          <cell r="A95">
            <v>39233</v>
          </cell>
          <cell r="B95">
            <v>99523.314370937427</v>
          </cell>
          <cell r="C95">
            <v>85308.712873482364</v>
          </cell>
          <cell r="D95">
            <v>14214.601497455064</v>
          </cell>
          <cell r="E95">
            <v>12129374.419638826</v>
          </cell>
          <cell r="H95">
            <v>0</v>
          </cell>
        </row>
        <row r="96">
          <cell r="A96">
            <v>39263</v>
          </cell>
          <cell r="B96">
            <v>99523.314370937427</v>
          </cell>
          <cell r="C96">
            <v>85208.855297962757</v>
          </cell>
          <cell r="D96">
            <v>14314.459072974671</v>
          </cell>
          <cell r="E96">
            <v>12115059.96056585</v>
          </cell>
          <cell r="F96">
            <v>255925.44201463493</v>
          </cell>
          <cell r="G96">
            <v>42644.501098177367</v>
          </cell>
          <cell r="H96">
            <v>0</v>
          </cell>
        </row>
        <row r="97">
          <cell r="A97">
            <v>39294</v>
          </cell>
          <cell r="B97">
            <v>99523.314370937427</v>
          </cell>
          <cell r="C97">
            <v>85108.296222975099</v>
          </cell>
          <cell r="D97">
            <v>14415.018147962328</v>
          </cell>
          <cell r="E97">
            <v>12100644.942417888</v>
          </cell>
          <cell r="H97">
            <v>0</v>
          </cell>
        </row>
        <row r="98">
          <cell r="A98">
            <v>39325</v>
          </cell>
          <cell r="B98">
            <v>99523.314370937427</v>
          </cell>
          <cell r="C98">
            <v>85007.030720485665</v>
          </cell>
          <cell r="D98">
            <v>14516.283650451762</v>
          </cell>
          <cell r="E98">
            <v>12086128.658767436</v>
          </cell>
          <cell r="H98">
            <v>0</v>
          </cell>
        </row>
        <row r="99">
          <cell r="A99">
            <v>39355</v>
          </cell>
          <cell r="B99">
            <v>99523.314370937427</v>
          </cell>
          <cell r="C99">
            <v>84905.053827841242</v>
          </cell>
          <cell r="D99">
            <v>14618.260543096185</v>
          </cell>
          <cell r="E99">
            <v>12071510.398224339</v>
          </cell>
          <cell r="F99">
            <v>255020.38077130201</v>
          </cell>
          <cell r="G99">
            <v>43549.562341510275</v>
          </cell>
          <cell r="H99">
            <v>0</v>
          </cell>
        </row>
        <row r="100">
          <cell r="A100">
            <v>39386</v>
          </cell>
          <cell r="B100">
            <v>99523.314370937427</v>
          </cell>
          <cell r="C100">
            <v>84802.360547525983</v>
          </cell>
          <cell r="D100">
            <v>14720.953823411444</v>
          </cell>
          <cell r="E100">
            <v>12056789.444400927</v>
          </cell>
          <cell r="H100">
            <v>0</v>
          </cell>
        </row>
        <row r="101">
          <cell r="A101">
            <v>39416</v>
          </cell>
          <cell r="B101">
            <v>99523.314370937427</v>
          </cell>
          <cell r="C101">
            <v>84698.945846916511</v>
          </cell>
          <cell r="D101">
            <v>14824.368524020916</v>
          </cell>
          <cell r="E101">
            <v>12041965.075876907</v>
          </cell>
          <cell r="H101">
            <v>0</v>
          </cell>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v>0</v>
          </cell>
        </row>
        <row r="104">
          <cell r="A104">
            <v>39507</v>
          </cell>
          <cell r="B104">
            <v>99523.314370937427</v>
          </cell>
          <cell r="C104">
            <v>84384.32236528433</v>
          </cell>
          <cell r="D104">
            <v>15138.992005653097</v>
          </cell>
          <cell r="E104">
            <v>11996864.191664714</v>
          </cell>
          <cell r="H104">
            <v>0</v>
          </cell>
        </row>
        <row r="105">
          <cell r="A105">
            <v>39538</v>
          </cell>
          <cell r="B105">
            <v>99523.314370937427</v>
          </cell>
          <cell r="C105">
            <v>84277.97094644462</v>
          </cell>
          <cell r="D105">
            <v>15245.343424492807</v>
          </cell>
          <cell r="E105">
            <v>11981618.848240221</v>
          </cell>
          <cell r="F105">
            <v>253152.22518903104</v>
          </cell>
          <cell r="G105">
            <v>45417.717923781209</v>
          </cell>
          <cell r="H105">
            <v>0</v>
          </cell>
        </row>
        <row r="106">
          <cell r="A106">
            <v>39568</v>
          </cell>
          <cell r="B106">
            <v>99523.314370937427</v>
          </cell>
          <cell r="C106">
            <v>84170.872408887546</v>
          </cell>
          <cell r="D106">
            <v>15352.441962049881</v>
          </cell>
          <cell r="E106">
            <v>11966266.406278171</v>
          </cell>
          <cell r="H106">
            <v>0</v>
          </cell>
        </row>
        <row r="107">
          <cell r="A107">
            <v>39599</v>
          </cell>
          <cell r="B107">
            <v>99523.314370937427</v>
          </cell>
          <cell r="C107">
            <v>84063.021504104152</v>
          </cell>
          <cell r="D107">
            <v>15460.292866833275</v>
          </cell>
          <cell r="E107">
            <v>11950806.113411337</v>
          </cell>
          <cell r="H107">
            <v>0</v>
          </cell>
        </row>
        <row r="108">
          <cell r="A108">
            <v>39629</v>
          </cell>
          <cell r="B108">
            <v>99523.314370937427</v>
          </cell>
          <cell r="C108">
            <v>83954.412946714641</v>
          </cell>
          <cell r="D108">
            <v>15568.901424222786</v>
          </cell>
          <cell r="E108">
            <v>11935237.211987114</v>
          </cell>
          <cell r="F108">
            <v>252188.30685970632</v>
          </cell>
          <cell r="G108">
            <v>46381.636253105942</v>
          </cell>
          <cell r="H108">
            <v>0</v>
          </cell>
        </row>
        <row r="109">
          <cell r="A109">
            <v>39660</v>
          </cell>
          <cell r="B109">
            <v>99523.314370937427</v>
          </cell>
          <cell r="C109">
            <v>83845.041414209467</v>
          </cell>
          <cell r="D109">
            <v>15678.27295672796</v>
          </cell>
          <cell r="E109">
            <v>11919558.939030387</v>
          </cell>
          <cell r="H109">
            <v>0</v>
          </cell>
        </row>
        <row r="110">
          <cell r="A110">
            <v>39691</v>
          </cell>
          <cell r="B110">
            <v>99523.314370937427</v>
          </cell>
          <cell r="C110">
            <v>83734.901546688459</v>
          </cell>
          <cell r="D110">
            <v>15788.412824248968</v>
          </cell>
          <cell r="E110">
            <v>11903770.526206138</v>
          </cell>
          <cell r="H110">
            <v>0</v>
          </cell>
        </row>
        <row r="111">
          <cell r="A111">
            <v>39721</v>
          </cell>
          <cell r="B111">
            <v>99523.314370937427</v>
          </cell>
          <cell r="C111">
            <v>83623.987946598121</v>
          </cell>
          <cell r="D111">
            <v>15899.326424339306</v>
          </cell>
          <cell r="E111">
            <v>11887871.199781798</v>
          </cell>
          <cell r="F111">
            <v>251203.93090749605</v>
          </cell>
          <cell r="G111">
            <v>47366.012205316234</v>
          </cell>
          <cell r="H111">
            <v>0</v>
          </cell>
        </row>
        <row r="112">
          <cell r="A112">
            <v>39752</v>
          </cell>
          <cell r="B112">
            <v>99523.314370937427</v>
          </cell>
          <cell r="C112">
            <v>83512.295178467131</v>
          </cell>
          <cell r="D112">
            <v>16011.019192470296</v>
          </cell>
          <cell r="E112">
            <v>11871860.180589328</v>
          </cell>
          <cell r="H112">
            <v>0</v>
          </cell>
        </row>
        <row r="113">
          <cell r="A113">
            <v>39782</v>
          </cell>
          <cell r="B113">
            <v>99523.314370937427</v>
          </cell>
          <cell r="C113">
            <v>83399.81776864003</v>
          </cell>
          <cell r="D113">
            <v>16123.496602297397</v>
          </cell>
          <cell r="E113">
            <v>11855736.683987031</v>
          </cell>
          <cell r="H113">
            <v>0</v>
          </cell>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v>0</v>
          </cell>
        </row>
        <row r="116">
          <cell r="A116">
            <v>39872</v>
          </cell>
          <cell r="B116">
            <v>99523.314370937427</v>
          </cell>
          <cell r="C116">
            <v>83057.622374018028</v>
          </cell>
          <cell r="D116">
            <v>16465.691996919399</v>
          </cell>
          <cell r="E116">
            <v>11806683.40038999</v>
          </cell>
          <cell r="H116">
            <v>0</v>
          </cell>
        </row>
        <row r="117">
          <cell r="A117">
            <v>39903</v>
          </cell>
          <cell r="B117">
            <v>99523.314370937427</v>
          </cell>
          <cell r="C117">
            <v>82941.950887739673</v>
          </cell>
          <cell r="D117">
            <v>16581.363483197754</v>
          </cell>
          <cell r="E117">
            <v>11790102.036906792</v>
          </cell>
          <cell r="F117">
            <v>249172.06019850093</v>
          </cell>
          <cell r="G117">
            <v>49397.88291431134</v>
          </cell>
          <cell r="H117">
            <v>0</v>
          </cell>
        </row>
        <row r="118">
          <cell r="A118">
            <v>39933</v>
          </cell>
          <cell r="B118">
            <v>99523.314370937427</v>
          </cell>
          <cell r="C118">
            <v>82825.46680927022</v>
          </cell>
          <cell r="D118">
            <v>16697.847561667208</v>
          </cell>
          <cell r="E118">
            <v>11773404.189345125</v>
          </cell>
          <cell r="H118">
            <v>0</v>
          </cell>
        </row>
        <row r="119">
          <cell r="A119">
            <v>39964</v>
          </cell>
          <cell r="B119">
            <v>99523.314370937427</v>
          </cell>
          <cell r="C119">
            <v>82708.164430149511</v>
          </cell>
          <cell r="D119">
            <v>16815.149940787916</v>
          </cell>
          <cell r="E119">
            <v>11756589.039404336</v>
          </cell>
          <cell r="H119">
            <v>0</v>
          </cell>
        </row>
        <row r="120">
          <cell r="A120">
            <v>39994</v>
          </cell>
          <cell r="B120">
            <v>99523.314370937427</v>
          </cell>
          <cell r="C120">
            <v>82590.038001815468</v>
          </cell>
          <cell r="D120">
            <v>16933.276369121959</v>
          </cell>
          <cell r="E120">
            <v>11739655.763035214</v>
          </cell>
          <cell r="F120">
            <v>248123.66924123521</v>
          </cell>
          <cell r="G120">
            <v>50446.273871577083</v>
          </cell>
          <cell r="H120">
            <v>0</v>
          </cell>
        </row>
        <row r="121">
          <cell r="A121">
            <v>40025</v>
          </cell>
          <cell r="B121">
            <v>99523.314370937427</v>
          </cell>
          <cell r="C121">
            <v>82471.081735322368</v>
          </cell>
          <cell r="D121">
            <v>17052.232635615059</v>
          </cell>
          <cell r="E121">
            <v>11722603.530399598</v>
          </cell>
          <cell r="H121">
            <v>0</v>
          </cell>
        </row>
        <row r="122">
          <cell r="A122">
            <v>40056</v>
          </cell>
          <cell r="B122">
            <v>99523.314370937427</v>
          </cell>
          <cell r="C122">
            <v>82351.289801057181</v>
          </cell>
          <cell r="D122">
            <v>17172.024569880246</v>
          </cell>
          <cell r="E122">
            <v>11705431.505829718</v>
          </cell>
          <cell r="H122">
            <v>0</v>
          </cell>
        </row>
        <row r="123">
          <cell r="A123">
            <v>40086</v>
          </cell>
          <cell r="B123">
            <v>99523.314370937427</v>
          </cell>
          <cell r="C123">
            <v>82230.65632845377</v>
          </cell>
          <cell r="D123">
            <v>17292.658042483657</v>
          </cell>
          <cell r="E123">
            <v>11688138.847787235</v>
          </cell>
          <cell r="F123">
            <v>247053.02786483333</v>
          </cell>
          <cell r="G123">
            <v>51516.915247978963</v>
          </cell>
          <cell r="H123">
            <v>0</v>
          </cell>
        </row>
        <row r="124">
          <cell r="A124">
            <v>40117</v>
          </cell>
          <cell r="B124">
            <v>99523.314370937427</v>
          </cell>
          <cell r="C124">
            <v>82109.175405705319</v>
          </cell>
          <cell r="D124">
            <v>17414.138965232109</v>
          </cell>
          <cell r="E124">
            <v>11670724.708822003</v>
          </cell>
          <cell r="H124">
            <v>0</v>
          </cell>
        </row>
        <row r="125">
          <cell r="A125">
            <v>40147</v>
          </cell>
          <cell r="B125">
            <v>99523.314370937427</v>
          </cell>
          <cell r="C125">
            <v>81986.841079474572</v>
          </cell>
          <cell r="D125">
            <v>17536.473291462855</v>
          </cell>
          <cell r="E125">
            <v>11653188.23553054</v>
          </cell>
          <cell r="H125">
            <v>0</v>
          </cell>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v>0</v>
          </cell>
        </row>
        <row r="128">
          <cell r="A128">
            <v>40237</v>
          </cell>
          <cell r="B128">
            <v>99523.314370937427</v>
          </cell>
          <cell r="C128">
            <v>81614.657517417989</v>
          </cell>
          <cell r="D128">
            <v>17908.656853519438</v>
          </cell>
          <cell r="E128">
            <v>11599836.185483562</v>
          </cell>
          <cell r="H128">
            <v>0</v>
          </cell>
        </row>
        <row r="129">
          <cell r="A129">
            <v>40268</v>
          </cell>
          <cell r="B129">
            <v>99523.314370937427</v>
          </cell>
          <cell r="C129">
            <v>81488.849203022022</v>
          </cell>
          <cell r="D129">
            <v>18034.465167915405</v>
          </cell>
          <cell r="E129">
            <v>11581801.720315646</v>
          </cell>
          <cell r="F129">
            <v>244843.09491425229</v>
          </cell>
          <cell r="G129">
            <v>53726.848198559979</v>
          </cell>
          <cell r="H129">
            <v>0</v>
          </cell>
        </row>
        <row r="130">
          <cell r="A130">
            <v>40298</v>
          </cell>
          <cell r="B130">
            <v>99523.314370937427</v>
          </cell>
          <cell r="C130">
            <v>81362.157085217419</v>
          </cell>
          <cell r="D130">
            <v>18161.157285720008</v>
          </cell>
          <cell r="E130">
            <v>11563640.563029926</v>
          </cell>
          <cell r="H130">
            <v>0</v>
          </cell>
        </row>
        <row r="131">
          <cell r="A131">
            <v>40329</v>
          </cell>
          <cell r="B131">
            <v>99523.314370937427</v>
          </cell>
          <cell r="C131">
            <v>81234.574955285236</v>
          </cell>
          <cell r="D131">
            <v>18288.739415652191</v>
          </cell>
          <cell r="E131">
            <v>11545351.823614273</v>
          </cell>
          <cell r="H131">
            <v>0</v>
          </cell>
        </row>
        <row r="132">
          <cell r="A132">
            <v>40359</v>
          </cell>
          <cell r="B132">
            <v>99523.314370937427</v>
          </cell>
          <cell r="C132">
            <v>81106.096560890262</v>
          </cell>
          <cell r="D132">
            <v>18417.217810047165</v>
          </cell>
          <cell r="E132">
            <v>11526934.605804225</v>
          </cell>
          <cell r="F132">
            <v>243702.82860139292</v>
          </cell>
          <cell r="G132">
            <v>54867.114511419364</v>
          </cell>
          <cell r="H132">
            <v>0</v>
          </cell>
        </row>
        <row r="133">
          <cell r="A133">
            <v>40390</v>
          </cell>
          <cell r="B133">
            <v>99523.314370937427</v>
          </cell>
          <cell r="C133">
            <v>80976.715605774691</v>
          </cell>
          <cell r="D133">
            <v>18546.598765162737</v>
          </cell>
          <cell r="E133">
            <v>11508388.007039063</v>
          </cell>
          <cell r="H133">
            <v>0</v>
          </cell>
        </row>
        <row r="134">
          <cell r="A134">
            <v>40421</v>
          </cell>
          <cell r="B134">
            <v>99523.314370937427</v>
          </cell>
          <cell r="C134">
            <v>80846.425749449409</v>
          </cell>
          <cell r="D134">
            <v>18676.888621488019</v>
          </cell>
          <cell r="E134">
            <v>11489711.118417574</v>
          </cell>
          <cell r="H134">
            <v>0</v>
          </cell>
        </row>
        <row r="135">
          <cell r="A135">
            <v>40451</v>
          </cell>
          <cell r="B135">
            <v>99523.314370937427</v>
          </cell>
          <cell r="C135">
            <v>80715.220606883464</v>
          </cell>
          <cell r="D135">
            <v>18808.093764053963</v>
          </cell>
          <cell r="E135">
            <v>11470903.02465352</v>
          </cell>
          <cell r="F135">
            <v>242538.36196210756</v>
          </cell>
          <cell r="G135">
            <v>56031.581150704718</v>
          </cell>
          <cell r="H135">
            <v>0</v>
          </cell>
        </row>
        <row r="136">
          <cell r="A136">
            <v>40482</v>
          </cell>
          <cell r="B136">
            <v>99523.314370937427</v>
          </cell>
          <cell r="C136">
            <v>80583.093748190979</v>
          </cell>
          <cell r="D136">
            <v>18940.220622746448</v>
          </cell>
          <cell r="E136">
            <v>11451962.804030774</v>
          </cell>
          <cell r="H136">
            <v>0</v>
          </cell>
        </row>
        <row r="137">
          <cell r="A137">
            <v>40512</v>
          </cell>
          <cell r="B137">
            <v>99523.314370937427</v>
          </cell>
          <cell r="C137">
            <v>80450.038698316188</v>
          </cell>
          <cell r="D137">
            <v>19073.275672621239</v>
          </cell>
          <cell r="E137">
            <v>11432889.528358152</v>
          </cell>
          <cell r="H137">
            <v>0</v>
          </cell>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v>0</v>
          </cell>
        </row>
        <row r="140">
          <cell r="A140">
            <v>40602</v>
          </cell>
          <cell r="B140">
            <v>99523.314370937427</v>
          </cell>
          <cell r="C140">
            <v>80045.238966811477</v>
          </cell>
          <cell r="D140">
            <v>19478.07540412595</v>
          </cell>
          <cell r="E140">
            <v>11374861.991045907</v>
          </cell>
          <cell r="H140">
            <v>0</v>
          </cell>
        </row>
        <row r="141">
          <cell r="A141">
            <v>40633</v>
          </cell>
          <cell r="B141">
            <v>99523.314370937427</v>
          </cell>
          <cell r="C141">
            <v>79908.405487097494</v>
          </cell>
          <cell r="D141">
            <v>19614.908883839933</v>
          </cell>
          <cell r="E141">
            <v>11355247.082162067</v>
          </cell>
          <cell r="F141">
            <v>240134.76235094958</v>
          </cell>
          <cell r="G141">
            <v>58435.180761862706</v>
          </cell>
          <cell r="H141">
            <v>0</v>
          </cell>
        </row>
        <row r="142">
          <cell r="A142">
            <v>40663</v>
          </cell>
          <cell r="B142">
            <v>99523.314370937427</v>
          </cell>
          <cell r="C142">
            <v>79770.610752188528</v>
          </cell>
          <cell r="D142">
            <v>19752.703618748899</v>
          </cell>
          <cell r="E142">
            <v>11335494.378543319</v>
          </cell>
          <cell r="H142">
            <v>0</v>
          </cell>
        </row>
        <row r="143">
          <cell r="A143">
            <v>40694</v>
          </cell>
          <cell r="B143">
            <v>99523.314370937427</v>
          </cell>
          <cell r="C143">
            <v>79631.848009266818</v>
          </cell>
          <cell r="D143">
            <v>19891.466361670609</v>
          </cell>
          <cell r="E143">
            <v>11315602.912181649</v>
          </cell>
          <cell r="H143">
            <v>0</v>
          </cell>
        </row>
        <row r="144">
          <cell r="A144">
            <v>40724</v>
          </cell>
          <cell r="B144">
            <v>99523.314370937427</v>
          </cell>
          <cell r="C144">
            <v>79492.110458076088</v>
          </cell>
          <cell r="D144">
            <v>20031.20391286134</v>
          </cell>
          <cell r="E144">
            <v>11295571.708268788</v>
          </cell>
          <cell r="F144">
            <v>238894.56921953143</v>
          </cell>
          <cell r="G144">
            <v>59675.373893280848</v>
          </cell>
          <cell r="H144">
            <v>0</v>
          </cell>
        </row>
        <row r="145">
          <cell r="A145">
            <v>40755</v>
          </cell>
          <cell r="B145">
            <v>99523.314370937427</v>
          </cell>
          <cell r="C145">
            <v>79351.391250588233</v>
          </cell>
          <cell r="D145">
            <v>20171.923120349195</v>
          </cell>
          <cell r="E145">
            <v>11275399.785148438</v>
          </cell>
          <cell r="H145">
            <v>0</v>
          </cell>
        </row>
        <row r="146">
          <cell r="A146">
            <v>40786</v>
          </cell>
          <cell r="B146">
            <v>99523.314370937427</v>
          </cell>
          <cell r="C146">
            <v>79209.683490667783</v>
          </cell>
          <cell r="D146">
            <v>20313.630880269644</v>
          </cell>
          <cell r="E146">
            <v>11255086.154268168</v>
          </cell>
          <cell r="H146">
            <v>0</v>
          </cell>
        </row>
        <row r="147">
          <cell r="A147">
            <v>40816</v>
          </cell>
          <cell r="B147">
            <v>99523.314370937427</v>
          </cell>
          <cell r="C147">
            <v>79066.980233733877</v>
          </cell>
          <cell r="D147">
            <v>20456.33413720355</v>
          </cell>
          <cell r="E147">
            <v>11234629.820130965</v>
          </cell>
          <cell r="F147">
            <v>237628.05497498991</v>
          </cell>
          <cell r="G147">
            <v>60941.888137822389</v>
          </cell>
          <cell r="H147">
            <v>0</v>
          </cell>
        </row>
        <row r="148">
          <cell r="A148">
            <v>40847</v>
          </cell>
          <cell r="B148">
            <v>99523.314370937427</v>
          </cell>
          <cell r="C148">
            <v>78923.274486420021</v>
          </cell>
          <cell r="D148">
            <v>20600.039884517406</v>
          </cell>
          <cell r="E148">
            <v>11214029.780246448</v>
          </cell>
          <cell r="H148">
            <v>0</v>
          </cell>
        </row>
        <row r="149">
          <cell r="A149">
            <v>40877</v>
          </cell>
          <cell r="B149">
            <v>99523.314370937427</v>
          </cell>
          <cell r="C149">
            <v>78778.559206231294</v>
          </cell>
          <cell r="D149">
            <v>20744.755164706134</v>
          </cell>
          <cell r="E149">
            <v>11193285.025081743</v>
          </cell>
          <cell r="H149">
            <v>0</v>
          </cell>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v>0</v>
          </cell>
        </row>
        <row r="152">
          <cell r="A152">
            <v>40968</v>
          </cell>
          <cell r="B152">
            <v>99523.314370937427</v>
          </cell>
          <cell r="C152">
            <v>78338.284999275973</v>
          </cell>
          <cell r="D152">
            <v>21185.029371661454</v>
          </cell>
          <cell r="E152">
            <v>11130172.265898939</v>
          </cell>
          <cell r="H152">
            <v>0</v>
          </cell>
        </row>
        <row r="153">
          <cell r="A153">
            <v>40999</v>
          </cell>
          <cell r="B153">
            <v>99523.314370937427</v>
          </cell>
          <cell r="C153">
            <v>78189.460167940051</v>
          </cell>
          <cell r="D153">
            <v>21333.854202997376</v>
          </cell>
          <cell r="E153">
            <v>11108838.411695942</v>
          </cell>
          <cell r="F153">
            <v>235013.81679675035</v>
          </cell>
          <cell r="G153">
            <v>63556.126316061927</v>
          </cell>
          <cell r="H153">
            <v>0</v>
          </cell>
        </row>
        <row r="154">
          <cell r="A154">
            <v>41029</v>
          </cell>
          <cell r="B154">
            <v>99523.314370937427</v>
          </cell>
          <cell r="C154">
            <v>78039.589842164001</v>
          </cell>
          <cell r="D154">
            <v>21483.724528773426</v>
          </cell>
          <cell r="E154">
            <v>11087354.68716717</v>
          </cell>
          <cell r="H154">
            <v>0</v>
          </cell>
        </row>
        <row r="155">
          <cell r="A155">
            <v>41060</v>
          </cell>
          <cell r="B155">
            <v>99523.314370937427</v>
          </cell>
          <cell r="C155">
            <v>77888.666677349363</v>
          </cell>
          <cell r="D155">
            <v>21634.647693588064</v>
          </cell>
          <cell r="E155">
            <v>11065720.039473582</v>
          </cell>
          <cell r="H155">
            <v>0</v>
          </cell>
        </row>
        <row r="156">
          <cell r="A156">
            <v>41090</v>
          </cell>
          <cell r="B156">
            <v>99523.314370937427</v>
          </cell>
          <cell r="C156">
            <v>77736.683277301912</v>
          </cell>
          <cell r="D156">
            <v>21786.631093635515</v>
          </cell>
          <cell r="E156">
            <v>11043933.408379946</v>
          </cell>
          <cell r="F156">
            <v>233664.93979681528</v>
          </cell>
          <cell r="G156">
            <v>64905.003315997004</v>
          </cell>
          <cell r="H156">
            <v>0</v>
          </cell>
        </row>
        <row r="157">
          <cell r="A157">
            <v>41121</v>
          </cell>
          <cell r="B157">
            <v>99523.314370937427</v>
          </cell>
          <cell r="C157">
            <v>77583.632193869125</v>
          </cell>
          <cell r="D157">
            <v>21939.682177068302</v>
          </cell>
          <cell r="E157">
            <v>11021993.726202877</v>
          </cell>
          <cell r="H157">
            <v>0</v>
          </cell>
        </row>
        <row r="158">
          <cell r="A158">
            <v>41152</v>
          </cell>
          <cell r="B158">
            <v>99523.314370937427</v>
          </cell>
          <cell r="C158">
            <v>77429.505926575206</v>
          </cell>
          <cell r="D158">
            <v>22093.808444362221</v>
          </cell>
          <cell r="E158">
            <v>10999899.917758515</v>
          </cell>
          <cell r="H158">
            <v>0</v>
          </cell>
        </row>
        <row r="159">
          <cell r="A159">
            <v>41182</v>
          </cell>
          <cell r="B159">
            <v>99523.314370937427</v>
          </cell>
          <cell r="C159">
            <v>77274.296922253576</v>
          </cell>
          <cell r="D159">
            <v>22249.017448683851</v>
          </cell>
          <cell r="E159">
            <v>10977650.900309831</v>
          </cell>
          <cell r="F159">
            <v>232287.43504269788</v>
          </cell>
          <cell r="G159">
            <v>66282.508070114374</v>
          </cell>
          <cell r="H159">
            <v>0</v>
          </cell>
        </row>
        <row r="160">
          <cell r="A160">
            <v>41213</v>
          </cell>
          <cell r="B160">
            <v>99523.314370937427</v>
          </cell>
          <cell r="C160">
            <v>77117.997574676556</v>
          </cell>
          <cell r="D160">
            <v>22405.316796260871</v>
          </cell>
          <cell r="E160">
            <v>10955245.583513571</v>
          </cell>
          <cell r="H160">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W Changes and Comments"/>
      <sheetName val="Notes"/>
      <sheetName val="General"/>
      <sheetName val="Facilities Summary"/>
      <sheetName val="Occ and Rate"/>
      <sheetName val="Hotcomps Act-Fcst 2004"/>
      <sheetName val="Hotcomps 2003"/>
      <sheetName val="Hotcomps 2002"/>
      <sheetName val="PF Input"/>
      <sheetName val="Spa Projections"/>
      <sheetName val="Restaurant Projections (for W)"/>
      <sheetName val="Five-Year Projection"/>
      <sheetName val="Ten-Year Projection"/>
      <sheetName val="Ten-Year Projection $US"/>
      <sheetName val="Capital Input"/>
      <sheetName val="Calculations"/>
      <sheetName val="Transaction Summary &amp; Tables"/>
      <sheetName val="Transaction Metrics"/>
      <sheetName val="Deal Reporting Form"/>
      <sheetName val="Error Check"/>
      <sheetName val="Sensitivity"/>
    </sheetNames>
    <sheetDataSet>
      <sheetData sheetId="0"/>
      <sheetData sheetId="1"/>
      <sheetData sheetId="2" refreshError="1">
        <row r="4">
          <cell r="C4" t="str">
            <v>Westin Rye Brook</v>
          </cell>
        </row>
        <row r="8">
          <cell r="C8">
            <v>300</v>
          </cell>
        </row>
        <row r="12">
          <cell r="C12">
            <v>39083</v>
          </cell>
        </row>
        <row r="15">
          <cell r="C15">
            <v>2007</v>
          </cell>
        </row>
        <row r="18">
          <cell r="C18">
            <v>1</v>
          </cell>
        </row>
      </sheetData>
      <sheetData sheetId="3"/>
      <sheetData sheetId="4"/>
      <sheetData sheetId="5"/>
      <sheetData sheetId="6"/>
      <sheetData sheetId="7"/>
      <sheetData sheetId="8" refreshError="1">
        <row r="4">
          <cell r="H4">
            <v>2003</v>
          </cell>
        </row>
        <row r="6">
          <cell r="H6" t="str">
            <v>N</v>
          </cell>
        </row>
        <row r="7">
          <cell r="H7" t="str">
            <v>Y</v>
          </cell>
        </row>
        <row r="8">
          <cell r="H8">
            <v>0.03</v>
          </cell>
        </row>
        <row r="9">
          <cell r="H9">
            <v>0.03</v>
          </cell>
        </row>
        <row r="10">
          <cell r="H10">
            <v>0.03</v>
          </cell>
        </row>
      </sheetData>
      <sheetData sheetId="9"/>
      <sheetData sheetId="10"/>
      <sheetData sheetId="11"/>
      <sheetData sheetId="12"/>
      <sheetData sheetId="13"/>
      <sheetData sheetId="14" refreshError="1">
        <row r="56">
          <cell r="C56">
            <v>0</v>
          </cell>
        </row>
        <row r="216">
          <cell r="C216">
            <v>1992</v>
          </cell>
          <cell r="D216">
            <v>1993</v>
          </cell>
          <cell r="E216">
            <v>1994</v>
          </cell>
          <cell r="F216">
            <v>1995</v>
          </cell>
          <cell r="G216">
            <v>1996</v>
          </cell>
          <cell r="H216">
            <v>1997</v>
          </cell>
          <cell r="I216">
            <v>1998</v>
          </cell>
          <cell r="J216">
            <v>1999</v>
          </cell>
          <cell r="K216">
            <v>2000</v>
          </cell>
          <cell r="L216">
            <v>2001</v>
          </cell>
          <cell r="M216">
            <v>2002</v>
          </cell>
          <cell r="N216">
            <v>2003</v>
          </cell>
          <cell r="O216">
            <v>2004</v>
          </cell>
          <cell r="P216">
            <v>2005</v>
          </cell>
          <cell r="Q216">
            <v>2006</v>
          </cell>
          <cell r="R216">
            <v>2007</v>
          </cell>
          <cell r="S216">
            <v>2008</v>
          </cell>
          <cell r="T216">
            <v>2009</v>
          </cell>
          <cell r="U216">
            <v>2010</v>
          </cell>
          <cell r="V216">
            <v>2011</v>
          </cell>
          <cell r="W216">
            <v>2012</v>
          </cell>
          <cell r="X216">
            <v>2013</v>
          </cell>
          <cell r="Y216">
            <v>2014</v>
          </cell>
          <cell r="Z216">
            <v>2015</v>
          </cell>
          <cell r="AA216">
            <v>2016</v>
          </cell>
          <cell r="AB216">
            <v>2017</v>
          </cell>
          <cell r="AC216">
            <v>2018</v>
          </cell>
          <cell r="AD216">
            <v>2019</v>
          </cell>
          <cell r="AE216">
            <v>2020</v>
          </cell>
        </row>
        <row r="217">
          <cell r="B217" t="str">
            <v>Days in Year</v>
          </cell>
          <cell r="C217">
            <v>366</v>
          </cell>
          <cell r="D217">
            <v>365</v>
          </cell>
          <cell r="E217">
            <v>365</v>
          </cell>
          <cell r="F217">
            <v>365</v>
          </cell>
          <cell r="G217">
            <v>366</v>
          </cell>
          <cell r="H217">
            <v>365</v>
          </cell>
          <cell r="I217">
            <v>365</v>
          </cell>
          <cell r="J217">
            <v>365</v>
          </cell>
          <cell r="K217">
            <v>366</v>
          </cell>
          <cell r="L217">
            <v>365</v>
          </cell>
          <cell r="M217">
            <v>365</v>
          </cell>
          <cell r="N217">
            <v>365</v>
          </cell>
          <cell r="O217">
            <v>366</v>
          </cell>
          <cell r="P217">
            <v>365</v>
          </cell>
          <cell r="Q217">
            <v>365</v>
          </cell>
          <cell r="R217">
            <v>365</v>
          </cell>
          <cell r="S217">
            <v>366</v>
          </cell>
          <cell r="T217">
            <v>365</v>
          </cell>
          <cell r="U217">
            <v>365</v>
          </cell>
          <cell r="V217">
            <v>365</v>
          </cell>
          <cell r="W217">
            <v>366</v>
          </cell>
          <cell r="X217">
            <v>365</v>
          </cell>
          <cell r="Y217">
            <v>365</v>
          </cell>
          <cell r="Z217">
            <v>365</v>
          </cell>
          <cell r="AA217">
            <v>366</v>
          </cell>
          <cell r="AB217">
            <v>365</v>
          </cell>
          <cell r="AC217">
            <v>365</v>
          </cell>
          <cell r="AD217">
            <v>365</v>
          </cell>
          <cell r="AE217">
            <v>366</v>
          </cell>
        </row>
      </sheetData>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al"/>
      <sheetName val="plant"/>
      <sheetName val="deferred taxes"/>
      <sheetName val="O&amp;M"/>
      <sheetName val="fuel"/>
      <sheetName val="tax-exempt debt"/>
      <sheetName val="DOE funding"/>
      <sheetName val="fuel inventory"/>
      <sheetName val="Historic RS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Cost-RCNLD"/>
      <sheetName val="Inc Statement"/>
      <sheetName val="Cash Flows"/>
      <sheetName val="MACRS Dep."/>
    </sheetNames>
    <sheetDataSet>
      <sheetData sheetId="0">
        <row r="10">
          <cell r="L10">
            <v>75370000</v>
          </cell>
        </row>
      </sheetData>
      <sheetData sheetId="1" refreshError="1"/>
      <sheetData sheetId="2" refreshError="1"/>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Assumptions"/>
      <sheetName val="RF_I"/>
      <sheetName val="RF_II"/>
      <sheetName val="NCF_I"/>
      <sheetName val="NCF_II"/>
      <sheetName val="MF"/>
      <sheetName val="OM"/>
      <sheetName val="GA"/>
      <sheetName val="DA"/>
      <sheetName val="Cost_Alloc"/>
      <sheetName val="Construction"/>
      <sheetName val="OC_FS"/>
      <sheetName val="OC_Tax"/>
      <sheetName val="OC_Debt"/>
      <sheetName val="Spending"/>
      <sheetName val="Effective Interest Method"/>
    </sheetNames>
    <sheetDataSet>
      <sheetData sheetId="0" refreshError="1"/>
      <sheetData sheetId="1" refreshError="1"/>
      <sheetData sheetId="2">
        <row r="11">
          <cell r="K11">
            <v>0.3</v>
          </cell>
          <cell r="P11">
            <v>2.5000000000000001E-2</v>
          </cell>
        </row>
        <row r="12">
          <cell r="K12">
            <v>0.18</v>
          </cell>
          <cell r="P12">
            <v>2.2500000000000003E-2</v>
          </cell>
        </row>
        <row r="13">
          <cell r="P13">
            <v>0.02</v>
          </cell>
        </row>
        <row r="15">
          <cell r="K15">
            <v>400</v>
          </cell>
        </row>
        <row r="16">
          <cell r="K16">
            <v>0.5</v>
          </cell>
          <cell r="P16">
            <v>5.7000000000000002E-3</v>
          </cell>
        </row>
        <row r="17">
          <cell r="K17">
            <v>0.9</v>
          </cell>
          <cell r="P17">
            <v>12500</v>
          </cell>
        </row>
        <row r="18">
          <cell r="K18">
            <v>1.2999999999999999E-2</v>
          </cell>
        </row>
        <row r="19">
          <cell r="K19">
            <v>6.0000000000000001E-3</v>
          </cell>
        </row>
        <row r="21">
          <cell r="F21">
            <v>99.8</v>
          </cell>
          <cell r="K21">
            <v>0.72121500000000005</v>
          </cell>
        </row>
        <row r="22">
          <cell r="P22">
            <v>1641.5375886524823</v>
          </cell>
        </row>
        <row r="26">
          <cell r="K26">
            <v>199119.60967000001</v>
          </cell>
        </row>
        <row r="27">
          <cell r="K27">
            <v>195365.09577000001</v>
          </cell>
        </row>
        <row r="29">
          <cell r="K29">
            <v>0.02</v>
          </cell>
        </row>
        <row r="31">
          <cell r="K31">
            <v>2.5000000000000001E-2</v>
          </cell>
          <cell r="P31">
            <v>530</v>
          </cell>
        </row>
        <row r="32">
          <cell r="K32">
            <v>0.95</v>
          </cell>
        </row>
        <row r="35">
          <cell r="K35">
            <v>0.01</v>
          </cell>
        </row>
        <row r="36">
          <cell r="K36">
            <v>16754.60714</v>
          </cell>
          <cell r="P36">
            <v>172.58799999999999</v>
          </cell>
        </row>
        <row r="37">
          <cell r="K37">
            <v>13369.79759</v>
          </cell>
        </row>
        <row r="38">
          <cell r="P38">
            <v>417.12</v>
          </cell>
        </row>
        <row r="39">
          <cell r="P39">
            <v>1999.92</v>
          </cell>
        </row>
        <row r="56">
          <cell r="F56">
            <v>0.12891748816963597</v>
          </cell>
        </row>
        <row r="75">
          <cell r="E75">
            <v>41408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Dep Summary"/>
      <sheetName val="(D) State Gain Loss"/>
      <sheetName val="D - Disposition Summary"/>
      <sheetName val="D1 - Books"/>
      <sheetName val="D2 - Fed"/>
      <sheetName val="D3 - AMT"/>
      <sheetName val="D4 - ACE"/>
      <sheetName val="D5 - CA Reg"/>
      <sheetName val="D6 - CA AMT"/>
      <sheetName val="D7 - CA ACE"/>
      <sheetName val="D8 - CA ADR"/>
      <sheetName val="D9 - ME"/>
      <sheetName val="D10 - State Reg"/>
      <sheetName val="D11 - State AMT"/>
      <sheetName val="D12 - State 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Record (2)"/>
      <sheetName val="Dropdown lists"/>
      <sheetName val="TM_Fixed Asset Record"/>
      <sheetName val="Fixed Asset Record"/>
      <sheetName val="Depreciation Methods"/>
      <sheetName val="Overview"/>
    </sheetNames>
    <sheetDataSet>
      <sheetData sheetId="0"/>
      <sheetData sheetId="1"/>
      <sheetData sheetId="2"/>
      <sheetData sheetId="3"/>
      <sheetData sheetId="4">
        <row r="2">
          <cell r="A2" t="str">
            <v>SL</v>
          </cell>
        </row>
        <row r="3">
          <cell r="A3" t="str">
            <v>150% DDB</v>
          </cell>
        </row>
        <row r="4">
          <cell r="A4" t="str">
            <v>200% DDB</v>
          </cell>
        </row>
      </sheetData>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Input E&amp;C Plan Site Staff"/>
      <sheetName val="Contractor Cost Rate"/>
      <sheetName val="E&amp;C Plan Matl_SC $"/>
      <sheetName val="Budget"/>
      <sheetName val="Comparison"/>
      <sheetName val="E&amp;C Plan Monthly Data"/>
      <sheetName val="PRINT TABS==&gt;"/>
      <sheetName val="Summary"/>
      <sheetName val="E&amp;C Plan Site Staff Chart"/>
      <sheetName val="Total M&amp;A Costs"/>
      <sheetName val="Site Personnel"/>
      <sheetName val="Home Office Support"/>
      <sheetName val="Non-Labor Site Exp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
      <sheetName val="Summary"/>
      <sheetName val="FPLE Summary"/>
      <sheetName val="Returns"/>
      <sheetName val="Assumptions"/>
      <sheetName val="Economics"/>
      <sheetName val="Sheet1"/>
      <sheetName val="Financials"/>
      <sheetName val="Expenses"/>
      <sheetName val="MMaint"/>
      <sheetName val="RevSummary"/>
      <sheetName val="MarketCapacity"/>
      <sheetName val="MarketSales"/>
      <sheetName val="TXUcontract"/>
      <sheetName val="TNPContract"/>
      <sheetName val="CPScontract"/>
      <sheetName val="NewContract"/>
      <sheetName val="FuelSummary"/>
      <sheetName val="FuelCost"/>
      <sheetName val="FuelTrans"/>
      <sheetName val="FuelIndices"/>
      <sheetName val="HeatBalances"/>
      <sheetName val="HeatRate"/>
      <sheetName val="Production"/>
      <sheetName val="EnergyRates"/>
      <sheetName val="Sources"/>
      <sheetName val="Income"/>
      <sheetName val="Tax"/>
      <sheetName val="Balances"/>
      <sheetName val="Depr"/>
      <sheetName val="Construction"/>
      <sheetName val="ChangeOrders"/>
      <sheetName val="ConstructLoan"/>
      <sheetName val="ContractAnalysis"/>
      <sheetName val="DebtSummary"/>
      <sheetName val="DebtBankSummary"/>
      <sheetName val="DebtOnBS"/>
      <sheetName val="DebtTermAssumptions"/>
      <sheetName val="Module1"/>
      <sheetName val="Revenue"/>
      <sheetName val="Debt Summary"/>
      <sheetName val="Debt Term Assumptions"/>
      <sheetName val="Scenarios"/>
      <sheetName val="Pricing"/>
      <sheetName val="ContractsOLD"/>
      <sheetName val="Debt Bank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8">
          <cell r="D8">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put"/>
      <sheetName val="Index"/>
      <sheetName val="(A)Book to Tax Recon"/>
      <sheetName val="(B-1) Trial Balance"/>
      <sheetName val="(B-2) 263 A Capitalization"/>
      <sheetName val="(B-3 Prepaid Insurance"/>
      <sheetName val="(B-4) Mgmt Income"/>
      <sheetName val="(D-1)State Depreciation Summary"/>
      <sheetName val="(D-2) Book Depreciation"/>
      <sheetName val="(D-3) Fed Depreciation"/>
      <sheetName val="(D-4) AMT Depreciation"/>
      <sheetName val="(D-5) ACE Depreciation"/>
      <sheetName val="(D-6) CA Regular"/>
      <sheetName val="(D-7) CA AMT Depreciation"/>
      <sheetName val="(D-8) CA ACE Depreciation"/>
      <sheetName val="(D-9) CA ADRMP"/>
      <sheetName val="(D-10) ME Regular"/>
      <sheetName val="(D-11) State Regular"/>
      <sheetName val="(D-12) State AMT"/>
      <sheetName val="(D-13) State ACE"/>
      <sheetName val="(G)Apportionment"/>
      <sheetName val="Prep_Point Sheets"/>
      <sheetName val="Provision"/>
      <sheetName val="Provision to Return Reconciliat"/>
      <sheetName val="Correspondence"/>
      <sheetName val="Carryforward"/>
      <sheetName val="Research"/>
      <sheetName val="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ESI Energy, LLC</v>
          </cell>
          <cell r="E1" t="str">
            <v xml:space="preserve"> </v>
          </cell>
          <cell r="G1" t="str">
            <v xml:space="preserve"> </v>
          </cell>
        </row>
        <row r="3">
          <cell r="B3" t="str">
            <v>Consol.</v>
          </cell>
          <cell r="K3" t="str">
            <v>ESI LP, Inc</v>
          </cell>
        </row>
        <row r="4">
          <cell r="B4" t="str">
            <v>Total</v>
          </cell>
          <cell r="E4" t="str">
            <v>ESI Pure</v>
          </cell>
          <cell r="G4" t="str">
            <v>ESI Bay</v>
          </cell>
          <cell r="I4" t="str">
            <v>ESI Double C</v>
          </cell>
          <cell r="K4" t="str">
            <v>Doswell Only</v>
          </cell>
          <cell r="M4" t="str">
            <v>ESI Ebens.</v>
          </cell>
          <cell r="O4" t="str">
            <v>Hyp VIII</v>
          </cell>
          <cell r="Q4" t="str">
            <v>Hyp IX</v>
          </cell>
          <cell r="S4" t="str">
            <v>ESI KF</v>
          </cell>
          <cell r="U4" t="str">
            <v>MES</v>
          </cell>
          <cell r="W4" t="str">
            <v>Mont. Co.</v>
          </cell>
          <cell r="Y4" t="str">
            <v>ESI Mult.</v>
          </cell>
          <cell r="AA4" t="str">
            <v>ESI Pitts</v>
          </cell>
          <cell r="AC4" t="str">
            <v>CH Posdef</v>
          </cell>
          <cell r="AE4" t="str">
            <v>ESI Sierra</v>
          </cell>
          <cell r="AG4" t="str">
            <v>Sky River</v>
          </cell>
          <cell r="AI4" t="str">
            <v>ESI Virginia</v>
          </cell>
          <cell r="AK4" t="str">
            <v>ESI Victory</v>
          </cell>
        </row>
        <row r="5">
          <cell r="B5">
            <v>218405816.88959694</v>
          </cell>
          <cell r="E5">
            <v>5758125.835</v>
          </cell>
          <cell r="G5">
            <v>1456276.99</v>
          </cell>
          <cell r="I5">
            <v>0</v>
          </cell>
          <cell r="K5">
            <v>40989142</v>
          </cell>
          <cell r="M5">
            <v>0</v>
          </cell>
          <cell r="O5">
            <v>5016688.2149999999</v>
          </cell>
          <cell r="Q5">
            <v>4788482.4800000004</v>
          </cell>
          <cell r="S5">
            <v>0</v>
          </cell>
          <cell r="U5">
            <v>0</v>
          </cell>
          <cell r="W5">
            <v>0</v>
          </cell>
          <cell r="Y5">
            <v>-96349.11</v>
          </cell>
          <cell r="AA5">
            <v>-2343.5500000000002</v>
          </cell>
          <cell r="AC5">
            <v>14548512.899999999</v>
          </cell>
          <cell r="AE5">
            <v>0</v>
          </cell>
          <cell r="AG5">
            <v>327043.5</v>
          </cell>
          <cell r="AI5">
            <v>0</v>
          </cell>
          <cell r="AK5">
            <v>520198.16</v>
          </cell>
        </row>
        <row r="6">
          <cell r="B6">
            <v>414233.78</v>
          </cell>
          <cell r="E6">
            <v>0</v>
          </cell>
          <cell r="G6">
            <v>195400.78</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row>
        <row r="7">
          <cell r="B7">
            <v>2158672.2923566378</v>
          </cell>
          <cell r="E7">
            <v>0</v>
          </cell>
          <cell r="G7">
            <v>569885</v>
          </cell>
          <cell r="I7">
            <v>0</v>
          </cell>
          <cell r="K7">
            <v>0</v>
          </cell>
          <cell r="M7">
            <v>0</v>
          </cell>
          <cell r="O7">
            <v>-598740</v>
          </cell>
          <cell r="Q7">
            <v>-365940</v>
          </cell>
          <cell r="S7">
            <v>0</v>
          </cell>
          <cell r="U7">
            <v>0</v>
          </cell>
          <cell r="W7">
            <v>0</v>
          </cell>
          <cell r="Y7">
            <v>0</v>
          </cell>
          <cell r="AA7">
            <v>0</v>
          </cell>
          <cell r="AC7">
            <v>0</v>
          </cell>
          <cell r="AE7">
            <v>0</v>
          </cell>
          <cell r="AG7">
            <v>312432</v>
          </cell>
          <cell r="AI7">
            <v>0</v>
          </cell>
          <cell r="AK7">
            <v>0</v>
          </cell>
        </row>
        <row r="8">
          <cell r="B8">
            <v>22159654.050909091</v>
          </cell>
          <cell r="E8">
            <v>0</v>
          </cell>
          <cell r="G8">
            <v>112243.09000000003</v>
          </cell>
          <cell r="I8">
            <v>-5460</v>
          </cell>
          <cell r="K8">
            <v>369753.88</v>
          </cell>
          <cell r="M8">
            <v>-324910.46999999997</v>
          </cell>
          <cell r="O8">
            <v>655241</v>
          </cell>
          <cell r="Q8">
            <v>659751</v>
          </cell>
          <cell r="S8">
            <v>45072</v>
          </cell>
          <cell r="U8">
            <v>311344</v>
          </cell>
          <cell r="W8">
            <v>-1135142.3700000001</v>
          </cell>
          <cell r="Y8">
            <v>646748</v>
          </cell>
          <cell r="AA8">
            <v>-129049</v>
          </cell>
          <cell r="AC8">
            <v>22872</v>
          </cell>
          <cell r="AE8">
            <v>44496</v>
          </cell>
          <cell r="AG8">
            <v>-69840.14181818183</v>
          </cell>
          <cell r="AI8">
            <v>-195840</v>
          </cell>
          <cell r="AK8">
            <v>-47244.207272727275</v>
          </cell>
        </row>
        <row r="9">
          <cell r="B9">
            <v>-320130.5</v>
          </cell>
          <cell r="E9">
            <v>0</v>
          </cell>
          <cell r="G9">
            <v>1156016</v>
          </cell>
          <cell r="I9">
            <v>1844231</v>
          </cell>
          <cell r="K9">
            <v>1186241</v>
          </cell>
          <cell r="M9">
            <v>0</v>
          </cell>
          <cell r="O9">
            <v>0</v>
          </cell>
          <cell r="Q9">
            <v>0</v>
          </cell>
          <cell r="S9">
            <v>1838968</v>
          </cell>
          <cell r="U9">
            <v>0</v>
          </cell>
          <cell r="W9">
            <v>0</v>
          </cell>
          <cell r="Y9">
            <v>0</v>
          </cell>
          <cell r="AA9">
            <v>0</v>
          </cell>
          <cell r="AC9">
            <v>0</v>
          </cell>
          <cell r="AE9">
            <v>0</v>
          </cell>
          <cell r="AG9">
            <v>0</v>
          </cell>
          <cell r="AI9">
            <v>0</v>
          </cell>
          <cell r="AK9">
            <v>0</v>
          </cell>
        </row>
        <row r="10">
          <cell r="B10">
            <v>-5550460.1699999999</v>
          </cell>
          <cell r="E10">
            <v>0</v>
          </cell>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row>
        <row r="11">
          <cell r="B11">
            <v>287013</v>
          </cell>
          <cell r="E11">
            <v>204402</v>
          </cell>
          <cell r="G11">
            <v>-1</v>
          </cell>
          <cell r="I11">
            <v>-347</v>
          </cell>
          <cell r="K11">
            <v>0</v>
          </cell>
          <cell r="M11">
            <v>-29279</v>
          </cell>
          <cell r="O11">
            <v>-903</v>
          </cell>
          <cell r="Q11">
            <v>-841</v>
          </cell>
          <cell r="S11">
            <v>-417</v>
          </cell>
          <cell r="U11">
            <v>1802</v>
          </cell>
          <cell r="W11">
            <v>-123652</v>
          </cell>
          <cell r="Y11">
            <v>-8506</v>
          </cell>
          <cell r="AA11">
            <v>-127</v>
          </cell>
          <cell r="AC11">
            <v>464</v>
          </cell>
          <cell r="AE11">
            <v>-345</v>
          </cell>
          <cell r="AG11">
            <v>0</v>
          </cell>
          <cell r="AI11">
            <v>0</v>
          </cell>
          <cell r="AK11">
            <v>0</v>
          </cell>
        </row>
        <row r="12">
          <cell r="B12">
            <v>237554799.3428627</v>
          </cell>
          <cell r="C12" t="str">
            <v>F/S</v>
          </cell>
          <cell r="D12">
            <v>0</v>
          </cell>
          <cell r="E12">
            <v>5962527.835</v>
          </cell>
          <cell r="G12">
            <v>3489820.86</v>
          </cell>
          <cell r="I12">
            <v>1838424</v>
          </cell>
          <cell r="K12">
            <v>42545136.880000003</v>
          </cell>
          <cell r="M12">
            <v>-354189.47</v>
          </cell>
          <cell r="O12">
            <v>5072286.2149999999</v>
          </cell>
          <cell r="Q12">
            <v>5081452.4800000004</v>
          </cell>
          <cell r="S12">
            <v>1883623</v>
          </cell>
          <cell r="U12">
            <v>313146</v>
          </cell>
          <cell r="W12">
            <v>-1258794.3700000001</v>
          </cell>
          <cell r="Y12">
            <v>541892.89</v>
          </cell>
          <cell r="AA12">
            <v>-131519.54999999999</v>
          </cell>
          <cell r="AC12">
            <v>14571848.899999999</v>
          </cell>
          <cell r="AE12">
            <v>44151</v>
          </cell>
          <cell r="AG12">
            <v>569635.35818181816</v>
          </cell>
          <cell r="AI12">
            <v>-195840</v>
          </cell>
          <cell r="AK12">
            <v>472953.9527272727</v>
          </cell>
        </row>
        <row r="14">
          <cell r="B14">
            <v>-287013</v>
          </cell>
          <cell r="E14">
            <v>-204402</v>
          </cell>
          <cell r="G14">
            <v>1</v>
          </cell>
          <cell r="I14">
            <v>347</v>
          </cell>
          <cell r="K14">
            <v>0</v>
          </cell>
          <cell r="M14">
            <v>29279</v>
          </cell>
          <cell r="O14">
            <v>903</v>
          </cell>
          <cell r="Q14">
            <v>841</v>
          </cell>
          <cell r="S14">
            <v>417</v>
          </cell>
          <cell r="U14">
            <v>-1802</v>
          </cell>
          <cell r="W14">
            <v>123652</v>
          </cell>
          <cell r="Y14">
            <v>8506</v>
          </cell>
          <cell r="AA14">
            <v>127</v>
          </cell>
          <cell r="AC14">
            <v>-464</v>
          </cell>
          <cell r="AE14">
            <v>345</v>
          </cell>
          <cell r="AG14">
            <v>0</v>
          </cell>
          <cell r="AI14">
            <v>0</v>
          </cell>
          <cell r="AK14">
            <v>0</v>
          </cell>
        </row>
        <row r="15">
          <cell r="B15">
            <v>-414233.78</v>
          </cell>
          <cell r="E15">
            <v>0</v>
          </cell>
          <cell r="G15">
            <v>-195400.78</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row>
        <row r="16">
          <cell r="B16">
            <v>46169.04</v>
          </cell>
          <cell r="E16">
            <v>0</v>
          </cell>
          <cell r="G16">
            <v>0</v>
          </cell>
          <cell r="I16">
            <v>0</v>
          </cell>
          <cell r="K16">
            <v>3070.54</v>
          </cell>
          <cell r="M16">
            <v>0</v>
          </cell>
          <cell r="O16">
            <v>0</v>
          </cell>
          <cell r="Q16">
            <v>0</v>
          </cell>
          <cell r="S16">
            <v>0</v>
          </cell>
          <cell r="U16">
            <v>0</v>
          </cell>
          <cell r="W16">
            <v>0</v>
          </cell>
          <cell r="Y16">
            <v>0</v>
          </cell>
          <cell r="AA16">
            <v>0</v>
          </cell>
          <cell r="AC16">
            <v>0</v>
          </cell>
          <cell r="AE16">
            <v>0</v>
          </cell>
          <cell r="AG16">
            <v>0</v>
          </cell>
          <cell r="AI16">
            <v>0</v>
          </cell>
          <cell r="AK16">
            <v>0</v>
          </cell>
        </row>
        <row r="17">
          <cell r="B17">
            <v>0</v>
          </cell>
          <cell r="E17">
            <v>0</v>
          </cell>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row>
        <row r="18">
          <cell r="B18">
            <v>0</v>
          </cell>
          <cell r="E18">
            <v>0</v>
          </cell>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row>
        <row r="19">
          <cell r="B19">
            <v>0</v>
          </cell>
          <cell r="E19">
            <v>0</v>
          </cell>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row>
        <row r="20">
          <cell r="B20">
            <v>0</v>
          </cell>
          <cell r="E20">
            <v>0</v>
          </cell>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row>
        <row r="21">
          <cell r="B21">
            <v>-655077.74</v>
          </cell>
          <cell r="E21">
            <v>-204402</v>
          </cell>
          <cell r="G21">
            <v>-195399.78</v>
          </cell>
          <cell r="I21">
            <v>347</v>
          </cell>
          <cell r="K21">
            <v>3070.54</v>
          </cell>
          <cell r="M21">
            <v>29279</v>
          </cell>
          <cell r="O21">
            <v>903</v>
          </cell>
          <cell r="Q21">
            <v>841</v>
          </cell>
          <cell r="S21">
            <v>417</v>
          </cell>
          <cell r="U21">
            <v>-1802</v>
          </cell>
          <cell r="W21">
            <v>123652</v>
          </cell>
          <cell r="Y21">
            <v>8506</v>
          </cell>
          <cell r="AA21">
            <v>127</v>
          </cell>
          <cell r="AC21">
            <v>-464</v>
          </cell>
          <cell r="AE21">
            <v>345</v>
          </cell>
          <cell r="AG21">
            <v>0</v>
          </cell>
          <cell r="AI21">
            <v>0</v>
          </cell>
          <cell r="AK21">
            <v>0</v>
          </cell>
        </row>
        <row r="23">
          <cell r="B23">
            <v>-86693</v>
          </cell>
          <cell r="E23">
            <v>0</v>
          </cell>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row>
        <row r="24">
          <cell r="B24">
            <v>-2062832.2923566378</v>
          </cell>
          <cell r="E24">
            <v>0</v>
          </cell>
          <cell r="G24">
            <v>-569885</v>
          </cell>
          <cell r="I24">
            <v>0</v>
          </cell>
          <cell r="K24">
            <v>0</v>
          </cell>
          <cell r="M24">
            <v>0</v>
          </cell>
          <cell r="O24">
            <v>598740</v>
          </cell>
          <cell r="Q24">
            <v>365940</v>
          </cell>
          <cell r="S24">
            <v>0</v>
          </cell>
          <cell r="U24">
            <v>0</v>
          </cell>
          <cell r="W24">
            <v>0</v>
          </cell>
          <cell r="Y24">
            <v>0</v>
          </cell>
          <cell r="AA24">
            <v>0</v>
          </cell>
          <cell r="AC24">
            <v>0</v>
          </cell>
          <cell r="AE24">
            <v>0</v>
          </cell>
          <cell r="AG24">
            <v>-312432</v>
          </cell>
          <cell r="AI24">
            <v>95840</v>
          </cell>
          <cell r="AK24">
            <v>0</v>
          </cell>
        </row>
        <row r="25">
          <cell r="B25">
            <v>-1074107723.780422</v>
          </cell>
          <cell r="E25">
            <v>59212.710428018938</v>
          </cell>
          <cell r="G25">
            <v>-406666.11424000026</v>
          </cell>
          <cell r="I25">
            <v>228265.875</v>
          </cell>
          <cell r="K25">
            <v>-8499441</v>
          </cell>
          <cell r="M25">
            <v>334194.97716000001</v>
          </cell>
          <cell r="O25">
            <v>3383820.321024999</v>
          </cell>
          <cell r="Q25">
            <v>4174798.0319999997</v>
          </cell>
          <cell r="S25">
            <v>106754.23999999999</v>
          </cell>
          <cell r="U25">
            <v>0</v>
          </cell>
          <cell r="W25">
            <v>2644427.1999999997</v>
          </cell>
          <cell r="Y25">
            <v>-753653.55</v>
          </cell>
          <cell r="AA25">
            <v>-19451.600000000002</v>
          </cell>
          <cell r="AC25">
            <v>-15962986.77346804</v>
          </cell>
          <cell r="AE25">
            <v>399425</v>
          </cell>
          <cell r="AG25">
            <v>4466427.410163654</v>
          </cell>
          <cell r="AI25">
            <v>0</v>
          </cell>
          <cell r="AK25">
            <v>551686.91545454552</v>
          </cell>
        </row>
        <row r="26">
          <cell r="B26">
            <v>4040251.57357</v>
          </cell>
          <cell r="E26">
            <v>699196.42484999995</v>
          </cell>
          <cell r="G26">
            <v>0</v>
          </cell>
          <cell r="I26">
            <v>0</v>
          </cell>
          <cell r="K26">
            <v>0</v>
          </cell>
          <cell r="M26">
            <v>666196.17372000008</v>
          </cell>
          <cell r="O26">
            <v>0</v>
          </cell>
          <cell r="Q26">
            <v>0</v>
          </cell>
          <cell r="S26">
            <v>0</v>
          </cell>
          <cell r="U26">
            <v>0</v>
          </cell>
          <cell r="W26">
            <v>1957389.6</v>
          </cell>
          <cell r="Y26">
            <v>0</v>
          </cell>
          <cell r="AA26">
            <v>0</v>
          </cell>
          <cell r="AC26">
            <v>0</v>
          </cell>
          <cell r="AE26">
            <v>1372530.375</v>
          </cell>
          <cell r="AG26">
            <v>0</v>
          </cell>
          <cell r="AI26">
            <v>0</v>
          </cell>
          <cell r="AK26">
            <v>0</v>
          </cell>
        </row>
        <row r="27">
          <cell r="B27">
            <v>418724.01</v>
          </cell>
          <cell r="E27">
            <v>-7624</v>
          </cell>
          <cell r="G27">
            <v>0</v>
          </cell>
          <cell r="I27">
            <v>0</v>
          </cell>
          <cell r="K27">
            <v>0</v>
          </cell>
          <cell r="M27">
            <v>0</v>
          </cell>
          <cell r="O27">
            <v>0</v>
          </cell>
          <cell r="Q27">
            <v>0</v>
          </cell>
          <cell r="S27">
            <v>0</v>
          </cell>
          <cell r="U27">
            <v>0</v>
          </cell>
          <cell r="W27">
            <v>0</v>
          </cell>
          <cell r="Y27">
            <v>-646748</v>
          </cell>
          <cell r="AA27">
            <v>0</v>
          </cell>
          <cell r="AC27">
            <v>0</v>
          </cell>
          <cell r="AE27">
            <v>0</v>
          </cell>
          <cell r="AG27">
            <v>0</v>
          </cell>
          <cell r="AI27">
            <v>0</v>
          </cell>
          <cell r="AK27">
            <v>0</v>
          </cell>
        </row>
        <row r="28">
          <cell r="B28" t="e">
            <v>#REF!</v>
          </cell>
          <cell r="E28">
            <v>0</v>
          </cell>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row>
        <row r="29">
          <cell r="B29" t="e">
            <v>#REF!</v>
          </cell>
          <cell r="E29">
            <v>750785.13527801889</v>
          </cell>
          <cell r="G29">
            <v>-976551.11424000026</v>
          </cell>
          <cell r="I29">
            <v>228265.875</v>
          </cell>
          <cell r="K29">
            <v>-8499441</v>
          </cell>
          <cell r="M29">
            <v>1000391.1508800001</v>
          </cell>
          <cell r="O29">
            <v>3982560.321024999</v>
          </cell>
          <cell r="Q29">
            <v>4540738.0319999997</v>
          </cell>
          <cell r="S29">
            <v>106754.23999999999</v>
          </cell>
          <cell r="U29">
            <v>0</v>
          </cell>
          <cell r="W29">
            <v>4601816.8</v>
          </cell>
          <cell r="Y29">
            <v>-1400401.55</v>
          </cell>
          <cell r="AA29">
            <v>-19451.600000000002</v>
          </cell>
          <cell r="AC29">
            <v>-15962986.77346804</v>
          </cell>
          <cell r="AE29">
            <v>1771955.375</v>
          </cell>
          <cell r="AG29">
            <v>4153995.410163654</v>
          </cell>
          <cell r="AI29">
            <v>95840</v>
          </cell>
          <cell r="AK29">
            <v>551686.91545454552</v>
          </cell>
        </row>
        <row r="30">
          <cell r="B30" t="e">
            <v>#REF!</v>
          </cell>
          <cell r="E30">
            <v>6508910.9702780191</v>
          </cell>
          <cell r="G30">
            <v>2317869.9657600001</v>
          </cell>
          <cell r="I30">
            <v>2067036.875</v>
          </cell>
          <cell r="K30">
            <v>34048766.420000002</v>
          </cell>
          <cell r="M30">
            <v>675480.68088000012</v>
          </cell>
          <cell r="O30">
            <v>9055749.5360249989</v>
          </cell>
          <cell r="Q30">
            <v>9623031.5120000001</v>
          </cell>
          <cell r="S30">
            <v>1990794.24</v>
          </cell>
          <cell r="U30">
            <v>311344</v>
          </cell>
          <cell r="W30">
            <v>3466674.4299999997</v>
          </cell>
          <cell r="Y30">
            <v>-850002.66</v>
          </cell>
          <cell r="AA30">
            <v>-150844.15</v>
          </cell>
          <cell r="AC30">
            <v>-1391601.8734680414</v>
          </cell>
          <cell r="AE30">
            <v>1816451.375</v>
          </cell>
          <cell r="AG30">
            <v>4723630.7683454724</v>
          </cell>
          <cell r="AI30">
            <v>-100000</v>
          </cell>
          <cell r="AK30">
            <v>1024640.8681818182</v>
          </cell>
        </row>
        <row r="31">
          <cell r="B31">
            <v>240549050.26875001</v>
          </cell>
          <cell r="E31">
            <v>0</v>
          </cell>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91947.395000000004</v>
          </cell>
        </row>
        <row r="32">
          <cell r="B32">
            <v>169090.035</v>
          </cell>
          <cell r="E32">
            <v>0</v>
          </cell>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42908.785000000003</v>
          </cell>
        </row>
        <row r="33">
          <cell r="B33" t="e">
            <v>#REF!</v>
          </cell>
          <cell r="E33">
            <v>6508910.9702780191</v>
          </cell>
          <cell r="G33">
            <v>2317869.9657600001</v>
          </cell>
          <cell r="I33">
            <v>2067036.875</v>
          </cell>
          <cell r="K33">
            <v>34048766.420000002</v>
          </cell>
          <cell r="M33">
            <v>675480.68088000012</v>
          </cell>
          <cell r="O33">
            <v>9055749.5360249989</v>
          </cell>
          <cell r="Q33">
            <v>9623031.5120000001</v>
          </cell>
          <cell r="S33">
            <v>1990794.24</v>
          </cell>
          <cell r="U33">
            <v>311344</v>
          </cell>
          <cell r="W33">
            <v>3466674.4299999997</v>
          </cell>
          <cell r="Y33">
            <v>-850002.66</v>
          </cell>
          <cell r="AA33">
            <v>-150844.15</v>
          </cell>
          <cell r="AC33">
            <v>-1391601.8734680414</v>
          </cell>
          <cell r="AE33">
            <v>1816451.375</v>
          </cell>
          <cell r="AG33">
            <v>4723630.7683454724</v>
          </cell>
          <cell r="AI33">
            <v>-100000</v>
          </cell>
          <cell r="AK33">
            <v>1159497.0481818181</v>
          </cell>
        </row>
        <row r="34">
          <cell r="B34">
            <v>1</v>
          </cell>
          <cell r="E34">
            <v>1</v>
          </cell>
          <cell r="G34">
            <v>1</v>
          </cell>
          <cell r="I34">
            <v>1</v>
          </cell>
          <cell r="K34">
            <v>1</v>
          </cell>
          <cell r="M34">
            <v>1</v>
          </cell>
          <cell r="O34">
            <v>1</v>
          </cell>
          <cell r="Q34">
            <v>1</v>
          </cell>
          <cell r="S34">
            <v>1</v>
          </cell>
          <cell r="U34">
            <v>1</v>
          </cell>
          <cell r="W34">
            <v>1</v>
          </cell>
          <cell r="Y34">
            <v>1</v>
          </cell>
          <cell r="AA34">
            <v>1</v>
          </cell>
          <cell r="AC34">
            <v>1</v>
          </cell>
          <cell r="AE34">
            <v>1</v>
          </cell>
          <cell r="AG34">
            <v>1</v>
          </cell>
          <cell r="AI34">
            <v>1</v>
          </cell>
          <cell r="AK34">
            <v>1</v>
          </cell>
        </row>
        <row r="35">
          <cell r="B35" t="e">
            <v>#REF!</v>
          </cell>
          <cell r="E35">
            <v>6508910.9702780191</v>
          </cell>
          <cell r="G35">
            <v>2317869.9657600001</v>
          </cell>
          <cell r="I35">
            <v>2067036.875</v>
          </cell>
          <cell r="K35">
            <v>34048766.420000002</v>
          </cell>
          <cell r="M35">
            <v>675480.68088000012</v>
          </cell>
          <cell r="O35">
            <v>9055749.5360249989</v>
          </cell>
          <cell r="Q35">
            <v>9623031.5120000001</v>
          </cell>
          <cell r="S35">
            <v>1990794.24</v>
          </cell>
          <cell r="U35">
            <v>311344</v>
          </cell>
          <cell r="W35">
            <v>3466674.4299999997</v>
          </cell>
          <cell r="Y35">
            <v>-850002.66</v>
          </cell>
          <cell r="AA35">
            <v>-150844.15</v>
          </cell>
          <cell r="AC35">
            <v>-1391601.8734680414</v>
          </cell>
          <cell r="AE35">
            <v>1816451.375</v>
          </cell>
          <cell r="AG35">
            <v>4723630.7683454724</v>
          </cell>
          <cell r="AI35">
            <v>-100000</v>
          </cell>
          <cell r="AK35">
            <v>1159497.0481818181</v>
          </cell>
        </row>
        <row r="36">
          <cell r="B36">
            <v>6.5000000000000002E-2</v>
          </cell>
          <cell r="E36">
            <v>6.5000000000000002E-2</v>
          </cell>
          <cell r="G36">
            <v>6.5000000000000002E-2</v>
          </cell>
          <cell r="I36">
            <v>6.5000000000000002E-2</v>
          </cell>
          <cell r="K36">
            <v>6.5000000000000002E-2</v>
          </cell>
          <cell r="M36">
            <v>6.5000000000000002E-2</v>
          </cell>
          <cell r="O36">
            <v>6.5000000000000002E-2</v>
          </cell>
          <cell r="Q36">
            <v>6.5000000000000002E-2</v>
          </cell>
          <cell r="S36">
            <v>6.5000000000000002E-2</v>
          </cell>
          <cell r="U36">
            <v>6.5000000000000002E-2</v>
          </cell>
          <cell r="W36">
            <v>6.5000000000000002E-2</v>
          </cell>
          <cell r="Y36">
            <v>6.5000000000000002E-2</v>
          </cell>
          <cell r="AA36">
            <v>6.5000000000000002E-2</v>
          </cell>
          <cell r="AC36">
            <v>6.5000000000000002E-2</v>
          </cell>
          <cell r="AE36">
            <v>6.5000000000000002E-2</v>
          </cell>
          <cell r="AG36">
            <v>6.5000000000000002E-2</v>
          </cell>
          <cell r="AI36">
            <v>6.5000000000000002E-2</v>
          </cell>
          <cell r="AK36">
            <v>6.5000000000000002E-2</v>
          </cell>
        </row>
        <row r="37">
          <cell r="B37">
            <v>-38522869.125093743</v>
          </cell>
          <cell r="E37">
            <v>423079.21306807123</v>
          </cell>
          <cell r="G37">
            <v>150661.54777440001</v>
          </cell>
          <cell r="I37">
            <v>134357.39687500001</v>
          </cell>
          <cell r="K37">
            <v>2213312.4923</v>
          </cell>
          <cell r="M37">
            <v>43906.244257200007</v>
          </cell>
          <cell r="O37">
            <v>588623.71984162496</v>
          </cell>
          <cell r="Q37">
            <v>625497.04827999999</v>
          </cell>
          <cell r="S37">
            <v>129401.6256</v>
          </cell>
          <cell r="U37">
            <v>20237.36</v>
          </cell>
          <cell r="W37">
            <v>225333.83794999999</v>
          </cell>
          <cell r="Y37">
            <v>-55250.172900000005</v>
          </cell>
          <cell r="AA37">
            <v>-9804.8697499999998</v>
          </cell>
          <cell r="AC37">
            <v>-90454.121775422696</v>
          </cell>
          <cell r="AE37">
            <v>118069.33937500001</v>
          </cell>
          <cell r="AG37">
            <v>307035.99994245573</v>
          </cell>
          <cell r="AI37">
            <v>-6500</v>
          </cell>
          <cell r="AK37">
            <v>71382.920906818181</v>
          </cell>
        </row>
        <row r="39">
          <cell r="B39" t="e">
            <v>#REF!</v>
          </cell>
          <cell r="E39">
            <v>6508910.9702780191</v>
          </cell>
          <cell r="G39">
            <v>2317869.9657600001</v>
          </cell>
          <cell r="I39">
            <v>2067036.875</v>
          </cell>
          <cell r="K39">
            <v>34048766.420000002</v>
          </cell>
          <cell r="M39">
            <v>675480.68088000012</v>
          </cell>
          <cell r="O39">
            <v>9055749.5360249989</v>
          </cell>
          <cell r="Q39">
            <v>9623031.5120000001</v>
          </cell>
          <cell r="S39">
            <v>1990794.24</v>
          </cell>
          <cell r="U39">
            <v>311344</v>
          </cell>
          <cell r="W39">
            <v>3466674.4299999997</v>
          </cell>
          <cell r="Y39">
            <v>-850002.66</v>
          </cell>
          <cell r="AA39">
            <v>-150844.15</v>
          </cell>
          <cell r="AC39">
            <v>-1391601.8734680414</v>
          </cell>
          <cell r="AE39">
            <v>1816451.375</v>
          </cell>
          <cell r="AG39">
            <v>4723630.7683454724</v>
          </cell>
          <cell r="AI39">
            <v>-100000</v>
          </cell>
          <cell r="AK39">
            <v>1024640.8681818182</v>
          </cell>
        </row>
        <row r="40">
          <cell r="B40">
            <v>38522869.125093743</v>
          </cell>
          <cell r="E40">
            <v>-423079.21306807123</v>
          </cell>
          <cell r="G40">
            <v>-150661.54777440001</v>
          </cell>
          <cell r="I40">
            <v>-134357.39687500001</v>
          </cell>
          <cell r="K40">
            <v>-2213312.4923</v>
          </cell>
          <cell r="M40">
            <v>-43906.244257200007</v>
          </cell>
          <cell r="O40">
            <v>-588623.71984162496</v>
          </cell>
          <cell r="Q40">
            <v>-625497.04827999999</v>
          </cell>
          <cell r="S40">
            <v>-129401.6256</v>
          </cell>
          <cell r="U40">
            <v>-20237.36</v>
          </cell>
          <cell r="W40">
            <v>-225333.83794999999</v>
          </cell>
          <cell r="Y40">
            <v>55250.172900000005</v>
          </cell>
          <cell r="AA40">
            <v>9804.8697499999998</v>
          </cell>
          <cell r="AC40">
            <v>90454.121775422696</v>
          </cell>
          <cell r="AE40">
            <v>-118069.33937500001</v>
          </cell>
          <cell r="AG40">
            <v>-307035.99994245573</v>
          </cell>
          <cell r="AI40">
            <v>6500</v>
          </cell>
          <cell r="AK40">
            <v>-71382.920906818181</v>
          </cell>
        </row>
        <row r="41">
          <cell r="B41" t="e">
            <v>#REF!</v>
          </cell>
          <cell r="E41">
            <v>6085831.7572099483</v>
          </cell>
          <cell r="G41">
            <v>2167208.4179856</v>
          </cell>
          <cell r="I41">
            <v>1932679.4781249999</v>
          </cell>
          <cell r="K41">
            <v>31835453.927700002</v>
          </cell>
          <cell r="M41">
            <v>631574.43662280007</v>
          </cell>
          <cell r="O41">
            <v>8467125.8161833733</v>
          </cell>
          <cell r="Q41">
            <v>8997534.4637199994</v>
          </cell>
          <cell r="S41">
            <v>1861392.6144000001</v>
          </cell>
          <cell r="U41">
            <v>291106.64</v>
          </cell>
          <cell r="W41">
            <v>3241340.5920499996</v>
          </cell>
          <cell r="Y41">
            <v>-794752.48710000003</v>
          </cell>
          <cell r="AA41">
            <v>-141039.28024999998</v>
          </cell>
          <cell r="AC41">
            <v>-1301147.7516926187</v>
          </cell>
          <cell r="AE41">
            <v>1698382.035625</v>
          </cell>
          <cell r="AG41">
            <v>4416594.768403017</v>
          </cell>
          <cell r="AI41">
            <v>-93500</v>
          </cell>
          <cell r="AK41">
            <v>953257.94727499993</v>
          </cell>
        </row>
        <row r="42">
          <cell r="B42">
            <v>0.35</v>
          </cell>
          <cell r="E42">
            <v>0.35</v>
          </cell>
          <cell r="G42">
            <v>0.35</v>
          </cell>
          <cell r="I42">
            <v>0.35</v>
          </cell>
          <cell r="K42">
            <v>0.35</v>
          </cell>
          <cell r="M42">
            <v>0.35</v>
          </cell>
          <cell r="O42">
            <v>0.35</v>
          </cell>
          <cell r="Q42">
            <v>0.35</v>
          </cell>
          <cell r="S42">
            <v>0.35</v>
          </cell>
          <cell r="U42">
            <v>0.35</v>
          </cell>
          <cell r="W42">
            <v>0.35</v>
          </cell>
          <cell r="Y42">
            <v>0.35</v>
          </cell>
          <cell r="AA42">
            <v>0.35</v>
          </cell>
          <cell r="AC42">
            <v>0.35</v>
          </cell>
          <cell r="AE42">
            <v>0.35</v>
          </cell>
          <cell r="AG42">
            <v>0.35</v>
          </cell>
          <cell r="AI42">
            <v>0.35</v>
          </cell>
          <cell r="AK42">
            <v>0.35</v>
          </cell>
        </row>
        <row r="43">
          <cell r="B43" t="e">
            <v>#REF!</v>
          </cell>
          <cell r="E43">
            <v>2130041.1150234817</v>
          </cell>
          <cell r="G43">
            <v>758522.94629495998</v>
          </cell>
          <cell r="I43">
            <v>676437.81734374992</v>
          </cell>
          <cell r="K43">
            <v>11142408.874694999</v>
          </cell>
          <cell r="M43">
            <v>221051.05281798</v>
          </cell>
          <cell r="O43">
            <v>2963494.0356641803</v>
          </cell>
          <cell r="Q43">
            <v>3149137.0623019994</v>
          </cell>
          <cell r="S43">
            <v>651487.41503999999</v>
          </cell>
          <cell r="U43">
            <v>101887.32399999999</v>
          </cell>
          <cell r="W43">
            <v>1134469.2072174998</v>
          </cell>
          <cell r="Y43">
            <v>-278163.37048499996</v>
          </cell>
          <cell r="AA43">
            <v>-49363.748087499989</v>
          </cell>
          <cell r="AC43">
            <v>-455401.71309241652</v>
          </cell>
          <cell r="AE43">
            <v>594433.71246874996</v>
          </cell>
          <cell r="AG43">
            <v>1545808.1689410559</v>
          </cell>
          <cell r="AI43">
            <v>-32724.999999999996</v>
          </cell>
          <cell r="AK43">
            <v>333640.28154624993</v>
          </cell>
        </row>
        <row r="44">
          <cell r="B44">
            <v>0</v>
          </cell>
          <cell r="E44">
            <v>0</v>
          </cell>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row>
        <row r="45">
          <cell r="B45" t="e">
            <v>#REF!</v>
          </cell>
          <cell r="E45">
            <v>2130041.1150234817</v>
          </cell>
          <cell r="G45">
            <v>758522.94629495998</v>
          </cell>
          <cell r="I45">
            <v>676437.81734374992</v>
          </cell>
          <cell r="K45">
            <v>11142408.874694999</v>
          </cell>
          <cell r="M45">
            <v>221051.05281798</v>
          </cell>
          <cell r="O45">
            <v>2963494.0356641803</v>
          </cell>
          <cell r="Q45">
            <v>3149137.0623019994</v>
          </cell>
          <cell r="S45">
            <v>651487.41503999999</v>
          </cell>
          <cell r="U45">
            <v>101887.32399999999</v>
          </cell>
          <cell r="W45">
            <v>1134469.2072174998</v>
          </cell>
          <cell r="Y45">
            <v>-278163.37048499996</v>
          </cell>
          <cell r="AA45">
            <v>-49363.748087499989</v>
          </cell>
          <cell r="AC45">
            <v>-455401.71309241652</v>
          </cell>
          <cell r="AE45">
            <v>594433.71246874996</v>
          </cell>
          <cell r="AG45">
            <v>1545808.1689410559</v>
          </cell>
          <cell r="AI45">
            <v>-32724.999999999996</v>
          </cell>
          <cell r="AK45">
            <v>333640.28154624993</v>
          </cell>
        </row>
        <row r="47">
          <cell r="B47">
            <v>7387864</v>
          </cell>
          <cell r="C47" t="str">
            <v>(A)</v>
          </cell>
          <cell r="E47">
            <v>-4230885</v>
          </cell>
          <cell r="G47">
            <v>-939237</v>
          </cell>
          <cell r="I47">
            <v>-255745</v>
          </cell>
          <cell r="K47">
            <v>-3933604</v>
          </cell>
          <cell r="M47">
            <v>60872</v>
          </cell>
          <cell r="O47">
            <v>-1066113</v>
          </cell>
          <cell r="Q47">
            <v>-1099410</v>
          </cell>
          <cell r="S47">
            <v>-189351</v>
          </cell>
          <cell r="U47">
            <v>-124334</v>
          </cell>
          <cell r="W47">
            <v>-531515</v>
          </cell>
          <cell r="Y47">
            <v>8596</v>
          </cell>
          <cell r="AA47">
            <v>-33873</v>
          </cell>
          <cell r="AC47">
            <v>323149</v>
          </cell>
          <cell r="AE47">
            <v>-132097</v>
          </cell>
          <cell r="AG47">
            <v>-1130189</v>
          </cell>
          <cell r="AI47">
            <v>13000</v>
          </cell>
          <cell r="AK47">
            <v>-199029</v>
          </cell>
        </row>
        <row r="48">
          <cell r="B48" t="e">
            <v>#REF!</v>
          </cell>
          <cell r="C48" t="str">
            <v>(B)</v>
          </cell>
          <cell r="E48">
            <v>-1597965</v>
          </cell>
          <cell r="G48">
            <v>417574</v>
          </cell>
          <cell r="I48">
            <v>-304033</v>
          </cell>
          <cell r="K48">
            <v>1341599</v>
          </cell>
          <cell r="M48">
            <v>-301550</v>
          </cell>
          <cell r="O48">
            <v>1536990</v>
          </cell>
          <cell r="Q48">
            <v>1551584</v>
          </cell>
          <cell r="S48">
            <v>2746</v>
          </cell>
          <cell r="U48">
            <v>56504</v>
          </cell>
          <cell r="W48">
            <v>-339994</v>
          </cell>
          <cell r="Y48">
            <v>149495</v>
          </cell>
          <cell r="AA48">
            <v>4360</v>
          </cell>
          <cell r="AC48">
            <v>307954</v>
          </cell>
          <cell r="AE48">
            <v>-469514</v>
          </cell>
          <cell r="AG48">
            <v>193447</v>
          </cell>
          <cell r="AI48">
            <v>-4550</v>
          </cell>
          <cell r="AK48">
            <v>83868</v>
          </cell>
        </row>
        <row r="49">
          <cell r="E49" t="str">
            <v xml:space="preserve"> </v>
          </cell>
        </row>
        <row r="50">
          <cell r="B50">
            <v>-318173474</v>
          </cell>
          <cell r="C50" t="str">
            <v>F/S</v>
          </cell>
          <cell r="E50">
            <v>532077</v>
          </cell>
          <cell r="G50">
            <v>1176097</v>
          </cell>
          <cell r="I50">
            <v>372405</v>
          </cell>
          <cell r="K50">
            <v>12484008</v>
          </cell>
          <cell r="M50">
            <v>-80498</v>
          </cell>
          <cell r="O50">
            <v>4500485</v>
          </cell>
          <cell r="Q50">
            <v>4700722</v>
          </cell>
          <cell r="S50">
            <v>654234</v>
          </cell>
          <cell r="U50">
            <v>158392</v>
          </cell>
          <cell r="W50">
            <v>794476</v>
          </cell>
          <cell r="Y50">
            <v>-128668</v>
          </cell>
          <cell r="AA50">
            <v>-45003</v>
          </cell>
          <cell r="AC50">
            <v>-147447</v>
          </cell>
          <cell r="AE50">
            <v>124920</v>
          </cell>
          <cell r="AG50">
            <v>1739256</v>
          </cell>
          <cell r="AI50">
            <v>-37275</v>
          </cell>
          <cell r="AK50">
            <v>417509</v>
          </cell>
        </row>
        <row r="51">
          <cell r="B51">
            <v>-31134973</v>
          </cell>
          <cell r="C51" t="str">
            <v>F/S</v>
          </cell>
          <cell r="E51">
            <v>-3807805</v>
          </cell>
          <cell r="G51">
            <v>-788575</v>
          </cell>
          <cell r="I51">
            <v>-121387</v>
          </cell>
          <cell r="K51">
            <v>-1720291</v>
          </cell>
          <cell r="M51">
            <v>104779</v>
          </cell>
          <cell r="O51">
            <v>-477489</v>
          </cell>
          <cell r="Q51">
            <v>-473912</v>
          </cell>
          <cell r="S51">
            <v>-59949</v>
          </cell>
          <cell r="U51">
            <v>-104096</v>
          </cell>
          <cell r="W51">
            <v>-306181</v>
          </cell>
          <cell r="Y51">
            <v>-46654</v>
          </cell>
          <cell r="AA51">
            <v>-43677</v>
          </cell>
          <cell r="AC51">
            <v>232695</v>
          </cell>
          <cell r="AE51">
            <v>-14027</v>
          </cell>
          <cell r="AG51">
            <v>-823153</v>
          </cell>
          <cell r="AI51">
            <v>6500</v>
          </cell>
          <cell r="AK51">
            <v>-127646</v>
          </cell>
        </row>
        <row r="52">
          <cell r="B52">
            <v>397200478</v>
          </cell>
          <cell r="C52" t="str">
            <v>F/S</v>
          </cell>
          <cell r="E52">
            <v>2423380</v>
          </cell>
          <cell r="G52">
            <v>322787</v>
          </cell>
          <cell r="I52">
            <v>295168</v>
          </cell>
          <cell r="K52">
            <v>507168</v>
          </cell>
          <cell r="M52">
            <v>-374688</v>
          </cell>
          <cell r="O52">
            <v>-2927101</v>
          </cell>
          <cell r="Q52">
            <v>-3064400</v>
          </cell>
          <cell r="S52">
            <v>24574</v>
          </cell>
          <cell r="U52">
            <v>167138</v>
          </cell>
          <cell r="W52">
            <v>-336043</v>
          </cell>
          <cell r="Y52">
            <v>322699</v>
          </cell>
          <cell r="AA52">
            <v>-301453</v>
          </cell>
          <cell r="AC52">
            <v>4846925</v>
          </cell>
          <cell r="AE52">
            <v>-77781</v>
          </cell>
          <cell r="AG52">
            <v>-1344815</v>
          </cell>
          <cell r="AI52">
            <v>-31371</v>
          </cell>
          <cell r="AK52">
            <v>-158450</v>
          </cell>
        </row>
        <row r="53">
          <cell r="B53">
            <v>47461987</v>
          </cell>
          <cell r="C53" t="str">
            <v>F/S</v>
          </cell>
          <cell r="E53">
            <v>-13825637</v>
          </cell>
          <cell r="G53">
            <v>64113</v>
          </cell>
          <cell r="I53">
            <v>58627</v>
          </cell>
          <cell r="K53">
            <v>100736</v>
          </cell>
          <cell r="M53">
            <v>-74422</v>
          </cell>
          <cell r="O53">
            <v>-581395</v>
          </cell>
          <cell r="Q53">
            <v>-608666</v>
          </cell>
          <cell r="S53">
            <v>4881</v>
          </cell>
          <cell r="U53">
            <v>0</v>
          </cell>
          <cell r="W53">
            <v>-66747</v>
          </cell>
          <cell r="Y53">
            <v>64096</v>
          </cell>
          <cell r="AA53">
            <v>-59876</v>
          </cell>
          <cell r="AC53">
            <v>962720</v>
          </cell>
          <cell r="AE53">
            <v>-15449</v>
          </cell>
          <cell r="AG53">
            <v>-267114</v>
          </cell>
          <cell r="AI53">
            <v>-6232</v>
          </cell>
          <cell r="AK53">
            <v>-36585</v>
          </cell>
        </row>
        <row r="55">
          <cell r="B55">
            <v>502672</v>
          </cell>
          <cell r="E55">
            <v>-16773733</v>
          </cell>
          <cell r="G55">
            <v>-577237</v>
          </cell>
          <cell r="I55">
            <v>-116445</v>
          </cell>
          <cell r="K55">
            <v>-5318773</v>
          </cell>
          <cell r="M55">
            <v>-297383</v>
          </cell>
          <cell r="O55">
            <v>-1475460</v>
          </cell>
          <cell r="Q55">
            <v>-1439785</v>
          </cell>
          <cell r="S55">
            <v>-115275</v>
          </cell>
          <cell r="U55">
            <v>99310</v>
          </cell>
          <cell r="W55">
            <v>530765</v>
          </cell>
          <cell r="Y55">
            <v>-4421</v>
          </cell>
          <cell r="AA55">
            <v>-398469</v>
          </cell>
          <cell r="AC55">
            <v>179267</v>
          </cell>
          <cell r="AE55">
            <v>209</v>
          </cell>
          <cell r="AG55">
            <v>-919265</v>
          </cell>
          <cell r="AI55">
            <v>8450</v>
          </cell>
          <cell r="AK55">
            <v>-90689</v>
          </cell>
        </row>
        <row r="56">
          <cell r="E56" t="str">
            <v xml:space="preserve"> </v>
          </cell>
          <cell r="AE56" t="str">
            <v xml:space="preserve"> </v>
          </cell>
        </row>
        <row r="57">
          <cell r="B57">
            <v>237554799.34286267</v>
          </cell>
          <cell r="E57">
            <v>5962527.835</v>
          </cell>
          <cell r="G57">
            <v>3489820.86</v>
          </cell>
          <cell r="I57">
            <v>1838424</v>
          </cell>
          <cell r="K57">
            <v>42545136.880000003</v>
          </cell>
          <cell r="M57">
            <v>-354189.47</v>
          </cell>
          <cell r="O57">
            <v>5072286.2149999999</v>
          </cell>
          <cell r="Q57">
            <v>5081452.4800000004</v>
          </cell>
          <cell r="S57">
            <v>1883623</v>
          </cell>
          <cell r="U57">
            <v>313146</v>
          </cell>
          <cell r="W57">
            <v>-1258794.3700000001</v>
          </cell>
          <cell r="Y57">
            <v>541892.89</v>
          </cell>
          <cell r="AA57">
            <v>-131519.54999999999</v>
          </cell>
          <cell r="AC57">
            <v>14571848.899999999</v>
          </cell>
          <cell r="AE57">
            <v>44151</v>
          </cell>
          <cell r="AG57">
            <v>569635.35818181816</v>
          </cell>
          <cell r="AI57">
            <v>-195840</v>
          </cell>
          <cell r="AK57">
            <v>472953.9527272727</v>
          </cell>
        </row>
        <row r="58">
          <cell r="B58">
            <v>95354018</v>
          </cell>
          <cell r="E58">
            <v>-14677985</v>
          </cell>
          <cell r="G58">
            <v>774422</v>
          </cell>
          <cell r="I58">
            <v>604813</v>
          </cell>
          <cell r="K58">
            <v>11371621</v>
          </cell>
          <cell r="M58">
            <v>-424829</v>
          </cell>
          <cell r="O58">
            <v>514500</v>
          </cell>
          <cell r="Q58">
            <v>553744</v>
          </cell>
          <cell r="S58">
            <v>623740</v>
          </cell>
          <cell r="U58">
            <v>221434</v>
          </cell>
          <cell r="W58">
            <v>85505</v>
          </cell>
          <cell r="Y58">
            <v>211473</v>
          </cell>
          <cell r="AA58">
            <v>-450009</v>
          </cell>
          <cell r="AC58">
            <v>5894893</v>
          </cell>
          <cell r="AE58">
            <v>17663</v>
          </cell>
          <cell r="AG58">
            <v>-695826</v>
          </cell>
          <cell r="AI58">
            <v>-68378</v>
          </cell>
          <cell r="AK58">
            <v>94828</v>
          </cell>
        </row>
        <row r="59">
          <cell r="E59" t="str">
            <v xml:space="preserve"> </v>
          </cell>
        </row>
        <row r="60">
          <cell r="B60">
            <v>0.40139798591219206</v>
          </cell>
          <cell r="E60">
            <v>-2.4617050697592258</v>
          </cell>
          <cell r="G60">
            <v>0.22190881167464854</v>
          </cell>
          <cell r="I60">
            <v>0.32898449976719191</v>
          </cell>
          <cell r="K60">
            <v>0.26728368584343826</v>
          </cell>
          <cell r="M60">
            <v>1.1994399494711123</v>
          </cell>
          <cell r="O60">
            <v>0.10143355051189673</v>
          </cell>
          <cell r="Q60">
            <v>0.10897356655001129</v>
          </cell>
          <cell r="S60">
            <v>0.33113844967915557</v>
          </cell>
          <cell r="U60">
            <v>0.70712702700976537</v>
          </cell>
          <cell r="W60">
            <v>-6.7926106151872917E-2</v>
          </cell>
          <cell r="Y60">
            <v>0.39024870763666969</v>
          </cell>
          <cell r="AA60">
            <v>3.4216129845334784</v>
          </cell>
          <cell r="AC60">
            <v>0.40453981100504005</v>
          </cell>
          <cell r="AE60">
            <v>0.40005888881339041</v>
          </cell>
          <cell r="AG60">
            <v>-1.2215288078692332</v>
          </cell>
          <cell r="AI60">
            <v>0.34915236928104576</v>
          </cell>
          <cell r="AK60">
            <v>0.20050154873043685</v>
          </cell>
        </row>
        <row r="61">
          <cell r="B61">
            <v>0.40139798591219206</v>
          </cell>
          <cell r="E61">
            <v>-2.4617050697592258</v>
          </cell>
          <cell r="G61">
            <v>0.22190881167464854</v>
          </cell>
          <cell r="I61">
            <v>0.32898449976719191</v>
          </cell>
          <cell r="K61">
            <v>0.26728368584343826</v>
          </cell>
          <cell r="M61">
            <v>1.1994399494711123</v>
          </cell>
          <cell r="O61">
            <v>0.10143355051189673</v>
          </cell>
          <cell r="Q61">
            <v>0.10897356655001129</v>
          </cell>
          <cell r="S61">
            <v>0.33113844967915557</v>
          </cell>
          <cell r="U61">
            <v>0.70712702700976537</v>
          </cell>
          <cell r="W61">
            <v>-6.7926106151872917E-2</v>
          </cell>
          <cell r="Y61">
            <v>0.39024870763666969</v>
          </cell>
          <cell r="AA61">
            <v>3.4216129845334784</v>
          </cell>
          <cell r="AC61">
            <v>0.40453981100504005</v>
          </cell>
          <cell r="AE61">
            <v>0.40005888881339041</v>
          </cell>
          <cell r="AG61">
            <v>-1.2215288078692332</v>
          </cell>
          <cell r="AI61">
            <v>0.34915236928104576</v>
          </cell>
          <cell r="AK61">
            <v>0.20050154873043685</v>
          </cell>
        </row>
        <row r="62">
          <cell r="B62">
            <v>0.40188354040699453</v>
          </cell>
          <cell r="E62">
            <v>-2.5490906973206151</v>
          </cell>
          <cell r="G62">
            <v>0.22190874808721614</v>
          </cell>
          <cell r="I62">
            <v>0.32892241611380646</v>
          </cell>
          <cell r="K62">
            <v>0.26728368584343826</v>
          </cell>
          <cell r="M62">
            <v>1.3075263471811174</v>
          </cell>
          <cell r="O62">
            <v>0.10141549589334606</v>
          </cell>
          <cell r="Q62">
            <v>0.10895553398856454</v>
          </cell>
          <cell r="S62">
            <v>0.33106515785227492</v>
          </cell>
          <cell r="U62">
            <v>0.71121974407729072</v>
          </cell>
          <cell r="W62">
            <v>-7.5325353241814053E-2</v>
          </cell>
          <cell r="Y62">
            <v>0.38421770799719451</v>
          </cell>
          <cell r="AA62">
            <v>3.4249202104685543</v>
          </cell>
          <cell r="AC62">
            <v>0.4045526928603746</v>
          </cell>
          <cell r="AE62">
            <v>0.39695702984537934</v>
          </cell>
          <cell r="AG62">
            <v>-1.2215288078692332</v>
          </cell>
          <cell r="AI62">
            <v>0.34915236928104576</v>
          </cell>
          <cell r="AK62">
            <v>0.20050154873043685</v>
          </cell>
        </row>
        <row r="63">
          <cell r="B63">
            <v>0.39976495529374356</v>
          </cell>
          <cell r="E63">
            <v>0.36396356384941697</v>
          </cell>
          <cell r="G63">
            <v>0.38731461209885371</v>
          </cell>
          <cell r="I63">
            <v>0.39225004092407373</v>
          </cell>
          <cell r="K63">
            <v>0.39229851456526793</v>
          </cell>
          <cell r="M63">
            <v>0.3922495941728194</v>
          </cell>
          <cell r="O63">
            <v>0.3922503016674887</v>
          </cell>
          <cell r="Q63">
            <v>0.39224987849383303</v>
          </cell>
          <cell r="S63">
            <v>0.39225016454003098</v>
          </cell>
          <cell r="U63">
            <v>0.39224780307312812</v>
          </cell>
          <cell r="W63">
            <v>0.3922503571071882</v>
          </cell>
          <cell r="Y63">
            <v>0.39225006431244802</v>
          </cell>
          <cell r="AA63">
            <v>0.39225968291200686</v>
          </cell>
          <cell r="AC63">
            <v>0.39225001873363463</v>
          </cell>
          <cell r="AE63">
            <v>0.39225997842502697</v>
          </cell>
          <cell r="AG63">
            <v>0.39224917623298583</v>
          </cell>
          <cell r="AI63">
            <v>0.39229983660130718</v>
          </cell>
          <cell r="AK63">
            <v>0.39225171695938388</v>
          </cell>
        </row>
      </sheetData>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ATTIVO"/>
      <sheetName val="PASSIVO"/>
      <sheetName val="C.E."/>
      <sheetName val="BDV"/>
      <sheetName val="CODICI"/>
      <sheetName val="Correspondent Bank Fees"/>
      <sheetName val="Aging"/>
      <sheetName val="Model"/>
      <sheetName val="A4.3-SIGMA"/>
      <sheetName val="PIVOT 1 (DA NON CAMBIARE)"/>
      <sheetName val="Leverage Analysis"/>
      <sheetName val="SP e CE standard"/>
      <sheetName val="RENT"/>
      <sheetName val="CONSOLIDATION"/>
      <sheetName val="Data"/>
      <sheetName val="1. Package Instructions"/>
      <sheetName val="TV Equity Input"/>
    </sheetNames>
    <sheetDataSet>
      <sheetData sheetId="0">
        <row r="6">
          <cell r="C6" t="str">
            <v>NON COD</v>
          </cell>
        </row>
      </sheetData>
      <sheetData sheetId="1"/>
      <sheetData sheetId="2"/>
      <sheetData sheetId="3">
        <row r="6">
          <cell r="C6" t="str">
            <v>NON COD</v>
          </cell>
        </row>
      </sheetData>
      <sheetData sheetId="4">
        <row r="6">
          <cell r="C6" t="str">
            <v>NON COD</v>
          </cell>
        </row>
        <row r="7">
          <cell r="C7" t="str">
            <v>NON COD</v>
          </cell>
        </row>
        <row r="8">
          <cell r="C8" t="str">
            <v>NON COD</v>
          </cell>
        </row>
        <row r="9">
          <cell r="C9" t="str">
            <v>NON COD</v>
          </cell>
        </row>
        <row r="10">
          <cell r="C10" t="str">
            <v>NON COD</v>
          </cell>
        </row>
        <row r="11">
          <cell r="C11" t="str">
            <v>NON COD</v>
          </cell>
        </row>
        <row r="12">
          <cell r="C12" t="str">
            <v>NON COD</v>
          </cell>
        </row>
        <row r="13">
          <cell r="C13" t="str">
            <v>NON COD</v>
          </cell>
        </row>
        <row r="14">
          <cell r="C14" t="str">
            <v>NON COD</v>
          </cell>
        </row>
        <row r="15">
          <cell r="C15" t="str">
            <v>NON COD</v>
          </cell>
        </row>
        <row r="16">
          <cell r="C16" t="str">
            <v>NON COD</v>
          </cell>
        </row>
        <row r="17">
          <cell r="C17" t="str">
            <v>NON COD</v>
          </cell>
        </row>
        <row r="18">
          <cell r="C18" t="str">
            <v>NON COD</v>
          </cell>
        </row>
        <row r="19">
          <cell r="C19" t="str">
            <v>NON COD</v>
          </cell>
        </row>
        <row r="20">
          <cell r="C20" t="str">
            <v>NON COD</v>
          </cell>
        </row>
        <row r="21">
          <cell r="C21" t="str">
            <v>NON COD</v>
          </cell>
        </row>
        <row r="22">
          <cell r="C22" t="str">
            <v>NON COD</v>
          </cell>
        </row>
        <row r="23">
          <cell r="C23" t="str">
            <v>NON COD</v>
          </cell>
        </row>
        <row r="24">
          <cell r="C24" t="str">
            <v>NON COD</v>
          </cell>
        </row>
        <row r="25">
          <cell r="C25" t="str">
            <v>NON COD</v>
          </cell>
        </row>
        <row r="26">
          <cell r="C26" t="str">
            <v>NON COD</v>
          </cell>
        </row>
        <row r="27">
          <cell r="C27" t="str">
            <v>NON COD</v>
          </cell>
        </row>
        <row r="28">
          <cell r="C28" t="str">
            <v>NON COD</v>
          </cell>
        </row>
        <row r="29">
          <cell r="C29" t="str">
            <v>NON COD</v>
          </cell>
        </row>
        <row r="30">
          <cell r="C30" t="str">
            <v>NON COD</v>
          </cell>
        </row>
        <row r="31">
          <cell r="C31" t="str">
            <v>NON COD</v>
          </cell>
        </row>
        <row r="32">
          <cell r="C32" t="str">
            <v>NON COD</v>
          </cell>
        </row>
        <row r="33">
          <cell r="C33" t="str">
            <v>NON COD</v>
          </cell>
        </row>
        <row r="34">
          <cell r="C34" t="str">
            <v>NON COD</v>
          </cell>
        </row>
        <row r="35">
          <cell r="C35" t="str">
            <v>NON COD</v>
          </cell>
        </row>
        <row r="36">
          <cell r="C36" t="str">
            <v>NON COD</v>
          </cell>
        </row>
        <row r="37">
          <cell r="C37" t="str">
            <v>NON COD</v>
          </cell>
        </row>
        <row r="38">
          <cell r="C38" t="str">
            <v>NON COD</v>
          </cell>
        </row>
        <row r="39">
          <cell r="C39" t="str">
            <v>NON COD</v>
          </cell>
        </row>
        <row r="40">
          <cell r="C40" t="str">
            <v>NON COD</v>
          </cell>
        </row>
        <row r="41">
          <cell r="C41" t="str">
            <v>NON COD</v>
          </cell>
        </row>
        <row r="42">
          <cell r="C42" t="str">
            <v>NON COD</v>
          </cell>
        </row>
        <row r="43">
          <cell r="C43" t="str">
            <v>NON COD</v>
          </cell>
        </row>
        <row r="44">
          <cell r="C44" t="str">
            <v>NON COD</v>
          </cell>
        </row>
        <row r="45">
          <cell r="C45" t="str">
            <v>NON COD</v>
          </cell>
        </row>
        <row r="46">
          <cell r="C46" t="str">
            <v>NON COD</v>
          </cell>
        </row>
        <row r="47">
          <cell r="C47" t="str">
            <v>NON COD</v>
          </cell>
        </row>
        <row r="48">
          <cell r="C48" t="str">
            <v>NON COD</v>
          </cell>
        </row>
        <row r="49">
          <cell r="C49" t="str">
            <v>NON COD</v>
          </cell>
        </row>
        <row r="50">
          <cell r="C50" t="str">
            <v>NON COD</v>
          </cell>
        </row>
        <row r="51">
          <cell r="C51" t="str">
            <v>NON COD</v>
          </cell>
        </row>
        <row r="52">
          <cell r="C52" t="str">
            <v>NON COD</v>
          </cell>
        </row>
        <row r="53">
          <cell r="C53" t="str">
            <v>NON COD</v>
          </cell>
        </row>
        <row r="54">
          <cell r="C54" t="str">
            <v>NON COD</v>
          </cell>
        </row>
        <row r="55">
          <cell r="C55" t="str">
            <v>NON COD</v>
          </cell>
        </row>
        <row r="56">
          <cell r="C56" t="str">
            <v>NON COD</v>
          </cell>
        </row>
        <row r="57">
          <cell r="C57" t="str">
            <v>NON COD</v>
          </cell>
        </row>
        <row r="58">
          <cell r="C58" t="str">
            <v>NON COD</v>
          </cell>
        </row>
        <row r="59">
          <cell r="C59" t="str">
            <v>NON COD</v>
          </cell>
        </row>
        <row r="60">
          <cell r="C60" t="str">
            <v>NON COD</v>
          </cell>
        </row>
        <row r="61">
          <cell r="C61" t="str">
            <v>NON COD</v>
          </cell>
        </row>
        <row r="62">
          <cell r="C62" t="str">
            <v>NON COD</v>
          </cell>
        </row>
        <row r="63">
          <cell r="C63" t="str">
            <v>NON COD</v>
          </cell>
        </row>
        <row r="64">
          <cell r="C64" t="str">
            <v>NON COD</v>
          </cell>
        </row>
        <row r="65">
          <cell r="C65" t="str">
            <v>NON COD</v>
          </cell>
        </row>
        <row r="66">
          <cell r="C66" t="str">
            <v>NON COD</v>
          </cell>
        </row>
        <row r="67">
          <cell r="C67" t="str">
            <v>NON COD</v>
          </cell>
        </row>
        <row r="68">
          <cell r="C68" t="str">
            <v>NON COD</v>
          </cell>
        </row>
        <row r="69">
          <cell r="C69" t="str">
            <v>NON COD</v>
          </cell>
        </row>
        <row r="70">
          <cell r="C70" t="str">
            <v>NON COD</v>
          </cell>
        </row>
        <row r="71">
          <cell r="C71" t="str">
            <v>NON COD</v>
          </cell>
        </row>
        <row r="72">
          <cell r="C72" t="str">
            <v>NON COD</v>
          </cell>
        </row>
        <row r="73">
          <cell r="C73" t="str">
            <v>NON COD</v>
          </cell>
        </row>
        <row r="74">
          <cell r="C74" t="str">
            <v>NON COD</v>
          </cell>
        </row>
        <row r="75">
          <cell r="C75" t="str">
            <v>NON COD</v>
          </cell>
        </row>
        <row r="76">
          <cell r="C76" t="str">
            <v>NON COD</v>
          </cell>
        </row>
        <row r="77">
          <cell r="C77" t="str">
            <v>NON COD</v>
          </cell>
        </row>
        <row r="78">
          <cell r="C78" t="str">
            <v>NON COD</v>
          </cell>
        </row>
        <row r="79">
          <cell r="C79" t="str">
            <v>NON COD</v>
          </cell>
        </row>
        <row r="80">
          <cell r="C80" t="str">
            <v>NON COD</v>
          </cell>
        </row>
        <row r="81">
          <cell r="C81" t="str">
            <v>NON COD</v>
          </cell>
        </row>
        <row r="82">
          <cell r="C82" t="str">
            <v>NON COD</v>
          </cell>
        </row>
        <row r="83">
          <cell r="C83" t="str">
            <v>NON COD</v>
          </cell>
        </row>
        <row r="84">
          <cell r="C84" t="str">
            <v>NON COD</v>
          </cell>
        </row>
        <row r="85">
          <cell r="C85" t="str">
            <v>NON COD</v>
          </cell>
        </row>
        <row r="86">
          <cell r="C86" t="str">
            <v>NON COD</v>
          </cell>
        </row>
        <row r="87">
          <cell r="C87" t="str">
            <v>NON COD</v>
          </cell>
        </row>
        <row r="88">
          <cell r="C88" t="str">
            <v>NON COD</v>
          </cell>
        </row>
        <row r="89">
          <cell r="C89" t="str">
            <v>NON COD</v>
          </cell>
        </row>
        <row r="90">
          <cell r="C90" t="str">
            <v>NON COD</v>
          </cell>
        </row>
        <row r="91">
          <cell r="C91" t="str">
            <v>NON COD</v>
          </cell>
        </row>
        <row r="92">
          <cell r="C92" t="str">
            <v>NON COD</v>
          </cell>
        </row>
        <row r="93">
          <cell r="C93" t="str">
            <v>NON COD</v>
          </cell>
        </row>
        <row r="94">
          <cell r="C94" t="str">
            <v>NON COD</v>
          </cell>
        </row>
        <row r="95">
          <cell r="C95" t="str">
            <v>NON COD</v>
          </cell>
        </row>
        <row r="96">
          <cell r="C96" t="str">
            <v>NON COD</v>
          </cell>
        </row>
        <row r="97">
          <cell r="C97" t="str">
            <v>NON COD</v>
          </cell>
        </row>
        <row r="98">
          <cell r="C98" t="str">
            <v>NON COD</v>
          </cell>
        </row>
        <row r="99">
          <cell r="C99" t="str">
            <v>NON COD</v>
          </cell>
        </row>
        <row r="100">
          <cell r="C100" t="str">
            <v>NON COD</v>
          </cell>
        </row>
        <row r="101">
          <cell r="C101" t="str">
            <v>NON COD</v>
          </cell>
        </row>
        <row r="102">
          <cell r="C102" t="str">
            <v>NON COD</v>
          </cell>
        </row>
        <row r="103">
          <cell r="C103" t="str">
            <v>NON COD</v>
          </cell>
        </row>
        <row r="104">
          <cell r="C104" t="str">
            <v>NON COD</v>
          </cell>
        </row>
        <row r="105">
          <cell r="C105" t="str">
            <v>NON COD</v>
          </cell>
        </row>
        <row r="106">
          <cell r="C106" t="str">
            <v>NON COD</v>
          </cell>
        </row>
        <row r="107">
          <cell r="C107" t="str">
            <v>NON COD</v>
          </cell>
        </row>
        <row r="108">
          <cell r="C108" t="str">
            <v>NON COD</v>
          </cell>
        </row>
        <row r="109">
          <cell r="C109" t="str">
            <v>NON COD</v>
          </cell>
        </row>
        <row r="110">
          <cell r="C110" t="str">
            <v>NON COD</v>
          </cell>
        </row>
        <row r="111">
          <cell r="C111" t="str">
            <v>NON COD</v>
          </cell>
        </row>
        <row r="112">
          <cell r="C112" t="str">
            <v>NON COD</v>
          </cell>
        </row>
        <row r="113">
          <cell r="C113" t="str">
            <v>NON COD</v>
          </cell>
        </row>
        <row r="114">
          <cell r="C114" t="str">
            <v>NON COD</v>
          </cell>
        </row>
        <row r="115">
          <cell r="C115" t="str">
            <v>NON COD</v>
          </cell>
        </row>
        <row r="116">
          <cell r="C116" t="str">
            <v>NON COD</v>
          </cell>
        </row>
        <row r="117">
          <cell r="C117" t="str">
            <v>NON COD</v>
          </cell>
        </row>
        <row r="118">
          <cell r="C118" t="str">
            <v>NON COD</v>
          </cell>
        </row>
        <row r="119">
          <cell r="C119" t="str">
            <v>NON COD</v>
          </cell>
        </row>
        <row r="120">
          <cell r="C120" t="str">
            <v>NON COD</v>
          </cell>
        </row>
        <row r="121">
          <cell r="C121" t="str">
            <v>NON COD</v>
          </cell>
        </row>
        <row r="122">
          <cell r="C122" t="str">
            <v>NON COD</v>
          </cell>
        </row>
        <row r="123">
          <cell r="C123" t="str">
            <v>NON COD</v>
          </cell>
        </row>
        <row r="124">
          <cell r="C124" t="str">
            <v>NON COD</v>
          </cell>
        </row>
        <row r="125">
          <cell r="C125" t="str">
            <v>NON COD</v>
          </cell>
        </row>
        <row r="126">
          <cell r="C126" t="str">
            <v>NON COD</v>
          </cell>
        </row>
        <row r="127">
          <cell r="C127" t="str">
            <v>NON COD</v>
          </cell>
        </row>
        <row r="128">
          <cell r="C128" t="str">
            <v>NON COD</v>
          </cell>
        </row>
        <row r="129">
          <cell r="C129" t="str">
            <v>NON COD</v>
          </cell>
        </row>
        <row r="130">
          <cell r="C130" t="str">
            <v>NON COD</v>
          </cell>
        </row>
        <row r="131">
          <cell r="C131" t="str">
            <v>NON COD</v>
          </cell>
        </row>
        <row r="132">
          <cell r="C132" t="str">
            <v>NON COD</v>
          </cell>
        </row>
        <row r="133">
          <cell r="C133" t="str">
            <v>NON COD</v>
          </cell>
        </row>
        <row r="134">
          <cell r="C134" t="str">
            <v>NON COD</v>
          </cell>
        </row>
        <row r="135">
          <cell r="C135" t="str">
            <v>NON COD</v>
          </cell>
        </row>
        <row r="136">
          <cell r="C136" t="str">
            <v>NON COD</v>
          </cell>
        </row>
        <row r="137">
          <cell r="C137" t="str">
            <v>NON COD</v>
          </cell>
        </row>
        <row r="138">
          <cell r="C138" t="str">
            <v>NON COD</v>
          </cell>
        </row>
        <row r="139">
          <cell r="C139" t="str">
            <v>NON COD</v>
          </cell>
        </row>
        <row r="140">
          <cell r="C140" t="str">
            <v>NON COD</v>
          </cell>
        </row>
        <row r="141">
          <cell r="C141" t="str">
            <v>NON COD</v>
          </cell>
        </row>
        <row r="142">
          <cell r="C142" t="str">
            <v>NON COD</v>
          </cell>
        </row>
        <row r="143">
          <cell r="C143" t="str">
            <v>NON COD</v>
          </cell>
        </row>
        <row r="144">
          <cell r="C144" t="str">
            <v>NON COD</v>
          </cell>
        </row>
        <row r="145">
          <cell r="C145" t="str">
            <v>NON COD</v>
          </cell>
        </row>
        <row r="146">
          <cell r="C146" t="str">
            <v>NON COD</v>
          </cell>
        </row>
        <row r="147">
          <cell r="C147" t="str">
            <v>NON COD</v>
          </cell>
        </row>
        <row r="148">
          <cell r="C148" t="str">
            <v>NON COD</v>
          </cell>
        </row>
        <row r="149">
          <cell r="C149" t="str">
            <v>NON COD</v>
          </cell>
        </row>
        <row r="150">
          <cell r="C150" t="str">
            <v>NON COD</v>
          </cell>
        </row>
        <row r="151">
          <cell r="C151" t="str">
            <v>NON COD</v>
          </cell>
        </row>
        <row r="152">
          <cell r="C152" t="str">
            <v>NON COD</v>
          </cell>
        </row>
        <row r="153">
          <cell r="C153" t="str">
            <v>NON COD</v>
          </cell>
        </row>
        <row r="154">
          <cell r="C154" t="str">
            <v>NON COD</v>
          </cell>
        </row>
        <row r="155">
          <cell r="C155" t="str">
            <v>NON COD</v>
          </cell>
        </row>
        <row r="156">
          <cell r="C156" t="str">
            <v>NON COD</v>
          </cell>
        </row>
        <row r="157">
          <cell r="C157" t="str">
            <v>NON COD</v>
          </cell>
        </row>
        <row r="158">
          <cell r="C158" t="str">
            <v>NON COD</v>
          </cell>
        </row>
        <row r="159">
          <cell r="C159" t="str">
            <v>NON COD</v>
          </cell>
        </row>
        <row r="160">
          <cell r="C160" t="str">
            <v>NON COD</v>
          </cell>
        </row>
        <row r="161">
          <cell r="C161" t="str">
            <v>NON COD</v>
          </cell>
        </row>
        <row r="162">
          <cell r="C162" t="str">
            <v>NON COD</v>
          </cell>
        </row>
        <row r="163">
          <cell r="C163" t="str">
            <v>NON COD</v>
          </cell>
        </row>
        <row r="164">
          <cell r="C164" t="str">
            <v>NON COD</v>
          </cell>
        </row>
        <row r="165">
          <cell r="C165" t="str">
            <v>NON COD</v>
          </cell>
        </row>
        <row r="166">
          <cell r="C166" t="str">
            <v>NON COD</v>
          </cell>
        </row>
        <row r="167">
          <cell r="C167" t="str">
            <v>NON COD</v>
          </cell>
        </row>
        <row r="168">
          <cell r="C168" t="str">
            <v>NON COD</v>
          </cell>
        </row>
        <row r="169">
          <cell r="C169" t="str">
            <v>NON COD</v>
          </cell>
        </row>
        <row r="170">
          <cell r="C170" t="str">
            <v>NON COD</v>
          </cell>
        </row>
        <row r="171">
          <cell r="C171" t="str">
            <v>NON COD</v>
          </cell>
        </row>
        <row r="172">
          <cell r="C172" t="str">
            <v>NON COD</v>
          </cell>
        </row>
        <row r="173">
          <cell r="C173" t="str">
            <v>NON COD</v>
          </cell>
        </row>
        <row r="174">
          <cell r="C174" t="str">
            <v>NON COD</v>
          </cell>
        </row>
        <row r="175">
          <cell r="C175" t="str">
            <v>NON COD</v>
          </cell>
        </row>
        <row r="176">
          <cell r="C176" t="str">
            <v>NON COD</v>
          </cell>
        </row>
        <row r="177">
          <cell r="C177" t="str">
            <v>NON COD</v>
          </cell>
        </row>
        <row r="178">
          <cell r="C178" t="str">
            <v>NON COD</v>
          </cell>
        </row>
        <row r="179">
          <cell r="C179" t="str">
            <v>NON COD</v>
          </cell>
        </row>
        <row r="180">
          <cell r="C180" t="str">
            <v>NON COD</v>
          </cell>
        </row>
        <row r="181">
          <cell r="C181" t="str">
            <v>NON COD</v>
          </cell>
        </row>
        <row r="182">
          <cell r="C182" t="str">
            <v>NON COD</v>
          </cell>
        </row>
        <row r="183">
          <cell r="C183" t="str">
            <v>NON COD</v>
          </cell>
        </row>
        <row r="184">
          <cell r="C184" t="str">
            <v>NON COD</v>
          </cell>
        </row>
        <row r="185">
          <cell r="C185" t="str">
            <v>NON COD</v>
          </cell>
        </row>
        <row r="186">
          <cell r="C186" t="str">
            <v>NON COD</v>
          </cell>
        </row>
        <row r="187">
          <cell r="C187" t="str">
            <v>NON COD</v>
          </cell>
        </row>
        <row r="188">
          <cell r="C188" t="str">
            <v>NON COD</v>
          </cell>
        </row>
        <row r="189">
          <cell r="C189" t="str">
            <v>NON COD</v>
          </cell>
        </row>
        <row r="190">
          <cell r="C190" t="str">
            <v>NON COD</v>
          </cell>
        </row>
        <row r="191">
          <cell r="C191" t="str">
            <v>NON COD</v>
          </cell>
        </row>
        <row r="192">
          <cell r="C192" t="str">
            <v>NON COD</v>
          </cell>
        </row>
        <row r="193">
          <cell r="C193" t="str">
            <v>NON COD</v>
          </cell>
        </row>
        <row r="194">
          <cell r="C194" t="str">
            <v>NON COD</v>
          </cell>
        </row>
        <row r="195">
          <cell r="C195" t="str">
            <v>NON COD</v>
          </cell>
        </row>
        <row r="196">
          <cell r="C196" t="str">
            <v>NON COD</v>
          </cell>
        </row>
        <row r="197">
          <cell r="C197" t="str">
            <v>NON COD</v>
          </cell>
        </row>
        <row r="198">
          <cell r="C198" t="str">
            <v>NON COD</v>
          </cell>
        </row>
        <row r="199">
          <cell r="C199" t="str">
            <v>NON COD</v>
          </cell>
        </row>
        <row r="200">
          <cell r="C200" t="str">
            <v>NON COD</v>
          </cell>
        </row>
        <row r="201">
          <cell r="C201" t="str">
            <v>NON COD</v>
          </cell>
        </row>
        <row r="202">
          <cell r="C202" t="str">
            <v>NON COD</v>
          </cell>
        </row>
        <row r="203">
          <cell r="C203" t="str">
            <v>NON COD</v>
          </cell>
        </row>
        <row r="204">
          <cell r="C204" t="str">
            <v>NON COD</v>
          </cell>
        </row>
        <row r="205">
          <cell r="C205" t="str">
            <v>NON COD</v>
          </cell>
        </row>
        <row r="206">
          <cell r="C206" t="str">
            <v>NON COD</v>
          </cell>
        </row>
        <row r="207">
          <cell r="C207" t="str">
            <v>NON COD</v>
          </cell>
        </row>
        <row r="208">
          <cell r="C208" t="str">
            <v>NON COD</v>
          </cell>
        </row>
        <row r="209">
          <cell r="C209" t="str">
            <v>NON COD</v>
          </cell>
        </row>
        <row r="210">
          <cell r="C210" t="str">
            <v>NON COD</v>
          </cell>
        </row>
        <row r="211">
          <cell r="C211" t="str">
            <v>NON COD</v>
          </cell>
        </row>
        <row r="212">
          <cell r="C212" t="str">
            <v>NON COD</v>
          </cell>
        </row>
        <row r="213">
          <cell r="C213" t="str">
            <v>NON COD</v>
          </cell>
        </row>
        <row r="214">
          <cell r="C214" t="str">
            <v>NON COD</v>
          </cell>
        </row>
        <row r="215">
          <cell r="C215" t="str">
            <v>NON COD</v>
          </cell>
        </row>
        <row r="216">
          <cell r="C216" t="str">
            <v>NON COD</v>
          </cell>
        </row>
        <row r="217">
          <cell r="C217" t="str">
            <v>NON COD</v>
          </cell>
        </row>
        <row r="218">
          <cell r="C218" t="str">
            <v>NON COD</v>
          </cell>
        </row>
        <row r="219">
          <cell r="C219" t="str">
            <v>NON COD</v>
          </cell>
        </row>
        <row r="220">
          <cell r="C220" t="str">
            <v>NON COD</v>
          </cell>
        </row>
        <row r="221">
          <cell r="C221" t="str">
            <v>NON COD</v>
          </cell>
        </row>
        <row r="222">
          <cell r="C222" t="str">
            <v>NON COD</v>
          </cell>
        </row>
        <row r="223">
          <cell r="C223" t="str">
            <v>NON COD</v>
          </cell>
        </row>
        <row r="224">
          <cell r="C224" t="str">
            <v>NON COD</v>
          </cell>
        </row>
        <row r="225">
          <cell r="C225" t="str">
            <v>NON COD</v>
          </cell>
        </row>
        <row r="226">
          <cell r="C226" t="str">
            <v>NON COD</v>
          </cell>
        </row>
        <row r="227">
          <cell r="C227" t="str">
            <v>NON COD</v>
          </cell>
        </row>
        <row r="228">
          <cell r="C228" t="str">
            <v>NON COD</v>
          </cell>
        </row>
        <row r="229">
          <cell r="C229" t="str">
            <v>NON COD</v>
          </cell>
        </row>
        <row r="230">
          <cell r="C230" t="str">
            <v>NON COD</v>
          </cell>
        </row>
        <row r="231">
          <cell r="C231" t="str">
            <v>NON COD</v>
          </cell>
        </row>
        <row r="232">
          <cell r="C232" t="str">
            <v>NON COD</v>
          </cell>
        </row>
        <row r="233">
          <cell r="C233" t="str">
            <v>NON COD</v>
          </cell>
        </row>
        <row r="234">
          <cell r="C234" t="str">
            <v>NON COD</v>
          </cell>
        </row>
        <row r="235">
          <cell r="C235" t="str">
            <v>NON COD</v>
          </cell>
        </row>
        <row r="236">
          <cell r="C236" t="str">
            <v>NON COD</v>
          </cell>
        </row>
        <row r="237">
          <cell r="C237" t="str">
            <v>NON COD</v>
          </cell>
        </row>
        <row r="238">
          <cell r="C238" t="str">
            <v>NON COD</v>
          </cell>
        </row>
        <row r="239">
          <cell r="C239" t="str">
            <v>NON COD</v>
          </cell>
        </row>
        <row r="240">
          <cell r="C240" t="str">
            <v>NON COD</v>
          </cell>
        </row>
        <row r="241">
          <cell r="C241" t="str">
            <v>NON COD</v>
          </cell>
        </row>
        <row r="242">
          <cell r="C242" t="str">
            <v>NON COD</v>
          </cell>
        </row>
        <row r="243">
          <cell r="C243" t="str">
            <v>NON COD</v>
          </cell>
        </row>
        <row r="244">
          <cell r="C244" t="str">
            <v>NON COD</v>
          </cell>
        </row>
        <row r="245">
          <cell r="C245" t="str">
            <v>NON COD</v>
          </cell>
        </row>
        <row r="246">
          <cell r="C246" t="str">
            <v>NON COD</v>
          </cell>
        </row>
        <row r="247">
          <cell r="C247" t="str">
            <v>NON COD</v>
          </cell>
        </row>
        <row r="248">
          <cell r="C248" t="str">
            <v>NON COD</v>
          </cell>
        </row>
        <row r="249">
          <cell r="C249" t="str">
            <v>NON COD</v>
          </cell>
        </row>
        <row r="250">
          <cell r="C250" t="str">
            <v>NON COD</v>
          </cell>
        </row>
        <row r="251">
          <cell r="C251" t="str">
            <v>NON COD</v>
          </cell>
        </row>
        <row r="252">
          <cell r="C252" t="str">
            <v>NON COD</v>
          </cell>
        </row>
        <row r="253">
          <cell r="C253" t="str">
            <v>NON COD</v>
          </cell>
        </row>
        <row r="254">
          <cell r="C254" t="str">
            <v>NON COD</v>
          </cell>
        </row>
        <row r="255">
          <cell r="C255" t="str">
            <v>NON COD</v>
          </cell>
        </row>
        <row r="256">
          <cell r="C256" t="str">
            <v>NON COD</v>
          </cell>
        </row>
        <row r="257">
          <cell r="C257" t="str">
            <v>NON COD</v>
          </cell>
        </row>
        <row r="258">
          <cell r="C258" t="str">
            <v>NON COD</v>
          </cell>
        </row>
        <row r="259">
          <cell r="C259" t="str">
            <v>NON COD</v>
          </cell>
        </row>
        <row r="260">
          <cell r="C260" t="str">
            <v>NON COD</v>
          </cell>
        </row>
        <row r="261">
          <cell r="C261" t="str">
            <v>NON COD</v>
          </cell>
        </row>
        <row r="262">
          <cell r="C262" t="str">
            <v>NON COD</v>
          </cell>
        </row>
        <row r="263">
          <cell r="C263" t="str">
            <v>NON COD</v>
          </cell>
        </row>
        <row r="264">
          <cell r="C264" t="str">
            <v>NON COD</v>
          </cell>
        </row>
        <row r="265">
          <cell r="C265" t="str">
            <v>NON COD</v>
          </cell>
        </row>
        <row r="266">
          <cell r="C266" t="str">
            <v>NON COD</v>
          </cell>
        </row>
        <row r="267">
          <cell r="C267" t="str">
            <v>NON COD</v>
          </cell>
        </row>
        <row r="268">
          <cell r="C268" t="str">
            <v>NON COD</v>
          </cell>
        </row>
        <row r="269">
          <cell r="C269" t="str">
            <v>NON COD</v>
          </cell>
        </row>
        <row r="270">
          <cell r="C270" t="str">
            <v>NON COD</v>
          </cell>
        </row>
        <row r="271">
          <cell r="C271" t="str">
            <v>NON COD</v>
          </cell>
        </row>
        <row r="272">
          <cell r="C272" t="str">
            <v>NON COD</v>
          </cell>
        </row>
        <row r="273">
          <cell r="C273" t="str">
            <v>NON COD</v>
          </cell>
        </row>
        <row r="274">
          <cell r="C274" t="str">
            <v>NON COD</v>
          </cell>
        </row>
        <row r="275">
          <cell r="C275" t="str">
            <v>NON COD</v>
          </cell>
        </row>
        <row r="276">
          <cell r="C276" t="str">
            <v>NON COD</v>
          </cell>
        </row>
        <row r="277">
          <cell r="C277" t="str">
            <v>NON COD</v>
          </cell>
        </row>
        <row r="278">
          <cell r="C278" t="str">
            <v>NON COD</v>
          </cell>
        </row>
        <row r="279">
          <cell r="C279" t="str">
            <v>NON COD</v>
          </cell>
        </row>
        <row r="280">
          <cell r="C280" t="str">
            <v>NON COD</v>
          </cell>
        </row>
        <row r="281">
          <cell r="C281" t="str">
            <v>NON COD</v>
          </cell>
        </row>
        <row r="282">
          <cell r="C282" t="str">
            <v>NON COD</v>
          </cell>
        </row>
        <row r="283">
          <cell r="C283" t="str">
            <v>NON COD</v>
          </cell>
        </row>
        <row r="284">
          <cell r="C284" t="str">
            <v>NON COD</v>
          </cell>
        </row>
        <row r="285">
          <cell r="C285" t="str">
            <v>NON COD</v>
          </cell>
        </row>
        <row r="286">
          <cell r="C286" t="str">
            <v>NON COD</v>
          </cell>
        </row>
        <row r="287">
          <cell r="C287" t="str">
            <v>NON COD</v>
          </cell>
        </row>
        <row r="288">
          <cell r="C288" t="str">
            <v>NON COD</v>
          </cell>
        </row>
        <row r="289">
          <cell r="C289" t="str">
            <v>NON COD</v>
          </cell>
        </row>
        <row r="290">
          <cell r="C290" t="str">
            <v>NON COD</v>
          </cell>
        </row>
        <row r="291">
          <cell r="C291" t="str">
            <v>NON COD</v>
          </cell>
        </row>
        <row r="292">
          <cell r="C292" t="str">
            <v>NON COD</v>
          </cell>
        </row>
        <row r="293">
          <cell r="C293" t="str">
            <v>NON COD</v>
          </cell>
        </row>
        <row r="294">
          <cell r="C294" t="str">
            <v>NON COD</v>
          </cell>
        </row>
        <row r="295">
          <cell r="C295" t="str">
            <v>NON COD</v>
          </cell>
        </row>
        <row r="296">
          <cell r="C296" t="str">
            <v>NON COD</v>
          </cell>
        </row>
        <row r="297">
          <cell r="C297" t="str">
            <v>NON COD</v>
          </cell>
        </row>
        <row r="298">
          <cell r="C298" t="str">
            <v>NON COD</v>
          </cell>
        </row>
        <row r="299">
          <cell r="C299" t="str">
            <v>NON COD</v>
          </cell>
        </row>
        <row r="300">
          <cell r="C300" t="str">
            <v>NON COD</v>
          </cell>
        </row>
        <row r="301">
          <cell r="C301" t="str">
            <v>NON COD</v>
          </cell>
        </row>
        <row r="302">
          <cell r="C302" t="str">
            <v>NON COD</v>
          </cell>
        </row>
        <row r="303">
          <cell r="C303" t="str">
            <v>NON COD</v>
          </cell>
        </row>
        <row r="304">
          <cell r="C304" t="str">
            <v>NON COD</v>
          </cell>
        </row>
        <row r="305">
          <cell r="C305" t="str">
            <v>NON COD</v>
          </cell>
        </row>
        <row r="306">
          <cell r="C306" t="str">
            <v>NON COD</v>
          </cell>
        </row>
        <row r="307">
          <cell r="C307" t="str">
            <v>NON COD</v>
          </cell>
        </row>
        <row r="308">
          <cell r="C308" t="str">
            <v>NON COD</v>
          </cell>
        </row>
        <row r="309">
          <cell r="C309" t="str">
            <v>NON COD</v>
          </cell>
        </row>
        <row r="310">
          <cell r="C310" t="str">
            <v>NON COD</v>
          </cell>
        </row>
        <row r="311">
          <cell r="C311" t="str">
            <v>NON COD</v>
          </cell>
        </row>
        <row r="312">
          <cell r="C312" t="str">
            <v>NON COD</v>
          </cell>
        </row>
        <row r="313">
          <cell r="C313" t="str">
            <v>NON COD</v>
          </cell>
        </row>
        <row r="314">
          <cell r="C314" t="str">
            <v>NON COD</v>
          </cell>
        </row>
        <row r="315">
          <cell r="C315" t="str">
            <v>NON COD</v>
          </cell>
        </row>
        <row r="316">
          <cell r="C316" t="str">
            <v>NON COD</v>
          </cell>
        </row>
        <row r="317">
          <cell r="C317" t="str">
            <v>NON COD</v>
          </cell>
        </row>
        <row r="318">
          <cell r="C318" t="str">
            <v>NON COD</v>
          </cell>
        </row>
        <row r="319">
          <cell r="C319" t="str">
            <v>NON COD</v>
          </cell>
        </row>
        <row r="320">
          <cell r="C320" t="str">
            <v>NON COD</v>
          </cell>
        </row>
        <row r="321">
          <cell r="C321" t="str">
            <v>NON COD</v>
          </cell>
        </row>
        <row r="322">
          <cell r="C322" t="str">
            <v>NON COD</v>
          </cell>
        </row>
        <row r="323">
          <cell r="C323" t="str">
            <v>NON COD</v>
          </cell>
        </row>
        <row r="324">
          <cell r="C324" t="str">
            <v>NON COD</v>
          </cell>
        </row>
        <row r="325">
          <cell r="C325" t="str">
            <v>NON COD</v>
          </cell>
        </row>
        <row r="326">
          <cell r="C326" t="str">
            <v>NON COD</v>
          </cell>
        </row>
        <row r="327">
          <cell r="C327" t="str">
            <v>NON COD</v>
          </cell>
        </row>
        <row r="328">
          <cell r="C328" t="str">
            <v>NON COD</v>
          </cell>
        </row>
        <row r="329">
          <cell r="C329" t="str">
            <v>NON COD</v>
          </cell>
        </row>
        <row r="330">
          <cell r="C330" t="str">
            <v>NON COD</v>
          </cell>
        </row>
        <row r="331">
          <cell r="C331" t="str">
            <v>NON COD</v>
          </cell>
        </row>
        <row r="332">
          <cell r="C332" t="str">
            <v>NON COD</v>
          </cell>
        </row>
        <row r="333">
          <cell r="C333" t="str">
            <v>NON COD</v>
          </cell>
        </row>
        <row r="334">
          <cell r="C334" t="str">
            <v>NON COD</v>
          </cell>
        </row>
        <row r="335">
          <cell r="C335" t="str">
            <v>NON COD</v>
          </cell>
        </row>
        <row r="336">
          <cell r="C336" t="str">
            <v>NON COD</v>
          </cell>
        </row>
        <row r="337">
          <cell r="C337" t="str">
            <v>NON COD</v>
          </cell>
        </row>
        <row r="338">
          <cell r="C338" t="str">
            <v>NON COD</v>
          </cell>
        </row>
        <row r="339">
          <cell r="C339" t="str">
            <v>NON COD</v>
          </cell>
        </row>
        <row r="340">
          <cell r="C340" t="str">
            <v>NON COD</v>
          </cell>
        </row>
        <row r="341">
          <cell r="C341" t="str">
            <v>NON COD</v>
          </cell>
        </row>
        <row r="342">
          <cell r="C342" t="str">
            <v>NON COD</v>
          </cell>
        </row>
        <row r="343">
          <cell r="C343" t="str">
            <v>NON COD</v>
          </cell>
        </row>
        <row r="344">
          <cell r="C344" t="str">
            <v>NON COD</v>
          </cell>
        </row>
        <row r="345">
          <cell r="C345" t="str">
            <v>NON COD</v>
          </cell>
        </row>
        <row r="346">
          <cell r="C346" t="str">
            <v>NON COD</v>
          </cell>
        </row>
        <row r="347">
          <cell r="C347" t="str">
            <v>NON COD</v>
          </cell>
        </row>
        <row r="348">
          <cell r="C348" t="str">
            <v>NON COD</v>
          </cell>
        </row>
        <row r="349">
          <cell r="C349" t="str">
            <v>NON COD</v>
          </cell>
        </row>
        <row r="350">
          <cell r="C350" t="str">
            <v>NON COD</v>
          </cell>
        </row>
        <row r="351">
          <cell r="C351" t="str">
            <v>NON COD</v>
          </cell>
        </row>
        <row r="352">
          <cell r="C352" t="str">
            <v>NON COD</v>
          </cell>
        </row>
        <row r="353">
          <cell r="C353" t="str">
            <v>NON COD</v>
          </cell>
        </row>
        <row r="354">
          <cell r="C354" t="str">
            <v>NON COD</v>
          </cell>
        </row>
        <row r="355">
          <cell r="C355" t="str">
            <v>NON COD</v>
          </cell>
        </row>
        <row r="356">
          <cell r="C356" t="str">
            <v>NON COD</v>
          </cell>
        </row>
        <row r="357">
          <cell r="C357" t="str">
            <v>NON COD</v>
          </cell>
        </row>
        <row r="358">
          <cell r="C358" t="str">
            <v>NON COD</v>
          </cell>
        </row>
        <row r="359">
          <cell r="C359" t="str">
            <v>NON COD</v>
          </cell>
        </row>
        <row r="360">
          <cell r="C360" t="str">
            <v>NON COD</v>
          </cell>
        </row>
        <row r="361">
          <cell r="C361" t="str">
            <v>NON COD</v>
          </cell>
        </row>
        <row r="362">
          <cell r="C362" t="str">
            <v>NON COD</v>
          </cell>
        </row>
        <row r="363">
          <cell r="C363" t="str">
            <v>NON COD</v>
          </cell>
        </row>
        <row r="364">
          <cell r="C364" t="str">
            <v>NON COD</v>
          </cell>
        </row>
        <row r="365">
          <cell r="C365" t="str">
            <v>NON COD</v>
          </cell>
        </row>
        <row r="366">
          <cell r="C366" t="str">
            <v>NON COD</v>
          </cell>
        </row>
        <row r="367">
          <cell r="C367" t="str">
            <v>NON COD</v>
          </cell>
        </row>
        <row r="368">
          <cell r="C368" t="str">
            <v>NON COD</v>
          </cell>
        </row>
        <row r="369">
          <cell r="C369" t="str">
            <v>NON COD</v>
          </cell>
        </row>
        <row r="370">
          <cell r="C370" t="str">
            <v>NON COD</v>
          </cell>
        </row>
        <row r="371">
          <cell r="C371" t="str">
            <v>NON COD</v>
          </cell>
        </row>
        <row r="372">
          <cell r="C372" t="str">
            <v>NON COD</v>
          </cell>
        </row>
        <row r="373">
          <cell r="C373" t="str">
            <v>NON COD</v>
          </cell>
        </row>
        <row r="374">
          <cell r="C374" t="str">
            <v>NON COD</v>
          </cell>
        </row>
        <row r="375">
          <cell r="C375" t="str">
            <v>NON COD</v>
          </cell>
        </row>
        <row r="376">
          <cell r="C376" t="str">
            <v>NON COD</v>
          </cell>
        </row>
        <row r="377">
          <cell r="C377" t="str">
            <v>NON COD</v>
          </cell>
        </row>
        <row r="378">
          <cell r="C378" t="str">
            <v>NON COD</v>
          </cell>
        </row>
        <row r="379">
          <cell r="C379" t="str">
            <v>NON COD</v>
          </cell>
        </row>
        <row r="380">
          <cell r="C380" t="str">
            <v>NON COD</v>
          </cell>
        </row>
        <row r="381">
          <cell r="C381" t="str">
            <v>NON COD</v>
          </cell>
        </row>
        <row r="382">
          <cell r="C382" t="str">
            <v>NON COD</v>
          </cell>
        </row>
        <row r="383">
          <cell r="C383" t="str">
            <v>NON COD</v>
          </cell>
        </row>
        <row r="384">
          <cell r="C384" t="str">
            <v>NON COD</v>
          </cell>
        </row>
        <row r="385">
          <cell r="C385" t="str">
            <v>NON COD</v>
          </cell>
        </row>
        <row r="386">
          <cell r="C386" t="str">
            <v>NON COD</v>
          </cell>
        </row>
        <row r="387">
          <cell r="C387" t="str">
            <v>NON COD</v>
          </cell>
        </row>
        <row r="388">
          <cell r="C388" t="str">
            <v>NON COD</v>
          </cell>
        </row>
        <row r="389">
          <cell r="C389" t="str">
            <v>NON COD</v>
          </cell>
        </row>
        <row r="390">
          <cell r="C390" t="str">
            <v>NON COD</v>
          </cell>
        </row>
        <row r="391">
          <cell r="C391" t="str">
            <v>NON COD</v>
          </cell>
        </row>
        <row r="392">
          <cell r="C392" t="str">
            <v>NON COD</v>
          </cell>
        </row>
        <row r="393">
          <cell r="C393" t="str">
            <v>NON COD</v>
          </cell>
        </row>
        <row r="394">
          <cell r="C394" t="str">
            <v>NON COD</v>
          </cell>
        </row>
        <row r="395">
          <cell r="C395" t="str">
            <v>NON COD</v>
          </cell>
        </row>
        <row r="396">
          <cell r="C396" t="str">
            <v>NON COD</v>
          </cell>
        </row>
        <row r="397">
          <cell r="C397" t="str">
            <v>NON COD</v>
          </cell>
        </row>
        <row r="398">
          <cell r="C398" t="str">
            <v>NON COD</v>
          </cell>
        </row>
        <row r="399">
          <cell r="C399" t="str">
            <v>NON COD</v>
          </cell>
        </row>
        <row r="400">
          <cell r="C400" t="str">
            <v>NON COD</v>
          </cell>
        </row>
        <row r="401">
          <cell r="C401" t="str">
            <v>NON COD</v>
          </cell>
        </row>
        <row r="402">
          <cell r="C402" t="str">
            <v>NON COD</v>
          </cell>
        </row>
        <row r="403">
          <cell r="C403" t="str">
            <v>NON COD</v>
          </cell>
        </row>
        <row r="404">
          <cell r="C404" t="str">
            <v>NON COD</v>
          </cell>
        </row>
        <row r="405">
          <cell r="C405" t="str">
            <v>NON COD</v>
          </cell>
        </row>
        <row r="406">
          <cell r="C406" t="str">
            <v>NON COD</v>
          </cell>
        </row>
        <row r="407">
          <cell r="C407" t="str">
            <v>NON COD</v>
          </cell>
        </row>
        <row r="408">
          <cell r="C408" t="str">
            <v>NON COD</v>
          </cell>
        </row>
        <row r="409">
          <cell r="C409" t="str">
            <v>NON COD</v>
          </cell>
        </row>
        <row r="410">
          <cell r="C410" t="str">
            <v>NON COD</v>
          </cell>
        </row>
        <row r="411">
          <cell r="C411" t="str">
            <v>NON COD</v>
          </cell>
        </row>
        <row r="412">
          <cell r="C412" t="str">
            <v>NON COD</v>
          </cell>
        </row>
        <row r="413">
          <cell r="C413" t="str">
            <v>NON COD</v>
          </cell>
        </row>
        <row r="414">
          <cell r="C414" t="str">
            <v>NON COD</v>
          </cell>
        </row>
        <row r="415">
          <cell r="C415" t="str">
            <v>NON COD</v>
          </cell>
        </row>
        <row r="416">
          <cell r="C416" t="str">
            <v>NON COD</v>
          </cell>
        </row>
        <row r="417">
          <cell r="C417" t="str">
            <v>NON COD</v>
          </cell>
        </row>
        <row r="418">
          <cell r="C418" t="str">
            <v>NON COD</v>
          </cell>
        </row>
        <row r="419">
          <cell r="C419" t="str">
            <v>NON COD</v>
          </cell>
        </row>
        <row r="420">
          <cell r="C420" t="str">
            <v>NON COD</v>
          </cell>
        </row>
        <row r="421">
          <cell r="C421" t="str">
            <v>NON COD</v>
          </cell>
        </row>
        <row r="422">
          <cell r="C422" t="str">
            <v>NON COD</v>
          </cell>
        </row>
        <row r="423">
          <cell r="C423" t="str">
            <v>NON COD</v>
          </cell>
        </row>
        <row r="424">
          <cell r="C424" t="str">
            <v>NON COD</v>
          </cell>
        </row>
        <row r="425">
          <cell r="C425" t="str">
            <v>NON COD</v>
          </cell>
        </row>
        <row r="426">
          <cell r="C426" t="str">
            <v>NON COD</v>
          </cell>
        </row>
        <row r="427">
          <cell r="C427" t="str">
            <v>NON COD</v>
          </cell>
        </row>
        <row r="428">
          <cell r="C428" t="str">
            <v>NON COD</v>
          </cell>
        </row>
        <row r="429">
          <cell r="C429" t="str">
            <v>NON COD</v>
          </cell>
        </row>
        <row r="430">
          <cell r="C430" t="str">
            <v>NON COD</v>
          </cell>
        </row>
        <row r="431">
          <cell r="C431" t="str">
            <v>NON COD</v>
          </cell>
        </row>
        <row r="432">
          <cell r="C432" t="str">
            <v>NON COD</v>
          </cell>
        </row>
        <row r="433">
          <cell r="C433" t="str">
            <v>NON COD</v>
          </cell>
        </row>
        <row r="434">
          <cell r="C434" t="str">
            <v>NON COD</v>
          </cell>
        </row>
        <row r="435">
          <cell r="C435" t="str">
            <v>NON COD</v>
          </cell>
        </row>
        <row r="436">
          <cell r="C436" t="str">
            <v>NON COD</v>
          </cell>
        </row>
        <row r="437">
          <cell r="C437" t="str">
            <v>NON COD</v>
          </cell>
        </row>
        <row r="438">
          <cell r="C438" t="str">
            <v>NON COD</v>
          </cell>
        </row>
        <row r="439">
          <cell r="C439" t="str">
            <v>NON COD</v>
          </cell>
        </row>
        <row r="440">
          <cell r="C440" t="str">
            <v>NON COD</v>
          </cell>
        </row>
        <row r="441">
          <cell r="C441" t="str">
            <v>NON COD</v>
          </cell>
        </row>
        <row r="442">
          <cell r="C442" t="str">
            <v>NON COD</v>
          </cell>
        </row>
        <row r="443">
          <cell r="C443" t="str">
            <v>NON COD</v>
          </cell>
        </row>
        <row r="444">
          <cell r="C444" t="str">
            <v>NON COD</v>
          </cell>
        </row>
        <row r="445">
          <cell r="C445" t="str">
            <v>NON COD</v>
          </cell>
        </row>
        <row r="446">
          <cell r="C446" t="str">
            <v>NON COD</v>
          </cell>
        </row>
        <row r="447">
          <cell r="C447" t="str">
            <v>NON COD</v>
          </cell>
        </row>
        <row r="448">
          <cell r="C448" t="str">
            <v>NON COD</v>
          </cell>
        </row>
        <row r="449">
          <cell r="C449" t="str">
            <v>NON COD</v>
          </cell>
        </row>
        <row r="450">
          <cell r="C450" t="str">
            <v>NON COD</v>
          </cell>
        </row>
        <row r="451">
          <cell r="C451" t="str">
            <v>NON COD</v>
          </cell>
        </row>
        <row r="452">
          <cell r="C452" t="str">
            <v>NON COD</v>
          </cell>
        </row>
        <row r="453">
          <cell r="C453" t="str">
            <v>NON COD</v>
          </cell>
        </row>
        <row r="454">
          <cell r="C454" t="str">
            <v>NON COD</v>
          </cell>
        </row>
        <row r="455">
          <cell r="C455" t="str">
            <v>NON COD</v>
          </cell>
        </row>
        <row r="456">
          <cell r="C456" t="str">
            <v>NON COD</v>
          </cell>
        </row>
        <row r="457">
          <cell r="C457" t="str">
            <v>NON COD</v>
          </cell>
        </row>
        <row r="458">
          <cell r="C458" t="str">
            <v>NON COD</v>
          </cell>
        </row>
        <row r="459">
          <cell r="C459" t="str">
            <v>NON COD</v>
          </cell>
        </row>
        <row r="460">
          <cell r="C460" t="str">
            <v>NON COD</v>
          </cell>
        </row>
        <row r="461">
          <cell r="C461" t="str">
            <v>NON COD</v>
          </cell>
        </row>
        <row r="462">
          <cell r="C462" t="str">
            <v>NON COD</v>
          </cell>
        </row>
        <row r="463">
          <cell r="C463" t="str">
            <v>NON COD</v>
          </cell>
        </row>
        <row r="464">
          <cell r="C464" t="str">
            <v>NON COD</v>
          </cell>
        </row>
        <row r="465">
          <cell r="C465" t="str">
            <v>NON COD</v>
          </cell>
        </row>
        <row r="466">
          <cell r="C466" t="str">
            <v>NON COD</v>
          </cell>
        </row>
        <row r="467">
          <cell r="C467" t="str">
            <v>NON COD</v>
          </cell>
        </row>
        <row r="468">
          <cell r="C468" t="str">
            <v>NON COD</v>
          </cell>
        </row>
        <row r="469">
          <cell r="C469" t="str">
            <v>NON COD</v>
          </cell>
        </row>
        <row r="470">
          <cell r="C470" t="str">
            <v>NON COD</v>
          </cell>
        </row>
        <row r="471">
          <cell r="C471" t="str">
            <v>NON COD</v>
          </cell>
        </row>
        <row r="472">
          <cell r="C472" t="str">
            <v>NON COD</v>
          </cell>
        </row>
        <row r="473">
          <cell r="C473" t="str">
            <v>NON COD</v>
          </cell>
        </row>
        <row r="474">
          <cell r="C474" t="str">
            <v>NON COD</v>
          </cell>
        </row>
        <row r="475">
          <cell r="C475" t="str">
            <v>NON COD</v>
          </cell>
        </row>
        <row r="476">
          <cell r="C476" t="str">
            <v>NON COD</v>
          </cell>
        </row>
        <row r="477">
          <cell r="C477" t="str">
            <v>NON COD</v>
          </cell>
        </row>
        <row r="478">
          <cell r="C478" t="str">
            <v>NON COD</v>
          </cell>
        </row>
        <row r="479">
          <cell r="C479" t="str">
            <v>NON COD</v>
          </cell>
        </row>
        <row r="480">
          <cell r="C480" t="str">
            <v>NON COD</v>
          </cell>
        </row>
        <row r="481">
          <cell r="C481" t="str">
            <v>NON COD</v>
          </cell>
        </row>
        <row r="482">
          <cell r="C482" t="str">
            <v>NON COD</v>
          </cell>
        </row>
        <row r="483">
          <cell r="C483" t="str">
            <v>NON COD</v>
          </cell>
        </row>
        <row r="484">
          <cell r="C484" t="str">
            <v>NON COD</v>
          </cell>
        </row>
        <row r="485">
          <cell r="C485" t="str">
            <v>NON COD</v>
          </cell>
        </row>
        <row r="486">
          <cell r="C486" t="str">
            <v>NON COD</v>
          </cell>
        </row>
        <row r="487">
          <cell r="C487" t="str">
            <v>NON COD</v>
          </cell>
        </row>
        <row r="488">
          <cell r="C488" t="str">
            <v>NON COD</v>
          </cell>
        </row>
        <row r="489">
          <cell r="C489" t="str">
            <v>NON COD</v>
          </cell>
        </row>
        <row r="490">
          <cell r="C490" t="str">
            <v>NON COD</v>
          </cell>
        </row>
        <row r="491">
          <cell r="C491" t="str">
            <v>NON COD</v>
          </cell>
        </row>
        <row r="492">
          <cell r="C492" t="str">
            <v>NON COD</v>
          </cell>
        </row>
        <row r="493">
          <cell r="C493" t="str">
            <v>NON COD</v>
          </cell>
        </row>
        <row r="494">
          <cell r="C494" t="str">
            <v>NON COD</v>
          </cell>
        </row>
        <row r="495">
          <cell r="C495" t="str">
            <v>NON COD</v>
          </cell>
        </row>
        <row r="496">
          <cell r="C496" t="str">
            <v>NON COD</v>
          </cell>
        </row>
        <row r="497">
          <cell r="C497" t="str">
            <v>NON COD</v>
          </cell>
        </row>
        <row r="498">
          <cell r="C498" t="str">
            <v>NON COD</v>
          </cell>
        </row>
        <row r="499">
          <cell r="C499" t="str">
            <v>NON COD</v>
          </cell>
        </row>
        <row r="500">
          <cell r="C500" t="str">
            <v>NON COD</v>
          </cell>
        </row>
        <row r="501">
          <cell r="C501" t="str">
            <v>NON COD</v>
          </cell>
        </row>
        <row r="502">
          <cell r="C502" t="str">
            <v>NON COD</v>
          </cell>
        </row>
        <row r="503">
          <cell r="C503" t="str">
            <v>NON COD</v>
          </cell>
        </row>
        <row r="504">
          <cell r="C504" t="str">
            <v>NON COD</v>
          </cell>
        </row>
        <row r="505">
          <cell r="C505" t="str">
            <v>NON COD</v>
          </cell>
        </row>
        <row r="506">
          <cell r="C506" t="str">
            <v>NON COD</v>
          </cell>
        </row>
        <row r="507">
          <cell r="C507" t="str">
            <v>NON COD</v>
          </cell>
        </row>
        <row r="508">
          <cell r="C508" t="str">
            <v>NON COD</v>
          </cell>
        </row>
        <row r="509">
          <cell r="C509" t="str">
            <v>NON COD</v>
          </cell>
        </row>
        <row r="510">
          <cell r="C510" t="str">
            <v>NON COD</v>
          </cell>
        </row>
        <row r="511">
          <cell r="C511" t="str">
            <v>NON COD</v>
          </cell>
        </row>
        <row r="512">
          <cell r="C512" t="str">
            <v>NON COD</v>
          </cell>
        </row>
        <row r="513">
          <cell r="C513" t="str">
            <v>NON COD</v>
          </cell>
        </row>
        <row r="514">
          <cell r="C514" t="str">
            <v>NON COD</v>
          </cell>
        </row>
        <row r="515">
          <cell r="C515" t="str">
            <v>NON COD</v>
          </cell>
        </row>
        <row r="516">
          <cell r="C516" t="str">
            <v>NON COD</v>
          </cell>
        </row>
        <row r="517">
          <cell r="C517" t="str">
            <v>NON COD</v>
          </cell>
        </row>
        <row r="518">
          <cell r="C518" t="str">
            <v>NON COD</v>
          </cell>
        </row>
        <row r="519">
          <cell r="C519" t="str">
            <v>NON COD</v>
          </cell>
        </row>
        <row r="520">
          <cell r="C520" t="str">
            <v>NON COD</v>
          </cell>
        </row>
        <row r="521">
          <cell r="C521" t="str">
            <v>NON COD</v>
          </cell>
        </row>
        <row r="522">
          <cell r="C522" t="str">
            <v>NON COD</v>
          </cell>
        </row>
        <row r="523">
          <cell r="C523" t="str">
            <v>NON COD</v>
          </cell>
        </row>
        <row r="524">
          <cell r="C524" t="str">
            <v>NON COD</v>
          </cell>
        </row>
        <row r="525">
          <cell r="C525" t="str">
            <v>NON COD</v>
          </cell>
        </row>
        <row r="526">
          <cell r="C526" t="str">
            <v>NON COD</v>
          </cell>
        </row>
        <row r="527">
          <cell r="C527" t="str">
            <v>NON COD</v>
          </cell>
        </row>
        <row r="528">
          <cell r="C528" t="str">
            <v>NON COD</v>
          </cell>
        </row>
        <row r="529">
          <cell r="C529" t="str">
            <v>NON COD</v>
          </cell>
        </row>
        <row r="530">
          <cell r="C530" t="str">
            <v>NON COD</v>
          </cell>
        </row>
        <row r="531">
          <cell r="C531" t="str">
            <v>NON COD</v>
          </cell>
        </row>
        <row r="532">
          <cell r="C532" t="str">
            <v>NON COD</v>
          </cell>
        </row>
        <row r="533">
          <cell r="C533" t="str">
            <v>NON COD</v>
          </cell>
        </row>
        <row r="534">
          <cell r="C534" t="str">
            <v>NON COD</v>
          </cell>
        </row>
        <row r="535">
          <cell r="C535" t="str">
            <v>NON COD</v>
          </cell>
        </row>
        <row r="536">
          <cell r="C536" t="str">
            <v>NON COD</v>
          </cell>
        </row>
        <row r="537">
          <cell r="C537" t="str">
            <v>NON COD</v>
          </cell>
        </row>
        <row r="538">
          <cell r="C538" t="str">
            <v>NON COD</v>
          </cell>
        </row>
        <row r="539">
          <cell r="C539" t="str">
            <v>NON COD</v>
          </cell>
        </row>
        <row r="540">
          <cell r="C540" t="str">
            <v>NON COD</v>
          </cell>
        </row>
        <row r="541">
          <cell r="C541" t="str">
            <v>NON COD</v>
          </cell>
        </row>
        <row r="542">
          <cell r="C542" t="str">
            <v>NON COD</v>
          </cell>
        </row>
        <row r="543">
          <cell r="C543" t="str">
            <v>NON COD</v>
          </cell>
        </row>
        <row r="544">
          <cell r="C544" t="str">
            <v>NON COD</v>
          </cell>
        </row>
        <row r="545">
          <cell r="C545" t="str">
            <v>NON COD</v>
          </cell>
        </row>
        <row r="546">
          <cell r="C546" t="str">
            <v>NON COD</v>
          </cell>
        </row>
        <row r="547">
          <cell r="C547" t="str">
            <v>NON COD</v>
          </cell>
        </row>
        <row r="548">
          <cell r="C548" t="str">
            <v>NON COD</v>
          </cell>
        </row>
        <row r="549">
          <cell r="C549" t="str">
            <v>NON COD</v>
          </cell>
        </row>
        <row r="550">
          <cell r="C550" t="str">
            <v>NON COD</v>
          </cell>
        </row>
        <row r="551">
          <cell r="C551" t="str">
            <v>NON COD</v>
          </cell>
        </row>
        <row r="552">
          <cell r="C552" t="str">
            <v>NON COD</v>
          </cell>
        </row>
        <row r="553">
          <cell r="C553" t="str">
            <v>NON COD</v>
          </cell>
        </row>
        <row r="554">
          <cell r="C554" t="str">
            <v>NON COD</v>
          </cell>
        </row>
        <row r="555">
          <cell r="C555" t="str">
            <v>NON COD</v>
          </cell>
        </row>
        <row r="556">
          <cell r="C556" t="str">
            <v>NON COD</v>
          </cell>
        </row>
        <row r="557">
          <cell r="C557" t="str">
            <v>NON COD</v>
          </cell>
        </row>
        <row r="558">
          <cell r="C558" t="str">
            <v>NON COD</v>
          </cell>
        </row>
        <row r="559">
          <cell r="C559" t="str">
            <v>NON COD</v>
          </cell>
        </row>
        <row r="560">
          <cell r="C560" t="str">
            <v>NON COD</v>
          </cell>
        </row>
        <row r="561">
          <cell r="C561" t="str">
            <v>NON COD</v>
          </cell>
        </row>
        <row r="562">
          <cell r="C562" t="str">
            <v>NON COD</v>
          </cell>
        </row>
        <row r="563">
          <cell r="C563" t="str">
            <v>NON COD</v>
          </cell>
        </row>
        <row r="564">
          <cell r="C564" t="str">
            <v>NON COD</v>
          </cell>
        </row>
        <row r="565">
          <cell r="C565" t="str">
            <v>NON COD</v>
          </cell>
        </row>
        <row r="566">
          <cell r="C566" t="str">
            <v>NON COD</v>
          </cell>
        </row>
        <row r="567">
          <cell r="C567" t="str">
            <v>NON COD</v>
          </cell>
        </row>
        <row r="568">
          <cell r="C568" t="str">
            <v>NON COD</v>
          </cell>
        </row>
        <row r="569">
          <cell r="C569" t="str">
            <v>NON COD</v>
          </cell>
        </row>
        <row r="570">
          <cell r="C570" t="str">
            <v>NON COD</v>
          </cell>
        </row>
        <row r="571">
          <cell r="C571" t="str">
            <v>NON COD</v>
          </cell>
        </row>
        <row r="572">
          <cell r="C572" t="str">
            <v>NON COD</v>
          </cell>
        </row>
        <row r="573">
          <cell r="C573" t="str">
            <v>NON COD</v>
          </cell>
        </row>
        <row r="574">
          <cell r="C574" t="str">
            <v>NON COD</v>
          </cell>
        </row>
        <row r="575">
          <cell r="C575" t="str">
            <v>NON COD</v>
          </cell>
        </row>
        <row r="576">
          <cell r="C576" t="str">
            <v>NON COD</v>
          </cell>
        </row>
        <row r="577">
          <cell r="C577" t="str">
            <v>NON COD</v>
          </cell>
        </row>
        <row r="578">
          <cell r="C578" t="str">
            <v>NON COD</v>
          </cell>
        </row>
        <row r="579">
          <cell r="C579" t="str">
            <v>NON COD</v>
          </cell>
        </row>
        <row r="580">
          <cell r="C580" t="str">
            <v>NON COD</v>
          </cell>
        </row>
        <row r="581">
          <cell r="C581" t="str">
            <v>NON COD</v>
          </cell>
        </row>
        <row r="582">
          <cell r="C582" t="str">
            <v>NON COD</v>
          </cell>
        </row>
        <row r="583">
          <cell r="C583" t="str">
            <v>NON COD</v>
          </cell>
        </row>
        <row r="584">
          <cell r="C584" t="str">
            <v>NON COD</v>
          </cell>
        </row>
        <row r="585">
          <cell r="C585" t="str">
            <v>NON COD</v>
          </cell>
        </row>
        <row r="586">
          <cell r="C586" t="str">
            <v>NON COD</v>
          </cell>
        </row>
        <row r="587">
          <cell r="C587" t="str">
            <v>NON COD</v>
          </cell>
        </row>
        <row r="588">
          <cell r="C588" t="str">
            <v>NON COD</v>
          </cell>
        </row>
        <row r="589">
          <cell r="C589" t="str">
            <v>NON COD</v>
          </cell>
        </row>
        <row r="590">
          <cell r="C590" t="str">
            <v>NON COD</v>
          </cell>
        </row>
        <row r="591">
          <cell r="C591" t="str">
            <v>NON COD</v>
          </cell>
        </row>
        <row r="592">
          <cell r="C592" t="str">
            <v>NON COD</v>
          </cell>
        </row>
        <row r="593">
          <cell r="C593" t="str">
            <v>NON COD</v>
          </cell>
        </row>
        <row r="594">
          <cell r="C594" t="str">
            <v>NON COD</v>
          </cell>
        </row>
        <row r="595">
          <cell r="C595" t="str">
            <v>NON COD</v>
          </cell>
        </row>
        <row r="596">
          <cell r="C596" t="str">
            <v>NON COD</v>
          </cell>
        </row>
        <row r="597">
          <cell r="C597" t="str">
            <v>NON COD</v>
          </cell>
        </row>
        <row r="598">
          <cell r="C598" t="str">
            <v>NON COD</v>
          </cell>
        </row>
        <row r="599">
          <cell r="C599" t="str">
            <v>NON COD</v>
          </cell>
        </row>
        <row r="600">
          <cell r="C600" t="str">
            <v>NON COD</v>
          </cell>
        </row>
        <row r="601">
          <cell r="C601" t="str">
            <v>NON COD</v>
          </cell>
        </row>
        <row r="602">
          <cell r="C602" t="str">
            <v>NON COD</v>
          </cell>
        </row>
        <row r="603">
          <cell r="C603" t="str">
            <v>NON COD</v>
          </cell>
        </row>
        <row r="604">
          <cell r="C604" t="str">
            <v>NON COD</v>
          </cell>
        </row>
        <row r="605">
          <cell r="C605" t="str">
            <v>NON COD</v>
          </cell>
        </row>
        <row r="606">
          <cell r="C606" t="str">
            <v>NON COD</v>
          </cell>
        </row>
        <row r="607">
          <cell r="C607" t="str">
            <v>NON COD</v>
          </cell>
        </row>
        <row r="608">
          <cell r="C608" t="str">
            <v>NON COD</v>
          </cell>
        </row>
        <row r="609">
          <cell r="C609" t="str">
            <v>NON COD</v>
          </cell>
        </row>
        <row r="610">
          <cell r="C610" t="str">
            <v>NON COD</v>
          </cell>
        </row>
        <row r="611">
          <cell r="C611" t="str">
            <v>NON COD</v>
          </cell>
        </row>
        <row r="612">
          <cell r="C612" t="str">
            <v>NON COD</v>
          </cell>
        </row>
        <row r="613">
          <cell r="C613" t="str">
            <v>NON COD</v>
          </cell>
        </row>
        <row r="614">
          <cell r="C614" t="str">
            <v>NON COD</v>
          </cell>
        </row>
        <row r="615">
          <cell r="C615" t="str">
            <v>NON COD</v>
          </cell>
        </row>
        <row r="616">
          <cell r="C616" t="str">
            <v>NON COD</v>
          </cell>
        </row>
        <row r="617">
          <cell r="C617" t="str">
            <v>NON COD</v>
          </cell>
        </row>
        <row r="618">
          <cell r="C618" t="str">
            <v>NON COD</v>
          </cell>
        </row>
        <row r="619">
          <cell r="C619" t="str">
            <v>NON COD</v>
          </cell>
        </row>
        <row r="620">
          <cell r="C620" t="str">
            <v>NON COD</v>
          </cell>
        </row>
        <row r="621">
          <cell r="C621" t="str">
            <v>NON COD</v>
          </cell>
        </row>
        <row r="622">
          <cell r="C622" t="str">
            <v>NON COD</v>
          </cell>
        </row>
        <row r="623">
          <cell r="C623" t="str">
            <v>NON COD</v>
          </cell>
        </row>
        <row r="624">
          <cell r="C624" t="str">
            <v>NON COD</v>
          </cell>
        </row>
        <row r="625">
          <cell r="C625" t="str">
            <v>NON COD</v>
          </cell>
        </row>
        <row r="626">
          <cell r="C626" t="str">
            <v>NON COD</v>
          </cell>
        </row>
        <row r="627">
          <cell r="C627" t="str">
            <v>NON COD</v>
          </cell>
        </row>
        <row r="628">
          <cell r="C628" t="str">
            <v>NON COD</v>
          </cell>
        </row>
        <row r="629">
          <cell r="C629" t="str">
            <v>NON COD</v>
          </cell>
        </row>
        <row r="630">
          <cell r="C630" t="str">
            <v>NON COD</v>
          </cell>
        </row>
        <row r="631">
          <cell r="C631" t="str">
            <v>NON COD</v>
          </cell>
        </row>
        <row r="632">
          <cell r="C632" t="str">
            <v>NON COD</v>
          </cell>
        </row>
        <row r="633">
          <cell r="C633" t="str">
            <v>NON COD</v>
          </cell>
        </row>
        <row r="634">
          <cell r="C634" t="str">
            <v>NON COD</v>
          </cell>
        </row>
        <row r="635">
          <cell r="C635" t="str">
            <v>NON COD</v>
          </cell>
        </row>
        <row r="636">
          <cell r="C636" t="str">
            <v>NON COD</v>
          </cell>
        </row>
        <row r="637">
          <cell r="C637" t="str">
            <v>NON COD</v>
          </cell>
        </row>
        <row r="638">
          <cell r="C638" t="str">
            <v>NON COD</v>
          </cell>
        </row>
        <row r="639">
          <cell r="C639" t="str">
            <v>NON COD</v>
          </cell>
        </row>
        <row r="640">
          <cell r="C640" t="str">
            <v>NON COD</v>
          </cell>
        </row>
        <row r="641">
          <cell r="C641" t="str">
            <v>NON COD</v>
          </cell>
        </row>
        <row r="642">
          <cell r="C642" t="str">
            <v>NON COD</v>
          </cell>
        </row>
        <row r="643">
          <cell r="C643" t="str">
            <v>NON COD</v>
          </cell>
        </row>
        <row r="644">
          <cell r="C644" t="str">
            <v>NON COD</v>
          </cell>
        </row>
        <row r="645">
          <cell r="C645" t="str">
            <v>NON COD</v>
          </cell>
        </row>
        <row r="646">
          <cell r="C646" t="str">
            <v>NON COD</v>
          </cell>
        </row>
        <row r="647">
          <cell r="C647" t="str">
            <v>NON COD</v>
          </cell>
        </row>
        <row r="648">
          <cell r="C648" t="str">
            <v>NON COD</v>
          </cell>
        </row>
        <row r="649">
          <cell r="C649" t="str">
            <v>NON COD</v>
          </cell>
        </row>
        <row r="650">
          <cell r="C650" t="str">
            <v>NON COD</v>
          </cell>
        </row>
        <row r="651">
          <cell r="C651" t="str">
            <v>NON COD</v>
          </cell>
        </row>
        <row r="652">
          <cell r="C652" t="str">
            <v>NON COD</v>
          </cell>
        </row>
        <row r="653">
          <cell r="C653" t="str">
            <v>NON COD</v>
          </cell>
        </row>
        <row r="654">
          <cell r="C654" t="str">
            <v>NON COD</v>
          </cell>
        </row>
        <row r="655">
          <cell r="C655" t="str">
            <v>NON COD</v>
          </cell>
        </row>
        <row r="656">
          <cell r="C656" t="str">
            <v>NON COD</v>
          </cell>
        </row>
        <row r="657">
          <cell r="C657" t="str">
            <v>NON COD</v>
          </cell>
        </row>
        <row r="658">
          <cell r="C658" t="str">
            <v>NON COD</v>
          </cell>
        </row>
        <row r="659">
          <cell r="C659" t="str">
            <v>NON COD</v>
          </cell>
        </row>
        <row r="660">
          <cell r="C660" t="str">
            <v>NON COD</v>
          </cell>
        </row>
        <row r="661">
          <cell r="C661" t="str">
            <v>NON COD</v>
          </cell>
        </row>
        <row r="662">
          <cell r="C662" t="str">
            <v>NON COD</v>
          </cell>
        </row>
        <row r="663">
          <cell r="C663" t="str">
            <v>NON COD</v>
          </cell>
        </row>
        <row r="664">
          <cell r="C664" t="str">
            <v>NON COD</v>
          </cell>
        </row>
        <row r="665">
          <cell r="C665" t="str">
            <v>NON COD</v>
          </cell>
        </row>
        <row r="666">
          <cell r="C666" t="str">
            <v>NON COD</v>
          </cell>
        </row>
        <row r="667">
          <cell r="C667" t="str">
            <v>NON COD</v>
          </cell>
        </row>
        <row r="668">
          <cell r="C668" t="str">
            <v>NON COD</v>
          </cell>
        </row>
        <row r="669">
          <cell r="C669" t="str">
            <v>NON COD</v>
          </cell>
        </row>
        <row r="670">
          <cell r="C670" t="str">
            <v>NON COD</v>
          </cell>
        </row>
        <row r="671">
          <cell r="C671" t="str">
            <v>NON COD</v>
          </cell>
        </row>
        <row r="672">
          <cell r="C672" t="str">
            <v>NON COD</v>
          </cell>
        </row>
        <row r="673">
          <cell r="C673" t="str">
            <v>NON COD</v>
          </cell>
        </row>
        <row r="674">
          <cell r="C674" t="str">
            <v>NON COD</v>
          </cell>
        </row>
        <row r="675">
          <cell r="C675" t="str">
            <v>NON COD</v>
          </cell>
        </row>
        <row r="676">
          <cell r="C676" t="str">
            <v>NON COD</v>
          </cell>
        </row>
        <row r="677">
          <cell r="C677" t="str">
            <v>NON COD</v>
          </cell>
        </row>
        <row r="678">
          <cell r="C678" t="str">
            <v>NON COD</v>
          </cell>
        </row>
        <row r="679">
          <cell r="C679" t="str">
            <v>NON COD</v>
          </cell>
        </row>
        <row r="680">
          <cell r="C680" t="str">
            <v>NON COD</v>
          </cell>
        </row>
        <row r="681">
          <cell r="C681" t="str">
            <v>NON COD</v>
          </cell>
        </row>
        <row r="682">
          <cell r="C682" t="str">
            <v>NON COD</v>
          </cell>
        </row>
        <row r="683">
          <cell r="C683" t="str">
            <v>NON COD</v>
          </cell>
        </row>
        <row r="684">
          <cell r="C684" t="str">
            <v>NON COD</v>
          </cell>
        </row>
        <row r="685">
          <cell r="C685" t="str">
            <v>NON COD</v>
          </cell>
        </row>
        <row r="686">
          <cell r="C686" t="str">
            <v>NON COD</v>
          </cell>
        </row>
        <row r="687">
          <cell r="C687" t="str">
            <v>NON COD</v>
          </cell>
        </row>
        <row r="688">
          <cell r="C688" t="str">
            <v>NON COD</v>
          </cell>
        </row>
        <row r="689">
          <cell r="C689" t="str">
            <v>NON COD</v>
          </cell>
        </row>
        <row r="690">
          <cell r="C690" t="str">
            <v>NON COD</v>
          </cell>
        </row>
        <row r="691">
          <cell r="C691" t="str">
            <v>NON COD</v>
          </cell>
        </row>
        <row r="692">
          <cell r="C692" t="str">
            <v>NON COD</v>
          </cell>
        </row>
        <row r="693">
          <cell r="C693" t="str">
            <v>NON COD</v>
          </cell>
        </row>
        <row r="694">
          <cell r="C694" t="str">
            <v>NON COD</v>
          </cell>
        </row>
        <row r="695">
          <cell r="C695" t="str">
            <v>NON COD</v>
          </cell>
        </row>
        <row r="696">
          <cell r="C696" t="str">
            <v>NON COD</v>
          </cell>
        </row>
        <row r="697">
          <cell r="C697" t="str">
            <v>NON COD</v>
          </cell>
        </row>
        <row r="698">
          <cell r="C698" t="str">
            <v>NON COD</v>
          </cell>
        </row>
        <row r="699">
          <cell r="C699" t="str">
            <v>NON COD</v>
          </cell>
        </row>
        <row r="700">
          <cell r="C700" t="str">
            <v>NON COD</v>
          </cell>
        </row>
        <row r="701">
          <cell r="C701" t="str">
            <v>NON COD</v>
          </cell>
        </row>
        <row r="702">
          <cell r="C702" t="str">
            <v>NON COD</v>
          </cell>
        </row>
        <row r="703">
          <cell r="C703" t="str">
            <v>NON COD</v>
          </cell>
        </row>
        <row r="704">
          <cell r="C704" t="str">
            <v>NON COD</v>
          </cell>
        </row>
        <row r="705">
          <cell r="C705" t="str">
            <v>NON COD</v>
          </cell>
        </row>
        <row r="706">
          <cell r="C706" t="str">
            <v>NON COD</v>
          </cell>
        </row>
        <row r="707">
          <cell r="C707" t="str">
            <v>NON COD</v>
          </cell>
        </row>
        <row r="708">
          <cell r="C708" t="str">
            <v>NON COD</v>
          </cell>
        </row>
        <row r="709">
          <cell r="C709" t="str">
            <v>NON COD</v>
          </cell>
        </row>
        <row r="710">
          <cell r="C710" t="str">
            <v>NON COD</v>
          </cell>
        </row>
        <row r="711">
          <cell r="C711" t="str">
            <v>NON COD</v>
          </cell>
        </row>
        <row r="712">
          <cell r="C712" t="str">
            <v>NON COD</v>
          </cell>
        </row>
        <row r="713">
          <cell r="C713" t="str">
            <v>NON COD</v>
          </cell>
        </row>
        <row r="714">
          <cell r="C714" t="str">
            <v>NON COD</v>
          </cell>
        </row>
        <row r="715">
          <cell r="C715" t="str">
            <v>NON COD</v>
          </cell>
        </row>
        <row r="716">
          <cell r="C716" t="str">
            <v>NON COD</v>
          </cell>
        </row>
        <row r="717">
          <cell r="C717" t="str">
            <v>NON COD</v>
          </cell>
        </row>
        <row r="718">
          <cell r="C718" t="str">
            <v>NON COD</v>
          </cell>
        </row>
        <row r="719">
          <cell r="C719" t="str">
            <v>NON COD</v>
          </cell>
        </row>
        <row r="720">
          <cell r="C720" t="str">
            <v>NON COD</v>
          </cell>
        </row>
        <row r="721">
          <cell r="C721" t="str">
            <v>NON COD</v>
          </cell>
        </row>
        <row r="722">
          <cell r="C722" t="str">
            <v>NON COD</v>
          </cell>
        </row>
        <row r="723">
          <cell r="C723" t="str">
            <v>NON COD</v>
          </cell>
        </row>
        <row r="724">
          <cell r="C724" t="str">
            <v>NON COD</v>
          </cell>
        </row>
        <row r="725">
          <cell r="C725" t="str">
            <v>NON COD</v>
          </cell>
        </row>
        <row r="726">
          <cell r="C726" t="str">
            <v>NON COD</v>
          </cell>
        </row>
        <row r="727">
          <cell r="C727" t="str">
            <v>NON COD</v>
          </cell>
        </row>
        <row r="728">
          <cell r="C728" t="str">
            <v>NON COD</v>
          </cell>
        </row>
        <row r="729">
          <cell r="C729" t="str">
            <v>NON COD</v>
          </cell>
        </row>
        <row r="730">
          <cell r="C730" t="str">
            <v>NON COD</v>
          </cell>
        </row>
        <row r="731">
          <cell r="C731" t="str">
            <v>NON COD</v>
          </cell>
        </row>
        <row r="732">
          <cell r="C732" t="str">
            <v>NON COD</v>
          </cell>
        </row>
        <row r="733">
          <cell r="C733" t="str">
            <v>NON COD</v>
          </cell>
        </row>
        <row r="734">
          <cell r="C734" t="str">
            <v>NON COD</v>
          </cell>
        </row>
        <row r="735">
          <cell r="C735" t="str">
            <v>NON COD</v>
          </cell>
        </row>
        <row r="736">
          <cell r="C736" t="str">
            <v>NON COD</v>
          </cell>
        </row>
        <row r="737">
          <cell r="C737" t="str">
            <v>NON COD</v>
          </cell>
        </row>
        <row r="738">
          <cell r="C738" t="str">
            <v>NON COD</v>
          </cell>
        </row>
        <row r="739">
          <cell r="C739" t="str">
            <v>NON COD</v>
          </cell>
        </row>
        <row r="740">
          <cell r="C740" t="str">
            <v>NON COD</v>
          </cell>
        </row>
        <row r="741">
          <cell r="C741" t="str">
            <v>NON COD</v>
          </cell>
        </row>
        <row r="742">
          <cell r="C742" t="str">
            <v>NON COD</v>
          </cell>
        </row>
        <row r="743">
          <cell r="C743" t="str">
            <v>NON COD</v>
          </cell>
        </row>
        <row r="744">
          <cell r="C744" t="str">
            <v>NON COD</v>
          </cell>
        </row>
        <row r="745">
          <cell r="C745" t="str">
            <v>NON COD</v>
          </cell>
        </row>
        <row r="746">
          <cell r="C746" t="str">
            <v>NON COD</v>
          </cell>
        </row>
        <row r="747">
          <cell r="C747" t="str">
            <v>NON COD</v>
          </cell>
        </row>
        <row r="748">
          <cell r="C748" t="str">
            <v>NON COD</v>
          </cell>
        </row>
        <row r="749">
          <cell r="C749" t="str">
            <v>NON COD</v>
          </cell>
        </row>
        <row r="750">
          <cell r="C750" t="str">
            <v>NON COD</v>
          </cell>
        </row>
        <row r="751">
          <cell r="C751" t="str">
            <v>NON COD</v>
          </cell>
        </row>
        <row r="752">
          <cell r="C752" t="str">
            <v>NON COD</v>
          </cell>
        </row>
        <row r="753">
          <cell r="C753" t="str">
            <v>NON COD</v>
          </cell>
        </row>
        <row r="754">
          <cell r="C754" t="str">
            <v>NON COD</v>
          </cell>
        </row>
        <row r="755">
          <cell r="C755" t="str">
            <v>NON COD</v>
          </cell>
        </row>
        <row r="756">
          <cell r="C756" t="str">
            <v>NON COD</v>
          </cell>
        </row>
        <row r="757">
          <cell r="C757" t="str">
            <v>NON COD</v>
          </cell>
        </row>
        <row r="758">
          <cell r="C758" t="str">
            <v>NON COD</v>
          </cell>
        </row>
        <row r="759">
          <cell r="C759" t="str">
            <v>NON COD</v>
          </cell>
        </row>
        <row r="760">
          <cell r="C760" t="str">
            <v>NON COD</v>
          </cell>
        </row>
        <row r="761">
          <cell r="C761" t="str">
            <v>NON COD</v>
          </cell>
        </row>
        <row r="762">
          <cell r="C762" t="str">
            <v>NON COD</v>
          </cell>
        </row>
        <row r="763">
          <cell r="C763" t="str">
            <v>NON COD</v>
          </cell>
        </row>
        <row r="764">
          <cell r="C764" t="str">
            <v>NON COD</v>
          </cell>
        </row>
        <row r="765">
          <cell r="C765" t="str">
            <v>NON COD</v>
          </cell>
        </row>
        <row r="766">
          <cell r="C766" t="str">
            <v>NON COD</v>
          </cell>
        </row>
        <row r="767">
          <cell r="C767" t="str">
            <v>NON COD</v>
          </cell>
        </row>
        <row r="768">
          <cell r="C768" t="str">
            <v>NON COD</v>
          </cell>
        </row>
        <row r="769">
          <cell r="C769" t="str">
            <v>NON COD</v>
          </cell>
        </row>
        <row r="770">
          <cell r="C770" t="str">
            <v>NON COD</v>
          </cell>
        </row>
        <row r="771">
          <cell r="C771" t="str">
            <v>NON COD</v>
          </cell>
        </row>
        <row r="772">
          <cell r="C772" t="str">
            <v>NON COD</v>
          </cell>
        </row>
        <row r="773">
          <cell r="C773" t="str">
            <v>NON COD</v>
          </cell>
        </row>
        <row r="774">
          <cell r="C774" t="str">
            <v>NON COD</v>
          </cell>
        </row>
        <row r="775">
          <cell r="C775" t="str">
            <v>NON COD</v>
          </cell>
        </row>
        <row r="776">
          <cell r="C776" t="str">
            <v>NON COD</v>
          </cell>
        </row>
        <row r="777">
          <cell r="C777" t="str">
            <v>NON COD</v>
          </cell>
        </row>
        <row r="778">
          <cell r="C778" t="str">
            <v>NON COD</v>
          </cell>
        </row>
        <row r="779">
          <cell r="C779" t="str">
            <v>NON COD</v>
          </cell>
        </row>
        <row r="780">
          <cell r="C780" t="str">
            <v>NON COD</v>
          </cell>
        </row>
        <row r="781">
          <cell r="C781" t="str">
            <v>NON COD</v>
          </cell>
        </row>
        <row r="782">
          <cell r="C782" t="str">
            <v>NON COD</v>
          </cell>
        </row>
        <row r="783">
          <cell r="C783" t="str">
            <v>NON COD</v>
          </cell>
        </row>
        <row r="784">
          <cell r="C784" t="str">
            <v>NON COD</v>
          </cell>
        </row>
        <row r="785">
          <cell r="C785" t="str">
            <v>NON COD</v>
          </cell>
        </row>
        <row r="786">
          <cell r="C786" t="str">
            <v>NON COD</v>
          </cell>
        </row>
        <row r="787">
          <cell r="C787" t="str">
            <v>NON COD</v>
          </cell>
        </row>
        <row r="788">
          <cell r="C788" t="str">
            <v>NON COD</v>
          </cell>
        </row>
        <row r="789">
          <cell r="C789" t="str">
            <v>NON COD</v>
          </cell>
        </row>
        <row r="790">
          <cell r="C790" t="str">
            <v>NON COD</v>
          </cell>
        </row>
        <row r="791">
          <cell r="C791" t="str">
            <v>NON COD</v>
          </cell>
        </row>
        <row r="792">
          <cell r="C792" t="str">
            <v>NON COD</v>
          </cell>
        </row>
        <row r="793">
          <cell r="C793" t="str">
            <v>NON COD</v>
          </cell>
        </row>
        <row r="794">
          <cell r="C794" t="str">
            <v>NON COD</v>
          </cell>
        </row>
        <row r="795">
          <cell r="C795" t="str">
            <v>NON COD</v>
          </cell>
        </row>
        <row r="796">
          <cell r="C796" t="str">
            <v>NON COD</v>
          </cell>
        </row>
        <row r="797">
          <cell r="C797" t="str">
            <v>NON COD</v>
          </cell>
        </row>
        <row r="798">
          <cell r="C798" t="str">
            <v>NON COD</v>
          </cell>
        </row>
        <row r="799">
          <cell r="C799" t="str">
            <v>NON COD</v>
          </cell>
        </row>
        <row r="800">
          <cell r="C800" t="str">
            <v>NON COD</v>
          </cell>
        </row>
        <row r="801">
          <cell r="C801" t="str">
            <v>NON COD</v>
          </cell>
        </row>
        <row r="802">
          <cell r="C802" t="str">
            <v>NON COD</v>
          </cell>
        </row>
        <row r="803">
          <cell r="C803" t="str">
            <v>NON COD</v>
          </cell>
        </row>
        <row r="804">
          <cell r="C804" t="str">
            <v>NON COD</v>
          </cell>
        </row>
        <row r="805">
          <cell r="C805" t="str">
            <v>NON COD</v>
          </cell>
        </row>
        <row r="806">
          <cell r="C806" t="str">
            <v>NON COD</v>
          </cell>
        </row>
        <row r="807">
          <cell r="C807" t="str">
            <v>NON COD</v>
          </cell>
        </row>
        <row r="808">
          <cell r="C808" t="str">
            <v>NON COD</v>
          </cell>
        </row>
        <row r="809">
          <cell r="C809" t="str">
            <v>NON COD</v>
          </cell>
        </row>
        <row r="810">
          <cell r="C810" t="str">
            <v>NON COD</v>
          </cell>
        </row>
        <row r="811">
          <cell r="C811" t="str">
            <v>NON COD</v>
          </cell>
        </row>
        <row r="812">
          <cell r="C812" t="str">
            <v>NON COD</v>
          </cell>
        </row>
        <row r="813">
          <cell r="C813" t="str">
            <v>NON COD</v>
          </cell>
        </row>
        <row r="814">
          <cell r="C814" t="str">
            <v>NON COD</v>
          </cell>
        </row>
        <row r="815">
          <cell r="C815" t="str">
            <v>NON COD</v>
          </cell>
        </row>
        <row r="816">
          <cell r="C816" t="str">
            <v>NON COD</v>
          </cell>
        </row>
        <row r="817">
          <cell r="C817" t="str">
            <v>NON COD</v>
          </cell>
        </row>
        <row r="818">
          <cell r="C818" t="str">
            <v>NON COD</v>
          </cell>
        </row>
        <row r="819">
          <cell r="C819" t="str">
            <v>NON COD</v>
          </cell>
        </row>
        <row r="820">
          <cell r="C820" t="str">
            <v>NON COD</v>
          </cell>
        </row>
        <row r="821">
          <cell r="C821" t="str">
            <v>NON COD</v>
          </cell>
        </row>
        <row r="822">
          <cell r="C822" t="str">
            <v>NON COD</v>
          </cell>
        </row>
        <row r="823">
          <cell r="C823" t="str">
            <v>NON COD</v>
          </cell>
        </row>
        <row r="824">
          <cell r="C824" t="str">
            <v>NON COD</v>
          </cell>
        </row>
        <row r="825">
          <cell r="C825" t="str">
            <v>NON COD</v>
          </cell>
        </row>
        <row r="826">
          <cell r="C826" t="str">
            <v>NON COD</v>
          </cell>
        </row>
        <row r="827">
          <cell r="C827" t="str">
            <v>NON COD</v>
          </cell>
        </row>
        <row r="828">
          <cell r="C828" t="str">
            <v>NON COD</v>
          </cell>
        </row>
        <row r="829">
          <cell r="C829" t="str">
            <v>NON COD</v>
          </cell>
        </row>
        <row r="830">
          <cell r="C830" t="str">
            <v>NON COD</v>
          </cell>
        </row>
        <row r="831">
          <cell r="C831" t="str">
            <v>NON COD</v>
          </cell>
        </row>
        <row r="832">
          <cell r="C832" t="str">
            <v>NON COD</v>
          </cell>
        </row>
        <row r="833">
          <cell r="C833" t="str">
            <v>NON COD</v>
          </cell>
        </row>
        <row r="834">
          <cell r="C834" t="str">
            <v>NON COD</v>
          </cell>
        </row>
        <row r="835">
          <cell r="C835" t="str">
            <v>NON COD</v>
          </cell>
        </row>
        <row r="836">
          <cell r="C836" t="str">
            <v>NON COD</v>
          </cell>
        </row>
        <row r="837">
          <cell r="C837" t="str">
            <v>NON COD</v>
          </cell>
        </row>
        <row r="838">
          <cell r="C838" t="str">
            <v>NON COD</v>
          </cell>
        </row>
        <row r="839">
          <cell r="C839" t="str">
            <v>NON COD</v>
          </cell>
        </row>
        <row r="840">
          <cell r="C840" t="str">
            <v>NON COD</v>
          </cell>
        </row>
        <row r="841">
          <cell r="C841" t="str">
            <v>NON COD</v>
          </cell>
        </row>
        <row r="842">
          <cell r="C842" t="str">
            <v>NON COD</v>
          </cell>
        </row>
        <row r="843">
          <cell r="C843" t="str">
            <v>NON COD</v>
          </cell>
        </row>
        <row r="844">
          <cell r="C844" t="str">
            <v>NON COD</v>
          </cell>
        </row>
        <row r="845">
          <cell r="C845" t="str">
            <v>NON COD</v>
          </cell>
        </row>
        <row r="846">
          <cell r="C846" t="str">
            <v>NON COD</v>
          </cell>
        </row>
        <row r="847">
          <cell r="C847" t="str">
            <v>NON COD</v>
          </cell>
        </row>
        <row r="848">
          <cell r="C848" t="str">
            <v>NON COD</v>
          </cell>
        </row>
        <row r="849">
          <cell r="C849" t="str">
            <v>NON COD</v>
          </cell>
        </row>
        <row r="850">
          <cell r="C850" t="str">
            <v>NON COD</v>
          </cell>
        </row>
        <row r="851">
          <cell r="C851" t="str">
            <v>NON COD</v>
          </cell>
        </row>
        <row r="852">
          <cell r="C852" t="str">
            <v>NON COD</v>
          </cell>
        </row>
        <row r="853">
          <cell r="C853" t="str">
            <v>NON COD</v>
          </cell>
        </row>
        <row r="854">
          <cell r="C854" t="str">
            <v>NON COD</v>
          </cell>
        </row>
        <row r="855">
          <cell r="C855" t="str">
            <v>NON COD</v>
          </cell>
        </row>
        <row r="856">
          <cell r="C856" t="str">
            <v>NON COD</v>
          </cell>
        </row>
        <row r="857">
          <cell r="C857" t="str">
            <v>NON COD</v>
          </cell>
        </row>
        <row r="858">
          <cell r="C858" t="str">
            <v>NON COD</v>
          </cell>
        </row>
        <row r="859">
          <cell r="C859" t="str">
            <v>NON COD</v>
          </cell>
        </row>
        <row r="860">
          <cell r="C860" t="str">
            <v>NON COD</v>
          </cell>
        </row>
        <row r="861">
          <cell r="C861" t="str">
            <v>NON COD</v>
          </cell>
        </row>
        <row r="862">
          <cell r="C862" t="str">
            <v>NON COD</v>
          </cell>
        </row>
        <row r="863">
          <cell r="C863" t="str">
            <v>NON COD</v>
          </cell>
        </row>
        <row r="864">
          <cell r="C864" t="str">
            <v>NON COD</v>
          </cell>
        </row>
        <row r="865">
          <cell r="C865" t="str">
            <v>NON COD</v>
          </cell>
        </row>
        <row r="866">
          <cell r="C866" t="str">
            <v>NON COD</v>
          </cell>
        </row>
        <row r="867">
          <cell r="C867" t="str">
            <v>NON COD</v>
          </cell>
        </row>
        <row r="868">
          <cell r="C868" t="str">
            <v>NON COD</v>
          </cell>
        </row>
        <row r="869">
          <cell r="C869" t="str">
            <v>NON COD</v>
          </cell>
        </row>
        <row r="870">
          <cell r="C870" t="str">
            <v>NON COD</v>
          </cell>
        </row>
        <row r="871">
          <cell r="C871" t="str">
            <v>NON COD</v>
          </cell>
        </row>
        <row r="872">
          <cell r="C872" t="str">
            <v>NON COD</v>
          </cell>
        </row>
        <row r="873">
          <cell r="C873" t="str">
            <v>NON COD</v>
          </cell>
        </row>
        <row r="874">
          <cell r="C874" t="str">
            <v>NON COD</v>
          </cell>
        </row>
        <row r="875">
          <cell r="C875" t="str">
            <v>NON COD</v>
          </cell>
        </row>
        <row r="876">
          <cell r="C876" t="str">
            <v>NON COD</v>
          </cell>
        </row>
        <row r="877">
          <cell r="C877" t="str">
            <v>NON COD</v>
          </cell>
        </row>
        <row r="878">
          <cell r="C878" t="str">
            <v>NON COD</v>
          </cell>
        </row>
        <row r="879">
          <cell r="C879" t="str">
            <v>NON COD</v>
          </cell>
        </row>
        <row r="880">
          <cell r="C880" t="str">
            <v>NON COD</v>
          </cell>
        </row>
        <row r="881">
          <cell r="C881" t="str">
            <v>NON COD</v>
          </cell>
        </row>
        <row r="882">
          <cell r="C882" t="str">
            <v>NON COD</v>
          </cell>
        </row>
        <row r="883">
          <cell r="C883" t="str">
            <v>NON COD</v>
          </cell>
        </row>
        <row r="884">
          <cell r="C884" t="str">
            <v>NON COD</v>
          </cell>
        </row>
        <row r="885">
          <cell r="C885" t="str">
            <v>NON COD</v>
          </cell>
        </row>
        <row r="886">
          <cell r="C886" t="str">
            <v>NON COD</v>
          </cell>
        </row>
        <row r="887">
          <cell r="C887" t="str">
            <v>NON COD</v>
          </cell>
        </row>
        <row r="888">
          <cell r="C888" t="str">
            <v>NON COD</v>
          </cell>
        </row>
        <row r="889">
          <cell r="C889" t="str">
            <v>NON COD</v>
          </cell>
        </row>
        <row r="890">
          <cell r="C890" t="str">
            <v>NON COD</v>
          </cell>
        </row>
        <row r="891">
          <cell r="C891" t="str">
            <v>NON COD</v>
          </cell>
        </row>
        <row r="892">
          <cell r="C892" t="str">
            <v>NON COD</v>
          </cell>
        </row>
        <row r="893">
          <cell r="C893" t="str">
            <v>NON COD</v>
          </cell>
        </row>
        <row r="894">
          <cell r="C894" t="str">
            <v>NON COD</v>
          </cell>
        </row>
        <row r="895">
          <cell r="C895" t="str">
            <v>NON COD</v>
          </cell>
        </row>
        <row r="896">
          <cell r="C896" t="str">
            <v>NON COD</v>
          </cell>
        </row>
        <row r="897">
          <cell r="C897" t="str">
            <v>NON COD</v>
          </cell>
        </row>
        <row r="898">
          <cell r="C898" t="str">
            <v>NON COD</v>
          </cell>
        </row>
        <row r="899">
          <cell r="C899" t="str">
            <v>NON COD</v>
          </cell>
        </row>
        <row r="900">
          <cell r="C900" t="str">
            <v>NON COD</v>
          </cell>
        </row>
        <row r="901">
          <cell r="C901" t="str">
            <v>NON COD</v>
          </cell>
        </row>
        <row r="902">
          <cell r="C902" t="str">
            <v>NON COD</v>
          </cell>
        </row>
        <row r="903">
          <cell r="C903" t="str">
            <v>NON COD</v>
          </cell>
        </row>
        <row r="904">
          <cell r="C904" t="str">
            <v>NON COD</v>
          </cell>
        </row>
        <row r="905">
          <cell r="C905" t="str">
            <v>NON COD</v>
          </cell>
        </row>
        <row r="906">
          <cell r="C906" t="str">
            <v>NON COD</v>
          </cell>
        </row>
        <row r="907">
          <cell r="C907" t="str">
            <v>NON COD</v>
          </cell>
        </row>
        <row r="908">
          <cell r="C908" t="str">
            <v>NON COD</v>
          </cell>
        </row>
        <row r="909">
          <cell r="C909" t="str">
            <v>NON COD</v>
          </cell>
        </row>
        <row r="910">
          <cell r="C910" t="str">
            <v>NON COD</v>
          </cell>
        </row>
        <row r="911">
          <cell r="C911" t="str">
            <v>NON COD</v>
          </cell>
        </row>
        <row r="912">
          <cell r="C912" t="str">
            <v>NON COD</v>
          </cell>
        </row>
        <row r="913">
          <cell r="C913" t="str">
            <v>NON COD</v>
          </cell>
        </row>
        <row r="914">
          <cell r="C914" t="str">
            <v>NON COD</v>
          </cell>
        </row>
        <row r="915">
          <cell r="C915" t="str">
            <v>NON COD</v>
          </cell>
        </row>
        <row r="916">
          <cell r="C916" t="str">
            <v>NON COD</v>
          </cell>
        </row>
        <row r="917">
          <cell r="C917" t="str">
            <v>NON COD</v>
          </cell>
        </row>
        <row r="918">
          <cell r="C918" t="str">
            <v>NON COD</v>
          </cell>
        </row>
        <row r="919">
          <cell r="C919" t="str">
            <v>NON COD</v>
          </cell>
        </row>
        <row r="920">
          <cell r="C920" t="str">
            <v>NON COD</v>
          </cell>
        </row>
        <row r="921">
          <cell r="C921" t="str">
            <v>NON COD</v>
          </cell>
        </row>
        <row r="922">
          <cell r="C922" t="str">
            <v>NON COD</v>
          </cell>
        </row>
        <row r="923">
          <cell r="C923" t="str">
            <v>NON COD</v>
          </cell>
        </row>
        <row r="924">
          <cell r="C924" t="str">
            <v>NON COD</v>
          </cell>
        </row>
        <row r="925">
          <cell r="C925" t="str">
            <v>NON COD</v>
          </cell>
        </row>
        <row r="926">
          <cell r="C926" t="str">
            <v>NON COD</v>
          </cell>
        </row>
        <row r="927">
          <cell r="C927" t="str">
            <v>NON COD</v>
          </cell>
        </row>
        <row r="928">
          <cell r="C928" t="str">
            <v>NON COD</v>
          </cell>
        </row>
        <row r="929">
          <cell r="C929" t="str">
            <v>NON COD</v>
          </cell>
        </row>
        <row r="930">
          <cell r="C930" t="str">
            <v>NON COD</v>
          </cell>
        </row>
        <row r="931">
          <cell r="C931" t="str">
            <v>NON COD</v>
          </cell>
        </row>
        <row r="932">
          <cell r="C932" t="str">
            <v>NON COD</v>
          </cell>
        </row>
        <row r="933">
          <cell r="C933" t="str">
            <v>NON COD</v>
          </cell>
        </row>
        <row r="934">
          <cell r="C934" t="str">
            <v>NON COD</v>
          </cell>
        </row>
        <row r="935">
          <cell r="C935" t="str">
            <v>NON COD</v>
          </cell>
        </row>
        <row r="936">
          <cell r="C936" t="str">
            <v>NON COD</v>
          </cell>
        </row>
        <row r="937">
          <cell r="C937" t="str">
            <v>NON COD</v>
          </cell>
        </row>
        <row r="938">
          <cell r="C938" t="str">
            <v>NON COD</v>
          </cell>
        </row>
        <row r="939">
          <cell r="C939" t="str">
            <v>NON COD</v>
          </cell>
        </row>
        <row r="940">
          <cell r="C940" t="str">
            <v>NON COD</v>
          </cell>
        </row>
        <row r="941">
          <cell r="C941" t="str">
            <v>NON COD</v>
          </cell>
        </row>
        <row r="942">
          <cell r="C942" t="str">
            <v>NON COD</v>
          </cell>
        </row>
        <row r="943">
          <cell r="C943" t="str">
            <v>NON COD</v>
          </cell>
        </row>
        <row r="944">
          <cell r="C944" t="str">
            <v>NON COD</v>
          </cell>
        </row>
        <row r="945">
          <cell r="C945" t="str">
            <v>NON COD</v>
          </cell>
        </row>
        <row r="946">
          <cell r="C946" t="str">
            <v>NON COD</v>
          </cell>
        </row>
        <row r="947">
          <cell r="C947" t="str">
            <v>NON COD</v>
          </cell>
        </row>
        <row r="948">
          <cell r="C948" t="str">
            <v>NON COD</v>
          </cell>
        </row>
        <row r="949">
          <cell r="C949" t="str">
            <v>NON COD</v>
          </cell>
        </row>
        <row r="950">
          <cell r="C950" t="str">
            <v>NON COD</v>
          </cell>
        </row>
        <row r="951">
          <cell r="C951" t="str">
            <v>NON COD</v>
          </cell>
        </row>
        <row r="952">
          <cell r="C952" t="str">
            <v>NON COD</v>
          </cell>
        </row>
        <row r="953">
          <cell r="C953" t="str">
            <v>NON COD</v>
          </cell>
        </row>
        <row r="954">
          <cell r="C954" t="str">
            <v>NON COD</v>
          </cell>
        </row>
        <row r="955">
          <cell r="C955" t="str">
            <v>NON COD</v>
          </cell>
        </row>
        <row r="956">
          <cell r="C956" t="str">
            <v>NON COD</v>
          </cell>
        </row>
        <row r="957">
          <cell r="C957" t="str">
            <v>NON COD</v>
          </cell>
        </row>
        <row r="958">
          <cell r="C958" t="str">
            <v>NON COD</v>
          </cell>
        </row>
        <row r="959">
          <cell r="C959" t="str">
            <v>NON COD</v>
          </cell>
        </row>
        <row r="960">
          <cell r="C960" t="str">
            <v>NON COD</v>
          </cell>
        </row>
        <row r="961">
          <cell r="C961" t="str">
            <v>NON COD</v>
          </cell>
        </row>
        <row r="962">
          <cell r="C962" t="str">
            <v>NON COD</v>
          </cell>
        </row>
        <row r="963">
          <cell r="C963" t="str">
            <v>NON COD</v>
          </cell>
        </row>
        <row r="964">
          <cell r="C964" t="str">
            <v>NON COD</v>
          </cell>
        </row>
        <row r="965">
          <cell r="C965" t="str">
            <v>NON COD</v>
          </cell>
        </row>
        <row r="966">
          <cell r="C966" t="str">
            <v>NON COD</v>
          </cell>
        </row>
        <row r="967">
          <cell r="C967" t="str">
            <v>NON COD</v>
          </cell>
        </row>
        <row r="968">
          <cell r="C968" t="str">
            <v>NON COD</v>
          </cell>
        </row>
        <row r="969">
          <cell r="C969" t="str">
            <v>NON COD</v>
          </cell>
        </row>
        <row r="970">
          <cell r="C970" t="str">
            <v>NON COD</v>
          </cell>
        </row>
        <row r="971">
          <cell r="C971" t="str">
            <v>NON COD</v>
          </cell>
        </row>
        <row r="972">
          <cell r="C972" t="str">
            <v>NON COD</v>
          </cell>
        </row>
        <row r="973">
          <cell r="C973" t="str">
            <v>NON COD</v>
          </cell>
        </row>
        <row r="974">
          <cell r="C974" t="str">
            <v>NON COD</v>
          </cell>
        </row>
        <row r="975">
          <cell r="C975" t="str">
            <v>NON COD</v>
          </cell>
        </row>
        <row r="976">
          <cell r="C976" t="str">
            <v>NON COD</v>
          </cell>
        </row>
        <row r="977">
          <cell r="C977" t="str">
            <v>NON COD</v>
          </cell>
        </row>
        <row r="978">
          <cell r="C978" t="str">
            <v>NON COD</v>
          </cell>
        </row>
        <row r="979">
          <cell r="C979" t="str">
            <v>NON COD</v>
          </cell>
        </row>
        <row r="980">
          <cell r="C980" t="str">
            <v>NON COD</v>
          </cell>
        </row>
        <row r="981">
          <cell r="C981" t="str">
            <v>NON COD</v>
          </cell>
        </row>
        <row r="982">
          <cell r="C982" t="str">
            <v>NON COD</v>
          </cell>
        </row>
        <row r="983">
          <cell r="C983" t="str">
            <v>NON COD</v>
          </cell>
        </row>
        <row r="984">
          <cell r="C984" t="str">
            <v>NON COD</v>
          </cell>
        </row>
        <row r="985">
          <cell r="C985" t="str">
            <v>NON COD</v>
          </cell>
        </row>
        <row r="986">
          <cell r="C986" t="str">
            <v>NON COD</v>
          </cell>
        </row>
        <row r="987">
          <cell r="C987" t="str">
            <v>NON COD</v>
          </cell>
        </row>
        <row r="988">
          <cell r="C988" t="str">
            <v>NON COD</v>
          </cell>
        </row>
        <row r="989">
          <cell r="C989" t="str">
            <v>NON COD</v>
          </cell>
        </row>
        <row r="990">
          <cell r="C990" t="str">
            <v>NON COD</v>
          </cell>
        </row>
        <row r="991">
          <cell r="C991" t="str">
            <v>NON COD</v>
          </cell>
        </row>
        <row r="992">
          <cell r="C992" t="str">
            <v>NON COD</v>
          </cell>
        </row>
        <row r="993">
          <cell r="C993" t="str">
            <v>NON COD</v>
          </cell>
        </row>
        <row r="994">
          <cell r="C994" t="str">
            <v>NON COD</v>
          </cell>
        </row>
        <row r="995">
          <cell r="C995" t="str">
            <v>NON COD</v>
          </cell>
        </row>
        <row r="996">
          <cell r="C996" t="str">
            <v>NON COD</v>
          </cell>
        </row>
        <row r="997">
          <cell r="C997" t="str">
            <v>NON COD</v>
          </cell>
        </row>
        <row r="998">
          <cell r="C998" t="str">
            <v>NON COD</v>
          </cell>
        </row>
        <row r="999">
          <cell r="C999" t="str">
            <v>NON COD</v>
          </cell>
        </row>
        <row r="1000">
          <cell r="C1000" t="str">
            <v>NON COD</v>
          </cell>
        </row>
        <row r="1001">
          <cell r="C1001" t="str">
            <v>NON COD</v>
          </cell>
        </row>
        <row r="1002">
          <cell r="C1002" t="str">
            <v>NON COD</v>
          </cell>
        </row>
        <row r="1003">
          <cell r="C1003" t="str">
            <v>NON COD</v>
          </cell>
        </row>
        <row r="1004">
          <cell r="C1004" t="str">
            <v>NON COD</v>
          </cell>
        </row>
        <row r="1005">
          <cell r="C1005" t="str">
            <v>NON COD</v>
          </cell>
        </row>
        <row r="1006">
          <cell r="C1006" t="str">
            <v>NON COD</v>
          </cell>
        </row>
        <row r="1007">
          <cell r="C1007" t="str">
            <v>NON COD</v>
          </cell>
        </row>
        <row r="1008">
          <cell r="C1008" t="str">
            <v>NON COD</v>
          </cell>
        </row>
        <row r="1009">
          <cell r="C1009" t="str">
            <v>NON COD</v>
          </cell>
        </row>
        <row r="1010">
          <cell r="C1010" t="str">
            <v>NON COD</v>
          </cell>
        </row>
        <row r="1011">
          <cell r="C1011" t="str">
            <v>NON COD</v>
          </cell>
        </row>
        <row r="1012">
          <cell r="C1012" t="str">
            <v>NON COD</v>
          </cell>
        </row>
        <row r="1013">
          <cell r="C1013" t="str">
            <v>NON COD</v>
          </cell>
        </row>
        <row r="1014">
          <cell r="C1014" t="str">
            <v>NON COD</v>
          </cell>
        </row>
        <row r="1015">
          <cell r="C1015" t="str">
            <v>NON COD</v>
          </cell>
        </row>
        <row r="1016">
          <cell r="C1016" t="str">
            <v>NON COD</v>
          </cell>
        </row>
        <row r="1017">
          <cell r="C1017" t="str">
            <v>NON COD</v>
          </cell>
        </row>
        <row r="1018">
          <cell r="C1018" t="str">
            <v>NON COD</v>
          </cell>
        </row>
        <row r="1019">
          <cell r="C1019" t="str">
            <v>NON COD</v>
          </cell>
        </row>
        <row r="1020">
          <cell r="C1020" t="str">
            <v>NON COD</v>
          </cell>
        </row>
        <row r="1021">
          <cell r="C1021" t="str">
            <v>NON COD</v>
          </cell>
        </row>
        <row r="1022">
          <cell r="C1022" t="str">
            <v>NON COD</v>
          </cell>
        </row>
        <row r="1023">
          <cell r="C1023" t="str">
            <v>NON COD</v>
          </cell>
        </row>
        <row r="1024">
          <cell r="C1024" t="str">
            <v>NON COD</v>
          </cell>
        </row>
        <row r="1025">
          <cell r="C1025" t="str">
            <v>NON COD</v>
          </cell>
        </row>
        <row r="1026">
          <cell r="C1026" t="str">
            <v>NON COD</v>
          </cell>
        </row>
        <row r="1027">
          <cell r="C1027" t="str">
            <v>NON COD</v>
          </cell>
        </row>
        <row r="1028">
          <cell r="C1028" t="str">
            <v>NON COD</v>
          </cell>
        </row>
        <row r="1029">
          <cell r="C1029" t="str">
            <v>NON COD</v>
          </cell>
        </row>
        <row r="1030">
          <cell r="C1030" t="str">
            <v>NON COD</v>
          </cell>
        </row>
        <row r="1031">
          <cell r="C1031" t="str">
            <v>NON COD</v>
          </cell>
        </row>
        <row r="1032">
          <cell r="C1032" t="str">
            <v>NON COD</v>
          </cell>
        </row>
        <row r="1033">
          <cell r="C1033" t="str">
            <v>NON COD</v>
          </cell>
        </row>
        <row r="1034">
          <cell r="C1034" t="str">
            <v>NON COD</v>
          </cell>
        </row>
        <row r="1035">
          <cell r="C1035" t="str">
            <v>NON COD</v>
          </cell>
        </row>
        <row r="1036">
          <cell r="C1036" t="str">
            <v>NON COD</v>
          </cell>
        </row>
        <row r="1037">
          <cell r="C1037" t="str">
            <v>NON COD</v>
          </cell>
        </row>
        <row r="1038">
          <cell r="C1038" t="str">
            <v>NON COD</v>
          </cell>
        </row>
        <row r="1039">
          <cell r="C1039" t="str">
            <v>NON COD</v>
          </cell>
        </row>
        <row r="1040">
          <cell r="C1040" t="str">
            <v>NON COD</v>
          </cell>
        </row>
        <row r="1041">
          <cell r="C1041" t="str">
            <v>NON COD</v>
          </cell>
        </row>
        <row r="1042">
          <cell r="C1042" t="str">
            <v>NON COD</v>
          </cell>
        </row>
        <row r="1043">
          <cell r="C1043" t="str">
            <v>NON COD</v>
          </cell>
        </row>
        <row r="1044">
          <cell r="C1044" t="str">
            <v>NON COD</v>
          </cell>
        </row>
        <row r="1045">
          <cell r="C1045" t="str">
            <v>NON COD</v>
          </cell>
        </row>
        <row r="1046">
          <cell r="C1046" t="str">
            <v>NON COD</v>
          </cell>
        </row>
        <row r="1047">
          <cell r="C1047" t="str">
            <v>NON COD</v>
          </cell>
        </row>
        <row r="1048">
          <cell r="C1048" t="str">
            <v>NON COD</v>
          </cell>
        </row>
        <row r="1049">
          <cell r="C1049" t="str">
            <v>NON COD</v>
          </cell>
        </row>
        <row r="1050">
          <cell r="C1050" t="str">
            <v>NON COD</v>
          </cell>
        </row>
        <row r="1051">
          <cell r="C1051" t="str">
            <v>NON COD</v>
          </cell>
        </row>
        <row r="1052">
          <cell r="C1052" t="str">
            <v>NON COD</v>
          </cell>
        </row>
        <row r="1053">
          <cell r="C1053" t="str">
            <v>NON COD</v>
          </cell>
        </row>
        <row r="1054">
          <cell r="C1054" t="str">
            <v>NON COD</v>
          </cell>
        </row>
        <row r="1055">
          <cell r="C1055" t="str">
            <v>NON COD</v>
          </cell>
        </row>
        <row r="1056">
          <cell r="C1056" t="str">
            <v>NON COD</v>
          </cell>
        </row>
        <row r="1057">
          <cell r="C1057" t="str">
            <v>NON COD</v>
          </cell>
        </row>
        <row r="1058">
          <cell r="C1058" t="str">
            <v>NON COD</v>
          </cell>
        </row>
        <row r="1059">
          <cell r="C1059" t="str">
            <v>NON COD</v>
          </cell>
        </row>
        <row r="1060">
          <cell r="C1060" t="str">
            <v>NON COD</v>
          </cell>
        </row>
        <row r="1061">
          <cell r="C1061" t="str">
            <v>NON COD</v>
          </cell>
        </row>
        <row r="1062">
          <cell r="C1062" t="str">
            <v>NON COD</v>
          </cell>
        </row>
        <row r="1063">
          <cell r="C1063" t="str">
            <v>NON COD</v>
          </cell>
        </row>
        <row r="1064">
          <cell r="C1064" t="str">
            <v>NON COD</v>
          </cell>
        </row>
        <row r="1065">
          <cell r="C1065" t="str">
            <v>NON COD</v>
          </cell>
        </row>
        <row r="1066">
          <cell r="C1066" t="str">
            <v>NON COD</v>
          </cell>
        </row>
        <row r="1067">
          <cell r="C1067" t="str">
            <v>NON COD</v>
          </cell>
        </row>
        <row r="1068">
          <cell r="C1068" t="str">
            <v>NON COD</v>
          </cell>
        </row>
        <row r="1069">
          <cell r="C1069" t="str">
            <v>NON COD</v>
          </cell>
        </row>
        <row r="1070">
          <cell r="C1070" t="str">
            <v>NON COD</v>
          </cell>
        </row>
        <row r="1071">
          <cell r="C1071" t="str">
            <v>NON COD</v>
          </cell>
        </row>
        <row r="1072">
          <cell r="C1072" t="str">
            <v>NON COD</v>
          </cell>
        </row>
        <row r="1073">
          <cell r="C1073" t="str">
            <v>NON COD</v>
          </cell>
        </row>
        <row r="1074">
          <cell r="C1074" t="str">
            <v>NON COD</v>
          </cell>
        </row>
        <row r="1075">
          <cell r="C1075" t="str">
            <v>NON COD</v>
          </cell>
        </row>
        <row r="1076">
          <cell r="C1076" t="str">
            <v>NON COD</v>
          </cell>
        </row>
        <row r="1077">
          <cell r="C1077" t="str">
            <v>NON COD</v>
          </cell>
        </row>
        <row r="1078">
          <cell r="C1078" t="str">
            <v>NON COD</v>
          </cell>
        </row>
        <row r="1079">
          <cell r="C1079" t="str">
            <v>NON COD</v>
          </cell>
        </row>
        <row r="1080">
          <cell r="C1080" t="str">
            <v>NON COD</v>
          </cell>
        </row>
        <row r="1081">
          <cell r="C1081" t="str">
            <v>NON COD</v>
          </cell>
        </row>
        <row r="1082">
          <cell r="C1082" t="str">
            <v>NON COD</v>
          </cell>
        </row>
        <row r="1083">
          <cell r="C1083" t="str">
            <v>NON COD</v>
          </cell>
        </row>
        <row r="1084">
          <cell r="C1084" t="str">
            <v>NON COD</v>
          </cell>
        </row>
        <row r="1085">
          <cell r="C1085" t="str">
            <v>NON COD</v>
          </cell>
        </row>
        <row r="1086">
          <cell r="C1086" t="str">
            <v>NON COD</v>
          </cell>
        </row>
        <row r="1087">
          <cell r="C1087" t="str">
            <v>NON COD</v>
          </cell>
        </row>
        <row r="1088">
          <cell r="C1088" t="str">
            <v>NON COD</v>
          </cell>
        </row>
        <row r="1089">
          <cell r="C1089" t="str">
            <v>NON COD</v>
          </cell>
        </row>
        <row r="1090">
          <cell r="C1090" t="str">
            <v>NON COD</v>
          </cell>
        </row>
        <row r="1091">
          <cell r="C1091" t="str">
            <v>NON COD</v>
          </cell>
        </row>
        <row r="1092">
          <cell r="C1092" t="str">
            <v>NON COD</v>
          </cell>
        </row>
        <row r="1093">
          <cell r="C1093" t="str">
            <v>NON COD</v>
          </cell>
        </row>
        <row r="1094">
          <cell r="C1094" t="str">
            <v>NON COD</v>
          </cell>
        </row>
        <row r="1095">
          <cell r="C1095" t="str">
            <v>NON COD</v>
          </cell>
        </row>
        <row r="1096">
          <cell r="C1096" t="str">
            <v>NON COD</v>
          </cell>
        </row>
        <row r="1097">
          <cell r="C1097" t="str">
            <v>NON COD</v>
          </cell>
        </row>
        <row r="1098">
          <cell r="C1098" t="str">
            <v>NON COD</v>
          </cell>
        </row>
        <row r="1099">
          <cell r="C1099" t="str">
            <v>NON COD</v>
          </cell>
        </row>
        <row r="1100">
          <cell r="C1100" t="str">
            <v>NON COD</v>
          </cell>
        </row>
        <row r="1101">
          <cell r="C1101" t="str">
            <v>NON COD</v>
          </cell>
        </row>
        <row r="1102">
          <cell r="C1102" t="str">
            <v>NON COD</v>
          </cell>
        </row>
        <row r="1103">
          <cell r="C1103" t="str">
            <v>NON COD</v>
          </cell>
        </row>
        <row r="1104">
          <cell r="C1104" t="str">
            <v>NON COD</v>
          </cell>
        </row>
        <row r="1105">
          <cell r="C1105" t="str">
            <v>NON COD</v>
          </cell>
        </row>
        <row r="1106">
          <cell r="C1106" t="str">
            <v>NON COD</v>
          </cell>
        </row>
        <row r="1107">
          <cell r="C1107" t="str">
            <v>NON COD</v>
          </cell>
        </row>
        <row r="1108">
          <cell r="C1108" t="str">
            <v>NON COD</v>
          </cell>
        </row>
        <row r="1109">
          <cell r="C1109" t="str">
            <v>NON COD</v>
          </cell>
        </row>
        <row r="1110">
          <cell r="C1110" t="str">
            <v>NON COD</v>
          </cell>
        </row>
        <row r="1111">
          <cell r="C1111" t="str">
            <v>NON COD</v>
          </cell>
        </row>
        <row r="1112">
          <cell r="C1112" t="str">
            <v>NON COD</v>
          </cell>
        </row>
        <row r="1113">
          <cell r="C1113" t="str">
            <v>NON COD</v>
          </cell>
        </row>
        <row r="1114">
          <cell r="C1114" t="str">
            <v>NON COD</v>
          </cell>
        </row>
        <row r="1115">
          <cell r="C1115" t="str">
            <v>NON COD</v>
          </cell>
        </row>
        <row r="1116">
          <cell r="C1116" t="str">
            <v>NON COD</v>
          </cell>
        </row>
        <row r="1117">
          <cell r="C1117" t="str">
            <v>NON COD</v>
          </cell>
        </row>
        <row r="1118">
          <cell r="C1118" t="str">
            <v>NON COD</v>
          </cell>
        </row>
        <row r="1119">
          <cell r="C1119" t="str">
            <v>NON COD</v>
          </cell>
        </row>
        <row r="1120">
          <cell r="C1120" t="str">
            <v>NON COD</v>
          </cell>
        </row>
        <row r="1121">
          <cell r="C1121" t="str">
            <v>NON COD</v>
          </cell>
        </row>
        <row r="1122">
          <cell r="C1122" t="str">
            <v>NON COD</v>
          </cell>
        </row>
        <row r="1123">
          <cell r="C1123" t="str">
            <v>NON COD</v>
          </cell>
        </row>
        <row r="1124">
          <cell r="C1124" t="str">
            <v>NON COD</v>
          </cell>
        </row>
        <row r="1125">
          <cell r="C1125" t="str">
            <v>NON COD</v>
          </cell>
        </row>
        <row r="1126">
          <cell r="C1126" t="str">
            <v>NON COD</v>
          </cell>
        </row>
        <row r="1127">
          <cell r="C1127" t="str">
            <v>NON COD</v>
          </cell>
        </row>
        <row r="1128">
          <cell r="C1128" t="str">
            <v>NON COD</v>
          </cell>
        </row>
        <row r="1129">
          <cell r="C1129" t="str">
            <v>NON COD</v>
          </cell>
        </row>
        <row r="1130">
          <cell r="C1130" t="str">
            <v>NON COD</v>
          </cell>
        </row>
        <row r="1131">
          <cell r="C1131" t="str">
            <v>NON COD</v>
          </cell>
        </row>
        <row r="1132">
          <cell r="C1132" t="str">
            <v>NON COD</v>
          </cell>
        </row>
        <row r="1133">
          <cell r="C1133" t="str">
            <v>NON COD</v>
          </cell>
        </row>
        <row r="1134">
          <cell r="C1134" t="str">
            <v>NON COD</v>
          </cell>
        </row>
        <row r="1135">
          <cell r="C1135" t="str">
            <v>NON COD</v>
          </cell>
        </row>
        <row r="1136">
          <cell r="C1136" t="str">
            <v>NON COD</v>
          </cell>
        </row>
        <row r="1137">
          <cell r="C1137" t="str">
            <v>NON COD</v>
          </cell>
        </row>
        <row r="1138">
          <cell r="C1138" t="str">
            <v>NON COD</v>
          </cell>
        </row>
        <row r="1139">
          <cell r="C1139" t="str">
            <v>NON COD</v>
          </cell>
        </row>
        <row r="1140">
          <cell r="C1140" t="str">
            <v>NON COD</v>
          </cell>
        </row>
        <row r="1141">
          <cell r="C1141" t="str">
            <v>NON COD</v>
          </cell>
        </row>
        <row r="1142">
          <cell r="C1142" t="str">
            <v>NON COD</v>
          </cell>
        </row>
        <row r="1143">
          <cell r="C1143" t="str">
            <v>NON COD</v>
          </cell>
        </row>
        <row r="1144">
          <cell r="C1144" t="str">
            <v>NON COD</v>
          </cell>
        </row>
        <row r="1145">
          <cell r="C1145" t="str">
            <v>NON COD</v>
          </cell>
        </row>
        <row r="1146">
          <cell r="C1146" t="str">
            <v>NON COD</v>
          </cell>
        </row>
        <row r="1147">
          <cell r="C1147" t="str">
            <v>NON COD</v>
          </cell>
        </row>
        <row r="1148">
          <cell r="C1148" t="str">
            <v>NON COD</v>
          </cell>
        </row>
        <row r="1149">
          <cell r="C1149" t="str">
            <v>NON COD</v>
          </cell>
        </row>
        <row r="1150">
          <cell r="C1150" t="str">
            <v>NON COD</v>
          </cell>
        </row>
        <row r="1151">
          <cell r="C1151" t="str">
            <v>NON COD</v>
          </cell>
        </row>
        <row r="1152">
          <cell r="C1152" t="str">
            <v>NON COD</v>
          </cell>
        </row>
        <row r="1153">
          <cell r="C1153" t="str">
            <v>NON COD</v>
          </cell>
        </row>
        <row r="1154">
          <cell r="C1154" t="str">
            <v>NON COD</v>
          </cell>
        </row>
        <row r="1155">
          <cell r="C1155" t="str">
            <v>NON COD</v>
          </cell>
        </row>
        <row r="1156">
          <cell r="C1156" t="str">
            <v>NON COD</v>
          </cell>
        </row>
        <row r="1157">
          <cell r="C1157" t="str">
            <v>NON COD</v>
          </cell>
        </row>
        <row r="1158">
          <cell r="C1158" t="str">
            <v>NON COD</v>
          </cell>
        </row>
        <row r="1159">
          <cell r="C1159" t="str">
            <v>NON COD</v>
          </cell>
        </row>
        <row r="1160">
          <cell r="C1160" t="str">
            <v>NON COD</v>
          </cell>
        </row>
        <row r="1161">
          <cell r="C1161" t="str">
            <v>NON COD</v>
          </cell>
        </row>
        <row r="1162">
          <cell r="C1162" t="str">
            <v>NON COD</v>
          </cell>
        </row>
        <row r="1163">
          <cell r="C1163" t="str">
            <v>NON COD</v>
          </cell>
        </row>
        <row r="1164">
          <cell r="C1164" t="str">
            <v>NON COD</v>
          </cell>
        </row>
        <row r="1165">
          <cell r="C1165" t="str">
            <v>NON COD</v>
          </cell>
        </row>
        <row r="1166">
          <cell r="C1166" t="str">
            <v>NON COD</v>
          </cell>
        </row>
        <row r="1167">
          <cell r="C1167" t="str">
            <v>NON COD</v>
          </cell>
        </row>
        <row r="1168">
          <cell r="C1168" t="str">
            <v>NON COD</v>
          </cell>
        </row>
        <row r="1169">
          <cell r="C1169" t="str">
            <v>NON COD</v>
          </cell>
        </row>
        <row r="1170">
          <cell r="C1170" t="str">
            <v>NON COD</v>
          </cell>
        </row>
        <row r="1171">
          <cell r="C1171" t="str">
            <v>NON COD</v>
          </cell>
        </row>
        <row r="1172">
          <cell r="C1172" t="str">
            <v>NON COD</v>
          </cell>
        </row>
        <row r="1173">
          <cell r="C1173" t="str">
            <v>NON COD</v>
          </cell>
        </row>
        <row r="1174">
          <cell r="C1174" t="str">
            <v>NON COD</v>
          </cell>
        </row>
        <row r="1175">
          <cell r="C1175" t="str">
            <v>NON COD</v>
          </cell>
        </row>
        <row r="1176">
          <cell r="C1176" t="str">
            <v>NON COD</v>
          </cell>
        </row>
        <row r="1177">
          <cell r="C1177" t="str">
            <v>NON COD</v>
          </cell>
        </row>
        <row r="1178">
          <cell r="C1178" t="str">
            <v>NON COD</v>
          </cell>
        </row>
        <row r="1179">
          <cell r="C1179" t="str">
            <v>NON COD</v>
          </cell>
        </row>
        <row r="1180">
          <cell r="C1180" t="str">
            <v>NON COD</v>
          </cell>
        </row>
        <row r="1181">
          <cell r="C1181" t="str">
            <v>NON COD</v>
          </cell>
        </row>
        <row r="1182">
          <cell r="C1182" t="str">
            <v>NON COD</v>
          </cell>
        </row>
        <row r="1183">
          <cell r="C1183" t="str">
            <v>NON COD</v>
          </cell>
        </row>
        <row r="1184">
          <cell r="C1184" t="str">
            <v>NON COD</v>
          </cell>
        </row>
        <row r="1185">
          <cell r="C1185" t="str">
            <v>NON COD</v>
          </cell>
        </row>
        <row r="1186">
          <cell r="C1186" t="str">
            <v>NON COD</v>
          </cell>
        </row>
        <row r="1187">
          <cell r="C1187" t="str">
            <v>NON COD</v>
          </cell>
        </row>
        <row r="1188">
          <cell r="C1188" t="str">
            <v>NON COD</v>
          </cell>
        </row>
        <row r="1189">
          <cell r="C1189" t="str">
            <v>NON COD</v>
          </cell>
        </row>
        <row r="1190">
          <cell r="C1190" t="str">
            <v>NON COD</v>
          </cell>
        </row>
        <row r="1191">
          <cell r="C1191" t="str">
            <v>NON COD</v>
          </cell>
        </row>
        <row r="1192">
          <cell r="C1192" t="str">
            <v>NON COD</v>
          </cell>
        </row>
        <row r="1193">
          <cell r="C1193" t="str">
            <v>NON COD</v>
          </cell>
        </row>
        <row r="1194">
          <cell r="C1194" t="str">
            <v>NON COD</v>
          </cell>
        </row>
        <row r="1195">
          <cell r="C1195" t="str">
            <v>NON COD</v>
          </cell>
        </row>
        <row r="1196">
          <cell r="C1196" t="str">
            <v>NON COD</v>
          </cell>
        </row>
        <row r="1197">
          <cell r="C1197" t="str">
            <v>NON COD</v>
          </cell>
        </row>
        <row r="1198">
          <cell r="C1198" t="str">
            <v>NON COD</v>
          </cell>
        </row>
        <row r="1199">
          <cell r="C1199" t="str">
            <v>NON COD</v>
          </cell>
        </row>
        <row r="1200">
          <cell r="C1200" t="str">
            <v>NON COD</v>
          </cell>
        </row>
        <row r="1201">
          <cell r="C1201" t="str">
            <v>NON COD</v>
          </cell>
        </row>
        <row r="1202">
          <cell r="C1202" t="str">
            <v>NON COD</v>
          </cell>
        </row>
        <row r="1203">
          <cell r="C1203" t="str">
            <v>NON COD</v>
          </cell>
        </row>
        <row r="1204">
          <cell r="C1204" t="str">
            <v>NON COD</v>
          </cell>
        </row>
        <row r="1205">
          <cell r="C1205" t="str">
            <v>NON COD</v>
          </cell>
        </row>
        <row r="1206">
          <cell r="C1206" t="str">
            <v>NON COD</v>
          </cell>
        </row>
        <row r="1207">
          <cell r="C1207" t="str">
            <v>NON COD</v>
          </cell>
        </row>
        <row r="1208">
          <cell r="C1208" t="str">
            <v>NON COD</v>
          </cell>
        </row>
        <row r="1209">
          <cell r="C1209" t="str">
            <v>NON COD</v>
          </cell>
        </row>
        <row r="1210">
          <cell r="C1210" t="str">
            <v>NON COD</v>
          </cell>
        </row>
        <row r="1211">
          <cell r="C1211" t="str">
            <v>NON COD</v>
          </cell>
        </row>
        <row r="1212">
          <cell r="C1212" t="str">
            <v>NON COD</v>
          </cell>
        </row>
        <row r="1213">
          <cell r="C1213" t="str">
            <v>NON COD</v>
          </cell>
        </row>
        <row r="1214">
          <cell r="C1214" t="str">
            <v>NON COD</v>
          </cell>
        </row>
        <row r="1215">
          <cell r="C1215" t="str">
            <v>NON COD</v>
          </cell>
        </row>
        <row r="1216">
          <cell r="C1216" t="str">
            <v>NON COD</v>
          </cell>
        </row>
        <row r="1217">
          <cell r="C1217" t="str">
            <v>NON COD</v>
          </cell>
        </row>
        <row r="1218">
          <cell r="C1218" t="str">
            <v>NON COD</v>
          </cell>
        </row>
        <row r="1219">
          <cell r="C1219" t="str">
            <v>NON COD</v>
          </cell>
        </row>
        <row r="1220">
          <cell r="C1220" t="str">
            <v>NON COD</v>
          </cell>
        </row>
        <row r="1221">
          <cell r="C1221" t="str">
            <v>NON COD</v>
          </cell>
        </row>
        <row r="1222">
          <cell r="C1222" t="str">
            <v>NON COD</v>
          </cell>
        </row>
        <row r="1223">
          <cell r="C1223" t="str">
            <v>NON COD</v>
          </cell>
        </row>
        <row r="1224">
          <cell r="C1224" t="str">
            <v>NON COD</v>
          </cell>
        </row>
        <row r="1225">
          <cell r="C1225" t="str">
            <v>NON COD</v>
          </cell>
        </row>
        <row r="1226">
          <cell r="C1226" t="str">
            <v>NON COD</v>
          </cell>
        </row>
        <row r="1227">
          <cell r="C1227" t="str">
            <v>NON COD</v>
          </cell>
        </row>
        <row r="1228">
          <cell r="C1228" t="str">
            <v>NON COD</v>
          </cell>
        </row>
        <row r="1229">
          <cell r="C1229" t="str">
            <v>NON COD</v>
          </cell>
        </row>
        <row r="1230">
          <cell r="C1230" t="str">
            <v>NON COD</v>
          </cell>
        </row>
        <row r="1231">
          <cell r="C1231" t="str">
            <v>NON COD</v>
          </cell>
        </row>
        <row r="1232">
          <cell r="C1232" t="str">
            <v>NON COD</v>
          </cell>
        </row>
        <row r="1233">
          <cell r="C1233" t="str">
            <v>NON COD</v>
          </cell>
        </row>
        <row r="1234">
          <cell r="C1234" t="str">
            <v>NON COD</v>
          </cell>
        </row>
        <row r="1235">
          <cell r="C1235" t="str">
            <v>NON COD</v>
          </cell>
        </row>
        <row r="1236">
          <cell r="C1236" t="str">
            <v>NON COD</v>
          </cell>
        </row>
        <row r="1237">
          <cell r="C1237" t="str">
            <v>NON COD</v>
          </cell>
        </row>
        <row r="1238">
          <cell r="C1238" t="str">
            <v>NON COD</v>
          </cell>
        </row>
        <row r="1239">
          <cell r="C1239" t="str">
            <v>NON COD</v>
          </cell>
        </row>
        <row r="1240">
          <cell r="C1240" t="str">
            <v>NON COD</v>
          </cell>
        </row>
        <row r="1241">
          <cell r="C1241" t="str">
            <v>NON COD</v>
          </cell>
        </row>
        <row r="1242">
          <cell r="C1242" t="str">
            <v>NON COD</v>
          </cell>
        </row>
        <row r="1243">
          <cell r="C1243" t="str">
            <v>NON COD</v>
          </cell>
        </row>
        <row r="1244">
          <cell r="C1244" t="str">
            <v>NON COD</v>
          </cell>
        </row>
        <row r="1245">
          <cell r="C1245" t="str">
            <v>NON COD</v>
          </cell>
        </row>
        <row r="1246">
          <cell r="C1246" t="str">
            <v>NON COD</v>
          </cell>
        </row>
        <row r="1247">
          <cell r="C1247" t="str">
            <v>NON COD</v>
          </cell>
        </row>
        <row r="1248">
          <cell r="C1248" t="str">
            <v>NON COD</v>
          </cell>
        </row>
        <row r="1249">
          <cell r="C1249" t="str">
            <v>NON COD</v>
          </cell>
        </row>
        <row r="1250">
          <cell r="C1250" t="str">
            <v>NON COD</v>
          </cell>
        </row>
        <row r="1251">
          <cell r="C1251" t="str">
            <v>NON COD</v>
          </cell>
        </row>
        <row r="1252">
          <cell r="C1252" t="str">
            <v>NON COD</v>
          </cell>
        </row>
        <row r="1253">
          <cell r="C1253" t="str">
            <v>NON COD</v>
          </cell>
        </row>
        <row r="1254">
          <cell r="C1254" t="str">
            <v>NON COD</v>
          </cell>
        </row>
        <row r="1255">
          <cell r="C1255" t="str">
            <v>NON COD</v>
          </cell>
        </row>
        <row r="1256">
          <cell r="C1256" t="str">
            <v>NON COD</v>
          </cell>
        </row>
        <row r="1257">
          <cell r="C1257" t="str">
            <v>NON COD</v>
          </cell>
        </row>
        <row r="1258">
          <cell r="C1258" t="str">
            <v>NON COD</v>
          </cell>
        </row>
        <row r="1259">
          <cell r="C1259" t="str">
            <v>NON COD</v>
          </cell>
        </row>
        <row r="1260">
          <cell r="C1260" t="str">
            <v>NON COD</v>
          </cell>
        </row>
        <row r="1261">
          <cell r="C1261" t="str">
            <v>NON COD</v>
          </cell>
        </row>
        <row r="1262">
          <cell r="C1262" t="str">
            <v>NON COD</v>
          </cell>
        </row>
        <row r="1263">
          <cell r="C1263" t="str">
            <v>NON COD</v>
          </cell>
        </row>
        <row r="1264">
          <cell r="C1264" t="str">
            <v>NON COD</v>
          </cell>
        </row>
        <row r="1265">
          <cell r="C1265" t="str">
            <v>NON COD</v>
          </cell>
        </row>
        <row r="1266">
          <cell r="C1266" t="str">
            <v>NON COD</v>
          </cell>
        </row>
        <row r="1267">
          <cell r="C1267" t="str">
            <v>NON COD</v>
          </cell>
        </row>
        <row r="1268">
          <cell r="C1268" t="str">
            <v>NON COD</v>
          </cell>
        </row>
        <row r="1269">
          <cell r="C1269" t="str">
            <v>NON COD</v>
          </cell>
        </row>
        <row r="1270">
          <cell r="C1270" t="str">
            <v>NON COD</v>
          </cell>
        </row>
        <row r="1271">
          <cell r="C1271" t="str">
            <v>NON COD</v>
          </cell>
        </row>
        <row r="1272">
          <cell r="C1272" t="str">
            <v>NON COD</v>
          </cell>
        </row>
        <row r="1273">
          <cell r="C1273" t="str">
            <v>NON COD</v>
          </cell>
        </row>
        <row r="1274">
          <cell r="C1274" t="str">
            <v>NON COD</v>
          </cell>
        </row>
        <row r="1275">
          <cell r="C1275" t="str">
            <v>NON COD</v>
          </cell>
        </row>
        <row r="1276">
          <cell r="C1276" t="str">
            <v>NON COD</v>
          </cell>
        </row>
        <row r="1277">
          <cell r="C1277" t="str">
            <v>NON COD</v>
          </cell>
        </row>
        <row r="1278">
          <cell r="C1278" t="str">
            <v>NON COD</v>
          </cell>
        </row>
        <row r="1279">
          <cell r="C1279" t="str">
            <v>NON COD</v>
          </cell>
        </row>
        <row r="1280">
          <cell r="C1280" t="str">
            <v>NON COD</v>
          </cell>
        </row>
        <row r="1281">
          <cell r="C1281" t="str">
            <v>NON COD</v>
          </cell>
        </row>
        <row r="1282">
          <cell r="C1282" t="str">
            <v>NON COD</v>
          </cell>
        </row>
        <row r="1283">
          <cell r="C1283" t="str">
            <v>NON COD</v>
          </cell>
        </row>
        <row r="1284">
          <cell r="C1284" t="str">
            <v>NON COD</v>
          </cell>
        </row>
        <row r="1285">
          <cell r="C1285" t="str">
            <v>NON COD</v>
          </cell>
        </row>
        <row r="1286">
          <cell r="C1286" t="str">
            <v>NON COD</v>
          </cell>
        </row>
        <row r="1287">
          <cell r="C1287" t="str">
            <v>NON COD</v>
          </cell>
        </row>
        <row r="1288">
          <cell r="C1288" t="str">
            <v>NON COD</v>
          </cell>
        </row>
        <row r="1289">
          <cell r="C1289" t="str">
            <v>NON COD</v>
          </cell>
        </row>
        <row r="1290">
          <cell r="C1290" t="str">
            <v>NON COD</v>
          </cell>
        </row>
        <row r="1291">
          <cell r="C1291" t="str">
            <v>NON COD</v>
          </cell>
        </row>
        <row r="1292">
          <cell r="C1292" t="str">
            <v>NON COD</v>
          </cell>
        </row>
        <row r="1293">
          <cell r="C1293" t="str">
            <v>NON COD</v>
          </cell>
        </row>
        <row r="1294">
          <cell r="C1294" t="str">
            <v>NON COD</v>
          </cell>
        </row>
        <row r="1295">
          <cell r="C1295" t="str">
            <v>NON COD</v>
          </cell>
        </row>
        <row r="1296">
          <cell r="C1296" t="str">
            <v>NON COD</v>
          </cell>
        </row>
        <row r="1297">
          <cell r="C1297" t="str">
            <v>NON COD</v>
          </cell>
        </row>
        <row r="1298">
          <cell r="C1298" t="str">
            <v>NON COD</v>
          </cell>
        </row>
        <row r="1299">
          <cell r="C1299" t="str">
            <v>NON COD</v>
          </cell>
        </row>
        <row r="1300">
          <cell r="C1300" t="str">
            <v>NON COD</v>
          </cell>
        </row>
        <row r="1301">
          <cell r="C1301" t="str">
            <v>NON COD</v>
          </cell>
        </row>
        <row r="1302">
          <cell r="C1302" t="str">
            <v>NON COD</v>
          </cell>
        </row>
        <row r="1303">
          <cell r="C1303" t="str">
            <v>NON COD</v>
          </cell>
        </row>
        <row r="1304">
          <cell r="C1304" t="str">
            <v>NON COD</v>
          </cell>
        </row>
        <row r="1305">
          <cell r="C1305" t="str">
            <v>NON COD</v>
          </cell>
        </row>
        <row r="1306">
          <cell r="C1306" t="str">
            <v>NON COD</v>
          </cell>
        </row>
        <row r="1307">
          <cell r="C1307" t="str">
            <v>NON COD</v>
          </cell>
        </row>
        <row r="1308">
          <cell r="C1308" t="str">
            <v>NON COD</v>
          </cell>
        </row>
        <row r="1309">
          <cell r="C1309" t="str">
            <v>NON COD</v>
          </cell>
        </row>
        <row r="1310">
          <cell r="C1310" t="str">
            <v>NON COD</v>
          </cell>
        </row>
        <row r="1311">
          <cell r="C1311" t="str">
            <v>NON COD</v>
          </cell>
        </row>
        <row r="1312">
          <cell r="C1312" t="str">
            <v>NON COD</v>
          </cell>
        </row>
        <row r="1313">
          <cell r="C1313" t="str">
            <v>NON COD</v>
          </cell>
        </row>
        <row r="1314">
          <cell r="C1314" t="str">
            <v>NON COD</v>
          </cell>
        </row>
        <row r="1315">
          <cell r="C1315" t="str">
            <v>NON COD</v>
          </cell>
        </row>
        <row r="1316">
          <cell r="C1316" t="str">
            <v>NON COD</v>
          </cell>
        </row>
        <row r="1317">
          <cell r="C1317" t="str">
            <v>NON COD</v>
          </cell>
        </row>
        <row r="1318">
          <cell r="C1318" t="str">
            <v>NON COD</v>
          </cell>
        </row>
        <row r="1319">
          <cell r="C1319" t="str">
            <v>NON COD</v>
          </cell>
        </row>
        <row r="1320">
          <cell r="C1320" t="str">
            <v>NON COD</v>
          </cell>
        </row>
        <row r="1321">
          <cell r="C1321" t="str">
            <v>NON COD</v>
          </cell>
        </row>
        <row r="1322">
          <cell r="C1322" t="str">
            <v>NON COD</v>
          </cell>
        </row>
        <row r="1323">
          <cell r="C1323" t="str">
            <v>NON COD</v>
          </cell>
        </row>
        <row r="1324">
          <cell r="C1324" t="str">
            <v>NON COD</v>
          </cell>
        </row>
        <row r="1325">
          <cell r="C1325" t="str">
            <v>NON COD</v>
          </cell>
        </row>
        <row r="1326">
          <cell r="C1326" t="str">
            <v>NON COD</v>
          </cell>
        </row>
        <row r="1327">
          <cell r="C1327" t="str">
            <v>NON COD</v>
          </cell>
        </row>
        <row r="1328">
          <cell r="C1328" t="str">
            <v>NON COD</v>
          </cell>
        </row>
        <row r="1329">
          <cell r="C1329" t="str">
            <v>NON COD</v>
          </cell>
        </row>
        <row r="1330">
          <cell r="C1330" t="str">
            <v>NON COD</v>
          </cell>
        </row>
        <row r="1331">
          <cell r="C1331" t="str">
            <v>NON COD</v>
          </cell>
        </row>
        <row r="1332">
          <cell r="C1332" t="str">
            <v>NON COD</v>
          </cell>
        </row>
        <row r="1333">
          <cell r="C1333" t="str">
            <v>NON COD</v>
          </cell>
        </row>
        <row r="1334">
          <cell r="C1334" t="str">
            <v>NON COD</v>
          </cell>
        </row>
        <row r="1335">
          <cell r="C1335" t="str">
            <v>NON COD</v>
          </cell>
        </row>
        <row r="1336">
          <cell r="C1336" t="str">
            <v>NON COD</v>
          </cell>
        </row>
        <row r="1337">
          <cell r="C1337" t="str">
            <v>NON COD</v>
          </cell>
        </row>
        <row r="1338">
          <cell r="C1338" t="str">
            <v>NON COD</v>
          </cell>
        </row>
        <row r="1339">
          <cell r="C1339" t="str">
            <v>NON COD</v>
          </cell>
        </row>
        <row r="1340">
          <cell r="C1340" t="str">
            <v>NON COD</v>
          </cell>
        </row>
        <row r="1341">
          <cell r="C1341" t="str">
            <v>NON COD</v>
          </cell>
        </row>
        <row r="1342">
          <cell r="C1342" t="str">
            <v>NON COD</v>
          </cell>
        </row>
        <row r="1343">
          <cell r="C1343" t="str">
            <v>NON COD</v>
          </cell>
        </row>
        <row r="1344">
          <cell r="C1344" t="str">
            <v>NON COD</v>
          </cell>
        </row>
        <row r="1345">
          <cell r="C1345" t="str">
            <v>NON COD</v>
          </cell>
        </row>
        <row r="1346">
          <cell r="C1346" t="str">
            <v>NON COD</v>
          </cell>
        </row>
        <row r="1347">
          <cell r="C1347" t="str">
            <v>NON COD</v>
          </cell>
        </row>
        <row r="1348">
          <cell r="C1348" t="str">
            <v>NON COD</v>
          </cell>
        </row>
        <row r="1349">
          <cell r="C1349" t="str">
            <v>NON COD</v>
          </cell>
        </row>
        <row r="1350">
          <cell r="C1350" t="str">
            <v>NON COD</v>
          </cell>
        </row>
        <row r="1351">
          <cell r="C1351" t="str">
            <v>NON COD</v>
          </cell>
        </row>
        <row r="1352">
          <cell r="C1352" t="str">
            <v>NON COD</v>
          </cell>
        </row>
        <row r="1353">
          <cell r="C1353" t="str">
            <v>NON COD</v>
          </cell>
        </row>
        <row r="1354">
          <cell r="C1354" t="str">
            <v>NON COD</v>
          </cell>
        </row>
        <row r="1355">
          <cell r="C1355" t="str">
            <v>NON COD</v>
          </cell>
        </row>
        <row r="1356">
          <cell r="C1356" t="str">
            <v>NON COD</v>
          </cell>
        </row>
        <row r="1357">
          <cell r="C1357" t="str">
            <v>NON COD</v>
          </cell>
        </row>
        <row r="1358">
          <cell r="C1358" t="str">
            <v>NON COD</v>
          </cell>
        </row>
        <row r="1359">
          <cell r="C1359" t="str">
            <v>NON COD</v>
          </cell>
        </row>
        <row r="1360">
          <cell r="C1360" t="str">
            <v>NON COD</v>
          </cell>
        </row>
        <row r="1361">
          <cell r="C1361" t="str">
            <v>NON COD</v>
          </cell>
        </row>
        <row r="1362">
          <cell r="C1362" t="str">
            <v>NON COD</v>
          </cell>
        </row>
        <row r="1363">
          <cell r="C1363" t="str">
            <v>NON COD</v>
          </cell>
        </row>
        <row r="1364">
          <cell r="C1364" t="str">
            <v>NON COD</v>
          </cell>
        </row>
        <row r="1365">
          <cell r="C1365" t="str">
            <v>NON COD</v>
          </cell>
        </row>
        <row r="1366">
          <cell r="C1366" t="str">
            <v>NON COD</v>
          </cell>
        </row>
        <row r="1367">
          <cell r="C1367" t="str">
            <v>NON COD</v>
          </cell>
        </row>
        <row r="1368">
          <cell r="C1368" t="str">
            <v>NON COD</v>
          </cell>
        </row>
        <row r="1369">
          <cell r="C1369" t="str">
            <v>NON COD</v>
          </cell>
        </row>
        <row r="1370">
          <cell r="C1370" t="str">
            <v>NON COD</v>
          </cell>
        </row>
        <row r="1371">
          <cell r="C1371" t="str">
            <v>NON COD</v>
          </cell>
        </row>
        <row r="1372">
          <cell r="C1372" t="str">
            <v>NON COD</v>
          </cell>
        </row>
        <row r="1373">
          <cell r="C1373" t="str">
            <v>NON COD</v>
          </cell>
        </row>
        <row r="1374">
          <cell r="C1374" t="str">
            <v>NON COD</v>
          </cell>
        </row>
        <row r="1375">
          <cell r="C1375" t="str">
            <v>NON COD</v>
          </cell>
        </row>
        <row r="1376">
          <cell r="C1376" t="str">
            <v>NON COD</v>
          </cell>
        </row>
        <row r="1377">
          <cell r="C1377" t="str">
            <v>NON COD</v>
          </cell>
        </row>
        <row r="1378">
          <cell r="C1378" t="str">
            <v>NON COD</v>
          </cell>
        </row>
        <row r="1379">
          <cell r="C1379" t="str">
            <v>NON COD</v>
          </cell>
        </row>
        <row r="1380">
          <cell r="C1380" t="str">
            <v>NON COD</v>
          </cell>
        </row>
        <row r="1381">
          <cell r="C1381" t="str">
            <v>NON COD</v>
          </cell>
        </row>
        <row r="1382">
          <cell r="C1382" t="str">
            <v>NON COD</v>
          </cell>
        </row>
        <row r="1383">
          <cell r="C1383" t="str">
            <v>NON COD</v>
          </cell>
        </row>
        <row r="1384">
          <cell r="C1384" t="str">
            <v>NON COD</v>
          </cell>
        </row>
        <row r="1385">
          <cell r="C1385" t="str">
            <v>NON COD</v>
          </cell>
        </row>
        <row r="1386">
          <cell r="C1386" t="str">
            <v>NON COD</v>
          </cell>
        </row>
        <row r="1387">
          <cell r="C1387" t="str">
            <v>NON COD</v>
          </cell>
        </row>
        <row r="1388">
          <cell r="C1388" t="str">
            <v>NON COD</v>
          </cell>
        </row>
        <row r="1389">
          <cell r="C1389" t="str">
            <v>NON COD</v>
          </cell>
        </row>
        <row r="1390">
          <cell r="C1390" t="str">
            <v>NON COD</v>
          </cell>
        </row>
        <row r="1391">
          <cell r="C1391" t="str">
            <v>NON COD</v>
          </cell>
        </row>
        <row r="1392">
          <cell r="C1392" t="str">
            <v>NON COD</v>
          </cell>
        </row>
        <row r="1393">
          <cell r="C1393" t="str">
            <v>NON COD</v>
          </cell>
        </row>
        <row r="1394">
          <cell r="C1394" t="str">
            <v>NON COD</v>
          </cell>
        </row>
        <row r="1395">
          <cell r="C1395" t="str">
            <v>NON COD</v>
          </cell>
        </row>
        <row r="1396">
          <cell r="C1396" t="str">
            <v>NON COD</v>
          </cell>
        </row>
        <row r="1397">
          <cell r="C1397" t="str">
            <v>NON COD</v>
          </cell>
        </row>
        <row r="1398">
          <cell r="C1398" t="str">
            <v>NON COD</v>
          </cell>
        </row>
        <row r="1399">
          <cell r="C1399" t="str">
            <v>NON COD</v>
          </cell>
        </row>
        <row r="1400">
          <cell r="C1400" t="str">
            <v>NON COD</v>
          </cell>
        </row>
        <row r="1401">
          <cell r="C1401" t="str">
            <v>NON COD</v>
          </cell>
        </row>
        <row r="1402">
          <cell r="C1402" t="str">
            <v>NON COD</v>
          </cell>
        </row>
        <row r="1403">
          <cell r="C1403" t="str">
            <v>NON COD</v>
          </cell>
        </row>
        <row r="1404">
          <cell r="C1404" t="str">
            <v>NON COD</v>
          </cell>
        </row>
        <row r="1405">
          <cell r="C1405" t="str">
            <v>NON COD</v>
          </cell>
        </row>
        <row r="1406">
          <cell r="C1406" t="str">
            <v>NON COD</v>
          </cell>
        </row>
        <row r="1407">
          <cell r="C1407" t="str">
            <v>NON COD</v>
          </cell>
        </row>
        <row r="1408">
          <cell r="C1408" t="str">
            <v>NON COD</v>
          </cell>
        </row>
        <row r="1409">
          <cell r="C1409" t="str">
            <v>NON COD</v>
          </cell>
        </row>
        <row r="1410">
          <cell r="C1410" t="str">
            <v>NON COD</v>
          </cell>
        </row>
        <row r="1411">
          <cell r="C1411" t="str">
            <v>NON COD</v>
          </cell>
        </row>
        <row r="1412">
          <cell r="C1412" t="str">
            <v>NON COD</v>
          </cell>
        </row>
        <row r="1413">
          <cell r="C1413" t="str">
            <v>NON COD</v>
          </cell>
        </row>
        <row r="1414">
          <cell r="C1414" t="str">
            <v>NON COD</v>
          </cell>
        </row>
        <row r="1415">
          <cell r="C1415" t="str">
            <v>NON COD</v>
          </cell>
        </row>
        <row r="1416">
          <cell r="C1416" t="str">
            <v>NON COD</v>
          </cell>
        </row>
        <row r="1417">
          <cell r="C1417" t="str">
            <v>NON COD</v>
          </cell>
        </row>
        <row r="1418">
          <cell r="C1418" t="str">
            <v>NON COD</v>
          </cell>
        </row>
        <row r="1419">
          <cell r="C1419" t="str">
            <v>NON COD</v>
          </cell>
        </row>
        <row r="1420">
          <cell r="C1420" t="str">
            <v>NON COD</v>
          </cell>
        </row>
        <row r="1421">
          <cell r="C1421" t="str">
            <v>NON COD</v>
          </cell>
        </row>
        <row r="1422">
          <cell r="C1422" t="str">
            <v>NON COD</v>
          </cell>
        </row>
        <row r="1423">
          <cell r="C1423" t="str">
            <v>NON COD</v>
          </cell>
        </row>
        <row r="1424">
          <cell r="C1424" t="str">
            <v>NON COD</v>
          </cell>
        </row>
        <row r="1425">
          <cell r="C1425" t="str">
            <v>NON COD</v>
          </cell>
        </row>
        <row r="1426">
          <cell r="C1426" t="str">
            <v>NON COD</v>
          </cell>
        </row>
        <row r="1427">
          <cell r="C1427" t="str">
            <v>NON COD</v>
          </cell>
        </row>
        <row r="1428">
          <cell r="C1428" t="str">
            <v>NON COD</v>
          </cell>
        </row>
        <row r="1429">
          <cell r="C1429" t="str">
            <v>NON COD</v>
          </cell>
        </row>
        <row r="1430">
          <cell r="C1430" t="str">
            <v>NON COD</v>
          </cell>
        </row>
        <row r="1431">
          <cell r="C1431" t="str">
            <v>NON COD</v>
          </cell>
        </row>
        <row r="1432">
          <cell r="C1432" t="str">
            <v>NON COD</v>
          </cell>
        </row>
        <row r="1433">
          <cell r="C1433" t="str">
            <v>NON COD</v>
          </cell>
        </row>
        <row r="1434">
          <cell r="C1434" t="str">
            <v>NON COD</v>
          </cell>
        </row>
        <row r="1435">
          <cell r="C1435" t="str">
            <v>NON COD</v>
          </cell>
        </row>
        <row r="1436">
          <cell r="C1436" t="str">
            <v>NON COD</v>
          </cell>
        </row>
        <row r="1437">
          <cell r="C1437" t="str">
            <v>NON COD</v>
          </cell>
        </row>
        <row r="1438">
          <cell r="C1438" t="str">
            <v>NON COD</v>
          </cell>
        </row>
        <row r="1439">
          <cell r="C1439" t="str">
            <v>NON COD</v>
          </cell>
        </row>
        <row r="1440">
          <cell r="C1440" t="str">
            <v>NON COD</v>
          </cell>
        </row>
        <row r="1441">
          <cell r="C1441" t="str">
            <v>NON COD</v>
          </cell>
        </row>
        <row r="1442">
          <cell r="C1442" t="str">
            <v>NON COD</v>
          </cell>
        </row>
        <row r="1443">
          <cell r="C1443" t="str">
            <v>NON COD</v>
          </cell>
        </row>
        <row r="1444">
          <cell r="C1444" t="str">
            <v>NON COD</v>
          </cell>
        </row>
        <row r="1445">
          <cell r="C1445" t="str">
            <v>NON COD</v>
          </cell>
        </row>
        <row r="1446">
          <cell r="C1446" t="str">
            <v>NON COD</v>
          </cell>
        </row>
        <row r="1447">
          <cell r="C1447" t="str">
            <v>NON COD</v>
          </cell>
        </row>
        <row r="1448">
          <cell r="C1448" t="str">
            <v>NON COD</v>
          </cell>
        </row>
        <row r="1449">
          <cell r="C1449" t="str">
            <v>NON COD</v>
          </cell>
        </row>
        <row r="1450">
          <cell r="C1450" t="str">
            <v>NON COD</v>
          </cell>
        </row>
        <row r="1451">
          <cell r="C1451" t="str">
            <v>NON COD</v>
          </cell>
        </row>
        <row r="1452">
          <cell r="C1452" t="str">
            <v>NON COD</v>
          </cell>
        </row>
        <row r="1453">
          <cell r="C1453" t="str">
            <v>NON COD</v>
          </cell>
        </row>
        <row r="1454">
          <cell r="C1454" t="str">
            <v>NON COD</v>
          </cell>
        </row>
        <row r="1455">
          <cell r="C1455" t="str">
            <v>NON COD</v>
          </cell>
        </row>
        <row r="1456">
          <cell r="C1456" t="str">
            <v>NON COD</v>
          </cell>
        </row>
        <row r="1457">
          <cell r="C1457" t="str">
            <v>NON COD</v>
          </cell>
        </row>
        <row r="1458">
          <cell r="C1458" t="str">
            <v>NON COD</v>
          </cell>
        </row>
        <row r="1459">
          <cell r="C1459" t="str">
            <v>NON COD</v>
          </cell>
        </row>
        <row r="1460">
          <cell r="C1460" t="str">
            <v>NON COD</v>
          </cell>
        </row>
        <row r="1461">
          <cell r="C1461" t="str">
            <v>NON COD</v>
          </cell>
        </row>
        <row r="1462">
          <cell r="C1462" t="str">
            <v>NON COD</v>
          </cell>
        </row>
        <row r="1463">
          <cell r="C1463" t="str">
            <v>NON COD</v>
          </cell>
        </row>
        <row r="1464">
          <cell r="C1464" t="str">
            <v>NON COD</v>
          </cell>
        </row>
        <row r="1465">
          <cell r="C1465" t="str">
            <v>NON COD</v>
          </cell>
        </row>
        <row r="1466">
          <cell r="C1466" t="str">
            <v>NON COD</v>
          </cell>
        </row>
        <row r="1467">
          <cell r="C1467" t="str">
            <v>NON COD</v>
          </cell>
        </row>
        <row r="1468">
          <cell r="C1468" t="str">
            <v>NON COD</v>
          </cell>
        </row>
        <row r="1469">
          <cell r="C1469" t="str">
            <v>NON COD</v>
          </cell>
        </row>
        <row r="1470">
          <cell r="C1470" t="str">
            <v>NON COD</v>
          </cell>
        </row>
        <row r="1471">
          <cell r="C1471" t="str">
            <v>NON COD</v>
          </cell>
        </row>
        <row r="1472">
          <cell r="C1472" t="str">
            <v>NON COD</v>
          </cell>
        </row>
        <row r="1473">
          <cell r="C1473" t="str">
            <v>NON COD</v>
          </cell>
        </row>
        <row r="1474">
          <cell r="C1474" t="str">
            <v>NON COD</v>
          </cell>
        </row>
        <row r="1475">
          <cell r="C1475" t="str">
            <v>NON COD</v>
          </cell>
        </row>
        <row r="1476">
          <cell r="C1476" t="str">
            <v>NON COD</v>
          </cell>
        </row>
        <row r="1477">
          <cell r="C1477" t="str">
            <v>NON COD</v>
          </cell>
        </row>
        <row r="1478">
          <cell r="C1478" t="str">
            <v>NON COD</v>
          </cell>
        </row>
        <row r="1479">
          <cell r="C1479" t="str">
            <v>NON COD</v>
          </cell>
        </row>
        <row r="1480">
          <cell r="C1480" t="str">
            <v>NON COD</v>
          </cell>
        </row>
        <row r="1481">
          <cell r="C1481" t="str">
            <v>NON COD</v>
          </cell>
        </row>
        <row r="1482">
          <cell r="C1482" t="str">
            <v>NON COD</v>
          </cell>
        </row>
        <row r="1483">
          <cell r="C1483" t="str">
            <v>NON COD</v>
          </cell>
        </row>
        <row r="1484">
          <cell r="C1484" t="str">
            <v>NON COD</v>
          </cell>
        </row>
        <row r="1485">
          <cell r="C1485" t="str">
            <v>NON COD</v>
          </cell>
        </row>
        <row r="1486">
          <cell r="C1486" t="str">
            <v>NON COD</v>
          </cell>
        </row>
        <row r="1487">
          <cell r="C1487" t="str">
            <v>NON COD</v>
          </cell>
        </row>
        <row r="1488">
          <cell r="C1488" t="str">
            <v>NON COD</v>
          </cell>
        </row>
        <row r="1489">
          <cell r="C1489" t="str">
            <v>NON COD</v>
          </cell>
        </row>
        <row r="1490">
          <cell r="C1490" t="str">
            <v>NON COD</v>
          </cell>
        </row>
        <row r="1491">
          <cell r="C1491" t="str">
            <v>NON COD</v>
          </cell>
        </row>
        <row r="1492">
          <cell r="C1492" t="str">
            <v>NON COD</v>
          </cell>
        </row>
        <row r="1493">
          <cell r="C1493" t="str">
            <v>NON COD</v>
          </cell>
        </row>
        <row r="1494">
          <cell r="C1494" t="str">
            <v>NON COD</v>
          </cell>
        </row>
        <row r="1495">
          <cell r="C1495" t="str">
            <v>NON COD</v>
          </cell>
        </row>
        <row r="1496">
          <cell r="C1496" t="str">
            <v>NON COD</v>
          </cell>
        </row>
        <row r="1497">
          <cell r="C1497" t="str">
            <v>NON COD</v>
          </cell>
        </row>
        <row r="1498">
          <cell r="C1498" t="str">
            <v>NON COD</v>
          </cell>
        </row>
        <row r="1499">
          <cell r="C1499" t="str">
            <v>NON COD</v>
          </cell>
        </row>
        <row r="1500">
          <cell r="C1500" t="str">
            <v>NON COD</v>
          </cell>
        </row>
        <row r="1501">
          <cell r="C1501" t="str">
            <v>NON COD</v>
          </cell>
        </row>
        <row r="1502">
          <cell r="C1502" t="str">
            <v>NON COD</v>
          </cell>
        </row>
        <row r="1503">
          <cell r="C1503" t="str">
            <v>NON COD</v>
          </cell>
        </row>
        <row r="1504">
          <cell r="C1504" t="str">
            <v>NON COD</v>
          </cell>
        </row>
        <row r="1505">
          <cell r="C1505" t="str">
            <v>NON COD</v>
          </cell>
        </row>
        <row r="1506">
          <cell r="C1506" t="str">
            <v>NON COD</v>
          </cell>
        </row>
        <row r="1507">
          <cell r="C1507" t="str">
            <v>NON COD</v>
          </cell>
        </row>
        <row r="1508">
          <cell r="C1508" t="str">
            <v>NON COD</v>
          </cell>
        </row>
        <row r="1509">
          <cell r="C1509" t="str">
            <v>NON COD</v>
          </cell>
        </row>
        <row r="1510">
          <cell r="C1510" t="str">
            <v>NON COD</v>
          </cell>
        </row>
        <row r="1511">
          <cell r="C1511" t="str">
            <v>NON COD</v>
          </cell>
        </row>
        <row r="1512">
          <cell r="C1512" t="str">
            <v>NON COD</v>
          </cell>
        </row>
        <row r="1513">
          <cell r="C1513" t="str">
            <v>NON COD</v>
          </cell>
        </row>
        <row r="1514">
          <cell r="C1514" t="str">
            <v>NON COD</v>
          </cell>
        </row>
        <row r="1515">
          <cell r="C1515" t="str">
            <v>NON COD</v>
          </cell>
        </row>
        <row r="1516">
          <cell r="C1516" t="str">
            <v>NON COD</v>
          </cell>
        </row>
        <row r="1517">
          <cell r="C1517" t="str">
            <v>NON COD</v>
          </cell>
        </row>
        <row r="1518">
          <cell r="C1518" t="str">
            <v>NON COD</v>
          </cell>
        </row>
        <row r="1519">
          <cell r="C1519" t="str">
            <v>NON COD</v>
          </cell>
        </row>
        <row r="1520">
          <cell r="C1520" t="str">
            <v>NON COD</v>
          </cell>
        </row>
        <row r="1521">
          <cell r="C1521" t="str">
            <v>NON COD</v>
          </cell>
        </row>
        <row r="1522">
          <cell r="C1522" t="str">
            <v>NON COD</v>
          </cell>
        </row>
        <row r="1523">
          <cell r="C1523" t="str">
            <v>NON COD</v>
          </cell>
        </row>
        <row r="1524">
          <cell r="C1524" t="str">
            <v>NON COD</v>
          </cell>
        </row>
        <row r="1525">
          <cell r="C1525" t="str">
            <v>NON COD</v>
          </cell>
        </row>
        <row r="1526">
          <cell r="C1526" t="str">
            <v>NON COD</v>
          </cell>
        </row>
        <row r="1527">
          <cell r="C1527" t="str">
            <v>NON COD</v>
          </cell>
        </row>
        <row r="1528">
          <cell r="C1528" t="str">
            <v>NON COD</v>
          </cell>
        </row>
        <row r="1529">
          <cell r="C1529" t="str">
            <v>NON COD</v>
          </cell>
        </row>
        <row r="1530">
          <cell r="C1530" t="str">
            <v>NON COD</v>
          </cell>
        </row>
        <row r="1531">
          <cell r="C1531" t="str">
            <v>NON COD</v>
          </cell>
        </row>
        <row r="1532">
          <cell r="C1532" t="str">
            <v>NON COD</v>
          </cell>
        </row>
        <row r="1533">
          <cell r="C1533" t="str">
            <v>NON COD</v>
          </cell>
        </row>
        <row r="1534">
          <cell r="C1534" t="str">
            <v>NON COD</v>
          </cell>
        </row>
        <row r="1535">
          <cell r="C1535" t="str">
            <v>NON COD</v>
          </cell>
        </row>
        <row r="1536">
          <cell r="C1536" t="str">
            <v>NON COD</v>
          </cell>
        </row>
        <row r="1537">
          <cell r="C1537" t="str">
            <v>NON COD</v>
          </cell>
        </row>
        <row r="1538">
          <cell r="C1538" t="str">
            <v>NON COD</v>
          </cell>
        </row>
        <row r="1539">
          <cell r="C1539" t="str">
            <v>NON COD</v>
          </cell>
        </row>
        <row r="1540">
          <cell r="C1540" t="str">
            <v>NON COD</v>
          </cell>
        </row>
        <row r="1541">
          <cell r="C1541" t="str">
            <v>NON COD</v>
          </cell>
        </row>
        <row r="1542">
          <cell r="C1542" t="str">
            <v>NON COD</v>
          </cell>
        </row>
        <row r="1543">
          <cell r="C1543" t="str">
            <v>NON COD</v>
          </cell>
        </row>
        <row r="1544">
          <cell r="C1544" t="str">
            <v>NON COD</v>
          </cell>
        </row>
        <row r="1545">
          <cell r="C1545" t="str">
            <v>NON COD</v>
          </cell>
        </row>
        <row r="1546">
          <cell r="C1546" t="str">
            <v>NON COD</v>
          </cell>
        </row>
        <row r="1547">
          <cell r="C1547" t="str">
            <v>NON COD</v>
          </cell>
        </row>
        <row r="1548">
          <cell r="C1548" t="str">
            <v>NON COD</v>
          </cell>
        </row>
        <row r="1549">
          <cell r="C1549" t="str">
            <v>NON COD</v>
          </cell>
        </row>
        <row r="1550">
          <cell r="C1550" t="str">
            <v>NON COD</v>
          </cell>
        </row>
        <row r="1551">
          <cell r="C1551" t="str">
            <v>NON COD</v>
          </cell>
        </row>
        <row r="1552">
          <cell r="C1552" t="str">
            <v>NON COD</v>
          </cell>
        </row>
        <row r="1553">
          <cell r="C1553" t="str">
            <v>NON COD</v>
          </cell>
        </row>
        <row r="1554">
          <cell r="C1554" t="str">
            <v>NON COD</v>
          </cell>
        </row>
        <row r="1555">
          <cell r="C1555" t="str">
            <v>NON COD</v>
          </cell>
        </row>
        <row r="1556">
          <cell r="C1556" t="str">
            <v>NON COD</v>
          </cell>
        </row>
        <row r="1557">
          <cell r="C1557" t="str">
            <v>NON COD</v>
          </cell>
        </row>
        <row r="1558">
          <cell r="C1558" t="str">
            <v>NON COD</v>
          </cell>
        </row>
        <row r="1559">
          <cell r="C1559" t="str">
            <v>NON COD</v>
          </cell>
        </row>
        <row r="1560">
          <cell r="C1560" t="str">
            <v>NON COD</v>
          </cell>
        </row>
        <row r="1561">
          <cell r="C1561" t="str">
            <v>NON COD</v>
          </cell>
        </row>
        <row r="1562">
          <cell r="C1562" t="str">
            <v>NON COD</v>
          </cell>
        </row>
        <row r="1563">
          <cell r="C1563" t="str">
            <v>NON COD</v>
          </cell>
        </row>
        <row r="1564">
          <cell r="C1564" t="str">
            <v>NON COD</v>
          </cell>
        </row>
        <row r="1565">
          <cell r="C1565" t="str">
            <v>NON COD</v>
          </cell>
        </row>
        <row r="1566">
          <cell r="C1566" t="str">
            <v>NON COD</v>
          </cell>
        </row>
        <row r="1567">
          <cell r="C1567" t="str">
            <v>NON COD</v>
          </cell>
        </row>
        <row r="1568">
          <cell r="C1568" t="str">
            <v>NON COD</v>
          </cell>
        </row>
        <row r="1569">
          <cell r="C1569" t="str">
            <v>NON COD</v>
          </cell>
        </row>
        <row r="1570">
          <cell r="C1570" t="str">
            <v>NON COD</v>
          </cell>
        </row>
        <row r="1571">
          <cell r="C1571" t="str">
            <v>NON COD</v>
          </cell>
        </row>
        <row r="1572">
          <cell r="C1572" t="str">
            <v>NON COD</v>
          </cell>
        </row>
        <row r="1573">
          <cell r="C1573" t="str">
            <v>NON COD</v>
          </cell>
        </row>
        <row r="1574">
          <cell r="C1574" t="str">
            <v>NON COD</v>
          </cell>
        </row>
        <row r="1575">
          <cell r="C1575" t="str">
            <v>NON COD</v>
          </cell>
        </row>
        <row r="1576">
          <cell r="C1576" t="str">
            <v>NON COD</v>
          </cell>
        </row>
        <row r="1577">
          <cell r="C1577" t="str">
            <v>NON COD</v>
          </cell>
        </row>
        <row r="1578">
          <cell r="C1578" t="str">
            <v>NON COD</v>
          </cell>
        </row>
        <row r="1579">
          <cell r="C1579" t="str">
            <v>NON COD</v>
          </cell>
        </row>
        <row r="1580">
          <cell r="C1580" t="str">
            <v>NON COD</v>
          </cell>
        </row>
        <row r="1581">
          <cell r="C1581" t="str">
            <v>NON COD</v>
          </cell>
        </row>
        <row r="1582">
          <cell r="C1582" t="str">
            <v>NON COD</v>
          </cell>
        </row>
        <row r="1583">
          <cell r="C1583" t="str">
            <v>NON COD</v>
          </cell>
        </row>
        <row r="1584">
          <cell r="C1584" t="str">
            <v>NON COD</v>
          </cell>
        </row>
        <row r="1585">
          <cell r="C1585" t="str">
            <v>NON COD</v>
          </cell>
        </row>
        <row r="1586">
          <cell r="C1586" t="str">
            <v>NON COD</v>
          </cell>
        </row>
        <row r="1587">
          <cell r="C1587" t="str">
            <v>NON COD</v>
          </cell>
        </row>
        <row r="1588">
          <cell r="C1588" t="str">
            <v>NON COD</v>
          </cell>
        </row>
        <row r="1589">
          <cell r="C1589" t="str">
            <v>NON COD</v>
          </cell>
        </row>
        <row r="1590">
          <cell r="C1590" t="str">
            <v>NON COD</v>
          </cell>
        </row>
        <row r="1591">
          <cell r="C1591" t="str">
            <v>NON COD</v>
          </cell>
        </row>
        <row r="1592">
          <cell r="C1592" t="str">
            <v>NON COD</v>
          </cell>
        </row>
        <row r="1593">
          <cell r="C1593" t="str">
            <v>NON COD</v>
          </cell>
        </row>
        <row r="1594">
          <cell r="C1594" t="str">
            <v>NON COD</v>
          </cell>
        </row>
        <row r="1595">
          <cell r="C1595" t="str">
            <v>NON COD</v>
          </cell>
        </row>
        <row r="1596">
          <cell r="C1596" t="str">
            <v>NON COD</v>
          </cell>
        </row>
        <row r="1597">
          <cell r="C1597" t="str">
            <v>NON COD</v>
          </cell>
        </row>
        <row r="1598">
          <cell r="C1598" t="str">
            <v>NON COD</v>
          </cell>
        </row>
        <row r="1599">
          <cell r="C1599" t="str">
            <v>NON COD</v>
          </cell>
        </row>
        <row r="1600">
          <cell r="C1600" t="str">
            <v>NON COD</v>
          </cell>
        </row>
        <row r="1601">
          <cell r="C1601" t="str">
            <v>NON COD</v>
          </cell>
        </row>
        <row r="1602">
          <cell r="C1602" t="str">
            <v>NON COD</v>
          </cell>
        </row>
        <row r="1603">
          <cell r="C1603" t="str">
            <v>NON COD</v>
          </cell>
        </row>
        <row r="1604">
          <cell r="C1604" t="str">
            <v>NON COD</v>
          </cell>
        </row>
        <row r="1605">
          <cell r="C1605" t="str">
            <v>NON COD</v>
          </cell>
        </row>
        <row r="1606">
          <cell r="C1606" t="str">
            <v>NON COD</v>
          </cell>
        </row>
        <row r="1607">
          <cell r="C1607" t="str">
            <v>NON COD</v>
          </cell>
        </row>
        <row r="1608">
          <cell r="C1608" t="str">
            <v>NON COD</v>
          </cell>
        </row>
        <row r="1609">
          <cell r="C1609" t="str">
            <v>NON COD</v>
          </cell>
        </row>
        <row r="1610">
          <cell r="C1610" t="str">
            <v>NON COD</v>
          </cell>
        </row>
        <row r="1611">
          <cell r="C1611" t="str">
            <v>NON COD</v>
          </cell>
        </row>
        <row r="1612">
          <cell r="C1612" t="str">
            <v>NON COD</v>
          </cell>
        </row>
        <row r="1613">
          <cell r="C1613" t="str">
            <v>NON COD</v>
          </cell>
        </row>
        <row r="1614">
          <cell r="C1614" t="str">
            <v>NON COD</v>
          </cell>
        </row>
        <row r="1615">
          <cell r="C1615" t="str">
            <v>NON COD</v>
          </cell>
        </row>
        <row r="1616">
          <cell r="C1616" t="str">
            <v>NON COD</v>
          </cell>
        </row>
        <row r="1617">
          <cell r="C1617" t="str">
            <v>NON COD</v>
          </cell>
        </row>
        <row r="1618">
          <cell r="C1618" t="str">
            <v>NON COD</v>
          </cell>
        </row>
        <row r="1619">
          <cell r="C1619" t="str">
            <v>NON COD</v>
          </cell>
        </row>
        <row r="1620">
          <cell r="C1620" t="str">
            <v>NON COD</v>
          </cell>
        </row>
        <row r="1621">
          <cell r="C1621" t="str">
            <v>NON COD</v>
          </cell>
        </row>
        <row r="1622">
          <cell r="C1622" t="str">
            <v>NON COD</v>
          </cell>
        </row>
        <row r="1623">
          <cell r="C1623" t="str">
            <v>NON COD</v>
          </cell>
        </row>
        <row r="1624">
          <cell r="C1624" t="str">
            <v>NON COD</v>
          </cell>
        </row>
        <row r="1625">
          <cell r="C1625" t="str">
            <v>NON COD</v>
          </cell>
        </row>
        <row r="1626">
          <cell r="C1626" t="str">
            <v>NON COD</v>
          </cell>
        </row>
        <row r="1627">
          <cell r="C1627" t="str">
            <v>NON COD</v>
          </cell>
        </row>
        <row r="1628">
          <cell r="C1628" t="str">
            <v>NON COD</v>
          </cell>
        </row>
        <row r="1629">
          <cell r="C1629" t="str">
            <v>NON COD</v>
          </cell>
        </row>
        <row r="1630">
          <cell r="C1630" t="str">
            <v>NON COD</v>
          </cell>
        </row>
        <row r="1631">
          <cell r="C1631" t="str">
            <v>NON COD</v>
          </cell>
        </row>
        <row r="1632">
          <cell r="C1632" t="str">
            <v>NON COD</v>
          </cell>
        </row>
        <row r="1633">
          <cell r="C1633" t="str">
            <v>NON COD</v>
          </cell>
        </row>
        <row r="1634">
          <cell r="C1634" t="str">
            <v>NON COD</v>
          </cell>
        </row>
        <row r="1635">
          <cell r="C1635" t="str">
            <v>NON COD</v>
          </cell>
        </row>
        <row r="1636">
          <cell r="C1636" t="str">
            <v>NON COD</v>
          </cell>
        </row>
        <row r="1637">
          <cell r="C1637" t="str">
            <v>NON COD</v>
          </cell>
        </row>
        <row r="1638">
          <cell r="C1638" t="str">
            <v>NON COD</v>
          </cell>
        </row>
        <row r="1639">
          <cell r="C1639" t="str">
            <v>NON COD</v>
          </cell>
        </row>
        <row r="1640">
          <cell r="C1640" t="str">
            <v>NON COD</v>
          </cell>
        </row>
        <row r="1641">
          <cell r="C1641" t="str">
            <v>NON COD</v>
          </cell>
        </row>
        <row r="1642">
          <cell r="C1642" t="str">
            <v>NON COD</v>
          </cell>
        </row>
        <row r="1643">
          <cell r="C1643" t="str">
            <v>NON COD</v>
          </cell>
        </row>
        <row r="1644">
          <cell r="C1644" t="str">
            <v>NON COD</v>
          </cell>
        </row>
        <row r="1645">
          <cell r="C1645" t="str">
            <v>NON COD</v>
          </cell>
        </row>
        <row r="1646">
          <cell r="C1646" t="str">
            <v>NON COD</v>
          </cell>
        </row>
        <row r="1647">
          <cell r="C1647" t="str">
            <v>NON COD</v>
          </cell>
        </row>
        <row r="1648">
          <cell r="C1648" t="str">
            <v>NON COD</v>
          </cell>
        </row>
        <row r="1649">
          <cell r="C1649" t="str">
            <v>NON COD</v>
          </cell>
        </row>
        <row r="1650">
          <cell r="C1650" t="str">
            <v>NON COD</v>
          </cell>
        </row>
        <row r="1651">
          <cell r="C1651" t="str">
            <v>NON COD</v>
          </cell>
        </row>
        <row r="1652">
          <cell r="C1652" t="str">
            <v>NON COD</v>
          </cell>
        </row>
        <row r="1653">
          <cell r="C1653" t="str">
            <v>NON COD</v>
          </cell>
        </row>
        <row r="1654">
          <cell r="C1654" t="str">
            <v>NON COD</v>
          </cell>
        </row>
        <row r="1655">
          <cell r="C1655" t="str">
            <v>NON COD</v>
          </cell>
        </row>
        <row r="1656">
          <cell r="C1656" t="str">
            <v>NON COD</v>
          </cell>
        </row>
        <row r="1657">
          <cell r="C1657" t="str">
            <v>NON COD</v>
          </cell>
        </row>
        <row r="1658">
          <cell r="C1658" t="str">
            <v>NON COD</v>
          </cell>
        </row>
        <row r="1659">
          <cell r="C1659" t="str">
            <v>NON COD</v>
          </cell>
        </row>
        <row r="1660">
          <cell r="C1660" t="str">
            <v>NON COD</v>
          </cell>
        </row>
        <row r="1661">
          <cell r="C1661" t="str">
            <v>NON COD</v>
          </cell>
        </row>
        <row r="1662">
          <cell r="C1662" t="str">
            <v>NON COD</v>
          </cell>
        </row>
        <row r="1663">
          <cell r="C1663" t="str">
            <v>NON COD</v>
          </cell>
        </row>
        <row r="1664">
          <cell r="C1664" t="str">
            <v>NON COD</v>
          </cell>
        </row>
        <row r="1665">
          <cell r="C1665" t="str">
            <v>NON COD</v>
          </cell>
        </row>
        <row r="1666">
          <cell r="C1666" t="str">
            <v>NON COD</v>
          </cell>
        </row>
        <row r="1667">
          <cell r="C1667" t="str">
            <v>NON COD</v>
          </cell>
        </row>
        <row r="1668">
          <cell r="C1668" t="str">
            <v>NON COD</v>
          </cell>
        </row>
        <row r="1669">
          <cell r="C1669" t="str">
            <v>NON COD</v>
          </cell>
        </row>
        <row r="1670">
          <cell r="C1670" t="str">
            <v>NON COD</v>
          </cell>
        </row>
        <row r="1671">
          <cell r="C1671" t="str">
            <v>NON COD</v>
          </cell>
        </row>
        <row r="1672">
          <cell r="C1672" t="str">
            <v>NON COD</v>
          </cell>
        </row>
        <row r="1673">
          <cell r="C1673" t="str">
            <v>NON COD</v>
          </cell>
        </row>
        <row r="1674">
          <cell r="C1674" t="str">
            <v>NON COD</v>
          </cell>
        </row>
        <row r="1675">
          <cell r="C1675" t="str">
            <v>NON COD</v>
          </cell>
        </row>
        <row r="1676">
          <cell r="C1676" t="str">
            <v>NON COD</v>
          </cell>
        </row>
        <row r="1677">
          <cell r="C1677" t="str">
            <v>NON COD</v>
          </cell>
        </row>
        <row r="1678">
          <cell r="C1678" t="str">
            <v>NON COD</v>
          </cell>
        </row>
        <row r="1679">
          <cell r="C1679" t="str">
            <v>NON COD</v>
          </cell>
        </row>
        <row r="1680">
          <cell r="C1680" t="str">
            <v>NON COD</v>
          </cell>
        </row>
        <row r="1681">
          <cell r="C1681" t="str">
            <v>NON COD</v>
          </cell>
        </row>
        <row r="1682">
          <cell r="C1682" t="str">
            <v>NON COD</v>
          </cell>
        </row>
        <row r="1683">
          <cell r="C1683" t="str">
            <v>NON COD</v>
          </cell>
        </row>
        <row r="1684">
          <cell r="C1684" t="str">
            <v>NON COD</v>
          </cell>
        </row>
        <row r="1685">
          <cell r="C1685" t="str">
            <v>NON COD</v>
          </cell>
        </row>
        <row r="1686">
          <cell r="C1686" t="str">
            <v>NON COD</v>
          </cell>
        </row>
        <row r="1687">
          <cell r="C1687" t="str">
            <v>NON COD</v>
          </cell>
        </row>
        <row r="1688">
          <cell r="C1688" t="str">
            <v>NON COD</v>
          </cell>
        </row>
        <row r="1689">
          <cell r="C1689" t="str">
            <v>NON COD</v>
          </cell>
        </row>
        <row r="1690">
          <cell r="C1690" t="str">
            <v>NON COD</v>
          </cell>
        </row>
        <row r="1691">
          <cell r="C1691" t="str">
            <v>NON COD</v>
          </cell>
        </row>
        <row r="1692">
          <cell r="C1692" t="str">
            <v>NON COD</v>
          </cell>
        </row>
        <row r="1693">
          <cell r="C1693" t="str">
            <v>NON COD</v>
          </cell>
        </row>
        <row r="1694">
          <cell r="C1694" t="str">
            <v>NON COD</v>
          </cell>
        </row>
        <row r="1695">
          <cell r="C1695" t="str">
            <v>NON COD</v>
          </cell>
        </row>
        <row r="1696">
          <cell r="C1696" t="str">
            <v>NON COD</v>
          </cell>
        </row>
        <row r="1697">
          <cell r="C1697" t="str">
            <v>NON COD</v>
          </cell>
        </row>
        <row r="1698">
          <cell r="C1698" t="str">
            <v>NON COD</v>
          </cell>
        </row>
        <row r="1699">
          <cell r="C1699" t="str">
            <v>NON COD</v>
          </cell>
        </row>
        <row r="1700">
          <cell r="C1700" t="str">
            <v>NON COD</v>
          </cell>
        </row>
        <row r="1701">
          <cell r="C1701" t="str">
            <v>NON COD</v>
          </cell>
        </row>
        <row r="1702">
          <cell r="C1702" t="str">
            <v>NON COD</v>
          </cell>
        </row>
        <row r="1703">
          <cell r="C1703" t="str">
            <v>NON COD</v>
          </cell>
        </row>
        <row r="1704">
          <cell r="C1704" t="str">
            <v>NON COD</v>
          </cell>
        </row>
        <row r="1705">
          <cell r="C1705" t="str">
            <v>NON COD</v>
          </cell>
        </row>
        <row r="1706">
          <cell r="C1706" t="str">
            <v>NON COD</v>
          </cell>
        </row>
        <row r="1707">
          <cell r="C1707" t="str">
            <v>NON COD</v>
          </cell>
        </row>
        <row r="1708">
          <cell r="C1708" t="str">
            <v>NON COD</v>
          </cell>
        </row>
        <row r="1709">
          <cell r="C1709" t="str">
            <v>NON COD</v>
          </cell>
        </row>
        <row r="1710">
          <cell r="C1710" t="str">
            <v>NON COD</v>
          </cell>
        </row>
        <row r="1711">
          <cell r="C1711" t="str">
            <v>NON COD</v>
          </cell>
        </row>
        <row r="1712">
          <cell r="C1712" t="str">
            <v>NON COD</v>
          </cell>
        </row>
        <row r="1713">
          <cell r="C1713" t="str">
            <v>NON COD</v>
          </cell>
        </row>
        <row r="1714">
          <cell r="C1714" t="str">
            <v>NON COD</v>
          </cell>
        </row>
        <row r="1715">
          <cell r="C1715" t="str">
            <v>NON COD</v>
          </cell>
        </row>
        <row r="1716">
          <cell r="C1716" t="str">
            <v>NON COD</v>
          </cell>
        </row>
        <row r="1717">
          <cell r="C1717" t="str">
            <v>NON COD</v>
          </cell>
        </row>
        <row r="1718">
          <cell r="C1718" t="str">
            <v>NON COD</v>
          </cell>
        </row>
        <row r="1719">
          <cell r="C1719" t="str">
            <v>NON COD</v>
          </cell>
        </row>
        <row r="1720">
          <cell r="C1720" t="str">
            <v>NON COD</v>
          </cell>
        </row>
        <row r="1721">
          <cell r="C1721" t="str">
            <v>NON COD</v>
          </cell>
        </row>
        <row r="1722">
          <cell r="C1722" t="str">
            <v>NON COD</v>
          </cell>
        </row>
        <row r="1723">
          <cell r="C1723" t="str">
            <v>NON COD</v>
          </cell>
        </row>
        <row r="1724">
          <cell r="C1724" t="str">
            <v>NON COD</v>
          </cell>
        </row>
        <row r="1725">
          <cell r="C1725" t="str">
            <v>NON COD</v>
          </cell>
        </row>
        <row r="1726">
          <cell r="C1726" t="str">
            <v>NON COD</v>
          </cell>
        </row>
        <row r="1727">
          <cell r="C1727" t="str">
            <v>NON COD</v>
          </cell>
        </row>
        <row r="1728">
          <cell r="C1728" t="str">
            <v>NON COD</v>
          </cell>
        </row>
        <row r="1729">
          <cell r="C1729" t="str">
            <v>NON COD</v>
          </cell>
        </row>
        <row r="1730">
          <cell r="C1730" t="str">
            <v>NON COD</v>
          </cell>
        </row>
        <row r="1731">
          <cell r="C1731" t="str">
            <v>NON COD</v>
          </cell>
        </row>
        <row r="1732">
          <cell r="C1732" t="str">
            <v>NON COD</v>
          </cell>
        </row>
        <row r="1733">
          <cell r="C1733" t="str">
            <v>NON COD</v>
          </cell>
        </row>
        <row r="1734">
          <cell r="C1734" t="str">
            <v>NON COD</v>
          </cell>
        </row>
        <row r="1735">
          <cell r="C1735" t="str">
            <v>NON COD</v>
          </cell>
        </row>
        <row r="1736">
          <cell r="C1736" t="str">
            <v>NON COD</v>
          </cell>
        </row>
        <row r="1737">
          <cell r="C1737" t="str">
            <v>NON COD</v>
          </cell>
        </row>
        <row r="1738">
          <cell r="C1738" t="str">
            <v>NON COD</v>
          </cell>
        </row>
        <row r="1739">
          <cell r="C1739" t="str">
            <v>NON COD</v>
          </cell>
        </row>
        <row r="1740">
          <cell r="C1740" t="str">
            <v>NON COD</v>
          </cell>
        </row>
        <row r="1741">
          <cell r="C1741" t="str">
            <v>NON COD</v>
          </cell>
        </row>
        <row r="1742">
          <cell r="C1742" t="str">
            <v>NON COD</v>
          </cell>
        </row>
        <row r="1743">
          <cell r="C1743" t="str">
            <v>NON COD</v>
          </cell>
        </row>
        <row r="1744">
          <cell r="C1744" t="str">
            <v>NON COD</v>
          </cell>
        </row>
        <row r="1745">
          <cell r="C1745" t="str">
            <v>NON COD</v>
          </cell>
        </row>
        <row r="1746">
          <cell r="C1746" t="str">
            <v>NON COD</v>
          </cell>
        </row>
        <row r="1747">
          <cell r="C1747" t="str">
            <v>NON COD</v>
          </cell>
        </row>
        <row r="1748">
          <cell r="C1748" t="str">
            <v>NON COD</v>
          </cell>
        </row>
        <row r="1749">
          <cell r="C1749" t="str">
            <v>NON COD</v>
          </cell>
        </row>
        <row r="1750">
          <cell r="C1750" t="str">
            <v>NON COD</v>
          </cell>
        </row>
        <row r="1751">
          <cell r="C1751" t="str">
            <v>NON COD</v>
          </cell>
        </row>
        <row r="1752">
          <cell r="C1752" t="str">
            <v>NON COD</v>
          </cell>
        </row>
        <row r="1753">
          <cell r="C1753" t="str">
            <v>NON COD</v>
          </cell>
        </row>
        <row r="1754">
          <cell r="C1754" t="str">
            <v>NON COD</v>
          </cell>
        </row>
        <row r="1755">
          <cell r="C1755" t="str">
            <v>NON COD</v>
          </cell>
        </row>
        <row r="1756">
          <cell r="C1756" t="str">
            <v>NON COD</v>
          </cell>
        </row>
        <row r="1757">
          <cell r="C1757" t="str">
            <v>NON COD</v>
          </cell>
        </row>
        <row r="1758">
          <cell r="C1758" t="str">
            <v>NON COD</v>
          </cell>
        </row>
        <row r="1759">
          <cell r="C1759" t="str">
            <v>NON COD</v>
          </cell>
        </row>
        <row r="1760">
          <cell r="C1760" t="str">
            <v>NON COD</v>
          </cell>
        </row>
        <row r="1761">
          <cell r="C1761" t="str">
            <v>NON COD</v>
          </cell>
        </row>
        <row r="1762">
          <cell r="C1762" t="str">
            <v>NON COD</v>
          </cell>
        </row>
        <row r="1763">
          <cell r="C1763" t="str">
            <v>NON COD</v>
          </cell>
        </row>
        <row r="1764">
          <cell r="C1764" t="str">
            <v>NON COD</v>
          </cell>
        </row>
        <row r="1765">
          <cell r="C1765" t="str">
            <v>NON COD</v>
          </cell>
        </row>
        <row r="1766">
          <cell r="C1766" t="str">
            <v>NON COD</v>
          </cell>
        </row>
        <row r="1767">
          <cell r="C1767" t="str">
            <v>NON COD</v>
          </cell>
        </row>
        <row r="1768">
          <cell r="C1768" t="str">
            <v>NON COD</v>
          </cell>
        </row>
        <row r="1769">
          <cell r="C1769" t="str">
            <v>NON COD</v>
          </cell>
        </row>
        <row r="1770">
          <cell r="C1770" t="str">
            <v>NON COD</v>
          </cell>
        </row>
        <row r="1771">
          <cell r="C1771" t="str">
            <v>NON COD</v>
          </cell>
        </row>
        <row r="1772">
          <cell r="C1772" t="str">
            <v>NON COD</v>
          </cell>
        </row>
        <row r="1773">
          <cell r="C1773" t="str">
            <v>NON COD</v>
          </cell>
        </row>
        <row r="1774">
          <cell r="C1774" t="str">
            <v>NON COD</v>
          </cell>
        </row>
        <row r="1775">
          <cell r="C1775" t="str">
            <v>NON COD</v>
          </cell>
        </row>
        <row r="1776">
          <cell r="C1776" t="str">
            <v>NON COD</v>
          </cell>
        </row>
        <row r="1777">
          <cell r="C1777" t="str">
            <v>NON COD</v>
          </cell>
        </row>
        <row r="1778">
          <cell r="C1778" t="str">
            <v>NON COD</v>
          </cell>
        </row>
        <row r="1779">
          <cell r="C1779" t="str">
            <v>NON COD</v>
          </cell>
        </row>
        <row r="1780">
          <cell r="C1780" t="str">
            <v>NON COD</v>
          </cell>
        </row>
        <row r="1781">
          <cell r="C1781" t="str">
            <v>NON COD</v>
          </cell>
        </row>
        <row r="1782">
          <cell r="C1782" t="str">
            <v>NON COD</v>
          </cell>
        </row>
        <row r="1783">
          <cell r="C1783" t="str">
            <v>NON COD</v>
          </cell>
        </row>
        <row r="1784">
          <cell r="C1784" t="str">
            <v>NON COD</v>
          </cell>
        </row>
        <row r="1785">
          <cell r="C1785" t="str">
            <v>NON COD</v>
          </cell>
        </row>
        <row r="1786">
          <cell r="C1786" t="str">
            <v>NON COD</v>
          </cell>
        </row>
        <row r="1787">
          <cell r="C1787" t="str">
            <v>NON COD</v>
          </cell>
        </row>
        <row r="1788">
          <cell r="C1788" t="str">
            <v>NON COD</v>
          </cell>
        </row>
        <row r="1789">
          <cell r="C1789" t="str">
            <v>NON COD</v>
          </cell>
        </row>
        <row r="1790">
          <cell r="C1790" t="str">
            <v>NON COD</v>
          </cell>
        </row>
        <row r="1791">
          <cell r="C1791" t="str">
            <v>NON COD</v>
          </cell>
        </row>
        <row r="1792">
          <cell r="C1792" t="str">
            <v>NON COD</v>
          </cell>
        </row>
        <row r="1793">
          <cell r="C1793" t="str">
            <v>NON COD</v>
          </cell>
        </row>
        <row r="1794">
          <cell r="C1794" t="str">
            <v>NON COD</v>
          </cell>
        </row>
        <row r="1795">
          <cell r="C1795" t="str">
            <v>NON COD</v>
          </cell>
        </row>
        <row r="1796">
          <cell r="C1796" t="str">
            <v>NON COD</v>
          </cell>
        </row>
        <row r="1797">
          <cell r="C1797" t="str">
            <v>NON COD</v>
          </cell>
        </row>
        <row r="1798">
          <cell r="C1798" t="str">
            <v>NON COD</v>
          </cell>
        </row>
        <row r="1799">
          <cell r="C1799" t="str">
            <v>NON COD</v>
          </cell>
        </row>
        <row r="1800">
          <cell r="C1800" t="str">
            <v>NON COD</v>
          </cell>
        </row>
        <row r="1801">
          <cell r="C1801" t="str">
            <v>NON COD</v>
          </cell>
        </row>
        <row r="1802">
          <cell r="C1802" t="str">
            <v>NON COD</v>
          </cell>
        </row>
        <row r="1803">
          <cell r="C1803" t="str">
            <v>NON COD</v>
          </cell>
        </row>
        <row r="1804">
          <cell r="C1804" t="str">
            <v>NON COD</v>
          </cell>
        </row>
        <row r="1805">
          <cell r="C1805" t="str">
            <v>NON COD</v>
          </cell>
        </row>
        <row r="1806">
          <cell r="C1806" t="str">
            <v>NON COD</v>
          </cell>
        </row>
        <row r="1807">
          <cell r="C1807" t="str">
            <v>NON COD</v>
          </cell>
        </row>
        <row r="1808">
          <cell r="C1808" t="str">
            <v>NON COD</v>
          </cell>
        </row>
        <row r="1809">
          <cell r="C1809" t="str">
            <v>NON COD</v>
          </cell>
        </row>
        <row r="1810">
          <cell r="C1810" t="str">
            <v>NON COD</v>
          </cell>
        </row>
        <row r="1811">
          <cell r="C1811" t="str">
            <v>NON COD</v>
          </cell>
        </row>
        <row r="1812">
          <cell r="C1812" t="str">
            <v>NON COD</v>
          </cell>
        </row>
        <row r="1813">
          <cell r="C1813" t="str">
            <v>NON COD</v>
          </cell>
        </row>
        <row r="1814">
          <cell r="C1814" t="str">
            <v>NON COD</v>
          </cell>
        </row>
        <row r="1815">
          <cell r="C1815" t="str">
            <v>NON COD</v>
          </cell>
        </row>
        <row r="1816">
          <cell r="C1816" t="str">
            <v>NON COD</v>
          </cell>
        </row>
        <row r="1817">
          <cell r="C1817" t="str">
            <v>NON COD</v>
          </cell>
        </row>
        <row r="1818">
          <cell r="C1818" t="str">
            <v>NON COD</v>
          </cell>
        </row>
        <row r="1819">
          <cell r="C1819" t="str">
            <v>NON COD</v>
          </cell>
        </row>
        <row r="1820">
          <cell r="C1820" t="str">
            <v>NON COD</v>
          </cell>
        </row>
        <row r="1821">
          <cell r="C1821" t="str">
            <v>NON COD</v>
          </cell>
        </row>
        <row r="1822">
          <cell r="C1822" t="str">
            <v>NON COD</v>
          </cell>
        </row>
        <row r="1823">
          <cell r="C1823" t="str">
            <v>NON COD</v>
          </cell>
        </row>
        <row r="1824">
          <cell r="C1824" t="str">
            <v>NON COD</v>
          </cell>
        </row>
        <row r="1825">
          <cell r="C1825" t="str">
            <v>NON COD</v>
          </cell>
        </row>
        <row r="1826">
          <cell r="C1826" t="str">
            <v>NON COD</v>
          </cell>
        </row>
        <row r="1827">
          <cell r="C1827" t="str">
            <v>NON COD</v>
          </cell>
        </row>
        <row r="1828">
          <cell r="C1828" t="str">
            <v>NON COD</v>
          </cell>
        </row>
        <row r="1829">
          <cell r="C1829" t="str">
            <v>NON COD</v>
          </cell>
        </row>
        <row r="1830">
          <cell r="C1830" t="str">
            <v>NON COD</v>
          </cell>
        </row>
        <row r="1831">
          <cell r="C1831" t="str">
            <v>NON COD</v>
          </cell>
        </row>
        <row r="1832">
          <cell r="C1832" t="str">
            <v>NON COD</v>
          </cell>
        </row>
        <row r="1833">
          <cell r="C1833" t="str">
            <v>NON COD</v>
          </cell>
        </row>
        <row r="1834">
          <cell r="C1834" t="str">
            <v>NON COD</v>
          </cell>
        </row>
        <row r="1835">
          <cell r="C1835" t="str">
            <v>NON COD</v>
          </cell>
        </row>
        <row r="1836">
          <cell r="C1836" t="str">
            <v>NON COD</v>
          </cell>
        </row>
        <row r="1837">
          <cell r="C1837" t="str">
            <v>NON COD</v>
          </cell>
        </row>
        <row r="1838">
          <cell r="C1838" t="str">
            <v>NON COD</v>
          </cell>
        </row>
        <row r="1839">
          <cell r="C1839" t="str">
            <v>NON COD</v>
          </cell>
        </row>
        <row r="1840">
          <cell r="C1840" t="str">
            <v>NON COD</v>
          </cell>
        </row>
        <row r="1841">
          <cell r="C1841" t="str">
            <v>NON COD</v>
          </cell>
        </row>
        <row r="1842">
          <cell r="C1842" t="str">
            <v>NON COD</v>
          </cell>
        </row>
        <row r="1843">
          <cell r="C1843" t="str">
            <v>NON COD</v>
          </cell>
        </row>
        <row r="1844">
          <cell r="C1844" t="str">
            <v>NON COD</v>
          </cell>
        </row>
        <row r="1845">
          <cell r="C1845" t="str">
            <v>NON COD</v>
          </cell>
        </row>
        <row r="1846">
          <cell r="C1846" t="str">
            <v>NON COD</v>
          </cell>
        </row>
        <row r="1847">
          <cell r="C1847" t="str">
            <v>NON COD</v>
          </cell>
        </row>
        <row r="1848">
          <cell r="C1848" t="str">
            <v>NON COD</v>
          </cell>
        </row>
        <row r="1849">
          <cell r="C1849" t="str">
            <v>NON COD</v>
          </cell>
        </row>
        <row r="1850">
          <cell r="C1850" t="str">
            <v>NON COD</v>
          </cell>
        </row>
        <row r="1851">
          <cell r="C1851" t="str">
            <v>NON COD</v>
          </cell>
        </row>
        <row r="1852">
          <cell r="C1852" t="str">
            <v>NON COD</v>
          </cell>
        </row>
        <row r="1853">
          <cell r="C1853" t="str">
            <v>NON COD</v>
          </cell>
        </row>
        <row r="1854">
          <cell r="C1854" t="str">
            <v>NON COD</v>
          </cell>
        </row>
        <row r="1855">
          <cell r="C1855" t="str">
            <v>NON COD</v>
          </cell>
        </row>
        <row r="1856">
          <cell r="C1856" t="str">
            <v>NON COD</v>
          </cell>
        </row>
        <row r="1857">
          <cell r="C1857" t="str">
            <v>NON COD</v>
          </cell>
        </row>
        <row r="1858">
          <cell r="C1858" t="str">
            <v>NON COD</v>
          </cell>
        </row>
        <row r="1859">
          <cell r="C1859" t="str">
            <v>NON COD</v>
          </cell>
        </row>
        <row r="1860">
          <cell r="C1860" t="str">
            <v>NON COD</v>
          </cell>
        </row>
        <row r="1861">
          <cell r="C1861" t="str">
            <v>NON COD</v>
          </cell>
        </row>
        <row r="1862">
          <cell r="C1862" t="str">
            <v>NON COD</v>
          </cell>
        </row>
        <row r="1863">
          <cell r="C1863" t="str">
            <v>NON COD</v>
          </cell>
        </row>
        <row r="1864">
          <cell r="C1864" t="str">
            <v>NON COD</v>
          </cell>
        </row>
        <row r="1865">
          <cell r="C1865" t="str">
            <v>NON COD</v>
          </cell>
        </row>
        <row r="1866">
          <cell r="C1866" t="str">
            <v>NON COD</v>
          </cell>
        </row>
        <row r="1867">
          <cell r="C1867" t="str">
            <v>NON COD</v>
          </cell>
        </row>
        <row r="1868">
          <cell r="C1868" t="str">
            <v>NON COD</v>
          </cell>
        </row>
        <row r="1869">
          <cell r="C1869" t="str">
            <v>NON COD</v>
          </cell>
        </row>
        <row r="1870">
          <cell r="C1870" t="str">
            <v>NON COD</v>
          </cell>
        </row>
        <row r="1871">
          <cell r="C1871" t="str">
            <v>NON COD</v>
          </cell>
        </row>
        <row r="1872">
          <cell r="C1872" t="str">
            <v>NON COD</v>
          </cell>
        </row>
        <row r="1873">
          <cell r="C1873" t="str">
            <v>NON COD</v>
          </cell>
        </row>
        <row r="1874">
          <cell r="C1874" t="str">
            <v>NON COD</v>
          </cell>
        </row>
        <row r="1875">
          <cell r="C1875" t="str">
            <v>NON COD</v>
          </cell>
        </row>
        <row r="1876">
          <cell r="C1876" t="str">
            <v>NON COD</v>
          </cell>
        </row>
        <row r="1877">
          <cell r="C1877" t="str">
            <v>NON COD</v>
          </cell>
        </row>
        <row r="1878">
          <cell r="C1878" t="str">
            <v>NON COD</v>
          </cell>
        </row>
        <row r="1879">
          <cell r="C1879" t="str">
            <v>NON COD</v>
          </cell>
        </row>
        <row r="1880">
          <cell r="C1880" t="str">
            <v>NON COD</v>
          </cell>
        </row>
        <row r="1881">
          <cell r="C1881" t="str">
            <v>NON COD</v>
          </cell>
        </row>
        <row r="1882">
          <cell r="C1882" t="str">
            <v>NON COD</v>
          </cell>
        </row>
        <row r="1883">
          <cell r="C1883" t="str">
            <v>NON COD</v>
          </cell>
        </row>
        <row r="1884">
          <cell r="C1884" t="str">
            <v>NON COD</v>
          </cell>
        </row>
        <row r="1885">
          <cell r="C1885" t="str">
            <v>NON COD</v>
          </cell>
        </row>
        <row r="1886">
          <cell r="C1886" t="str">
            <v>NON COD</v>
          </cell>
        </row>
        <row r="1887">
          <cell r="C1887" t="str">
            <v>NON COD</v>
          </cell>
        </row>
        <row r="1888">
          <cell r="C1888" t="str">
            <v>NON COD</v>
          </cell>
        </row>
        <row r="1889">
          <cell r="C1889" t="str">
            <v>NON COD</v>
          </cell>
        </row>
        <row r="1890">
          <cell r="C1890" t="str">
            <v>NON COD</v>
          </cell>
        </row>
        <row r="1891">
          <cell r="C1891" t="str">
            <v>NON COD</v>
          </cell>
        </row>
        <row r="1892">
          <cell r="C1892" t="str">
            <v>NON COD</v>
          </cell>
        </row>
        <row r="1893">
          <cell r="C1893" t="str">
            <v>NON COD</v>
          </cell>
        </row>
        <row r="1894">
          <cell r="C1894" t="str">
            <v>NON COD</v>
          </cell>
        </row>
        <row r="1895">
          <cell r="C1895" t="str">
            <v>NON COD</v>
          </cell>
        </row>
        <row r="1896">
          <cell r="C1896" t="str">
            <v>NON COD</v>
          </cell>
        </row>
        <row r="1897">
          <cell r="C1897" t="str">
            <v>NON COD</v>
          </cell>
        </row>
        <row r="1898">
          <cell r="C1898" t="str">
            <v>NON COD</v>
          </cell>
        </row>
        <row r="1899">
          <cell r="C1899" t="str">
            <v>NON COD</v>
          </cell>
        </row>
        <row r="1900">
          <cell r="C1900" t="str">
            <v>NON COD</v>
          </cell>
        </row>
        <row r="1901">
          <cell r="C1901" t="str">
            <v>NON COD</v>
          </cell>
        </row>
        <row r="1902">
          <cell r="C1902" t="str">
            <v>NON COD</v>
          </cell>
        </row>
        <row r="1903">
          <cell r="C1903" t="str">
            <v>NON COD</v>
          </cell>
        </row>
        <row r="1904">
          <cell r="C1904" t="str">
            <v>NON COD</v>
          </cell>
        </row>
        <row r="1905">
          <cell r="C1905" t="str">
            <v>NON COD</v>
          </cell>
        </row>
        <row r="1906">
          <cell r="C1906" t="str">
            <v>NON COD</v>
          </cell>
        </row>
        <row r="1907">
          <cell r="C1907" t="str">
            <v>NON COD</v>
          </cell>
        </row>
        <row r="1908">
          <cell r="C1908" t="str">
            <v>NON COD</v>
          </cell>
        </row>
        <row r="1909">
          <cell r="C1909" t="str">
            <v>NON COD</v>
          </cell>
        </row>
        <row r="1910">
          <cell r="C1910" t="str">
            <v>NON COD</v>
          </cell>
        </row>
        <row r="1911">
          <cell r="C1911" t="str">
            <v>NON COD</v>
          </cell>
        </row>
        <row r="1912">
          <cell r="C1912" t="str">
            <v>NON COD</v>
          </cell>
        </row>
        <row r="1913">
          <cell r="C1913" t="str">
            <v>NON COD</v>
          </cell>
        </row>
        <row r="1914">
          <cell r="C1914" t="str">
            <v>NON COD</v>
          </cell>
        </row>
        <row r="1915">
          <cell r="C1915" t="str">
            <v>NON COD</v>
          </cell>
        </row>
        <row r="1916">
          <cell r="C1916" t="str">
            <v>NON COD</v>
          </cell>
        </row>
        <row r="1917">
          <cell r="C1917" t="str">
            <v>NON COD</v>
          </cell>
        </row>
        <row r="1918">
          <cell r="C1918" t="str">
            <v>NON COD</v>
          </cell>
        </row>
        <row r="1919">
          <cell r="C1919" t="str">
            <v>NON COD</v>
          </cell>
        </row>
        <row r="1920">
          <cell r="C1920" t="str">
            <v>NON COD</v>
          </cell>
        </row>
        <row r="1921">
          <cell r="C1921" t="str">
            <v>NON COD</v>
          </cell>
        </row>
        <row r="1922">
          <cell r="C1922" t="str">
            <v>NON COD</v>
          </cell>
        </row>
        <row r="1923">
          <cell r="C1923" t="str">
            <v>NON COD</v>
          </cell>
        </row>
        <row r="1924">
          <cell r="C1924" t="str">
            <v>NON COD</v>
          </cell>
        </row>
        <row r="1925">
          <cell r="C1925" t="str">
            <v>NON COD</v>
          </cell>
        </row>
        <row r="1926">
          <cell r="C1926" t="str">
            <v>NON COD</v>
          </cell>
        </row>
        <row r="1927">
          <cell r="C1927" t="str">
            <v>NON COD</v>
          </cell>
        </row>
        <row r="1928">
          <cell r="C1928" t="str">
            <v>NON COD</v>
          </cell>
        </row>
        <row r="1929">
          <cell r="C1929" t="str">
            <v>NON COD</v>
          </cell>
        </row>
        <row r="1930">
          <cell r="C1930" t="str">
            <v>NON COD</v>
          </cell>
        </row>
        <row r="1931">
          <cell r="C1931" t="str">
            <v>NON COD</v>
          </cell>
        </row>
        <row r="1932">
          <cell r="C1932" t="str">
            <v>NON COD</v>
          </cell>
        </row>
        <row r="1933">
          <cell r="C1933" t="str">
            <v>NON COD</v>
          </cell>
        </row>
        <row r="1934">
          <cell r="C1934" t="str">
            <v>NON COD</v>
          </cell>
        </row>
        <row r="1935">
          <cell r="C1935" t="str">
            <v>NON COD</v>
          </cell>
        </row>
        <row r="1936">
          <cell r="C1936" t="str">
            <v>NON COD</v>
          </cell>
        </row>
        <row r="1937">
          <cell r="C1937" t="str">
            <v>NON COD</v>
          </cell>
        </row>
        <row r="1938">
          <cell r="C1938" t="str">
            <v>NON COD</v>
          </cell>
        </row>
        <row r="1939">
          <cell r="C1939" t="str">
            <v>NON COD</v>
          </cell>
        </row>
        <row r="1940">
          <cell r="C1940" t="str">
            <v>NON COD</v>
          </cell>
        </row>
        <row r="1941">
          <cell r="C1941" t="str">
            <v>NON COD</v>
          </cell>
        </row>
        <row r="1942">
          <cell r="C1942" t="str">
            <v>NON COD</v>
          </cell>
        </row>
        <row r="1943">
          <cell r="C1943" t="str">
            <v>NON COD</v>
          </cell>
        </row>
        <row r="1944">
          <cell r="C1944" t="str">
            <v>NON COD</v>
          </cell>
        </row>
        <row r="1945">
          <cell r="C1945" t="str">
            <v>NON COD</v>
          </cell>
        </row>
        <row r="1946">
          <cell r="C1946" t="str">
            <v>NON COD</v>
          </cell>
        </row>
        <row r="1947">
          <cell r="C1947" t="str">
            <v>NON COD</v>
          </cell>
        </row>
        <row r="1948">
          <cell r="C1948" t="str">
            <v>NON COD</v>
          </cell>
        </row>
        <row r="1949">
          <cell r="C1949" t="str">
            <v>NON COD</v>
          </cell>
        </row>
        <row r="1950">
          <cell r="C1950" t="str">
            <v>NON COD</v>
          </cell>
        </row>
        <row r="1951">
          <cell r="C1951" t="str">
            <v>NON COD</v>
          </cell>
        </row>
        <row r="1952">
          <cell r="C1952" t="str">
            <v>NON COD</v>
          </cell>
        </row>
        <row r="1953">
          <cell r="C1953" t="str">
            <v>NON COD</v>
          </cell>
        </row>
        <row r="1954">
          <cell r="C1954" t="str">
            <v>NON COD</v>
          </cell>
        </row>
        <row r="1955">
          <cell r="C1955" t="str">
            <v>NON COD</v>
          </cell>
        </row>
        <row r="1956">
          <cell r="C1956" t="str">
            <v>NON COD</v>
          </cell>
        </row>
        <row r="1957">
          <cell r="C1957" t="str">
            <v>NON COD</v>
          </cell>
        </row>
        <row r="1958">
          <cell r="C1958" t="str">
            <v>NON COD</v>
          </cell>
        </row>
        <row r="1959">
          <cell r="C1959" t="str">
            <v>NON COD</v>
          </cell>
        </row>
        <row r="1960">
          <cell r="C1960" t="str">
            <v>NON COD</v>
          </cell>
        </row>
        <row r="1961">
          <cell r="C1961" t="str">
            <v>NON COD</v>
          </cell>
        </row>
        <row r="1962">
          <cell r="C1962" t="str">
            <v>NON COD</v>
          </cell>
        </row>
        <row r="1963">
          <cell r="C1963" t="str">
            <v>NON COD</v>
          </cell>
        </row>
        <row r="1964">
          <cell r="C1964" t="str">
            <v>NON COD</v>
          </cell>
        </row>
        <row r="1965">
          <cell r="C1965" t="str">
            <v>NON COD</v>
          </cell>
        </row>
        <row r="1966">
          <cell r="C1966" t="str">
            <v>NON COD</v>
          </cell>
        </row>
        <row r="1967">
          <cell r="C1967" t="str">
            <v>NON COD</v>
          </cell>
        </row>
        <row r="1968">
          <cell r="C1968" t="str">
            <v>NON COD</v>
          </cell>
        </row>
        <row r="1969">
          <cell r="C1969" t="str">
            <v>NON COD</v>
          </cell>
        </row>
        <row r="1970">
          <cell r="C1970" t="str">
            <v>NON COD</v>
          </cell>
        </row>
        <row r="1971">
          <cell r="C1971" t="str">
            <v>NON COD</v>
          </cell>
        </row>
        <row r="1972">
          <cell r="C1972" t="str">
            <v>NON COD</v>
          </cell>
        </row>
        <row r="1973">
          <cell r="C1973" t="str">
            <v>NON COD</v>
          </cell>
        </row>
        <row r="1974">
          <cell r="C1974" t="str">
            <v>NON COD</v>
          </cell>
        </row>
        <row r="1975">
          <cell r="C1975" t="str">
            <v>NON COD</v>
          </cell>
        </row>
        <row r="1976">
          <cell r="C1976" t="str">
            <v>NON COD</v>
          </cell>
        </row>
        <row r="1977">
          <cell r="C1977" t="str">
            <v>NON COD</v>
          </cell>
        </row>
        <row r="1978">
          <cell r="C1978" t="str">
            <v>NON COD</v>
          </cell>
        </row>
        <row r="1979">
          <cell r="C1979" t="str">
            <v>NON COD</v>
          </cell>
        </row>
        <row r="1980">
          <cell r="C1980" t="str">
            <v>NON COD</v>
          </cell>
        </row>
        <row r="1981">
          <cell r="C1981" t="str">
            <v>NON COD</v>
          </cell>
        </row>
        <row r="1982">
          <cell r="C1982" t="str">
            <v>NON COD</v>
          </cell>
        </row>
        <row r="1983">
          <cell r="C1983" t="str">
            <v>NON COD</v>
          </cell>
        </row>
        <row r="1984">
          <cell r="C1984" t="str">
            <v>NON COD</v>
          </cell>
        </row>
        <row r="1985">
          <cell r="C1985" t="str">
            <v>NON COD</v>
          </cell>
        </row>
        <row r="1986">
          <cell r="C1986" t="str">
            <v>NON COD</v>
          </cell>
        </row>
        <row r="1987">
          <cell r="C1987" t="str">
            <v>NON COD</v>
          </cell>
        </row>
        <row r="1988">
          <cell r="C1988" t="str">
            <v>NON COD</v>
          </cell>
        </row>
        <row r="1989">
          <cell r="C1989" t="str">
            <v>NON COD</v>
          </cell>
        </row>
        <row r="1990">
          <cell r="C1990" t="str">
            <v>NON COD</v>
          </cell>
        </row>
        <row r="1991">
          <cell r="C1991" t="str">
            <v>NON COD</v>
          </cell>
        </row>
        <row r="1992">
          <cell r="C1992" t="str">
            <v>NON COD</v>
          </cell>
        </row>
        <row r="1993">
          <cell r="C1993" t="str">
            <v>NON COD</v>
          </cell>
        </row>
        <row r="1994">
          <cell r="C1994" t="str">
            <v>NON COD</v>
          </cell>
        </row>
        <row r="1995">
          <cell r="C1995" t="str">
            <v>NON COD</v>
          </cell>
        </row>
        <row r="1996">
          <cell r="C1996" t="str">
            <v>NON COD</v>
          </cell>
        </row>
        <row r="1997">
          <cell r="C1997" t="str">
            <v>NON COD</v>
          </cell>
        </row>
        <row r="1998">
          <cell r="C1998" t="str">
            <v>NON COD</v>
          </cell>
        </row>
        <row r="1999">
          <cell r="C1999" t="str">
            <v>NON COD</v>
          </cell>
        </row>
        <row r="2000">
          <cell r="C2000" t="str">
            <v>NON COD</v>
          </cell>
        </row>
        <row r="2001">
          <cell r="C2001" t="str">
            <v>NON COD</v>
          </cell>
        </row>
        <row r="2002">
          <cell r="C2002" t="str">
            <v>NON COD</v>
          </cell>
        </row>
        <row r="2003">
          <cell r="C2003" t="str">
            <v>NON COD</v>
          </cell>
        </row>
        <row r="2004">
          <cell r="C2004" t="str">
            <v>NON COD</v>
          </cell>
        </row>
        <row r="2005">
          <cell r="C2005" t="str">
            <v>NON COD</v>
          </cell>
        </row>
        <row r="2006">
          <cell r="C2006" t="str">
            <v>NON COD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puts"/>
      <sheetName val="FS-Quarterly"/>
      <sheetName val="FS-Annual"/>
      <sheetName val="Fuel"/>
      <sheetName val="Depr-BCP"/>
      <sheetName val="Debt"/>
      <sheetName val="Gas Optionality"/>
    </sheetNames>
    <sheetDataSet>
      <sheetData sheetId="0"/>
      <sheetData sheetId="1" refreshError="1">
        <row r="6">
          <cell r="C6">
            <v>37803</v>
          </cell>
        </row>
      </sheetData>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NANCIALS"/>
      <sheetName val="TURBINES"/>
      <sheetName val="DEBT"/>
      <sheetName val="SOURCES"/>
      <sheetName val="ASSUME1"/>
      <sheetName val="ASSUME2"/>
      <sheetName val="CONSTRUCTION"/>
      <sheetName val="DEPR"/>
      <sheetName val="TAX"/>
      <sheetName val="NOLs"/>
      <sheetName val="BALANCES"/>
      <sheetName val="Control"/>
      <sheetName val="BB"/>
      <sheetName val="CABLENETS"/>
      <sheetName val="ENT-Film"/>
      <sheetName val="FCF"/>
      <sheetName val="INF"/>
      <sheetName val="PUB"/>
      <sheetName val="QTRLY"/>
      <sheetName val="TV-Nets"/>
      <sheetName val="TV-Syndi"/>
    </sheetNames>
    <sheetDataSet>
      <sheetData sheetId="0" refreshError="1"/>
      <sheetData sheetId="1" refreshError="1"/>
      <sheetData sheetId="2" refreshError="1"/>
      <sheetData sheetId="3" refreshError="1"/>
      <sheetData sheetId="4" refreshError="1"/>
      <sheetData sheetId="5" refreshError="1">
        <row r="7">
          <cell r="Q7">
            <v>60280.915883900008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Inputs Project"/>
      <sheetName val="Inputs - Mrk Contract"/>
      <sheetName val="Inputs - DiscRate"/>
      <sheetName val="Contract MV"/>
      <sheetName val="FMV Contract"/>
      <sheetName val="FMV PPE"/>
      <sheetName val="Returns"/>
      <sheetName val="Graph"/>
      <sheetName val="Bid Model Assump"/>
      <sheetName val="Merchant"/>
      <sheetName val="SoCA prices"/>
      <sheetName val="Ref Plant"/>
      <sheetName val="BookTax Basis"/>
      <sheetName val="Lookup Data"/>
    </sheetNames>
    <sheetDataSet>
      <sheetData sheetId="0"/>
      <sheetData sheetId="1"/>
      <sheetData sheetId="2"/>
      <sheetData sheetId="3" refreshError="1">
        <row r="18">
          <cell r="E18">
            <v>9.859416666666668</v>
          </cell>
        </row>
      </sheetData>
      <sheetData sheetId="4" refreshError="1">
        <row r="43">
          <cell r="C43">
            <v>7.2052429329700356</v>
          </cell>
        </row>
      </sheetData>
      <sheetData sheetId="5" refreshError="1">
        <row r="81">
          <cell r="C81">
            <v>1E-3</v>
          </cell>
        </row>
      </sheetData>
      <sheetData sheetId="6"/>
      <sheetData sheetId="7"/>
      <sheetData sheetId="8" refreshError="1">
        <row r="58">
          <cell r="D58">
            <v>-4.4421559722784387E-2</v>
          </cell>
        </row>
        <row r="64">
          <cell r="C64">
            <v>8.1316321003668646E-2</v>
          </cell>
        </row>
        <row r="65">
          <cell r="D65">
            <v>446.56156705013564</v>
          </cell>
        </row>
      </sheetData>
      <sheetData sheetId="9"/>
      <sheetData sheetId="10"/>
      <sheetData sheetId="11"/>
      <sheetData sheetId="12"/>
      <sheetData sheetId="13"/>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 Matrix"/>
      <sheetName val="Wind FS"/>
      <sheetName val="Sum"/>
      <sheetName val="ConsCF"/>
      <sheetName val="Revenues"/>
      <sheetName val="Sell Impact"/>
      <sheetName val="Bridge"/>
      <sheetName val="BuyerSum"/>
      <sheetName val="PV Value"/>
      <sheetName val="SellerSum"/>
      <sheetName val="Cover"/>
      <sheetName val="Assump"/>
      <sheetName val="CFSum"/>
      <sheetName val="Buyer"/>
      <sheetName val="FPLE Buyer"/>
      <sheetName val="Caithness"/>
      <sheetName val="Tax"/>
      <sheetName val="FPLE"/>
      <sheetName val="Sale Impact (JR)"/>
      <sheetName val="FS"/>
      <sheetName val="ReFin"/>
      <sheetName val="Sale Impact"/>
      <sheetName val="Debt Takeout"/>
      <sheetName val="Takeout Sum"/>
      <sheetName val="FPLE SQ"/>
      <sheetName val="Refi Impact FPLE SQ"/>
      <sheetName val="FPLE BAC"/>
      <sheetName val="Refi Impact BAC"/>
      <sheetName val="99 Rev"/>
      <sheetName val="Restoration -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4">
          <cell r="F54">
            <v>90.412983766786837</v>
          </cell>
        </row>
      </sheetData>
      <sheetData sheetId="12"/>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over"/>
      <sheetName val="Assum"/>
      <sheetName val="CON"/>
      <sheetName val="Int"/>
      <sheetName val="tax"/>
      <sheetName val="reports"/>
      <sheetName val="Master"/>
      <sheetName val="corp"/>
      <sheetName val="elim"/>
      <sheetName val="ConBeg"/>
      <sheetName val="San"/>
      <sheetName val="Bly"/>
      <sheetName val="King"/>
      <sheetName val="Gray"/>
      <sheetName val="cer"/>
      <sheetName val="mac"/>
      <sheetName val="dos"/>
      <sheetName val="Ben"/>
      <sheetName val="lam"/>
      <sheetName val="mh5"/>
      <sheetName val="sou"/>
      <sheetName val="van"/>
      <sheetName val="Ris"/>
      <sheetName val="Woo"/>
      <sheetName val="mh7"/>
      <sheetName val="Cah"/>
      <sheetName val="Mnt"/>
      <sheetName val="Sta"/>
      <sheetName val="phi"/>
      <sheetName val="Lin"/>
      <sheetName val="Idc"/>
      <sheetName val="Big"/>
      <sheetName val="EV1"/>
      <sheetName val="Rio"/>
      <sheetName val="ConEnd"/>
      <sheetName val="UPBeg"/>
      <sheetName val="alt"/>
      <sheetName val="cam"/>
      <sheetName val="dou"/>
      <sheetName val="eas"/>
      <sheetName val="gre"/>
      <sheetName val="hig"/>
      <sheetName val="ker"/>
      <sheetName val="m16"/>
      <sheetName val="pac"/>
      <sheetName val="pos"/>
      <sheetName val="rid"/>
      <sheetName val="se8"/>
      <sheetName val="se9"/>
      <sheetName val="sky"/>
      <sheetName val="tpc"/>
      <sheetName val="vic"/>
      <sheetName val="u89"/>
      <sheetName val="u90"/>
      <sheetName val="u91"/>
      <sheetName val="u912"/>
      <sheetName val="u92"/>
      <sheetName val="UPEnd"/>
      <sheetName val="NUPBeg"/>
      <sheetName val="bel"/>
      <sheetName val="bir"/>
      <sheetName val="bra"/>
      <sheetName val="che"/>
      <sheetName val="ebe"/>
      <sheetName val="mam"/>
      <sheetName val="mon"/>
      <sheetName val="mul"/>
      <sheetName val="ter"/>
      <sheetName val="bas"/>
      <sheetName val="NUPEnd"/>
      <sheetName val="mo3"/>
      <sheetName val="Consolidate"/>
      <sheetName val="ASSUME1"/>
    </sheetNames>
    <sheetDataSet>
      <sheetData sheetId="0"/>
      <sheetData sheetId="1" refreshError="1"/>
      <sheetData sheetId="2" refreshError="1"/>
      <sheetData sheetId="3"/>
      <sheetData sheetId="4" refreshError="1"/>
      <sheetData sheetId="5"/>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sheetData sheetId="31"/>
      <sheetData sheetId="32" refreshError="1"/>
      <sheetData sheetId="33"/>
      <sheetData sheetId="34" refreshError="1"/>
      <sheetData sheetId="35"/>
      <sheetData sheetId="36"/>
      <sheetData sheetId="37" refreshError="1"/>
      <sheetData sheetId="38"/>
      <sheetData sheetId="39"/>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sheetData sheetId="59"/>
      <sheetData sheetId="60" refreshError="1"/>
      <sheetData sheetId="61"/>
      <sheetData sheetId="62"/>
      <sheetData sheetId="63"/>
      <sheetData sheetId="64"/>
      <sheetData sheetId="65" refreshError="1"/>
      <sheetData sheetId="66"/>
      <sheetData sheetId="67"/>
      <sheetData sheetId="68" refreshError="1"/>
      <sheetData sheetId="69" refreshError="1"/>
      <sheetData sheetId="70"/>
      <sheetData sheetId="71" refreshError="1"/>
      <sheetData sheetId="72" refreshError="1"/>
      <sheetData sheetId="7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eiber"/>
      <sheetName val="BRECCP-NR"/>
      <sheetName val="BRECCP-R"/>
      <sheetName val="A-NR"/>
      <sheetName val="D-NR"/>
      <sheetName val="Sheet1"/>
      <sheetName val="A-R"/>
      <sheetName val="D-R"/>
      <sheetName val="Schedule A - REIT III"/>
      <sheetName val="Schedule A - REIT (2)"/>
      <sheetName val="Schedule B - REIT"/>
      <sheetName val="Schedule A - Non Reit III"/>
      <sheetName val="Schedule A - Non Reit (2)"/>
      <sheetName val="Schedule B - Non Reit"/>
      <sheetName val="Control Download"/>
      <sheetName val="GL Links"/>
      <sheetName val="Fixed Data"/>
      <sheetName val="BDV"/>
      <sheetName val="brep2"/>
      <sheetName val="Correspondent Bank Fees"/>
      <sheetName val="Opening"/>
      <sheetName val="Trend Comm"/>
      <sheetName val="Main"/>
      <sheetName val="Trend HC"/>
      <sheetName val="Trend MF"/>
      <sheetName val="Tenant Data"/>
      <sheetName val="TIs &amp; LCs"/>
      <sheetName val="BREP Share Working"/>
      <sheetName val="Database"/>
      <sheetName val="Data"/>
      <sheetName val="Current"/>
      <sheetName val="Leadsheet"/>
      <sheetName val="Subtractive"/>
      <sheetName val="Additive"/>
      <sheetName val="Inputs"/>
      <sheetName val="Financial"/>
      <sheetName val="A"/>
      <sheetName val="DCF"/>
      <sheetName val="Option Sum"/>
      <sheetName val="BCP V"/>
      <sheetName val="MERGER.XLS"/>
      <sheetName val="Confirm A"/>
      <sheetName val="Cons Model"/>
      <sheetName val="QtrLtr"/>
      <sheetName val="Tax"/>
      <sheetName val="Schedule A - REIT"/>
      <sheetName val="Assumptions"/>
      <sheetName val="BrazilRis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ist Vendor Data"/>
      <sheetName val="Bridge Crane"/>
      <sheetName val="BridgeCrane Import"/>
      <sheetName val="ProjectDefaults Import"/>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Draw #10--&quot;A&quot; Page"/>
      <sheetName val="Costs"/>
      <sheetName val="EOS Condo Sales Price &amp; Closing"/>
      <sheetName val="Condo Cash Flows"/>
      <sheetName val="NOI"/>
      <sheetName val="Cash Flow"/>
      <sheetName val="Promote - SCG as LP"/>
      <sheetName val="Cash Flow - Summary"/>
    </sheetNames>
    <sheetDataSet>
      <sheetData sheetId="0" refreshError="1"/>
      <sheetData sheetId="1" refreshError="1"/>
      <sheetData sheetId="2" refreshError="1"/>
      <sheetData sheetId="3">
        <row r="7">
          <cell r="I7">
            <v>243144.01436814677</v>
          </cell>
          <cell r="O7">
            <v>3500</v>
          </cell>
          <cell r="Q7">
            <v>360317</v>
          </cell>
          <cell r="V7">
            <v>11546.500000000002</v>
          </cell>
          <cell r="AE7">
            <v>38808</v>
          </cell>
        </row>
        <row r="8">
          <cell r="I8">
            <v>243144.01436814677</v>
          </cell>
          <cell r="O8">
            <v>3500</v>
          </cell>
          <cell r="Q8">
            <v>329900</v>
          </cell>
          <cell r="V8">
            <v>11546.500000000002</v>
          </cell>
          <cell r="AE8">
            <v>38808</v>
          </cell>
        </row>
        <row r="9">
          <cell r="I9">
            <v>102175.06863502605</v>
          </cell>
          <cell r="O9">
            <v>2500</v>
          </cell>
          <cell r="Q9">
            <v>159900</v>
          </cell>
          <cell r="V9">
            <v>5596.5000000000009</v>
          </cell>
          <cell r="AE9">
            <v>38808</v>
          </cell>
        </row>
        <row r="10">
          <cell r="I10">
            <v>102175.06863502605</v>
          </cell>
          <cell r="O10">
            <v>2500</v>
          </cell>
          <cell r="Q10">
            <v>164900</v>
          </cell>
          <cell r="V10">
            <v>5771.5000000000009</v>
          </cell>
          <cell r="AE10">
            <v>38808</v>
          </cell>
        </row>
        <row r="11">
          <cell r="I11">
            <v>145739.81571290008</v>
          </cell>
          <cell r="O11">
            <v>3000</v>
          </cell>
          <cell r="Q11">
            <v>200900</v>
          </cell>
          <cell r="V11">
            <v>7031.5000000000009</v>
          </cell>
          <cell r="AE11">
            <v>38808</v>
          </cell>
        </row>
        <row r="12">
          <cell r="I12">
            <v>145739.81571290008</v>
          </cell>
          <cell r="O12">
            <v>3000</v>
          </cell>
          <cell r="Q12">
            <v>194900</v>
          </cell>
          <cell r="V12">
            <v>6821.5000000000009</v>
          </cell>
          <cell r="AE12">
            <v>38808</v>
          </cell>
        </row>
        <row r="13">
          <cell r="I13">
            <v>145739.81571290008</v>
          </cell>
          <cell r="O13">
            <v>3000</v>
          </cell>
          <cell r="Q13">
            <v>200900</v>
          </cell>
          <cell r="V13">
            <v>7031.5000000000009</v>
          </cell>
          <cell r="AE13">
            <v>38808</v>
          </cell>
        </row>
        <row r="14">
          <cell r="I14">
            <v>145739.81571290008</v>
          </cell>
          <cell r="O14">
            <v>3000</v>
          </cell>
          <cell r="Q14">
            <v>194900</v>
          </cell>
          <cell r="V14">
            <v>6821.5000000000009</v>
          </cell>
          <cell r="AE14">
            <v>38808</v>
          </cell>
        </row>
        <row r="15">
          <cell r="I15">
            <v>215607.80630949055</v>
          </cell>
          <cell r="O15">
            <v>3500</v>
          </cell>
          <cell r="Q15">
            <v>275900</v>
          </cell>
          <cell r="V15">
            <v>9656.5000000000018</v>
          </cell>
          <cell r="AE15">
            <v>38808</v>
          </cell>
        </row>
        <row r="16">
          <cell r="I16">
            <v>215607.80630949055</v>
          </cell>
          <cell r="O16">
            <v>3500</v>
          </cell>
          <cell r="Q16">
            <v>260900</v>
          </cell>
          <cell r="V16">
            <v>9131.5</v>
          </cell>
          <cell r="AE16">
            <v>38808</v>
          </cell>
        </row>
        <row r="17">
          <cell r="I17">
            <v>215607.80630949055</v>
          </cell>
          <cell r="O17">
            <v>3500</v>
          </cell>
          <cell r="Q17">
            <v>285900</v>
          </cell>
          <cell r="V17">
            <v>10006.500000000002</v>
          </cell>
          <cell r="AE17">
            <v>38808</v>
          </cell>
        </row>
        <row r="18">
          <cell r="I18">
            <v>145739.81571290008</v>
          </cell>
          <cell r="O18">
            <v>3000</v>
          </cell>
          <cell r="Q18">
            <v>194900</v>
          </cell>
          <cell r="V18">
            <v>6821.5000000000009</v>
          </cell>
          <cell r="AE18">
            <v>38808</v>
          </cell>
        </row>
        <row r="19">
          <cell r="I19">
            <v>145739.81571290008</v>
          </cell>
          <cell r="O19">
            <v>3000</v>
          </cell>
          <cell r="Q19">
            <v>169900</v>
          </cell>
          <cell r="V19">
            <v>5946.5000000000009</v>
          </cell>
          <cell r="AE19">
            <v>38808</v>
          </cell>
        </row>
        <row r="20">
          <cell r="I20">
            <v>145739.81571290008</v>
          </cell>
          <cell r="O20">
            <v>3000</v>
          </cell>
          <cell r="Q20">
            <v>194900</v>
          </cell>
          <cell r="V20">
            <v>6821.5000000000009</v>
          </cell>
          <cell r="AE20">
            <v>38808</v>
          </cell>
        </row>
        <row r="21">
          <cell r="I21">
            <v>145739.81571290008</v>
          </cell>
          <cell r="O21">
            <v>3000</v>
          </cell>
          <cell r="Q21">
            <v>200900</v>
          </cell>
          <cell r="V21">
            <v>7031.5000000000009</v>
          </cell>
          <cell r="AE21">
            <v>38808</v>
          </cell>
        </row>
        <row r="22">
          <cell r="I22">
            <v>145739.81571290008</v>
          </cell>
          <cell r="O22">
            <v>3000</v>
          </cell>
          <cell r="Q22">
            <v>214900</v>
          </cell>
          <cell r="V22">
            <v>7521.5000000000009</v>
          </cell>
          <cell r="AE22">
            <v>38808</v>
          </cell>
        </row>
        <row r="23">
          <cell r="I23">
            <v>102175.06863502605</v>
          </cell>
          <cell r="O23">
            <v>2500</v>
          </cell>
          <cell r="Q23">
            <v>170900</v>
          </cell>
          <cell r="V23">
            <v>5981.5000000000009</v>
          </cell>
          <cell r="AE23">
            <v>38808</v>
          </cell>
        </row>
        <row r="24">
          <cell r="I24">
            <v>102175.06863502605</v>
          </cell>
          <cell r="O24">
            <v>2500</v>
          </cell>
          <cell r="Q24">
            <v>164900</v>
          </cell>
          <cell r="V24">
            <v>5771.5000000000009</v>
          </cell>
          <cell r="AE24">
            <v>38808</v>
          </cell>
        </row>
        <row r="25">
          <cell r="I25">
            <v>173481.51786154631</v>
          </cell>
          <cell r="O25">
            <v>3000</v>
          </cell>
          <cell r="Q25">
            <v>271025</v>
          </cell>
          <cell r="V25">
            <v>8746.5</v>
          </cell>
          <cell r="AE25">
            <v>38808</v>
          </cell>
        </row>
        <row r="26">
          <cell r="I26">
            <v>173481.51786154631</v>
          </cell>
          <cell r="O26">
            <v>3000</v>
          </cell>
          <cell r="Q26">
            <v>190000</v>
          </cell>
          <cell r="V26">
            <v>6650.0000000000009</v>
          </cell>
          <cell r="AE26">
            <v>38808</v>
          </cell>
        </row>
        <row r="27">
          <cell r="I27">
            <v>243144.01436814677</v>
          </cell>
          <cell r="O27">
            <v>3500</v>
          </cell>
          <cell r="Q27">
            <v>318900</v>
          </cell>
          <cell r="V27">
            <v>11161.500000000002</v>
          </cell>
          <cell r="AE27">
            <v>38808</v>
          </cell>
        </row>
        <row r="28">
          <cell r="I28">
            <v>243144.01436814677</v>
          </cell>
          <cell r="O28">
            <v>3500</v>
          </cell>
          <cell r="Q28">
            <v>359400</v>
          </cell>
          <cell r="V28">
            <v>11686.500000000002</v>
          </cell>
          <cell r="AE28">
            <v>38808</v>
          </cell>
        </row>
        <row r="29">
          <cell r="I29">
            <v>102175.06863502605</v>
          </cell>
          <cell r="O29">
            <v>2500</v>
          </cell>
          <cell r="Q29">
            <v>168900</v>
          </cell>
          <cell r="V29">
            <v>5911.5000000000009</v>
          </cell>
          <cell r="AE29">
            <v>38808</v>
          </cell>
        </row>
        <row r="30">
          <cell r="I30">
            <v>102175.06863502605</v>
          </cell>
          <cell r="O30">
            <v>2500</v>
          </cell>
          <cell r="Q30">
            <v>174481</v>
          </cell>
          <cell r="V30">
            <v>5736.5000000000009</v>
          </cell>
          <cell r="AE30">
            <v>38808</v>
          </cell>
        </row>
        <row r="31">
          <cell r="I31">
            <v>145739.81571290008</v>
          </cell>
          <cell r="O31">
            <v>3000</v>
          </cell>
          <cell r="Q31">
            <v>204900</v>
          </cell>
          <cell r="V31">
            <v>7171.5000000000009</v>
          </cell>
          <cell r="AE31">
            <v>38808</v>
          </cell>
        </row>
        <row r="32">
          <cell r="I32">
            <v>145739.81571290008</v>
          </cell>
          <cell r="O32">
            <v>3000</v>
          </cell>
          <cell r="Q32">
            <v>198900</v>
          </cell>
          <cell r="V32">
            <v>6961.5000000000009</v>
          </cell>
          <cell r="AE32">
            <v>38808</v>
          </cell>
        </row>
        <row r="33">
          <cell r="I33">
            <v>145739.81571290008</v>
          </cell>
          <cell r="O33">
            <v>3000</v>
          </cell>
          <cell r="Q33">
            <v>204900</v>
          </cell>
          <cell r="V33">
            <v>7171.5000000000009</v>
          </cell>
          <cell r="AE33">
            <v>38808</v>
          </cell>
        </row>
        <row r="34">
          <cell r="I34">
            <v>145739.81571290008</v>
          </cell>
          <cell r="O34">
            <v>3000</v>
          </cell>
          <cell r="Q34">
            <v>227488</v>
          </cell>
          <cell r="V34">
            <v>7836.5000000000009</v>
          </cell>
          <cell r="AE34">
            <v>38808</v>
          </cell>
        </row>
        <row r="35">
          <cell r="I35">
            <v>215607.80630949055</v>
          </cell>
          <cell r="O35">
            <v>3500</v>
          </cell>
          <cell r="Q35">
            <v>279900</v>
          </cell>
          <cell r="V35">
            <v>9796.5000000000018</v>
          </cell>
          <cell r="AE35">
            <v>38808</v>
          </cell>
        </row>
        <row r="36">
          <cell r="I36">
            <v>215607.80630949055</v>
          </cell>
          <cell r="O36">
            <v>3500</v>
          </cell>
          <cell r="Q36">
            <v>283900</v>
          </cell>
          <cell r="V36">
            <v>9936.5000000000018</v>
          </cell>
          <cell r="AE36">
            <v>38808</v>
          </cell>
        </row>
        <row r="37">
          <cell r="I37">
            <v>215607.80630949055</v>
          </cell>
          <cell r="O37">
            <v>3500</v>
          </cell>
          <cell r="Q37">
            <v>267900</v>
          </cell>
          <cell r="V37">
            <v>9376.5</v>
          </cell>
          <cell r="AE37">
            <v>38808</v>
          </cell>
        </row>
        <row r="38">
          <cell r="I38">
            <v>215607.80630949055</v>
          </cell>
          <cell r="O38">
            <v>3500</v>
          </cell>
          <cell r="Q38">
            <v>304593</v>
          </cell>
          <cell r="V38">
            <v>10636.500000000002</v>
          </cell>
          <cell r="AE38">
            <v>38808</v>
          </cell>
        </row>
        <row r="39">
          <cell r="I39">
            <v>145739.81571290008</v>
          </cell>
          <cell r="O39">
            <v>3000</v>
          </cell>
          <cell r="Q39">
            <v>204900</v>
          </cell>
          <cell r="V39">
            <v>7171.5000000000009</v>
          </cell>
          <cell r="AE39">
            <v>38808</v>
          </cell>
        </row>
        <row r="40">
          <cell r="I40">
            <v>145739.81571290008</v>
          </cell>
          <cell r="O40">
            <v>3000</v>
          </cell>
          <cell r="Q40">
            <v>198900</v>
          </cell>
          <cell r="V40">
            <v>6961.5000000000009</v>
          </cell>
          <cell r="AE40">
            <v>38808</v>
          </cell>
        </row>
        <row r="41">
          <cell r="I41">
            <v>145739.81571290008</v>
          </cell>
          <cell r="O41">
            <v>3000</v>
          </cell>
          <cell r="Q41">
            <v>173900</v>
          </cell>
          <cell r="V41">
            <v>6086.5000000000009</v>
          </cell>
          <cell r="AE41">
            <v>38808</v>
          </cell>
        </row>
        <row r="42">
          <cell r="I42">
            <v>145739.81571290008</v>
          </cell>
          <cell r="O42">
            <v>3000</v>
          </cell>
          <cell r="Q42">
            <v>229900</v>
          </cell>
          <cell r="V42">
            <v>8046.5000000000009</v>
          </cell>
          <cell r="AE42">
            <v>38808</v>
          </cell>
        </row>
        <row r="43">
          <cell r="I43">
            <v>102175.06863502605</v>
          </cell>
          <cell r="O43">
            <v>2500</v>
          </cell>
          <cell r="Q43">
            <v>169900</v>
          </cell>
          <cell r="V43">
            <v>5946.5000000000009</v>
          </cell>
          <cell r="AE43">
            <v>38808</v>
          </cell>
        </row>
        <row r="44">
          <cell r="I44">
            <v>102175.06863502605</v>
          </cell>
          <cell r="O44">
            <v>2500</v>
          </cell>
          <cell r="Q44">
            <v>172700</v>
          </cell>
          <cell r="V44">
            <v>5736.5000000000009</v>
          </cell>
          <cell r="AE44">
            <v>38808</v>
          </cell>
        </row>
        <row r="45">
          <cell r="I45">
            <v>173481.51786154631</v>
          </cell>
          <cell r="O45">
            <v>3000</v>
          </cell>
          <cell r="Q45">
            <v>227400</v>
          </cell>
          <cell r="V45">
            <v>7959.0000000000009</v>
          </cell>
          <cell r="AE45">
            <v>38808</v>
          </cell>
        </row>
        <row r="46">
          <cell r="I46">
            <v>173481.51786154631</v>
          </cell>
          <cell r="O46">
            <v>3000</v>
          </cell>
          <cell r="Q46">
            <v>191900</v>
          </cell>
          <cell r="V46">
            <v>6716.5000000000009</v>
          </cell>
          <cell r="AE46">
            <v>38808</v>
          </cell>
        </row>
        <row r="47">
          <cell r="I47">
            <v>243144.01436814677</v>
          </cell>
          <cell r="O47">
            <v>3500</v>
          </cell>
          <cell r="Q47">
            <v>320900</v>
          </cell>
          <cell r="V47">
            <v>11231.500000000002</v>
          </cell>
          <cell r="AE47">
            <v>38808</v>
          </cell>
        </row>
        <row r="48">
          <cell r="I48">
            <v>243144.01436814677</v>
          </cell>
          <cell r="O48">
            <v>3500</v>
          </cell>
          <cell r="Q48">
            <v>320900</v>
          </cell>
          <cell r="V48">
            <v>11231.500000000002</v>
          </cell>
          <cell r="AE48">
            <v>38808</v>
          </cell>
        </row>
        <row r="49">
          <cell r="I49">
            <v>102175.06863502605</v>
          </cell>
          <cell r="O49">
            <v>2500</v>
          </cell>
          <cell r="Q49">
            <v>174992</v>
          </cell>
          <cell r="V49">
            <v>5806.5000000000009</v>
          </cell>
          <cell r="AE49">
            <v>38808</v>
          </cell>
        </row>
        <row r="50">
          <cell r="I50">
            <v>102175.06863502605</v>
          </cell>
          <cell r="O50">
            <v>2500</v>
          </cell>
          <cell r="Q50">
            <v>165900</v>
          </cell>
          <cell r="V50">
            <v>5806.5000000000009</v>
          </cell>
          <cell r="AE50">
            <v>38808</v>
          </cell>
        </row>
        <row r="51">
          <cell r="I51">
            <v>145739.81571290008</v>
          </cell>
          <cell r="O51">
            <v>3000</v>
          </cell>
          <cell r="Q51">
            <v>226900</v>
          </cell>
          <cell r="V51">
            <v>7941.5000000000009</v>
          </cell>
          <cell r="AE51">
            <v>38808</v>
          </cell>
        </row>
        <row r="52">
          <cell r="I52">
            <v>145739.81571290008</v>
          </cell>
          <cell r="O52">
            <v>3000</v>
          </cell>
          <cell r="Q52">
            <v>200900</v>
          </cell>
          <cell r="V52">
            <v>7031.5000000000009</v>
          </cell>
          <cell r="AE52">
            <v>38777</v>
          </cell>
        </row>
        <row r="53">
          <cell r="I53">
            <v>145739.81571290008</v>
          </cell>
          <cell r="O53">
            <v>3000</v>
          </cell>
          <cell r="Q53">
            <v>227415</v>
          </cell>
          <cell r="V53">
            <v>7941.5000000000009</v>
          </cell>
          <cell r="AE53">
            <v>38777</v>
          </cell>
        </row>
        <row r="54">
          <cell r="I54">
            <v>145739.81571290008</v>
          </cell>
          <cell r="O54">
            <v>3000</v>
          </cell>
          <cell r="Q54">
            <v>220900</v>
          </cell>
          <cell r="V54">
            <v>7731.5000000000009</v>
          </cell>
          <cell r="AE54">
            <v>38777</v>
          </cell>
        </row>
        <row r="55">
          <cell r="I55">
            <v>215607.80630949055</v>
          </cell>
          <cell r="O55">
            <v>3500</v>
          </cell>
          <cell r="Q55">
            <v>292950</v>
          </cell>
          <cell r="V55">
            <v>10216.500000000002</v>
          </cell>
          <cell r="AE55">
            <v>38777</v>
          </cell>
        </row>
        <row r="56">
          <cell r="I56">
            <v>215607.80630949055</v>
          </cell>
          <cell r="O56">
            <v>3500</v>
          </cell>
          <cell r="Q56">
            <v>300900</v>
          </cell>
          <cell r="V56">
            <v>10531.500000000002</v>
          </cell>
          <cell r="AE56">
            <v>38777</v>
          </cell>
        </row>
        <row r="57">
          <cell r="I57">
            <v>215607.80630949055</v>
          </cell>
          <cell r="O57">
            <v>3500</v>
          </cell>
          <cell r="Q57">
            <v>311900</v>
          </cell>
          <cell r="V57">
            <v>10916.500000000002</v>
          </cell>
          <cell r="AE57">
            <v>38777</v>
          </cell>
        </row>
        <row r="58">
          <cell r="I58">
            <v>215607.80630949055</v>
          </cell>
          <cell r="O58">
            <v>3500</v>
          </cell>
          <cell r="Q58">
            <v>285900</v>
          </cell>
          <cell r="V58">
            <v>10006.500000000002</v>
          </cell>
          <cell r="AE58">
            <v>38777</v>
          </cell>
        </row>
        <row r="59">
          <cell r="I59">
            <v>145739.81571290008</v>
          </cell>
          <cell r="O59">
            <v>3000</v>
          </cell>
          <cell r="Q59">
            <v>206900</v>
          </cell>
          <cell r="V59">
            <v>7241.5000000000009</v>
          </cell>
          <cell r="AE59">
            <v>38777</v>
          </cell>
        </row>
        <row r="60">
          <cell r="I60">
            <v>145739.81571290008</v>
          </cell>
          <cell r="O60">
            <v>3000</v>
          </cell>
          <cell r="Q60">
            <v>200900</v>
          </cell>
          <cell r="V60">
            <v>7031.5000000000009</v>
          </cell>
          <cell r="AE60">
            <v>38777</v>
          </cell>
        </row>
        <row r="61">
          <cell r="I61">
            <v>145739.81571290008</v>
          </cell>
          <cell r="O61">
            <v>3000</v>
          </cell>
          <cell r="Q61">
            <v>206900</v>
          </cell>
          <cell r="V61">
            <v>7241.5000000000009</v>
          </cell>
          <cell r="AE61">
            <v>38777</v>
          </cell>
        </row>
        <row r="62">
          <cell r="I62">
            <v>145739.81571290008</v>
          </cell>
          <cell r="O62">
            <v>3000</v>
          </cell>
          <cell r="Q62">
            <v>175900</v>
          </cell>
          <cell r="V62">
            <v>6156.5000000000009</v>
          </cell>
          <cell r="AE62">
            <v>38777</v>
          </cell>
        </row>
        <row r="63">
          <cell r="I63">
            <v>102175.06863502605</v>
          </cell>
          <cell r="O63">
            <v>2500</v>
          </cell>
          <cell r="Q63">
            <v>176900</v>
          </cell>
          <cell r="V63">
            <v>6191.5000000000009</v>
          </cell>
          <cell r="AE63">
            <v>38777</v>
          </cell>
        </row>
        <row r="64">
          <cell r="I64">
            <v>102175.06863502605</v>
          </cell>
          <cell r="O64">
            <v>2500</v>
          </cell>
          <cell r="Q64">
            <v>165900</v>
          </cell>
          <cell r="V64">
            <v>5806.5000000000009</v>
          </cell>
          <cell r="AE64">
            <v>38777</v>
          </cell>
        </row>
        <row r="65">
          <cell r="I65">
            <v>173481.51786154631</v>
          </cell>
          <cell r="O65">
            <v>3000</v>
          </cell>
          <cell r="Q65">
            <v>230800</v>
          </cell>
          <cell r="V65">
            <v>8046.5000000000009</v>
          </cell>
          <cell r="AE65">
            <v>38777</v>
          </cell>
        </row>
        <row r="66">
          <cell r="I66">
            <v>173481.51786154631</v>
          </cell>
          <cell r="O66">
            <v>3000</v>
          </cell>
          <cell r="Q66">
            <v>244900</v>
          </cell>
          <cell r="V66">
            <v>8571.5</v>
          </cell>
          <cell r="AE66">
            <v>38777</v>
          </cell>
        </row>
        <row r="67">
          <cell r="I67">
            <v>243144.01436814677</v>
          </cell>
          <cell r="O67">
            <v>3500</v>
          </cell>
          <cell r="Q67">
            <v>337900</v>
          </cell>
          <cell r="V67">
            <v>11826.500000000002</v>
          </cell>
          <cell r="AE67">
            <v>38777</v>
          </cell>
        </row>
        <row r="68">
          <cell r="I68">
            <v>243144.01436814677</v>
          </cell>
          <cell r="O68">
            <v>3500</v>
          </cell>
          <cell r="Q68">
            <v>317750</v>
          </cell>
          <cell r="V68">
            <v>10566.500000000002</v>
          </cell>
          <cell r="AE68">
            <v>38777</v>
          </cell>
        </row>
        <row r="69">
          <cell r="I69">
            <v>102175.06863502605</v>
          </cell>
          <cell r="O69">
            <v>2500</v>
          </cell>
          <cell r="Q69">
            <v>167900</v>
          </cell>
          <cell r="V69">
            <v>5876.5000000000009</v>
          </cell>
          <cell r="AE69">
            <v>38777</v>
          </cell>
        </row>
        <row r="70">
          <cell r="I70">
            <v>102175.06863502605</v>
          </cell>
          <cell r="O70">
            <v>2500</v>
          </cell>
          <cell r="Q70">
            <v>172900</v>
          </cell>
          <cell r="V70">
            <v>6051.5000000000009</v>
          </cell>
          <cell r="AE70">
            <v>38777</v>
          </cell>
        </row>
        <row r="71">
          <cell r="I71">
            <v>145739.81571290008</v>
          </cell>
          <cell r="O71">
            <v>3000</v>
          </cell>
          <cell r="Q71">
            <v>217503</v>
          </cell>
          <cell r="V71">
            <v>7311.5000000000009</v>
          </cell>
          <cell r="AE71">
            <v>38777</v>
          </cell>
        </row>
        <row r="72">
          <cell r="I72">
            <v>145739.81571290008</v>
          </cell>
          <cell r="O72">
            <v>3000</v>
          </cell>
          <cell r="Q72">
            <v>222900</v>
          </cell>
          <cell r="V72">
            <v>7801.5000000000009</v>
          </cell>
          <cell r="AE72">
            <v>38777</v>
          </cell>
        </row>
        <row r="73">
          <cell r="I73">
            <v>145739.81571290008</v>
          </cell>
          <cell r="O73">
            <v>3000</v>
          </cell>
          <cell r="Q73">
            <v>208900</v>
          </cell>
          <cell r="V73">
            <v>7311.5000000000009</v>
          </cell>
          <cell r="AE73">
            <v>38777</v>
          </cell>
        </row>
        <row r="74">
          <cell r="I74">
            <v>145739.81571290008</v>
          </cell>
          <cell r="O74">
            <v>3000</v>
          </cell>
          <cell r="Q74">
            <v>222900</v>
          </cell>
          <cell r="V74">
            <v>7801.5000000000009</v>
          </cell>
          <cell r="AE74">
            <v>38777</v>
          </cell>
        </row>
        <row r="75">
          <cell r="I75">
            <v>215607.80630949055</v>
          </cell>
          <cell r="O75">
            <v>3500</v>
          </cell>
          <cell r="Q75">
            <v>293900</v>
          </cell>
          <cell r="V75">
            <v>10286.500000000002</v>
          </cell>
          <cell r="AE75">
            <v>38777</v>
          </cell>
        </row>
        <row r="76">
          <cell r="I76">
            <v>215607.80630949055</v>
          </cell>
          <cell r="O76">
            <v>3500</v>
          </cell>
          <cell r="Q76">
            <v>302900</v>
          </cell>
          <cell r="V76">
            <v>10601.500000000002</v>
          </cell>
          <cell r="AE76">
            <v>38777</v>
          </cell>
        </row>
        <row r="77">
          <cell r="I77">
            <v>215607.80630949055</v>
          </cell>
          <cell r="O77">
            <v>3500</v>
          </cell>
          <cell r="Q77">
            <v>293900</v>
          </cell>
          <cell r="V77">
            <v>10286.500000000002</v>
          </cell>
          <cell r="AE77">
            <v>38777</v>
          </cell>
        </row>
        <row r="78">
          <cell r="I78">
            <v>215607.80630949055</v>
          </cell>
          <cell r="O78">
            <v>3500</v>
          </cell>
          <cell r="Q78">
            <v>307900</v>
          </cell>
          <cell r="V78">
            <v>10776.500000000002</v>
          </cell>
          <cell r="AE78">
            <v>38777</v>
          </cell>
        </row>
        <row r="79">
          <cell r="I79">
            <v>145739.81571290008</v>
          </cell>
          <cell r="O79">
            <v>3000</v>
          </cell>
          <cell r="Q79">
            <v>208900</v>
          </cell>
          <cell r="V79">
            <v>7311.5000000000009</v>
          </cell>
          <cell r="AE79">
            <v>38777</v>
          </cell>
        </row>
        <row r="80">
          <cell r="I80">
            <v>145739.81571290008</v>
          </cell>
          <cell r="O80">
            <v>3000</v>
          </cell>
          <cell r="Q80">
            <v>231381</v>
          </cell>
          <cell r="V80">
            <v>7976.5000000000009</v>
          </cell>
          <cell r="AE80">
            <v>38777</v>
          </cell>
        </row>
        <row r="81">
          <cell r="I81">
            <v>145739.81571290008</v>
          </cell>
          <cell r="O81">
            <v>3000</v>
          </cell>
          <cell r="Q81">
            <v>208900</v>
          </cell>
          <cell r="V81">
            <v>7311.5000000000009</v>
          </cell>
          <cell r="AE81">
            <v>38777</v>
          </cell>
        </row>
        <row r="82">
          <cell r="I82">
            <v>145739.81571290008</v>
          </cell>
          <cell r="O82">
            <v>3000</v>
          </cell>
          <cell r="Q82">
            <v>222900</v>
          </cell>
          <cell r="V82">
            <v>7801.5000000000009</v>
          </cell>
          <cell r="AE82">
            <v>38777</v>
          </cell>
        </row>
        <row r="83">
          <cell r="I83">
            <v>102175.06863502605</v>
          </cell>
          <cell r="O83">
            <v>2500</v>
          </cell>
          <cell r="Q83">
            <v>178900</v>
          </cell>
          <cell r="V83">
            <v>6261.5000000000009</v>
          </cell>
          <cell r="AE83">
            <v>38777</v>
          </cell>
        </row>
        <row r="84">
          <cell r="I84">
            <v>102175.06863502605</v>
          </cell>
          <cell r="O84">
            <v>2500</v>
          </cell>
          <cell r="Q84">
            <v>176700</v>
          </cell>
          <cell r="V84">
            <v>5876.5000000000009</v>
          </cell>
          <cell r="AE84">
            <v>38777</v>
          </cell>
        </row>
        <row r="85">
          <cell r="I85">
            <v>173481.51786154631</v>
          </cell>
          <cell r="O85">
            <v>3000</v>
          </cell>
          <cell r="Q85">
            <v>251900</v>
          </cell>
          <cell r="V85">
            <v>8816.5</v>
          </cell>
          <cell r="AE85">
            <v>38777</v>
          </cell>
        </row>
        <row r="86">
          <cell r="I86">
            <v>173481.51786154631</v>
          </cell>
          <cell r="O86">
            <v>3000</v>
          </cell>
          <cell r="Q86">
            <v>225900</v>
          </cell>
          <cell r="V86">
            <v>7906.5000000000009</v>
          </cell>
          <cell r="AE86">
            <v>38777</v>
          </cell>
        </row>
        <row r="87">
          <cell r="I87">
            <v>243144.01436814677</v>
          </cell>
          <cell r="O87">
            <v>3500</v>
          </cell>
          <cell r="Q87">
            <v>341900</v>
          </cell>
          <cell r="V87">
            <v>11966.500000000002</v>
          </cell>
          <cell r="AE87">
            <v>38777</v>
          </cell>
        </row>
        <row r="88">
          <cell r="I88">
            <v>243144.01436814677</v>
          </cell>
          <cell r="O88">
            <v>3500</v>
          </cell>
          <cell r="Q88">
            <v>343238</v>
          </cell>
          <cell r="V88">
            <v>10741.500000000002</v>
          </cell>
          <cell r="AE88">
            <v>38777</v>
          </cell>
        </row>
        <row r="89">
          <cell r="I89">
            <v>102175.06863502605</v>
          </cell>
          <cell r="O89">
            <v>2500</v>
          </cell>
          <cell r="Q89">
            <v>176900</v>
          </cell>
          <cell r="V89">
            <v>6191.5000000000009</v>
          </cell>
          <cell r="AE89">
            <v>38777</v>
          </cell>
        </row>
        <row r="90">
          <cell r="I90">
            <v>102175.06863502605</v>
          </cell>
          <cell r="O90">
            <v>2500</v>
          </cell>
          <cell r="Q90">
            <v>167900</v>
          </cell>
          <cell r="V90">
            <v>5876.5000000000009</v>
          </cell>
          <cell r="AE90">
            <v>38777</v>
          </cell>
        </row>
        <row r="91">
          <cell r="I91">
            <v>145739.81571290008</v>
          </cell>
          <cell r="O91">
            <v>3000</v>
          </cell>
          <cell r="Q91">
            <v>214485</v>
          </cell>
          <cell r="V91">
            <v>7451.5000000000009</v>
          </cell>
          <cell r="AE91">
            <v>38777</v>
          </cell>
        </row>
        <row r="92">
          <cell r="I92">
            <v>145739.81571290008</v>
          </cell>
          <cell r="O92">
            <v>3000</v>
          </cell>
          <cell r="Q92">
            <v>206900</v>
          </cell>
          <cell r="V92">
            <v>7241.5000000000009</v>
          </cell>
          <cell r="AE92">
            <v>38777</v>
          </cell>
        </row>
        <row r="93">
          <cell r="I93">
            <v>145739.81571290008</v>
          </cell>
          <cell r="O93">
            <v>3000</v>
          </cell>
          <cell r="Q93">
            <v>181900</v>
          </cell>
          <cell r="V93">
            <v>6366.5000000000009</v>
          </cell>
          <cell r="AE93">
            <v>38777</v>
          </cell>
        </row>
        <row r="94">
          <cell r="I94">
            <v>145739.81571290008</v>
          </cell>
          <cell r="O94">
            <v>3000</v>
          </cell>
          <cell r="Q94">
            <v>206900</v>
          </cell>
          <cell r="V94">
            <v>7241.5000000000009</v>
          </cell>
          <cell r="AE94">
            <v>38777</v>
          </cell>
        </row>
        <row r="95">
          <cell r="I95">
            <v>215607.80630949055</v>
          </cell>
          <cell r="O95">
            <v>3500</v>
          </cell>
          <cell r="Q95">
            <v>287900</v>
          </cell>
          <cell r="V95">
            <v>10076.500000000002</v>
          </cell>
          <cell r="AE95">
            <v>38777</v>
          </cell>
        </row>
        <row r="96">
          <cell r="I96">
            <v>215607.80630949055</v>
          </cell>
          <cell r="O96">
            <v>3500</v>
          </cell>
          <cell r="Q96">
            <v>311900</v>
          </cell>
          <cell r="V96">
            <v>10916.500000000002</v>
          </cell>
          <cell r="AE96">
            <v>38777</v>
          </cell>
        </row>
        <row r="97">
          <cell r="I97">
            <v>215607.80630949055</v>
          </cell>
          <cell r="O97">
            <v>3500</v>
          </cell>
          <cell r="Q97">
            <v>292284</v>
          </cell>
          <cell r="V97">
            <v>10076.500000000002</v>
          </cell>
          <cell r="AE97">
            <v>38777</v>
          </cell>
        </row>
        <row r="98">
          <cell r="I98">
            <v>215607.80630949055</v>
          </cell>
          <cell r="O98">
            <v>3500</v>
          </cell>
          <cell r="Q98">
            <v>291900</v>
          </cell>
          <cell r="V98">
            <v>10216.500000000002</v>
          </cell>
          <cell r="AE98">
            <v>38777</v>
          </cell>
        </row>
        <row r="99">
          <cell r="I99">
            <v>145739.81571290008</v>
          </cell>
          <cell r="O99">
            <v>3000</v>
          </cell>
          <cell r="Q99">
            <v>213700</v>
          </cell>
          <cell r="V99">
            <v>7451.5000000000009</v>
          </cell>
          <cell r="AE99">
            <v>38777</v>
          </cell>
        </row>
        <row r="100">
          <cell r="I100">
            <v>145739.81571290008</v>
          </cell>
          <cell r="O100">
            <v>3000</v>
          </cell>
          <cell r="Q100">
            <v>206900</v>
          </cell>
          <cell r="V100">
            <v>7241.5000000000009</v>
          </cell>
          <cell r="AE100">
            <v>38777</v>
          </cell>
        </row>
        <row r="101">
          <cell r="I101">
            <v>145739.81571290008</v>
          </cell>
          <cell r="O101">
            <v>3000</v>
          </cell>
          <cell r="Q101">
            <v>224900</v>
          </cell>
          <cell r="V101">
            <v>7451.5000000000009</v>
          </cell>
          <cell r="AE101">
            <v>38777</v>
          </cell>
        </row>
        <row r="102">
          <cell r="I102">
            <v>145739.81571290008</v>
          </cell>
          <cell r="O102">
            <v>3000</v>
          </cell>
          <cell r="Q102">
            <v>210545</v>
          </cell>
          <cell r="V102">
            <v>7241.5000000000009</v>
          </cell>
          <cell r="AE102">
            <v>38777</v>
          </cell>
        </row>
        <row r="103">
          <cell r="I103">
            <v>102175.06863502605</v>
          </cell>
          <cell r="O103">
            <v>2500</v>
          </cell>
          <cell r="Q103">
            <v>177900</v>
          </cell>
          <cell r="V103">
            <v>6226.5000000000009</v>
          </cell>
          <cell r="AE103">
            <v>38777</v>
          </cell>
        </row>
        <row r="104">
          <cell r="I104">
            <v>102175.06863502605</v>
          </cell>
          <cell r="O104">
            <v>2500</v>
          </cell>
          <cell r="Q104">
            <v>162900</v>
          </cell>
          <cell r="V104">
            <v>5701.5000000000009</v>
          </cell>
          <cell r="AE104">
            <v>38777</v>
          </cell>
        </row>
        <row r="105">
          <cell r="I105">
            <v>173481.51786154631</v>
          </cell>
          <cell r="O105">
            <v>3000</v>
          </cell>
          <cell r="Q105">
            <v>235900</v>
          </cell>
          <cell r="V105">
            <v>8256.5</v>
          </cell>
          <cell r="AE105">
            <v>38777</v>
          </cell>
        </row>
        <row r="106">
          <cell r="I106">
            <v>173481.51786154631</v>
          </cell>
          <cell r="O106">
            <v>3000</v>
          </cell>
          <cell r="Q106">
            <v>230800</v>
          </cell>
          <cell r="V106">
            <v>8046.5000000000009</v>
          </cell>
          <cell r="AE106">
            <v>38777</v>
          </cell>
        </row>
        <row r="107">
          <cell r="I107">
            <v>243144.01436814677</v>
          </cell>
          <cell r="O107">
            <v>3500</v>
          </cell>
          <cell r="Q107">
            <v>339900</v>
          </cell>
          <cell r="V107">
            <v>11896.500000000002</v>
          </cell>
          <cell r="AE107">
            <v>38869</v>
          </cell>
        </row>
        <row r="108">
          <cell r="I108">
            <v>243144.01436814677</v>
          </cell>
          <cell r="O108">
            <v>3500</v>
          </cell>
          <cell r="Q108">
            <v>339900</v>
          </cell>
          <cell r="V108">
            <v>11896.500000000002</v>
          </cell>
          <cell r="AE108">
            <v>38869</v>
          </cell>
        </row>
        <row r="109">
          <cell r="I109">
            <v>102175.06863502605</v>
          </cell>
          <cell r="O109">
            <v>2500</v>
          </cell>
          <cell r="Q109">
            <v>159900</v>
          </cell>
          <cell r="V109">
            <v>5596.5000000000009</v>
          </cell>
          <cell r="AE109">
            <v>38869</v>
          </cell>
        </row>
        <row r="110">
          <cell r="I110">
            <v>102175.06863502605</v>
          </cell>
          <cell r="O110">
            <v>2500</v>
          </cell>
          <cell r="Q110">
            <v>159900</v>
          </cell>
          <cell r="V110">
            <v>5596.5000000000009</v>
          </cell>
          <cell r="AE110">
            <v>38869</v>
          </cell>
        </row>
        <row r="111">
          <cell r="I111">
            <v>145739.81571290008</v>
          </cell>
          <cell r="O111">
            <v>3000</v>
          </cell>
          <cell r="Q111">
            <v>219900</v>
          </cell>
          <cell r="V111">
            <v>7696.5000000000009</v>
          </cell>
          <cell r="AE111">
            <v>38869</v>
          </cell>
        </row>
        <row r="112">
          <cell r="I112">
            <v>145739.81571290008</v>
          </cell>
          <cell r="O112">
            <v>3000</v>
          </cell>
          <cell r="Q112">
            <v>227800</v>
          </cell>
          <cell r="V112">
            <v>7696.5000000000009</v>
          </cell>
          <cell r="AE112">
            <v>38869</v>
          </cell>
        </row>
        <row r="113">
          <cell r="I113">
            <v>145739.81571290008</v>
          </cell>
          <cell r="O113">
            <v>3000</v>
          </cell>
          <cell r="Q113">
            <v>219900</v>
          </cell>
          <cell r="V113">
            <v>7696.5000000000009</v>
          </cell>
          <cell r="AE113">
            <v>38869</v>
          </cell>
        </row>
        <row r="114">
          <cell r="I114">
            <v>145739.81571290008</v>
          </cell>
          <cell r="O114">
            <v>3000</v>
          </cell>
          <cell r="Q114">
            <v>219900</v>
          </cell>
          <cell r="V114">
            <v>7696.5000000000009</v>
          </cell>
          <cell r="AE114">
            <v>38869</v>
          </cell>
        </row>
        <row r="115">
          <cell r="I115">
            <v>215607.80630949055</v>
          </cell>
          <cell r="O115">
            <v>3500</v>
          </cell>
          <cell r="Q115">
            <v>214900</v>
          </cell>
          <cell r="V115">
            <v>7521.5000000000009</v>
          </cell>
          <cell r="AE115">
            <v>38869</v>
          </cell>
        </row>
        <row r="116">
          <cell r="I116">
            <v>215607.80630949055</v>
          </cell>
          <cell r="O116">
            <v>3500</v>
          </cell>
          <cell r="Q116">
            <v>319900</v>
          </cell>
          <cell r="V116">
            <v>11196.500000000002</v>
          </cell>
          <cell r="AE116">
            <v>38869</v>
          </cell>
        </row>
        <row r="117">
          <cell r="I117">
            <v>215607.80630949055</v>
          </cell>
          <cell r="O117">
            <v>3500</v>
          </cell>
          <cell r="Q117">
            <v>328000</v>
          </cell>
          <cell r="V117">
            <v>11196.500000000002</v>
          </cell>
          <cell r="AE117">
            <v>38869</v>
          </cell>
        </row>
        <row r="118">
          <cell r="I118">
            <v>145739.81571290008</v>
          </cell>
          <cell r="O118">
            <v>3000</v>
          </cell>
          <cell r="Q118">
            <v>225454</v>
          </cell>
          <cell r="V118">
            <v>7871.5000000000009</v>
          </cell>
          <cell r="AE118">
            <v>38869</v>
          </cell>
        </row>
        <row r="119">
          <cell r="I119">
            <v>145739.81571290008</v>
          </cell>
          <cell r="O119">
            <v>3000</v>
          </cell>
          <cell r="Q119">
            <v>227900</v>
          </cell>
          <cell r="V119">
            <v>7976.5000000000009</v>
          </cell>
          <cell r="AE119">
            <v>38869</v>
          </cell>
        </row>
        <row r="120">
          <cell r="I120">
            <v>145739.81571290008</v>
          </cell>
          <cell r="O120">
            <v>3000</v>
          </cell>
          <cell r="Q120">
            <v>219900</v>
          </cell>
          <cell r="V120">
            <v>7696.5000000000009</v>
          </cell>
          <cell r="AE120">
            <v>38869</v>
          </cell>
        </row>
        <row r="121">
          <cell r="I121">
            <v>145739.81571290008</v>
          </cell>
          <cell r="O121">
            <v>3000</v>
          </cell>
          <cell r="Q121">
            <v>222900</v>
          </cell>
          <cell r="V121">
            <v>7801.5000000000009</v>
          </cell>
          <cell r="AE121">
            <v>38869</v>
          </cell>
        </row>
        <row r="122">
          <cell r="I122">
            <v>145739.81571290008</v>
          </cell>
          <cell r="O122">
            <v>3000</v>
          </cell>
          <cell r="Q122">
            <v>219900</v>
          </cell>
          <cell r="V122">
            <v>7696.5000000000009</v>
          </cell>
          <cell r="AE122">
            <v>38869</v>
          </cell>
        </row>
        <row r="123">
          <cell r="I123">
            <v>102175.06863502605</v>
          </cell>
          <cell r="O123">
            <v>2500</v>
          </cell>
          <cell r="Q123">
            <v>176700</v>
          </cell>
          <cell r="V123">
            <v>5876.5000000000009</v>
          </cell>
          <cell r="AE123">
            <v>38869</v>
          </cell>
        </row>
        <row r="124">
          <cell r="I124">
            <v>102175.06863502605</v>
          </cell>
          <cell r="O124">
            <v>2500</v>
          </cell>
          <cell r="Q124">
            <v>159900</v>
          </cell>
          <cell r="V124">
            <v>5596.5000000000009</v>
          </cell>
          <cell r="AE124">
            <v>38869</v>
          </cell>
        </row>
        <row r="125">
          <cell r="I125">
            <v>173481.51786154631</v>
          </cell>
          <cell r="O125">
            <v>3000</v>
          </cell>
          <cell r="Q125">
            <v>187900</v>
          </cell>
          <cell r="V125">
            <v>6576.5000000000009</v>
          </cell>
          <cell r="AE125">
            <v>38869</v>
          </cell>
        </row>
        <row r="126">
          <cell r="I126">
            <v>173481.51786154631</v>
          </cell>
          <cell r="O126">
            <v>3000</v>
          </cell>
          <cell r="Q126">
            <v>260200</v>
          </cell>
          <cell r="V126">
            <v>8746.5</v>
          </cell>
          <cell r="AE126">
            <v>38869</v>
          </cell>
        </row>
        <row r="127">
          <cell r="I127">
            <v>243144.01436814677</v>
          </cell>
          <cell r="O127">
            <v>3500</v>
          </cell>
          <cell r="Q127">
            <v>344900</v>
          </cell>
          <cell r="V127">
            <v>12071.500000000002</v>
          </cell>
          <cell r="AE127">
            <v>38869</v>
          </cell>
        </row>
        <row r="128">
          <cell r="I128">
            <v>243144.01436814677</v>
          </cell>
          <cell r="O128">
            <v>3500</v>
          </cell>
          <cell r="Q128">
            <v>333900</v>
          </cell>
          <cell r="V128">
            <v>11686.500000000002</v>
          </cell>
          <cell r="AE128">
            <v>38838</v>
          </cell>
        </row>
        <row r="129">
          <cell r="I129">
            <v>102175.06863502605</v>
          </cell>
          <cell r="O129">
            <v>2500</v>
          </cell>
          <cell r="Q129">
            <v>164900</v>
          </cell>
          <cell r="V129">
            <v>5771.5000000000009</v>
          </cell>
          <cell r="AE129">
            <v>38838</v>
          </cell>
        </row>
        <row r="130">
          <cell r="I130">
            <v>102175.06863502605</v>
          </cell>
          <cell r="O130">
            <v>2500</v>
          </cell>
          <cell r="Q130">
            <v>164900</v>
          </cell>
          <cell r="V130">
            <v>5771.5000000000009</v>
          </cell>
          <cell r="AE130">
            <v>38838</v>
          </cell>
        </row>
        <row r="131">
          <cell r="I131">
            <v>145739.81571290008</v>
          </cell>
          <cell r="O131">
            <v>3000</v>
          </cell>
          <cell r="Q131">
            <v>224900</v>
          </cell>
          <cell r="V131">
            <v>7871.5000000000009</v>
          </cell>
          <cell r="AE131">
            <v>38838</v>
          </cell>
        </row>
        <row r="132">
          <cell r="I132">
            <v>145739.81571290008</v>
          </cell>
          <cell r="O132">
            <v>3000</v>
          </cell>
          <cell r="Q132">
            <v>219900</v>
          </cell>
          <cell r="V132">
            <v>7696.5000000000009</v>
          </cell>
          <cell r="AE132">
            <v>38838</v>
          </cell>
        </row>
        <row r="133">
          <cell r="I133">
            <v>145739.81571290008</v>
          </cell>
          <cell r="O133">
            <v>3000</v>
          </cell>
          <cell r="Q133">
            <v>219900</v>
          </cell>
          <cell r="V133">
            <v>7696.5000000000009</v>
          </cell>
          <cell r="AE133">
            <v>38838</v>
          </cell>
        </row>
        <row r="134">
          <cell r="I134">
            <v>145739.81571290008</v>
          </cell>
          <cell r="O134">
            <v>3000</v>
          </cell>
          <cell r="Q134">
            <v>224900</v>
          </cell>
          <cell r="V134">
            <v>7871.5000000000009</v>
          </cell>
          <cell r="AE134">
            <v>38838</v>
          </cell>
        </row>
        <row r="135">
          <cell r="I135">
            <v>215607.80630949055</v>
          </cell>
          <cell r="O135">
            <v>3500</v>
          </cell>
          <cell r="Q135">
            <v>327500</v>
          </cell>
          <cell r="V135">
            <v>10671.500000000002</v>
          </cell>
          <cell r="AE135">
            <v>38838</v>
          </cell>
        </row>
        <row r="136">
          <cell r="I136">
            <v>215607.80630949055</v>
          </cell>
          <cell r="O136">
            <v>3500</v>
          </cell>
          <cell r="Q136">
            <v>324900</v>
          </cell>
          <cell r="V136">
            <v>11371.500000000002</v>
          </cell>
          <cell r="AE136">
            <v>38838</v>
          </cell>
        </row>
        <row r="137">
          <cell r="I137">
            <v>215607.80630949055</v>
          </cell>
          <cell r="O137">
            <v>3500</v>
          </cell>
          <cell r="Q137">
            <v>315668</v>
          </cell>
          <cell r="V137">
            <v>11021.500000000002</v>
          </cell>
          <cell r="AE137">
            <v>38838</v>
          </cell>
        </row>
        <row r="138">
          <cell r="I138">
            <v>215607.80630949055</v>
          </cell>
          <cell r="O138">
            <v>3500</v>
          </cell>
          <cell r="Q138">
            <v>303900</v>
          </cell>
          <cell r="V138">
            <v>10636.500000000002</v>
          </cell>
          <cell r="AE138">
            <v>38838</v>
          </cell>
        </row>
        <row r="139">
          <cell r="I139">
            <v>145739.81571290008</v>
          </cell>
          <cell r="O139">
            <v>3000</v>
          </cell>
          <cell r="Q139">
            <v>240800</v>
          </cell>
          <cell r="V139">
            <v>8151.5000000000009</v>
          </cell>
          <cell r="AE139">
            <v>38838</v>
          </cell>
        </row>
        <row r="140">
          <cell r="I140">
            <v>145739.81571290008</v>
          </cell>
          <cell r="O140">
            <v>3000</v>
          </cell>
          <cell r="Q140">
            <v>227554</v>
          </cell>
          <cell r="V140">
            <v>7871.5000000000009</v>
          </cell>
          <cell r="AE140">
            <v>38838</v>
          </cell>
        </row>
        <row r="141">
          <cell r="I141">
            <v>145739.81571290008</v>
          </cell>
          <cell r="O141">
            <v>3000</v>
          </cell>
          <cell r="Q141">
            <v>240800</v>
          </cell>
          <cell r="V141">
            <v>8151.5000000000009</v>
          </cell>
          <cell r="AE141">
            <v>38838</v>
          </cell>
        </row>
        <row r="142">
          <cell r="I142">
            <v>145739.81571290008</v>
          </cell>
          <cell r="O142">
            <v>3000</v>
          </cell>
          <cell r="Q142">
            <v>219900</v>
          </cell>
          <cell r="V142">
            <v>7696.5000000000009</v>
          </cell>
          <cell r="AE142">
            <v>38838</v>
          </cell>
        </row>
        <row r="143">
          <cell r="I143">
            <v>102175.06863502605</v>
          </cell>
          <cell r="O143">
            <v>2500</v>
          </cell>
          <cell r="Q143">
            <v>172900</v>
          </cell>
          <cell r="V143">
            <v>6051.5000000000009</v>
          </cell>
          <cell r="AE143">
            <v>38838</v>
          </cell>
        </row>
        <row r="144">
          <cell r="I144">
            <v>102175.06863502605</v>
          </cell>
          <cell r="O144">
            <v>2500</v>
          </cell>
          <cell r="Q144">
            <v>167279</v>
          </cell>
          <cell r="V144">
            <v>5771.5000000000009</v>
          </cell>
          <cell r="AE144">
            <v>38838</v>
          </cell>
        </row>
        <row r="145">
          <cell r="I145">
            <v>173481.51786154631</v>
          </cell>
          <cell r="O145">
            <v>3000</v>
          </cell>
          <cell r="Q145">
            <v>262900</v>
          </cell>
          <cell r="V145">
            <v>9201.5</v>
          </cell>
          <cell r="AE145">
            <v>38838</v>
          </cell>
        </row>
        <row r="146">
          <cell r="I146">
            <v>173481.51786154631</v>
          </cell>
          <cell r="O146">
            <v>3000</v>
          </cell>
          <cell r="Q146">
            <v>191900</v>
          </cell>
          <cell r="V146">
            <v>6716.5000000000009</v>
          </cell>
          <cell r="AE146">
            <v>38838</v>
          </cell>
        </row>
        <row r="147">
          <cell r="I147">
            <v>243144.01436814677</v>
          </cell>
          <cell r="O147">
            <v>3500</v>
          </cell>
          <cell r="Q147">
            <v>341900</v>
          </cell>
          <cell r="V147">
            <v>11966.500000000002</v>
          </cell>
          <cell r="AE147">
            <v>38838</v>
          </cell>
        </row>
        <row r="148">
          <cell r="I148">
            <v>243144.01436814677</v>
          </cell>
          <cell r="O148">
            <v>3500</v>
          </cell>
          <cell r="Q148">
            <v>335900</v>
          </cell>
          <cell r="V148">
            <v>11756.500000000002</v>
          </cell>
          <cell r="AE148">
            <v>38838</v>
          </cell>
        </row>
        <row r="149">
          <cell r="I149">
            <v>102175.06863502605</v>
          </cell>
          <cell r="O149">
            <v>2500</v>
          </cell>
          <cell r="Q149">
            <v>166900</v>
          </cell>
          <cell r="V149">
            <v>5841.5000000000009</v>
          </cell>
          <cell r="AE149">
            <v>38838</v>
          </cell>
        </row>
        <row r="150">
          <cell r="I150">
            <v>102175.06863502605</v>
          </cell>
          <cell r="O150">
            <v>2500</v>
          </cell>
          <cell r="Q150">
            <v>166900</v>
          </cell>
          <cell r="V150">
            <v>5841.5000000000009</v>
          </cell>
          <cell r="AE150">
            <v>38838</v>
          </cell>
        </row>
        <row r="151">
          <cell r="I151">
            <v>145739.81571290008</v>
          </cell>
          <cell r="O151">
            <v>3000</v>
          </cell>
          <cell r="Q151">
            <v>221900</v>
          </cell>
          <cell r="V151">
            <v>7766.5000000000009</v>
          </cell>
          <cell r="AE151">
            <v>38838</v>
          </cell>
        </row>
        <row r="152">
          <cell r="I152">
            <v>145739.81571290008</v>
          </cell>
          <cell r="O152">
            <v>3000</v>
          </cell>
          <cell r="Q152">
            <v>226900</v>
          </cell>
          <cell r="V152">
            <v>7941.5000000000009</v>
          </cell>
          <cell r="AE152">
            <v>38838</v>
          </cell>
        </row>
        <row r="153">
          <cell r="I153">
            <v>145739.81571290008</v>
          </cell>
          <cell r="O153">
            <v>3000</v>
          </cell>
          <cell r="Q153">
            <v>246800</v>
          </cell>
          <cell r="V153">
            <v>7941.5000000000009</v>
          </cell>
          <cell r="AE153">
            <v>38838</v>
          </cell>
        </row>
        <row r="154">
          <cell r="I154">
            <v>145739.81571290008</v>
          </cell>
          <cell r="O154">
            <v>3000</v>
          </cell>
          <cell r="Q154">
            <v>226900</v>
          </cell>
          <cell r="V154">
            <v>7941.5000000000009</v>
          </cell>
          <cell r="AE154">
            <v>38838</v>
          </cell>
        </row>
        <row r="155">
          <cell r="I155">
            <v>215607.80630949055</v>
          </cell>
          <cell r="O155">
            <v>3500</v>
          </cell>
          <cell r="Q155">
            <v>311900</v>
          </cell>
          <cell r="V155">
            <v>10916.500000000002</v>
          </cell>
          <cell r="AE155">
            <v>38838</v>
          </cell>
        </row>
        <row r="156">
          <cell r="I156">
            <v>215607.80630949055</v>
          </cell>
          <cell r="O156">
            <v>3500</v>
          </cell>
          <cell r="Q156">
            <v>328000</v>
          </cell>
          <cell r="V156">
            <v>11196.500000000002</v>
          </cell>
          <cell r="AE156">
            <v>38838</v>
          </cell>
        </row>
        <row r="157">
          <cell r="I157">
            <v>215607.80630949055</v>
          </cell>
          <cell r="O157">
            <v>3500</v>
          </cell>
          <cell r="Q157">
            <v>326900</v>
          </cell>
          <cell r="V157">
            <v>11441.500000000002</v>
          </cell>
          <cell r="AE157">
            <v>38838</v>
          </cell>
        </row>
        <row r="158">
          <cell r="I158">
            <v>215607.80630949055</v>
          </cell>
          <cell r="O158">
            <v>3500</v>
          </cell>
          <cell r="Q158">
            <v>305900</v>
          </cell>
          <cell r="V158">
            <v>10706.500000000002</v>
          </cell>
          <cell r="AE158">
            <v>38838</v>
          </cell>
        </row>
        <row r="159">
          <cell r="I159">
            <v>145739.81571290008</v>
          </cell>
          <cell r="O159">
            <v>3000</v>
          </cell>
          <cell r="Q159">
            <v>242800</v>
          </cell>
          <cell r="V159">
            <v>8221.5</v>
          </cell>
          <cell r="AE159">
            <v>38838</v>
          </cell>
        </row>
        <row r="160">
          <cell r="I160">
            <v>145739.81571290008</v>
          </cell>
          <cell r="O160">
            <v>3000</v>
          </cell>
          <cell r="Q160">
            <v>221900</v>
          </cell>
          <cell r="V160">
            <v>7766.5000000000009</v>
          </cell>
          <cell r="AE160">
            <v>38838</v>
          </cell>
        </row>
        <row r="161">
          <cell r="I161">
            <v>145739.81571290008</v>
          </cell>
          <cell r="O161">
            <v>3000</v>
          </cell>
          <cell r="Q161">
            <v>234900</v>
          </cell>
          <cell r="V161">
            <v>8221.5</v>
          </cell>
          <cell r="AE161">
            <v>38838</v>
          </cell>
        </row>
        <row r="162">
          <cell r="I162">
            <v>145739.81571290008</v>
          </cell>
          <cell r="O162">
            <v>3000</v>
          </cell>
          <cell r="Q162">
            <v>226900</v>
          </cell>
          <cell r="V162">
            <v>7941.5000000000009</v>
          </cell>
          <cell r="AE162">
            <v>38838</v>
          </cell>
        </row>
        <row r="163">
          <cell r="I163">
            <v>102175.06863502605</v>
          </cell>
          <cell r="O163">
            <v>2500</v>
          </cell>
          <cell r="Q163">
            <v>185900</v>
          </cell>
          <cell r="V163">
            <v>6121.5000000000009</v>
          </cell>
          <cell r="AE163">
            <v>38838</v>
          </cell>
        </row>
        <row r="164">
          <cell r="I164">
            <v>102175.06863502605</v>
          </cell>
          <cell r="O164">
            <v>2500</v>
          </cell>
          <cell r="Q164">
            <v>166900</v>
          </cell>
          <cell r="V164">
            <v>5841.5000000000009</v>
          </cell>
          <cell r="AE164">
            <v>38838</v>
          </cell>
        </row>
        <row r="165">
          <cell r="I165">
            <v>173481.51786154631</v>
          </cell>
          <cell r="O165">
            <v>3000</v>
          </cell>
          <cell r="Q165">
            <v>259900</v>
          </cell>
          <cell r="V165">
            <v>9096.5</v>
          </cell>
          <cell r="AE165">
            <v>38838</v>
          </cell>
        </row>
        <row r="166">
          <cell r="I166">
            <v>173481.51786154631</v>
          </cell>
          <cell r="O166">
            <v>3000</v>
          </cell>
          <cell r="Q166">
            <v>251900</v>
          </cell>
          <cell r="V166">
            <v>8816.5</v>
          </cell>
          <cell r="AE166">
            <v>38838</v>
          </cell>
        </row>
        <row r="167">
          <cell r="I167">
            <v>243144.01436814677</v>
          </cell>
          <cell r="O167">
            <v>3500</v>
          </cell>
          <cell r="Q167">
            <v>377400</v>
          </cell>
          <cell r="V167">
            <v>12316.500000000002</v>
          </cell>
          <cell r="AE167">
            <v>38838</v>
          </cell>
        </row>
        <row r="168">
          <cell r="I168">
            <v>243144.01436814677</v>
          </cell>
          <cell r="O168">
            <v>3500</v>
          </cell>
          <cell r="Q168">
            <v>341900</v>
          </cell>
          <cell r="V168">
            <v>11966.500000000002</v>
          </cell>
          <cell r="AE168">
            <v>38838</v>
          </cell>
        </row>
        <row r="169">
          <cell r="I169">
            <v>102175.06863502605</v>
          </cell>
          <cell r="O169">
            <v>2500</v>
          </cell>
          <cell r="Q169">
            <v>182900</v>
          </cell>
          <cell r="V169">
            <v>6016.5000000000009</v>
          </cell>
          <cell r="AE169">
            <v>38838</v>
          </cell>
        </row>
        <row r="170">
          <cell r="I170">
            <v>102175.06863502605</v>
          </cell>
          <cell r="O170">
            <v>2500</v>
          </cell>
          <cell r="Q170">
            <v>169900</v>
          </cell>
          <cell r="V170">
            <v>5946.5000000000009</v>
          </cell>
          <cell r="AE170">
            <v>38838</v>
          </cell>
        </row>
        <row r="171">
          <cell r="I171">
            <v>145739.81571290008</v>
          </cell>
          <cell r="O171">
            <v>3000</v>
          </cell>
          <cell r="Q171">
            <v>231900</v>
          </cell>
          <cell r="V171">
            <v>8116.5000000000009</v>
          </cell>
          <cell r="AE171">
            <v>38838</v>
          </cell>
        </row>
        <row r="172">
          <cell r="I172">
            <v>145739.81571290008</v>
          </cell>
          <cell r="O172">
            <v>3000</v>
          </cell>
          <cell r="Q172">
            <v>226900</v>
          </cell>
          <cell r="V172">
            <v>7941.5000000000009</v>
          </cell>
          <cell r="AE172">
            <v>38838</v>
          </cell>
        </row>
        <row r="173">
          <cell r="I173">
            <v>145739.81571290008</v>
          </cell>
          <cell r="O173">
            <v>3000</v>
          </cell>
          <cell r="Q173">
            <v>230900</v>
          </cell>
          <cell r="V173">
            <v>8081.5000000000009</v>
          </cell>
          <cell r="AE173">
            <v>38838</v>
          </cell>
        </row>
        <row r="174">
          <cell r="I174">
            <v>145739.81571290008</v>
          </cell>
          <cell r="O174">
            <v>3000</v>
          </cell>
          <cell r="Q174">
            <v>226900</v>
          </cell>
          <cell r="V174">
            <v>7941.5000000000009</v>
          </cell>
          <cell r="AE174">
            <v>38838</v>
          </cell>
        </row>
        <row r="175">
          <cell r="I175">
            <v>215607.80630949055</v>
          </cell>
          <cell r="O175">
            <v>3500</v>
          </cell>
          <cell r="Q175">
            <v>324900</v>
          </cell>
          <cell r="V175">
            <v>11371.500000000002</v>
          </cell>
          <cell r="AE175">
            <v>38838</v>
          </cell>
        </row>
        <row r="176">
          <cell r="I176">
            <v>215607.80630949055</v>
          </cell>
          <cell r="O176">
            <v>3500</v>
          </cell>
          <cell r="Q176">
            <v>324900</v>
          </cell>
          <cell r="V176">
            <v>11371.500000000002</v>
          </cell>
          <cell r="AE176">
            <v>38838</v>
          </cell>
        </row>
        <row r="177">
          <cell r="I177">
            <v>215607.80630949055</v>
          </cell>
          <cell r="O177">
            <v>3500</v>
          </cell>
          <cell r="Q177">
            <v>325763</v>
          </cell>
          <cell r="V177">
            <v>11371.500000000002</v>
          </cell>
          <cell r="AE177">
            <v>38838</v>
          </cell>
        </row>
        <row r="178">
          <cell r="I178">
            <v>215607.80630949055</v>
          </cell>
          <cell r="O178">
            <v>3500</v>
          </cell>
          <cell r="Q178">
            <v>334500</v>
          </cell>
          <cell r="V178">
            <v>10916.500000000002</v>
          </cell>
          <cell r="AE178">
            <v>38838</v>
          </cell>
        </row>
        <row r="179">
          <cell r="I179">
            <v>145739.81571290008</v>
          </cell>
          <cell r="O179">
            <v>3000</v>
          </cell>
          <cell r="Q179">
            <v>260338</v>
          </cell>
          <cell r="V179">
            <v>8396.5</v>
          </cell>
          <cell r="AE179">
            <v>38838</v>
          </cell>
        </row>
        <row r="180">
          <cell r="I180">
            <v>145739.81571290008</v>
          </cell>
          <cell r="O180">
            <v>3000</v>
          </cell>
          <cell r="Q180">
            <v>227475</v>
          </cell>
          <cell r="V180">
            <v>7941.5000000000009</v>
          </cell>
          <cell r="AE180">
            <v>38808</v>
          </cell>
        </row>
        <row r="181">
          <cell r="I181">
            <v>145739.81571290008</v>
          </cell>
          <cell r="O181">
            <v>3000</v>
          </cell>
          <cell r="Q181">
            <v>177900</v>
          </cell>
          <cell r="V181">
            <v>6226.5000000000009</v>
          </cell>
          <cell r="AE181">
            <v>38808</v>
          </cell>
        </row>
        <row r="182">
          <cell r="I182">
            <v>145739.81571290008</v>
          </cell>
          <cell r="O182">
            <v>3000</v>
          </cell>
          <cell r="Q182">
            <v>226900</v>
          </cell>
          <cell r="V182">
            <v>7941.5000000000009</v>
          </cell>
          <cell r="AE182">
            <v>38808</v>
          </cell>
        </row>
        <row r="183">
          <cell r="I183">
            <v>102175.06863502605</v>
          </cell>
          <cell r="O183">
            <v>2500</v>
          </cell>
          <cell r="Q183">
            <v>182601</v>
          </cell>
          <cell r="V183">
            <v>6296.5000000000009</v>
          </cell>
          <cell r="AE183">
            <v>38808</v>
          </cell>
        </row>
        <row r="184">
          <cell r="I184">
            <v>102175.06863502605</v>
          </cell>
          <cell r="O184">
            <v>2500</v>
          </cell>
          <cell r="Q184">
            <v>180700</v>
          </cell>
          <cell r="V184">
            <v>6016.5000000000009</v>
          </cell>
          <cell r="AE184">
            <v>38808</v>
          </cell>
        </row>
        <row r="185">
          <cell r="I185">
            <v>173481.51786154631</v>
          </cell>
          <cell r="O185">
            <v>3000</v>
          </cell>
          <cell r="Q185">
            <v>276900</v>
          </cell>
          <cell r="V185">
            <v>9271.5</v>
          </cell>
          <cell r="AE185">
            <v>38808</v>
          </cell>
        </row>
        <row r="186">
          <cell r="I186">
            <v>173481.51786154631</v>
          </cell>
          <cell r="O186">
            <v>3000</v>
          </cell>
          <cell r="Q186">
            <v>256900</v>
          </cell>
          <cell r="V186">
            <v>8991.5</v>
          </cell>
          <cell r="AE186">
            <v>38808</v>
          </cell>
        </row>
        <row r="187">
          <cell r="I187">
            <v>252391.24841769549</v>
          </cell>
          <cell r="O187">
            <v>4000</v>
          </cell>
          <cell r="Q187">
            <v>284900</v>
          </cell>
          <cell r="V187">
            <v>9971.5000000000018</v>
          </cell>
          <cell r="AE187">
            <v>38718</v>
          </cell>
        </row>
        <row r="188">
          <cell r="I188">
            <v>210881.44223972119</v>
          </cell>
          <cell r="O188">
            <v>3500</v>
          </cell>
          <cell r="Q188">
            <v>247900</v>
          </cell>
          <cell r="V188">
            <v>8676.5</v>
          </cell>
          <cell r="AE188">
            <v>38718</v>
          </cell>
        </row>
        <row r="189">
          <cell r="I189">
            <v>252391.24841769549</v>
          </cell>
          <cell r="O189">
            <v>4000</v>
          </cell>
          <cell r="Q189">
            <v>284900</v>
          </cell>
          <cell r="V189">
            <v>9971.5000000000018</v>
          </cell>
          <cell r="AE189">
            <v>38718</v>
          </cell>
        </row>
        <row r="190">
          <cell r="I190">
            <v>229581.40442880863</v>
          </cell>
          <cell r="O190">
            <v>3500</v>
          </cell>
          <cell r="Q190">
            <v>274900</v>
          </cell>
          <cell r="V190">
            <v>9621.5000000000018</v>
          </cell>
          <cell r="AE190">
            <v>38718</v>
          </cell>
        </row>
        <row r="191">
          <cell r="I191">
            <v>210881.44223972119</v>
          </cell>
          <cell r="O191">
            <v>3500</v>
          </cell>
          <cell r="Q191">
            <v>233900</v>
          </cell>
          <cell r="V191">
            <v>8186.5000000000009</v>
          </cell>
          <cell r="AE191">
            <v>38718</v>
          </cell>
        </row>
        <row r="192">
          <cell r="I192">
            <v>210881.44223972119</v>
          </cell>
          <cell r="O192">
            <v>3500</v>
          </cell>
          <cell r="Q192">
            <v>255950</v>
          </cell>
          <cell r="V192">
            <v>8921.5</v>
          </cell>
          <cell r="AE192">
            <v>38718</v>
          </cell>
        </row>
        <row r="193">
          <cell r="I193">
            <v>210881.44223972119</v>
          </cell>
          <cell r="O193">
            <v>3500</v>
          </cell>
          <cell r="Q193">
            <v>233900</v>
          </cell>
          <cell r="V193">
            <v>8186.5000000000009</v>
          </cell>
          <cell r="AE193">
            <v>38718</v>
          </cell>
        </row>
        <row r="194">
          <cell r="I194">
            <v>102175.06863502605</v>
          </cell>
          <cell r="O194">
            <v>2500</v>
          </cell>
          <cell r="Q194">
            <v>170628</v>
          </cell>
          <cell r="V194">
            <v>5876.5000000000009</v>
          </cell>
          <cell r="AE194">
            <v>38718</v>
          </cell>
        </row>
        <row r="195">
          <cell r="I195">
            <v>229581.40442880863</v>
          </cell>
          <cell r="O195">
            <v>3500</v>
          </cell>
          <cell r="Q195">
            <v>305900</v>
          </cell>
          <cell r="V195">
            <v>10041.500000000002</v>
          </cell>
          <cell r="AE195">
            <v>38718</v>
          </cell>
        </row>
        <row r="196">
          <cell r="I196">
            <v>229581.40442880863</v>
          </cell>
          <cell r="O196">
            <v>3500</v>
          </cell>
          <cell r="Q196">
            <v>253900</v>
          </cell>
          <cell r="V196">
            <v>8886.5</v>
          </cell>
          <cell r="AE196">
            <v>38718</v>
          </cell>
        </row>
        <row r="197">
          <cell r="I197">
            <v>210881.44223972119</v>
          </cell>
          <cell r="O197">
            <v>3500</v>
          </cell>
          <cell r="Q197">
            <v>235900</v>
          </cell>
          <cell r="V197">
            <v>8256.5</v>
          </cell>
          <cell r="AE197">
            <v>38718</v>
          </cell>
        </row>
        <row r="198">
          <cell r="I198">
            <v>210881.44223972119</v>
          </cell>
          <cell r="O198">
            <v>3500</v>
          </cell>
          <cell r="Q198">
            <v>238900</v>
          </cell>
          <cell r="V198">
            <v>8361.5</v>
          </cell>
          <cell r="AE198">
            <v>38718</v>
          </cell>
        </row>
        <row r="199">
          <cell r="I199">
            <v>210881.44223972119</v>
          </cell>
          <cell r="O199">
            <v>3500</v>
          </cell>
          <cell r="Q199">
            <v>253900</v>
          </cell>
          <cell r="V199">
            <v>8886.5</v>
          </cell>
          <cell r="AE199">
            <v>38718</v>
          </cell>
        </row>
        <row r="200">
          <cell r="I200">
            <v>252391.24841769549</v>
          </cell>
          <cell r="O200">
            <v>4000</v>
          </cell>
          <cell r="Q200">
            <v>289900</v>
          </cell>
          <cell r="V200">
            <v>10146.500000000002</v>
          </cell>
          <cell r="AE200">
            <v>38718</v>
          </cell>
        </row>
        <row r="201">
          <cell r="I201">
            <v>229581.40442880863</v>
          </cell>
          <cell r="O201">
            <v>3500</v>
          </cell>
          <cell r="Q201">
            <v>276900</v>
          </cell>
          <cell r="V201">
            <v>9691.5000000000018</v>
          </cell>
          <cell r="AE201">
            <v>38718</v>
          </cell>
        </row>
        <row r="202">
          <cell r="I202">
            <v>210881.44223972119</v>
          </cell>
          <cell r="O202">
            <v>3500</v>
          </cell>
          <cell r="Q202">
            <v>231829</v>
          </cell>
          <cell r="V202">
            <v>8046.5000000000009</v>
          </cell>
          <cell r="AE202">
            <v>38718</v>
          </cell>
        </row>
        <row r="203">
          <cell r="I203">
            <v>210881.44223972119</v>
          </cell>
          <cell r="O203">
            <v>3500</v>
          </cell>
          <cell r="Q203">
            <v>246859</v>
          </cell>
          <cell r="V203">
            <v>8571.5</v>
          </cell>
          <cell r="AE203">
            <v>38718</v>
          </cell>
        </row>
        <row r="204">
          <cell r="I204">
            <v>229581.40442880863</v>
          </cell>
          <cell r="O204">
            <v>3500</v>
          </cell>
          <cell r="Q204">
            <v>254900</v>
          </cell>
          <cell r="V204">
            <v>8921.5</v>
          </cell>
          <cell r="AE204">
            <v>38718</v>
          </cell>
        </row>
        <row r="205">
          <cell r="I205">
            <v>210881.44223972119</v>
          </cell>
          <cell r="O205">
            <v>3500</v>
          </cell>
          <cell r="Q205">
            <v>251900</v>
          </cell>
          <cell r="V205">
            <v>8816.5</v>
          </cell>
          <cell r="AE205">
            <v>38718</v>
          </cell>
        </row>
        <row r="206">
          <cell r="I206">
            <v>210881.44223972119</v>
          </cell>
          <cell r="O206">
            <v>3500</v>
          </cell>
          <cell r="Q206">
            <v>239900</v>
          </cell>
          <cell r="V206">
            <v>8396.5</v>
          </cell>
          <cell r="AE206">
            <v>38718</v>
          </cell>
        </row>
        <row r="207">
          <cell r="I207">
            <v>210881.44223972119</v>
          </cell>
          <cell r="O207">
            <v>3500</v>
          </cell>
          <cell r="Q207">
            <v>300400</v>
          </cell>
          <cell r="V207">
            <v>9621.5000000000018</v>
          </cell>
          <cell r="AE207">
            <v>38718</v>
          </cell>
        </row>
        <row r="208">
          <cell r="I208">
            <v>252391.24841769549</v>
          </cell>
          <cell r="O208">
            <v>4000</v>
          </cell>
          <cell r="Q208">
            <v>289900</v>
          </cell>
          <cell r="V208">
            <v>10146.500000000002</v>
          </cell>
          <cell r="AE208">
            <v>38718</v>
          </cell>
        </row>
        <row r="209">
          <cell r="I209">
            <v>229581.40442880863</v>
          </cell>
          <cell r="O209">
            <v>3500</v>
          </cell>
          <cell r="Q209">
            <v>264900</v>
          </cell>
          <cell r="V209">
            <v>9271.5</v>
          </cell>
          <cell r="AE209">
            <v>38687</v>
          </cell>
        </row>
        <row r="210">
          <cell r="I210">
            <v>210881.44223972119</v>
          </cell>
          <cell r="O210">
            <v>3500</v>
          </cell>
          <cell r="Q210">
            <v>251900</v>
          </cell>
          <cell r="V210">
            <v>8816.5</v>
          </cell>
          <cell r="AE210">
            <v>38687</v>
          </cell>
        </row>
        <row r="211">
          <cell r="I211">
            <v>210881.44223972119</v>
          </cell>
          <cell r="O211">
            <v>3500</v>
          </cell>
          <cell r="Q211">
            <v>251900</v>
          </cell>
          <cell r="V211">
            <v>8816.5</v>
          </cell>
          <cell r="AE211">
            <v>38687</v>
          </cell>
        </row>
        <row r="212">
          <cell r="I212">
            <v>229581.40442880863</v>
          </cell>
          <cell r="O212">
            <v>3500</v>
          </cell>
          <cell r="Q212">
            <v>255900</v>
          </cell>
          <cell r="V212">
            <v>8956.5</v>
          </cell>
          <cell r="AE212">
            <v>38687</v>
          </cell>
        </row>
        <row r="213">
          <cell r="I213">
            <v>210881.44223972119</v>
          </cell>
          <cell r="O213">
            <v>3500</v>
          </cell>
          <cell r="Q213">
            <v>252900</v>
          </cell>
          <cell r="V213">
            <v>8851.5</v>
          </cell>
          <cell r="AE213">
            <v>38687</v>
          </cell>
        </row>
        <row r="214">
          <cell r="I214">
            <v>210881.44223972119</v>
          </cell>
          <cell r="O214">
            <v>3500</v>
          </cell>
          <cell r="Q214">
            <v>234900</v>
          </cell>
          <cell r="V214">
            <v>8221.5</v>
          </cell>
          <cell r="AE214">
            <v>38687</v>
          </cell>
        </row>
        <row r="215">
          <cell r="I215">
            <v>210881.44223972119</v>
          </cell>
          <cell r="O215">
            <v>3500</v>
          </cell>
          <cell r="Q215">
            <v>237900</v>
          </cell>
          <cell r="V215">
            <v>8326.5</v>
          </cell>
          <cell r="AE215">
            <v>38687</v>
          </cell>
        </row>
        <row r="216">
          <cell r="I216">
            <v>252391.24841769549</v>
          </cell>
          <cell r="O216">
            <v>4000</v>
          </cell>
          <cell r="Q216">
            <v>295900</v>
          </cell>
          <cell r="V216">
            <v>10356.500000000002</v>
          </cell>
          <cell r="AE216">
            <v>38687</v>
          </cell>
        </row>
        <row r="217">
          <cell r="I217">
            <v>229581.40442880863</v>
          </cell>
          <cell r="O217">
            <v>3500</v>
          </cell>
          <cell r="Q217">
            <v>275900</v>
          </cell>
          <cell r="V217">
            <v>9656.5000000000018</v>
          </cell>
          <cell r="AE217">
            <v>38687</v>
          </cell>
        </row>
        <row r="218">
          <cell r="I218">
            <v>210881.44223972119</v>
          </cell>
          <cell r="O218">
            <v>3500</v>
          </cell>
          <cell r="Q218">
            <v>237900</v>
          </cell>
          <cell r="V218">
            <v>8326.5</v>
          </cell>
          <cell r="AE218">
            <v>38687</v>
          </cell>
        </row>
        <row r="219">
          <cell r="I219">
            <v>210881.44223972119</v>
          </cell>
          <cell r="O219">
            <v>3500</v>
          </cell>
          <cell r="Q219">
            <v>252900</v>
          </cell>
          <cell r="V219">
            <v>8851.5</v>
          </cell>
          <cell r="AE219">
            <v>38687</v>
          </cell>
        </row>
        <row r="220">
          <cell r="I220">
            <v>229581.40442880863</v>
          </cell>
          <cell r="O220">
            <v>3500</v>
          </cell>
          <cell r="Q220">
            <v>259900</v>
          </cell>
          <cell r="V220">
            <v>9096.5</v>
          </cell>
          <cell r="AE220">
            <v>38687</v>
          </cell>
        </row>
        <row r="221">
          <cell r="I221">
            <v>210881.44223972119</v>
          </cell>
          <cell r="O221">
            <v>3500</v>
          </cell>
          <cell r="Q221">
            <v>256900</v>
          </cell>
          <cell r="V221">
            <v>8991.5</v>
          </cell>
          <cell r="AE221">
            <v>38687</v>
          </cell>
        </row>
        <row r="222">
          <cell r="I222">
            <v>210881.44223972119</v>
          </cell>
          <cell r="O222">
            <v>3500</v>
          </cell>
          <cell r="Q222">
            <v>244900</v>
          </cell>
          <cell r="V222">
            <v>8571.5</v>
          </cell>
          <cell r="AE222">
            <v>38687</v>
          </cell>
        </row>
        <row r="223">
          <cell r="I223">
            <v>210881.44223972119</v>
          </cell>
          <cell r="O223">
            <v>3500</v>
          </cell>
          <cell r="Q223">
            <v>235900</v>
          </cell>
          <cell r="V223">
            <v>8256.5</v>
          </cell>
          <cell r="AE223">
            <v>38687</v>
          </cell>
        </row>
        <row r="224">
          <cell r="I224">
            <v>252391.24841769549</v>
          </cell>
          <cell r="O224">
            <v>4000</v>
          </cell>
          <cell r="Q224">
            <v>289900</v>
          </cell>
          <cell r="V224">
            <v>10146.500000000002</v>
          </cell>
          <cell r="AE224">
            <v>38687</v>
          </cell>
        </row>
        <row r="225">
          <cell r="I225">
            <v>229581.40442880863</v>
          </cell>
          <cell r="O225">
            <v>3500</v>
          </cell>
          <cell r="Q225">
            <v>259900</v>
          </cell>
          <cell r="V225">
            <v>9096.5</v>
          </cell>
          <cell r="AE225">
            <v>38687</v>
          </cell>
        </row>
        <row r="226">
          <cell r="I226">
            <v>210881.44223972119</v>
          </cell>
          <cell r="O226">
            <v>3500</v>
          </cell>
          <cell r="Q226">
            <v>280900</v>
          </cell>
          <cell r="V226">
            <v>9831.5000000000018</v>
          </cell>
          <cell r="AE226">
            <v>38687</v>
          </cell>
        </row>
        <row r="227">
          <cell r="I227">
            <v>210881.44223972119</v>
          </cell>
          <cell r="O227">
            <v>3500</v>
          </cell>
          <cell r="Q227">
            <v>256900</v>
          </cell>
          <cell r="V227">
            <v>8991.5</v>
          </cell>
          <cell r="AE227">
            <v>38687</v>
          </cell>
        </row>
        <row r="228">
          <cell r="I228">
            <v>252391.24841769549</v>
          </cell>
          <cell r="O228">
            <v>4000</v>
          </cell>
          <cell r="Q228">
            <v>284900</v>
          </cell>
          <cell r="V228">
            <v>9971.5000000000018</v>
          </cell>
          <cell r="AE228">
            <v>38687</v>
          </cell>
        </row>
        <row r="229">
          <cell r="I229">
            <v>154370.56749247891</v>
          </cell>
          <cell r="O229">
            <v>3000</v>
          </cell>
          <cell r="Q229">
            <v>202900</v>
          </cell>
          <cell r="V229">
            <v>7101.5000000000009</v>
          </cell>
          <cell r="AE229">
            <v>38687</v>
          </cell>
        </row>
        <row r="230">
          <cell r="I230">
            <v>154370.56749247891</v>
          </cell>
          <cell r="O230">
            <v>3000</v>
          </cell>
          <cell r="Q230">
            <v>202900</v>
          </cell>
          <cell r="V230">
            <v>7101.5000000000009</v>
          </cell>
          <cell r="AE230">
            <v>38687</v>
          </cell>
        </row>
        <row r="231">
          <cell r="I231">
            <v>252391.24841769549</v>
          </cell>
          <cell r="O231">
            <v>4000</v>
          </cell>
          <cell r="Q231">
            <v>274900</v>
          </cell>
          <cell r="V231">
            <v>9621.5000000000018</v>
          </cell>
          <cell r="AE231">
            <v>38687</v>
          </cell>
        </row>
        <row r="232">
          <cell r="I232">
            <v>229581.40442880863</v>
          </cell>
          <cell r="O232">
            <v>3500</v>
          </cell>
          <cell r="Q232">
            <v>251900</v>
          </cell>
          <cell r="V232">
            <v>8816.5</v>
          </cell>
          <cell r="AE232">
            <v>38687</v>
          </cell>
        </row>
        <row r="233">
          <cell r="I233">
            <v>154370.56749247891</v>
          </cell>
          <cell r="O233">
            <v>3000</v>
          </cell>
          <cell r="Q233">
            <v>203900</v>
          </cell>
          <cell r="V233">
            <v>7136.5000000000009</v>
          </cell>
          <cell r="AE233">
            <v>38687</v>
          </cell>
        </row>
        <row r="234">
          <cell r="I234">
            <v>154370.56749247891</v>
          </cell>
          <cell r="O234">
            <v>3000</v>
          </cell>
          <cell r="Q234">
            <v>225900</v>
          </cell>
          <cell r="V234">
            <v>7136.5000000000009</v>
          </cell>
          <cell r="AE234">
            <v>38687</v>
          </cell>
        </row>
        <row r="235">
          <cell r="I235">
            <v>210881.44223972119</v>
          </cell>
          <cell r="O235">
            <v>3500</v>
          </cell>
          <cell r="Q235">
            <v>254900</v>
          </cell>
          <cell r="V235">
            <v>8921.5</v>
          </cell>
          <cell r="AE235">
            <v>38687</v>
          </cell>
        </row>
        <row r="236">
          <cell r="I236">
            <v>252391.24841769549</v>
          </cell>
          <cell r="O236">
            <v>4000</v>
          </cell>
          <cell r="Q236">
            <v>305900</v>
          </cell>
          <cell r="V236">
            <v>9971.5000000000018</v>
          </cell>
          <cell r="AE236">
            <v>38687</v>
          </cell>
        </row>
        <row r="237">
          <cell r="I237">
            <v>229581.40442880863</v>
          </cell>
          <cell r="O237">
            <v>3500</v>
          </cell>
          <cell r="Q237">
            <v>286900</v>
          </cell>
          <cell r="V237">
            <v>10041.500000000002</v>
          </cell>
          <cell r="AE237">
            <v>38687</v>
          </cell>
        </row>
        <row r="238">
          <cell r="I238">
            <v>229581.40442880863</v>
          </cell>
          <cell r="O238">
            <v>3500</v>
          </cell>
          <cell r="P238">
            <v>824.75</v>
          </cell>
          <cell r="Q238">
            <v>329900</v>
          </cell>
          <cell r="R238">
            <v>154.41</v>
          </cell>
          <cell r="V238">
            <v>11546.500000000002</v>
          </cell>
          <cell r="W238">
            <v>442</v>
          </cell>
          <cell r="AE238">
            <v>38657</v>
          </cell>
        </row>
        <row r="239">
          <cell r="I239">
            <v>154370.56749247891</v>
          </cell>
          <cell r="O239">
            <v>3000</v>
          </cell>
          <cell r="P239">
            <v>459.8</v>
          </cell>
          <cell r="Q239">
            <v>229900</v>
          </cell>
          <cell r="R239">
            <v>103.77</v>
          </cell>
          <cell r="V239">
            <v>8046.5</v>
          </cell>
          <cell r="W239">
            <v>342</v>
          </cell>
          <cell r="AE239">
            <v>38657</v>
          </cell>
        </row>
        <row r="240">
          <cell r="I240">
            <v>154370.56749247891</v>
          </cell>
          <cell r="O240">
            <v>3000</v>
          </cell>
          <cell r="Q240">
            <v>208900</v>
          </cell>
          <cell r="V240">
            <v>7311.5000000000009</v>
          </cell>
          <cell r="AE240">
            <v>38687</v>
          </cell>
        </row>
        <row r="241">
          <cell r="I241">
            <v>210881.44223972119</v>
          </cell>
          <cell r="O241">
            <v>3500</v>
          </cell>
          <cell r="Q241">
            <v>232900</v>
          </cell>
          <cell r="V241">
            <v>8151.5000000000009</v>
          </cell>
          <cell r="AE241">
            <v>38687</v>
          </cell>
        </row>
        <row r="242">
          <cell r="I242">
            <v>252391.24841769549</v>
          </cell>
          <cell r="O242">
            <v>4000</v>
          </cell>
          <cell r="Q242">
            <v>274900</v>
          </cell>
          <cell r="V242">
            <v>9621.5000000000018</v>
          </cell>
          <cell r="AE242">
            <v>38687</v>
          </cell>
        </row>
        <row r="243">
          <cell r="I243">
            <v>229581.40442880863</v>
          </cell>
          <cell r="O243">
            <v>3500</v>
          </cell>
          <cell r="Q243">
            <v>275900</v>
          </cell>
          <cell r="V243">
            <v>9656.5000000000018</v>
          </cell>
          <cell r="AE243">
            <v>38687</v>
          </cell>
        </row>
        <row r="244">
          <cell r="I244">
            <v>210881.44223972119</v>
          </cell>
          <cell r="O244">
            <v>3500</v>
          </cell>
          <cell r="Q244">
            <v>229900</v>
          </cell>
          <cell r="V244">
            <v>8046.5000000000009</v>
          </cell>
          <cell r="AE244">
            <v>38687</v>
          </cell>
        </row>
        <row r="245">
          <cell r="I245">
            <v>229581.40442880863</v>
          </cell>
          <cell r="O245">
            <v>3500</v>
          </cell>
          <cell r="Q245">
            <v>277900</v>
          </cell>
          <cell r="V245">
            <v>9726.5000000000018</v>
          </cell>
          <cell r="AE245">
            <v>38687</v>
          </cell>
        </row>
        <row r="246">
          <cell r="I246">
            <v>154370.56749247891</v>
          </cell>
          <cell r="O246">
            <v>3000</v>
          </cell>
          <cell r="Q246">
            <v>206900</v>
          </cell>
          <cell r="V246">
            <v>7241.5000000000009</v>
          </cell>
          <cell r="AE246">
            <v>38687</v>
          </cell>
        </row>
        <row r="247">
          <cell r="I247">
            <v>154370.56749247891</v>
          </cell>
          <cell r="O247">
            <v>3000</v>
          </cell>
          <cell r="Q247">
            <v>213900</v>
          </cell>
          <cell r="V247">
            <v>6716.5000000000009</v>
          </cell>
          <cell r="AE247">
            <v>38687</v>
          </cell>
        </row>
        <row r="248">
          <cell r="I248">
            <v>210881.44223972119</v>
          </cell>
          <cell r="O248">
            <v>3500</v>
          </cell>
          <cell r="Q248">
            <v>254900</v>
          </cell>
          <cell r="V248">
            <v>8921.5</v>
          </cell>
          <cell r="AE248">
            <v>38687</v>
          </cell>
        </row>
        <row r="249">
          <cell r="I249">
            <v>252391.24841769549</v>
          </cell>
          <cell r="O249">
            <v>4000</v>
          </cell>
          <cell r="Q249">
            <v>294900</v>
          </cell>
          <cell r="V249">
            <v>10321.500000000002</v>
          </cell>
          <cell r="AE249">
            <v>38687</v>
          </cell>
        </row>
        <row r="250">
          <cell r="I250">
            <v>229581.40442880863</v>
          </cell>
          <cell r="O250">
            <v>0</v>
          </cell>
          <cell r="Q250">
            <v>274900</v>
          </cell>
          <cell r="R250">
            <v>154.41</v>
          </cell>
          <cell r="V250">
            <v>9621.5</v>
          </cell>
          <cell r="W250">
            <v>387</v>
          </cell>
          <cell r="AE250">
            <v>38657</v>
          </cell>
        </row>
        <row r="251">
          <cell r="I251">
            <v>154370.56749247891</v>
          </cell>
          <cell r="O251">
            <v>3000</v>
          </cell>
          <cell r="Q251">
            <v>220900</v>
          </cell>
          <cell r="V251">
            <v>7731.5000000000009</v>
          </cell>
          <cell r="AE251">
            <v>38687</v>
          </cell>
        </row>
        <row r="252">
          <cell r="I252">
            <v>154370.56749247891</v>
          </cell>
          <cell r="O252">
            <v>0</v>
          </cell>
          <cell r="Q252">
            <v>201900</v>
          </cell>
          <cell r="R252">
            <v>103.77</v>
          </cell>
          <cell r="V252">
            <v>7066.5000000000009</v>
          </cell>
          <cell r="W252">
            <v>314</v>
          </cell>
          <cell r="AE252">
            <v>38657</v>
          </cell>
        </row>
        <row r="253">
          <cell r="I253">
            <v>229581.40442880863</v>
          </cell>
          <cell r="O253">
            <v>3500</v>
          </cell>
          <cell r="P253">
            <v>631.51</v>
          </cell>
          <cell r="Q253">
            <v>265900</v>
          </cell>
          <cell r="R253">
            <v>127.39</v>
          </cell>
          <cell r="V253">
            <v>9306.5</v>
          </cell>
          <cell r="W253">
            <v>378</v>
          </cell>
          <cell r="AE253">
            <v>38657</v>
          </cell>
        </row>
        <row r="254">
          <cell r="I254">
            <v>154370.56749247891</v>
          </cell>
          <cell r="O254">
            <v>3000</v>
          </cell>
          <cell r="Q254">
            <v>210900</v>
          </cell>
          <cell r="V254">
            <v>7381.5000000000009</v>
          </cell>
          <cell r="AE254">
            <v>38687</v>
          </cell>
        </row>
        <row r="255">
          <cell r="I255">
            <v>154370.56749247891</v>
          </cell>
          <cell r="O255">
            <v>3000</v>
          </cell>
          <cell r="Q255">
            <v>211900</v>
          </cell>
          <cell r="V255">
            <v>7276.5000000000009</v>
          </cell>
          <cell r="AE255">
            <v>38687</v>
          </cell>
        </row>
        <row r="256">
          <cell r="I256">
            <v>210881.44223972119</v>
          </cell>
          <cell r="O256">
            <v>3000</v>
          </cell>
          <cell r="P256">
            <v>517.79999999999995</v>
          </cell>
          <cell r="Q256">
            <v>258900</v>
          </cell>
          <cell r="R256">
            <v>113.46</v>
          </cell>
          <cell r="V256">
            <v>9061.5</v>
          </cell>
          <cell r="W256">
            <v>371</v>
          </cell>
          <cell r="AE256">
            <v>38657</v>
          </cell>
        </row>
        <row r="257">
          <cell r="I257">
            <v>252391.24841769549</v>
          </cell>
          <cell r="O257">
            <v>4000</v>
          </cell>
          <cell r="Q257">
            <v>278900</v>
          </cell>
          <cell r="V257">
            <v>9761.5000000000018</v>
          </cell>
          <cell r="AE257">
            <v>38687</v>
          </cell>
        </row>
        <row r="258">
          <cell r="I258">
            <v>229581.40442880863</v>
          </cell>
          <cell r="O258">
            <v>3500</v>
          </cell>
          <cell r="Q258">
            <v>275900</v>
          </cell>
          <cell r="V258">
            <v>9656.5000000000018</v>
          </cell>
          <cell r="AE258">
            <v>38687</v>
          </cell>
        </row>
        <row r="259">
          <cell r="I259">
            <v>154370.56749247891</v>
          </cell>
          <cell r="O259">
            <v>3000</v>
          </cell>
          <cell r="Q259">
            <v>192900</v>
          </cell>
          <cell r="V259">
            <v>6751.5000000000009</v>
          </cell>
          <cell r="AE259">
            <v>38687</v>
          </cell>
        </row>
        <row r="260">
          <cell r="I260">
            <v>154370.56749247891</v>
          </cell>
          <cell r="O260">
            <v>0</v>
          </cell>
          <cell r="Q260">
            <v>212780</v>
          </cell>
          <cell r="R260">
            <v>83.02</v>
          </cell>
          <cell r="V260">
            <v>7381.5000000000009</v>
          </cell>
          <cell r="W260">
            <v>325</v>
          </cell>
          <cell r="AE260">
            <v>38657</v>
          </cell>
        </row>
        <row r="261">
          <cell r="I261">
            <v>229581.40442880863</v>
          </cell>
          <cell r="O261">
            <v>3500</v>
          </cell>
          <cell r="Q261">
            <v>259900</v>
          </cell>
          <cell r="V261">
            <v>9096.5</v>
          </cell>
          <cell r="AE261">
            <v>38687</v>
          </cell>
        </row>
        <row r="262">
          <cell r="I262">
            <v>154370.56749247891</v>
          </cell>
          <cell r="O262">
            <v>3000</v>
          </cell>
          <cell r="P262">
            <v>429.8</v>
          </cell>
          <cell r="Q262">
            <v>214900</v>
          </cell>
          <cell r="R262">
            <v>85.61</v>
          </cell>
          <cell r="V262">
            <v>7521.5</v>
          </cell>
          <cell r="W262">
            <v>327</v>
          </cell>
          <cell r="AE262">
            <v>38657</v>
          </cell>
        </row>
        <row r="263">
          <cell r="I263">
            <v>154370.56749247891</v>
          </cell>
          <cell r="O263">
            <v>3000</v>
          </cell>
          <cell r="P263">
            <v>467.63</v>
          </cell>
          <cell r="Q263">
            <v>196900</v>
          </cell>
          <cell r="R263">
            <v>83.02</v>
          </cell>
          <cell r="V263">
            <v>6891.5000000000009</v>
          </cell>
          <cell r="W263">
            <v>309</v>
          </cell>
          <cell r="AE263">
            <v>38657</v>
          </cell>
        </row>
        <row r="264">
          <cell r="I264">
            <v>210881.44223972119</v>
          </cell>
          <cell r="O264">
            <v>3500</v>
          </cell>
          <cell r="Q264">
            <v>262900</v>
          </cell>
          <cell r="V264">
            <v>9201.5</v>
          </cell>
          <cell r="AE264">
            <v>38687</v>
          </cell>
        </row>
        <row r="265">
          <cell r="I265">
            <v>252391.24841769549</v>
          </cell>
          <cell r="O265">
            <v>4000</v>
          </cell>
          <cell r="Q265">
            <v>272900</v>
          </cell>
          <cell r="V265">
            <v>9551.5</v>
          </cell>
          <cell r="AE265">
            <v>38687</v>
          </cell>
        </row>
        <row r="266">
          <cell r="I266">
            <v>229581.40442880863</v>
          </cell>
          <cell r="O266">
            <v>3500</v>
          </cell>
          <cell r="P266">
            <v>519.79999999999995</v>
          </cell>
          <cell r="Q266">
            <v>259900</v>
          </cell>
          <cell r="R266">
            <v>127.39</v>
          </cell>
          <cell r="V266">
            <v>9096.5</v>
          </cell>
          <cell r="W266">
            <v>372</v>
          </cell>
          <cell r="AE266">
            <v>38657</v>
          </cell>
        </row>
        <row r="267">
          <cell r="I267">
            <v>154370.56749247891</v>
          </cell>
          <cell r="O267">
            <v>3000</v>
          </cell>
          <cell r="Q267">
            <v>225900</v>
          </cell>
          <cell r="V267">
            <v>7906.5000000000009</v>
          </cell>
          <cell r="AE267">
            <v>38687</v>
          </cell>
        </row>
        <row r="268">
          <cell r="I268">
            <v>154370.56749247891</v>
          </cell>
          <cell r="O268">
            <v>3000</v>
          </cell>
          <cell r="Q268">
            <v>196900</v>
          </cell>
          <cell r="V268">
            <v>6891.5000000000009</v>
          </cell>
          <cell r="AE268">
            <v>38687</v>
          </cell>
        </row>
        <row r="269">
          <cell r="I269">
            <v>252391.24841769549</v>
          </cell>
          <cell r="O269">
            <v>4000</v>
          </cell>
          <cell r="Q269">
            <v>328900</v>
          </cell>
          <cell r="V269">
            <v>10496.500000000002</v>
          </cell>
          <cell r="AE269">
            <v>38749</v>
          </cell>
        </row>
        <row r="270">
          <cell r="I270">
            <v>154370.56749247891</v>
          </cell>
          <cell r="O270">
            <v>3000</v>
          </cell>
          <cell r="Q270">
            <v>215900</v>
          </cell>
          <cell r="V270">
            <v>7556.5000000000009</v>
          </cell>
          <cell r="AE270">
            <v>38749</v>
          </cell>
        </row>
        <row r="271">
          <cell r="I271">
            <v>154370.56749247891</v>
          </cell>
          <cell r="O271">
            <v>3000</v>
          </cell>
          <cell r="Q271">
            <v>215900</v>
          </cell>
          <cell r="V271">
            <v>7556.5000000000009</v>
          </cell>
          <cell r="AE271">
            <v>38749</v>
          </cell>
        </row>
        <row r="272">
          <cell r="I272">
            <v>252391.24841769549</v>
          </cell>
          <cell r="O272">
            <v>4000</v>
          </cell>
          <cell r="Q272">
            <v>299900</v>
          </cell>
          <cell r="V272">
            <v>10496.500000000002</v>
          </cell>
          <cell r="AE272">
            <v>38749</v>
          </cell>
        </row>
        <row r="273">
          <cell r="I273">
            <v>229581.40442880863</v>
          </cell>
          <cell r="O273">
            <v>3500</v>
          </cell>
          <cell r="Q273">
            <v>282900</v>
          </cell>
          <cell r="V273">
            <v>9901.5000000000018</v>
          </cell>
          <cell r="AE273">
            <v>38749</v>
          </cell>
        </row>
        <row r="274">
          <cell r="I274">
            <v>154370.56749247891</v>
          </cell>
          <cell r="O274">
            <v>3000</v>
          </cell>
          <cell r="Q274">
            <v>219900</v>
          </cell>
          <cell r="V274">
            <v>7696.5000000000009</v>
          </cell>
          <cell r="AE274">
            <v>38749</v>
          </cell>
        </row>
        <row r="275">
          <cell r="I275">
            <v>154370.56749247891</v>
          </cell>
          <cell r="O275">
            <v>3000</v>
          </cell>
          <cell r="Q275">
            <v>219900</v>
          </cell>
          <cell r="V275">
            <v>7696.5000000000009</v>
          </cell>
          <cell r="AE275">
            <v>38749</v>
          </cell>
        </row>
        <row r="276">
          <cell r="I276">
            <v>210881.44223972119</v>
          </cell>
          <cell r="O276">
            <v>3500</v>
          </cell>
          <cell r="Q276">
            <v>261900</v>
          </cell>
          <cell r="V276">
            <v>9166.5</v>
          </cell>
          <cell r="AE276">
            <v>38749</v>
          </cell>
        </row>
        <row r="277">
          <cell r="I277">
            <v>252391.24841769549</v>
          </cell>
          <cell r="O277">
            <v>4000</v>
          </cell>
          <cell r="Q277">
            <v>305900</v>
          </cell>
          <cell r="V277">
            <v>10706.500000000002</v>
          </cell>
          <cell r="AE277">
            <v>38749</v>
          </cell>
        </row>
        <row r="278">
          <cell r="I278">
            <v>229581.40442880863</v>
          </cell>
          <cell r="O278">
            <v>3500</v>
          </cell>
          <cell r="Q278">
            <v>286900</v>
          </cell>
          <cell r="V278">
            <v>10041.500000000002</v>
          </cell>
          <cell r="AE278">
            <v>38749</v>
          </cell>
        </row>
        <row r="279">
          <cell r="I279">
            <v>229581.40442880863</v>
          </cell>
          <cell r="O279">
            <v>3500</v>
          </cell>
          <cell r="Q279">
            <v>289900</v>
          </cell>
          <cell r="V279">
            <v>10146.500000000002</v>
          </cell>
          <cell r="AE279">
            <v>38749</v>
          </cell>
        </row>
        <row r="280">
          <cell r="I280">
            <v>154370.56749247891</v>
          </cell>
          <cell r="O280">
            <v>3000</v>
          </cell>
          <cell r="Q280">
            <v>210900</v>
          </cell>
          <cell r="V280">
            <v>7381.5000000000009</v>
          </cell>
          <cell r="AE280">
            <v>38749</v>
          </cell>
        </row>
        <row r="281">
          <cell r="I281">
            <v>154370.56749247891</v>
          </cell>
          <cell r="O281">
            <v>3000</v>
          </cell>
          <cell r="Q281">
            <v>210900</v>
          </cell>
          <cell r="V281">
            <v>7381.5000000000009</v>
          </cell>
          <cell r="AE281">
            <v>38749</v>
          </cell>
        </row>
        <row r="282">
          <cell r="I282">
            <v>210881.44223972119</v>
          </cell>
          <cell r="O282">
            <v>3500</v>
          </cell>
          <cell r="Q282">
            <v>274900</v>
          </cell>
          <cell r="V282">
            <v>9621.5000000000018</v>
          </cell>
          <cell r="AE282">
            <v>38718</v>
          </cell>
        </row>
        <row r="283">
          <cell r="I283">
            <v>252391.24841769549</v>
          </cell>
          <cell r="O283">
            <v>4000</v>
          </cell>
          <cell r="Q283">
            <v>294900</v>
          </cell>
          <cell r="V283">
            <v>10321.500000000002</v>
          </cell>
          <cell r="AE283">
            <v>38718</v>
          </cell>
        </row>
        <row r="284">
          <cell r="I284">
            <v>229581.40442880863</v>
          </cell>
          <cell r="O284">
            <v>3500</v>
          </cell>
          <cell r="Q284">
            <v>269900</v>
          </cell>
          <cell r="V284">
            <v>9446.5</v>
          </cell>
          <cell r="AE284">
            <v>38718</v>
          </cell>
        </row>
        <row r="285">
          <cell r="I285">
            <v>210881.44223972119</v>
          </cell>
          <cell r="O285">
            <v>3500</v>
          </cell>
          <cell r="Q285">
            <v>274900</v>
          </cell>
          <cell r="V285">
            <v>9621.5000000000018</v>
          </cell>
          <cell r="AE285">
            <v>38718</v>
          </cell>
        </row>
        <row r="286">
          <cell r="I286">
            <v>229581.40442880863</v>
          </cell>
          <cell r="O286">
            <v>3500</v>
          </cell>
          <cell r="Q286">
            <v>278454</v>
          </cell>
          <cell r="V286">
            <v>9621.5000000000018</v>
          </cell>
          <cell r="AE286">
            <v>38718</v>
          </cell>
        </row>
        <row r="287">
          <cell r="I287">
            <v>154370.56749247891</v>
          </cell>
          <cell r="O287">
            <v>3000</v>
          </cell>
          <cell r="Q287">
            <v>211900</v>
          </cell>
          <cell r="V287">
            <v>7416.5000000000009</v>
          </cell>
          <cell r="AE287">
            <v>38718</v>
          </cell>
        </row>
        <row r="288">
          <cell r="I288">
            <v>154370.56749247891</v>
          </cell>
          <cell r="O288">
            <v>3000</v>
          </cell>
          <cell r="Q288">
            <v>211900</v>
          </cell>
          <cell r="V288">
            <v>7416.5000000000009</v>
          </cell>
          <cell r="AE288">
            <v>38718</v>
          </cell>
        </row>
        <row r="289">
          <cell r="I289">
            <v>210881.44223972119</v>
          </cell>
          <cell r="O289">
            <v>3500</v>
          </cell>
          <cell r="Q289">
            <v>275900</v>
          </cell>
          <cell r="V289">
            <v>9656.5000000000018</v>
          </cell>
          <cell r="AE289">
            <v>38718</v>
          </cell>
        </row>
        <row r="290">
          <cell r="I290">
            <v>252391.24841769549</v>
          </cell>
          <cell r="O290">
            <v>4000</v>
          </cell>
          <cell r="Q290">
            <v>309900</v>
          </cell>
          <cell r="V290">
            <v>10846.500000000002</v>
          </cell>
          <cell r="AE290">
            <v>38718</v>
          </cell>
        </row>
        <row r="291">
          <cell r="I291">
            <v>229581.40442880863</v>
          </cell>
          <cell r="O291">
            <v>3500</v>
          </cell>
          <cell r="Q291">
            <v>279900</v>
          </cell>
          <cell r="V291">
            <v>9796.5000000000018</v>
          </cell>
          <cell r="AE291">
            <v>38718</v>
          </cell>
        </row>
        <row r="292">
          <cell r="I292">
            <v>154370.56749247891</v>
          </cell>
          <cell r="O292">
            <v>3000</v>
          </cell>
          <cell r="Q292">
            <v>222900</v>
          </cell>
          <cell r="V292">
            <v>7801.5000000000009</v>
          </cell>
          <cell r="AE292">
            <v>38718</v>
          </cell>
        </row>
        <row r="293">
          <cell r="I293">
            <v>154370.56749247891</v>
          </cell>
          <cell r="O293">
            <v>3000</v>
          </cell>
          <cell r="Q293">
            <v>222900</v>
          </cell>
          <cell r="V293">
            <v>7801.5000000000009</v>
          </cell>
          <cell r="AE293">
            <v>38718</v>
          </cell>
        </row>
        <row r="294">
          <cell r="I294">
            <v>229581.40442880863</v>
          </cell>
          <cell r="O294">
            <v>3500</v>
          </cell>
          <cell r="Q294">
            <v>279186</v>
          </cell>
          <cell r="V294">
            <v>9656.5000000000018</v>
          </cell>
          <cell r="AE294">
            <v>38718</v>
          </cell>
        </row>
        <row r="295">
          <cell r="I295">
            <v>154370.56749247891</v>
          </cell>
          <cell r="O295">
            <v>3000</v>
          </cell>
          <cell r="Q295">
            <v>226246</v>
          </cell>
          <cell r="V295">
            <v>7836.5000000000009</v>
          </cell>
          <cell r="AE295">
            <v>38718</v>
          </cell>
        </row>
        <row r="296">
          <cell r="I296">
            <v>154370.56749247891</v>
          </cell>
          <cell r="O296">
            <v>3000</v>
          </cell>
          <cell r="Q296">
            <v>223900</v>
          </cell>
          <cell r="V296">
            <v>7836.5000000000009</v>
          </cell>
          <cell r="AE296">
            <v>38718</v>
          </cell>
        </row>
        <row r="297">
          <cell r="I297">
            <v>210881.44223972119</v>
          </cell>
          <cell r="O297">
            <v>3500</v>
          </cell>
          <cell r="Q297">
            <v>271900</v>
          </cell>
          <cell r="V297">
            <v>9516.5</v>
          </cell>
          <cell r="AE297">
            <v>38718</v>
          </cell>
        </row>
        <row r="298">
          <cell r="I298">
            <v>252391.24841769549</v>
          </cell>
          <cell r="O298">
            <v>4000</v>
          </cell>
          <cell r="Q298">
            <v>310900</v>
          </cell>
          <cell r="V298">
            <v>10881.500000000002</v>
          </cell>
          <cell r="AE298">
            <v>38718</v>
          </cell>
        </row>
        <row r="299">
          <cell r="I299">
            <v>229581.40442880863</v>
          </cell>
          <cell r="O299">
            <v>3500</v>
          </cell>
          <cell r="Q299">
            <v>317900</v>
          </cell>
          <cell r="V299">
            <v>10216.500000000002</v>
          </cell>
          <cell r="AE299">
            <v>38718</v>
          </cell>
        </row>
        <row r="300">
          <cell r="I300">
            <v>154370.56749247891</v>
          </cell>
          <cell r="O300">
            <v>3000</v>
          </cell>
          <cell r="Q300">
            <v>223900</v>
          </cell>
          <cell r="V300">
            <v>7836.5000000000009</v>
          </cell>
          <cell r="AE300">
            <v>38718</v>
          </cell>
        </row>
        <row r="301">
          <cell r="I301">
            <v>154370.56749247891</v>
          </cell>
          <cell r="O301">
            <v>3000</v>
          </cell>
          <cell r="Q301">
            <v>245900</v>
          </cell>
          <cell r="V301">
            <v>7836.5000000000009</v>
          </cell>
          <cell r="AE301">
            <v>38718</v>
          </cell>
        </row>
        <row r="302">
          <cell r="I302">
            <v>229581.40442880863</v>
          </cell>
          <cell r="O302">
            <v>3500</v>
          </cell>
          <cell r="Q302">
            <v>299900</v>
          </cell>
          <cell r="V302">
            <v>10496.500000000002</v>
          </cell>
          <cell r="AE302">
            <v>38718</v>
          </cell>
        </row>
        <row r="303">
          <cell r="I303">
            <v>154370.56749247891</v>
          </cell>
          <cell r="O303">
            <v>3000</v>
          </cell>
          <cell r="Q303">
            <v>216900</v>
          </cell>
          <cell r="V303">
            <v>7591.5000000000009</v>
          </cell>
          <cell r="AE303">
            <v>38718</v>
          </cell>
        </row>
        <row r="304">
          <cell r="I304">
            <v>154370.56749247891</v>
          </cell>
          <cell r="O304">
            <v>3000</v>
          </cell>
          <cell r="Q304">
            <v>211900</v>
          </cell>
          <cell r="V304">
            <v>7416.5000000000009</v>
          </cell>
          <cell r="AE304">
            <v>38718</v>
          </cell>
        </row>
        <row r="305">
          <cell r="I305">
            <v>210881.44223972119</v>
          </cell>
          <cell r="O305">
            <v>3500</v>
          </cell>
          <cell r="Q305">
            <v>269900</v>
          </cell>
          <cell r="V305">
            <v>9446.5</v>
          </cell>
          <cell r="AE305">
            <v>38718</v>
          </cell>
        </row>
        <row r="306">
          <cell r="I306">
            <v>252391.24841769549</v>
          </cell>
          <cell r="O306">
            <v>4000</v>
          </cell>
          <cell r="Q306">
            <v>314900</v>
          </cell>
          <cell r="V306">
            <v>11021.500000000002</v>
          </cell>
          <cell r="AE306">
            <v>38718</v>
          </cell>
        </row>
        <row r="307">
          <cell r="I307">
            <v>229581.40442880863</v>
          </cell>
          <cell r="O307">
            <v>3500</v>
          </cell>
          <cell r="Q307">
            <v>289215</v>
          </cell>
          <cell r="V307">
            <v>9971.5000000000018</v>
          </cell>
          <cell r="AE307">
            <v>38718</v>
          </cell>
        </row>
        <row r="308">
          <cell r="I308">
            <v>154370.56749247891</v>
          </cell>
          <cell r="O308">
            <v>3000</v>
          </cell>
          <cell r="Q308">
            <v>230189</v>
          </cell>
          <cell r="V308">
            <v>7976.5000000000009</v>
          </cell>
          <cell r="AE308">
            <v>38718</v>
          </cell>
        </row>
        <row r="309">
          <cell r="I309">
            <v>154370.56749247891</v>
          </cell>
          <cell r="O309">
            <v>3000</v>
          </cell>
          <cell r="Q309">
            <v>216900</v>
          </cell>
          <cell r="V309">
            <v>7591.5000000000009</v>
          </cell>
          <cell r="AE309">
            <v>38718</v>
          </cell>
        </row>
        <row r="310">
          <cell r="I310">
            <v>252391.24841769549</v>
          </cell>
          <cell r="O310">
            <v>4000</v>
          </cell>
          <cell r="Q310">
            <v>299900</v>
          </cell>
          <cell r="V310">
            <v>10496.500000000002</v>
          </cell>
          <cell r="AE310">
            <v>38749</v>
          </cell>
        </row>
        <row r="311">
          <cell r="I311">
            <v>154370.56749247891</v>
          </cell>
          <cell r="O311">
            <v>3000</v>
          </cell>
          <cell r="Q311">
            <v>215900</v>
          </cell>
          <cell r="V311">
            <v>7556.5000000000009</v>
          </cell>
          <cell r="AE311">
            <v>38749</v>
          </cell>
        </row>
        <row r="312">
          <cell r="I312">
            <v>154370.56749247891</v>
          </cell>
          <cell r="O312">
            <v>3000</v>
          </cell>
          <cell r="Q312">
            <v>215900</v>
          </cell>
          <cell r="V312">
            <v>7556.5000000000009</v>
          </cell>
          <cell r="AE312">
            <v>38749</v>
          </cell>
        </row>
        <row r="313">
          <cell r="I313">
            <v>252391.24841769549</v>
          </cell>
          <cell r="O313">
            <v>4000</v>
          </cell>
          <cell r="Q313">
            <v>299900</v>
          </cell>
          <cell r="V313">
            <v>10496.500000000002</v>
          </cell>
          <cell r="AE313">
            <v>38749</v>
          </cell>
        </row>
        <row r="314">
          <cell r="I314">
            <v>229581.40442880863</v>
          </cell>
          <cell r="O314">
            <v>3500</v>
          </cell>
          <cell r="Q314">
            <v>282900</v>
          </cell>
          <cell r="V314">
            <v>9901.5000000000018</v>
          </cell>
          <cell r="AE314">
            <v>38749</v>
          </cell>
        </row>
        <row r="315">
          <cell r="I315">
            <v>154370.56749247891</v>
          </cell>
          <cell r="O315">
            <v>3000</v>
          </cell>
          <cell r="Q315">
            <v>225541</v>
          </cell>
          <cell r="V315">
            <v>7696.5000000000009</v>
          </cell>
          <cell r="AE315">
            <v>38749</v>
          </cell>
        </row>
        <row r="316">
          <cell r="I316">
            <v>154370.56749247891</v>
          </cell>
          <cell r="O316">
            <v>3000</v>
          </cell>
          <cell r="Q316">
            <v>223900</v>
          </cell>
          <cell r="V316">
            <v>7696.5000000000009</v>
          </cell>
          <cell r="AE316">
            <v>38749</v>
          </cell>
        </row>
        <row r="317">
          <cell r="I317">
            <v>210881.44223972119</v>
          </cell>
          <cell r="O317">
            <v>3500</v>
          </cell>
          <cell r="Q317">
            <v>274900</v>
          </cell>
          <cell r="V317">
            <v>9621.5000000000018</v>
          </cell>
          <cell r="AE317">
            <v>38749</v>
          </cell>
        </row>
        <row r="318">
          <cell r="I318">
            <v>252391.24841769549</v>
          </cell>
          <cell r="O318">
            <v>4000</v>
          </cell>
          <cell r="Q318">
            <v>328900</v>
          </cell>
          <cell r="V318">
            <v>10496.500000000002</v>
          </cell>
          <cell r="AE318">
            <v>38749</v>
          </cell>
        </row>
        <row r="319">
          <cell r="I319">
            <v>229581.40442880863</v>
          </cell>
          <cell r="O319">
            <v>3500</v>
          </cell>
          <cell r="Q319">
            <v>275900</v>
          </cell>
          <cell r="V319">
            <v>9656.5000000000018</v>
          </cell>
          <cell r="AE319">
            <v>38749</v>
          </cell>
        </row>
        <row r="320">
          <cell r="I320">
            <v>229581.40442880863</v>
          </cell>
          <cell r="O320">
            <v>3500</v>
          </cell>
          <cell r="Q320">
            <v>289900</v>
          </cell>
          <cell r="V320">
            <v>10146.500000000002</v>
          </cell>
          <cell r="AE320">
            <v>38749</v>
          </cell>
        </row>
        <row r="321">
          <cell r="I321">
            <v>154370.56749247891</v>
          </cell>
          <cell r="O321">
            <v>3000</v>
          </cell>
          <cell r="Q321">
            <v>216900</v>
          </cell>
          <cell r="V321">
            <v>7591.5000000000009</v>
          </cell>
          <cell r="AE321">
            <v>38749</v>
          </cell>
        </row>
        <row r="322">
          <cell r="I322">
            <v>154370.56749247891</v>
          </cell>
          <cell r="O322">
            <v>3000</v>
          </cell>
          <cell r="Q322">
            <v>221900</v>
          </cell>
          <cell r="V322">
            <v>7766.5000000000009</v>
          </cell>
          <cell r="AE322">
            <v>38749</v>
          </cell>
        </row>
        <row r="323">
          <cell r="I323">
            <v>210881.44223972119</v>
          </cell>
          <cell r="O323">
            <v>3500</v>
          </cell>
          <cell r="Q323">
            <v>274900</v>
          </cell>
          <cell r="V323">
            <v>9621.5000000000018</v>
          </cell>
          <cell r="AE323">
            <v>38749</v>
          </cell>
        </row>
        <row r="324">
          <cell r="I324">
            <v>252391.24841769549</v>
          </cell>
          <cell r="O324">
            <v>4000</v>
          </cell>
          <cell r="Q324">
            <v>294900</v>
          </cell>
          <cell r="V324">
            <v>10321.500000000002</v>
          </cell>
          <cell r="AE324">
            <v>38749</v>
          </cell>
        </row>
        <row r="325">
          <cell r="I325">
            <v>229581.40442880863</v>
          </cell>
          <cell r="O325">
            <v>3500</v>
          </cell>
          <cell r="Q325">
            <v>264900</v>
          </cell>
          <cell r="V325">
            <v>9271.5</v>
          </cell>
          <cell r="AE325">
            <v>38749</v>
          </cell>
        </row>
        <row r="326">
          <cell r="I326">
            <v>210881.44223972119</v>
          </cell>
          <cell r="O326">
            <v>3500</v>
          </cell>
          <cell r="Q326">
            <v>254900</v>
          </cell>
          <cell r="V326">
            <v>8921.5</v>
          </cell>
          <cell r="AE326">
            <v>38749</v>
          </cell>
        </row>
        <row r="327">
          <cell r="I327">
            <v>229581.40442880863</v>
          </cell>
          <cell r="O327">
            <v>3500</v>
          </cell>
          <cell r="Q327">
            <v>293798</v>
          </cell>
          <cell r="V327">
            <v>10006.500000000002</v>
          </cell>
          <cell r="AE327">
            <v>38749</v>
          </cell>
        </row>
        <row r="328">
          <cell r="I328">
            <v>154370.56749247891</v>
          </cell>
          <cell r="O328">
            <v>3000</v>
          </cell>
          <cell r="Q328">
            <v>222900</v>
          </cell>
          <cell r="V328">
            <v>7801.5000000000009</v>
          </cell>
          <cell r="AE328">
            <v>38749</v>
          </cell>
        </row>
        <row r="329">
          <cell r="I329">
            <v>154370.56749247891</v>
          </cell>
          <cell r="O329">
            <v>3000</v>
          </cell>
          <cell r="Q329">
            <v>222900</v>
          </cell>
          <cell r="V329">
            <v>7801.5000000000009</v>
          </cell>
          <cell r="AE329">
            <v>38749</v>
          </cell>
        </row>
        <row r="330">
          <cell r="I330">
            <v>210881.44223972119</v>
          </cell>
          <cell r="O330">
            <v>3500</v>
          </cell>
          <cell r="Q330">
            <v>270900</v>
          </cell>
          <cell r="V330">
            <v>9481.5</v>
          </cell>
          <cell r="AE330">
            <v>38749</v>
          </cell>
        </row>
        <row r="331">
          <cell r="I331">
            <v>252391.24841769549</v>
          </cell>
          <cell r="O331">
            <v>4000</v>
          </cell>
          <cell r="Q331">
            <v>309900</v>
          </cell>
          <cell r="V331">
            <v>10846.500000000002</v>
          </cell>
          <cell r="AE331">
            <v>38749</v>
          </cell>
        </row>
        <row r="332">
          <cell r="I332">
            <v>229581.40442880863</v>
          </cell>
          <cell r="O332">
            <v>3500</v>
          </cell>
          <cell r="Q332">
            <v>279900</v>
          </cell>
          <cell r="V332">
            <v>9796.5000000000018</v>
          </cell>
          <cell r="AE332">
            <v>38749</v>
          </cell>
        </row>
        <row r="333">
          <cell r="I333">
            <v>154370.56749247891</v>
          </cell>
          <cell r="O333">
            <v>3000</v>
          </cell>
          <cell r="Q333">
            <v>222900</v>
          </cell>
          <cell r="V333">
            <v>7801.5000000000009</v>
          </cell>
          <cell r="AE333">
            <v>38749</v>
          </cell>
        </row>
        <row r="334">
          <cell r="I334">
            <v>154370.56749247891</v>
          </cell>
          <cell r="O334">
            <v>3000</v>
          </cell>
          <cell r="Q334">
            <v>222900</v>
          </cell>
          <cell r="V334">
            <v>7801.5000000000009</v>
          </cell>
          <cell r="AE334">
            <v>38749</v>
          </cell>
        </row>
        <row r="335">
          <cell r="I335">
            <v>229581.40442880863</v>
          </cell>
          <cell r="O335">
            <v>3500</v>
          </cell>
          <cell r="Q335">
            <v>291900</v>
          </cell>
          <cell r="V335">
            <v>10216.500000000002</v>
          </cell>
          <cell r="AE335">
            <v>38749</v>
          </cell>
        </row>
        <row r="336">
          <cell r="I336">
            <v>154370.56749247891</v>
          </cell>
          <cell r="O336">
            <v>3000</v>
          </cell>
          <cell r="Q336">
            <v>218900</v>
          </cell>
          <cell r="V336">
            <v>7661.5000000000009</v>
          </cell>
          <cell r="AE336">
            <v>38749</v>
          </cell>
        </row>
        <row r="337">
          <cell r="I337">
            <v>154370.56749247891</v>
          </cell>
          <cell r="O337">
            <v>3000</v>
          </cell>
          <cell r="Q337">
            <v>245900</v>
          </cell>
          <cell r="V337">
            <v>7836.5000000000009</v>
          </cell>
          <cell r="AE337">
            <v>38749</v>
          </cell>
        </row>
        <row r="338">
          <cell r="I338">
            <v>210881.44223972119</v>
          </cell>
          <cell r="O338">
            <v>3500</v>
          </cell>
          <cell r="Q338">
            <v>276900</v>
          </cell>
          <cell r="V338">
            <v>9691.5000000000018</v>
          </cell>
          <cell r="AE338">
            <v>38749</v>
          </cell>
        </row>
        <row r="339">
          <cell r="I339">
            <v>252391.24841769549</v>
          </cell>
          <cell r="O339">
            <v>4000</v>
          </cell>
          <cell r="Q339">
            <v>305900</v>
          </cell>
          <cell r="V339">
            <v>10706.500000000002</v>
          </cell>
          <cell r="AE339">
            <v>38749</v>
          </cell>
        </row>
        <row r="340">
          <cell r="I340">
            <v>229581.40442880863</v>
          </cell>
          <cell r="O340">
            <v>3500</v>
          </cell>
          <cell r="Q340">
            <v>280900</v>
          </cell>
          <cell r="V340">
            <v>9831.5000000000018</v>
          </cell>
          <cell r="AE340">
            <v>38749</v>
          </cell>
        </row>
        <row r="341">
          <cell r="I341">
            <v>154370.56749247891</v>
          </cell>
          <cell r="O341">
            <v>3000</v>
          </cell>
          <cell r="Q341">
            <v>223900</v>
          </cell>
          <cell r="V341">
            <v>7836.5000000000009</v>
          </cell>
          <cell r="AE341">
            <v>38749</v>
          </cell>
        </row>
        <row r="342">
          <cell r="I342">
            <v>154370.56749247891</v>
          </cell>
          <cell r="O342">
            <v>3000</v>
          </cell>
          <cell r="Q342">
            <v>245900</v>
          </cell>
          <cell r="V342">
            <v>7836.5000000000009</v>
          </cell>
          <cell r="AE342">
            <v>38749</v>
          </cell>
        </row>
        <row r="343">
          <cell r="I343">
            <v>229581.40442880863</v>
          </cell>
          <cell r="O343">
            <v>3500</v>
          </cell>
          <cell r="Q343">
            <v>279900</v>
          </cell>
          <cell r="V343">
            <v>9796.5000000000018</v>
          </cell>
          <cell r="AE343">
            <v>38749</v>
          </cell>
        </row>
        <row r="344">
          <cell r="I344">
            <v>154370.56749247891</v>
          </cell>
          <cell r="O344">
            <v>3000</v>
          </cell>
          <cell r="Q344">
            <v>222900</v>
          </cell>
          <cell r="V344">
            <v>7801.5000000000009</v>
          </cell>
          <cell r="AE344">
            <v>38749</v>
          </cell>
        </row>
        <row r="345">
          <cell r="I345">
            <v>154370.56749247891</v>
          </cell>
          <cell r="O345">
            <v>3000</v>
          </cell>
          <cell r="Q345">
            <v>216900</v>
          </cell>
          <cell r="V345">
            <v>7591.5000000000009</v>
          </cell>
          <cell r="AE345">
            <v>38749</v>
          </cell>
        </row>
        <row r="346">
          <cell r="I346">
            <v>210881.44223972119</v>
          </cell>
          <cell r="O346">
            <v>3500</v>
          </cell>
          <cell r="Q346">
            <v>238900</v>
          </cell>
          <cell r="V346">
            <v>8361.5</v>
          </cell>
          <cell r="AE346">
            <v>38749</v>
          </cell>
        </row>
        <row r="347">
          <cell r="I347">
            <v>252391.24841769549</v>
          </cell>
          <cell r="O347">
            <v>4000</v>
          </cell>
          <cell r="Q347">
            <v>338000</v>
          </cell>
          <cell r="V347">
            <v>10815.000000000002</v>
          </cell>
          <cell r="AE347">
            <v>38749</v>
          </cell>
        </row>
        <row r="348">
          <cell r="I348">
            <v>229581.40442880863</v>
          </cell>
          <cell r="O348">
            <v>3500</v>
          </cell>
          <cell r="Q348">
            <v>284900</v>
          </cell>
          <cell r="V348">
            <v>9971.5000000000018</v>
          </cell>
          <cell r="AE348">
            <v>38749</v>
          </cell>
        </row>
        <row r="349">
          <cell r="I349">
            <v>154370.56749247891</v>
          </cell>
          <cell r="O349">
            <v>3000</v>
          </cell>
          <cell r="Q349">
            <v>211900</v>
          </cell>
          <cell r="V349">
            <v>7416.5000000000009</v>
          </cell>
          <cell r="AE349">
            <v>38749</v>
          </cell>
        </row>
        <row r="350">
          <cell r="I350">
            <v>154370.56749247891</v>
          </cell>
          <cell r="O350">
            <v>3000</v>
          </cell>
          <cell r="Q350">
            <v>231900</v>
          </cell>
          <cell r="V350">
            <v>7976.5000000000009</v>
          </cell>
          <cell r="AE350">
            <v>38749</v>
          </cell>
        </row>
      </sheetData>
      <sheetData sheetId="4" refreshError="1"/>
      <sheetData sheetId="5" refreshError="1"/>
      <sheetData sheetId="6"/>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2000 Budget"/>
      <sheetName val="2000 Budget (2)"/>
      <sheetName val="flows  Cash (2)"/>
      <sheetName val="flows  Cash"/>
      <sheetName val="Cash Summary"/>
      <sheetName val="ProForma Financials"/>
      <sheetName val="SProForma Financials#2"/>
      <sheetName val="Corp Accounting Budget Report"/>
      <sheetName val="Assumptions&amp;Notes "/>
      <sheetName val="Lamar Plant Tier 1 Incentives"/>
      <sheetName val="Esc &amp; Int Rates"/>
      <sheetName val="Project Expenses"/>
      <sheetName val="Revenue Projections"/>
      <sheetName val="Sheet1"/>
      <sheetName val="Fuel Costs"/>
      <sheetName val="Profit-Loss by Contract"/>
      <sheetName val="Energy "/>
      <sheetName val="Environ."/>
      <sheetName val="Pay &amp; Benefits"/>
      <sheetName val="Safety"/>
      <sheetName val="Bldg&amp;Grnds"/>
      <sheetName val="Vehicles"/>
      <sheetName val="Prod Assurance"/>
      <sheetName val="Other Prod"/>
      <sheetName val="Site G&amp;A"/>
      <sheetName val="Comb Turbines"/>
      <sheetName val="HRSG's"/>
      <sheetName val="Plant Auxiliaries"/>
      <sheetName val="Purchase Power"/>
      <sheetName val="Boiler Feed Water"/>
      <sheetName val="Cooling Tower"/>
      <sheetName val="Plant Elec Sys"/>
      <sheetName val="Switchyard-Transmission"/>
      <sheetName val="Major Maintenance "/>
      <sheetName val="Liqidated Damages Anal."/>
      <sheetName val="Capital Proj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Description"/>
      <sheetName val="Instructions"/>
      <sheetName val="NEER Bonus Summary -Officers"/>
      <sheetName val="NEER Accrual summary"/>
      <sheetName val="Contacts"/>
      <sheetName val="NEET Pivot"/>
      <sheetName val="Canada Splits"/>
      <sheetName val="F&amp;S Cost Centers"/>
      <sheetName val="Spain Splits"/>
      <sheetName val="Master Data"/>
      <sheetName val="Comp Accrual"/>
      <sheetName val="Exec Services"/>
      <sheetName val="Exec Services W REDUCTIONS"/>
      <sheetName val="NEEROfficers"/>
      <sheetName val="Maisto"/>
      <sheetName val="NEERBalSheet"/>
      <sheetName val="BW STI Report"/>
      <sheetName val="PAPSA Config"/>
      <sheetName val="Accrued by"/>
      <sheetName val="Lev.DelevJobs"/>
      <sheetName val="5. Deleveraged Jobs"/>
      <sheetName val="Employee - last year"/>
      <sheetName val="Role target"/>
      <sheetName val="File Comparison"/>
      <sheetName val="InternationalEmpsSal"/>
      <sheetName val="Flex"/>
      <sheetName val="Flex N Craft BU"/>
      <sheetName val="Canada and Spain empl"/>
      <sheetName val="ERP"/>
      <sheetName val="Canada and Spain jobs"/>
      <sheetName val="2016 Final Payouts"/>
      <sheetName val="Accounting Email"/>
      <sheetName val="Notes"/>
      <sheetName val="email"/>
      <sheetName val="Exec Merit Audit Report"/>
      <sheetName val="FlexOff"/>
      <sheetName val="Sheet4"/>
      <sheetName val="Accelerate2.14.17"/>
      <sheetName val="SAT"/>
      <sheetName val="Sheet1"/>
    </sheetNames>
    <sheetDataSet>
      <sheetData sheetId="0" refreshError="1"/>
      <sheetData sheetId="1" refreshError="1"/>
      <sheetData sheetId="2" refreshError="1"/>
      <sheetData sheetId="3" refreshError="1"/>
      <sheetData sheetId="4" refreshError="1"/>
      <sheetData sheetId="5">
        <row r="11">
          <cell r="G11">
            <v>403640.32500000001</v>
          </cell>
        </row>
      </sheetData>
      <sheetData sheetId="6" refreshError="1"/>
      <sheetData sheetId="7" refreshError="1"/>
      <sheetData sheetId="8" refreshError="1"/>
      <sheetData sheetId="9" refreshError="1"/>
      <sheetData sheetId="10">
        <row r="1">
          <cell r="D1" t="str">
            <v>NEE Rollup</v>
          </cell>
        </row>
      </sheetData>
      <sheetData sheetId="11">
        <row r="7">
          <cell r="K7">
            <v>1.2832689894181544</v>
          </cell>
        </row>
      </sheetData>
      <sheetData sheetId="12" refreshError="1"/>
      <sheetData sheetId="13" refreshError="1"/>
      <sheetData sheetId="14" refreshError="1"/>
      <sheetData sheetId="15">
        <row r="6">
          <cell r="D6" t="str">
            <v>Corporate</v>
          </cell>
        </row>
      </sheetData>
      <sheetData sheetId="16" refreshError="1"/>
      <sheetData sheetId="17" refreshError="1"/>
      <sheetData sheetId="18" refreshError="1"/>
      <sheetData sheetId="19" refreshError="1"/>
      <sheetData sheetId="20" refreshError="1"/>
      <sheetData sheetId="21" refreshError="1"/>
      <sheetData sheetId="22">
        <row r="1">
          <cell r="Z1" t="str">
            <v>Company</v>
          </cell>
          <cell r="AA1" t="str">
            <v>BU Target</v>
          </cell>
        </row>
        <row r="2">
          <cell r="Z2" t="str">
            <v>0042</v>
          </cell>
          <cell r="AA2">
            <v>0.04</v>
          </cell>
        </row>
        <row r="3">
          <cell r="Z3" t="str">
            <v>0046</v>
          </cell>
          <cell r="AA3">
            <v>0.03</v>
          </cell>
        </row>
        <row r="4">
          <cell r="Z4" t="str">
            <v>0049</v>
          </cell>
          <cell r="AA4">
            <v>0.03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orecast August 2015"/>
      <sheetName val="Budget July 2015"/>
      <sheetName val="HC"/>
      <sheetName val="Summary"/>
      <sheetName val="Email"/>
      <sheetName val="Sheet1"/>
      <sheetName val="NBPivot"/>
      <sheetName val="Data dump"/>
      <sheetName val="Sheet4"/>
      <sheetName val="BUData"/>
      <sheetName val="FlexNB"/>
      <sheetName val="Adjusted &amp; Excluded Jobs"/>
      <sheetName val="Role Target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F64" t="str">
            <v>Company</v>
          </cell>
          <cell r="G64" t="str">
            <v>BU Target</v>
          </cell>
        </row>
        <row r="65">
          <cell r="F65" t="str">
            <v>0042</v>
          </cell>
          <cell r="G65">
            <v>3.5000000000000003E-2</v>
          </cell>
        </row>
        <row r="66">
          <cell r="F66" t="str">
            <v>0046</v>
          </cell>
          <cell r="G66">
            <v>0.03</v>
          </cell>
        </row>
        <row r="67">
          <cell r="F67" t="str">
            <v>0049</v>
          </cell>
          <cell r="G67">
            <v>0.03</v>
          </cell>
        </row>
      </sheetData>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sheetName val="Rules"/>
      <sheetName val="Summary"/>
      <sheetName val="Listing"/>
      <sheetName val="Original"/>
      <sheetName val="BU &amp; Locs"/>
    </sheetNames>
    <sheetDataSet>
      <sheetData sheetId="0" refreshError="1"/>
      <sheetData sheetId="1" refreshError="1"/>
      <sheetData sheetId="2" refreshError="1"/>
      <sheetData sheetId="3" refreshError="1"/>
      <sheetData sheetId="4" refreshError="1"/>
      <sheetData sheetId="5">
        <row r="8">
          <cell r="B8" t="str">
            <v>Loc Code</v>
          </cell>
          <cell r="C8" t="str">
            <v>BU Description</v>
          </cell>
          <cell r="D8" t="str">
            <v>BU Type</v>
          </cell>
          <cell r="E8" t="str">
            <v>Loc Desc</v>
          </cell>
          <cell r="F8" t="str">
            <v>Loc Type</v>
          </cell>
        </row>
        <row r="9">
          <cell r="B9">
            <v>1</v>
          </cell>
          <cell r="C9" t="str">
            <v xml:space="preserve">FINANCE (R33000)                     </v>
          </cell>
          <cell r="D9" t="str">
            <v>Staff</v>
          </cell>
          <cell r="E9" t="str">
            <v>GENERAL OFFICE-EXECUTIVE OFFICE</v>
          </cell>
          <cell r="F9" t="str">
            <v>A &amp; G</v>
          </cell>
        </row>
        <row r="10">
          <cell r="B10">
            <v>2</v>
          </cell>
          <cell r="C10" t="str">
            <v xml:space="preserve">HUMAN RESOURCES (R34000)             </v>
          </cell>
          <cell r="D10" t="str">
            <v>Staff</v>
          </cell>
          <cell r="E10" t="str">
            <v>LAND RESOURCES INVESTMENT COMPANY</v>
          </cell>
          <cell r="F10" t="str">
            <v>A &amp; G</v>
          </cell>
        </row>
        <row r="11">
          <cell r="B11">
            <v>3</v>
          </cell>
          <cell r="C11" t="str">
            <v xml:space="preserve">FINANCE (R33000)                     </v>
          </cell>
          <cell r="D11" t="str">
            <v>Staff</v>
          </cell>
          <cell r="E11" t="str">
            <v>FINANCE</v>
          </cell>
          <cell r="F11" t="str">
            <v>A &amp; G</v>
          </cell>
        </row>
        <row r="12">
          <cell r="B12">
            <v>4</v>
          </cell>
          <cell r="C12" t="str">
            <v xml:space="preserve">REGULATORY AFFAIRS (R33075)          </v>
          </cell>
          <cell r="D12" t="str">
            <v>Staff</v>
          </cell>
          <cell r="E12" t="str">
            <v>REGULATORY AFFAIRS DEPARTMENT</v>
          </cell>
          <cell r="F12" t="str">
            <v>A &amp; G</v>
          </cell>
        </row>
        <row r="13">
          <cell r="B13">
            <v>5</v>
          </cell>
          <cell r="C13" t="str">
            <v xml:space="preserve">HUMAN RESOURCE (R34000)              </v>
          </cell>
          <cell r="D13" t="str">
            <v>Staff</v>
          </cell>
          <cell r="E13" t="str">
            <v>HUMAN RESOURCES SECURITY SYSTEMS</v>
          </cell>
          <cell r="F13" t="str">
            <v>A &amp; G</v>
          </cell>
        </row>
        <row r="14">
          <cell r="B14">
            <v>6</v>
          </cell>
          <cell r="C14" t="str">
            <v xml:space="preserve">HUMAN RESOURCE (R34000)              </v>
          </cell>
          <cell r="D14" t="str">
            <v>Staff</v>
          </cell>
          <cell r="E14" t="str">
            <v>HR-CORPORATE SECURITY</v>
          </cell>
          <cell r="F14" t="str">
            <v>A &amp; G</v>
          </cell>
        </row>
        <row r="15">
          <cell r="B15">
            <v>7</v>
          </cell>
          <cell r="C15" t="str">
            <v xml:space="preserve">INTERNAL AUDIT (R38000)              </v>
          </cell>
          <cell r="D15" t="str">
            <v>Staff</v>
          </cell>
          <cell r="E15" t="str">
            <v>INTERNAL AUDITING</v>
          </cell>
          <cell r="F15" t="str">
            <v>A &amp; G</v>
          </cell>
        </row>
        <row r="16">
          <cell r="B16">
            <v>9</v>
          </cell>
          <cell r="C16" t="str">
            <v xml:space="preserve">FINANCE (R33000)                     </v>
          </cell>
          <cell r="D16" t="str">
            <v>Staff</v>
          </cell>
          <cell r="E16" t="str">
            <v>ACCOUNTING</v>
          </cell>
          <cell r="F16" t="str">
            <v>A &amp; G</v>
          </cell>
        </row>
        <row r="17">
          <cell r="B17">
            <v>10</v>
          </cell>
          <cell r="C17" t="str">
            <v xml:space="preserve">FINANCE (R33000)                     </v>
          </cell>
          <cell r="D17" t="str">
            <v>Staff</v>
          </cell>
          <cell r="E17" t="str">
            <v>FINANCE-OTHER INACTIVE</v>
          </cell>
          <cell r="F17" t="str">
            <v>Not A &amp; G</v>
          </cell>
        </row>
        <row r="18">
          <cell r="B18">
            <v>13</v>
          </cell>
          <cell r="C18" t="str">
            <v xml:space="preserve">SALES AND MARKETING (R54355)         </v>
          </cell>
          <cell r="D18" t="str">
            <v>Operations</v>
          </cell>
          <cell r="E18" t="str">
            <v>MARKETING FINANCE &amp; PLANNING</v>
          </cell>
          <cell r="F18" t="str">
            <v>Not A &amp; G</v>
          </cell>
        </row>
        <row r="19">
          <cell r="B19">
            <v>17</v>
          </cell>
          <cell r="C19" t="str">
            <v xml:space="preserve">REGULATORY AFFAIRS (R33075)          </v>
          </cell>
          <cell r="D19" t="str">
            <v>Staff</v>
          </cell>
          <cell r="E19" t="str">
            <v>RATE</v>
          </cell>
          <cell r="F19" t="str">
            <v>A &amp; G</v>
          </cell>
        </row>
        <row r="20">
          <cell r="B20">
            <v>19</v>
          </cell>
          <cell r="C20" t="str">
            <v xml:space="preserve">HUMAN RESOURCE (R34000)              </v>
          </cell>
          <cell r="D20" t="str">
            <v>Staff</v>
          </cell>
          <cell r="E20" t="str">
            <v>CORP REAL ESTATE-FACILITY MGT LFO</v>
          </cell>
          <cell r="F20" t="str">
            <v>Not A &amp; G</v>
          </cell>
        </row>
        <row r="21">
          <cell r="B21">
            <v>20</v>
          </cell>
          <cell r="C21" t="str">
            <v xml:space="preserve">CORPORATE COMMUNICATIONS (R37000)    </v>
          </cell>
          <cell r="D21" t="str">
            <v>Staff</v>
          </cell>
          <cell r="E21" t="str">
            <v>CORP COMMUNICATIONS</v>
          </cell>
          <cell r="F21" t="str">
            <v>A &amp; G</v>
          </cell>
        </row>
        <row r="22">
          <cell r="B22">
            <v>21</v>
          </cell>
          <cell r="C22" t="str">
            <v xml:space="preserve">CORPORATE COMMUNICATIONS (R37000)    </v>
          </cell>
          <cell r="D22" t="str">
            <v>Staff</v>
          </cell>
          <cell r="E22" t="str">
            <v>CORP COMMUNICATIONS</v>
          </cell>
          <cell r="F22" t="str">
            <v>A &amp; G</v>
          </cell>
        </row>
        <row r="23">
          <cell r="B23">
            <v>21</v>
          </cell>
          <cell r="C23" t="str">
            <v xml:space="preserve">DISTRIBUTION (R53000)                </v>
          </cell>
          <cell r="D23" t="str">
            <v>Operations</v>
          </cell>
          <cell r="E23" t="str">
            <v>POWER SYSTEMS PUBLIC CLAIMS</v>
          </cell>
          <cell r="F23" t="str">
            <v>A &amp; G</v>
          </cell>
        </row>
        <row r="24">
          <cell r="B24">
            <v>22</v>
          </cell>
          <cell r="C24" t="str">
            <v xml:space="preserve">CORPORATE COMMUNICATIONS (R37000)    </v>
          </cell>
          <cell r="D24" t="str">
            <v>Staff</v>
          </cell>
          <cell r="E24" t="str">
            <v>CORP COMMUNICATIONS</v>
          </cell>
          <cell r="F24" t="str">
            <v>A &amp; G</v>
          </cell>
        </row>
        <row r="25">
          <cell r="B25">
            <v>22</v>
          </cell>
          <cell r="C25" t="str">
            <v xml:space="preserve">CUSTOMER SERVICE (R51000)            </v>
          </cell>
          <cell r="D25" t="str">
            <v>Operations</v>
          </cell>
          <cell r="E25" t="str">
            <v>CUSTOMER SERVICE-PLANNING</v>
          </cell>
          <cell r="F25" t="str">
            <v>A &amp; G</v>
          </cell>
        </row>
        <row r="26">
          <cell r="B26">
            <v>23</v>
          </cell>
          <cell r="C26" t="str">
            <v xml:space="preserve">HUMAN RESOURCE (R34000)              </v>
          </cell>
          <cell r="D26" t="str">
            <v>Staff</v>
          </cell>
          <cell r="E26" t="str">
            <v>COMPENSATION &amp; BENEFITS-PENSION &amp; WELFR</v>
          </cell>
          <cell r="F26" t="str">
            <v>A &amp; G</v>
          </cell>
        </row>
        <row r="27">
          <cell r="B27">
            <v>24</v>
          </cell>
          <cell r="C27" t="str">
            <v xml:space="preserve">HUMAN RESOURCE (R34000)              </v>
          </cell>
          <cell r="D27" t="str">
            <v>Staff</v>
          </cell>
          <cell r="E27" t="str">
            <v>HR  BUSINESS UNITS</v>
          </cell>
          <cell r="F27" t="str">
            <v>A &amp; G</v>
          </cell>
        </row>
        <row r="28">
          <cell r="B28">
            <v>25</v>
          </cell>
          <cell r="C28" t="str">
            <v xml:space="preserve">HUMAN RESOURCE (R34000)              </v>
          </cell>
          <cell r="D28" t="str">
            <v>Staff</v>
          </cell>
          <cell r="E28" t="str">
            <v>COMPENSATION &amp; BENEFITS</v>
          </cell>
          <cell r="F28" t="str">
            <v>A &amp; G</v>
          </cell>
        </row>
        <row r="29">
          <cell r="B29">
            <v>27</v>
          </cell>
          <cell r="C29" t="str">
            <v xml:space="preserve">DISTRIBUTION (R53000)                </v>
          </cell>
          <cell r="D29" t="str">
            <v>Operations</v>
          </cell>
          <cell r="E29" t="str">
            <v>DSBN-RELIABILITY PLANNING</v>
          </cell>
          <cell r="F29" t="str">
            <v>A &amp; G</v>
          </cell>
        </row>
        <row r="30">
          <cell r="B30">
            <v>29</v>
          </cell>
          <cell r="C30" t="str">
            <v xml:space="preserve">DISTRIBUTION (R53000)                </v>
          </cell>
          <cell r="D30" t="str">
            <v>Operations</v>
          </cell>
          <cell r="E30" t="str">
            <v>DSBN-SERVICE CENTER SUPPORT</v>
          </cell>
          <cell r="F30" t="str">
            <v>Not A &amp; G</v>
          </cell>
        </row>
        <row r="31">
          <cell r="B31">
            <v>31</v>
          </cell>
          <cell r="C31" t="str">
            <v xml:space="preserve">POWER DELIVERY (R55000)              </v>
          </cell>
          <cell r="D31" t="str">
            <v>Operations</v>
          </cell>
          <cell r="E31" t="str">
            <v>POWER DELIVERY</v>
          </cell>
          <cell r="F31" t="str">
            <v>Not A &amp; G</v>
          </cell>
        </row>
        <row r="32">
          <cell r="B32">
            <v>33</v>
          </cell>
          <cell r="C32" t="str">
            <v xml:space="preserve">DISTRIBUTION (R53000)                </v>
          </cell>
          <cell r="D32" t="str">
            <v>Operations</v>
          </cell>
          <cell r="E32" t="str">
            <v>POWER SYSTEMS TECHNOLOGY</v>
          </cell>
          <cell r="F32" t="str">
            <v>A &amp; G</v>
          </cell>
        </row>
        <row r="33">
          <cell r="B33">
            <v>34</v>
          </cell>
          <cell r="C33" t="str">
            <v xml:space="preserve">HUMAN RESOURCE (R34000)              </v>
          </cell>
          <cell r="D33" t="str">
            <v>Staff</v>
          </cell>
          <cell r="E33" t="str">
            <v>AIRCRAFT OPERATIONS</v>
          </cell>
          <cell r="F33" t="str">
            <v>A &amp; G</v>
          </cell>
        </row>
        <row r="34">
          <cell r="B34">
            <v>35</v>
          </cell>
          <cell r="C34" t="str">
            <v xml:space="preserve">DISTRIBUTION (R53000)                </v>
          </cell>
          <cell r="D34" t="str">
            <v>Operations</v>
          </cell>
          <cell r="E34" t="str">
            <v>DSBN-RELIABILITY SUPPORT SERVICES</v>
          </cell>
          <cell r="F34" t="str">
            <v>A &amp; G</v>
          </cell>
        </row>
        <row r="35">
          <cell r="B35">
            <v>37</v>
          </cell>
          <cell r="C35" t="str">
            <v xml:space="preserve">INFORMATION MANAGEMENT (R58000)      </v>
          </cell>
          <cell r="D35" t="str">
            <v>Staff</v>
          </cell>
          <cell r="E35" t="str">
            <v>IMO-INFRASTRUCTURE MANAGEMENT</v>
          </cell>
          <cell r="F35" t="str">
            <v>A &amp; G</v>
          </cell>
        </row>
        <row r="36">
          <cell r="B36">
            <v>38</v>
          </cell>
          <cell r="C36" t="str">
            <v xml:space="preserve">INFORMATION MANAGEMENT (R58000)      </v>
          </cell>
          <cell r="D36" t="str">
            <v>Staff</v>
          </cell>
          <cell r="E36" t="str">
            <v>IM PERFORMANCE</v>
          </cell>
          <cell r="F36" t="str">
            <v>A &amp; G</v>
          </cell>
        </row>
        <row r="37">
          <cell r="B37">
            <v>40</v>
          </cell>
          <cell r="C37" t="str">
            <v xml:space="preserve">INFORMATION MANAGEMENT (R58000)      </v>
          </cell>
          <cell r="D37" t="str">
            <v>Staff</v>
          </cell>
          <cell r="E37" t="str">
            <v>IM-BUSINESS SYSTEMS</v>
          </cell>
          <cell r="F37" t="str">
            <v>A &amp; G</v>
          </cell>
        </row>
        <row r="38">
          <cell r="B38">
            <v>41</v>
          </cell>
          <cell r="C38" t="str">
            <v xml:space="preserve">INFORMATION MANAGEMENT (R58000)      </v>
          </cell>
          <cell r="D38" t="str">
            <v>Staff</v>
          </cell>
          <cell r="E38" t="str">
            <v>IM-COMPUTER CENTER</v>
          </cell>
          <cell r="F38" t="str">
            <v>A &amp; G</v>
          </cell>
        </row>
        <row r="39">
          <cell r="B39">
            <v>42</v>
          </cell>
          <cell r="C39" t="str">
            <v xml:space="preserve">CUSTOMER SERVICE (R51000)            </v>
          </cell>
          <cell r="D39" t="str">
            <v>Operations</v>
          </cell>
          <cell r="E39" t="str">
            <v>CUSTOMER BILLING AND ACCOUNTING</v>
          </cell>
          <cell r="F39" t="str">
            <v>Not A &amp; G</v>
          </cell>
        </row>
        <row r="40">
          <cell r="B40">
            <v>43</v>
          </cell>
          <cell r="C40" t="str">
            <v xml:space="preserve">POWER DELIVERY (R55000)              </v>
          </cell>
          <cell r="D40" t="str">
            <v>Operations</v>
          </cell>
          <cell r="E40" t="str">
            <v>SANFORD TRAINING CENTER</v>
          </cell>
          <cell r="F40" t="str">
            <v>Not A &amp; G</v>
          </cell>
        </row>
        <row r="41">
          <cell r="B41">
            <v>44</v>
          </cell>
          <cell r="C41" t="str">
            <v xml:space="preserve">CORPORATE COMMUNICATIONS (R37000)    </v>
          </cell>
          <cell r="D41" t="str">
            <v>Staff</v>
          </cell>
          <cell r="E41" t="str">
            <v>ADMINISTRATIVE SERVICES</v>
          </cell>
          <cell r="F41" t="str">
            <v>A &amp; G</v>
          </cell>
        </row>
        <row r="42">
          <cell r="B42">
            <v>46</v>
          </cell>
          <cell r="C42" t="str">
            <v xml:space="preserve">CUSTOMER SERVICE (R51000)            </v>
          </cell>
          <cell r="D42" t="str">
            <v>Operations</v>
          </cell>
          <cell r="E42" t="str">
            <v>PAYMENT PROCESSING &amp; CORRESPONDENCE</v>
          </cell>
          <cell r="F42" t="str">
            <v>Not A &amp; G</v>
          </cell>
        </row>
        <row r="43">
          <cell r="B43">
            <v>47</v>
          </cell>
          <cell r="C43" t="str">
            <v xml:space="preserve">INFORMATION MANAGEMENT (R58000)      </v>
          </cell>
          <cell r="D43" t="str">
            <v>Staff</v>
          </cell>
          <cell r="E43" t="str">
            <v>IM-VP, INFORMATION MANAGEMENT</v>
          </cell>
          <cell r="F43" t="str">
            <v>A &amp; G</v>
          </cell>
        </row>
        <row r="44">
          <cell r="B44">
            <v>49</v>
          </cell>
          <cell r="C44" t="str">
            <v xml:space="preserve">POWER DELIVERY (R55000)              </v>
          </cell>
          <cell r="D44" t="str">
            <v>Operations</v>
          </cell>
          <cell r="E44" t="str">
            <v>PWR DEL-EO ENTRIES</v>
          </cell>
          <cell r="F44" t="str">
            <v>Not A &amp; G</v>
          </cell>
        </row>
        <row r="45">
          <cell r="B45">
            <v>50</v>
          </cell>
          <cell r="C45" t="str">
            <v xml:space="preserve">DISTRIBUTION (R53000)                </v>
          </cell>
          <cell r="D45" t="str">
            <v>Operations</v>
          </cell>
          <cell r="E45" t="str">
            <v>EQUIPMENT REPAIR CENTER</v>
          </cell>
          <cell r="F45" t="str">
            <v>Not A &amp; G</v>
          </cell>
        </row>
        <row r="46">
          <cell r="B46">
            <v>51</v>
          </cell>
          <cell r="C46" t="str">
            <v xml:space="preserve">INFORMATION MANAGEMENT (R58000)      </v>
          </cell>
          <cell r="D46" t="str">
            <v>Staff</v>
          </cell>
          <cell r="E46" t="str">
            <v>IMO-TECHNICAL SERVICES</v>
          </cell>
          <cell r="F46" t="str">
            <v>A &amp; G</v>
          </cell>
        </row>
        <row r="47">
          <cell r="B47">
            <v>53</v>
          </cell>
          <cell r="C47" t="str">
            <v xml:space="preserve">GENERAL COUNSEL (R35000)             </v>
          </cell>
          <cell r="D47" t="str">
            <v>Staff</v>
          </cell>
          <cell r="E47" t="str">
            <v>GENERAL COUNSEL-LAW</v>
          </cell>
          <cell r="F47" t="str">
            <v>A &amp; G</v>
          </cell>
        </row>
        <row r="48">
          <cell r="B48">
            <v>55</v>
          </cell>
          <cell r="C48" t="str">
            <v xml:space="preserve">RESOURCE ASSESSMENT &amp; PLANNING (R54  </v>
          </cell>
          <cell r="D48" t="str">
            <v>Staff</v>
          </cell>
          <cell r="E48" t="str">
            <v>RESOURCE ASSESSMENT &amp; PLANNING</v>
          </cell>
          <cell r="F48" t="str">
            <v>A &amp; G</v>
          </cell>
        </row>
        <row r="49">
          <cell r="B49">
            <v>55</v>
          </cell>
          <cell r="C49" t="str">
            <v>RESOURCE ASSESSMENT &amp; PLANNING (R55</v>
          </cell>
          <cell r="D49" t="str">
            <v>Staff</v>
          </cell>
          <cell r="E49" t="str">
            <v>RESOURCE ASSESSMENT &amp; PLANNING</v>
          </cell>
          <cell r="F49" t="str">
            <v>A &amp; G</v>
          </cell>
        </row>
        <row r="50">
          <cell r="B50">
            <v>55</v>
          </cell>
          <cell r="C50" t="str">
            <v>RESOURCE ASSESSMENT &amp; PLANNING (R56</v>
          </cell>
          <cell r="D50" t="str">
            <v>Staff</v>
          </cell>
          <cell r="E50" t="str">
            <v>RESOURCE ASSESSMENT &amp; PLANNING</v>
          </cell>
          <cell r="F50" t="str">
            <v>A &amp; G</v>
          </cell>
        </row>
        <row r="51">
          <cell r="B51">
            <v>58</v>
          </cell>
          <cell r="C51" t="str">
            <v xml:space="preserve">DISTRIBUTION (R53000)                </v>
          </cell>
          <cell r="D51" t="str">
            <v>Operations</v>
          </cell>
          <cell r="E51" t="str">
            <v>DISTRIBUTION PERFORMANCE</v>
          </cell>
          <cell r="F51" t="str">
            <v>A &amp; G</v>
          </cell>
        </row>
        <row r="52">
          <cell r="B52">
            <v>59</v>
          </cell>
          <cell r="C52" t="str">
            <v xml:space="preserve">DISTRIBUTION (R53000)                </v>
          </cell>
          <cell r="D52" t="str">
            <v>Operations</v>
          </cell>
          <cell r="E52" t="str">
            <v>DSBN-CONTRACT ADMINISTRATION</v>
          </cell>
          <cell r="F52" t="str">
            <v>A &amp; G</v>
          </cell>
        </row>
        <row r="53">
          <cell r="B53">
            <v>60</v>
          </cell>
          <cell r="C53" t="str">
            <v xml:space="preserve">DISTRIBUTION (R53000)                </v>
          </cell>
          <cell r="D53" t="str">
            <v>Operations</v>
          </cell>
          <cell r="E53" t="str">
            <v>METER TEST CTR</v>
          </cell>
          <cell r="F53" t="str">
            <v>Not A &amp; G</v>
          </cell>
        </row>
        <row r="54">
          <cell r="B54">
            <v>61</v>
          </cell>
          <cell r="C54" t="str">
            <v xml:space="preserve">POWER DELIVERY (R55000)              </v>
          </cell>
          <cell r="D54" t="str">
            <v>Operations</v>
          </cell>
          <cell r="E54" t="str">
            <v>TRANSMISSION OPERATIONS</v>
          </cell>
          <cell r="F54" t="str">
            <v>A &amp; G</v>
          </cell>
        </row>
        <row r="55">
          <cell r="B55">
            <v>63</v>
          </cell>
          <cell r="C55" t="str">
            <v xml:space="preserve">INFORMATION MANAGEMENT (R58000)      </v>
          </cell>
          <cell r="D55" t="str">
            <v>Staff</v>
          </cell>
          <cell r="E55" t="str">
            <v>IM TECHNOLOGY PLANNING</v>
          </cell>
          <cell r="F55" t="str">
            <v>A &amp; G</v>
          </cell>
        </row>
        <row r="56">
          <cell r="B56">
            <v>68</v>
          </cell>
          <cell r="C56" t="str">
            <v xml:space="preserve">INFORMATION MANAGEMENT (R58000)      </v>
          </cell>
          <cell r="D56" t="str">
            <v>Staff</v>
          </cell>
          <cell r="E56" t="str">
            <v>IM-TELECOMMUNICATIONS</v>
          </cell>
          <cell r="F56" t="str">
            <v>A &amp; G</v>
          </cell>
        </row>
        <row r="57">
          <cell r="B57">
            <v>70</v>
          </cell>
          <cell r="C57" t="str">
            <v xml:space="preserve">DISTRIBUTION (R53000)                </v>
          </cell>
          <cell r="D57" t="str">
            <v>Operations</v>
          </cell>
          <cell r="E57" t="str">
            <v>MATERIAL MANAGEMENT</v>
          </cell>
          <cell r="F57" t="str">
            <v>Not A &amp; G</v>
          </cell>
        </row>
        <row r="58">
          <cell r="B58">
            <v>71</v>
          </cell>
          <cell r="C58" t="str">
            <v xml:space="preserve">DISTRIBUTION (R53000)                </v>
          </cell>
          <cell r="D58" t="str">
            <v>Operations</v>
          </cell>
          <cell r="E58" t="str">
            <v>PHYSICAL DSBN CENTER</v>
          </cell>
          <cell r="F58" t="str">
            <v>Not A &amp; G</v>
          </cell>
        </row>
        <row r="59">
          <cell r="B59">
            <v>72</v>
          </cell>
          <cell r="C59" t="str">
            <v xml:space="preserve">DISTRIBUTION (R53000)                </v>
          </cell>
          <cell r="D59" t="str">
            <v>Operations</v>
          </cell>
          <cell r="E59" t="str">
            <v>TRAINING &amp; METHODS CENTER</v>
          </cell>
          <cell r="F59" t="str">
            <v>A &amp; G</v>
          </cell>
        </row>
        <row r="60">
          <cell r="B60">
            <v>73</v>
          </cell>
          <cell r="C60" t="str">
            <v xml:space="preserve">DISTRIBUTION (R53000)                </v>
          </cell>
          <cell r="D60" t="str">
            <v>Operations</v>
          </cell>
          <cell r="E60" t="str">
            <v>CORPORATE RECYCLING SERVICES</v>
          </cell>
          <cell r="F60" t="str">
            <v>Not A &amp; G</v>
          </cell>
        </row>
        <row r="61">
          <cell r="B61">
            <v>77</v>
          </cell>
          <cell r="C61" t="str">
            <v xml:space="preserve">DISTRIBUTION (R53000)                </v>
          </cell>
          <cell r="D61" t="str">
            <v>Operations</v>
          </cell>
          <cell r="E61" t="str">
            <v>FLEET SERVICES SUPPORT</v>
          </cell>
          <cell r="F61" t="str">
            <v>Not A &amp; G</v>
          </cell>
        </row>
        <row r="62">
          <cell r="B62">
            <v>78</v>
          </cell>
          <cell r="C62" t="str">
            <v xml:space="preserve">SALES AND MARKETING (R54355)         </v>
          </cell>
          <cell r="D62" t="str">
            <v>Operations</v>
          </cell>
          <cell r="E62" t="str">
            <v>PRODUCT DEVELOPMENT AND MANAGEMENT</v>
          </cell>
          <cell r="F62" t="str">
            <v>Not A &amp; G</v>
          </cell>
        </row>
        <row r="63">
          <cell r="B63">
            <v>81</v>
          </cell>
          <cell r="C63" t="str">
            <v xml:space="preserve">HUMAN RESOURCE (R34000)              </v>
          </cell>
          <cell r="D63" t="str">
            <v>Staff</v>
          </cell>
          <cell r="E63" t="str">
            <v>CORPORATE PROCUREMENT</v>
          </cell>
          <cell r="F63" t="str">
            <v>A &amp; G</v>
          </cell>
        </row>
        <row r="64">
          <cell r="B64">
            <v>82</v>
          </cell>
          <cell r="C64" t="str">
            <v xml:space="preserve">DISTRIBUTION (R53000)                </v>
          </cell>
          <cell r="D64" t="str">
            <v>Operations</v>
          </cell>
          <cell r="E64" t="str">
            <v>DISTRIBUTION ENVIRONMENTAL</v>
          </cell>
          <cell r="F64" t="str">
            <v>A &amp; G</v>
          </cell>
        </row>
        <row r="65">
          <cell r="B65">
            <v>85</v>
          </cell>
          <cell r="C65" t="str">
            <v xml:space="preserve">SALES AND MARKETING (R54355)         </v>
          </cell>
          <cell r="D65" t="str">
            <v>Operations</v>
          </cell>
          <cell r="E65" t="str">
            <v>EDM</v>
          </cell>
          <cell r="F65" t="str">
            <v>Not A &amp; G</v>
          </cell>
        </row>
        <row r="66">
          <cell r="B66">
            <v>87</v>
          </cell>
          <cell r="C66" t="str">
            <v xml:space="preserve">SALES AND MARKETING (R54355)         </v>
          </cell>
          <cell r="D66" t="str">
            <v>Operations</v>
          </cell>
          <cell r="E66" t="str">
            <v>RESIDENTIAL MARKETING GROUP</v>
          </cell>
          <cell r="F66" t="str">
            <v>Not A &amp; G</v>
          </cell>
        </row>
        <row r="67">
          <cell r="B67">
            <v>88</v>
          </cell>
          <cell r="C67" t="str">
            <v xml:space="preserve">DISTRIBUTION (R53000)                </v>
          </cell>
          <cell r="D67" t="str">
            <v>Operations</v>
          </cell>
          <cell r="E67" t="str">
            <v>DSBN PROCUREMENT</v>
          </cell>
          <cell r="F67" t="str">
            <v>Not A &amp; G</v>
          </cell>
        </row>
        <row r="68">
          <cell r="B68">
            <v>89</v>
          </cell>
          <cell r="C68" t="str">
            <v xml:space="preserve">DISTRIBUTION (R53000)                </v>
          </cell>
          <cell r="D68" t="str">
            <v>Operations</v>
          </cell>
          <cell r="E68" t="str">
            <v>DSBN WORK ORDER ALLOCATIONS</v>
          </cell>
          <cell r="F68" t="str">
            <v>Not A &amp; G</v>
          </cell>
        </row>
        <row r="69">
          <cell r="B69">
            <v>91</v>
          </cell>
          <cell r="C69" t="str">
            <v xml:space="preserve">INFORMATION MANAGEMENT (R58000)      </v>
          </cell>
          <cell r="D69" t="str">
            <v>Staff</v>
          </cell>
          <cell r="E69" t="str">
            <v>INFO MANAGEMENT OPERATIONS-ADMIN</v>
          </cell>
          <cell r="F69" t="str">
            <v>A &amp; G</v>
          </cell>
        </row>
        <row r="70">
          <cell r="B70">
            <v>93</v>
          </cell>
          <cell r="C70" t="str">
            <v xml:space="preserve">SALES AND MARKETING (R54355)         </v>
          </cell>
          <cell r="D70" t="str">
            <v>Operations</v>
          </cell>
          <cell r="E70" t="str">
            <v>FPLES-DISTRICT COOLING</v>
          </cell>
          <cell r="F70" t="str">
            <v>Not A &amp; G</v>
          </cell>
        </row>
        <row r="71">
          <cell r="B71">
            <v>96</v>
          </cell>
          <cell r="C71" t="str">
            <v xml:space="preserve">DISTRIBUTION (R53000)                </v>
          </cell>
          <cell r="D71" t="str">
            <v>Operations</v>
          </cell>
          <cell r="E71" t="str">
            <v>DSBN ENG &amp; OPERATIONS</v>
          </cell>
          <cell r="F71" t="str">
            <v>A &amp; G</v>
          </cell>
        </row>
        <row r="72">
          <cell r="B72">
            <v>98</v>
          </cell>
          <cell r="C72" t="str">
            <v xml:space="preserve">INFORMATION MANAGEMENT (R58000)      </v>
          </cell>
          <cell r="D72" t="str">
            <v>Staff</v>
          </cell>
          <cell r="E72" t="str">
            <v>IM-DATA COMMUNICATIONS</v>
          </cell>
          <cell r="F72" t="str">
            <v>A &amp; G</v>
          </cell>
        </row>
        <row r="73">
          <cell r="B73">
            <v>105</v>
          </cell>
          <cell r="C73" t="str">
            <v xml:space="preserve">DISTRIBUTION (R53000)                </v>
          </cell>
          <cell r="D73" t="str">
            <v>Operations</v>
          </cell>
          <cell r="E73" t="str">
            <v>DSBN-DEVELOPMENT &amp; METHODS</v>
          </cell>
          <cell r="F73" t="str">
            <v>A &amp; G</v>
          </cell>
        </row>
        <row r="74">
          <cell r="B74">
            <v>110</v>
          </cell>
          <cell r="F74" t="str">
            <v>Not A &amp; G</v>
          </cell>
        </row>
        <row r="75">
          <cell r="B75">
            <v>114</v>
          </cell>
          <cell r="F75" t="str">
            <v>Not A &amp; G</v>
          </cell>
        </row>
        <row r="76">
          <cell r="B76">
            <v>119</v>
          </cell>
          <cell r="F76" t="str">
            <v>Not A &amp; G</v>
          </cell>
        </row>
        <row r="77">
          <cell r="B77">
            <v>121</v>
          </cell>
          <cell r="F77" t="str">
            <v>Not A &amp; G</v>
          </cell>
        </row>
        <row r="78">
          <cell r="B78">
            <v>122</v>
          </cell>
          <cell r="C78" t="str">
            <v xml:space="preserve">DISTRIBUTION (R53000)                </v>
          </cell>
          <cell r="D78" t="str">
            <v>Operations</v>
          </cell>
          <cell r="E78" t="str">
            <v>DSBN RESTORATION SUPPORT</v>
          </cell>
          <cell r="F78" t="str">
            <v>A &amp; G</v>
          </cell>
        </row>
        <row r="79">
          <cell r="B79">
            <v>129</v>
          </cell>
          <cell r="F79" t="str">
            <v>Not A &amp; G</v>
          </cell>
        </row>
        <row r="80">
          <cell r="B80">
            <v>130</v>
          </cell>
          <cell r="F80" t="str">
            <v>Not A &amp; G</v>
          </cell>
        </row>
        <row r="81">
          <cell r="B81">
            <v>136</v>
          </cell>
          <cell r="F81" t="str">
            <v>Not A &amp; G</v>
          </cell>
        </row>
        <row r="82">
          <cell r="B82">
            <v>139</v>
          </cell>
          <cell r="F82" t="str">
            <v>Not A &amp; G</v>
          </cell>
        </row>
        <row r="83">
          <cell r="B83">
            <v>150</v>
          </cell>
          <cell r="C83" t="str">
            <v xml:space="preserve">DISTRIBUTION (R53000)                </v>
          </cell>
          <cell r="D83" t="str">
            <v>Operations</v>
          </cell>
          <cell r="E83" t="str">
            <v>DSBN NEW BUSINESS</v>
          </cell>
          <cell r="F83" t="str">
            <v>A &amp; G</v>
          </cell>
        </row>
        <row r="84">
          <cell r="B84">
            <v>151</v>
          </cell>
          <cell r="F84" t="str">
            <v>Not A &amp; G</v>
          </cell>
        </row>
        <row r="85">
          <cell r="B85">
            <v>159</v>
          </cell>
          <cell r="F85" t="str">
            <v>Not A &amp; G</v>
          </cell>
        </row>
        <row r="86">
          <cell r="B86">
            <v>161</v>
          </cell>
          <cell r="F86" t="str">
            <v>Not A &amp; G</v>
          </cell>
        </row>
        <row r="87">
          <cell r="B87">
            <v>165</v>
          </cell>
          <cell r="F87" t="str">
            <v>Not A &amp; G</v>
          </cell>
        </row>
        <row r="88">
          <cell r="B88">
            <v>175</v>
          </cell>
          <cell r="C88" t="str">
            <v xml:space="preserve">DISTRIBUTION (R53000)                </v>
          </cell>
          <cell r="D88" t="str">
            <v>Operations</v>
          </cell>
          <cell r="E88" t="str">
            <v>DSBN CONSTRUCTION PROCESSES</v>
          </cell>
          <cell r="F88" t="str">
            <v>A &amp; G</v>
          </cell>
        </row>
        <row r="89">
          <cell r="B89">
            <v>185</v>
          </cell>
          <cell r="F89" t="str">
            <v>Not A &amp; G</v>
          </cell>
        </row>
        <row r="90">
          <cell r="B90">
            <v>191</v>
          </cell>
          <cell r="F90" t="str">
            <v>Not A &amp; G</v>
          </cell>
        </row>
        <row r="91">
          <cell r="B91">
            <v>192</v>
          </cell>
          <cell r="F91" t="str">
            <v>Not A &amp; G</v>
          </cell>
        </row>
        <row r="92">
          <cell r="B92">
            <v>196</v>
          </cell>
          <cell r="F92" t="str">
            <v>Not A &amp; G</v>
          </cell>
        </row>
        <row r="93">
          <cell r="B93">
            <v>197</v>
          </cell>
          <cell r="F93" t="str">
            <v>Not A &amp; G</v>
          </cell>
        </row>
        <row r="94">
          <cell r="B94">
            <v>198</v>
          </cell>
          <cell r="F94" t="str">
            <v>Not A &amp; G</v>
          </cell>
        </row>
        <row r="95">
          <cell r="B95">
            <v>208</v>
          </cell>
          <cell r="F95" t="str">
            <v>Not A &amp; G</v>
          </cell>
        </row>
        <row r="96">
          <cell r="B96">
            <v>211</v>
          </cell>
          <cell r="F96" t="str">
            <v>Not A &amp; G</v>
          </cell>
        </row>
        <row r="97">
          <cell r="B97">
            <v>216</v>
          </cell>
          <cell r="F97" t="str">
            <v>Not A &amp; G</v>
          </cell>
        </row>
        <row r="98">
          <cell r="B98">
            <v>218</v>
          </cell>
          <cell r="F98" t="str">
            <v>Not A &amp; G</v>
          </cell>
        </row>
        <row r="99">
          <cell r="B99">
            <v>219</v>
          </cell>
          <cell r="F99" t="str">
            <v>Not A &amp; G</v>
          </cell>
        </row>
        <row r="100">
          <cell r="B100">
            <v>220</v>
          </cell>
          <cell r="F100" t="str">
            <v>Not A &amp; G</v>
          </cell>
        </row>
        <row r="101">
          <cell r="B101">
            <v>224</v>
          </cell>
          <cell r="F101" t="str">
            <v>Not A &amp; G</v>
          </cell>
        </row>
        <row r="102">
          <cell r="B102">
            <v>225</v>
          </cell>
          <cell r="C102" t="str">
            <v xml:space="preserve">DISTRIBUTION (R53000)                </v>
          </cell>
          <cell r="D102" t="str">
            <v>Operations</v>
          </cell>
          <cell r="E102" t="str">
            <v>PS CUSTOMER SERVICE</v>
          </cell>
          <cell r="F102" t="str">
            <v>A &amp; G</v>
          </cell>
        </row>
        <row r="103">
          <cell r="B103">
            <v>231</v>
          </cell>
          <cell r="F103" t="str">
            <v>Not A &amp; G</v>
          </cell>
        </row>
        <row r="104">
          <cell r="B104">
            <v>241</v>
          </cell>
          <cell r="F104" t="str">
            <v>Not A &amp; G</v>
          </cell>
        </row>
        <row r="105">
          <cell r="B105">
            <v>242</v>
          </cell>
          <cell r="C105" t="str">
            <v xml:space="preserve">DISTRIBUTION (R53000)                </v>
          </cell>
          <cell r="D105" t="str">
            <v>Operations</v>
          </cell>
          <cell r="E105" t="str">
            <v>PS CUSTOMER COMMUNICATIONS</v>
          </cell>
          <cell r="F105" t="str">
            <v>A &amp; G</v>
          </cell>
        </row>
        <row r="106">
          <cell r="B106">
            <v>316</v>
          </cell>
          <cell r="F106" t="str">
            <v>Not A &amp; G</v>
          </cell>
        </row>
        <row r="107">
          <cell r="B107">
            <v>317</v>
          </cell>
          <cell r="F107" t="str">
            <v>Not A &amp; G</v>
          </cell>
        </row>
        <row r="108">
          <cell r="B108">
            <v>321</v>
          </cell>
          <cell r="F108" t="str">
            <v>Not A &amp; G</v>
          </cell>
        </row>
        <row r="109">
          <cell r="B109">
            <v>322</v>
          </cell>
          <cell r="F109" t="str">
            <v>Not A &amp; G</v>
          </cell>
        </row>
        <row r="110">
          <cell r="B110">
            <v>325</v>
          </cell>
          <cell r="F110" t="str">
            <v>Not A &amp; G</v>
          </cell>
        </row>
        <row r="111">
          <cell r="B111">
            <v>326</v>
          </cell>
          <cell r="F111" t="str">
            <v>Not A &amp; G</v>
          </cell>
        </row>
        <row r="112">
          <cell r="B112">
            <v>329</v>
          </cell>
          <cell r="F112" t="str">
            <v>Not A &amp; G</v>
          </cell>
        </row>
        <row r="113">
          <cell r="B113">
            <v>333</v>
          </cell>
          <cell r="F113" t="str">
            <v>Not A &amp; G</v>
          </cell>
        </row>
        <row r="114">
          <cell r="B114">
            <v>340</v>
          </cell>
          <cell r="F114" t="str">
            <v>Not A &amp; G</v>
          </cell>
        </row>
        <row r="115">
          <cell r="B115">
            <v>341</v>
          </cell>
          <cell r="F115" t="str">
            <v>Not A &amp; G</v>
          </cell>
        </row>
        <row r="116">
          <cell r="B116">
            <v>346</v>
          </cell>
          <cell r="F116" t="str">
            <v>Not A &amp; G</v>
          </cell>
        </row>
        <row r="117">
          <cell r="B117">
            <v>347</v>
          </cell>
          <cell r="F117" t="str">
            <v>Not A &amp; G</v>
          </cell>
        </row>
        <row r="118">
          <cell r="B118">
            <v>352</v>
          </cell>
          <cell r="C118" t="str">
            <v xml:space="preserve">POWER DELIVERY (R55000)              </v>
          </cell>
          <cell r="D118" t="str">
            <v>Operations</v>
          </cell>
          <cell r="E118" t="str">
            <v>TRANSMISSION CONSTRUCTION MGMT</v>
          </cell>
          <cell r="F118" t="str">
            <v>A &amp; G</v>
          </cell>
        </row>
        <row r="119">
          <cell r="B119">
            <v>357</v>
          </cell>
          <cell r="F119" t="str">
            <v>Not A &amp; G</v>
          </cell>
        </row>
        <row r="120">
          <cell r="B120">
            <v>361</v>
          </cell>
          <cell r="F120" t="str">
            <v>Not A &amp; G</v>
          </cell>
        </row>
        <row r="121">
          <cell r="B121">
            <v>365</v>
          </cell>
          <cell r="F121" t="str">
            <v>Not A &amp; G</v>
          </cell>
        </row>
        <row r="122">
          <cell r="B122">
            <v>370</v>
          </cell>
          <cell r="F122" t="str">
            <v>Not A &amp; G</v>
          </cell>
        </row>
        <row r="123">
          <cell r="B123">
            <v>374</v>
          </cell>
          <cell r="F123" t="str">
            <v>Not A &amp; G</v>
          </cell>
        </row>
        <row r="124">
          <cell r="B124">
            <v>381</v>
          </cell>
          <cell r="F124" t="str">
            <v>Not A &amp; G</v>
          </cell>
        </row>
        <row r="125">
          <cell r="B125">
            <v>384</v>
          </cell>
          <cell r="C125" t="str">
            <v xml:space="preserve">POWER DELIVERY (R55000)              </v>
          </cell>
          <cell r="D125" t="str">
            <v>Operations</v>
          </cell>
          <cell r="E125" t="str">
            <v>SUBSTATION FIELD SUPPORT</v>
          </cell>
          <cell r="F125" t="str">
            <v>A &amp; G</v>
          </cell>
        </row>
        <row r="126">
          <cell r="B126">
            <v>392</v>
          </cell>
          <cell r="F126" t="str">
            <v>Not A &amp; G</v>
          </cell>
        </row>
        <row r="127">
          <cell r="B127">
            <v>394</v>
          </cell>
          <cell r="F127" t="str">
            <v>Not A &amp; G</v>
          </cell>
        </row>
        <row r="128">
          <cell r="B128">
            <v>407</v>
          </cell>
          <cell r="F128" t="str">
            <v>Not A &amp; G</v>
          </cell>
        </row>
        <row r="129">
          <cell r="B129">
            <v>411</v>
          </cell>
          <cell r="F129" t="str">
            <v>Not A &amp; G</v>
          </cell>
        </row>
        <row r="130">
          <cell r="B130">
            <v>414</v>
          </cell>
          <cell r="F130" t="str">
            <v>Not A &amp; G</v>
          </cell>
        </row>
        <row r="131">
          <cell r="B131">
            <v>415</v>
          </cell>
          <cell r="F131" t="str">
            <v>Not A &amp; G</v>
          </cell>
        </row>
        <row r="132">
          <cell r="B132">
            <v>416</v>
          </cell>
          <cell r="F132" t="str">
            <v>Not A &amp; G</v>
          </cell>
        </row>
        <row r="133">
          <cell r="B133">
            <v>423</v>
          </cell>
          <cell r="C133" t="str">
            <v xml:space="preserve">DISTRIBUTION (R53000)                </v>
          </cell>
          <cell r="D133" t="str">
            <v>Operations</v>
          </cell>
          <cell r="E133" t="str">
            <v>DSBN-CONTRACTOR SAFETY</v>
          </cell>
          <cell r="F133" t="str">
            <v>A &amp; G</v>
          </cell>
        </row>
        <row r="134">
          <cell r="B134">
            <v>428</v>
          </cell>
          <cell r="F134" t="str">
            <v>Not A &amp; G</v>
          </cell>
        </row>
        <row r="135">
          <cell r="B135">
            <v>434</v>
          </cell>
          <cell r="F135" t="str">
            <v>Not A &amp; G</v>
          </cell>
        </row>
        <row r="136">
          <cell r="B136">
            <v>435</v>
          </cell>
          <cell r="F136" t="str">
            <v>Not A &amp; G</v>
          </cell>
        </row>
        <row r="137">
          <cell r="B137">
            <v>436</v>
          </cell>
          <cell r="F137" t="str">
            <v>Not A &amp; G</v>
          </cell>
        </row>
        <row r="138">
          <cell r="B138">
            <v>441</v>
          </cell>
          <cell r="F138" t="str">
            <v>Not A &amp; G</v>
          </cell>
        </row>
        <row r="139">
          <cell r="B139">
            <v>444</v>
          </cell>
          <cell r="F139" t="str">
            <v>Not A &amp; G</v>
          </cell>
        </row>
        <row r="140">
          <cell r="B140">
            <v>450</v>
          </cell>
          <cell r="F140" t="str">
            <v>Not A &amp; G</v>
          </cell>
        </row>
        <row r="141">
          <cell r="B141">
            <v>451</v>
          </cell>
          <cell r="F141" t="str">
            <v>Not A &amp; G</v>
          </cell>
        </row>
        <row r="142">
          <cell r="B142">
            <v>454</v>
          </cell>
          <cell r="F142" t="str">
            <v>Not A &amp; G</v>
          </cell>
        </row>
        <row r="143">
          <cell r="B143">
            <v>456</v>
          </cell>
          <cell r="F143" t="str">
            <v>Not A &amp; G</v>
          </cell>
        </row>
        <row r="144">
          <cell r="B144">
            <v>459</v>
          </cell>
          <cell r="F144" t="str">
            <v>Not A &amp; G</v>
          </cell>
        </row>
        <row r="145">
          <cell r="B145">
            <v>465</v>
          </cell>
          <cell r="F145" t="str">
            <v>Not A &amp; G</v>
          </cell>
        </row>
        <row r="146">
          <cell r="B146">
            <v>471</v>
          </cell>
          <cell r="F146" t="str">
            <v>Not A &amp; G</v>
          </cell>
        </row>
        <row r="147">
          <cell r="B147">
            <v>472</v>
          </cell>
          <cell r="F147" t="str">
            <v>Not A &amp; G</v>
          </cell>
        </row>
        <row r="148">
          <cell r="B148">
            <v>474</v>
          </cell>
          <cell r="F148" t="str">
            <v>Not A &amp; G</v>
          </cell>
        </row>
        <row r="149">
          <cell r="B149">
            <v>476</v>
          </cell>
          <cell r="F149" t="str">
            <v>Not A &amp; G</v>
          </cell>
        </row>
        <row r="150">
          <cell r="B150">
            <v>485</v>
          </cell>
          <cell r="F150" t="str">
            <v>Not A &amp; G</v>
          </cell>
        </row>
        <row r="151">
          <cell r="B151">
            <v>486</v>
          </cell>
          <cell r="F151" t="str">
            <v>Not A &amp; G</v>
          </cell>
        </row>
        <row r="152">
          <cell r="B152">
            <v>492</v>
          </cell>
          <cell r="F152" t="str">
            <v>Not A &amp; G</v>
          </cell>
        </row>
        <row r="153">
          <cell r="B153">
            <v>495</v>
          </cell>
          <cell r="F153" t="str">
            <v>Not A &amp; G</v>
          </cell>
        </row>
        <row r="154">
          <cell r="B154">
            <v>509</v>
          </cell>
          <cell r="F154" t="str">
            <v>Not A &amp; G</v>
          </cell>
        </row>
        <row r="155">
          <cell r="B155">
            <v>511</v>
          </cell>
          <cell r="F155" t="str">
            <v>Not A &amp; G</v>
          </cell>
        </row>
        <row r="156">
          <cell r="B156">
            <v>512</v>
          </cell>
          <cell r="F156" t="str">
            <v>Not A &amp; G</v>
          </cell>
        </row>
        <row r="157">
          <cell r="B157">
            <v>518</v>
          </cell>
          <cell r="F157" t="str">
            <v>Not A &amp; G</v>
          </cell>
        </row>
        <row r="158">
          <cell r="B158">
            <v>524</v>
          </cell>
          <cell r="F158" t="str">
            <v>Not A &amp; G</v>
          </cell>
        </row>
        <row r="159">
          <cell r="B159">
            <v>527</v>
          </cell>
          <cell r="F159" t="str">
            <v>Not A &amp; G</v>
          </cell>
        </row>
        <row r="160">
          <cell r="B160">
            <v>532</v>
          </cell>
          <cell r="F160" t="str">
            <v>Not A &amp; G</v>
          </cell>
        </row>
        <row r="161">
          <cell r="B161">
            <v>534</v>
          </cell>
          <cell r="F161" t="str">
            <v>Not A &amp; G</v>
          </cell>
        </row>
        <row r="162">
          <cell r="B162">
            <v>536</v>
          </cell>
          <cell r="F162" t="str">
            <v>Not A &amp; G</v>
          </cell>
        </row>
        <row r="163">
          <cell r="B163">
            <v>539</v>
          </cell>
          <cell r="F163" t="str">
            <v>Not A &amp; G</v>
          </cell>
        </row>
        <row r="164">
          <cell r="B164">
            <v>544</v>
          </cell>
          <cell r="F164" t="str">
            <v>Not A &amp; G</v>
          </cell>
        </row>
        <row r="165">
          <cell r="B165">
            <v>547</v>
          </cell>
          <cell r="F165" t="str">
            <v>Not A &amp; G</v>
          </cell>
        </row>
        <row r="166">
          <cell r="B166">
            <v>551</v>
          </cell>
          <cell r="F166" t="str">
            <v>Not A &amp; G</v>
          </cell>
        </row>
        <row r="167">
          <cell r="B167">
            <v>554</v>
          </cell>
          <cell r="F167" t="str">
            <v>Not A &amp; G</v>
          </cell>
        </row>
        <row r="168">
          <cell r="B168">
            <v>558</v>
          </cell>
          <cell r="F168" t="str">
            <v>Not A &amp; G</v>
          </cell>
        </row>
        <row r="169">
          <cell r="B169">
            <v>561</v>
          </cell>
          <cell r="F169" t="str">
            <v>Not A &amp; G</v>
          </cell>
        </row>
        <row r="170">
          <cell r="B170">
            <v>562</v>
          </cell>
          <cell r="F170" t="str">
            <v>Not A &amp; G</v>
          </cell>
        </row>
        <row r="171">
          <cell r="B171">
            <v>564</v>
          </cell>
          <cell r="F171" t="str">
            <v>Not A &amp; G</v>
          </cell>
        </row>
        <row r="172">
          <cell r="B172">
            <v>566</v>
          </cell>
          <cell r="F172" t="str">
            <v>Not A &amp; G</v>
          </cell>
        </row>
        <row r="173">
          <cell r="B173">
            <v>569</v>
          </cell>
          <cell r="F173" t="str">
            <v>Not A &amp; G</v>
          </cell>
        </row>
        <row r="174">
          <cell r="B174">
            <v>575</v>
          </cell>
          <cell r="F174" t="str">
            <v>Not A &amp; G</v>
          </cell>
        </row>
        <row r="175">
          <cell r="B175">
            <v>576</v>
          </cell>
          <cell r="F175" t="str">
            <v>Not A &amp; G</v>
          </cell>
        </row>
        <row r="176">
          <cell r="B176">
            <v>578</v>
          </cell>
          <cell r="F176" t="str">
            <v>Not A &amp; G</v>
          </cell>
        </row>
        <row r="177">
          <cell r="B177">
            <v>579</v>
          </cell>
          <cell r="F177" t="str">
            <v>Not A &amp; G</v>
          </cell>
        </row>
        <row r="178">
          <cell r="B178">
            <v>580</v>
          </cell>
          <cell r="F178" t="str">
            <v>Not A &amp; G</v>
          </cell>
        </row>
        <row r="179">
          <cell r="B179">
            <v>586</v>
          </cell>
          <cell r="F179" t="str">
            <v>Not A &amp; G</v>
          </cell>
        </row>
        <row r="180">
          <cell r="B180">
            <v>588</v>
          </cell>
          <cell r="F180" t="str">
            <v>Not A &amp; G</v>
          </cell>
        </row>
        <row r="181">
          <cell r="B181">
            <v>594</v>
          </cell>
          <cell r="F181" t="str">
            <v>Not A &amp; G</v>
          </cell>
        </row>
        <row r="182">
          <cell r="B182">
            <v>595</v>
          </cell>
          <cell r="F182" t="str">
            <v>Not A &amp; G</v>
          </cell>
        </row>
        <row r="183">
          <cell r="B183">
            <v>598</v>
          </cell>
          <cell r="F183" t="str">
            <v>Not A &amp; G</v>
          </cell>
        </row>
        <row r="184">
          <cell r="B184">
            <v>600</v>
          </cell>
          <cell r="C184" t="str">
            <v xml:space="preserve">QUALITY, PLANNING &amp; ANALYSIS (R3200  </v>
          </cell>
          <cell r="D184" t="str">
            <v>Staff</v>
          </cell>
          <cell r="E184" t="str">
            <v>PLANNING &amp; DEVELOPMENT</v>
          </cell>
          <cell r="F184" t="str">
            <v>A &amp; G</v>
          </cell>
        </row>
        <row r="185">
          <cell r="B185">
            <v>600</v>
          </cell>
          <cell r="C185" t="str">
            <v>QUALITY, PLANNING &amp; ANALYSIS (R3201</v>
          </cell>
          <cell r="D185" t="str">
            <v>Staff</v>
          </cell>
          <cell r="E185" t="str">
            <v>PLANNING &amp; DEVELOPMENT</v>
          </cell>
          <cell r="F185" t="str">
            <v>A &amp; G</v>
          </cell>
        </row>
        <row r="186">
          <cell r="B186">
            <v>601</v>
          </cell>
          <cell r="C186" t="str">
            <v xml:space="preserve">INFORMATION MANAGEMENT (R58000)      </v>
          </cell>
          <cell r="D186" t="str">
            <v>Staff</v>
          </cell>
          <cell r="E186" t="str">
            <v>INFORMATION SECURITY</v>
          </cell>
          <cell r="F186" t="str">
            <v>A &amp; G</v>
          </cell>
        </row>
        <row r="187">
          <cell r="B187">
            <v>602</v>
          </cell>
          <cell r="C187" t="str">
            <v xml:space="preserve">CORPORATE COMMUNICATIONS (R37000)    </v>
          </cell>
          <cell r="D187" t="str">
            <v>Staff</v>
          </cell>
          <cell r="E187" t="str">
            <v>CORPORATE &amp; EXTERNAL AFFAIRS</v>
          </cell>
          <cell r="F187" t="str">
            <v>A &amp; G</v>
          </cell>
        </row>
        <row r="188">
          <cell r="B188">
            <v>605</v>
          </cell>
          <cell r="C188" t="str">
            <v xml:space="preserve">POWER DELIVERY (R55000)              </v>
          </cell>
          <cell r="D188" t="str">
            <v>Operations</v>
          </cell>
          <cell r="E188" t="str">
            <v>PROT &amp; CONTROL-ENGINEERING &amp; OPS PLAN</v>
          </cell>
          <cell r="F188" t="str">
            <v>A &amp; G</v>
          </cell>
        </row>
        <row r="189">
          <cell r="B189">
            <v>606</v>
          </cell>
          <cell r="C189" t="str">
            <v xml:space="preserve">POWER GENERATION (R56000)            </v>
          </cell>
          <cell r="D189" t="str">
            <v>Operations</v>
          </cell>
          <cell r="E189" t="str">
            <v>POWER GENERATION PROJECTS</v>
          </cell>
          <cell r="F189" t="str">
            <v>Not A &amp; G</v>
          </cell>
        </row>
        <row r="190">
          <cell r="B190">
            <v>607</v>
          </cell>
          <cell r="C190" t="str">
            <v xml:space="preserve">NUCLEAR (R31000)                     </v>
          </cell>
          <cell r="D190" t="str">
            <v>Operations</v>
          </cell>
          <cell r="E190" t="str">
            <v>NUCLEAR INFORMATION SERVICES</v>
          </cell>
          <cell r="F190" t="str">
            <v>A &amp; G</v>
          </cell>
        </row>
        <row r="191">
          <cell r="B191">
            <v>610</v>
          </cell>
          <cell r="C191" t="str">
            <v xml:space="preserve">GOVERNMENTAL AFFAIRS-STATE (R57500)  </v>
          </cell>
          <cell r="D191" t="str">
            <v>Staff</v>
          </cell>
          <cell r="E191" t="str">
            <v>GOVERNMENTAL AFFAIRS-STATE</v>
          </cell>
          <cell r="F191" t="str">
            <v>Not A &amp; G</v>
          </cell>
        </row>
        <row r="192">
          <cell r="B192">
            <v>611</v>
          </cell>
          <cell r="C192" t="str">
            <v xml:space="preserve">ENERGY MARKETING &amp; TRADING           </v>
          </cell>
          <cell r="D192" t="str">
            <v>Operations</v>
          </cell>
          <cell r="E192" t="str">
            <v>EMT-TRADING &amp; OPERATIONS</v>
          </cell>
          <cell r="F192" t="str">
            <v>Not A &amp; G</v>
          </cell>
        </row>
        <row r="193">
          <cell r="B193">
            <v>612</v>
          </cell>
          <cell r="C193" t="str">
            <v xml:space="preserve">FINANCE (R33000)                     </v>
          </cell>
          <cell r="D193" t="str">
            <v>Staff</v>
          </cell>
          <cell r="E193" t="str">
            <v>BUDGETS DEPARTMENT</v>
          </cell>
          <cell r="F193" t="str">
            <v>A &amp; G</v>
          </cell>
        </row>
        <row r="194">
          <cell r="B194">
            <v>613</v>
          </cell>
          <cell r="C194" t="str">
            <v xml:space="preserve">ENERGY MARKETING &amp; TRADING           </v>
          </cell>
          <cell r="D194" t="str">
            <v>Operations</v>
          </cell>
          <cell r="E194" t="str">
            <v>EMT-FINANCE &amp; SYSTEMS</v>
          </cell>
          <cell r="F194" t="str">
            <v>A &amp; G</v>
          </cell>
        </row>
        <row r="195">
          <cell r="B195">
            <v>615</v>
          </cell>
          <cell r="C195" t="str">
            <v xml:space="preserve">POWER GENERATION (R56000)            </v>
          </cell>
          <cell r="D195" t="str">
            <v>Operations</v>
          </cell>
          <cell r="E195" t="str">
            <v>PGBU BUSINESS SERVICES</v>
          </cell>
          <cell r="F195" t="str">
            <v>A &amp; G</v>
          </cell>
        </row>
        <row r="196">
          <cell r="B196">
            <v>616</v>
          </cell>
          <cell r="C196" t="str">
            <v xml:space="preserve">DISTRIBUTION (R53000)                </v>
          </cell>
          <cell r="D196" t="str">
            <v>Operations</v>
          </cell>
          <cell r="E196" t="str">
            <v>DSBN-LIGHTING SUPPORT SERVICES</v>
          </cell>
          <cell r="F196" t="str">
            <v>A &amp; G</v>
          </cell>
        </row>
        <row r="197">
          <cell r="B197">
            <v>618</v>
          </cell>
          <cell r="C197" t="str">
            <v xml:space="preserve">HUMAN RESOURCE (R34000)              </v>
          </cell>
          <cell r="D197" t="str">
            <v>Staff</v>
          </cell>
          <cell r="E197" t="str">
            <v>HR-WORKFORCE PERFORMANCE &amp; DEVELOPMENT</v>
          </cell>
          <cell r="F197" t="str">
            <v>A &amp; G</v>
          </cell>
        </row>
        <row r="198">
          <cell r="B198">
            <v>619</v>
          </cell>
          <cell r="C198" t="str">
            <v xml:space="preserve">ENERGY MARKETING &amp; TRADING           </v>
          </cell>
          <cell r="D198" t="str">
            <v>Operations</v>
          </cell>
          <cell r="E198" t="str">
            <v>ENERGY MARKETING &amp; TRADING</v>
          </cell>
          <cell r="F198" t="str">
            <v>A &amp; G</v>
          </cell>
        </row>
        <row r="199">
          <cell r="B199">
            <v>621</v>
          </cell>
          <cell r="C199" t="str">
            <v xml:space="preserve">POWER GENERATION (R56000)            </v>
          </cell>
          <cell r="D199" t="str">
            <v>Operations</v>
          </cell>
          <cell r="E199" t="str">
            <v>PGBU-CONSTRUCTION EQUIP &amp; FABRICATION</v>
          </cell>
          <cell r="F199" t="str">
            <v>Not A &amp; G</v>
          </cell>
        </row>
        <row r="200">
          <cell r="B200">
            <v>624</v>
          </cell>
          <cell r="C200" t="str">
            <v xml:space="preserve">FINANCE                              </v>
          </cell>
          <cell r="D200" t="str">
            <v>Staff</v>
          </cell>
          <cell r="E200" t="str">
            <v>RESEARCH &amp; DEVELOPMENT</v>
          </cell>
          <cell r="F200" t="str">
            <v>A &amp; G</v>
          </cell>
        </row>
        <row r="201">
          <cell r="B201">
            <v>625</v>
          </cell>
          <cell r="C201" t="str">
            <v xml:space="preserve">POWER GENERATION (R56000)            </v>
          </cell>
          <cell r="D201" t="str">
            <v>Operations</v>
          </cell>
          <cell r="E201" t="str">
            <v>CORPORATE COSTS TO POWER GENERATION</v>
          </cell>
          <cell r="F201" t="str">
            <v>Not A &amp; G</v>
          </cell>
        </row>
        <row r="202">
          <cell r="B202">
            <v>626</v>
          </cell>
          <cell r="C202" t="str">
            <v xml:space="preserve">GENERAL COUNSEL (R35000)             </v>
          </cell>
          <cell r="D202" t="str">
            <v>Staff</v>
          </cell>
          <cell r="E202" t="str">
            <v>ENVIRONMENTAL SERVICES</v>
          </cell>
          <cell r="F202" t="str">
            <v>A &amp; G</v>
          </cell>
        </row>
        <row r="203">
          <cell r="B203">
            <v>627</v>
          </cell>
          <cell r="C203" t="str">
            <v xml:space="preserve">GOVT AFFAIRS-FEDERAL (R36000)        </v>
          </cell>
          <cell r="D203" t="str">
            <v>Staff</v>
          </cell>
          <cell r="E203" t="str">
            <v>GOVERNMENTAL AFFAIRS-FEDERAL</v>
          </cell>
          <cell r="F203" t="str">
            <v>Not A &amp; G</v>
          </cell>
        </row>
        <row r="204">
          <cell r="B204">
            <v>631</v>
          </cell>
          <cell r="C204" t="str">
            <v xml:space="preserve">HR-INTEGRATED SUPPLY CHAIN  (BU=C)   </v>
          </cell>
          <cell r="D204" t="str">
            <v>Staff</v>
          </cell>
          <cell r="E204" t="str">
            <v>NUCLEAR PROCUREMENT &amp; LOGISTICS</v>
          </cell>
          <cell r="F204" t="str">
            <v>Not A &amp; G</v>
          </cell>
        </row>
        <row r="205">
          <cell r="B205">
            <v>633</v>
          </cell>
          <cell r="F205" t="str">
            <v>Not A &amp; G</v>
          </cell>
        </row>
        <row r="206">
          <cell r="B206">
            <v>634</v>
          </cell>
          <cell r="C206" t="str">
            <v xml:space="preserve">ENERGY MARKETING &amp; TRADING           </v>
          </cell>
          <cell r="D206" t="str">
            <v>Operations</v>
          </cell>
          <cell r="E206" t="str">
            <v>EMT-RISK MANAGEMENT</v>
          </cell>
          <cell r="F206" t="str">
            <v>A &amp; G</v>
          </cell>
        </row>
        <row r="207">
          <cell r="B207">
            <v>635</v>
          </cell>
          <cell r="F207" t="str">
            <v>Not A &amp; G</v>
          </cell>
        </row>
        <row r="208">
          <cell r="B208">
            <v>637</v>
          </cell>
          <cell r="C208" t="str">
            <v xml:space="preserve">POWER GENERATION (R56000)            </v>
          </cell>
          <cell r="D208" t="str">
            <v>Operations</v>
          </cell>
          <cell r="E208" t="str">
            <v>PGBU PRODUCTION ASSURANCE</v>
          </cell>
          <cell r="F208" t="str">
            <v>A &amp; G</v>
          </cell>
        </row>
        <row r="209">
          <cell r="B209">
            <v>640</v>
          </cell>
          <cell r="C209" t="str">
            <v xml:space="preserve">HUMAN RESOURCE (R34000)              </v>
          </cell>
          <cell r="D209" t="str">
            <v>Staff</v>
          </cell>
          <cell r="E209" t="str">
            <v>LABOR RELATIONS</v>
          </cell>
          <cell r="F209" t="str">
            <v>A &amp; G</v>
          </cell>
        </row>
        <row r="210">
          <cell r="B210">
            <v>642</v>
          </cell>
          <cell r="C210" t="str">
            <v xml:space="preserve">HUMAN RESOURCE (R34000)              </v>
          </cell>
          <cell r="D210" t="str">
            <v>Staff</v>
          </cell>
          <cell r="E210" t="str">
            <v>CORP REAL ESTATE</v>
          </cell>
          <cell r="F210" t="str">
            <v>A &amp; G</v>
          </cell>
        </row>
        <row r="211">
          <cell r="B211">
            <v>643</v>
          </cell>
          <cell r="C211" t="str">
            <v xml:space="preserve">NUCLEAR (R31000)                     </v>
          </cell>
          <cell r="D211" t="str">
            <v>Operations</v>
          </cell>
          <cell r="E211" t="str">
            <v>QUALITY ASSURANCE</v>
          </cell>
          <cell r="F211" t="str">
            <v>A &amp; G</v>
          </cell>
        </row>
        <row r="212">
          <cell r="B212">
            <v>644</v>
          </cell>
          <cell r="C212" t="str">
            <v xml:space="preserve">DISTRIBUTION (R53000)                </v>
          </cell>
          <cell r="D212" t="str">
            <v>Operations</v>
          </cell>
          <cell r="E212" t="str">
            <v>DSBN-LOGISTICAL SUPPORT SERVICES</v>
          </cell>
          <cell r="F212" t="str">
            <v>Not A &amp; G</v>
          </cell>
        </row>
        <row r="213">
          <cell r="B213">
            <v>645</v>
          </cell>
          <cell r="C213" t="str">
            <v xml:space="preserve">NUCLEAR (R31000)                     </v>
          </cell>
          <cell r="D213" t="str">
            <v>Operations</v>
          </cell>
          <cell r="E213" t="str">
            <v>NUCLEAR ENGINEERING</v>
          </cell>
          <cell r="F213" t="str">
            <v>A &amp; G</v>
          </cell>
        </row>
        <row r="214">
          <cell r="B214">
            <v>647</v>
          </cell>
          <cell r="C214" t="str">
            <v xml:space="preserve">NUCLEAR (R31000)                     </v>
          </cell>
          <cell r="D214" t="str">
            <v>Operations</v>
          </cell>
          <cell r="E214" t="str">
            <v>NUCLEAR PLANT SUPPORT SERVICES</v>
          </cell>
          <cell r="F214" t="str">
            <v>A &amp; G</v>
          </cell>
        </row>
        <row r="215">
          <cell r="B215">
            <v>649</v>
          </cell>
          <cell r="C215" t="str">
            <v xml:space="preserve">DISTRIBUTION (R53000)                </v>
          </cell>
          <cell r="D215" t="str">
            <v>Operations</v>
          </cell>
          <cell r="E215" t="str">
            <v>DSBN OPERATIONS-SUBURBAN</v>
          </cell>
          <cell r="F215" t="str">
            <v>A &amp; G</v>
          </cell>
        </row>
        <row r="216">
          <cell r="B216">
            <v>660</v>
          </cell>
          <cell r="C216" t="str">
            <v xml:space="preserve">FINANCE (R33000)                     </v>
          </cell>
          <cell r="D216" t="str">
            <v>Staff</v>
          </cell>
          <cell r="E216" t="str">
            <v>CORPORATE TAX</v>
          </cell>
          <cell r="F216" t="str">
            <v>A &amp; G</v>
          </cell>
        </row>
        <row r="217">
          <cell r="B217">
            <v>662</v>
          </cell>
          <cell r="C217" t="str">
            <v xml:space="preserve">FINANCE (R33000)                     </v>
          </cell>
          <cell r="D217" t="str">
            <v>Staff</v>
          </cell>
          <cell r="E217" t="str">
            <v>RISK MANAGEMENT</v>
          </cell>
          <cell r="F217" t="str">
            <v>A &amp; G</v>
          </cell>
        </row>
        <row r="218">
          <cell r="B218">
            <v>664</v>
          </cell>
          <cell r="C218" t="str">
            <v xml:space="preserve">FINANCE (R33000)                     </v>
          </cell>
          <cell r="D218" t="str">
            <v>Staff</v>
          </cell>
          <cell r="E218" t="str">
            <v>FINANCIAL-TRUST FUND INVESTMENTS</v>
          </cell>
          <cell r="F218" t="str">
            <v>A &amp; G</v>
          </cell>
        </row>
        <row r="219">
          <cell r="B219">
            <v>666</v>
          </cell>
          <cell r="C219" t="str">
            <v xml:space="preserve">NUCLEAR (R31000)                     </v>
          </cell>
          <cell r="D219" t="str">
            <v>Operations</v>
          </cell>
          <cell r="E219" t="str">
            <v>NUCLEAR ENGINEERING SPECIAL PROJECTS</v>
          </cell>
          <cell r="F219" t="str">
            <v>A &amp; G</v>
          </cell>
        </row>
        <row r="220">
          <cell r="B220">
            <v>669</v>
          </cell>
          <cell r="C220" t="str">
            <v xml:space="preserve">NUCLEAR (R31000)                     </v>
          </cell>
          <cell r="D220" t="str">
            <v>Operations</v>
          </cell>
          <cell r="E220" t="str">
            <v>NUCLEAR FUELS</v>
          </cell>
          <cell r="F220" t="str">
            <v>A &amp; G</v>
          </cell>
        </row>
        <row r="221">
          <cell r="B221">
            <v>672</v>
          </cell>
          <cell r="C221" t="str">
            <v xml:space="preserve">POWER GENERATION (R56000)            </v>
          </cell>
          <cell r="D221" t="str">
            <v>Operations</v>
          </cell>
          <cell r="E221" t="str">
            <v>PGBU PROCUREMENT &amp; MATERIALS MANAGEMENT</v>
          </cell>
          <cell r="F221" t="str">
            <v>Not A &amp; G</v>
          </cell>
        </row>
        <row r="222">
          <cell r="B222">
            <v>673</v>
          </cell>
          <cell r="C222" t="str">
            <v xml:space="preserve">CUSTOMER SERVICE (R51000)            </v>
          </cell>
          <cell r="D222" t="str">
            <v>Operations</v>
          </cell>
          <cell r="E222" t="str">
            <v>CUSTOMER RELATIONS STAFF</v>
          </cell>
          <cell r="F222" t="str">
            <v>A &amp; G</v>
          </cell>
        </row>
        <row r="223">
          <cell r="B223">
            <v>674</v>
          </cell>
          <cell r="C223" t="str">
            <v xml:space="preserve">CUSTOMER SERVICE (R51000)            </v>
          </cell>
          <cell r="D223" t="str">
            <v>Operations</v>
          </cell>
          <cell r="E223" t="str">
            <v>CENTERS-CUSTOMER RELATIONS</v>
          </cell>
          <cell r="F223" t="str">
            <v>Not A &amp; G</v>
          </cell>
        </row>
        <row r="224">
          <cell r="B224">
            <v>676</v>
          </cell>
          <cell r="C224" t="str">
            <v xml:space="preserve">NUCLEAR (R31000)                     </v>
          </cell>
          <cell r="D224" t="str">
            <v>Operations</v>
          </cell>
          <cell r="E224" t="str">
            <v>PSL-NUCLEAR ASSURANCE</v>
          </cell>
          <cell r="F224" t="str">
            <v>Not A &amp; G</v>
          </cell>
        </row>
        <row r="225">
          <cell r="B225">
            <v>679</v>
          </cell>
          <cell r="C225" t="str">
            <v xml:space="preserve">CUSTOMER SERVICE (R51000)            </v>
          </cell>
          <cell r="D225" t="str">
            <v>Operations</v>
          </cell>
          <cell r="E225" t="str">
            <v>REVENUE RECOVERY DEPT.</v>
          </cell>
          <cell r="F225" t="str">
            <v>A &amp; G</v>
          </cell>
        </row>
        <row r="226">
          <cell r="B226">
            <v>682</v>
          </cell>
          <cell r="C226" t="str">
            <v xml:space="preserve">DISTRIBUTION (R53000)                </v>
          </cell>
          <cell r="D226" t="str">
            <v>Operations</v>
          </cell>
          <cell r="E226" t="str">
            <v>DISTRIBUTION SUPPORT SERVICES-ADMIN</v>
          </cell>
          <cell r="F226" t="str">
            <v>Not A &amp; G</v>
          </cell>
        </row>
        <row r="227">
          <cell r="B227">
            <v>685</v>
          </cell>
          <cell r="C227" t="str">
            <v xml:space="preserve">POWER DELIVERY (R55000)              </v>
          </cell>
          <cell r="D227" t="str">
            <v>Operations</v>
          </cell>
          <cell r="E227" t="str">
            <v>POWER DELIVERY TEST LAB</v>
          </cell>
          <cell r="F227" t="str">
            <v>A &amp; G</v>
          </cell>
        </row>
        <row r="228">
          <cell r="B228">
            <v>686</v>
          </cell>
          <cell r="C228" t="str">
            <v xml:space="preserve">POWER DELIVERY (R55000)              </v>
          </cell>
          <cell r="D228" t="str">
            <v>Operations</v>
          </cell>
          <cell r="E228" t="str">
            <v>SUBSTATION ENGINEERING</v>
          </cell>
          <cell r="F228" t="str">
            <v>A &amp; G</v>
          </cell>
        </row>
        <row r="229">
          <cell r="B229">
            <v>687</v>
          </cell>
          <cell r="C229" t="str">
            <v xml:space="preserve">POWER DELIVERY (R55000)              </v>
          </cell>
          <cell r="D229" t="str">
            <v>Operations</v>
          </cell>
          <cell r="E229" t="str">
            <v>TRANSMISSION-DSGN &amp; STND</v>
          </cell>
          <cell r="F229" t="str">
            <v>A &amp; G</v>
          </cell>
        </row>
        <row r="230">
          <cell r="B230">
            <v>689</v>
          </cell>
          <cell r="C230" t="str">
            <v xml:space="preserve">POWER DELIVERY (R55000)              </v>
          </cell>
          <cell r="D230" t="str">
            <v>Operations</v>
          </cell>
          <cell r="E230" t="str">
            <v>TRANSMISSION ENGINEERING</v>
          </cell>
          <cell r="F230" t="str">
            <v>A &amp; G</v>
          </cell>
        </row>
        <row r="231">
          <cell r="B231">
            <v>690</v>
          </cell>
          <cell r="C231" t="str">
            <v xml:space="preserve">ENERGY MARKETING &amp; TRADING           </v>
          </cell>
          <cell r="D231" t="str">
            <v>Operations</v>
          </cell>
          <cell r="E231" t="str">
            <v>EMT-CONTRACT &amp; ADMINISTRATION</v>
          </cell>
          <cell r="F231" t="str">
            <v>A &amp; G</v>
          </cell>
        </row>
        <row r="232">
          <cell r="B232">
            <v>692</v>
          </cell>
          <cell r="C232" t="str">
            <v xml:space="preserve">POWER DELIVERY (R55000)              </v>
          </cell>
          <cell r="D232" t="str">
            <v>Operations</v>
          </cell>
          <cell r="E232" t="str">
            <v>DELIVERY ASSURANCE SUPPORT</v>
          </cell>
          <cell r="F232" t="str">
            <v>A &amp; G</v>
          </cell>
        </row>
        <row r="233">
          <cell r="B233">
            <v>693</v>
          </cell>
          <cell r="C233" t="str">
            <v xml:space="preserve">POWER GENERATION (R56000)            </v>
          </cell>
          <cell r="D233" t="str">
            <v>Operations</v>
          </cell>
          <cell r="E233" t="str">
            <v>PGBU INFORMATION SYSTEMS</v>
          </cell>
          <cell r="F233" t="str">
            <v>A &amp; G</v>
          </cell>
        </row>
        <row r="234">
          <cell r="B234">
            <v>694</v>
          </cell>
          <cell r="C234" t="str">
            <v xml:space="preserve">NUCLEAR (R31000)                     </v>
          </cell>
          <cell r="D234" t="str">
            <v>Operations</v>
          </cell>
          <cell r="E234" t="str">
            <v>PTN-NUCLEAR ASSURANCE</v>
          </cell>
          <cell r="F234" t="str">
            <v>Not A &amp; G</v>
          </cell>
        </row>
        <row r="235">
          <cell r="B235">
            <v>695</v>
          </cell>
          <cell r="C235" t="str">
            <v xml:space="preserve">NUCLEAR (R31000)                     </v>
          </cell>
          <cell r="D235" t="str">
            <v>Operations</v>
          </cell>
          <cell r="E235" t="str">
            <v>CNRB/NUCLEAR SAFETY SPEAKOUT (NSS)</v>
          </cell>
          <cell r="F235" t="str">
            <v>A &amp; G</v>
          </cell>
        </row>
        <row r="236">
          <cell r="B236">
            <v>697</v>
          </cell>
          <cell r="C236" t="str">
            <v xml:space="preserve">POWER GENERATION (R56000)            </v>
          </cell>
          <cell r="D236" t="str">
            <v>Operations</v>
          </cell>
          <cell r="E236" t="str">
            <v>PGBU NON FPL GENERATION-SJRPP &amp; SCHERER</v>
          </cell>
          <cell r="F236" t="str">
            <v>Not A &amp; G</v>
          </cell>
        </row>
        <row r="237">
          <cell r="B237">
            <v>698</v>
          </cell>
          <cell r="C237" t="str">
            <v xml:space="preserve">DISTRIBUTION (R53000)                </v>
          </cell>
          <cell r="D237" t="str">
            <v>Operations</v>
          </cell>
          <cell r="E237" t="str">
            <v>WEST REGION FLEET SERVICES</v>
          </cell>
          <cell r="F237" t="str">
            <v>Not A &amp; G</v>
          </cell>
        </row>
        <row r="238">
          <cell r="B238">
            <v>708</v>
          </cell>
          <cell r="F238" t="str">
            <v>Not A &amp; G</v>
          </cell>
        </row>
        <row r="239">
          <cell r="B239">
            <v>709</v>
          </cell>
          <cell r="F239" t="str">
            <v>Not A &amp; G</v>
          </cell>
        </row>
        <row r="240">
          <cell r="B240">
            <v>710</v>
          </cell>
          <cell r="F240" t="str">
            <v>Not A &amp; G</v>
          </cell>
        </row>
        <row r="241">
          <cell r="B241">
            <v>711</v>
          </cell>
          <cell r="F241" t="str">
            <v>Not A &amp; G</v>
          </cell>
        </row>
        <row r="242">
          <cell r="B242">
            <v>712</v>
          </cell>
          <cell r="F242" t="str">
            <v>Not A &amp; G</v>
          </cell>
        </row>
        <row r="243">
          <cell r="B243">
            <v>716</v>
          </cell>
          <cell r="F243" t="str">
            <v>Not A &amp; G</v>
          </cell>
        </row>
        <row r="244">
          <cell r="B244">
            <v>718</v>
          </cell>
          <cell r="F244" t="str">
            <v>Not A &amp; G</v>
          </cell>
        </row>
        <row r="245">
          <cell r="B245">
            <v>722</v>
          </cell>
          <cell r="C245" t="str">
            <v xml:space="preserve">DISTRIBUTION (R53000)                </v>
          </cell>
          <cell r="D245" t="str">
            <v>Operations</v>
          </cell>
          <cell r="E245" t="str">
            <v>DSBN-OPERATIONS STAFF</v>
          </cell>
          <cell r="F245" t="str">
            <v>A &amp; G</v>
          </cell>
        </row>
        <row r="246">
          <cell r="B246">
            <v>724</v>
          </cell>
          <cell r="F246" t="str">
            <v>Not A &amp; G</v>
          </cell>
        </row>
        <row r="247">
          <cell r="B247">
            <v>727</v>
          </cell>
          <cell r="F247" t="str">
            <v>Not A &amp; G</v>
          </cell>
        </row>
        <row r="248">
          <cell r="B248">
            <v>728</v>
          </cell>
          <cell r="F248" t="str">
            <v>Not A &amp; G</v>
          </cell>
        </row>
        <row r="249">
          <cell r="B249">
            <v>729</v>
          </cell>
          <cell r="F249" t="str">
            <v>Not A &amp; G</v>
          </cell>
        </row>
        <row r="250">
          <cell r="B250">
            <v>730</v>
          </cell>
          <cell r="F250" t="str">
            <v>Not A &amp; G</v>
          </cell>
        </row>
        <row r="251">
          <cell r="B251">
            <v>731</v>
          </cell>
          <cell r="F251" t="str">
            <v>Not A &amp; G</v>
          </cell>
        </row>
        <row r="252">
          <cell r="B252">
            <v>735</v>
          </cell>
          <cell r="F252" t="str">
            <v>Not A &amp; G</v>
          </cell>
        </row>
        <row r="253">
          <cell r="B253">
            <v>736</v>
          </cell>
          <cell r="F253" t="str">
            <v>Not A &amp; G</v>
          </cell>
        </row>
        <row r="254">
          <cell r="B254">
            <v>742</v>
          </cell>
          <cell r="F254" t="str">
            <v>Not A &amp; G</v>
          </cell>
        </row>
        <row r="255">
          <cell r="B255">
            <v>750</v>
          </cell>
          <cell r="C255" t="str">
            <v xml:space="preserve">DISTRIBUTION (R53000)                </v>
          </cell>
          <cell r="D255" t="str">
            <v>Operations</v>
          </cell>
          <cell r="E255" t="str">
            <v>DSBN-OPERATIONS STAFF</v>
          </cell>
          <cell r="F255" t="str">
            <v>Not A &amp; G</v>
          </cell>
        </row>
        <row r="256">
          <cell r="B256">
            <v>750</v>
          </cell>
          <cell r="C256" t="str">
            <v xml:space="preserve">DISTRIBUTION (R53000)                </v>
          </cell>
          <cell r="D256" t="str">
            <v>Operations</v>
          </cell>
          <cell r="E256" t="str">
            <v>DSBN-BUSINESS IMPROVEMENT</v>
          </cell>
          <cell r="F256" t="str">
            <v>Not A &amp; G</v>
          </cell>
        </row>
        <row r="257">
          <cell r="B257">
            <v>751</v>
          </cell>
          <cell r="C257" t="str">
            <v xml:space="preserve">DISTRIBUTION (R53000)                </v>
          </cell>
          <cell r="D257" t="str">
            <v>Operations</v>
          </cell>
          <cell r="E257" t="str">
            <v>DSBN-REGULATIONS &amp; STANDARDIZATION</v>
          </cell>
          <cell r="F257" t="str">
            <v>A &amp; G</v>
          </cell>
        </row>
        <row r="258">
          <cell r="B258">
            <v>752</v>
          </cell>
          <cell r="C258" t="str">
            <v xml:space="preserve">DISTRIBUTION (R53000)                </v>
          </cell>
          <cell r="D258" t="str">
            <v>Operations</v>
          </cell>
          <cell r="E258" t="str">
            <v>DSBN-SAFETY</v>
          </cell>
          <cell r="F258" t="str">
            <v>A &amp; G</v>
          </cell>
        </row>
        <row r="259">
          <cell r="B259">
            <v>755</v>
          </cell>
          <cell r="C259" t="str">
            <v xml:space="preserve">DISTRIBUTION (R53000)                </v>
          </cell>
          <cell r="D259" t="str">
            <v>Operations</v>
          </cell>
          <cell r="E259" t="str">
            <v>DSBN-OFC CONTROL</v>
          </cell>
          <cell r="F259" t="str">
            <v>A &amp; G</v>
          </cell>
        </row>
        <row r="260">
          <cell r="B260">
            <v>762</v>
          </cell>
          <cell r="F260" t="str">
            <v>Not A &amp; G</v>
          </cell>
        </row>
        <row r="261">
          <cell r="B261">
            <v>765</v>
          </cell>
          <cell r="F261" t="str">
            <v>Not A &amp; G</v>
          </cell>
        </row>
        <row r="262">
          <cell r="B262">
            <v>780</v>
          </cell>
          <cell r="C262" t="str">
            <v xml:space="preserve">DISTRIBUTION (R53000)                </v>
          </cell>
          <cell r="D262" t="str">
            <v>Operations</v>
          </cell>
          <cell r="E262" t="str">
            <v>CLAIMS &amp; ONE-CALL</v>
          </cell>
          <cell r="F262" t="str">
            <v>A &amp; G</v>
          </cell>
        </row>
        <row r="263">
          <cell r="B263">
            <v>781</v>
          </cell>
          <cell r="F263" t="str">
            <v>Not A &amp; G</v>
          </cell>
        </row>
        <row r="264">
          <cell r="B264">
            <v>791</v>
          </cell>
          <cell r="F264" t="str">
            <v>Not A &amp; G</v>
          </cell>
        </row>
        <row r="265">
          <cell r="B265">
            <v>792</v>
          </cell>
          <cell r="F265" t="str">
            <v>Not A &amp; G</v>
          </cell>
        </row>
        <row r="266">
          <cell r="B266">
            <v>804</v>
          </cell>
          <cell r="F266" t="str">
            <v>Not A &amp; G</v>
          </cell>
        </row>
        <row r="267">
          <cell r="B267">
            <v>805</v>
          </cell>
          <cell r="F267" t="str">
            <v>Not A &amp; G</v>
          </cell>
        </row>
        <row r="268">
          <cell r="B268">
            <v>808</v>
          </cell>
          <cell r="F268" t="str">
            <v>Not A &amp; G</v>
          </cell>
        </row>
        <row r="269">
          <cell r="B269">
            <v>811</v>
          </cell>
          <cell r="C269" t="str">
            <v xml:space="preserve">CUSTOMER SERVICE (R51000)            </v>
          </cell>
          <cell r="D269" t="str">
            <v>Operations</v>
          </cell>
          <cell r="E269" t="str">
            <v>CUST. SVC. RES. BILL &amp; PAYMENT</v>
          </cell>
          <cell r="F269" t="str">
            <v>A &amp; G</v>
          </cell>
        </row>
        <row r="270">
          <cell r="B270">
            <v>812</v>
          </cell>
          <cell r="F270" t="str">
            <v>Not A &amp; G</v>
          </cell>
        </row>
        <row r="271">
          <cell r="B271">
            <v>814</v>
          </cell>
          <cell r="F271" t="str">
            <v>Not A &amp; G</v>
          </cell>
        </row>
        <row r="272">
          <cell r="B272">
            <v>815</v>
          </cell>
          <cell r="F272" t="str">
            <v>Not A &amp; G</v>
          </cell>
        </row>
        <row r="273">
          <cell r="B273">
            <v>816</v>
          </cell>
          <cell r="C273" t="str">
            <v xml:space="preserve">DISTRIBUTION (R53000)                </v>
          </cell>
          <cell r="D273" t="str">
            <v>Operations</v>
          </cell>
          <cell r="E273" t="str">
            <v>OPERATIONAL EXCELLENCE</v>
          </cell>
          <cell r="F273" t="str">
            <v>A &amp; G</v>
          </cell>
        </row>
        <row r="274">
          <cell r="B274">
            <v>817</v>
          </cell>
          <cell r="F274" t="str">
            <v>Not A &amp; G</v>
          </cell>
        </row>
        <row r="275">
          <cell r="B275">
            <v>819</v>
          </cell>
          <cell r="F275" t="str">
            <v>Not A &amp; G</v>
          </cell>
        </row>
        <row r="276">
          <cell r="B276">
            <v>825</v>
          </cell>
          <cell r="F276" t="str">
            <v>Not A &amp; G</v>
          </cell>
        </row>
        <row r="277">
          <cell r="B277">
            <v>826</v>
          </cell>
          <cell r="F277" t="str">
            <v>Not A &amp; G</v>
          </cell>
        </row>
        <row r="278">
          <cell r="B278">
            <v>827</v>
          </cell>
          <cell r="F278" t="str">
            <v>Not A &amp; G</v>
          </cell>
        </row>
        <row r="279">
          <cell r="B279">
            <v>828</v>
          </cell>
          <cell r="F279" t="str">
            <v>Not A &amp; G</v>
          </cell>
        </row>
        <row r="280">
          <cell r="B280">
            <v>830</v>
          </cell>
          <cell r="F280" t="str">
            <v>Not A &amp; G</v>
          </cell>
        </row>
        <row r="281">
          <cell r="B281">
            <v>833</v>
          </cell>
          <cell r="F281" t="str">
            <v>Not A &amp; G</v>
          </cell>
        </row>
        <row r="282">
          <cell r="B282">
            <v>835</v>
          </cell>
          <cell r="F282" t="str">
            <v>Not A &amp; G</v>
          </cell>
        </row>
        <row r="283">
          <cell r="B283">
            <v>842</v>
          </cell>
          <cell r="F283" t="str">
            <v>Not A &amp; G</v>
          </cell>
        </row>
        <row r="284">
          <cell r="B284">
            <v>843</v>
          </cell>
          <cell r="F284" t="str">
            <v>Not A &amp; G</v>
          </cell>
        </row>
        <row r="285">
          <cell r="B285">
            <v>850</v>
          </cell>
          <cell r="F285" t="str">
            <v>Not A &amp; G</v>
          </cell>
        </row>
        <row r="286">
          <cell r="B286">
            <v>854</v>
          </cell>
          <cell r="F286" t="str">
            <v>Not A &amp; G</v>
          </cell>
        </row>
        <row r="287">
          <cell r="B287">
            <v>855</v>
          </cell>
          <cell r="F287" t="str">
            <v>Not A &amp; G</v>
          </cell>
        </row>
        <row r="288">
          <cell r="B288">
            <v>864</v>
          </cell>
          <cell r="F288" t="str">
            <v>Not A &amp; G</v>
          </cell>
        </row>
        <row r="289">
          <cell r="B289">
            <v>870</v>
          </cell>
          <cell r="F289" t="str">
            <v>Not A &amp; G</v>
          </cell>
        </row>
        <row r="290">
          <cell r="B290">
            <v>873</v>
          </cell>
          <cell r="C290" t="str">
            <v xml:space="preserve">DISTRIBUTION (R53000)                </v>
          </cell>
          <cell r="D290" t="str">
            <v>Operations</v>
          </cell>
          <cell r="E290" t="str">
            <v>PS SUPPORT SERVICES ADMIN</v>
          </cell>
          <cell r="F290" t="str">
            <v>A &amp; G</v>
          </cell>
        </row>
        <row r="291">
          <cell r="B291">
            <v>874</v>
          </cell>
          <cell r="F291" t="str">
            <v>Not A &amp; G</v>
          </cell>
        </row>
        <row r="292">
          <cell r="B292">
            <v>875</v>
          </cell>
          <cell r="F292" t="str">
            <v>Not A &amp; G</v>
          </cell>
        </row>
        <row r="293">
          <cell r="B293">
            <v>876</v>
          </cell>
          <cell r="F293" t="str">
            <v>Not A &amp; G</v>
          </cell>
        </row>
        <row r="294">
          <cell r="B294">
            <v>879</v>
          </cell>
          <cell r="F294" t="str">
            <v>Not A &amp; G</v>
          </cell>
        </row>
        <row r="295">
          <cell r="B295">
            <v>880</v>
          </cell>
          <cell r="F295" t="str">
            <v>Not A &amp; G</v>
          </cell>
        </row>
        <row r="296">
          <cell r="B296">
            <v>881</v>
          </cell>
          <cell r="F296" t="str">
            <v>Not A &amp; G</v>
          </cell>
        </row>
        <row r="297">
          <cell r="B297">
            <v>882</v>
          </cell>
          <cell r="F297" t="str">
            <v>Not A &amp; G</v>
          </cell>
        </row>
        <row r="298">
          <cell r="B298">
            <v>883</v>
          </cell>
          <cell r="F298" t="str">
            <v>Not A &amp; G</v>
          </cell>
        </row>
        <row r="299">
          <cell r="B299">
            <v>884</v>
          </cell>
          <cell r="F299" t="str">
            <v>Not A &amp; G</v>
          </cell>
        </row>
        <row r="300">
          <cell r="B300">
            <v>888</v>
          </cell>
          <cell r="F300" t="str">
            <v>Not A &amp; G</v>
          </cell>
        </row>
        <row r="301">
          <cell r="B301">
            <v>889</v>
          </cell>
          <cell r="F301" t="str">
            <v>Not A &amp; G</v>
          </cell>
        </row>
        <row r="302">
          <cell r="B302">
            <v>894</v>
          </cell>
          <cell r="F302" t="str">
            <v>Not A &amp; G</v>
          </cell>
        </row>
        <row r="303">
          <cell r="B303">
            <v>897</v>
          </cell>
          <cell r="F303" t="str">
            <v>Not A &amp; G</v>
          </cell>
        </row>
        <row r="304">
          <cell r="B304">
            <v>898</v>
          </cell>
          <cell r="F304" t="str">
            <v>Not A &amp; G</v>
          </cell>
        </row>
        <row r="305">
          <cell r="B305">
            <v>900</v>
          </cell>
          <cell r="C305" t="str">
            <v xml:space="preserve">POWER GENERATION (R56000)            </v>
          </cell>
          <cell r="D305" t="str">
            <v>Operations</v>
          </cell>
          <cell r="E305" t="str">
            <v>PGBU MANAGEMENT</v>
          </cell>
          <cell r="F305" t="str">
            <v>A &amp; G</v>
          </cell>
        </row>
        <row r="306">
          <cell r="B306">
            <v>901</v>
          </cell>
          <cell r="F306" t="str">
            <v>Not A &amp; G</v>
          </cell>
        </row>
        <row r="307">
          <cell r="B307">
            <v>904</v>
          </cell>
          <cell r="F307" t="str">
            <v>Not A &amp; G</v>
          </cell>
        </row>
        <row r="308">
          <cell r="B308">
            <v>905</v>
          </cell>
          <cell r="F308" t="str">
            <v>Not A &amp; G</v>
          </cell>
        </row>
        <row r="309">
          <cell r="B309">
            <v>907</v>
          </cell>
          <cell r="F309" t="str">
            <v>Not A &amp; G</v>
          </cell>
        </row>
        <row r="310">
          <cell r="B310">
            <v>908</v>
          </cell>
          <cell r="F310" t="str">
            <v>Not A &amp; G</v>
          </cell>
        </row>
        <row r="311">
          <cell r="B311">
            <v>911</v>
          </cell>
          <cell r="F311" t="str">
            <v>Not A &amp; G</v>
          </cell>
        </row>
        <row r="312">
          <cell r="B312">
            <v>913</v>
          </cell>
          <cell r="F312" t="str">
            <v>Not A &amp; G</v>
          </cell>
        </row>
        <row r="313">
          <cell r="B313">
            <v>914</v>
          </cell>
          <cell r="F313" t="str">
            <v>Not A &amp; G</v>
          </cell>
        </row>
        <row r="314">
          <cell r="B314">
            <v>916</v>
          </cell>
          <cell r="F314" t="str">
            <v>Not A &amp; G</v>
          </cell>
        </row>
        <row r="315">
          <cell r="B315">
            <v>917</v>
          </cell>
          <cell r="F315" t="str">
            <v>Not A &amp; G</v>
          </cell>
        </row>
        <row r="316">
          <cell r="B316">
            <v>918</v>
          </cell>
          <cell r="F316" t="str">
            <v>Not A &amp; G</v>
          </cell>
        </row>
        <row r="317">
          <cell r="B317">
            <v>920</v>
          </cell>
          <cell r="F317" t="str">
            <v>Not A &amp; G</v>
          </cell>
        </row>
        <row r="318">
          <cell r="B318">
            <v>923</v>
          </cell>
          <cell r="F318" t="str">
            <v>Not A &amp; G</v>
          </cell>
        </row>
        <row r="319">
          <cell r="B319">
            <v>924</v>
          </cell>
          <cell r="F319" t="str">
            <v>Not A &amp; G</v>
          </cell>
        </row>
        <row r="320">
          <cell r="B320">
            <v>926</v>
          </cell>
          <cell r="F320" t="str">
            <v>Not A &amp; G</v>
          </cell>
        </row>
        <row r="321">
          <cell r="B321">
            <v>928</v>
          </cell>
          <cell r="F321" t="str">
            <v>Not A &amp; G</v>
          </cell>
        </row>
        <row r="322">
          <cell r="B322">
            <v>929</v>
          </cell>
          <cell r="F322" t="str">
            <v>Not A &amp; G</v>
          </cell>
        </row>
        <row r="323">
          <cell r="B323">
            <v>933</v>
          </cell>
          <cell r="F323" t="str">
            <v>Not A &amp; G</v>
          </cell>
        </row>
        <row r="324">
          <cell r="B324">
            <v>944</v>
          </cell>
          <cell r="F324" t="str">
            <v>Not A &amp; G</v>
          </cell>
        </row>
        <row r="325">
          <cell r="B325">
            <v>945</v>
          </cell>
          <cell r="F325" t="str">
            <v>Not A &amp; G</v>
          </cell>
        </row>
        <row r="326">
          <cell r="B326">
            <v>947</v>
          </cell>
          <cell r="F326" t="str">
            <v>Not A &amp; G</v>
          </cell>
        </row>
        <row r="327">
          <cell r="B327">
            <v>951</v>
          </cell>
          <cell r="C327" t="str">
            <v xml:space="preserve">NUCLEAR (R31000)                     </v>
          </cell>
          <cell r="D327" t="str">
            <v>Operations</v>
          </cell>
          <cell r="E327" t="str">
            <v>NUCLEAR BUSINESS SERVICES</v>
          </cell>
          <cell r="F327" t="str">
            <v>A &amp; G</v>
          </cell>
        </row>
        <row r="328">
          <cell r="B328">
            <v>955</v>
          </cell>
          <cell r="C328" t="str">
            <v xml:space="preserve">POWER DELIVERY (R55000)              </v>
          </cell>
          <cell r="D328" t="str">
            <v>Operations</v>
          </cell>
          <cell r="E328" t="str">
            <v>TRANSMISSION OPERATIONS &amp; PLANNING</v>
          </cell>
          <cell r="F328" t="str">
            <v>A &amp; G</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P1994 Rev Est 9 2004"/>
      <sheetName val="WPP1994 PTC JE "/>
      <sheetName val="WPP Insurance Exp JE"/>
    </sheetNames>
    <sheetDataSet>
      <sheetData sheetId="0" refreshError="1"/>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RCNLD"/>
      <sheetName val="Inc_Stmt"/>
      <sheetName val="Cash Flows 20"/>
      <sheetName val="MACRS Dep."/>
      <sheetName val="Apportionment"/>
    </sheetNames>
    <sheetDataSet>
      <sheetData sheetId="0">
        <row r="13">
          <cell r="J13">
            <v>0.36070000000000002</v>
          </cell>
        </row>
      </sheetData>
      <sheetData sheetId="1" refreshError="1"/>
      <sheetData sheetId="2" refreshError="1"/>
      <sheetData sheetId="3">
        <row r="92">
          <cell r="B92">
            <v>0.05</v>
          </cell>
        </row>
        <row r="93">
          <cell r="B93">
            <v>0.28000000000000003</v>
          </cell>
        </row>
        <row r="94">
          <cell r="B94">
            <v>0.03</v>
          </cell>
        </row>
      </sheetData>
      <sheetData sheetId="4" refreshError="1"/>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Results"/>
      <sheetName val="Income Statement"/>
      <sheetName val="Cash Flow"/>
      <sheetName val="Expenses"/>
      <sheetName val="Depreciation"/>
      <sheetName val="Debt"/>
      <sheetName val="Taxes"/>
      <sheetName val="Balance Sheet"/>
      <sheetName val="Reserves"/>
      <sheetName val="Residual Value"/>
      <sheetName val="EPC"/>
      <sheetName val="IDC"/>
      <sheetName val="O &amp; M Budget 1 X 1"/>
      <sheetName val="Unidentified Inputs"/>
      <sheetName val="list"/>
      <sheetName val="Vendor Categories"/>
      <sheetName val="Cost Seg &amp; Tax Categories"/>
      <sheetName val="dropdown"/>
      <sheetName val="Assumptions"/>
      <sheetName val="PopCache"/>
      <sheetName val="MFM 1x1 GTCC 031105"/>
      <sheetName val="Sh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Selections"/>
      <sheetName val="Project Information"/>
      <sheetName val="Inputs"/>
      <sheetName val="4. NTM Forecast"/>
      <sheetName val="Sheet1"/>
      <sheetName val="Sheet2"/>
      <sheetName val="Pivot 02.28.19"/>
      <sheetName val="Pivot 03.31.2019"/>
      <sheetName val="Pivot 04.30.2019"/>
      <sheetName val=" Lead 05.31.2019"/>
      <sheetName val="CashStatement 02.28.19"/>
      <sheetName val="CashStatement 03.31.2019"/>
      <sheetName val="CashStatement 04.30.19"/>
      <sheetName val="CashStatement 05.31.2019"/>
      <sheetName val="Sheet3"/>
      <sheetName val="CashStatement 06.30.2019"/>
      <sheetName val="2 - Input"/>
      <sheetName val="Project Finance"/>
      <sheetName val="MetData_CC"/>
      <sheetName val="DataIn_CC"/>
      <sheetName val="Equity Detail"/>
      <sheetName val="8.27 Property"/>
      <sheetName val="12.31 Property"/>
      <sheetName val="Holding cost"/>
    </sheetNames>
    <sheetDataSet>
      <sheetData sheetId="0"/>
      <sheetData sheetId="1" refreshError="1"/>
      <sheetData sheetId="2"/>
      <sheetData sheetId="3" refreshError="1"/>
      <sheetData sheetId="4">
        <row r="5">
          <cell r="F5">
            <v>12</v>
          </cell>
        </row>
      </sheetData>
      <sheetData sheetId="5">
        <row r="5">
          <cell r="F5">
            <v>12</v>
          </cell>
        </row>
      </sheetData>
      <sheetData sheetId="6">
        <row r="5">
          <cell r="F5">
            <v>12</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 sheetId="7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eturns"/>
      <sheetName val="Financials"/>
      <sheetName val="Detail"/>
      <sheetName val="Debt"/>
      <sheetName val="DepnTaxes"/>
      <sheetName val="Reserves"/>
      <sheetName val="EPC"/>
      <sheetName val="IDC"/>
      <sheetName val="Major Maintenance"/>
      <sheetName val="O &amp; M Budget 2 x 0"/>
      <sheetName val="CTG Performanc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Notes"/>
      <sheetName val="Five-Year Projection As Is"/>
      <sheetName val="Five-Year Projection Altered"/>
      <sheetName val="Five-Year Projection St. Regis"/>
      <sheetName val="Assumptions"/>
      <sheetName val="Valuation"/>
      <sheetName val="Returns - As Is"/>
      <sheetName val="Returns - South Redeveloped"/>
      <sheetName val="Variance Summary"/>
      <sheetName val="PROJECT PROFORMA"/>
      <sheetName val="License Fee Calc"/>
      <sheetName val="HOT Economics"/>
      <sheetName val="Capital Budget 2003 (C-03)"/>
      <sheetName val="Hotel Description"/>
      <sheetName val="Returns Analysis Bal Harbour OP"/>
    </sheetNames>
    <sheetDataSet>
      <sheetData sheetId="0" refreshError="1"/>
      <sheetData sheetId="1" refreshError="1"/>
      <sheetData sheetId="2" refreshError="1"/>
      <sheetData sheetId="3" refreshError="1"/>
      <sheetData sheetId="4" refreshError="1">
        <row r="3">
          <cell r="I3">
            <v>37987</v>
          </cell>
        </row>
        <row r="4">
          <cell r="I4">
            <v>38353</v>
          </cell>
        </row>
        <row r="14">
          <cell r="D14">
            <v>85000</v>
          </cell>
        </row>
        <row r="18">
          <cell r="D18">
            <v>15000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udget Rec"/>
      <sheetName val="Cash Flow"/>
      <sheetName val="CF Summary"/>
      <sheetName val="DCF"/>
      <sheetName val="Amort"/>
      <sheetName val="CF Debt Summary"/>
      <sheetName val="Mk-to-Mkt"/>
      <sheetName val="Check List"/>
      <sheetName val="CF Summary (2)"/>
      <sheetName val="Financing"/>
      <sheetName val="Graphs"/>
      <sheetName val="Tenant Profile"/>
      <sheetName val="Assumptions"/>
      <sheetName val="Schedule A - REIT III"/>
      <sheetName val="163(j)"/>
      <sheetName val="#REF"/>
      <sheetName val="REFORECAST 10%"/>
      <sheetName val="REFORECAST 20%"/>
      <sheetName val="Reforecast 2003 Sales"/>
      <sheetName val="(A2) Income Stmt "/>
      <sheetName val="Cash Adj"/>
      <sheetName val="Prop by Prop CF Adj"/>
      <sheetName val="Data- NOI"/>
      <sheetName val="AssetInputs"/>
      <sheetName val="Controls"/>
      <sheetName val="Sismet Consolidated (VM)"/>
      <sheetName val="Capital allocation"/>
      <sheetName val="DYN call"/>
      <sheetName val="overfunded phoenix"/>
      <sheetName val="Merged Capital Call"/>
      <sheetName val="Promote Control"/>
    </sheetNames>
    <sheetDataSet>
      <sheetData sheetId="0">
        <row r="14">
          <cell r="A14" t="str">
            <v>LineItem</v>
          </cell>
        </row>
      </sheetData>
      <sheetData sheetId="1" refreshError="1"/>
      <sheetData sheetId="2">
        <row r="14">
          <cell r="A14" t="str">
            <v>LineItem</v>
          </cell>
          <cell r="B14" t="str">
            <v>AcctCode</v>
          </cell>
          <cell r="C14">
            <v>1</v>
          </cell>
          <cell r="D14">
            <v>2</v>
          </cell>
          <cell r="E14">
            <v>3</v>
          </cell>
          <cell r="F14">
            <v>4</v>
          </cell>
          <cell r="G14">
            <v>5</v>
          </cell>
          <cell r="H14">
            <v>6</v>
          </cell>
          <cell r="I14">
            <v>7</v>
          </cell>
          <cell r="J14">
            <v>8</v>
          </cell>
          <cell r="K14">
            <v>9</v>
          </cell>
          <cell r="L14">
            <v>10</v>
          </cell>
          <cell r="M14">
            <v>11</v>
          </cell>
          <cell r="N14">
            <v>12</v>
          </cell>
          <cell r="O14">
            <v>13</v>
          </cell>
          <cell r="P14">
            <v>14</v>
          </cell>
          <cell r="Q14">
            <v>15</v>
          </cell>
          <cell r="R14">
            <v>16</v>
          </cell>
          <cell r="S14">
            <v>17</v>
          </cell>
          <cell r="T14">
            <v>18</v>
          </cell>
          <cell r="U14">
            <v>19</v>
          </cell>
          <cell r="V14">
            <v>20</v>
          </cell>
          <cell r="W14">
            <v>21</v>
          </cell>
        </row>
        <row r="15">
          <cell r="A15" t="str">
            <v xml:space="preserve">                                                                                                                       1625 Sismet Road                                                                                                                        </v>
          </cell>
          <cell r="B15">
            <v>0</v>
          </cell>
          <cell r="C15">
            <v>0</v>
          </cell>
          <cell r="D15">
            <v>0</v>
          </cell>
          <cell r="E15">
            <v>0</v>
          </cell>
          <cell r="F15">
            <v>0</v>
          </cell>
          <cell r="G15">
            <v>0</v>
          </cell>
          <cell r="H15">
            <v>0</v>
          </cell>
          <cell r="I15">
            <v>0</v>
          </cell>
        </row>
        <row r="16">
          <cell r="A16" t="str">
            <v xml:space="preserve">                                                                                                                       1625 Sismet Road                                                                                                                        </v>
          </cell>
          <cell r="B16">
            <v>0</v>
          </cell>
          <cell r="C16">
            <v>0</v>
          </cell>
          <cell r="D16">
            <v>0</v>
          </cell>
          <cell r="E16">
            <v>0</v>
          </cell>
          <cell r="F16">
            <v>0</v>
          </cell>
          <cell r="G16">
            <v>0</v>
          </cell>
          <cell r="H16">
            <v>0</v>
          </cell>
          <cell r="I16">
            <v>0</v>
          </cell>
        </row>
        <row r="17">
          <cell r="A17" t="str">
            <v xml:space="preserve">                                                                                                                        Missisauga</v>
          </cell>
          <cell r="B17" t="str">
            <v xml:space="preserve"> ON                                                                                                                           </v>
          </cell>
          <cell r="C17">
            <v>0</v>
          </cell>
          <cell r="D17">
            <v>0</v>
          </cell>
          <cell r="E17">
            <v>0</v>
          </cell>
          <cell r="F17">
            <v>0</v>
          </cell>
          <cell r="G17">
            <v>0</v>
          </cell>
          <cell r="H17">
            <v>0</v>
          </cell>
          <cell r="I17">
            <v>0</v>
          </cell>
        </row>
        <row r="18">
          <cell r="A18" t="str">
            <v xml:space="preserve">                                                                                                               SCHEDULE OF PROSPECTIVE CASH FLOW</v>
          </cell>
          <cell r="B18">
            <v>0</v>
          </cell>
          <cell r="C18">
            <v>0</v>
          </cell>
          <cell r="D18">
            <v>0</v>
          </cell>
          <cell r="E18">
            <v>0</v>
          </cell>
          <cell r="F18">
            <v>0</v>
          </cell>
          <cell r="G18">
            <v>0</v>
          </cell>
          <cell r="H18">
            <v>0</v>
          </cell>
          <cell r="I18">
            <v>0</v>
          </cell>
        </row>
        <row r="19">
          <cell r="A19" t="str">
            <v xml:space="preserve">                                                                                                  In Inflated Dollars for the Fiscal Year Beginning 3/1/2002</v>
          </cell>
          <cell r="B19">
            <v>0</v>
          </cell>
          <cell r="C19">
            <v>0</v>
          </cell>
          <cell r="D19">
            <v>0</v>
          </cell>
          <cell r="E19">
            <v>0</v>
          </cell>
          <cell r="F19">
            <v>0</v>
          </cell>
          <cell r="G19">
            <v>0</v>
          </cell>
          <cell r="H19">
            <v>0</v>
          </cell>
          <cell r="I19">
            <v>0</v>
          </cell>
        </row>
        <row r="20">
          <cell r="A20">
            <v>0</v>
          </cell>
          <cell r="B20">
            <v>0</v>
          </cell>
          <cell r="C20">
            <v>0</v>
          </cell>
          <cell r="D20">
            <v>0</v>
          </cell>
          <cell r="E20">
            <v>0</v>
          </cell>
          <cell r="F20">
            <v>0</v>
          </cell>
          <cell r="G20">
            <v>0</v>
          </cell>
          <cell r="H20">
            <v>0</v>
          </cell>
          <cell r="I20">
            <v>0</v>
          </cell>
        </row>
        <row r="21">
          <cell r="A21" t="str">
            <v>There is no representation that the numbers set out herein</v>
          </cell>
          <cell r="B21" t="str">
            <v xml:space="preserve"> accurately state what is in the leases.  </v>
          </cell>
          <cell r="C21">
            <v>0</v>
          </cell>
          <cell r="D21">
            <v>0</v>
          </cell>
          <cell r="E21">
            <v>0</v>
          </cell>
          <cell r="F21">
            <v>0</v>
          </cell>
          <cell r="G21">
            <v>0</v>
          </cell>
          <cell r="H21">
            <v>0</v>
          </cell>
          <cell r="I21">
            <v>0</v>
          </cell>
        </row>
        <row r="22">
          <cell r="A22" t="str">
            <v xml:space="preserve">This document is the starting point for the development of a discounted cash flow analysis.          </v>
          </cell>
          <cell r="B22">
            <v>0</v>
          </cell>
          <cell r="C22">
            <v>0</v>
          </cell>
          <cell r="D22">
            <v>0</v>
          </cell>
          <cell r="E22">
            <v>0</v>
          </cell>
          <cell r="F22">
            <v>0</v>
          </cell>
          <cell r="G22">
            <v>0</v>
          </cell>
          <cell r="H22">
            <v>0</v>
          </cell>
          <cell r="I22">
            <v>0</v>
          </cell>
        </row>
        <row r="23">
          <cell r="A23" t="str">
            <v xml:space="preserve">The next step is for knowledgeable professionals to compare the entries for existing tenants         </v>
          </cell>
          <cell r="B23">
            <v>0</v>
          </cell>
          <cell r="C23">
            <v>0</v>
          </cell>
          <cell r="D23">
            <v>0</v>
          </cell>
          <cell r="E23">
            <v>0</v>
          </cell>
          <cell r="F23">
            <v>0</v>
          </cell>
          <cell r="G23">
            <v>0</v>
          </cell>
          <cell r="H23">
            <v>0</v>
          </cell>
          <cell r="I23">
            <v>0</v>
          </cell>
        </row>
        <row r="24">
          <cell r="A24" t="str">
            <v>with the information in their leases and make adjustments to the entries</v>
          </cell>
          <cell r="B24" t="str">
            <v xml:space="preserve"> if necessary</v>
          </cell>
          <cell r="C24" t="str">
            <v xml:space="preserve">              </v>
          </cell>
          <cell r="D24">
            <v>0</v>
          </cell>
          <cell r="E24">
            <v>0</v>
          </cell>
          <cell r="F24">
            <v>0</v>
          </cell>
          <cell r="G24">
            <v>0</v>
          </cell>
          <cell r="H24">
            <v>0</v>
          </cell>
          <cell r="I24">
            <v>0</v>
          </cell>
        </row>
        <row r="25">
          <cell r="A25" t="str">
            <v xml:space="preserve">so that they correspond with the leases.                                                             </v>
          </cell>
          <cell r="B25">
            <v>0</v>
          </cell>
          <cell r="C25">
            <v>0</v>
          </cell>
          <cell r="D25">
            <v>0</v>
          </cell>
          <cell r="E25">
            <v>0</v>
          </cell>
          <cell r="F25">
            <v>0</v>
          </cell>
          <cell r="G25">
            <v>0</v>
          </cell>
          <cell r="H25">
            <v>0</v>
          </cell>
          <cell r="I25">
            <v>0</v>
          </cell>
        </row>
        <row r="26">
          <cell r="A26" t="str">
            <v xml:space="preserve">                                                                                                     </v>
          </cell>
          <cell r="B26">
            <v>0</v>
          </cell>
          <cell r="C26">
            <v>0</v>
          </cell>
          <cell r="D26">
            <v>0</v>
          </cell>
          <cell r="E26">
            <v>0</v>
          </cell>
          <cell r="F26">
            <v>0</v>
          </cell>
          <cell r="G26">
            <v>0</v>
          </cell>
          <cell r="H26">
            <v>0</v>
          </cell>
          <cell r="I26">
            <v>0</v>
          </cell>
        </row>
        <row r="27">
          <cell r="A27" t="str">
            <v xml:space="preserve">                                </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row>
        <row r="28">
          <cell r="A28">
            <v>1625</v>
          </cell>
          <cell r="B28" t="str">
            <v xml:space="preserve">            </v>
          </cell>
          <cell r="C28" t="str">
            <v xml:space="preserve">    Year  1 </v>
          </cell>
          <cell r="D28" t="str">
            <v xml:space="preserve">    Year  2 </v>
          </cell>
          <cell r="E28" t="str">
            <v xml:space="preserve">    Year  3 </v>
          </cell>
          <cell r="F28" t="str">
            <v xml:space="preserve">    Year  4 </v>
          </cell>
          <cell r="G28" t="str">
            <v xml:space="preserve">    Year  5 </v>
          </cell>
          <cell r="H28" t="str">
            <v xml:space="preserve">    Year  6 </v>
          </cell>
          <cell r="I28" t="str">
            <v xml:space="preserve">    Year  7</v>
          </cell>
        </row>
        <row r="29">
          <cell r="A29" t="str">
            <v xml:space="preserve">For the Years Ending            </v>
          </cell>
          <cell r="B29" t="str">
            <v xml:space="preserve">   Acct Code</v>
          </cell>
          <cell r="C29" t="str">
            <v xml:space="preserve">   Feb-2003 </v>
          </cell>
          <cell r="D29" t="str">
            <v xml:space="preserve">   Feb-2004 </v>
          </cell>
          <cell r="E29" t="str">
            <v xml:space="preserve">   Feb-2005 </v>
          </cell>
          <cell r="F29" t="str">
            <v xml:space="preserve">   Feb-2006 </v>
          </cell>
          <cell r="G29" t="str">
            <v xml:space="preserve">   Feb-2007 </v>
          </cell>
          <cell r="H29" t="str">
            <v xml:space="preserve">   Feb-2008 </v>
          </cell>
          <cell r="I29" t="str">
            <v xml:space="preserve">   Feb-2009</v>
          </cell>
        </row>
        <row r="30">
          <cell r="A30" t="str">
            <v xml:space="preserve">                                </v>
          </cell>
          <cell r="B30" t="str">
            <v>____________</v>
          </cell>
          <cell r="C30" t="str">
            <v xml:space="preserve"> __________ </v>
          </cell>
          <cell r="D30" t="str">
            <v xml:space="preserve"> __________ </v>
          </cell>
          <cell r="E30" t="str">
            <v xml:space="preserve"> __________ </v>
          </cell>
          <cell r="F30" t="str">
            <v xml:space="preserve"> __________ </v>
          </cell>
          <cell r="G30" t="str">
            <v xml:space="preserve"> __________ </v>
          </cell>
          <cell r="H30" t="str">
            <v xml:space="preserve"> __________ </v>
          </cell>
          <cell r="I30" t="str">
            <v xml:space="preserve"> __________</v>
          </cell>
        </row>
        <row r="31">
          <cell r="A31" t="str">
            <v xml:space="preserve">POTENTIAL GROSS REVENUE                     </v>
          </cell>
          <cell r="B31">
            <v>0</v>
          </cell>
          <cell r="C31">
            <v>0</v>
          </cell>
          <cell r="D31">
            <v>0</v>
          </cell>
          <cell r="E31">
            <v>0</v>
          </cell>
          <cell r="F31">
            <v>0</v>
          </cell>
          <cell r="G31">
            <v>0</v>
          </cell>
          <cell r="H31">
            <v>0</v>
          </cell>
          <cell r="I31">
            <v>0</v>
          </cell>
        </row>
        <row r="32">
          <cell r="A32" t="str">
            <v xml:space="preserve">Base Rental Revenue             </v>
          </cell>
          <cell r="B32" t="str">
            <v xml:space="preserve">                </v>
          </cell>
          <cell r="C32">
            <v>247539</v>
          </cell>
          <cell r="D32">
            <v>256944</v>
          </cell>
          <cell r="E32">
            <v>257618</v>
          </cell>
          <cell r="F32">
            <v>258429</v>
          </cell>
          <cell r="G32">
            <v>235626</v>
          </cell>
          <cell r="H32">
            <v>233554</v>
          </cell>
          <cell r="I32">
            <v>233550</v>
          </cell>
        </row>
        <row r="33">
          <cell r="A33" t="str">
            <v xml:space="preserve">Absorption &amp; Turnover Vacancy   </v>
          </cell>
          <cell r="B33" t="str">
            <v xml:space="preserve">                  </v>
          </cell>
          <cell r="C33">
            <v>-5859</v>
          </cell>
          <cell r="D33">
            <v>-8218</v>
          </cell>
          <cell r="E33">
            <v>-3355</v>
          </cell>
          <cell r="F33">
            <v>0</v>
          </cell>
          <cell r="G33">
            <v>-2360</v>
          </cell>
          <cell r="H33">
            <v>-5859</v>
          </cell>
          <cell r="I33">
            <v>-7890</v>
          </cell>
        </row>
        <row r="34">
          <cell r="A34" t="str">
            <v xml:space="preserve">                                </v>
          </cell>
          <cell r="B34" t="str">
            <v xml:space="preserve">            </v>
          </cell>
          <cell r="C34" t="str">
            <v xml:space="preserve"> __________ </v>
          </cell>
          <cell r="D34" t="str">
            <v xml:space="preserve"> __________ </v>
          </cell>
          <cell r="E34" t="str">
            <v xml:space="preserve"> __________ </v>
          </cell>
          <cell r="F34" t="str">
            <v xml:space="preserve"> __________ </v>
          </cell>
          <cell r="G34" t="str">
            <v xml:space="preserve"> __________ </v>
          </cell>
          <cell r="H34" t="str">
            <v xml:space="preserve"> __________ </v>
          </cell>
          <cell r="I34" t="str">
            <v xml:space="preserve"> __________</v>
          </cell>
        </row>
        <row r="35">
          <cell r="A35" t="str">
            <v xml:space="preserve">Scheduled Base Rental Revenue   </v>
          </cell>
          <cell r="B35" t="str">
            <v xml:space="preserve">                </v>
          </cell>
          <cell r="C35">
            <v>241680</v>
          </cell>
          <cell r="D35">
            <v>248726</v>
          </cell>
          <cell r="E35">
            <v>254263</v>
          </cell>
          <cell r="F35">
            <v>258429</v>
          </cell>
          <cell r="G35">
            <v>233266</v>
          </cell>
          <cell r="H35">
            <v>227695</v>
          </cell>
          <cell r="I35">
            <v>225660</v>
          </cell>
        </row>
        <row r="36">
          <cell r="A36">
            <v>0</v>
          </cell>
          <cell r="B36">
            <v>0</v>
          </cell>
          <cell r="C36">
            <v>0</v>
          </cell>
          <cell r="D36">
            <v>0</v>
          </cell>
          <cell r="E36">
            <v>0</v>
          </cell>
          <cell r="F36">
            <v>0</v>
          </cell>
          <cell r="G36">
            <v>0</v>
          </cell>
          <cell r="H36">
            <v>0</v>
          </cell>
          <cell r="I36">
            <v>0</v>
          </cell>
        </row>
        <row r="37">
          <cell r="A37" t="str">
            <v xml:space="preserve">Expense Reimbursement Revenue     </v>
          </cell>
          <cell r="B37">
            <v>0</v>
          </cell>
          <cell r="C37">
            <v>0</v>
          </cell>
          <cell r="D37">
            <v>0</v>
          </cell>
          <cell r="E37">
            <v>0</v>
          </cell>
          <cell r="F37">
            <v>0</v>
          </cell>
          <cell r="G37">
            <v>0</v>
          </cell>
          <cell r="H37">
            <v>0</v>
          </cell>
          <cell r="I37">
            <v>0</v>
          </cell>
        </row>
        <row r="38">
          <cell r="A38" t="str">
            <v xml:space="preserve">CAM                             </v>
          </cell>
          <cell r="B38" t="str">
            <v xml:space="preserve">                 </v>
          </cell>
          <cell r="C38">
            <v>54399</v>
          </cell>
          <cell r="D38">
            <v>56516</v>
          </cell>
          <cell r="E38">
            <v>59246</v>
          </cell>
          <cell r="F38">
            <v>61512</v>
          </cell>
          <cell r="G38">
            <v>61100</v>
          </cell>
          <cell r="H38">
            <v>61324</v>
          </cell>
          <cell r="I38">
            <v>62100</v>
          </cell>
        </row>
        <row r="39">
          <cell r="A39" t="str">
            <v xml:space="preserve">Realty Taxes                    </v>
          </cell>
          <cell r="B39" t="str">
            <v xml:space="preserve">                 </v>
          </cell>
          <cell r="C39">
            <v>67664</v>
          </cell>
          <cell r="D39">
            <v>66934</v>
          </cell>
          <cell r="E39">
            <v>69471</v>
          </cell>
          <cell r="F39">
            <v>71892</v>
          </cell>
          <cell r="G39">
            <v>72544</v>
          </cell>
          <cell r="H39">
            <v>72896</v>
          </cell>
          <cell r="I39">
            <v>73768</v>
          </cell>
        </row>
        <row r="40">
          <cell r="A40" t="str">
            <v xml:space="preserve">Management Fee                  </v>
          </cell>
          <cell r="B40" t="str">
            <v xml:space="preserve">                  </v>
          </cell>
          <cell r="C40">
            <v>7888</v>
          </cell>
          <cell r="D40">
            <v>2852</v>
          </cell>
          <cell r="E40">
            <v>1867</v>
          </cell>
          <cell r="F40">
            <v>1771</v>
          </cell>
          <cell r="G40">
            <v>367</v>
          </cell>
          <cell r="H40">
            <v>265</v>
          </cell>
          <cell r="I40">
            <v>270</v>
          </cell>
        </row>
        <row r="41">
          <cell r="A41" t="str">
            <v xml:space="preserve"> Direct Costs                   </v>
          </cell>
          <cell r="B41" t="str">
            <v xml:space="preserve">                  </v>
          </cell>
          <cell r="C41">
            <v>7938</v>
          </cell>
          <cell r="D41">
            <v>9271</v>
          </cell>
          <cell r="E41">
            <v>9935</v>
          </cell>
          <cell r="F41">
            <v>10341</v>
          </cell>
          <cell r="G41">
            <v>10666</v>
          </cell>
          <cell r="H41">
            <v>10731</v>
          </cell>
          <cell r="I41">
            <v>10858</v>
          </cell>
        </row>
        <row r="42">
          <cell r="A42" t="str">
            <v xml:space="preserve">                                </v>
          </cell>
          <cell r="B42" t="str">
            <v xml:space="preserve">            </v>
          </cell>
          <cell r="C42" t="str">
            <v xml:space="preserve"> __________ </v>
          </cell>
          <cell r="D42" t="str">
            <v xml:space="preserve"> __________ </v>
          </cell>
          <cell r="E42" t="str">
            <v xml:space="preserve"> __________ </v>
          </cell>
          <cell r="F42" t="str">
            <v xml:space="preserve"> __________ </v>
          </cell>
          <cell r="G42" t="str">
            <v xml:space="preserve"> __________ </v>
          </cell>
          <cell r="H42" t="str">
            <v xml:space="preserve"> __________ </v>
          </cell>
          <cell r="I42" t="str">
            <v xml:space="preserve"> __________</v>
          </cell>
        </row>
        <row r="43">
          <cell r="A43" t="str">
            <v xml:space="preserve">Total Reimbursement Revenue     </v>
          </cell>
          <cell r="B43" t="str">
            <v xml:space="preserve">                </v>
          </cell>
          <cell r="C43">
            <v>137889</v>
          </cell>
          <cell r="D43">
            <v>135573</v>
          </cell>
          <cell r="E43">
            <v>140519</v>
          </cell>
          <cell r="F43">
            <v>145516</v>
          </cell>
          <cell r="G43">
            <v>144677</v>
          </cell>
          <cell r="H43">
            <v>145216</v>
          </cell>
          <cell r="I43">
            <v>146996</v>
          </cell>
        </row>
        <row r="44">
          <cell r="A44">
            <v>0</v>
          </cell>
          <cell r="B44">
            <v>0</v>
          </cell>
          <cell r="C44">
            <v>0</v>
          </cell>
          <cell r="D44">
            <v>0</v>
          </cell>
          <cell r="E44">
            <v>0</v>
          </cell>
          <cell r="F44">
            <v>0</v>
          </cell>
          <cell r="G44">
            <v>0</v>
          </cell>
          <cell r="H44">
            <v>0</v>
          </cell>
          <cell r="I44">
            <v>0</v>
          </cell>
        </row>
        <row r="45">
          <cell r="A45" t="str">
            <v xml:space="preserve">                                </v>
          </cell>
          <cell r="B45" t="str">
            <v xml:space="preserve">            </v>
          </cell>
          <cell r="C45" t="str">
            <v xml:space="preserve"> __________ </v>
          </cell>
          <cell r="D45" t="str">
            <v xml:space="preserve"> __________ </v>
          </cell>
          <cell r="E45" t="str">
            <v xml:space="preserve"> __________ </v>
          </cell>
          <cell r="F45" t="str">
            <v xml:space="preserve"> __________ </v>
          </cell>
          <cell r="G45" t="str">
            <v xml:space="preserve"> __________ </v>
          </cell>
          <cell r="H45" t="str">
            <v xml:space="preserve"> __________ </v>
          </cell>
          <cell r="I45" t="str">
            <v xml:space="preserve"> __________</v>
          </cell>
        </row>
        <row r="46">
          <cell r="A46" t="str">
            <v xml:space="preserve">TOTAL POTENTIAL GROSS REVENUE   </v>
          </cell>
          <cell r="B46" t="str">
            <v xml:space="preserve">                </v>
          </cell>
          <cell r="C46">
            <v>379569</v>
          </cell>
          <cell r="D46">
            <v>384299</v>
          </cell>
          <cell r="E46">
            <v>394782</v>
          </cell>
          <cell r="F46">
            <v>403945</v>
          </cell>
          <cell r="G46">
            <v>377943</v>
          </cell>
          <cell r="H46">
            <v>372911</v>
          </cell>
          <cell r="I46">
            <v>372656</v>
          </cell>
        </row>
        <row r="47">
          <cell r="A47" t="str">
            <v xml:space="preserve">General Vacancy                 </v>
          </cell>
          <cell r="B47" t="str">
            <v xml:space="preserve">                  </v>
          </cell>
          <cell r="C47">
            <v>-5528</v>
          </cell>
          <cell r="D47">
            <v>-3311</v>
          </cell>
          <cell r="E47">
            <v>-8488</v>
          </cell>
          <cell r="F47">
            <v>-12118</v>
          </cell>
          <cell r="G47">
            <v>-8978</v>
          </cell>
          <cell r="H47">
            <v>-5328</v>
          </cell>
          <cell r="I47">
            <v>-3290</v>
          </cell>
        </row>
        <row r="48">
          <cell r="A48" t="str">
            <v xml:space="preserve">                                </v>
          </cell>
          <cell r="B48" t="str">
            <v xml:space="preserve">            </v>
          </cell>
          <cell r="C48" t="str">
            <v xml:space="preserve"> __________ </v>
          </cell>
          <cell r="D48" t="str">
            <v xml:space="preserve"> __________ </v>
          </cell>
          <cell r="E48" t="str">
            <v xml:space="preserve"> __________ </v>
          </cell>
          <cell r="F48" t="str">
            <v xml:space="preserve"> __________ </v>
          </cell>
          <cell r="G48" t="str">
            <v xml:space="preserve"> __________ </v>
          </cell>
          <cell r="H48" t="str">
            <v xml:space="preserve"> __________ </v>
          </cell>
          <cell r="I48" t="str">
            <v xml:space="preserve"> __________</v>
          </cell>
        </row>
        <row r="49">
          <cell r="A49" t="str">
            <v xml:space="preserve">EFFECTIVE GROSS REVENUE         </v>
          </cell>
          <cell r="B49" t="str">
            <v xml:space="preserve">                </v>
          </cell>
          <cell r="C49">
            <v>374041</v>
          </cell>
          <cell r="D49">
            <v>380988</v>
          </cell>
          <cell r="E49">
            <v>386294</v>
          </cell>
          <cell r="F49">
            <v>391827</v>
          </cell>
          <cell r="G49">
            <v>368965</v>
          </cell>
          <cell r="H49">
            <v>367583</v>
          </cell>
          <cell r="I49">
            <v>369366</v>
          </cell>
        </row>
        <row r="50">
          <cell r="A50" t="str">
            <v xml:space="preserve">                                </v>
          </cell>
          <cell r="B50" t="str">
            <v xml:space="preserve">            </v>
          </cell>
          <cell r="C50" t="str">
            <v xml:space="preserve"> __________ </v>
          </cell>
          <cell r="D50" t="str">
            <v xml:space="preserve"> __________ </v>
          </cell>
          <cell r="E50" t="str">
            <v xml:space="preserve"> __________ </v>
          </cell>
          <cell r="F50" t="str">
            <v xml:space="preserve"> __________ </v>
          </cell>
          <cell r="G50" t="str">
            <v xml:space="preserve"> __________ </v>
          </cell>
          <cell r="H50" t="str">
            <v xml:space="preserve"> __________ </v>
          </cell>
          <cell r="I50" t="str">
            <v xml:space="preserve"> __________</v>
          </cell>
        </row>
        <row r="51">
          <cell r="A51" t="str">
            <v xml:space="preserve">OPERATING EXPENSES                          </v>
          </cell>
          <cell r="B51">
            <v>0</v>
          </cell>
          <cell r="C51">
            <v>0</v>
          </cell>
          <cell r="D51">
            <v>0</v>
          </cell>
          <cell r="E51">
            <v>0</v>
          </cell>
          <cell r="F51">
            <v>0</v>
          </cell>
          <cell r="G51">
            <v>0</v>
          </cell>
          <cell r="H51">
            <v>0</v>
          </cell>
          <cell r="I51">
            <v>0</v>
          </cell>
        </row>
        <row r="52">
          <cell r="A52" t="str">
            <v xml:space="preserve">CAM                             </v>
          </cell>
          <cell r="B52">
            <v>1</v>
          </cell>
          <cell r="C52">
            <v>28642</v>
          </cell>
          <cell r="D52">
            <v>29215</v>
          </cell>
          <cell r="E52">
            <v>29799</v>
          </cell>
          <cell r="F52">
            <v>30395</v>
          </cell>
          <cell r="G52">
            <v>31003</v>
          </cell>
          <cell r="H52">
            <v>31623</v>
          </cell>
          <cell r="I52">
            <v>32255</v>
          </cell>
        </row>
        <row r="53">
          <cell r="A53" t="str">
            <v xml:space="preserve">Realty Taxes                    </v>
          </cell>
          <cell r="B53">
            <v>2</v>
          </cell>
          <cell r="C53">
            <v>67740</v>
          </cell>
          <cell r="D53">
            <v>69095</v>
          </cell>
          <cell r="E53">
            <v>70477</v>
          </cell>
          <cell r="F53">
            <v>71886</v>
          </cell>
          <cell r="G53">
            <v>73324</v>
          </cell>
          <cell r="H53">
            <v>74790</v>
          </cell>
          <cell r="I53">
            <v>76286</v>
          </cell>
        </row>
        <row r="54">
          <cell r="A54" t="str">
            <v xml:space="preserve">Management Fee                  </v>
          </cell>
          <cell r="B54">
            <v>4</v>
          </cell>
          <cell r="C54">
            <v>13184</v>
          </cell>
          <cell r="D54">
            <v>13448</v>
          </cell>
          <cell r="E54">
            <v>13717</v>
          </cell>
          <cell r="F54">
            <v>13991</v>
          </cell>
          <cell r="G54">
            <v>14271</v>
          </cell>
          <cell r="H54">
            <v>14556</v>
          </cell>
          <cell r="I54">
            <v>14848</v>
          </cell>
        </row>
        <row r="55">
          <cell r="A55">
            <v>0</v>
          </cell>
          <cell r="B55">
            <v>0</v>
          </cell>
          <cell r="C55">
            <v>0</v>
          </cell>
          <cell r="D55">
            <v>0</v>
          </cell>
          <cell r="E55">
            <v>0</v>
          </cell>
          <cell r="F55">
            <v>0</v>
          </cell>
          <cell r="G55">
            <v>0</v>
          </cell>
          <cell r="H55">
            <v>0</v>
          </cell>
          <cell r="I55">
            <v>0</v>
          </cell>
        </row>
        <row r="56">
          <cell r="A56" t="str">
            <v xml:space="preserve">Direct Costs                      </v>
          </cell>
          <cell r="B56">
            <v>0</v>
          </cell>
          <cell r="C56">
            <v>0</v>
          </cell>
          <cell r="D56">
            <v>0</v>
          </cell>
          <cell r="E56">
            <v>0</v>
          </cell>
          <cell r="F56">
            <v>0</v>
          </cell>
          <cell r="G56">
            <v>0</v>
          </cell>
          <cell r="H56">
            <v>0</v>
          </cell>
          <cell r="I56">
            <v>0</v>
          </cell>
        </row>
        <row r="57">
          <cell r="A57" t="str">
            <v xml:space="preserve">Direct Hydro                    </v>
          </cell>
          <cell r="B57">
            <v>6</v>
          </cell>
          <cell r="C57">
            <v>4092</v>
          </cell>
          <cell r="D57">
            <v>4174</v>
          </cell>
          <cell r="E57">
            <v>4257</v>
          </cell>
          <cell r="F57">
            <v>4342</v>
          </cell>
          <cell r="G57">
            <v>4429</v>
          </cell>
          <cell r="H57">
            <v>4518</v>
          </cell>
          <cell r="I57">
            <v>4608</v>
          </cell>
        </row>
        <row r="58">
          <cell r="A58" t="str">
            <v xml:space="preserve">Direct Water                    </v>
          </cell>
          <cell r="B58">
            <v>6</v>
          </cell>
          <cell r="C58">
            <v>5910</v>
          </cell>
          <cell r="D58">
            <v>6028</v>
          </cell>
          <cell r="E58">
            <v>6149</v>
          </cell>
          <cell r="F58">
            <v>6272</v>
          </cell>
          <cell r="G58">
            <v>6397</v>
          </cell>
          <cell r="H58">
            <v>6525</v>
          </cell>
          <cell r="I58">
            <v>6656</v>
          </cell>
        </row>
        <row r="59">
          <cell r="A59" t="str">
            <v xml:space="preserve">                                </v>
          </cell>
          <cell r="B59" t="str">
            <v xml:space="preserve">            </v>
          </cell>
          <cell r="C59" t="str">
            <v xml:space="preserve"> __________ </v>
          </cell>
          <cell r="D59" t="str">
            <v xml:space="preserve"> __________ </v>
          </cell>
          <cell r="E59" t="str">
            <v xml:space="preserve"> __________ </v>
          </cell>
          <cell r="F59" t="str">
            <v xml:space="preserve"> __________ </v>
          </cell>
          <cell r="G59" t="str">
            <v xml:space="preserve"> __________ </v>
          </cell>
          <cell r="H59" t="str">
            <v xml:space="preserve"> __________ </v>
          </cell>
          <cell r="I59" t="str">
            <v xml:space="preserve"> __________</v>
          </cell>
        </row>
        <row r="60">
          <cell r="A60" t="str">
            <v xml:space="preserve">Total                           </v>
          </cell>
          <cell r="B60" t="str">
            <v xml:space="preserve">                 </v>
          </cell>
          <cell r="C60">
            <v>10002</v>
          </cell>
          <cell r="D60">
            <v>10202</v>
          </cell>
          <cell r="E60">
            <v>10406</v>
          </cell>
          <cell r="F60">
            <v>10614</v>
          </cell>
          <cell r="G60">
            <v>10826</v>
          </cell>
          <cell r="H60">
            <v>11043</v>
          </cell>
          <cell r="I60">
            <v>11264</v>
          </cell>
        </row>
        <row r="61">
          <cell r="A61">
            <v>0</v>
          </cell>
          <cell r="B61">
            <v>0</v>
          </cell>
          <cell r="C61">
            <v>0</v>
          </cell>
          <cell r="D61">
            <v>0</v>
          </cell>
          <cell r="E61">
            <v>0</v>
          </cell>
          <cell r="F61">
            <v>0</v>
          </cell>
          <cell r="G61">
            <v>0</v>
          </cell>
          <cell r="H61">
            <v>0</v>
          </cell>
          <cell r="I61">
            <v>0</v>
          </cell>
        </row>
        <row r="62">
          <cell r="A62" t="str">
            <v xml:space="preserve"> Structural Reserve             </v>
          </cell>
          <cell r="B62">
            <v>7</v>
          </cell>
          <cell r="C62">
            <v>3740</v>
          </cell>
          <cell r="D62">
            <v>3810</v>
          </cell>
          <cell r="E62">
            <v>3863</v>
          </cell>
          <cell r="F62">
            <v>3918</v>
          </cell>
          <cell r="G62">
            <v>3690</v>
          </cell>
          <cell r="H62">
            <v>3676</v>
          </cell>
          <cell r="I62">
            <v>3694</v>
          </cell>
        </row>
        <row r="63">
          <cell r="A63" t="str">
            <v xml:space="preserve">                                </v>
          </cell>
          <cell r="B63" t="str">
            <v xml:space="preserve">            </v>
          </cell>
          <cell r="C63" t="str">
            <v xml:space="preserve"> __________ </v>
          </cell>
          <cell r="D63" t="str">
            <v xml:space="preserve"> __________ </v>
          </cell>
          <cell r="E63" t="str">
            <v xml:space="preserve"> __________ </v>
          </cell>
          <cell r="F63" t="str">
            <v xml:space="preserve"> __________ </v>
          </cell>
          <cell r="G63" t="str">
            <v xml:space="preserve"> __________ </v>
          </cell>
          <cell r="H63" t="str">
            <v xml:space="preserve"> __________ </v>
          </cell>
          <cell r="I63" t="str">
            <v xml:space="preserve"> __________</v>
          </cell>
        </row>
        <row r="64">
          <cell r="A64" t="str">
            <v xml:space="preserve">TOTAL OPERATING EXPENSES        </v>
          </cell>
          <cell r="B64" t="str">
            <v xml:space="preserve">                </v>
          </cell>
          <cell r="C64">
            <v>123308</v>
          </cell>
          <cell r="D64">
            <v>125770</v>
          </cell>
          <cell r="E64">
            <v>128262</v>
          </cell>
          <cell r="F64">
            <v>130804</v>
          </cell>
          <cell r="G64">
            <v>133114</v>
          </cell>
          <cell r="H64">
            <v>135688</v>
          </cell>
          <cell r="I64">
            <v>138347</v>
          </cell>
        </row>
        <row r="65">
          <cell r="A65" t="str">
            <v xml:space="preserve">                                </v>
          </cell>
          <cell r="B65" t="str">
            <v xml:space="preserve">            </v>
          </cell>
          <cell r="C65" t="str">
            <v xml:space="preserve"> __________ </v>
          </cell>
          <cell r="D65" t="str">
            <v xml:space="preserve"> __________ </v>
          </cell>
          <cell r="E65" t="str">
            <v xml:space="preserve"> __________ </v>
          </cell>
          <cell r="F65" t="str">
            <v xml:space="preserve"> __________ </v>
          </cell>
          <cell r="G65" t="str">
            <v xml:space="preserve"> __________ </v>
          </cell>
          <cell r="H65" t="str">
            <v xml:space="preserve"> __________ </v>
          </cell>
          <cell r="I65" t="str">
            <v xml:space="preserve"> __________</v>
          </cell>
        </row>
        <row r="66">
          <cell r="A66" t="str">
            <v xml:space="preserve">NET OPERATING INCOME            </v>
          </cell>
          <cell r="B66" t="str">
            <v xml:space="preserve">                </v>
          </cell>
          <cell r="C66">
            <v>250733</v>
          </cell>
          <cell r="D66">
            <v>255218</v>
          </cell>
          <cell r="E66">
            <v>258032</v>
          </cell>
          <cell r="F66">
            <v>261023</v>
          </cell>
          <cell r="G66">
            <v>235851</v>
          </cell>
          <cell r="H66">
            <v>231895</v>
          </cell>
          <cell r="I66">
            <v>231019</v>
          </cell>
        </row>
        <row r="67">
          <cell r="A67" t="str">
            <v xml:space="preserve">                                </v>
          </cell>
          <cell r="B67" t="str">
            <v xml:space="preserve">            </v>
          </cell>
          <cell r="C67" t="str">
            <v xml:space="preserve"> __________ </v>
          </cell>
          <cell r="D67" t="str">
            <v xml:space="preserve"> __________ </v>
          </cell>
          <cell r="E67" t="str">
            <v xml:space="preserve"> __________ </v>
          </cell>
          <cell r="F67" t="str">
            <v xml:space="preserve"> __________ </v>
          </cell>
          <cell r="G67" t="str">
            <v xml:space="preserve"> __________ </v>
          </cell>
          <cell r="H67" t="str">
            <v xml:space="preserve"> __________ </v>
          </cell>
          <cell r="I67" t="str">
            <v xml:space="preserve"> __________</v>
          </cell>
        </row>
        <row r="68">
          <cell r="A68" t="str">
            <v xml:space="preserve">LEASING &amp; CAPITAL COSTS           </v>
          </cell>
          <cell r="B68">
            <v>0</v>
          </cell>
          <cell r="C68">
            <v>0</v>
          </cell>
          <cell r="D68">
            <v>0</v>
          </cell>
          <cell r="E68">
            <v>0</v>
          </cell>
          <cell r="F68">
            <v>0</v>
          </cell>
          <cell r="G68">
            <v>0</v>
          </cell>
          <cell r="H68">
            <v>0</v>
          </cell>
          <cell r="I68">
            <v>0</v>
          </cell>
        </row>
        <row r="69">
          <cell r="A69" t="str">
            <v xml:space="preserve">Tenant Improvements             </v>
          </cell>
          <cell r="B69" t="str">
            <v xml:space="preserve">                 </v>
          </cell>
          <cell r="C69">
            <v>10564</v>
          </cell>
          <cell r="D69">
            <v>14380</v>
          </cell>
          <cell r="E69">
            <v>5959</v>
          </cell>
          <cell r="F69">
            <v>0</v>
          </cell>
          <cell r="G69">
            <v>4387</v>
          </cell>
          <cell r="H69">
            <v>10564</v>
          </cell>
          <cell r="I69">
            <v>13749</v>
          </cell>
        </row>
        <row r="70">
          <cell r="A70" t="str">
            <v xml:space="preserve">Leasing Commissions             </v>
          </cell>
          <cell r="B70" t="str">
            <v xml:space="preserve">                  </v>
          </cell>
          <cell r="C70">
            <v>7587</v>
          </cell>
          <cell r="D70">
            <v>10327</v>
          </cell>
          <cell r="E70">
            <v>4280</v>
          </cell>
          <cell r="F70">
            <v>0</v>
          </cell>
          <cell r="G70">
            <v>3150</v>
          </cell>
          <cell r="H70">
            <v>7587</v>
          </cell>
          <cell r="I70">
            <v>9874</v>
          </cell>
        </row>
        <row r="71">
          <cell r="A71" t="str">
            <v xml:space="preserve">                                </v>
          </cell>
          <cell r="B71" t="str">
            <v xml:space="preserve">            </v>
          </cell>
          <cell r="C71" t="str">
            <v xml:space="preserve"> __________ </v>
          </cell>
          <cell r="D71" t="str">
            <v xml:space="preserve"> __________ </v>
          </cell>
          <cell r="E71" t="str">
            <v xml:space="preserve"> __________ </v>
          </cell>
          <cell r="F71" t="str">
            <v xml:space="preserve"> __________ </v>
          </cell>
          <cell r="G71" t="str">
            <v xml:space="preserve"> __________ </v>
          </cell>
          <cell r="H71" t="str">
            <v xml:space="preserve"> __________ </v>
          </cell>
          <cell r="I71" t="str">
            <v xml:space="preserve"> __________</v>
          </cell>
        </row>
        <row r="72">
          <cell r="A72" t="str">
            <v xml:space="preserve">TOTAL LEASING &amp; CAPITAL COSTS   </v>
          </cell>
          <cell r="B72" t="str">
            <v xml:space="preserve">                 </v>
          </cell>
          <cell r="C72">
            <v>18151</v>
          </cell>
          <cell r="D72">
            <v>24707</v>
          </cell>
          <cell r="E72">
            <v>10239</v>
          </cell>
          <cell r="F72">
            <v>0</v>
          </cell>
          <cell r="G72">
            <v>7537</v>
          </cell>
          <cell r="H72">
            <v>18151</v>
          </cell>
          <cell r="I72">
            <v>23623</v>
          </cell>
        </row>
        <row r="73">
          <cell r="A73" t="str">
            <v xml:space="preserve">                                </v>
          </cell>
          <cell r="B73" t="str">
            <v xml:space="preserve">            </v>
          </cell>
          <cell r="C73" t="str">
            <v xml:space="preserve"> __________ </v>
          </cell>
          <cell r="D73" t="str">
            <v xml:space="preserve"> __________ </v>
          </cell>
          <cell r="E73" t="str">
            <v xml:space="preserve"> __________ </v>
          </cell>
          <cell r="F73" t="str">
            <v xml:space="preserve"> __________ </v>
          </cell>
          <cell r="G73" t="str">
            <v xml:space="preserve"> __________ </v>
          </cell>
          <cell r="H73" t="str">
            <v xml:space="preserve"> __________ </v>
          </cell>
          <cell r="I73" t="str">
            <v xml:space="preserve"> __________</v>
          </cell>
        </row>
        <row r="74">
          <cell r="A74" t="str">
            <v xml:space="preserve">CASH FLOW BEFORE DEBT SERVICE   </v>
          </cell>
          <cell r="B74" t="str">
            <v xml:space="preserve">                </v>
          </cell>
          <cell r="C74">
            <v>232582</v>
          </cell>
          <cell r="D74">
            <v>230511</v>
          </cell>
          <cell r="E74">
            <v>247793</v>
          </cell>
          <cell r="F74">
            <v>261023</v>
          </cell>
          <cell r="G74">
            <v>228314</v>
          </cell>
          <cell r="H74">
            <v>213744</v>
          </cell>
          <cell r="I74">
            <v>207396</v>
          </cell>
        </row>
        <row r="75">
          <cell r="A75" t="str">
            <v xml:space="preserve">  &amp; TAXES                       </v>
          </cell>
          <cell r="B75" t="str">
            <v xml:space="preserve">            </v>
          </cell>
          <cell r="C75" t="str">
            <v xml:space="preserve"> ========== </v>
          </cell>
          <cell r="D75" t="str">
            <v xml:space="preserve"> ========== </v>
          </cell>
          <cell r="E75" t="str">
            <v xml:space="preserve"> ========== </v>
          </cell>
          <cell r="F75" t="str">
            <v xml:space="preserve"> ========== </v>
          </cell>
          <cell r="G75" t="str">
            <v xml:space="preserve"> ========== </v>
          </cell>
          <cell r="H75" t="str">
            <v xml:space="preserve"> ========== </v>
          </cell>
          <cell r="I75" t="str">
            <v xml:space="preserve"> ==========</v>
          </cell>
        </row>
        <row r="76">
          <cell r="A76" t="str">
            <v>_x001A_</v>
          </cell>
        </row>
        <row r="77">
          <cell r="A77">
            <v>1635</v>
          </cell>
        </row>
        <row r="78">
          <cell r="A78" t="str">
            <v xml:space="preserve">                                                                                                                   TriStone Properties Inc.                                                                                                                    </v>
          </cell>
          <cell r="B78">
            <v>0</v>
          </cell>
          <cell r="C78">
            <v>0</v>
          </cell>
          <cell r="D78">
            <v>0</v>
          </cell>
          <cell r="E78">
            <v>0</v>
          </cell>
          <cell r="F78">
            <v>0</v>
          </cell>
          <cell r="G78">
            <v>0</v>
          </cell>
          <cell r="H78">
            <v>0</v>
          </cell>
          <cell r="I78">
            <v>0</v>
          </cell>
        </row>
        <row r="79">
          <cell r="A79" t="str">
            <v xml:space="preserve">                                                                                                                       1635 Sismet Road                                                                                                                        </v>
          </cell>
          <cell r="B79">
            <v>0</v>
          </cell>
          <cell r="C79">
            <v>0</v>
          </cell>
          <cell r="D79">
            <v>0</v>
          </cell>
          <cell r="E79">
            <v>0</v>
          </cell>
          <cell r="F79">
            <v>0</v>
          </cell>
          <cell r="G79">
            <v>0</v>
          </cell>
          <cell r="H79">
            <v>0</v>
          </cell>
          <cell r="I79">
            <v>0</v>
          </cell>
        </row>
        <row r="80">
          <cell r="A80" t="str">
            <v xml:space="preserve">                                                                                                                        Missisauga</v>
          </cell>
          <cell r="B80" t="str">
            <v xml:space="preserve"> ON                                                                                                                           </v>
          </cell>
          <cell r="C80">
            <v>0</v>
          </cell>
          <cell r="D80">
            <v>0</v>
          </cell>
          <cell r="E80">
            <v>0</v>
          </cell>
          <cell r="F80">
            <v>0</v>
          </cell>
          <cell r="G80">
            <v>0</v>
          </cell>
          <cell r="H80">
            <v>0</v>
          </cell>
          <cell r="I80">
            <v>0</v>
          </cell>
        </row>
        <row r="81">
          <cell r="A81" t="str">
            <v xml:space="preserve">                                                                                                               SCHEDULE OF PROSPECTIVE CASH FLOW</v>
          </cell>
          <cell r="B81">
            <v>0</v>
          </cell>
          <cell r="C81">
            <v>0</v>
          </cell>
          <cell r="D81">
            <v>0</v>
          </cell>
          <cell r="E81">
            <v>0</v>
          </cell>
          <cell r="F81">
            <v>0</v>
          </cell>
          <cell r="G81">
            <v>0</v>
          </cell>
          <cell r="H81">
            <v>0</v>
          </cell>
          <cell r="I81">
            <v>0</v>
          </cell>
        </row>
        <row r="82">
          <cell r="A82" t="str">
            <v xml:space="preserve">                                                                                                  In Inflated Dollars for the Fiscal Year Beginning 3/1/2002</v>
          </cell>
          <cell r="B82">
            <v>0</v>
          </cell>
          <cell r="C82">
            <v>0</v>
          </cell>
          <cell r="D82">
            <v>0</v>
          </cell>
          <cell r="E82">
            <v>0</v>
          </cell>
          <cell r="F82">
            <v>0</v>
          </cell>
          <cell r="G82">
            <v>0</v>
          </cell>
          <cell r="H82">
            <v>0</v>
          </cell>
          <cell r="I82">
            <v>0</v>
          </cell>
        </row>
        <row r="83">
          <cell r="A83">
            <v>0</v>
          </cell>
          <cell r="B83">
            <v>0</v>
          </cell>
          <cell r="C83">
            <v>0</v>
          </cell>
          <cell r="D83">
            <v>0</v>
          </cell>
          <cell r="E83">
            <v>0</v>
          </cell>
          <cell r="F83">
            <v>0</v>
          </cell>
          <cell r="G83">
            <v>0</v>
          </cell>
          <cell r="H83">
            <v>0</v>
          </cell>
          <cell r="I83">
            <v>0</v>
          </cell>
        </row>
        <row r="84">
          <cell r="A84" t="str">
            <v>There is no representation that the numbers set out herein</v>
          </cell>
          <cell r="B84" t="str">
            <v xml:space="preserve"> accurately state what is in the leases.  </v>
          </cell>
          <cell r="C84">
            <v>0</v>
          </cell>
          <cell r="D84">
            <v>0</v>
          </cell>
          <cell r="E84">
            <v>0</v>
          </cell>
          <cell r="F84">
            <v>0</v>
          </cell>
          <cell r="G84">
            <v>0</v>
          </cell>
          <cell r="H84">
            <v>0</v>
          </cell>
          <cell r="I84">
            <v>0</v>
          </cell>
        </row>
        <row r="85">
          <cell r="A85" t="str">
            <v xml:space="preserve">This document is the starting point for the development of a discounted cash flow analysis.          </v>
          </cell>
          <cell r="B85">
            <v>0</v>
          </cell>
          <cell r="C85">
            <v>0</v>
          </cell>
          <cell r="D85">
            <v>0</v>
          </cell>
          <cell r="E85">
            <v>0</v>
          </cell>
          <cell r="F85">
            <v>0</v>
          </cell>
          <cell r="G85">
            <v>0</v>
          </cell>
          <cell r="H85">
            <v>0</v>
          </cell>
          <cell r="I85">
            <v>0</v>
          </cell>
        </row>
        <row r="86">
          <cell r="A86" t="str">
            <v xml:space="preserve">The next step is for knowledgeable professionals to compare the entries for existing tenants         </v>
          </cell>
          <cell r="B86">
            <v>0</v>
          </cell>
          <cell r="C86">
            <v>0</v>
          </cell>
          <cell r="D86">
            <v>0</v>
          </cell>
          <cell r="E86">
            <v>0</v>
          </cell>
          <cell r="F86">
            <v>0</v>
          </cell>
          <cell r="G86">
            <v>0</v>
          </cell>
          <cell r="H86">
            <v>0</v>
          </cell>
          <cell r="I86">
            <v>0</v>
          </cell>
        </row>
        <row r="87">
          <cell r="A87" t="str">
            <v>with the information in their leases and make adjustments to the entries</v>
          </cell>
          <cell r="B87" t="str">
            <v xml:space="preserve"> if necessary</v>
          </cell>
          <cell r="C87" t="str">
            <v xml:space="preserve">              </v>
          </cell>
          <cell r="D87">
            <v>0</v>
          </cell>
          <cell r="E87">
            <v>0</v>
          </cell>
          <cell r="F87">
            <v>0</v>
          </cell>
          <cell r="G87">
            <v>0</v>
          </cell>
          <cell r="H87">
            <v>0</v>
          </cell>
          <cell r="I87">
            <v>0</v>
          </cell>
        </row>
        <row r="88">
          <cell r="A88" t="str">
            <v xml:space="preserve">so that they correspond with the leases.                                                             </v>
          </cell>
          <cell r="B88">
            <v>0</v>
          </cell>
          <cell r="C88">
            <v>0</v>
          </cell>
          <cell r="D88">
            <v>0</v>
          </cell>
          <cell r="E88">
            <v>0</v>
          </cell>
          <cell r="F88">
            <v>0</v>
          </cell>
          <cell r="G88">
            <v>0</v>
          </cell>
          <cell r="H88">
            <v>0</v>
          </cell>
          <cell r="I88">
            <v>0</v>
          </cell>
        </row>
        <row r="89">
          <cell r="A89" t="str">
            <v xml:space="preserve">                                                                                                     </v>
          </cell>
          <cell r="B89">
            <v>0</v>
          </cell>
          <cell r="C89">
            <v>0</v>
          </cell>
          <cell r="D89">
            <v>0</v>
          </cell>
          <cell r="E89">
            <v>0</v>
          </cell>
          <cell r="F89">
            <v>0</v>
          </cell>
          <cell r="G89">
            <v>0</v>
          </cell>
          <cell r="H89">
            <v>0</v>
          </cell>
          <cell r="I89">
            <v>0</v>
          </cell>
        </row>
        <row r="90">
          <cell r="A90" t="str">
            <v xml:space="preserve">                                </v>
          </cell>
          <cell r="B90" t="str">
            <v xml:space="preserve">            </v>
          </cell>
          <cell r="C90" t="str">
            <v xml:space="preserve">            </v>
          </cell>
          <cell r="D90" t="str">
            <v xml:space="preserve">            </v>
          </cell>
          <cell r="E90" t="str">
            <v xml:space="preserve">            </v>
          </cell>
          <cell r="F90" t="str">
            <v xml:space="preserve">            </v>
          </cell>
          <cell r="G90" t="str">
            <v xml:space="preserve">            </v>
          </cell>
          <cell r="H90" t="str">
            <v xml:space="preserve">            </v>
          </cell>
          <cell r="I90" t="str">
            <v xml:space="preserve">           </v>
          </cell>
        </row>
        <row r="91">
          <cell r="A91" t="str">
            <v xml:space="preserve">                                </v>
          </cell>
          <cell r="B91" t="str">
            <v xml:space="preserve">            </v>
          </cell>
          <cell r="C91" t="str">
            <v xml:space="preserve">    Year  1 </v>
          </cell>
          <cell r="D91" t="str">
            <v xml:space="preserve">    Year  2 </v>
          </cell>
          <cell r="E91" t="str">
            <v xml:space="preserve">    Year  3 </v>
          </cell>
          <cell r="F91" t="str">
            <v xml:space="preserve">    Year  4 </v>
          </cell>
          <cell r="G91" t="str">
            <v xml:space="preserve">    Year  5 </v>
          </cell>
          <cell r="H91" t="str">
            <v xml:space="preserve">    Year  6 </v>
          </cell>
          <cell r="I91" t="str">
            <v xml:space="preserve">    Year  7</v>
          </cell>
        </row>
        <row r="92">
          <cell r="A92" t="str">
            <v xml:space="preserve">For the Years Ending            </v>
          </cell>
          <cell r="B92" t="str">
            <v xml:space="preserve">   Acct Code</v>
          </cell>
          <cell r="C92" t="str">
            <v xml:space="preserve">   Feb-2003 </v>
          </cell>
          <cell r="D92" t="str">
            <v xml:space="preserve">   Feb-2004 </v>
          </cell>
          <cell r="E92" t="str">
            <v xml:space="preserve">   Feb-2005 </v>
          </cell>
          <cell r="F92" t="str">
            <v xml:space="preserve">   Feb-2006 </v>
          </cell>
          <cell r="G92" t="str">
            <v xml:space="preserve">   Feb-2007 </v>
          </cell>
          <cell r="H92" t="str">
            <v xml:space="preserve">   Feb-2008 </v>
          </cell>
          <cell r="I92" t="str">
            <v xml:space="preserve">   Feb-2009</v>
          </cell>
        </row>
        <row r="93">
          <cell r="A93" t="str">
            <v xml:space="preserve">                                </v>
          </cell>
          <cell r="B93" t="str">
            <v>____________</v>
          </cell>
          <cell r="C93" t="str">
            <v xml:space="preserve"> __________ </v>
          </cell>
          <cell r="D93" t="str">
            <v xml:space="preserve"> __________ </v>
          </cell>
          <cell r="E93" t="str">
            <v xml:space="preserve"> __________ </v>
          </cell>
          <cell r="F93" t="str">
            <v xml:space="preserve"> __________ </v>
          </cell>
          <cell r="G93" t="str">
            <v xml:space="preserve"> __________ </v>
          </cell>
          <cell r="H93" t="str">
            <v xml:space="preserve"> __________ </v>
          </cell>
          <cell r="I93" t="str">
            <v xml:space="preserve"> __________</v>
          </cell>
        </row>
        <row r="94">
          <cell r="A94" t="str">
            <v xml:space="preserve">POTENTIAL GROSS REVENUE                     </v>
          </cell>
          <cell r="B94">
            <v>0</v>
          </cell>
          <cell r="C94">
            <v>0</v>
          </cell>
          <cell r="D94">
            <v>0</v>
          </cell>
          <cell r="E94">
            <v>0</v>
          </cell>
          <cell r="F94">
            <v>0</v>
          </cell>
          <cell r="G94">
            <v>0</v>
          </cell>
          <cell r="H94">
            <v>0</v>
          </cell>
          <cell r="I94">
            <v>0</v>
          </cell>
        </row>
        <row r="95">
          <cell r="A95" t="str">
            <v xml:space="preserve">Base Rental Revenue             </v>
          </cell>
          <cell r="B95" t="str">
            <v xml:space="preserve">                </v>
          </cell>
          <cell r="C95">
            <v>297277</v>
          </cell>
          <cell r="D95">
            <v>311396</v>
          </cell>
          <cell r="E95">
            <v>319013</v>
          </cell>
          <cell r="F95">
            <v>323209</v>
          </cell>
          <cell r="G95">
            <v>323008</v>
          </cell>
          <cell r="H95">
            <v>323008</v>
          </cell>
          <cell r="I95">
            <v>323009</v>
          </cell>
        </row>
        <row r="96">
          <cell r="A96" t="str">
            <v xml:space="preserve">Absorption &amp; Turnover Vacancy   </v>
          </cell>
          <cell r="B96" t="str">
            <v xml:space="preserve">                  </v>
          </cell>
          <cell r="C96">
            <v>-9490</v>
          </cell>
          <cell r="D96">
            <v>-3589</v>
          </cell>
          <cell r="E96">
            <v>-8727</v>
          </cell>
          <cell r="F96">
            <v>-12084</v>
          </cell>
          <cell r="G96">
            <v>-2133</v>
          </cell>
          <cell r="H96">
            <v>-4605</v>
          </cell>
          <cell r="I96">
            <v>-13234</v>
          </cell>
        </row>
        <row r="97">
          <cell r="A97" t="str">
            <v xml:space="preserve">                                </v>
          </cell>
          <cell r="B97" t="str">
            <v xml:space="preserve">            </v>
          </cell>
          <cell r="C97" t="str">
            <v xml:space="preserve"> __________ </v>
          </cell>
          <cell r="D97" t="str">
            <v xml:space="preserve"> __________ </v>
          </cell>
          <cell r="E97" t="str">
            <v xml:space="preserve"> __________ </v>
          </cell>
          <cell r="F97" t="str">
            <v xml:space="preserve"> __________ </v>
          </cell>
          <cell r="G97" t="str">
            <v xml:space="preserve"> __________ </v>
          </cell>
          <cell r="H97" t="str">
            <v xml:space="preserve"> __________ </v>
          </cell>
          <cell r="I97" t="str">
            <v xml:space="preserve"> __________</v>
          </cell>
        </row>
        <row r="98">
          <cell r="A98" t="str">
            <v xml:space="preserve">Scheduled Base Rental Revenue   </v>
          </cell>
          <cell r="B98" t="str">
            <v xml:space="preserve">                </v>
          </cell>
          <cell r="C98">
            <v>287787</v>
          </cell>
          <cell r="D98">
            <v>307807</v>
          </cell>
          <cell r="E98">
            <v>310286</v>
          </cell>
          <cell r="F98">
            <v>311125</v>
          </cell>
          <cell r="G98">
            <v>320875</v>
          </cell>
          <cell r="H98">
            <v>318403</v>
          </cell>
          <cell r="I98">
            <v>309775</v>
          </cell>
        </row>
        <row r="99">
          <cell r="A99">
            <v>0</v>
          </cell>
          <cell r="B99">
            <v>0</v>
          </cell>
          <cell r="C99">
            <v>0</v>
          </cell>
          <cell r="D99">
            <v>0</v>
          </cell>
          <cell r="E99">
            <v>0</v>
          </cell>
          <cell r="F99">
            <v>0</v>
          </cell>
          <cell r="G99">
            <v>0</v>
          </cell>
          <cell r="H99">
            <v>0</v>
          </cell>
          <cell r="I99">
            <v>0</v>
          </cell>
        </row>
        <row r="100">
          <cell r="A100" t="str">
            <v xml:space="preserve">Expense Reimbursement Revenue     </v>
          </cell>
          <cell r="B100">
            <v>0</v>
          </cell>
          <cell r="C100">
            <v>0</v>
          </cell>
          <cell r="D100">
            <v>0</v>
          </cell>
          <cell r="E100">
            <v>0</v>
          </cell>
          <cell r="F100">
            <v>0</v>
          </cell>
          <cell r="G100">
            <v>0</v>
          </cell>
          <cell r="H100">
            <v>0</v>
          </cell>
          <cell r="I100">
            <v>0</v>
          </cell>
        </row>
        <row r="101">
          <cell r="A101" t="str">
            <v xml:space="preserve">CAM                             </v>
          </cell>
          <cell r="B101" t="str">
            <v xml:space="preserve">                 </v>
          </cell>
          <cell r="C101">
            <v>73321</v>
          </cell>
          <cell r="D101">
            <v>78013</v>
          </cell>
          <cell r="E101">
            <v>78654</v>
          </cell>
          <cell r="F101">
            <v>79152</v>
          </cell>
          <cell r="G101">
            <v>83281</v>
          </cell>
          <cell r="H101">
            <v>84295</v>
          </cell>
          <cell r="I101">
            <v>83651</v>
          </cell>
        </row>
        <row r="102">
          <cell r="A102" t="str">
            <v xml:space="preserve">Realty Taxes                    </v>
          </cell>
          <cell r="B102" t="str">
            <v xml:space="preserve">                 </v>
          </cell>
          <cell r="C102">
            <v>89619</v>
          </cell>
          <cell r="D102">
            <v>93104</v>
          </cell>
          <cell r="E102">
            <v>93443</v>
          </cell>
          <cell r="F102">
            <v>94328</v>
          </cell>
          <cell r="G102">
            <v>99272</v>
          </cell>
          <cell r="H102">
            <v>100477</v>
          </cell>
          <cell r="I102">
            <v>99712</v>
          </cell>
        </row>
        <row r="103">
          <cell r="A103" t="str">
            <v xml:space="preserve">Management Fee                  </v>
          </cell>
          <cell r="B103" t="str">
            <v xml:space="preserve">                 </v>
          </cell>
          <cell r="C103">
            <v>11258</v>
          </cell>
          <cell r="D103">
            <v>7707</v>
          </cell>
          <cell r="E103">
            <v>5190</v>
          </cell>
          <cell r="F103">
            <v>49</v>
          </cell>
          <cell r="G103">
            <v>0</v>
          </cell>
          <cell r="H103">
            <v>0</v>
          </cell>
          <cell r="I103">
            <v>0</v>
          </cell>
        </row>
        <row r="104">
          <cell r="A104" t="str">
            <v xml:space="preserve">Direct Costs                    </v>
          </cell>
          <cell r="B104" t="str">
            <v xml:space="preserve">                 </v>
          </cell>
          <cell r="C104">
            <v>10537</v>
          </cell>
          <cell r="D104">
            <v>12156</v>
          </cell>
          <cell r="E104">
            <v>12773</v>
          </cell>
          <cell r="F104">
            <v>13920</v>
          </cell>
          <cell r="G104">
            <v>14658</v>
          </cell>
          <cell r="H104">
            <v>14837</v>
          </cell>
          <cell r="I104">
            <v>14722</v>
          </cell>
        </row>
        <row r="105">
          <cell r="A105" t="str">
            <v xml:space="preserve">                                </v>
          </cell>
          <cell r="B105" t="str">
            <v xml:space="preserve">            </v>
          </cell>
          <cell r="C105" t="str">
            <v xml:space="preserve"> __________ </v>
          </cell>
          <cell r="D105" t="str">
            <v xml:space="preserve"> __________ </v>
          </cell>
          <cell r="E105" t="str">
            <v xml:space="preserve"> __________ </v>
          </cell>
          <cell r="F105" t="str">
            <v xml:space="preserve"> __________ </v>
          </cell>
          <cell r="G105" t="str">
            <v xml:space="preserve"> __________ </v>
          </cell>
          <cell r="H105" t="str">
            <v xml:space="preserve"> __________ </v>
          </cell>
          <cell r="I105" t="str">
            <v xml:space="preserve"> __________</v>
          </cell>
        </row>
        <row r="106">
          <cell r="A106" t="str">
            <v xml:space="preserve">Total Reimbursement Revenue     </v>
          </cell>
          <cell r="B106" t="str">
            <v xml:space="preserve">                </v>
          </cell>
          <cell r="C106">
            <v>184735</v>
          </cell>
          <cell r="D106">
            <v>190980</v>
          </cell>
          <cell r="E106">
            <v>190060</v>
          </cell>
          <cell r="F106">
            <v>187449</v>
          </cell>
          <cell r="G106">
            <v>197211</v>
          </cell>
          <cell r="H106">
            <v>199609</v>
          </cell>
          <cell r="I106">
            <v>198085</v>
          </cell>
        </row>
        <row r="107">
          <cell r="A107">
            <v>0</v>
          </cell>
          <cell r="B107">
            <v>0</v>
          </cell>
          <cell r="C107">
            <v>0</v>
          </cell>
          <cell r="D107">
            <v>0</v>
          </cell>
          <cell r="E107">
            <v>0</v>
          </cell>
          <cell r="F107">
            <v>0</v>
          </cell>
          <cell r="G107">
            <v>0</v>
          </cell>
          <cell r="H107">
            <v>0</v>
          </cell>
          <cell r="I107">
            <v>0</v>
          </cell>
        </row>
        <row r="108">
          <cell r="A108" t="str">
            <v xml:space="preserve">                                </v>
          </cell>
          <cell r="B108" t="str">
            <v xml:space="preserve">            </v>
          </cell>
          <cell r="C108" t="str">
            <v xml:space="preserve"> __________ </v>
          </cell>
          <cell r="D108" t="str">
            <v xml:space="preserve"> __________ </v>
          </cell>
          <cell r="E108" t="str">
            <v xml:space="preserve"> __________ </v>
          </cell>
          <cell r="F108" t="str">
            <v xml:space="preserve"> __________ </v>
          </cell>
          <cell r="G108" t="str">
            <v xml:space="preserve"> __________ </v>
          </cell>
          <cell r="H108" t="str">
            <v xml:space="preserve"> __________ </v>
          </cell>
          <cell r="I108" t="str">
            <v xml:space="preserve"> __________</v>
          </cell>
        </row>
        <row r="109">
          <cell r="A109" t="str">
            <v xml:space="preserve">TOTAL POTENTIAL GROSS REVENUE   </v>
          </cell>
          <cell r="B109" t="str">
            <v xml:space="preserve">                </v>
          </cell>
          <cell r="C109">
            <v>472522</v>
          </cell>
          <cell r="D109">
            <v>498787</v>
          </cell>
          <cell r="E109">
            <v>500346</v>
          </cell>
          <cell r="F109">
            <v>498574</v>
          </cell>
          <cell r="G109">
            <v>518086</v>
          </cell>
          <cell r="H109">
            <v>518012</v>
          </cell>
          <cell r="I109">
            <v>507860</v>
          </cell>
        </row>
        <row r="110">
          <cell r="A110" t="str">
            <v xml:space="preserve">General Vacancy                 </v>
          </cell>
          <cell r="B110" t="str">
            <v xml:space="preserve">                  </v>
          </cell>
          <cell r="C110">
            <v>-4686</v>
          </cell>
          <cell r="D110">
            <v>-11375</v>
          </cell>
          <cell r="E110">
            <v>-6283</v>
          </cell>
          <cell r="F110">
            <v>-2873</v>
          </cell>
          <cell r="G110">
            <v>-13410</v>
          </cell>
          <cell r="H110">
            <v>-10935</v>
          </cell>
          <cell r="I110">
            <v>-2002</v>
          </cell>
        </row>
        <row r="111">
          <cell r="A111" t="str">
            <v xml:space="preserve">                                </v>
          </cell>
          <cell r="B111" t="str">
            <v xml:space="preserve">            </v>
          </cell>
          <cell r="C111" t="str">
            <v xml:space="preserve"> __________ </v>
          </cell>
          <cell r="D111" t="str">
            <v xml:space="preserve"> __________ </v>
          </cell>
          <cell r="E111" t="str">
            <v xml:space="preserve"> __________ </v>
          </cell>
          <cell r="F111" t="str">
            <v xml:space="preserve"> __________ </v>
          </cell>
          <cell r="G111" t="str">
            <v xml:space="preserve"> __________ </v>
          </cell>
          <cell r="H111" t="str">
            <v xml:space="preserve"> __________ </v>
          </cell>
          <cell r="I111" t="str">
            <v xml:space="preserve"> __________</v>
          </cell>
        </row>
        <row r="112">
          <cell r="A112" t="str">
            <v xml:space="preserve">EFFECTIVE GROSS REVENUE         </v>
          </cell>
          <cell r="B112" t="str">
            <v xml:space="preserve">                </v>
          </cell>
          <cell r="C112">
            <v>467836</v>
          </cell>
          <cell r="D112">
            <v>487412</v>
          </cell>
          <cell r="E112">
            <v>494063</v>
          </cell>
          <cell r="F112">
            <v>495701</v>
          </cell>
          <cell r="G112">
            <v>504676</v>
          </cell>
          <cell r="H112">
            <v>507077</v>
          </cell>
          <cell r="I112">
            <v>505858</v>
          </cell>
        </row>
        <row r="113">
          <cell r="A113" t="str">
            <v xml:space="preserve">                                </v>
          </cell>
          <cell r="B113" t="str">
            <v xml:space="preserve">            </v>
          </cell>
          <cell r="C113" t="str">
            <v xml:space="preserve"> __________ </v>
          </cell>
          <cell r="D113" t="str">
            <v xml:space="preserve"> __________ </v>
          </cell>
          <cell r="E113" t="str">
            <v xml:space="preserve"> __________ </v>
          </cell>
          <cell r="F113" t="str">
            <v xml:space="preserve"> __________ </v>
          </cell>
          <cell r="G113" t="str">
            <v xml:space="preserve"> __________ </v>
          </cell>
          <cell r="H113" t="str">
            <v xml:space="preserve"> __________ </v>
          </cell>
          <cell r="I113" t="str">
            <v xml:space="preserve"> __________</v>
          </cell>
        </row>
        <row r="114">
          <cell r="A114" t="str">
            <v xml:space="preserve">OPERATING EXPENSES                          </v>
          </cell>
          <cell r="B114">
            <v>0</v>
          </cell>
          <cell r="C114">
            <v>0</v>
          </cell>
          <cell r="D114">
            <v>0</v>
          </cell>
          <cell r="E114">
            <v>0</v>
          </cell>
          <cell r="F114">
            <v>0</v>
          </cell>
          <cell r="G114">
            <v>0</v>
          </cell>
          <cell r="H114">
            <v>0</v>
          </cell>
          <cell r="I114">
            <v>0</v>
          </cell>
        </row>
        <row r="115">
          <cell r="A115" t="str">
            <v xml:space="preserve">CAM                             </v>
          </cell>
          <cell r="B115">
            <v>1</v>
          </cell>
          <cell r="C115">
            <v>39035</v>
          </cell>
          <cell r="D115">
            <v>39816</v>
          </cell>
          <cell r="E115">
            <v>40612</v>
          </cell>
          <cell r="F115">
            <v>41425</v>
          </cell>
          <cell r="G115">
            <v>42253</v>
          </cell>
          <cell r="H115">
            <v>43098</v>
          </cell>
          <cell r="I115">
            <v>43960</v>
          </cell>
        </row>
        <row r="116">
          <cell r="A116" t="str">
            <v xml:space="preserve">Realty Taxes                    </v>
          </cell>
          <cell r="B116">
            <v>2</v>
          </cell>
          <cell r="C116">
            <v>92322</v>
          </cell>
          <cell r="D116">
            <v>94168</v>
          </cell>
          <cell r="E116">
            <v>96052</v>
          </cell>
          <cell r="F116">
            <v>97973</v>
          </cell>
          <cell r="G116">
            <v>99932</v>
          </cell>
          <cell r="H116">
            <v>101931</v>
          </cell>
          <cell r="I116">
            <v>103969</v>
          </cell>
        </row>
        <row r="117">
          <cell r="A117" t="str">
            <v xml:space="preserve">Management Fee                  </v>
          </cell>
          <cell r="B117">
            <v>4</v>
          </cell>
          <cell r="C117">
            <v>17969</v>
          </cell>
          <cell r="D117">
            <v>18328</v>
          </cell>
          <cell r="E117">
            <v>18695</v>
          </cell>
          <cell r="F117">
            <v>19069</v>
          </cell>
          <cell r="G117">
            <v>19450</v>
          </cell>
          <cell r="H117">
            <v>19839</v>
          </cell>
          <cell r="I117">
            <v>20236</v>
          </cell>
        </row>
        <row r="118">
          <cell r="A118">
            <v>0</v>
          </cell>
          <cell r="B118">
            <v>0</v>
          </cell>
          <cell r="C118">
            <v>0</v>
          </cell>
          <cell r="D118">
            <v>0</v>
          </cell>
          <cell r="E118">
            <v>0</v>
          </cell>
          <cell r="F118">
            <v>0</v>
          </cell>
          <cell r="G118">
            <v>0</v>
          </cell>
          <cell r="H118">
            <v>0</v>
          </cell>
          <cell r="I118">
            <v>0</v>
          </cell>
        </row>
        <row r="119">
          <cell r="A119" t="str">
            <v xml:space="preserve">Direct Costs                      </v>
          </cell>
          <cell r="B119">
            <v>0</v>
          </cell>
          <cell r="C119">
            <v>0</v>
          </cell>
          <cell r="D119">
            <v>0</v>
          </cell>
          <cell r="E119">
            <v>0</v>
          </cell>
          <cell r="F119">
            <v>0</v>
          </cell>
          <cell r="G119">
            <v>0</v>
          </cell>
          <cell r="H119">
            <v>0</v>
          </cell>
          <cell r="I119">
            <v>0</v>
          </cell>
        </row>
        <row r="120">
          <cell r="A120" t="str">
            <v xml:space="preserve">Direct Hydro                    </v>
          </cell>
          <cell r="B120">
            <v>6</v>
          </cell>
          <cell r="C120">
            <v>5576</v>
          </cell>
          <cell r="D120">
            <v>5688</v>
          </cell>
          <cell r="E120">
            <v>5802</v>
          </cell>
          <cell r="F120">
            <v>5918</v>
          </cell>
          <cell r="G120">
            <v>6036</v>
          </cell>
          <cell r="H120">
            <v>6157</v>
          </cell>
          <cell r="I120">
            <v>6280</v>
          </cell>
        </row>
        <row r="121">
          <cell r="A121" t="str">
            <v xml:space="preserve">Direct Water                    </v>
          </cell>
          <cell r="B121">
            <v>6</v>
          </cell>
          <cell r="C121">
            <v>8055</v>
          </cell>
          <cell r="D121">
            <v>8216</v>
          </cell>
          <cell r="E121">
            <v>8380</v>
          </cell>
          <cell r="F121">
            <v>8548</v>
          </cell>
          <cell r="G121">
            <v>8719</v>
          </cell>
          <cell r="H121">
            <v>8893</v>
          </cell>
          <cell r="I121">
            <v>9071</v>
          </cell>
        </row>
        <row r="122">
          <cell r="A122" t="str">
            <v xml:space="preserve">                                </v>
          </cell>
          <cell r="B122" t="str">
            <v xml:space="preserve">            </v>
          </cell>
          <cell r="C122" t="str">
            <v xml:space="preserve"> __________ </v>
          </cell>
          <cell r="D122" t="str">
            <v xml:space="preserve"> __________ </v>
          </cell>
          <cell r="E122" t="str">
            <v xml:space="preserve"> __________ </v>
          </cell>
          <cell r="F122" t="str">
            <v xml:space="preserve"> __________ </v>
          </cell>
          <cell r="G122" t="str">
            <v xml:space="preserve"> __________ </v>
          </cell>
          <cell r="H122" t="str">
            <v xml:space="preserve"> __________ </v>
          </cell>
          <cell r="I122" t="str">
            <v xml:space="preserve"> __________</v>
          </cell>
        </row>
        <row r="123">
          <cell r="A123" t="str">
            <v xml:space="preserve">Total                           </v>
          </cell>
          <cell r="B123" t="str">
            <v xml:space="preserve">                 </v>
          </cell>
          <cell r="C123">
            <v>13631</v>
          </cell>
          <cell r="D123">
            <v>13904</v>
          </cell>
          <cell r="E123">
            <v>14182</v>
          </cell>
          <cell r="F123">
            <v>14466</v>
          </cell>
          <cell r="G123">
            <v>14755</v>
          </cell>
          <cell r="H123">
            <v>15050</v>
          </cell>
          <cell r="I123">
            <v>15351</v>
          </cell>
        </row>
        <row r="124">
          <cell r="A124">
            <v>0</v>
          </cell>
          <cell r="B124">
            <v>0</v>
          </cell>
          <cell r="C124">
            <v>0</v>
          </cell>
          <cell r="D124">
            <v>0</v>
          </cell>
          <cell r="E124">
            <v>0</v>
          </cell>
          <cell r="F124">
            <v>0</v>
          </cell>
          <cell r="G124">
            <v>0</v>
          </cell>
          <cell r="H124">
            <v>0</v>
          </cell>
          <cell r="I124">
            <v>0</v>
          </cell>
        </row>
        <row r="125">
          <cell r="A125" t="str">
            <v xml:space="preserve">Structural Reserve              </v>
          </cell>
          <cell r="B125">
            <v>7</v>
          </cell>
          <cell r="C125">
            <v>4678</v>
          </cell>
          <cell r="D125">
            <v>4874</v>
          </cell>
          <cell r="E125">
            <v>4941</v>
          </cell>
          <cell r="F125">
            <v>4957</v>
          </cell>
          <cell r="G125">
            <v>5047</v>
          </cell>
          <cell r="H125">
            <v>5071</v>
          </cell>
          <cell r="I125">
            <v>5059</v>
          </cell>
        </row>
        <row r="126">
          <cell r="A126" t="str">
            <v xml:space="preserve">                                </v>
          </cell>
          <cell r="B126" t="str">
            <v xml:space="preserve">            </v>
          </cell>
          <cell r="C126" t="str">
            <v xml:space="preserve"> __________ </v>
          </cell>
          <cell r="D126" t="str">
            <v xml:space="preserve"> __________ </v>
          </cell>
          <cell r="E126" t="str">
            <v xml:space="preserve"> __________ </v>
          </cell>
          <cell r="F126" t="str">
            <v xml:space="preserve"> __________ </v>
          </cell>
          <cell r="G126" t="str">
            <v xml:space="preserve"> __________ </v>
          </cell>
          <cell r="H126" t="str">
            <v xml:space="preserve"> __________ </v>
          </cell>
          <cell r="I126" t="str">
            <v xml:space="preserve"> __________</v>
          </cell>
        </row>
        <row r="127">
          <cell r="A127" t="str">
            <v xml:space="preserve">TOTAL OPERATING EXPENSES        </v>
          </cell>
          <cell r="B127" t="str">
            <v xml:space="preserve">                </v>
          </cell>
          <cell r="C127">
            <v>167635</v>
          </cell>
          <cell r="D127">
            <v>171090</v>
          </cell>
          <cell r="E127">
            <v>174482</v>
          </cell>
          <cell r="F127">
            <v>177890</v>
          </cell>
          <cell r="G127">
            <v>181437</v>
          </cell>
          <cell r="H127">
            <v>184989</v>
          </cell>
          <cell r="I127">
            <v>188575</v>
          </cell>
        </row>
        <row r="128">
          <cell r="A128" t="str">
            <v xml:space="preserve">                                </v>
          </cell>
          <cell r="B128" t="str">
            <v xml:space="preserve">            </v>
          </cell>
          <cell r="C128" t="str">
            <v xml:space="preserve"> __________ </v>
          </cell>
          <cell r="D128" t="str">
            <v xml:space="preserve"> __________ </v>
          </cell>
          <cell r="E128" t="str">
            <v xml:space="preserve"> __________ </v>
          </cell>
          <cell r="F128" t="str">
            <v xml:space="preserve"> __________ </v>
          </cell>
          <cell r="G128" t="str">
            <v xml:space="preserve"> __________ </v>
          </cell>
          <cell r="H128" t="str">
            <v xml:space="preserve"> __________ </v>
          </cell>
          <cell r="I128" t="str">
            <v xml:space="preserve"> __________</v>
          </cell>
        </row>
        <row r="129">
          <cell r="A129" t="str">
            <v xml:space="preserve">NET OPERATING INCOME            </v>
          </cell>
          <cell r="B129" t="str">
            <v xml:space="preserve">                </v>
          </cell>
          <cell r="C129">
            <v>300201</v>
          </cell>
          <cell r="D129">
            <v>316322</v>
          </cell>
          <cell r="E129">
            <v>319581</v>
          </cell>
          <cell r="F129">
            <v>317811</v>
          </cell>
          <cell r="G129">
            <v>323239</v>
          </cell>
          <cell r="H129">
            <v>322088</v>
          </cell>
          <cell r="I129">
            <v>317283</v>
          </cell>
        </row>
        <row r="130">
          <cell r="A130" t="str">
            <v xml:space="preserve">                                </v>
          </cell>
          <cell r="B130" t="str">
            <v xml:space="preserve">            </v>
          </cell>
          <cell r="C130" t="str">
            <v xml:space="preserve"> __________ </v>
          </cell>
          <cell r="D130" t="str">
            <v xml:space="preserve"> __________ </v>
          </cell>
          <cell r="E130" t="str">
            <v xml:space="preserve"> __________ </v>
          </cell>
          <cell r="F130" t="str">
            <v xml:space="preserve"> __________ </v>
          </cell>
          <cell r="G130" t="str">
            <v xml:space="preserve"> __________ </v>
          </cell>
          <cell r="H130" t="str">
            <v xml:space="preserve"> __________ </v>
          </cell>
          <cell r="I130" t="str">
            <v xml:space="preserve"> __________</v>
          </cell>
        </row>
        <row r="131">
          <cell r="A131" t="str">
            <v xml:space="preserve">LEASING &amp; CAPITAL COSTS           </v>
          </cell>
          <cell r="B131">
            <v>0</v>
          </cell>
          <cell r="C131">
            <v>0</v>
          </cell>
          <cell r="D131">
            <v>0</v>
          </cell>
          <cell r="E131">
            <v>0</v>
          </cell>
          <cell r="F131">
            <v>0</v>
          </cell>
          <cell r="G131">
            <v>0</v>
          </cell>
          <cell r="H131">
            <v>0</v>
          </cell>
          <cell r="I131">
            <v>0</v>
          </cell>
        </row>
        <row r="132">
          <cell r="A132" t="str">
            <v xml:space="preserve">Tenant Improvements             </v>
          </cell>
          <cell r="B132" t="str">
            <v xml:space="preserve">                 </v>
          </cell>
          <cell r="C132">
            <v>14633</v>
          </cell>
          <cell r="D132">
            <v>8319</v>
          </cell>
          <cell r="E132">
            <v>10426</v>
          </cell>
          <cell r="F132">
            <v>21302</v>
          </cell>
          <cell r="G132">
            <v>4717</v>
          </cell>
          <cell r="H132">
            <v>11773</v>
          </cell>
          <cell r="I132">
            <v>23191</v>
          </cell>
        </row>
        <row r="133">
          <cell r="A133" t="str">
            <v xml:space="preserve">Leasing Commissions             </v>
          </cell>
          <cell r="B133" t="str">
            <v xml:space="preserve">                 </v>
          </cell>
          <cell r="C133">
            <v>10506</v>
          </cell>
          <cell r="D133">
            <v>5974</v>
          </cell>
          <cell r="E133">
            <v>7486</v>
          </cell>
          <cell r="F133">
            <v>15295</v>
          </cell>
          <cell r="G133">
            <v>3387</v>
          </cell>
          <cell r="H133">
            <v>8453</v>
          </cell>
          <cell r="I133">
            <v>16652</v>
          </cell>
        </row>
        <row r="134">
          <cell r="A134" t="str">
            <v xml:space="preserve">                                </v>
          </cell>
          <cell r="B134" t="str">
            <v xml:space="preserve">            </v>
          </cell>
          <cell r="C134" t="str">
            <v xml:space="preserve"> __________ </v>
          </cell>
          <cell r="D134" t="str">
            <v xml:space="preserve"> __________ </v>
          </cell>
          <cell r="E134" t="str">
            <v xml:space="preserve"> __________ </v>
          </cell>
          <cell r="F134" t="str">
            <v xml:space="preserve"> __________ </v>
          </cell>
          <cell r="G134" t="str">
            <v xml:space="preserve"> __________ </v>
          </cell>
          <cell r="H134" t="str">
            <v xml:space="preserve"> __________ </v>
          </cell>
          <cell r="I134" t="str">
            <v xml:space="preserve"> __________</v>
          </cell>
        </row>
        <row r="135">
          <cell r="A135" t="str">
            <v xml:space="preserve">TOTAL LEASING &amp; CAPITAL COSTS   </v>
          </cell>
          <cell r="B135" t="str">
            <v xml:space="preserve">                 </v>
          </cell>
          <cell r="C135">
            <v>25139</v>
          </cell>
          <cell r="D135">
            <v>14293</v>
          </cell>
          <cell r="E135">
            <v>17912</v>
          </cell>
          <cell r="F135">
            <v>36597</v>
          </cell>
          <cell r="G135">
            <v>8104</v>
          </cell>
          <cell r="H135">
            <v>20226</v>
          </cell>
          <cell r="I135">
            <v>39843</v>
          </cell>
        </row>
        <row r="136">
          <cell r="A136" t="str">
            <v xml:space="preserve">                                </v>
          </cell>
          <cell r="B136" t="str">
            <v xml:space="preserve">            </v>
          </cell>
          <cell r="C136" t="str">
            <v xml:space="preserve"> __________ </v>
          </cell>
          <cell r="D136" t="str">
            <v xml:space="preserve"> __________ </v>
          </cell>
          <cell r="E136" t="str">
            <v xml:space="preserve"> __________ </v>
          </cell>
          <cell r="F136" t="str">
            <v xml:space="preserve"> __________ </v>
          </cell>
          <cell r="G136" t="str">
            <v xml:space="preserve"> __________ </v>
          </cell>
          <cell r="H136" t="str">
            <v xml:space="preserve"> __________ </v>
          </cell>
          <cell r="I136" t="str">
            <v xml:space="preserve"> __________</v>
          </cell>
        </row>
        <row r="137">
          <cell r="A137" t="str">
            <v xml:space="preserve">CASH FLOW BEFORE DEBT SERVICE   </v>
          </cell>
          <cell r="B137" t="str">
            <v xml:space="preserve">                </v>
          </cell>
          <cell r="C137">
            <v>275062</v>
          </cell>
          <cell r="D137">
            <v>302029</v>
          </cell>
          <cell r="E137">
            <v>301669</v>
          </cell>
          <cell r="F137">
            <v>281214</v>
          </cell>
          <cell r="G137">
            <v>315135</v>
          </cell>
          <cell r="H137">
            <v>301862</v>
          </cell>
          <cell r="I137">
            <v>277440</v>
          </cell>
        </row>
        <row r="138">
          <cell r="A138" t="str">
            <v xml:space="preserve">  &amp; TAXES                       </v>
          </cell>
          <cell r="B138" t="str">
            <v xml:space="preserve">            </v>
          </cell>
          <cell r="C138" t="str">
            <v xml:space="preserve"> ========== </v>
          </cell>
          <cell r="D138" t="str">
            <v xml:space="preserve"> ========== </v>
          </cell>
          <cell r="E138" t="str">
            <v xml:space="preserve"> ========== </v>
          </cell>
          <cell r="F138" t="str">
            <v xml:space="preserve"> ========== </v>
          </cell>
          <cell r="G138" t="str">
            <v xml:space="preserve"> ========== </v>
          </cell>
          <cell r="H138" t="str">
            <v xml:space="preserve"> ========== </v>
          </cell>
          <cell r="I138" t="str">
            <v xml:space="preserve"> ==========</v>
          </cell>
        </row>
        <row r="139">
          <cell r="A139" t="str">
            <v>_x001A_</v>
          </cell>
          <cell r="B139">
            <v>0</v>
          </cell>
          <cell r="C139">
            <v>0</v>
          </cell>
          <cell r="D139">
            <v>0</v>
          </cell>
          <cell r="E139">
            <v>0</v>
          </cell>
          <cell r="F139">
            <v>0</v>
          </cell>
          <cell r="G139">
            <v>0</v>
          </cell>
          <cell r="H139">
            <v>0</v>
          </cell>
          <cell r="I139">
            <v>0</v>
          </cell>
        </row>
        <row r="140">
          <cell r="A140">
            <v>1645</v>
          </cell>
        </row>
        <row r="141">
          <cell r="A141" t="str">
            <v xml:space="preserve">                                                                                                                   TriStone Properties Inc.                                                                                                                    </v>
          </cell>
          <cell r="B141">
            <v>0</v>
          </cell>
          <cell r="C141">
            <v>0</v>
          </cell>
          <cell r="D141">
            <v>0</v>
          </cell>
          <cell r="E141">
            <v>0</v>
          </cell>
          <cell r="F141">
            <v>0</v>
          </cell>
          <cell r="G141">
            <v>0</v>
          </cell>
          <cell r="H141">
            <v>0</v>
          </cell>
          <cell r="I141">
            <v>0</v>
          </cell>
        </row>
        <row r="142">
          <cell r="A142" t="str">
            <v xml:space="preserve">                                                                                                                       1645 Sismet Road                                                                                                                        </v>
          </cell>
          <cell r="B142">
            <v>0</v>
          </cell>
          <cell r="C142">
            <v>0</v>
          </cell>
          <cell r="D142">
            <v>0</v>
          </cell>
          <cell r="E142">
            <v>0</v>
          </cell>
          <cell r="F142">
            <v>0</v>
          </cell>
          <cell r="G142">
            <v>0</v>
          </cell>
          <cell r="H142">
            <v>0</v>
          </cell>
          <cell r="I142">
            <v>0</v>
          </cell>
        </row>
        <row r="143">
          <cell r="A143" t="str">
            <v xml:space="preserve">                                                                                                                        Missisauga</v>
          </cell>
          <cell r="B143" t="str">
            <v xml:space="preserve"> ON                                                                                                                           </v>
          </cell>
          <cell r="C143">
            <v>0</v>
          </cell>
          <cell r="D143">
            <v>0</v>
          </cell>
          <cell r="E143">
            <v>0</v>
          </cell>
          <cell r="F143">
            <v>0</v>
          </cell>
          <cell r="G143">
            <v>0</v>
          </cell>
          <cell r="H143">
            <v>0</v>
          </cell>
          <cell r="I143">
            <v>0</v>
          </cell>
        </row>
        <row r="144">
          <cell r="A144" t="str">
            <v xml:space="preserve">                                                                                                               SCHEDULE OF PROSPECTIVE CASH FLOW</v>
          </cell>
          <cell r="B144">
            <v>0</v>
          </cell>
          <cell r="C144">
            <v>0</v>
          </cell>
          <cell r="D144">
            <v>0</v>
          </cell>
          <cell r="E144">
            <v>0</v>
          </cell>
          <cell r="F144">
            <v>0</v>
          </cell>
          <cell r="G144">
            <v>0</v>
          </cell>
          <cell r="H144">
            <v>0</v>
          </cell>
          <cell r="I144">
            <v>0</v>
          </cell>
        </row>
        <row r="145">
          <cell r="A145" t="str">
            <v xml:space="preserve">                                                                                                  In Inflated Dollars for the Fiscal Year Beginning 3/1/2002</v>
          </cell>
          <cell r="B145">
            <v>0</v>
          </cell>
          <cell r="C145">
            <v>0</v>
          </cell>
          <cell r="D145">
            <v>0</v>
          </cell>
          <cell r="E145">
            <v>0</v>
          </cell>
          <cell r="F145">
            <v>0</v>
          </cell>
          <cell r="G145">
            <v>0</v>
          </cell>
          <cell r="H145">
            <v>0</v>
          </cell>
          <cell r="I145">
            <v>0</v>
          </cell>
        </row>
        <row r="146">
          <cell r="A146">
            <v>0</v>
          </cell>
          <cell r="B146">
            <v>0</v>
          </cell>
          <cell r="C146">
            <v>0</v>
          </cell>
          <cell r="D146">
            <v>0</v>
          </cell>
          <cell r="E146">
            <v>0</v>
          </cell>
          <cell r="F146">
            <v>0</v>
          </cell>
          <cell r="G146">
            <v>0</v>
          </cell>
          <cell r="H146">
            <v>0</v>
          </cell>
          <cell r="I146">
            <v>0</v>
          </cell>
        </row>
        <row r="147">
          <cell r="A147" t="str">
            <v>There is no representation that the numbers set out herein</v>
          </cell>
          <cell r="B147" t="str">
            <v xml:space="preserve"> accurately state what is in the leases.  </v>
          </cell>
          <cell r="C147">
            <v>0</v>
          </cell>
          <cell r="D147">
            <v>0</v>
          </cell>
          <cell r="E147">
            <v>0</v>
          </cell>
          <cell r="F147">
            <v>0</v>
          </cell>
          <cell r="G147">
            <v>0</v>
          </cell>
          <cell r="H147">
            <v>0</v>
          </cell>
          <cell r="I147">
            <v>0</v>
          </cell>
        </row>
        <row r="148">
          <cell r="A148" t="str">
            <v xml:space="preserve">This document is the starting point for the development of a discounted cash flow analysis.          </v>
          </cell>
          <cell r="B148">
            <v>0</v>
          </cell>
          <cell r="C148">
            <v>0</v>
          </cell>
          <cell r="D148">
            <v>0</v>
          </cell>
          <cell r="E148">
            <v>0</v>
          </cell>
          <cell r="F148">
            <v>0</v>
          </cell>
          <cell r="G148">
            <v>0</v>
          </cell>
          <cell r="H148">
            <v>0</v>
          </cell>
          <cell r="I148">
            <v>0</v>
          </cell>
        </row>
        <row r="149">
          <cell r="A149" t="str">
            <v xml:space="preserve">The next step is for knowledgeable professionals to compare the entries for existing tenants         </v>
          </cell>
          <cell r="B149">
            <v>0</v>
          </cell>
          <cell r="C149">
            <v>0</v>
          </cell>
          <cell r="D149">
            <v>0</v>
          </cell>
          <cell r="E149">
            <v>0</v>
          </cell>
          <cell r="F149">
            <v>0</v>
          </cell>
          <cell r="G149">
            <v>0</v>
          </cell>
          <cell r="H149">
            <v>0</v>
          </cell>
          <cell r="I149">
            <v>0</v>
          </cell>
        </row>
        <row r="150">
          <cell r="A150" t="str">
            <v>with the information in their leases and make adjustments to the entries</v>
          </cell>
          <cell r="B150" t="str">
            <v xml:space="preserve"> if necessary</v>
          </cell>
          <cell r="C150" t="str">
            <v xml:space="preserve">              </v>
          </cell>
          <cell r="D150">
            <v>0</v>
          </cell>
          <cell r="E150">
            <v>0</v>
          </cell>
          <cell r="F150">
            <v>0</v>
          </cell>
          <cell r="G150">
            <v>0</v>
          </cell>
          <cell r="H150">
            <v>0</v>
          </cell>
          <cell r="I150">
            <v>0</v>
          </cell>
        </row>
        <row r="151">
          <cell r="A151" t="str">
            <v xml:space="preserve">so that they correspond with the leases.                                                             </v>
          </cell>
          <cell r="B151">
            <v>0</v>
          </cell>
          <cell r="C151">
            <v>0</v>
          </cell>
          <cell r="D151">
            <v>0</v>
          </cell>
          <cell r="E151">
            <v>0</v>
          </cell>
          <cell r="F151">
            <v>0</v>
          </cell>
          <cell r="G151">
            <v>0</v>
          </cell>
          <cell r="H151">
            <v>0</v>
          </cell>
          <cell r="I151">
            <v>0</v>
          </cell>
        </row>
        <row r="152">
          <cell r="A152" t="str">
            <v xml:space="preserve">                                                                                                     </v>
          </cell>
          <cell r="B152">
            <v>0</v>
          </cell>
          <cell r="C152">
            <v>0</v>
          </cell>
          <cell r="D152">
            <v>0</v>
          </cell>
          <cell r="E152">
            <v>0</v>
          </cell>
          <cell r="F152">
            <v>0</v>
          </cell>
          <cell r="G152">
            <v>0</v>
          </cell>
          <cell r="H152">
            <v>0</v>
          </cell>
          <cell r="I152">
            <v>0</v>
          </cell>
        </row>
        <row r="153">
          <cell r="A153" t="str">
            <v xml:space="preserve">                                </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row>
        <row r="154">
          <cell r="A154" t="str">
            <v xml:space="preserve">                                </v>
          </cell>
          <cell r="B154" t="str">
            <v xml:space="preserve">            </v>
          </cell>
          <cell r="C154" t="str">
            <v xml:space="preserve">    Year  1 </v>
          </cell>
          <cell r="D154" t="str">
            <v xml:space="preserve">    Year  2 </v>
          </cell>
          <cell r="E154" t="str">
            <v xml:space="preserve">    Year  3 </v>
          </cell>
          <cell r="F154" t="str">
            <v xml:space="preserve">    Year  4 </v>
          </cell>
          <cell r="G154" t="str">
            <v xml:space="preserve">    Year  5 </v>
          </cell>
          <cell r="H154" t="str">
            <v xml:space="preserve">    Year  6 </v>
          </cell>
          <cell r="I154" t="str">
            <v xml:space="preserve">    Year  7</v>
          </cell>
        </row>
        <row r="155">
          <cell r="A155" t="str">
            <v xml:space="preserve">For the Years Ending            </v>
          </cell>
          <cell r="B155" t="str">
            <v xml:space="preserve">   Acct Code</v>
          </cell>
          <cell r="C155" t="str">
            <v xml:space="preserve">   Feb-2003 </v>
          </cell>
          <cell r="D155" t="str">
            <v xml:space="preserve">   Feb-2004 </v>
          </cell>
          <cell r="E155" t="str">
            <v xml:space="preserve">   Feb-2005 </v>
          </cell>
          <cell r="F155" t="str">
            <v xml:space="preserve">   Feb-2006 </v>
          </cell>
          <cell r="G155" t="str">
            <v xml:space="preserve">   Feb-2007 </v>
          </cell>
          <cell r="H155" t="str">
            <v xml:space="preserve">   Feb-2008 </v>
          </cell>
          <cell r="I155" t="str">
            <v xml:space="preserve">   Feb-2009</v>
          </cell>
        </row>
        <row r="156">
          <cell r="A156" t="str">
            <v xml:space="preserve">                                </v>
          </cell>
          <cell r="B156" t="str">
            <v>____________</v>
          </cell>
          <cell r="C156" t="str">
            <v xml:space="preserve"> __________ </v>
          </cell>
          <cell r="D156" t="str">
            <v xml:space="preserve"> __________ </v>
          </cell>
          <cell r="E156" t="str">
            <v xml:space="preserve"> __________ </v>
          </cell>
          <cell r="F156" t="str">
            <v xml:space="preserve"> __________ </v>
          </cell>
          <cell r="G156" t="str">
            <v xml:space="preserve"> __________ </v>
          </cell>
          <cell r="H156" t="str">
            <v xml:space="preserve"> __________ </v>
          </cell>
          <cell r="I156" t="str">
            <v xml:space="preserve"> __________</v>
          </cell>
        </row>
        <row r="157">
          <cell r="A157" t="str">
            <v xml:space="preserve">POTENTIAL GROSS REVENUE                     </v>
          </cell>
          <cell r="B157">
            <v>0</v>
          </cell>
          <cell r="C157">
            <v>0</v>
          </cell>
          <cell r="D157">
            <v>0</v>
          </cell>
          <cell r="E157">
            <v>0</v>
          </cell>
          <cell r="F157">
            <v>0</v>
          </cell>
          <cell r="G157">
            <v>0</v>
          </cell>
          <cell r="H157">
            <v>0</v>
          </cell>
          <cell r="I157">
            <v>0</v>
          </cell>
        </row>
        <row r="158">
          <cell r="A158" t="str">
            <v xml:space="preserve">Base Rental Revenue             </v>
          </cell>
          <cell r="B158" t="str">
            <v xml:space="preserve">                </v>
          </cell>
          <cell r="C158">
            <v>227601</v>
          </cell>
          <cell r="D158">
            <v>236139</v>
          </cell>
          <cell r="E158">
            <v>237720</v>
          </cell>
          <cell r="F158">
            <v>239572</v>
          </cell>
          <cell r="G158">
            <v>239655</v>
          </cell>
          <cell r="H158">
            <v>239656</v>
          </cell>
          <cell r="I158">
            <v>239652</v>
          </cell>
        </row>
        <row r="159">
          <cell r="A159" t="str">
            <v xml:space="preserve">Absorption &amp; Turnover Vacancy   </v>
          </cell>
          <cell r="B159" t="str">
            <v xml:space="preserve">                  </v>
          </cell>
          <cell r="C159">
            <v>-3549</v>
          </cell>
          <cell r="D159">
            <v>-8237</v>
          </cell>
          <cell r="E159">
            <v>-6576</v>
          </cell>
          <cell r="F159">
            <v>-1608</v>
          </cell>
          <cell r="G159">
            <v>0</v>
          </cell>
          <cell r="H159">
            <v>-2017</v>
          </cell>
          <cell r="I159">
            <v>-9769</v>
          </cell>
        </row>
        <row r="160">
          <cell r="A160" t="str">
            <v xml:space="preserve">                                </v>
          </cell>
          <cell r="B160" t="str">
            <v xml:space="preserve">            </v>
          </cell>
          <cell r="C160" t="str">
            <v xml:space="preserve"> __________ </v>
          </cell>
          <cell r="D160" t="str">
            <v xml:space="preserve"> __________ </v>
          </cell>
          <cell r="E160" t="str">
            <v xml:space="preserve"> __________ </v>
          </cell>
          <cell r="F160" t="str">
            <v xml:space="preserve"> __________ </v>
          </cell>
          <cell r="G160" t="str">
            <v xml:space="preserve"> __________ </v>
          </cell>
          <cell r="H160" t="str">
            <v xml:space="preserve"> __________ </v>
          </cell>
          <cell r="I160" t="str">
            <v xml:space="preserve"> __________</v>
          </cell>
        </row>
        <row r="161">
          <cell r="A161" t="str">
            <v xml:space="preserve">Scheduled Base Rental Revenue   </v>
          </cell>
          <cell r="B161" t="str">
            <v xml:space="preserve">                </v>
          </cell>
          <cell r="C161">
            <v>224052</v>
          </cell>
          <cell r="D161">
            <v>227902</v>
          </cell>
          <cell r="E161">
            <v>231144</v>
          </cell>
          <cell r="F161">
            <v>237964</v>
          </cell>
          <cell r="G161">
            <v>239655</v>
          </cell>
          <cell r="H161">
            <v>237639</v>
          </cell>
          <cell r="I161">
            <v>229883</v>
          </cell>
        </row>
        <row r="162">
          <cell r="A162">
            <v>0</v>
          </cell>
          <cell r="B162">
            <v>0</v>
          </cell>
          <cell r="C162">
            <v>0</v>
          </cell>
          <cell r="D162">
            <v>0</v>
          </cell>
          <cell r="E162">
            <v>0</v>
          </cell>
          <cell r="F162">
            <v>0</v>
          </cell>
          <cell r="G162">
            <v>0</v>
          </cell>
          <cell r="H162">
            <v>0</v>
          </cell>
          <cell r="I162">
            <v>0</v>
          </cell>
        </row>
        <row r="163">
          <cell r="A163" t="str">
            <v xml:space="preserve">Expense Reimbursement Revenue     </v>
          </cell>
          <cell r="B163">
            <v>0</v>
          </cell>
          <cell r="C163">
            <v>0</v>
          </cell>
          <cell r="D163">
            <v>0</v>
          </cell>
          <cell r="E163">
            <v>0</v>
          </cell>
          <cell r="F163">
            <v>0</v>
          </cell>
          <cell r="G163">
            <v>0</v>
          </cell>
          <cell r="H163">
            <v>0</v>
          </cell>
          <cell r="I163">
            <v>0</v>
          </cell>
        </row>
        <row r="164">
          <cell r="A164" t="str">
            <v xml:space="preserve">CAM                             </v>
          </cell>
          <cell r="B164" t="str">
            <v xml:space="preserve">                 </v>
          </cell>
          <cell r="C164">
            <v>55650</v>
          </cell>
          <cell r="D164">
            <v>57605</v>
          </cell>
          <cell r="E164">
            <v>60252</v>
          </cell>
          <cell r="F164">
            <v>63291</v>
          </cell>
          <cell r="G164">
            <v>65279</v>
          </cell>
          <cell r="H164">
            <v>66341</v>
          </cell>
          <cell r="I164">
            <v>65804</v>
          </cell>
        </row>
        <row r="165">
          <cell r="A165" t="str">
            <v xml:space="preserve">Realty Taxes                    </v>
          </cell>
          <cell r="B165" t="str">
            <v xml:space="preserve">                 </v>
          </cell>
          <cell r="C165">
            <v>68690</v>
          </cell>
          <cell r="D165">
            <v>69514</v>
          </cell>
          <cell r="E165">
            <v>71732</v>
          </cell>
          <cell r="F165">
            <v>75116</v>
          </cell>
          <cell r="G165">
            <v>77497</v>
          </cell>
          <cell r="H165">
            <v>78757</v>
          </cell>
          <cell r="I165">
            <v>78120</v>
          </cell>
        </row>
        <row r="166">
          <cell r="A166" t="str">
            <v xml:space="preserve">Management Fee                  </v>
          </cell>
          <cell r="B166" t="str">
            <v xml:space="preserve">                  </v>
          </cell>
          <cell r="C166">
            <v>9588</v>
          </cell>
          <cell r="D166">
            <v>5436</v>
          </cell>
          <cell r="E166">
            <v>2421</v>
          </cell>
          <cell r="F166">
            <v>95</v>
          </cell>
          <cell r="G166">
            <v>0</v>
          </cell>
          <cell r="H166">
            <v>0</v>
          </cell>
          <cell r="I166">
            <v>0</v>
          </cell>
        </row>
        <row r="167">
          <cell r="A167" t="str">
            <v xml:space="preserve">Direct Cost                     </v>
          </cell>
          <cell r="B167" t="str">
            <v xml:space="preserve">                  </v>
          </cell>
          <cell r="C167">
            <v>7423</v>
          </cell>
          <cell r="D167">
            <v>8753</v>
          </cell>
          <cell r="E167">
            <v>10007</v>
          </cell>
          <cell r="F167">
            <v>11073</v>
          </cell>
          <cell r="G167">
            <v>11442</v>
          </cell>
          <cell r="H167">
            <v>11627</v>
          </cell>
          <cell r="I167">
            <v>11534</v>
          </cell>
        </row>
        <row r="168">
          <cell r="A168" t="str">
            <v xml:space="preserve">                                </v>
          </cell>
          <cell r="B168" t="str">
            <v xml:space="preserve">            </v>
          </cell>
          <cell r="C168" t="str">
            <v xml:space="preserve"> __________ </v>
          </cell>
          <cell r="D168" t="str">
            <v xml:space="preserve"> __________ </v>
          </cell>
          <cell r="E168" t="str">
            <v xml:space="preserve"> __________ </v>
          </cell>
          <cell r="F168" t="str">
            <v xml:space="preserve"> __________ </v>
          </cell>
          <cell r="G168" t="str">
            <v xml:space="preserve"> __________ </v>
          </cell>
          <cell r="H168" t="str">
            <v xml:space="preserve"> __________ </v>
          </cell>
          <cell r="I168" t="str">
            <v xml:space="preserve"> __________</v>
          </cell>
        </row>
        <row r="169">
          <cell r="A169" t="str">
            <v xml:space="preserve">Total Reimbursement Revenue     </v>
          </cell>
          <cell r="B169" t="str">
            <v xml:space="preserve">                </v>
          </cell>
          <cell r="C169">
            <v>141351</v>
          </cell>
          <cell r="D169">
            <v>141308</v>
          </cell>
          <cell r="E169">
            <v>144412</v>
          </cell>
          <cell r="F169">
            <v>149575</v>
          </cell>
          <cell r="G169">
            <v>154218</v>
          </cell>
          <cell r="H169">
            <v>156725</v>
          </cell>
          <cell r="I169">
            <v>155458</v>
          </cell>
        </row>
        <row r="170">
          <cell r="A170">
            <v>0</v>
          </cell>
          <cell r="B170">
            <v>0</v>
          </cell>
          <cell r="C170">
            <v>0</v>
          </cell>
          <cell r="D170">
            <v>0</v>
          </cell>
          <cell r="E170">
            <v>0</v>
          </cell>
          <cell r="F170">
            <v>0</v>
          </cell>
          <cell r="G170">
            <v>0</v>
          </cell>
          <cell r="H170">
            <v>0</v>
          </cell>
          <cell r="I170">
            <v>0</v>
          </cell>
        </row>
        <row r="171">
          <cell r="A171" t="str">
            <v xml:space="preserve">                                </v>
          </cell>
          <cell r="B171" t="str">
            <v xml:space="preserve">            </v>
          </cell>
          <cell r="C171" t="str">
            <v xml:space="preserve"> __________ </v>
          </cell>
          <cell r="D171" t="str">
            <v xml:space="preserve"> __________ </v>
          </cell>
          <cell r="E171" t="str">
            <v xml:space="preserve"> __________ </v>
          </cell>
          <cell r="F171" t="str">
            <v xml:space="preserve"> __________ </v>
          </cell>
          <cell r="G171" t="str">
            <v xml:space="preserve"> __________ </v>
          </cell>
          <cell r="H171" t="str">
            <v xml:space="preserve"> __________ </v>
          </cell>
          <cell r="I171" t="str">
            <v xml:space="preserve"> __________</v>
          </cell>
        </row>
        <row r="172">
          <cell r="A172" t="str">
            <v xml:space="preserve">TOTAL POTENTIAL GROSS REVENUE   </v>
          </cell>
          <cell r="B172" t="str">
            <v xml:space="preserve">                </v>
          </cell>
          <cell r="C172">
            <v>365403</v>
          </cell>
          <cell r="D172">
            <v>369210</v>
          </cell>
          <cell r="E172">
            <v>375556</v>
          </cell>
          <cell r="F172">
            <v>387539</v>
          </cell>
          <cell r="G172">
            <v>393873</v>
          </cell>
          <cell r="H172">
            <v>394364</v>
          </cell>
          <cell r="I172">
            <v>385341</v>
          </cell>
        </row>
        <row r="173">
          <cell r="A173" t="str">
            <v xml:space="preserve">General Vacancy                 </v>
          </cell>
          <cell r="B173" t="str">
            <v xml:space="preserve">                  </v>
          </cell>
          <cell r="C173">
            <v>-7413</v>
          </cell>
          <cell r="D173">
            <v>-2839</v>
          </cell>
          <cell r="E173">
            <v>-4691</v>
          </cell>
          <cell r="F173">
            <v>-10018</v>
          </cell>
          <cell r="G173">
            <v>-11816</v>
          </cell>
          <cell r="H173">
            <v>-9814</v>
          </cell>
          <cell r="I173">
            <v>-1791</v>
          </cell>
        </row>
        <row r="174">
          <cell r="A174" t="str">
            <v xml:space="preserve">                                </v>
          </cell>
          <cell r="B174" t="str">
            <v xml:space="preserve">            </v>
          </cell>
          <cell r="C174" t="str">
            <v xml:space="preserve"> __________ </v>
          </cell>
          <cell r="D174" t="str">
            <v xml:space="preserve"> __________ </v>
          </cell>
          <cell r="E174" t="str">
            <v xml:space="preserve"> __________ </v>
          </cell>
          <cell r="F174" t="str">
            <v xml:space="preserve"> __________ </v>
          </cell>
          <cell r="G174" t="str">
            <v xml:space="preserve"> __________ </v>
          </cell>
          <cell r="H174" t="str">
            <v xml:space="preserve"> __________ </v>
          </cell>
          <cell r="I174" t="str">
            <v xml:space="preserve"> __________</v>
          </cell>
        </row>
        <row r="175">
          <cell r="A175" t="str">
            <v xml:space="preserve">EFFECTIVE GROSS REVENUE         </v>
          </cell>
          <cell r="B175" t="str">
            <v xml:space="preserve">                </v>
          </cell>
          <cell r="C175">
            <v>357990</v>
          </cell>
          <cell r="D175">
            <v>366371</v>
          </cell>
          <cell r="E175">
            <v>370865</v>
          </cell>
          <cell r="F175">
            <v>377521</v>
          </cell>
          <cell r="G175">
            <v>382057</v>
          </cell>
          <cell r="H175">
            <v>384550</v>
          </cell>
          <cell r="I175">
            <v>383550</v>
          </cell>
        </row>
        <row r="176">
          <cell r="A176" t="str">
            <v xml:space="preserve">                                </v>
          </cell>
          <cell r="B176" t="str">
            <v xml:space="preserve">            </v>
          </cell>
          <cell r="C176" t="str">
            <v xml:space="preserve"> __________ </v>
          </cell>
          <cell r="D176" t="str">
            <v xml:space="preserve"> __________ </v>
          </cell>
          <cell r="E176" t="str">
            <v xml:space="preserve"> __________ </v>
          </cell>
          <cell r="F176" t="str">
            <v xml:space="preserve"> __________ </v>
          </cell>
          <cell r="G176" t="str">
            <v xml:space="preserve"> __________ </v>
          </cell>
          <cell r="H176" t="str">
            <v xml:space="preserve"> __________ </v>
          </cell>
          <cell r="I176" t="str">
            <v xml:space="preserve"> __________</v>
          </cell>
        </row>
        <row r="177">
          <cell r="A177" t="str">
            <v xml:space="preserve">OPERATING EXPENSES                          </v>
          </cell>
          <cell r="B177">
            <v>0</v>
          </cell>
          <cell r="C177">
            <v>0</v>
          </cell>
          <cell r="D177">
            <v>0</v>
          </cell>
          <cell r="E177">
            <v>0</v>
          </cell>
          <cell r="F177">
            <v>0</v>
          </cell>
          <cell r="G177">
            <v>0</v>
          </cell>
          <cell r="H177">
            <v>0</v>
          </cell>
          <cell r="I177">
            <v>0</v>
          </cell>
        </row>
        <row r="178">
          <cell r="A178" t="str">
            <v xml:space="preserve">CAM                             </v>
          </cell>
          <cell r="B178">
            <v>1</v>
          </cell>
          <cell r="C178">
            <v>29682</v>
          </cell>
          <cell r="D178">
            <v>30425</v>
          </cell>
          <cell r="E178">
            <v>31185</v>
          </cell>
          <cell r="F178">
            <v>31965</v>
          </cell>
          <cell r="G178">
            <v>32764</v>
          </cell>
          <cell r="H178">
            <v>33583</v>
          </cell>
          <cell r="I178">
            <v>34423</v>
          </cell>
        </row>
        <row r="179">
          <cell r="A179" t="str">
            <v xml:space="preserve">Realty Taxes                    </v>
          </cell>
          <cell r="B179">
            <v>2</v>
          </cell>
          <cell r="C179">
            <v>70201</v>
          </cell>
          <cell r="D179">
            <v>71956</v>
          </cell>
          <cell r="E179">
            <v>73755</v>
          </cell>
          <cell r="F179">
            <v>75599</v>
          </cell>
          <cell r="G179">
            <v>77489</v>
          </cell>
          <cell r="H179">
            <v>79426</v>
          </cell>
          <cell r="I179">
            <v>81412</v>
          </cell>
        </row>
        <row r="180">
          <cell r="A180" t="str">
            <v xml:space="preserve">Management Fee                  </v>
          </cell>
          <cell r="B180">
            <v>4</v>
          </cell>
          <cell r="C180">
            <v>13663</v>
          </cell>
          <cell r="D180">
            <v>14005</v>
          </cell>
          <cell r="E180">
            <v>14355</v>
          </cell>
          <cell r="F180">
            <v>14714</v>
          </cell>
          <cell r="G180">
            <v>15082</v>
          </cell>
          <cell r="H180">
            <v>15459</v>
          </cell>
          <cell r="I180">
            <v>15845</v>
          </cell>
        </row>
        <row r="181">
          <cell r="A181">
            <v>0</v>
          </cell>
          <cell r="B181">
            <v>0</v>
          </cell>
          <cell r="C181">
            <v>0</v>
          </cell>
          <cell r="D181">
            <v>0</v>
          </cell>
          <cell r="E181">
            <v>0</v>
          </cell>
          <cell r="F181">
            <v>0</v>
          </cell>
          <cell r="G181">
            <v>0</v>
          </cell>
          <cell r="H181">
            <v>0</v>
          </cell>
          <cell r="I181">
            <v>0</v>
          </cell>
        </row>
        <row r="182">
          <cell r="A182" t="str">
            <v xml:space="preserve">Direct Cost                       </v>
          </cell>
          <cell r="B182">
            <v>0</v>
          </cell>
          <cell r="C182">
            <v>0</v>
          </cell>
          <cell r="D182">
            <v>0</v>
          </cell>
          <cell r="E182">
            <v>0</v>
          </cell>
          <cell r="F182">
            <v>0</v>
          </cell>
          <cell r="G182">
            <v>0</v>
          </cell>
          <cell r="H182">
            <v>0</v>
          </cell>
          <cell r="I182">
            <v>0</v>
          </cell>
        </row>
        <row r="183">
          <cell r="A183" t="str">
            <v xml:space="preserve">Direct Hydro                    </v>
          </cell>
          <cell r="B183">
            <v>6</v>
          </cell>
          <cell r="C183">
            <v>4240</v>
          </cell>
          <cell r="D183">
            <v>4346</v>
          </cell>
          <cell r="E183">
            <v>4455</v>
          </cell>
          <cell r="F183">
            <v>4566</v>
          </cell>
          <cell r="G183">
            <v>4681</v>
          </cell>
          <cell r="H183">
            <v>4798</v>
          </cell>
          <cell r="I183">
            <v>4918</v>
          </cell>
        </row>
        <row r="184">
          <cell r="A184" t="str">
            <v xml:space="preserve">Direct Water                    </v>
          </cell>
          <cell r="B184">
            <v>6</v>
          </cell>
          <cell r="C184">
            <v>6125</v>
          </cell>
          <cell r="D184">
            <v>6278</v>
          </cell>
          <cell r="E184">
            <v>6435</v>
          </cell>
          <cell r="F184">
            <v>6596</v>
          </cell>
          <cell r="G184">
            <v>6761</v>
          </cell>
          <cell r="H184">
            <v>6930</v>
          </cell>
          <cell r="I184">
            <v>7103</v>
          </cell>
        </row>
        <row r="185">
          <cell r="A185" t="str">
            <v xml:space="preserve">                                </v>
          </cell>
          <cell r="B185" t="str">
            <v xml:space="preserve">            </v>
          </cell>
          <cell r="C185" t="str">
            <v xml:space="preserve"> __________ </v>
          </cell>
          <cell r="D185" t="str">
            <v xml:space="preserve"> __________ </v>
          </cell>
          <cell r="E185" t="str">
            <v xml:space="preserve"> __________ </v>
          </cell>
          <cell r="F185" t="str">
            <v xml:space="preserve"> __________ </v>
          </cell>
          <cell r="G185" t="str">
            <v xml:space="preserve"> __________ </v>
          </cell>
          <cell r="H185" t="str">
            <v xml:space="preserve"> __________ </v>
          </cell>
          <cell r="I185" t="str">
            <v xml:space="preserve"> __________</v>
          </cell>
        </row>
        <row r="186">
          <cell r="A186" t="str">
            <v xml:space="preserve">Total                           </v>
          </cell>
          <cell r="B186" t="str">
            <v xml:space="preserve">                 </v>
          </cell>
          <cell r="C186">
            <v>10365</v>
          </cell>
          <cell r="D186">
            <v>10624</v>
          </cell>
          <cell r="E186">
            <v>10890</v>
          </cell>
          <cell r="F186">
            <v>11162</v>
          </cell>
          <cell r="G186">
            <v>11442</v>
          </cell>
          <cell r="H186">
            <v>11728</v>
          </cell>
          <cell r="I186">
            <v>12021</v>
          </cell>
        </row>
        <row r="187">
          <cell r="A187">
            <v>0</v>
          </cell>
          <cell r="B187">
            <v>0</v>
          </cell>
          <cell r="C187">
            <v>0</v>
          </cell>
          <cell r="D187">
            <v>0</v>
          </cell>
          <cell r="E187">
            <v>0</v>
          </cell>
          <cell r="F187">
            <v>0</v>
          </cell>
          <cell r="G187">
            <v>0</v>
          </cell>
          <cell r="H187">
            <v>0</v>
          </cell>
          <cell r="I187">
            <v>0</v>
          </cell>
        </row>
        <row r="188">
          <cell r="A188" t="str">
            <v xml:space="preserve">Structural Reserve              </v>
          </cell>
          <cell r="B188">
            <v>7</v>
          </cell>
          <cell r="C188">
            <v>3580</v>
          </cell>
          <cell r="D188">
            <v>3664</v>
          </cell>
          <cell r="E188">
            <v>3709</v>
          </cell>
          <cell r="F188">
            <v>3775</v>
          </cell>
          <cell r="G188">
            <v>3821</v>
          </cell>
          <cell r="H188">
            <v>3846</v>
          </cell>
          <cell r="I188">
            <v>3836</v>
          </cell>
        </row>
        <row r="189">
          <cell r="A189" t="str">
            <v xml:space="preserve">                                </v>
          </cell>
          <cell r="B189" t="str">
            <v xml:space="preserve">            </v>
          </cell>
          <cell r="C189" t="str">
            <v xml:space="preserve"> __________ </v>
          </cell>
          <cell r="D189" t="str">
            <v xml:space="preserve"> __________ </v>
          </cell>
          <cell r="E189" t="str">
            <v xml:space="preserve"> __________ </v>
          </cell>
          <cell r="F189" t="str">
            <v xml:space="preserve"> __________ </v>
          </cell>
          <cell r="G189" t="str">
            <v xml:space="preserve"> __________ </v>
          </cell>
          <cell r="H189" t="str">
            <v xml:space="preserve"> __________ </v>
          </cell>
          <cell r="I189" t="str">
            <v xml:space="preserve"> __________</v>
          </cell>
        </row>
        <row r="190">
          <cell r="A190" t="str">
            <v xml:space="preserve">TOTAL OPERATING EXPENSES        </v>
          </cell>
          <cell r="B190" t="str">
            <v xml:space="preserve">                </v>
          </cell>
          <cell r="C190">
            <v>127491</v>
          </cell>
          <cell r="D190">
            <v>130674</v>
          </cell>
          <cell r="E190">
            <v>133894</v>
          </cell>
          <cell r="F190">
            <v>137215</v>
          </cell>
          <cell r="G190">
            <v>140598</v>
          </cell>
          <cell r="H190">
            <v>144042</v>
          </cell>
          <cell r="I190">
            <v>147537</v>
          </cell>
        </row>
        <row r="191">
          <cell r="A191" t="str">
            <v xml:space="preserve">                                </v>
          </cell>
          <cell r="B191" t="str">
            <v xml:space="preserve">            </v>
          </cell>
          <cell r="C191" t="str">
            <v xml:space="preserve"> __________ </v>
          </cell>
          <cell r="D191" t="str">
            <v xml:space="preserve"> __________ </v>
          </cell>
          <cell r="E191" t="str">
            <v xml:space="preserve"> __________ </v>
          </cell>
          <cell r="F191" t="str">
            <v xml:space="preserve"> __________ </v>
          </cell>
          <cell r="G191" t="str">
            <v xml:space="preserve"> __________ </v>
          </cell>
          <cell r="H191" t="str">
            <v xml:space="preserve"> __________ </v>
          </cell>
          <cell r="I191" t="str">
            <v xml:space="preserve"> __________</v>
          </cell>
        </row>
        <row r="192">
          <cell r="A192" t="str">
            <v xml:space="preserve">NET OPERATING INCOME            </v>
          </cell>
          <cell r="B192" t="str">
            <v xml:space="preserve">                </v>
          </cell>
          <cell r="C192">
            <v>230499</v>
          </cell>
          <cell r="D192">
            <v>235697</v>
          </cell>
          <cell r="E192">
            <v>236971</v>
          </cell>
          <cell r="F192">
            <v>240306</v>
          </cell>
          <cell r="G192">
            <v>241459</v>
          </cell>
          <cell r="H192">
            <v>240508</v>
          </cell>
          <cell r="I192">
            <v>236013</v>
          </cell>
        </row>
        <row r="193">
          <cell r="A193" t="str">
            <v xml:space="preserve">                                </v>
          </cell>
          <cell r="B193" t="str">
            <v xml:space="preserve">            </v>
          </cell>
          <cell r="C193" t="str">
            <v xml:space="preserve"> __________ </v>
          </cell>
          <cell r="D193" t="str">
            <v xml:space="preserve"> __________ </v>
          </cell>
          <cell r="E193" t="str">
            <v xml:space="preserve"> __________ </v>
          </cell>
          <cell r="F193" t="str">
            <v xml:space="preserve"> __________ </v>
          </cell>
          <cell r="G193" t="str">
            <v xml:space="preserve"> __________ </v>
          </cell>
          <cell r="H193" t="str">
            <v xml:space="preserve"> __________ </v>
          </cell>
          <cell r="I193" t="str">
            <v xml:space="preserve"> __________</v>
          </cell>
        </row>
        <row r="194">
          <cell r="A194" t="str">
            <v xml:space="preserve">LEASING &amp; CAPITAL COSTS           </v>
          </cell>
          <cell r="B194">
            <v>0</v>
          </cell>
          <cell r="C194">
            <v>0</v>
          </cell>
          <cell r="D194">
            <v>0</v>
          </cell>
          <cell r="E194">
            <v>0</v>
          </cell>
          <cell r="F194">
            <v>0</v>
          </cell>
          <cell r="G194">
            <v>0</v>
          </cell>
          <cell r="H194">
            <v>0</v>
          </cell>
          <cell r="I194">
            <v>0</v>
          </cell>
        </row>
        <row r="195">
          <cell r="A195" t="str">
            <v xml:space="preserve">Tenant Improvements             </v>
          </cell>
          <cell r="B195" t="str">
            <v xml:space="preserve">                  </v>
          </cell>
          <cell r="C195">
            <v>3675</v>
          </cell>
          <cell r="D195">
            <v>17543</v>
          </cell>
          <cell r="E195">
            <v>11904</v>
          </cell>
          <cell r="F195">
            <v>2803</v>
          </cell>
          <cell r="G195">
            <v>0</v>
          </cell>
          <cell r="H195">
            <v>3675</v>
          </cell>
          <cell r="I195">
            <v>17543</v>
          </cell>
        </row>
        <row r="196">
          <cell r="A196" t="str">
            <v xml:space="preserve">Leasing Commissions             </v>
          </cell>
          <cell r="B196" t="str">
            <v xml:space="preserve">                  </v>
          </cell>
          <cell r="C196">
            <v>2639</v>
          </cell>
          <cell r="D196">
            <v>12596</v>
          </cell>
          <cell r="E196">
            <v>8547</v>
          </cell>
          <cell r="F196">
            <v>2013</v>
          </cell>
          <cell r="G196">
            <v>0</v>
          </cell>
          <cell r="H196">
            <v>2639</v>
          </cell>
          <cell r="I196">
            <v>12596</v>
          </cell>
        </row>
        <row r="197">
          <cell r="A197" t="str">
            <v xml:space="preserve">                                </v>
          </cell>
          <cell r="B197" t="str">
            <v xml:space="preserve">            </v>
          </cell>
          <cell r="C197" t="str">
            <v xml:space="preserve"> __________ </v>
          </cell>
          <cell r="D197" t="str">
            <v xml:space="preserve"> __________ </v>
          </cell>
          <cell r="E197" t="str">
            <v xml:space="preserve"> __________ </v>
          </cell>
          <cell r="F197" t="str">
            <v xml:space="preserve"> __________ </v>
          </cell>
          <cell r="G197" t="str">
            <v xml:space="preserve"> __________ </v>
          </cell>
          <cell r="H197" t="str">
            <v xml:space="preserve"> __________ </v>
          </cell>
          <cell r="I197" t="str">
            <v xml:space="preserve"> __________</v>
          </cell>
        </row>
        <row r="198">
          <cell r="A198" t="str">
            <v xml:space="preserve">TOTAL LEASING &amp; CAPITAL COSTS   </v>
          </cell>
          <cell r="B198" t="str">
            <v xml:space="preserve">                  </v>
          </cell>
          <cell r="C198">
            <v>6314</v>
          </cell>
          <cell r="D198">
            <v>30139</v>
          </cell>
          <cell r="E198">
            <v>20451</v>
          </cell>
          <cell r="F198">
            <v>4816</v>
          </cell>
          <cell r="G198">
            <v>0</v>
          </cell>
          <cell r="H198">
            <v>6314</v>
          </cell>
          <cell r="I198">
            <v>30139</v>
          </cell>
        </row>
        <row r="199">
          <cell r="A199" t="str">
            <v xml:space="preserve">                                </v>
          </cell>
          <cell r="B199" t="str">
            <v xml:space="preserve">            </v>
          </cell>
          <cell r="C199" t="str">
            <v xml:space="preserve"> __________ </v>
          </cell>
          <cell r="D199" t="str">
            <v xml:space="preserve"> __________ </v>
          </cell>
          <cell r="E199" t="str">
            <v xml:space="preserve"> __________ </v>
          </cell>
          <cell r="F199" t="str">
            <v xml:space="preserve"> __________ </v>
          </cell>
          <cell r="G199" t="str">
            <v xml:space="preserve"> __________ </v>
          </cell>
          <cell r="H199" t="str">
            <v xml:space="preserve"> __________ </v>
          </cell>
          <cell r="I199" t="str">
            <v xml:space="preserve"> __________</v>
          </cell>
        </row>
        <row r="200">
          <cell r="A200" t="str">
            <v xml:space="preserve">CASH FLOW BEFORE DEBT SERVICE   </v>
          </cell>
          <cell r="B200" t="str">
            <v xml:space="preserve">                </v>
          </cell>
          <cell r="C200">
            <v>224185</v>
          </cell>
          <cell r="D200">
            <v>205558</v>
          </cell>
          <cell r="E200">
            <v>216520</v>
          </cell>
          <cell r="F200">
            <v>235490</v>
          </cell>
          <cell r="G200">
            <v>241459</v>
          </cell>
          <cell r="H200">
            <v>234194</v>
          </cell>
          <cell r="I200">
            <v>205874</v>
          </cell>
        </row>
        <row r="201">
          <cell r="A201" t="str">
            <v xml:space="preserve">  &amp; TAXES                       </v>
          </cell>
          <cell r="B201" t="str">
            <v xml:space="preserve">            </v>
          </cell>
          <cell r="C201" t="str">
            <v xml:space="preserve"> ========== </v>
          </cell>
          <cell r="D201" t="str">
            <v xml:space="preserve"> ========== </v>
          </cell>
          <cell r="E201" t="str">
            <v xml:space="preserve"> ========== </v>
          </cell>
          <cell r="F201" t="str">
            <v xml:space="preserve"> ========== </v>
          </cell>
          <cell r="G201" t="str">
            <v xml:space="preserve"> ========== </v>
          </cell>
          <cell r="H201" t="str">
            <v xml:space="preserve"> ========== </v>
          </cell>
          <cell r="I201" t="str">
            <v xml:space="preserve"> ==========</v>
          </cell>
        </row>
        <row r="202">
          <cell r="A202" t="str">
            <v>_x001A_</v>
          </cell>
          <cell r="B202">
            <v>0</v>
          </cell>
          <cell r="C202">
            <v>0</v>
          </cell>
          <cell r="D202">
            <v>0</v>
          </cell>
          <cell r="E202">
            <v>0</v>
          </cell>
          <cell r="F202">
            <v>0</v>
          </cell>
          <cell r="G202">
            <v>0</v>
          </cell>
          <cell r="H202">
            <v>0</v>
          </cell>
          <cell r="I202">
            <v>0</v>
          </cell>
        </row>
        <row r="203">
          <cell r="A203">
            <v>0</v>
          </cell>
        </row>
        <row r="204">
          <cell r="A204">
            <v>0</v>
          </cell>
        </row>
        <row r="205">
          <cell r="A205">
            <v>0</v>
          </cell>
        </row>
        <row r="206">
          <cell r="A206">
            <v>1655</v>
          </cell>
        </row>
        <row r="207">
          <cell r="A207" t="str">
            <v xml:space="preserve">                                                                                                                   TriStone Properties Inc.                                                                                                                    </v>
          </cell>
          <cell r="B207">
            <v>0</v>
          </cell>
          <cell r="C207">
            <v>0</v>
          </cell>
          <cell r="D207">
            <v>0</v>
          </cell>
          <cell r="E207">
            <v>0</v>
          </cell>
          <cell r="F207">
            <v>0</v>
          </cell>
          <cell r="G207">
            <v>0</v>
          </cell>
          <cell r="H207">
            <v>0</v>
          </cell>
          <cell r="I207">
            <v>0</v>
          </cell>
        </row>
        <row r="208">
          <cell r="A208" t="str">
            <v xml:space="preserve">                                                                                                                       1655 Sismet Road                                                                                                                        </v>
          </cell>
          <cell r="B208">
            <v>0</v>
          </cell>
          <cell r="C208">
            <v>0</v>
          </cell>
          <cell r="D208">
            <v>0</v>
          </cell>
          <cell r="E208">
            <v>0</v>
          </cell>
          <cell r="F208">
            <v>0</v>
          </cell>
          <cell r="G208">
            <v>0</v>
          </cell>
          <cell r="H208">
            <v>0</v>
          </cell>
          <cell r="I208">
            <v>0</v>
          </cell>
        </row>
        <row r="209">
          <cell r="A209" t="str">
            <v xml:space="preserve">                                                                                                                        Missisauga</v>
          </cell>
          <cell r="B209" t="str">
            <v xml:space="preserve"> ON                                                                                                                           </v>
          </cell>
          <cell r="C209">
            <v>0</v>
          </cell>
          <cell r="D209">
            <v>0</v>
          </cell>
          <cell r="E209">
            <v>0</v>
          </cell>
          <cell r="F209">
            <v>0</v>
          </cell>
          <cell r="G209">
            <v>0</v>
          </cell>
          <cell r="H209">
            <v>0</v>
          </cell>
          <cell r="I209">
            <v>0</v>
          </cell>
        </row>
        <row r="210">
          <cell r="A210" t="str">
            <v xml:space="preserve">                                                                                                               SCHEDULE OF PROSPECTIVE CASH FLOW</v>
          </cell>
          <cell r="B210">
            <v>0</v>
          </cell>
          <cell r="C210">
            <v>0</v>
          </cell>
          <cell r="D210">
            <v>0</v>
          </cell>
          <cell r="E210">
            <v>0</v>
          </cell>
          <cell r="F210">
            <v>0</v>
          </cell>
          <cell r="G210">
            <v>0</v>
          </cell>
          <cell r="H210">
            <v>0</v>
          </cell>
          <cell r="I210">
            <v>0</v>
          </cell>
        </row>
        <row r="211">
          <cell r="A211" t="str">
            <v xml:space="preserve">                                                                                                  In Inflated Dollars for the Fiscal Year Beginning 3/1/2002</v>
          </cell>
          <cell r="B211">
            <v>0</v>
          </cell>
          <cell r="C211">
            <v>0</v>
          </cell>
          <cell r="D211">
            <v>0</v>
          </cell>
          <cell r="E211">
            <v>0</v>
          </cell>
          <cell r="F211">
            <v>0</v>
          </cell>
          <cell r="G211">
            <v>0</v>
          </cell>
          <cell r="H211">
            <v>0</v>
          </cell>
          <cell r="I211">
            <v>0</v>
          </cell>
        </row>
        <row r="212">
          <cell r="A212">
            <v>0</v>
          </cell>
          <cell r="B212">
            <v>0</v>
          </cell>
          <cell r="C212">
            <v>0</v>
          </cell>
          <cell r="D212">
            <v>0</v>
          </cell>
          <cell r="E212">
            <v>0</v>
          </cell>
          <cell r="F212">
            <v>0</v>
          </cell>
          <cell r="G212">
            <v>0</v>
          </cell>
          <cell r="H212">
            <v>0</v>
          </cell>
          <cell r="I212">
            <v>0</v>
          </cell>
        </row>
        <row r="213">
          <cell r="A213" t="str">
            <v>There is no representation that the numbers set out herein</v>
          </cell>
          <cell r="B213" t="str">
            <v xml:space="preserve"> accurately state what is in the leases.  </v>
          </cell>
          <cell r="C213">
            <v>0</v>
          </cell>
          <cell r="D213">
            <v>0</v>
          </cell>
          <cell r="E213">
            <v>0</v>
          </cell>
          <cell r="F213">
            <v>0</v>
          </cell>
          <cell r="G213">
            <v>0</v>
          </cell>
          <cell r="H213">
            <v>0</v>
          </cell>
          <cell r="I213">
            <v>0</v>
          </cell>
        </row>
        <row r="214">
          <cell r="A214" t="str">
            <v xml:space="preserve">This document is the starting point for the development of a discounted cash flow analysis.          </v>
          </cell>
          <cell r="B214">
            <v>0</v>
          </cell>
          <cell r="C214">
            <v>0</v>
          </cell>
          <cell r="D214">
            <v>0</v>
          </cell>
          <cell r="E214">
            <v>0</v>
          </cell>
          <cell r="F214">
            <v>0</v>
          </cell>
          <cell r="G214">
            <v>0</v>
          </cell>
          <cell r="H214">
            <v>0</v>
          </cell>
          <cell r="I214">
            <v>0</v>
          </cell>
        </row>
        <row r="215">
          <cell r="A215" t="str">
            <v xml:space="preserve">The next step is for knowledgeable professionals to compare the entries for existing tenants         </v>
          </cell>
          <cell r="B215">
            <v>0</v>
          </cell>
          <cell r="C215">
            <v>0</v>
          </cell>
          <cell r="D215">
            <v>0</v>
          </cell>
          <cell r="E215">
            <v>0</v>
          </cell>
          <cell r="F215">
            <v>0</v>
          </cell>
          <cell r="G215">
            <v>0</v>
          </cell>
          <cell r="H215">
            <v>0</v>
          </cell>
          <cell r="I215">
            <v>0</v>
          </cell>
        </row>
        <row r="216">
          <cell r="A216" t="str">
            <v>with the information in their leases and make adjustments to the entries</v>
          </cell>
          <cell r="B216" t="str">
            <v xml:space="preserve"> if necessary</v>
          </cell>
          <cell r="C216" t="str">
            <v xml:space="preserve">              </v>
          </cell>
          <cell r="D216">
            <v>0</v>
          </cell>
          <cell r="E216">
            <v>0</v>
          </cell>
          <cell r="F216">
            <v>0</v>
          </cell>
          <cell r="G216">
            <v>0</v>
          </cell>
          <cell r="H216">
            <v>0</v>
          </cell>
          <cell r="I216">
            <v>0</v>
          </cell>
        </row>
        <row r="217">
          <cell r="A217" t="str">
            <v xml:space="preserve">so that they correspond with the leases.                                                             </v>
          </cell>
          <cell r="B217">
            <v>0</v>
          </cell>
          <cell r="C217">
            <v>0</v>
          </cell>
          <cell r="D217">
            <v>0</v>
          </cell>
          <cell r="E217">
            <v>0</v>
          </cell>
          <cell r="F217">
            <v>0</v>
          </cell>
          <cell r="G217">
            <v>0</v>
          </cell>
          <cell r="H217">
            <v>0</v>
          </cell>
          <cell r="I217">
            <v>0</v>
          </cell>
        </row>
        <row r="218">
          <cell r="A218" t="str">
            <v xml:space="preserve">                                                                                                     </v>
          </cell>
          <cell r="B218">
            <v>0</v>
          </cell>
          <cell r="C218">
            <v>0</v>
          </cell>
          <cell r="D218">
            <v>0</v>
          </cell>
          <cell r="E218">
            <v>0</v>
          </cell>
          <cell r="F218">
            <v>0</v>
          </cell>
          <cell r="G218">
            <v>0</v>
          </cell>
          <cell r="H218">
            <v>0</v>
          </cell>
          <cell r="I218">
            <v>0</v>
          </cell>
        </row>
        <row r="219">
          <cell r="A219" t="str">
            <v xml:space="preserve">                                </v>
          </cell>
          <cell r="B219" t="str">
            <v xml:space="preserve">            </v>
          </cell>
          <cell r="C219" t="str">
            <v xml:space="preserve">            </v>
          </cell>
          <cell r="D219" t="str">
            <v xml:space="preserve">            </v>
          </cell>
          <cell r="E219" t="str">
            <v xml:space="preserve">            </v>
          </cell>
          <cell r="F219" t="str">
            <v xml:space="preserve">            </v>
          </cell>
          <cell r="G219" t="str">
            <v xml:space="preserve">            </v>
          </cell>
          <cell r="H219" t="str">
            <v xml:space="preserve">            </v>
          </cell>
          <cell r="I219" t="str">
            <v xml:space="preserve">           </v>
          </cell>
        </row>
        <row r="220">
          <cell r="A220" t="str">
            <v xml:space="preserve">                                </v>
          </cell>
          <cell r="B220" t="str">
            <v xml:space="preserve">            </v>
          </cell>
          <cell r="C220" t="str">
            <v xml:space="preserve">    Year  1 </v>
          </cell>
          <cell r="D220" t="str">
            <v xml:space="preserve">    Year  2 </v>
          </cell>
          <cell r="E220" t="str">
            <v xml:space="preserve">    Year  3 </v>
          </cell>
          <cell r="F220" t="str">
            <v xml:space="preserve">    Year  4 </v>
          </cell>
          <cell r="G220" t="str">
            <v xml:space="preserve">    Year  5 </v>
          </cell>
          <cell r="H220" t="str">
            <v xml:space="preserve">    Year  6 </v>
          </cell>
          <cell r="I220" t="str">
            <v xml:space="preserve">    Year  7</v>
          </cell>
        </row>
        <row r="221">
          <cell r="A221" t="str">
            <v xml:space="preserve">For the Years Ending            </v>
          </cell>
          <cell r="B221" t="str">
            <v xml:space="preserve">   Acct Code</v>
          </cell>
          <cell r="C221" t="str">
            <v xml:space="preserve">   Feb-2003 </v>
          </cell>
          <cell r="D221" t="str">
            <v xml:space="preserve">   Feb-2004 </v>
          </cell>
          <cell r="E221" t="str">
            <v xml:space="preserve">   Feb-2005 </v>
          </cell>
          <cell r="F221" t="str">
            <v xml:space="preserve">   Feb-2006 </v>
          </cell>
          <cell r="G221" t="str">
            <v xml:space="preserve">   Feb-2007 </v>
          </cell>
          <cell r="H221" t="str">
            <v xml:space="preserve">   Feb-2008 </v>
          </cell>
          <cell r="I221" t="str">
            <v xml:space="preserve">   Feb-2009</v>
          </cell>
        </row>
        <row r="222">
          <cell r="A222" t="str">
            <v xml:space="preserve">                                </v>
          </cell>
          <cell r="B222" t="str">
            <v>____________</v>
          </cell>
          <cell r="C222" t="str">
            <v xml:space="preserve"> __________ </v>
          </cell>
          <cell r="D222" t="str">
            <v xml:space="preserve"> __________ </v>
          </cell>
          <cell r="E222" t="str">
            <v xml:space="preserve"> __________ </v>
          </cell>
          <cell r="F222" t="str">
            <v xml:space="preserve"> __________ </v>
          </cell>
          <cell r="G222" t="str">
            <v xml:space="preserve"> __________ </v>
          </cell>
          <cell r="H222" t="str">
            <v xml:space="preserve"> __________ </v>
          </cell>
          <cell r="I222" t="str">
            <v xml:space="preserve"> __________</v>
          </cell>
        </row>
        <row r="223">
          <cell r="A223" t="str">
            <v xml:space="preserve">POTENTIAL GROSS REVENUE                     </v>
          </cell>
          <cell r="B223">
            <v>0</v>
          </cell>
          <cell r="C223">
            <v>0</v>
          </cell>
          <cell r="D223">
            <v>0</v>
          </cell>
          <cell r="E223">
            <v>0</v>
          </cell>
          <cell r="F223">
            <v>0</v>
          </cell>
          <cell r="G223">
            <v>0</v>
          </cell>
          <cell r="H223">
            <v>0</v>
          </cell>
          <cell r="I223">
            <v>0</v>
          </cell>
        </row>
        <row r="224">
          <cell r="A224" t="str">
            <v xml:space="preserve">Base Rental Revenue             </v>
          </cell>
          <cell r="B224" t="str">
            <v xml:space="preserve">                </v>
          </cell>
          <cell r="C224">
            <v>229784</v>
          </cell>
          <cell r="D224">
            <v>234336</v>
          </cell>
          <cell r="E224">
            <v>233560</v>
          </cell>
          <cell r="F224">
            <v>233373</v>
          </cell>
          <cell r="G224">
            <v>233047</v>
          </cell>
          <cell r="H224">
            <v>232719</v>
          </cell>
          <cell r="I224">
            <v>232721</v>
          </cell>
        </row>
        <row r="225">
          <cell r="A225" t="str">
            <v xml:space="preserve">Absorption &amp; Turnover Vacancy   </v>
          </cell>
          <cell r="B225" t="str">
            <v xml:space="preserve">                  </v>
          </cell>
          <cell r="C225">
            <v>-5204</v>
          </cell>
          <cell r="D225">
            <v>-10473</v>
          </cell>
          <cell r="E225">
            <v>-4464</v>
          </cell>
          <cell r="F225">
            <v>0</v>
          </cell>
          <cell r="G225">
            <v>-1086</v>
          </cell>
          <cell r="H225">
            <v>-2980</v>
          </cell>
          <cell r="I225">
            <v>-10865</v>
          </cell>
        </row>
        <row r="226">
          <cell r="A226" t="str">
            <v xml:space="preserve">                                </v>
          </cell>
          <cell r="B226" t="str">
            <v xml:space="preserve">            </v>
          </cell>
          <cell r="C226" t="str">
            <v xml:space="preserve"> __________ </v>
          </cell>
          <cell r="D226" t="str">
            <v xml:space="preserve"> __________ </v>
          </cell>
          <cell r="E226" t="str">
            <v xml:space="preserve"> __________ </v>
          </cell>
          <cell r="F226" t="str">
            <v xml:space="preserve"> __________ </v>
          </cell>
          <cell r="G226" t="str">
            <v xml:space="preserve"> __________ </v>
          </cell>
          <cell r="H226" t="str">
            <v xml:space="preserve"> __________ </v>
          </cell>
          <cell r="I226" t="str">
            <v xml:space="preserve"> __________</v>
          </cell>
        </row>
        <row r="227">
          <cell r="A227" t="str">
            <v xml:space="preserve">Scheduled Base Rental Revenue   </v>
          </cell>
          <cell r="B227" t="str">
            <v xml:space="preserve">                </v>
          </cell>
          <cell r="C227">
            <v>224580</v>
          </cell>
          <cell r="D227">
            <v>223863</v>
          </cell>
          <cell r="E227">
            <v>229096</v>
          </cell>
          <cell r="F227">
            <v>233373</v>
          </cell>
          <cell r="G227">
            <v>231961</v>
          </cell>
          <cell r="H227">
            <v>229739</v>
          </cell>
          <cell r="I227">
            <v>221856</v>
          </cell>
        </row>
        <row r="228">
          <cell r="A228">
            <v>0</v>
          </cell>
          <cell r="B228">
            <v>0</v>
          </cell>
          <cell r="C228">
            <v>0</v>
          </cell>
          <cell r="D228">
            <v>0</v>
          </cell>
          <cell r="E228">
            <v>0</v>
          </cell>
          <cell r="F228">
            <v>0</v>
          </cell>
          <cell r="G228">
            <v>0</v>
          </cell>
          <cell r="H228">
            <v>0</v>
          </cell>
          <cell r="I228">
            <v>0</v>
          </cell>
        </row>
        <row r="229">
          <cell r="A229" t="str">
            <v xml:space="preserve">Expense Reimbursement Revenue     </v>
          </cell>
          <cell r="B229">
            <v>0</v>
          </cell>
          <cell r="C229">
            <v>0</v>
          </cell>
          <cell r="D229">
            <v>0</v>
          </cell>
          <cell r="E229">
            <v>0</v>
          </cell>
          <cell r="F229">
            <v>0</v>
          </cell>
          <cell r="G229">
            <v>0</v>
          </cell>
          <cell r="H229">
            <v>0</v>
          </cell>
          <cell r="I229">
            <v>0</v>
          </cell>
        </row>
        <row r="230">
          <cell r="A230" t="str">
            <v xml:space="preserve">CAM                             </v>
          </cell>
          <cell r="B230" t="str">
            <v xml:space="preserve">                 </v>
          </cell>
          <cell r="C230">
            <v>55188</v>
          </cell>
          <cell r="D230">
            <v>55810</v>
          </cell>
          <cell r="E230">
            <v>58298</v>
          </cell>
          <cell r="F230">
            <v>60360</v>
          </cell>
          <cell r="G230">
            <v>61273</v>
          </cell>
          <cell r="H230">
            <v>62020</v>
          </cell>
          <cell r="I230">
            <v>61024</v>
          </cell>
        </row>
        <row r="231">
          <cell r="A231" t="str">
            <v xml:space="preserve">Realty Taxes                    </v>
          </cell>
          <cell r="B231" t="str">
            <v xml:space="preserve">                 </v>
          </cell>
          <cell r="C231">
            <v>66326</v>
          </cell>
          <cell r="D231">
            <v>65986</v>
          </cell>
          <cell r="E231">
            <v>69218</v>
          </cell>
          <cell r="F231">
            <v>71950</v>
          </cell>
          <cell r="G231">
            <v>73037</v>
          </cell>
          <cell r="H231">
            <v>73928</v>
          </cell>
          <cell r="I231">
            <v>72740</v>
          </cell>
        </row>
        <row r="232">
          <cell r="A232" t="str">
            <v xml:space="preserve">Management Fee                  </v>
          </cell>
          <cell r="B232" t="str">
            <v xml:space="preserve">                  </v>
          </cell>
          <cell r="C232">
            <v>6756</v>
          </cell>
          <cell r="D232">
            <v>4210</v>
          </cell>
          <cell r="E232">
            <v>894</v>
          </cell>
          <cell r="F232">
            <v>0</v>
          </cell>
          <cell r="G232">
            <v>0</v>
          </cell>
          <cell r="H232">
            <v>0</v>
          </cell>
          <cell r="I232">
            <v>0</v>
          </cell>
        </row>
        <row r="233">
          <cell r="A233" t="str">
            <v xml:space="preserve">Direct Costs                    </v>
          </cell>
          <cell r="B233" t="str">
            <v xml:space="preserve">                  </v>
          </cell>
          <cell r="C233">
            <v>5675</v>
          </cell>
          <cell r="D233">
            <v>6401</v>
          </cell>
          <cell r="E233">
            <v>7398</v>
          </cell>
          <cell r="F233">
            <v>7727</v>
          </cell>
          <cell r="G233">
            <v>7844</v>
          </cell>
          <cell r="H233">
            <v>7939</v>
          </cell>
          <cell r="I233">
            <v>7811</v>
          </cell>
        </row>
        <row r="234">
          <cell r="A234" t="str">
            <v xml:space="preserve">                                </v>
          </cell>
          <cell r="B234" t="str">
            <v xml:space="preserve">            </v>
          </cell>
          <cell r="C234" t="str">
            <v xml:space="preserve"> __________ </v>
          </cell>
          <cell r="D234" t="str">
            <v xml:space="preserve"> __________ </v>
          </cell>
          <cell r="E234" t="str">
            <v xml:space="preserve"> __________ </v>
          </cell>
          <cell r="F234" t="str">
            <v xml:space="preserve"> __________ </v>
          </cell>
          <cell r="G234" t="str">
            <v xml:space="preserve"> __________ </v>
          </cell>
          <cell r="H234" t="str">
            <v xml:space="preserve"> __________ </v>
          </cell>
          <cell r="I234" t="str">
            <v xml:space="preserve"> __________</v>
          </cell>
        </row>
        <row r="235">
          <cell r="A235" t="str">
            <v xml:space="preserve">Total Reimbursement Revenue     </v>
          </cell>
          <cell r="B235" t="str">
            <v xml:space="preserve">                </v>
          </cell>
          <cell r="C235">
            <v>133945</v>
          </cell>
          <cell r="D235">
            <v>132407</v>
          </cell>
          <cell r="E235">
            <v>135808</v>
          </cell>
          <cell r="F235">
            <v>140037</v>
          </cell>
          <cell r="G235">
            <v>142154</v>
          </cell>
          <cell r="H235">
            <v>143887</v>
          </cell>
          <cell r="I235">
            <v>141575</v>
          </cell>
        </row>
        <row r="236">
          <cell r="A236">
            <v>0</v>
          </cell>
          <cell r="B236">
            <v>0</v>
          </cell>
          <cell r="C236">
            <v>0</v>
          </cell>
          <cell r="D236">
            <v>0</v>
          </cell>
          <cell r="E236">
            <v>0</v>
          </cell>
          <cell r="F236">
            <v>0</v>
          </cell>
          <cell r="G236">
            <v>0</v>
          </cell>
          <cell r="H236">
            <v>0</v>
          </cell>
          <cell r="I236">
            <v>0</v>
          </cell>
        </row>
        <row r="237">
          <cell r="A237" t="str">
            <v xml:space="preserve">                                </v>
          </cell>
          <cell r="B237" t="str">
            <v xml:space="preserve">            </v>
          </cell>
          <cell r="C237" t="str">
            <v xml:space="preserve"> __________ </v>
          </cell>
          <cell r="D237" t="str">
            <v xml:space="preserve"> __________ </v>
          </cell>
          <cell r="E237" t="str">
            <v xml:space="preserve"> __________ </v>
          </cell>
          <cell r="F237" t="str">
            <v xml:space="preserve"> __________ </v>
          </cell>
          <cell r="G237" t="str">
            <v xml:space="preserve"> __________ </v>
          </cell>
          <cell r="H237" t="str">
            <v xml:space="preserve"> __________ </v>
          </cell>
          <cell r="I237" t="str">
            <v xml:space="preserve"> __________</v>
          </cell>
        </row>
        <row r="238">
          <cell r="A238" t="str">
            <v xml:space="preserve">TOTAL POTENTIAL GROSS REVENUE   </v>
          </cell>
          <cell r="B238" t="str">
            <v xml:space="preserve">                </v>
          </cell>
          <cell r="C238">
            <v>358525</v>
          </cell>
          <cell r="D238">
            <v>356270</v>
          </cell>
          <cell r="E238">
            <v>364904</v>
          </cell>
          <cell r="F238">
            <v>373410</v>
          </cell>
          <cell r="G238">
            <v>374115</v>
          </cell>
          <cell r="H238">
            <v>373626</v>
          </cell>
          <cell r="I238">
            <v>363431</v>
          </cell>
        </row>
        <row r="239">
          <cell r="A239" t="str">
            <v xml:space="preserve">General Vacancy                 </v>
          </cell>
          <cell r="B239" t="str">
            <v xml:space="preserve">                  </v>
          </cell>
          <cell r="C239">
            <v>-5552</v>
          </cell>
          <cell r="D239">
            <v>-215</v>
          </cell>
          <cell r="E239">
            <v>-6483</v>
          </cell>
          <cell r="F239">
            <v>-11202</v>
          </cell>
          <cell r="G239">
            <v>-10137</v>
          </cell>
          <cell r="H239">
            <v>-8229</v>
          </cell>
          <cell r="I239">
            <v>-38</v>
          </cell>
        </row>
        <row r="240">
          <cell r="A240" t="str">
            <v xml:space="preserve">                                </v>
          </cell>
          <cell r="B240" t="str">
            <v xml:space="preserve">            </v>
          </cell>
          <cell r="C240" t="str">
            <v xml:space="preserve"> __________ </v>
          </cell>
          <cell r="D240" t="str">
            <v xml:space="preserve"> __________ </v>
          </cell>
          <cell r="E240" t="str">
            <v xml:space="preserve"> __________ </v>
          </cell>
          <cell r="F240" t="str">
            <v xml:space="preserve"> __________ </v>
          </cell>
          <cell r="G240" t="str">
            <v xml:space="preserve"> __________ </v>
          </cell>
          <cell r="H240" t="str">
            <v xml:space="preserve"> __________ </v>
          </cell>
          <cell r="I240" t="str">
            <v xml:space="preserve"> __________</v>
          </cell>
        </row>
        <row r="241">
          <cell r="A241" t="str">
            <v xml:space="preserve">EFFECTIVE GROSS REVENUE         </v>
          </cell>
          <cell r="B241" t="str">
            <v xml:space="preserve">                </v>
          </cell>
          <cell r="C241">
            <v>352973</v>
          </cell>
          <cell r="D241">
            <v>356055</v>
          </cell>
          <cell r="E241">
            <v>358421</v>
          </cell>
          <cell r="F241">
            <v>362208</v>
          </cell>
          <cell r="G241">
            <v>363978</v>
          </cell>
          <cell r="H241">
            <v>365397</v>
          </cell>
          <cell r="I241">
            <v>363393</v>
          </cell>
        </row>
        <row r="242">
          <cell r="A242" t="str">
            <v xml:space="preserve">                                </v>
          </cell>
          <cell r="B242" t="str">
            <v xml:space="preserve">            </v>
          </cell>
          <cell r="C242" t="str">
            <v xml:space="preserve"> __________ </v>
          </cell>
          <cell r="D242" t="str">
            <v xml:space="preserve"> __________ </v>
          </cell>
          <cell r="E242" t="str">
            <v xml:space="preserve"> __________ </v>
          </cell>
          <cell r="F242" t="str">
            <v xml:space="preserve"> __________ </v>
          </cell>
          <cell r="G242" t="str">
            <v xml:space="preserve"> __________ </v>
          </cell>
          <cell r="H242" t="str">
            <v xml:space="preserve"> __________ </v>
          </cell>
          <cell r="I242" t="str">
            <v xml:space="preserve"> __________</v>
          </cell>
        </row>
        <row r="243">
          <cell r="A243" t="str">
            <v xml:space="preserve">OPERATING EXPENSES                          </v>
          </cell>
          <cell r="B243">
            <v>0</v>
          </cell>
          <cell r="C243">
            <v>0</v>
          </cell>
          <cell r="D243">
            <v>0</v>
          </cell>
          <cell r="E243">
            <v>0</v>
          </cell>
          <cell r="F243">
            <v>0</v>
          </cell>
          <cell r="G243">
            <v>0</v>
          </cell>
          <cell r="H243">
            <v>0</v>
          </cell>
          <cell r="I243">
            <v>0</v>
          </cell>
        </row>
        <row r="244">
          <cell r="A244" t="str">
            <v xml:space="preserve">CAM                             </v>
          </cell>
          <cell r="B244">
            <v>1</v>
          </cell>
          <cell r="C244">
            <v>28668</v>
          </cell>
          <cell r="D244">
            <v>29241</v>
          </cell>
          <cell r="E244">
            <v>29826</v>
          </cell>
          <cell r="F244">
            <v>30422</v>
          </cell>
          <cell r="G244">
            <v>31031</v>
          </cell>
          <cell r="H244">
            <v>31651</v>
          </cell>
          <cell r="I244">
            <v>32284</v>
          </cell>
        </row>
        <row r="245">
          <cell r="A245" t="str">
            <v xml:space="preserve">Realty Taxes                    </v>
          </cell>
          <cell r="B245">
            <v>2</v>
          </cell>
          <cell r="C245">
            <v>67801</v>
          </cell>
          <cell r="D245">
            <v>69157</v>
          </cell>
          <cell r="E245">
            <v>70540</v>
          </cell>
          <cell r="F245">
            <v>71951</v>
          </cell>
          <cell r="G245">
            <v>73390</v>
          </cell>
          <cell r="H245">
            <v>74858</v>
          </cell>
          <cell r="I245">
            <v>76355</v>
          </cell>
        </row>
        <row r="246">
          <cell r="A246" t="str">
            <v xml:space="preserve">Management Fee                  </v>
          </cell>
          <cell r="B246">
            <v>4</v>
          </cell>
          <cell r="C246">
            <v>13196</v>
          </cell>
          <cell r="D246">
            <v>13460</v>
          </cell>
          <cell r="E246">
            <v>13729</v>
          </cell>
          <cell r="F246">
            <v>14004</v>
          </cell>
          <cell r="G246">
            <v>14284</v>
          </cell>
          <cell r="H246">
            <v>14570</v>
          </cell>
          <cell r="I246">
            <v>14861</v>
          </cell>
        </row>
        <row r="247">
          <cell r="A247">
            <v>0</v>
          </cell>
          <cell r="B247">
            <v>0</v>
          </cell>
          <cell r="C247">
            <v>0</v>
          </cell>
          <cell r="D247">
            <v>0</v>
          </cell>
          <cell r="E247">
            <v>0</v>
          </cell>
          <cell r="F247">
            <v>0</v>
          </cell>
          <cell r="G247">
            <v>0</v>
          </cell>
          <cell r="H247">
            <v>0</v>
          </cell>
          <cell r="I247">
            <v>0</v>
          </cell>
        </row>
        <row r="248">
          <cell r="A248" t="str">
            <v xml:space="preserve">Direct Costs                      </v>
          </cell>
          <cell r="B248">
            <v>0</v>
          </cell>
          <cell r="C248">
            <v>0</v>
          </cell>
          <cell r="D248">
            <v>0</v>
          </cell>
          <cell r="E248">
            <v>0</v>
          </cell>
          <cell r="F248">
            <v>0</v>
          </cell>
          <cell r="G248">
            <v>0</v>
          </cell>
          <cell r="H248">
            <v>0</v>
          </cell>
          <cell r="I248">
            <v>0</v>
          </cell>
        </row>
        <row r="249">
          <cell r="A249" t="str">
            <v xml:space="preserve">Direct  Hydro                   </v>
          </cell>
          <cell r="B249">
            <v>6</v>
          </cell>
          <cell r="C249">
            <v>4095</v>
          </cell>
          <cell r="D249">
            <v>4177</v>
          </cell>
          <cell r="E249">
            <v>4261</v>
          </cell>
          <cell r="F249">
            <v>4346</v>
          </cell>
          <cell r="G249">
            <v>4433</v>
          </cell>
          <cell r="H249">
            <v>4522</v>
          </cell>
          <cell r="I249">
            <v>4612</v>
          </cell>
        </row>
        <row r="250">
          <cell r="A250" t="str">
            <v xml:space="preserve">Direct Water                    </v>
          </cell>
          <cell r="B250">
            <v>6</v>
          </cell>
          <cell r="C250">
            <v>592</v>
          </cell>
          <cell r="D250">
            <v>603</v>
          </cell>
          <cell r="E250">
            <v>615</v>
          </cell>
          <cell r="F250">
            <v>628</v>
          </cell>
          <cell r="G250">
            <v>640</v>
          </cell>
          <cell r="H250">
            <v>653</v>
          </cell>
          <cell r="I250">
            <v>666</v>
          </cell>
        </row>
        <row r="251">
          <cell r="A251" t="str">
            <v xml:space="preserve">                                </v>
          </cell>
          <cell r="B251" t="str">
            <v xml:space="preserve">            </v>
          </cell>
          <cell r="C251" t="str">
            <v xml:space="preserve"> __________ </v>
          </cell>
          <cell r="D251" t="str">
            <v xml:space="preserve"> __________ </v>
          </cell>
          <cell r="E251" t="str">
            <v xml:space="preserve"> __________ </v>
          </cell>
          <cell r="F251" t="str">
            <v xml:space="preserve"> __________ </v>
          </cell>
          <cell r="G251" t="str">
            <v xml:space="preserve"> __________ </v>
          </cell>
          <cell r="H251" t="str">
            <v xml:space="preserve"> __________ </v>
          </cell>
          <cell r="I251" t="str">
            <v xml:space="preserve"> __________</v>
          </cell>
        </row>
        <row r="252">
          <cell r="A252" t="str">
            <v xml:space="preserve">Total                           </v>
          </cell>
          <cell r="B252" t="str">
            <v xml:space="preserve">                  </v>
          </cell>
          <cell r="C252">
            <v>4687</v>
          </cell>
          <cell r="D252">
            <v>4780</v>
          </cell>
          <cell r="E252">
            <v>4876</v>
          </cell>
          <cell r="F252">
            <v>4974</v>
          </cell>
          <cell r="G252">
            <v>5073</v>
          </cell>
          <cell r="H252">
            <v>5175</v>
          </cell>
          <cell r="I252">
            <v>5278</v>
          </cell>
        </row>
        <row r="253">
          <cell r="A253">
            <v>0</v>
          </cell>
          <cell r="B253">
            <v>0</v>
          </cell>
          <cell r="C253">
            <v>0</v>
          </cell>
          <cell r="D253">
            <v>0</v>
          </cell>
          <cell r="E253">
            <v>0</v>
          </cell>
          <cell r="F253">
            <v>0</v>
          </cell>
          <cell r="G253">
            <v>0</v>
          </cell>
          <cell r="H253">
            <v>0</v>
          </cell>
          <cell r="I253">
            <v>0</v>
          </cell>
        </row>
        <row r="254">
          <cell r="A254" t="str">
            <v xml:space="preserve">Structural Reserve              </v>
          </cell>
          <cell r="B254">
            <v>7</v>
          </cell>
          <cell r="C254">
            <v>3530</v>
          </cell>
          <cell r="D254">
            <v>3561</v>
          </cell>
          <cell r="E254">
            <v>3584</v>
          </cell>
          <cell r="F254">
            <v>3622</v>
          </cell>
          <cell r="G254">
            <v>3640</v>
          </cell>
          <cell r="H254">
            <v>3654</v>
          </cell>
          <cell r="I254">
            <v>3634</v>
          </cell>
        </row>
        <row r="255">
          <cell r="A255" t="str">
            <v xml:space="preserve">                                </v>
          </cell>
          <cell r="B255" t="str">
            <v xml:space="preserve">            </v>
          </cell>
          <cell r="C255" t="str">
            <v xml:space="preserve"> __________ </v>
          </cell>
          <cell r="D255" t="str">
            <v xml:space="preserve"> __________ </v>
          </cell>
          <cell r="E255" t="str">
            <v xml:space="preserve"> __________ </v>
          </cell>
          <cell r="F255" t="str">
            <v xml:space="preserve"> __________ </v>
          </cell>
          <cell r="G255" t="str">
            <v xml:space="preserve"> __________ </v>
          </cell>
          <cell r="H255" t="str">
            <v xml:space="preserve"> __________ </v>
          </cell>
          <cell r="I255" t="str">
            <v xml:space="preserve"> __________</v>
          </cell>
        </row>
        <row r="256">
          <cell r="A256" t="str">
            <v xml:space="preserve">TOTAL OPERATING EXPENSES        </v>
          </cell>
          <cell r="B256" t="str">
            <v xml:space="preserve">                </v>
          </cell>
          <cell r="C256">
            <v>117882</v>
          </cell>
          <cell r="D256">
            <v>120199</v>
          </cell>
          <cell r="E256">
            <v>122555</v>
          </cell>
          <cell r="F256">
            <v>124973</v>
          </cell>
          <cell r="G256">
            <v>127418</v>
          </cell>
          <cell r="H256">
            <v>129908</v>
          </cell>
          <cell r="I256">
            <v>132412</v>
          </cell>
        </row>
        <row r="257">
          <cell r="A257" t="str">
            <v xml:space="preserve">                                </v>
          </cell>
          <cell r="B257" t="str">
            <v xml:space="preserve">            </v>
          </cell>
          <cell r="C257" t="str">
            <v xml:space="preserve"> __________ </v>
          </cell>
          <cell r="D257" t="str">
            <v xml:space="preserve"> __________ </v>
          </cell>
          <cell r="E257" t="str">
            <v xml:space="preserve"> __________ </v>
          </cell>
          <cell r="F257" t="str">
            <v xml:space="preserve"> __________ </v>
          </cell>
          <cell r="G257" t="str">
            <v xml:space="preserve"> __________ </v>
          </cell>
          <cell r="H257" t="str">
            <v xml:space="preserve"> __________ </v>
          </cell>
          <cell r="I257" t="str">
            <v xml:space="preserve"> __________</v>
          </cell>
        </row>
        <row r="258">
          <cell r="A258" t="str">
            <v xml:space="preserve">NET OPERATING INCOME            </v>
          </cell>
          <cell r="B258" t="str">
            <v xml:space="preserve">                </v>
          </cell>
          <cell r="C258">
            <v>235091</v>
          </cell>
          <cell r="D258">
            <v>235856</v>
          </cell>
          <cell r="E258">
            <v>235866</v>
          </cell>
          <cell r="F258">
            <v>237235</v>
          </cell>
          <cell r="G258">
            <v>236560</v>
          </cell>
          <cell r="H258">
            <v>235489</v>
          </cell>
          <cell r="I258">
            <v>230981</v>
          </cell>
        </row>
        <row r="259">
          <cell r="A259" t="str">
            <v xml:space="preserve">                                </v>
          </cell>
          <cell r="B259" t="str">
            <v xml:space="preserve">            </v>
          </cell>
          <cell r="C259" t="str">
            <v xml:space="preserve"> __________ </v>
          </cell>
          <cell r="D259" t="str">
            <v xml:space="preserve"> __________ </v>
          </cell>
          <cell r="E259" t="str">
            <v xml:space="preserve"> __________ </v>
          </cell>
          <cell r="F259" t="str">
            <v xml:space="preserve"> __________ </v>
          </cell>
          <cell r="G259" t="str">
            <v xml:space="preserve"> __________ </v>
          </cell>
          <cell r="H259" t="str">
            <v xml:space="preserve"> __________ </v>
          </cell>
          <cell r="I259" t="str">
            <v xml:space="preserve"> __________</v>
          </cell>
        </row>
        <row r="260">
          <cell r="A260" t="str">
            <v xml:space="preserve">LEASING &amp; CAPITAL COSTS           </v>
          </cell>
          <cell r="B260">
            <v>0</v>
          </cell>
          <cell r="C260">
            <v>0</v>
          </cell>
          <cell r="D260">
            <v>0</v>
          </cell>
          <cell r="E260">
            <v>0</v>
          </cell>
          <cell r="F260">
            <v>0</v>
          </cell>
          <cell r="G260">
            <v>0</v>
          </cell>
          <cell r="H260">
            <v>0</v>
          </cell>
          <cell r="I260">
            <v>0</v>
          </cell>
        </row>
        <row r="261">
          <cell r="A261" t="str">
            <v xml:space="preserve">Tenant Improvements             </v>
          </cell>
          <cell r="B261" t="str">
            <v xml:space="preserve">                  </v>
          </cell>
          <cell r="C261">
            <v>2615</v>
          </cell>
          <cell r="D261">
            <v>19719</v>
          </cell>
          <cell r="E261">
            <v>7816</v>
          </cell>
          <cell r="F261">
            <v>0</v>
          </cell>
          <cell r="G261">
            <v>1987</v>
          </cell>
          <cell r="H261">
            <v>5174</v>
          </cell>
          <cell r="I261">
            <v>13770</v>
          </cell>
        </row>
        <row r="262">
          <cell r="A262" t="str">
            <v xml:space="preserve">Leasing Commissions             </v>
          </cell>
          <cell r="B262" t="str">
            <v xml:space="preserve">                  </v>
          </cell>
          <cell r="C262">
            <v>1878</v>
          </cell>
          <cell r="D262">
            <v>14160</v>
          </cell>
          <cell r="E262">
            <v>5612</v>
          </cell>
          <cell r="F262">
            <v>0</v>
          </cell>
          <cell r="G262">
            <v>1427</v>
          </cell>
          <cell r="H262">
            <v>3715</v>
          </cell>
          <cell r="I262">
            <v>9888</v>
          </cell>
        </row>
        <row r="263">
          <cell r="A263" t="str">
            <v xml:space="preserve">                                </v>
          </cell>
          <cell r="B263" t="str">
            <v xml:space="preserve">            </v>
          </cell>
          <cell r="C263" t="str">
            <v xml:space="preserve"> __________ </v>
          </cell>
          <cell r="D263" t="str">
            <v xml:space="preserve"> __________ </v>
          </cell>
          <cell r="E263" t="str">
            <v xml:space="preserve"> __________ </v>
          </cell>
          <cell r="F263" t="str">
            <v xml:space="preserve"> __________ </v>
          </cell>
          <cell r="G263" t="str">
            <v xml:space="preserve"> __________ </v>
          </cell>
          <cell r="H263" t="str">
            <v xml:space="preserve"> __________ </v>
          </cell>
          <cell r="I263" t="str">
            <v xml:space="preserve"> __________</v>
          </cell>
        </row>
        <row r="264">
          <cell r="A264" t="str">
            <v xml:space="preserve">TOTAL LEASING &amp; CAPITAL COSTS   </v>
          </cell>
          <cell r="B264" t="str">
            <v xml:space="preserve">                  </v>
          </cell>
          <cell r="C264">
            <v>4493</v>
          </cell>
          <cell r="D264">
            <v>33879</v>
          </cell>
          <cell r="E264">
            <v>13428</v>
          </cell>
          <cell r="F264">
            <v>0</v>
          </cell>
          <cell r="G264">
            <v>3414</v>
          </cell>
          <cell r="H264">
            <v>8889</v>
          </cell>
          <cell r="I264">
            <v>23658</v>
          </cell>
        </row>
        <row r="265">
          <cell r="A265" t="str">
            <v xml:space="preserve">                                </v>
          </cell>
          <cell r="B265" t="str">
            <v xml:space="preserve">            </v>
          </cell>
          <cell r="C265" t="str">
            <v xml:space="preserve"> __________ </v>
          </cell>
          <cell r="D265" t="str">
            <v xml:space="preserve"> __________ </v>
          </cell>
          <cell r="E265" t="str">
            <v xml:space="preserve"> __________ </v>
          </cell>
          <cell r="F265" t="str">
            <v xml:space="preserve"> __________ </v>
          </cell>
          <cell r="G265" t="str">
            <v xml:space="preserve"> __________ </v>
          </cell>
          <cell r="H265" t="str">
            <v xml:space="preserve"> __________ </v>
          </cell>
          <cell r="I265" t="str">
            <v xml:space="preserve"> __________</v>
          </cell>
        </row>
        <row r="266">
          <cell r="A266" t="str">
            <v xml:space="preserve">CASH FLOW BEFORE DEBT SERVICE   </v>
          </cell>
          <cell r="B266" t="str">
            <v xml:space="preserve">                </v>
          </cell>
          <cell r="C266">
            <v>230598</v>
          </cell>
          <cell r="D266">
            <v>201977</v>
          </cell>
          <cell r="E266">
            <v>222438</v>
          </cell>
          <cell r="F266">
            <v>237235</v>
          </cell>
          <cell r="G266">
            <v>233146</v>
          </cell>
          <cell r="H266">
            <v>226600</v>
          </cell>
          <cell r="I266">
            <v>207323</v>
          </cell>
        </row>
        <row r="267">
          <cell r="A267" t="str">
            <v xml:space="preserve">  &amp; TAXES                       </v>
          </cell>
          <cell r="B267" t="str">
            <v xml:space="preserve">            </v>
          </cell>
          <cell r="C267" t="str">
            <v xml:space="preserve"> ========== </v>
          </cell>
          <cell r="D267" t="str">
            <v xml:space="preserve"> ========== </v>
          </cell>
          <cell r="E267" t="str">
            <v xml:space="preserve"> ========== </v>
          </cell>
          <cell r="F267" t="str">
            <v xml:space="preserve"> ========== </v>
          </cell>
          <cell r="G267" t="str">
            <v xml:space="preserve"> ========== </v>
          </cell>
          <cell r="H267" t="str">
            <v xml:space="preserve"> ========== </v>
          </cell>
          <cell r="I267" t="str">
            <v xml:space="preserve"> ==========</v>
          </cell>
        </row>
        <row r="268">
          <cell r="A268" t="str">
            <v>_x001A_</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 val="StandAlone"/>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Labor"/>
      <sheetName val="Alloc%"/>
      <sheetName val="Capital"/>
      <sheetName val="Assumptions"/>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Track Changes"/>
      <sheetName val="DASHBOARD"/>
      <sheetName val="DEBT"/>
      <sheetName val="FIN STMT"/>
      <sheetName val="SPEND"/>
      <sheetName val="AFUDC Calculation "/>
      <sheetName val="ROR (II-C)"/>
      <sheetName val="RR (II-B)"/>
      <sheetName val="FIT (II-E-3)"/>
      <sheetName val="OTHER TAX (II-E-2)"/>
      <sheetName val="DEPR (II-E)"/>
      <sheetName val="Component List"/>
      <sheetName val="CAPEX"/>
      <sheetName val="O&amp;M Monthly Budget by WBS"/>
      <sheetName val="DT_A&amp;G_V3 Monthly Budget by WBS"/>
      <sheetName val="DT_A&amp;G Yearly - for (EXP-II D)"/>
      <sheetName val="LR_Rate case_8-31-2012"/>
      <sheetName val="Internal CWIP Cashflow_Aug 2012"/>
      <sheetName val="E&amp;C Comn Cst Alloc Aug 2012"/>
      <sheetName val="2013 Budget for load"/>
      <sheetName val="Property Tax Expense"/>
      <sheetName val="DT-updated Capex G &amp; A (2)"/>
      <sheetName val="Non-recov_Updated 8-24-2012"/>
      <sheetName val="EXP (II-D)"/>
      <sheetName val="Tax Depr Schd"/>
      <sheetName val="Cash Flows_Apr 2012"/>
      <sheetName val="Cash Flows_Mar 2013"/>
      <sheetName val="WP - II-B-1-3 AFUDC Cash Flows"/>
      <sheetName val="SEC Qrtly Reporting Summary"/>
      <sheetName val="Rate Case Amortization"/>
      <sheetName val="NEET Affiliate Charge Increment"/>
      <sheetName val="NEET Affiliate Charge "/>
    </sheetNames>
    <sheetDataSet>
      <sheetData sheetId="0"/>
      <sheetData sheetId="1"/>
      <sheetData sheetId="2"/>
      <sheetData sheetId="3">
        <row r="9">
          <cell r="C9">
            <v>41213</v>
          </cell>
        </row>
        <row r="47">
          <cell r="D47">
            <v>0.02</v>
          </cell>
        </row>
        <row r="48">
          <cell r="D48">
            <v>2.5999999999999999E-2</v>
          </cell>
        </row>
      </sheetData>
      <sheetData sheetId="4">
        <row r="10">
          <cell r="C10">
            <v>40862</v>
          </cell>
        </row>
      </sheetData>
      <sheetData sheetId="5"/>
      <sheetData sheetId="6">
        <row r="99">
          <cell r="C99">
            <v>0</v>
          </cell>
        </row>
      </sheetData>
      <sheetData sheetId="7"/>
      <sheetData sheetId="8">
        <row r="141">
          <cell r="E141">
            <v>0</v>
          </cell>
        </row>
      </sheetData>
      <sheetData sheetId="9"/>
      <sheetData sheetId="10"/>
      <sheetData sheetId="11">
        <row r="13">
          <cell r="E13">
            <v>0</v>
          </cell>
        </row>
      </sheetData>
      <sheetData sheetId="12">
        <row r="58">
          <cell r="C58">
            <v>45.46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Cashflow Forecast - All Dollars in $000's</v>
          </cell>
        </row>
      </sheetData>
      <sheetData sheetId="28"/>
      <sheetData sheetId="29"/>
      <sheetData sheetId="30"/>
      <sheetData sheetId="31"/>
      <sheetData sheetId="32"/>
      <sheetData sheetId="3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Map"/>
      <sheetName val="TRC"/>
      <sheetName val="COA"/>
      <sheetName val="Paste Here"/>
      <sheetName val="FUBAR"/>
      <sheetName val="TB"/>
      <sheetName val="Sheet1"/>
      <sheetName val="Cash Flow"/>
    </sheetNames>
    <sheetDataSet>
      <sheetData sheetId="0"/>
      <sheetData sheetId="1"/>
      <sheetData sheetId="2">
        <row r="1">
          <cell r="B1" t="str">
            <v>Account</v>
          </cell>
          <cell r="C1" t="str">
            <v>Description</v>
          </cell>
          <cell r="D1" t="str">
            <v>Description for Bridging (character length is 50 or less)</v>
          </cell>
          <cell r="E1" t="str">
            <v>TRC</v>
          </cell>
          <cell r="F1" t="str">
            <v>TRC Description</v>
          </cell>
          <cell r="G1" t="str">
            <v>Flows to Page/Line</v>
          </cell>
        </row>
        <row r="2">
          <cell r="B2" t="str">
            <v>1000-00000</v>
          </cell>
          <cell r="C2" t="str">
            <v>ASSETS</v>
          </cell>
          <cell r="D2" t="str">
            <v>ASSETS</v>
          </cell>
          <cell r="E2">
            <v>100</v>
          </cell>
          <cell r="F2" t="str">
            <v>Cash</v>
          </cell>
          <cell r="G2" t="str">
            <v>Page 4, Line 1</v>
          </cell>
        </row>
        <row r="3">
          <cell r="B3" t="str">
            <v>1101-00000</v>
          </cell>
          <cell r="C3" t="str">
            <v>Land Improvements</v>
          </cell>
          <cell r="D3" t="str">
            <v>LAND IMPROVEMENTS</v>
          </cell>
          <cell r="E3">
            <v>128</v>
          </cell>
          <cell r="F3" t="str">
            <v>Land (Net of Amortization)</v>
          </cell>
          <cell r="G3" t="str">
            <v>Page 4, Line 11</v>
          </cell>
        </row>
        <row r="4">
          <cell r="B4" t="str">
            <v>1103-00000</v>
          </cell>
          <cell r="C4" t="str">
            <v>Land Held For Development</v>
          </cell>
          <cell r="D4" t="str">
            <v>LAND HELD FOR DEVELOPMENT</v>
          </cell>
          <cell r="E4">
            <v>128</v>
          </cell>
          <cell r="F4" t="str">
            <v>Land (Net of Amortization)</v>
          </cell>
          <cell r="G4" t="str">
            <v>Page 4, Line 11</v>
          </cell>
        </row>
        <row r="5">
          <cell r="B5" t="str">
            <v>1150-00000</v>
          </cell>
          <cell r="C5" t="str">
            <v>Deferred Acquisition Costs</v>
          </cell>
          <cell r="D5" t="str">
            <v>DEFERRED ACQUISITION COSTS</v>
          </cell>
          <cell r="E5">
            <v>130</v>
          </cell>
          <cell r="F5" t="str">
            <v>Intangible Assets</v>
          </cell>
          <cell r="G5" t="str">
            <v>Page 4, Line 12a</v>
          </cell>
        </row>
        <row r="6">
          <cell r="B6" t="str">
            <v>1152-00000</v>
          </cell>
          <cell r="C6" t="str">
            <v>Construction In Progress</v>
          </cell>
          <cell r="D6" t="str">
            <v>CONSTRUCTION IN PROGRESS</v>
          </cell>
          <cell r="E6">
            <v>120</v>
          </cell>
          <cell r="F6" t="str">
            <v>Buildings and Other Depreciable Assets</v>
          </cell>
          <cell r="G6" t="str">
            <v>Page 4, Line 9a</v>
          </cell>
        </row>
        <row r="7">
          <cell r="B7" t="str">
            <v>1154-00000</v>
          </cell>
          <cell r="C7" t="str">
            <v>Capitalized Interest</v>
          </cell>
          <cell r="D7" t="str">
            <v>CAPITALIZED INTEREST</v>
          </cell>
          <cell r="E7">
            <v>112</v>
          </cell>
          <cell r="F7" t="str">
            <v>Other Current Assets</v>
          </cell>
          <cell r="G7" t="str">
            <v>Page 4, Line 6</v>
          </cell>
        </row>
        <row r="8">
          <cell r="B8" t="str">
            <v>1221-00000</v>
          </cell>
          <cell r="C8" t="str">
            <v>Note Receivable - YBL LLC</v>
          </cell>
          <cell r="D8" t="str">
            <v>NOTE RECEIVABLE - YBL LLC</v>
          </cell>
          <cell r="E8">
            <v>116</v>
          </cell>
          <cell r="F8" t="str">
            <v>Mortgage and Real Estate Loans</v>
          </cell>
          <cell r="G8" t="str">
            <v>Page 4, Line 7</v>
          </cell>
        </row>
        <row r="9">
          <cell r="B9" t="str">
            <v>1232-00000</v>
          </cell>
          <cell r="C9" t="str">
            <v>NOTES RECEIVABLE - SOFV PII LLC</v>
          </cell>
          <cell r="D9" t="str">
            <v>NOTES RECEIVABLE - SOFV PII LLC</v>
          </cell>
          <cell r="E9">
            <v>116</v>
          </cell>
          <cell r="F9" t="str">
            <v>Mortgage and Real Estate Loans</v>
          </cell>
          <cell r="G9" t="str">
            <v>Page 4, Line 7</v>
          </cell>
        </row>
        <row r="10">
          <cell r="B10" t="str">
            <v>1244-00000</v>
          </cell>
          <cell r="C10" t="str">
            <v>Interest Receivable - C - Squarewood, LLC</v>
          </cell>
          <cell r="D10" t="str">
            <v>INTEREST RECEIVABLE - C - SQUAREWOOD, LLC</v>
          </cell>
          <cell r="E10">
            <v>112</v>
          </cell>
          <cell r="F10" t="str">
            <v>Other Current Assets</v>
          </cell>
          <cell r="G10" t="str">
            <v>Page 4, Line 6</v>
          </cell>
        </row>
        <row r="11">
          <cell r="B11" t="str">
            <v>1290-00000</v>
          </cell>
          <cell r="C11" t="str">
            <v>Mtg Notes Receivable - Other</v>
          </cell>
          <cell r="D11" t="str">
            <v>MTG NOTES RECEIVABLE - OTHER</v>
          </cell>
          <cell r="E11">
            <v>116</v>
          </cell>
          <cell r="F11" t="str">
            <v>Mortgage and Real Estate Loans</v>
          </cell>
          <cell r="G11" t="str">
            <v>Page 4, Line 7</v>
          </cell>
        </row>
        <row r="12">
          <cell r="B12" t="str">
            <v>1300-05001</v>
          </cell>
          <cell r="C12" t="str">
            <v>Caystar Asia Fund, L.P. .</v>
          </cell>
          <cell r="D12" t="str">
            <v>CAYSTAR ASIA FUND, L.P. .</v>
          </cell>
          <cell r="E12">
            <v>112</v>
          </cell>
          <cell r="F12" t="str">
            <v>Other Current Assets</v>
          </cell>
          <cell r="G12" t="str">
            <v>Page 4, Line 6</v>
          </cell>
        </row>
        <row r="13">
          <cell r="B13" t="str">
            <v>1300-05004</v>
          </cell>
          <cell r="C13" t="str">
            <v>Caystar Corp. VII .</v>
          </cell>
          <cell r="D13" t="str">
            <v>CAYSTAR CORP. VII .</v>
          </cell>
          <cell r="E13">
            <v>112</v>
          </cell>
          <cell r="F13" t="str">
            <v>Other Current Assets</v>
          </cell>
          <cell r="G13" t="str">
            <v>Page 4, Line 6</v>
          </cell>
        </row>
        <row r="14">
          <cell r="B14" t="str">
            <v>1300-05005</v>
          </cell>
          <cell r="C14" t="str">
            <v>Caystar LTD  .</v>
          </cell>
          <cell r="D14" t="str">
            <v>CAYSTAR LTD  .</v>
          </cell>
          <cell r="E14">
            <v>112</v>
          </cell>
          <cell r="F14" t="str">
            <v>Other Current Assets</v>
          </cell>
          <cell r="G14" t="str">
            <v>Page 4, Line 6</v>
          </cell>
        </row>
        <row r="15">
          <cell r="B15" t="str">
            <v>1300-05010</v>
          </cell>
          <cell r="C15" t="str">
            <v>SOFI Co-Investment Holdings, L.L.C. (f/k/a Starwood Cutter S</v>
          </cell>
          <cell r="D15" t="str">
            <v>SOFI CO-INVESTMENT HOLDINGS, L.L.C. (F/K/A STARWO</v>
          </cell>
          <cell r="E15">
            <v>112</v>
          </cell>
          <cell r="F15" t="str">
            <v>Other Current Assets</v>
          </cell>
          <cell r="G15" t="str">
            <v>Page 4, Line 6</v>
          </cell>
        </row>
        <row r="16">
          <cell r="B16" t="str">
            <v>1300-05011</v>
          </cell>
          <cell r="C16" t="str">
            <v>SOFI V PII, L.L.C.</v>
          </cell>
          <cell r="D16" t="str">
            <v>SOFI V PII, L.L.C.</v>
          </cell>
          <cell r="E16">
            <v>112</v>
          </cell>
          <cell r="F16" t="str">
            <v>Other Current Assets</v>
          </cell>
          <cell r="G16" t="str">
            <v>Page 4, Line 6</v>
          </cell>
        </row>
        <row r="17">
          <cell r="B17" t="str">
            <v>1300-05013</v>
          </cell>
          <cell r="C17" t="str">
            <v>Starwood Fund V, LLC</v>
          </cell>
          <cell r="D17" t="str">
            <v>STARWOOD FUND V, LLC</v>
          </cell>
          <cell r="E17">
            <v>112</v>
          </cell>
          <cell r="F17" t="str">
            <v>Other Current Assets</v>
          </cell>
          <cell r="G17" t="str">
            <v>Page 4, Line 6</v>
          </cell>
        </row>
        <row r="18">
          <cell r="B18" t="str">
            <v>1300-05014</v>
          </cell>
          <cell r="C18" t="str">
            <v>Starwood LGUK, LLC</v>
          </cell>
          <cell r="D18" t="str">
            <v>STARWOOD LGUK, LLC</v>
          </cell>
          <cell r="E18">
            <v>112</v>
          </cell>
          <cell r="F18" t="str">
            <v>Other Current Assets</v>
          </cell>
          <cell r="G18" t="str">
            <v>Page 4, Line 6</v>
          </cell>
        </row>
        <row r="19">
          <cell r="B19" t="str">
            <v>1300-05016</v>
          </cell>
          <cell r="C19" t="str">
            <v>Starwood Opportunity Trust</v>
          </cell>
          <cell r="D19" t="str">
            <v>STARWOOD OPPORTUNITY TRUST</v>
          </cell>
          <cell r="E19">
            <v>112</v>
          </cell>
          <cell r="F19" t="str">
            <v>Other Current Assets</v>
          </cell>
          <cell r="G19" t="str">
            <v>Page 4, Line 6</v>
          </cell>
        </row>
        <row r="20">
          <cell r="B20" t="str">
            <v>1300-05019</v>
          </cell>
          <cell r="C20" t="str">
            <v>Starwood Thailand Holdings L.L.C.</v>
          </cell>
          <cell r="D20" t="str">
            <v>STARWOOD THAILAND HOLDINGS L.L.C.</v>
          </cell>
          <cell r="E20">
            <v>112</v>
          </cell>
          <cell r="F20" t="str">
            <v>Other Current Assets</v>
          </cell>
          <cell r="G20" t="str">
            <v>Page 4, Line 6</v>
          </cell>
        </row>
        <row r="21">
          <cell r="B21" t="str">
            <v>1300-05027</v>
          </cell>
          <cell r="C21" t="str">
            <v>Starwood Yerba Buena, LLC</v>
          </cell>
          <cell r="D21" t="str">
            <v>STARWOOD YERBA BUENA, LLC</v>
          </cell>
          <cell r="E21">
            <v>112</v>
          </cell>
          <cell r="F21" t="str">
            <v>Other Current Assets</v>
          </cell>
          <cell r="G21" t="str">
            <v>Page 4, Line 6</v>
          </cell>
        </row>
        <row r="22">
          <cell r="B22" t="str">
            <v>1300-05028</v>
          </cell>
          <cell r="C22" t="str">
            <v>SOFV Raymond Funding, LLC</v>
          </cell>
          <cell r="D22" t="str">
            <v>SOFV RAYMOND FUNDING, LLC</v>
          </cell>
          <cell r="E22">
            <v>112</v>
          </cell>
          <cell r="F22" t="str">
            <v>Other Current Assets</v>
          </cell>
          <cell r="G22" t="str">
            <v>Page 4, Line 6</v>
          </cell>
        </row>
        <row r="23">
          <cell r="B23" t="str">
            <v>1300-05031</v>
          </cell>
          <cell r="C23" t="str">
            <v>Starwood YB Mezzanine, LLC</v>
          </cell>
          <cell r="D23" t="str">
            <v>STARWOOD YB MEZZANINE, LLC</v>
          </cell>
          <cell r="E23">
            <v>112</v>
          </cell>
          <cell r="F23" t="str">
            <v>Other Current Assets</v>
          </cell>
          <cell r="G23" t="str">
            <v>Page 4, Line 6</v>
          </cell>
        </row>
        <row r="24">
          <cell r="B24" t="str">
            <v>1300-05034</v>
          </cell>
          <cell r="C24" t="str">
            <v>YBL, LLC</v>
          </cell>
          <cell r="D24" t="str">
            <v>YBL, LLC</v>
          </cell>
          <cell r="E24">
            <v>112</v>
          </cell>
          <cell r="F24" t="str">
            <v>Other Current Assets</v>
          </cell>
          <cell r="G24" t="str">
            <v>Page 4, Line 6</v>
          </cell>
        </row>
        <row r="25">
          <cell r="B25" t="str">
            <v>1300-05039</v>
          </cell>
          <cell r="C25" t="str">
            <v>Investment in TK Investors</v>
          </cell>
          <cell r="D25" t="str">
            <v>INVESTMENT IN TK INVESTORS</v>
          </cell>
          <cell r="E25">
            <v>118</v>
          </cell>
          <cell r="F25" t="str">
            <v>Other Investments</v>
          </cell>
          <cell r="G25" t="str">
            <v>Page 4, Line 8</v>
          </cell>
        </row>
        <row r="26">
          <cell r="B26" t="str">
            <v>1300-05040</v>
          </cell>
          <cell r="C26" t="str">
            <v>SOFI-V Cooper Funding LLC</v>
          </cell>
          <cell r="D26" t="str">
            <v>SOFI-V COOPER FUNDING LLC</v>
          </cell>
          <cell r="E26">
            <v>112</v>
          </cell>
          <cell r="F26" t="str">
            <v>Other Current Assets</v>
          </cell>
          <cell r="G26" t="str">
            <v>Page 4, Line 6</v>
          </cell>
        </row>
        <row r="27">
          <cell r="B27" t="str">
            <v>1300-05042</v>
          </cell>
          <cell r="C27" t="str">
            <v>Investment in C Squarewood LC</v>
          </cell>
          <cell r="D27" t="str">
            <v>INVESTMENT IN C SQUAREWOOD LC</v>
          </cell>
          <cell r="E27">
            <v>118</v>
          </cell>
          <cell r="F27" t="str">
            <v>Other Investments</v>
          </cell>
          <cell r="G27" t="str">
            <v>Page 4, Line 8</v>
          </cell>
        </row>
        <row r="28">
          <cell r="B28" t="str">
            <v>1300-05043</v>
          </cell>
          <cell r="C28" t="str">
            <v>Investment in Realpulse</v>
          </cell>
          <cell r="D28" t="str">
            <v>INVESTMENT IN REALPULSE</v>
          </cell>
          <cell r="E28">
            <v>118</v>
          </cell>
          <cell r="F28" t="str">
            <v>Other Investments</v>
          </cell>
          <cell r="G28" t="str">
            <v>Page 4, Line 8</v>
          </cell>
        </row>
        <row r="29">
          <cell r="B29" t="str">
            <v>1300-05044</v>
          </cell>
          <cell r="C29" t="str">
            <v>Investment in Workspeed</v>
          </cell>
          <cell r="D29" t="str">
            <v>INVESTMENT IN WORKSPEED</v>
          </cell>
          <cell r="E29">
            <v>118</v>
          </cell>
          <cell r="F29" t="str">
            <v>Other Investments</v>
          </cell>
          <cell r="G29" t="str">
            <v>Page 4, Line 8</v>
          </cell>
        </row>
        <row r="30">
          <cell r="B30" t="str">
            <v>1300-05047</v>
          </cell>
          <cell r="C30" t="str">
            <v>SOF V/VI SRG Holdings</v>
          </cell>
          <cell r="D30" t="str">
            <v>SOF V/VI SRG HOLDINGS</v>
          </cell>
          <cell r="E30">
            <v>112</v>
          </cell>
          <cell r="F30" t="str">
            <v>Other Current Assets</v>
          </cell>
          <cell r="G30" t="str">
            <v>Page 4, Line 6</v>
          </cell>
        </row>
        <row r="31">
          <cell r="B31" t="str">
            <v>1300-05048</v>
          </cell>
          <cell r="C31" t="str">
            <v>Starwood Seattle Investors II LLC</v>
          </cell>
          <cell r="D31" t="str">
            <v>STARWOOD SEATTLE INVESTORS II LLC</v>
          </cell>
          <cell r="E31">
            <v>112</v>
          </cell>
          <cell r="F31" t="str">
            <v>Other Current Assets</v>
          </cell>
          <cell r="G31" t="str">
            <v>Page 4, Line 6</v>
          </cell>
        </row>
        <row r="32">
          <cell r="B32" t="str">
            <v>1300-05055</v>
          </cell>
          <cell r="C32" t="str">
            <v>Starwood Westcore Trust</v>
          </cell>
          <cell r="D32" t="str">
            <v>STARWOOD WESTCORE TRUST</v>
          </cell>
          <cell r="E32">
            <v>112</v>
          </cell>
          <cell r="F32" t="str">
            <v>Other Current Assets</v>
          </cell>
          <cell r="G32" t="str">
            <v>Page 4, Line 6</v>
          </cell>
        </row>
        <row r="33">
          <cell r="B33" t="str">
            <v>1300-05065</v>
          </cell>
          <cell r="C33" t="str">
            <v>SOF V Merrit Park Funding, LLC</v>
          </cell>
          <cell r="D33" t="str">
            <v>SOF V MERRIT PARK FUNDING, LLC</v>
          </cell>
          <cell r="E33">
            <v>118</v>
          </cell>
          <cell r="F33" t="str">
            <v>Other Investments</v>
          </cell>
          <cell r="G33" t="str">
            <v>Page 4, Line 8</v>
          </cell>
        </row>
        <row r="34">
          <cell r="B34" t="str">
            <v>1300-05066</v>
          </cell>
          <cell r="C34" t="str">
            <v>Merritt Parkwood LLC</v>
          </cell>
          <cell r="D34" t="str">
            <v>MERRITT PARKWOOD LLC</v>
          </cell>
          <cell r="E34">
            <v>118</v>
          </cell>
          <cell r="F34" t="str">
            <v>Other Investments</v>
          </cell>
          <cell r="G34" t="str">
            <v>Page 4, Line 8</v>
          </cell>
        </row>
        <row r="35">
          <cell r="B35" t="str">
            <v>1300-05070</v>
          </cell>
          <cell r="C35" t="str">
            <v>SOFI Promonade Fund, LLC</v>
          </cell>
          <cell r="D35" t="str">
            <v>SOFI PROMONADE FUND, LLC</v>
          </cell>
          <cell r="E35">
            <v>118</v>
          </cell>
          <cell r="F35" t="str">
            <v>Other Investments</v>
          </cell>
          <cell r="G35" t="str">
            <v>Page 4, Line 8</v>
          </cell>
        </row>
        <row r="36">
          <cell r="B36" t="str">
            <v>1300-05075</v>
          </cell>
          <cell r="C36" t="str">
            <v>INV IN STARWOOD BUCKINGHAM LLC</v>
          </cell>
          <cell r="D36" t="str">
            <v>INV IN STARWOOD BUCKINGHAM LLC</v>
          </cell>
          <cell r="E36">
            <v>118</v>
          </cell>
          <cell r="F36" t="str">
            <v>Other Investments</v>
          </cell>
          <cell r="G36" t="str">
            <v>Page 4, Line 8</v>
          </cell>
        </row>
        <row r="37">
          <cell r="B37" t="str">
            <v>1300-05076</v>
          </cell>
          <cell r="C37" t="str">
            <v>INV IN SOFV SB HOLD LLC</v>
          </cell>
          <cell r="D37" t="str">
            <v>INV IN SOFV SB HOLD LLC</v>
          </cell>
          <cell r="E37">
            <v>118</v>
          </cell>
          <cell r="F37" t="str">
            <v>Other Investments</v>
          </cell>
          <cell r="G37" t="str">
            <v>Page 4, Line 8</v>
          </cell>
        </row>
        <row r="38">
          <cell r="B38" t="str">
            <v>1300-05077</v>
          </cell>
          <cell r="C38" t="str">
            <v>INV IN SB MEZZ FUNDING LLC</v>
          </cell>
          <cell r="D38" t="str">
            <v>INV IN SB MEZZ FUNDING LLC</v>
          </cell>
          <cell r="E38">
            <v>118</v>
          </cell>
          <cell r="F38" t="str">
            <v>Other Investments</v>
          </cell>
          <cell r="G38" t="str">
            <v>Page 4, Line 8</v>
          </cell>
        </row>
        <row r="39">
          <cell r="B39" t="str">
            <v>1300-05079</v>
          </cell>
          <cell r="C39" t="str">
            <v>Inv in SRG Funding V</v>
          </cell>
          <cell r="D39" t="str">
            <v>INV IN SRG FUNDING V</v>
          </cell>
          <cell r="E39">
            <v>118</v>
          </cell>
          <cell r="F39" t="str">
            <v>Other Investments</v>
          </cell>
          <cell r="G39" t="str">
            <v>Page 4, Line 8</v>
          </cell>
        </row>
        <row r="40">
          <cell r="B40" t="str">
            <v>1300-06053</v>
          </cell>
          <cell r="C40" t="str">
            <v>Inv in SOFI V/VI SRG RE Hold LLC</v>
          </cell>
          <cell r="D40" t="str">
            <v>SOF VI FALLS RIVER FUNDING LLC</v>
          </cell>
          <cell r="E40">
            <v>118</v>
          </cell>
          <cell r="F40" t="str">
            <v>Other Investments</v>
          </cell>
          <cell r="G40" t="str">
            <v>Page 4, Line 8</v>
          </cell>
        </row>
        <row r="41">
          <cell r="B41" t="str">
            <v>1300-06103</v>
          </cell>
          <cell r="C41" t="str">
            <v>Investment in Co-Inv Westcore</v>
          </cell>
          <cell r="D41" t="str">
            <v>INVESTMENT IN CO-INV WESTCORE</v>
          </cell>
          <cell r="E41">
            <v>118</v>
          </cell>
          <cell r="F41" t="str">
            <v>Other Investments</v>
          </cell>
          <cell r="G41" t="str">
            <v>Page 4, Line 8</v>
          </cell>
        </row>
        <row r="42">
          <cell r="B42" t="str">
            <v>1406-00000</v>
          </cell>
          <cell r="C42" t="str">
            <v>Accumulated Amortization -  Deferred Financing Costs HQ</v>
          </cell>
          <cell r="D42" t="str">
            <v>ACCUMULATED AMORTIZATION -  DEFERRED FINANCING CO</v>
          </cell>
          <cell r="E42">
            <v>132</v>
          </cell>
          <cell r="F42" t="str">
            <v>Accumulated Amortization</v>
          </cell>
          <cell r="G42" t="str">
            <v>Page 4, Line 12b</v>
          </cell>
        </row>
        <row r="43">
          <cell r="B43" t="str">
            <v>1513-00000</v>
          </cell>
          <cell r="C43" t="str">
            <v>Sansiri Shares</v>
          </cell>
          <cell r="D43" t="str">
            <v>SANSIRI SHARES</v>
          </cell>
          <cell r="E43">
            <v>118</v>
          </cell>
          <cell r="F43" t="str">
            <v>Other Investments</v>
          </cell>
          <cell r="G43" t="str">
            <v>Page 4, Line 8</v>
          </cell>
        </row>
        <row r="44">
          <cell r="B44" t="str">
            <v>1602-00000</v>
          </cell>
          <cell r="C44" t="str">
            <v>Checking Operating 1 - HQ level</v>
          </cell>
          <cell r="D44" t="str">
            <v>CHECKING OPERATING 1 - HQ LEVEL</v>
          </cell>
          <cell r="E44">
            <v>100</v>
          </cell>
          <cell r="F44" t="str">
            <v>Cash</v>
          </cell>
          <cell r="G44" t="str">
            <v>Page 4, Line 1</v>
          </cell>
        </row>
        <row r="45">
          <cell r="B45" t="str">
            <v>1603-00000</v>
          </cell>
          <cell r="C45" t="str">
            <v>Checking Oper 2 - Property Sweep</v>
          </cell>
          <cell r="D45" t="str">
            <v>CHECKING OPER 2 - PROPERTY SWEEP</v>
          </cell>
          <cell r="E45">
            <v>100</v>
          </cell>
          <cell r="F45" t="str">
            <v>Cash</v>
          </cell>
          <cell r="G45" t="str">
            <v>Page 4, Line 1</v>
          </cell>
        </row>
        <row r="46">
          <cell r="B46" t="str">
            <v>1610-00000</v>
          </cell>
          <cell r="C46" t="str">
            <v>Checking Capital 1 - HQ level</v>
          </cell>
          <cell r="D46" t="str">
            <v>CHECKING CAPITAL 1 - HQ LEVEL</v>
          </cell>
          <cell r="E46">
            <v>100</v>
          </cell>
          <cell r="F46" t="str">
            <v>Cash</v>
          </cell>
          <cell r="G46" t="str">
            <v>Page 4, Line 1</v>
          </cell>
        </row>
        <row r="47">
          <cell r="B47" t="str">
            <v>1612-00000</v>
          </cell>
          <cell r="C47" t="str">
            <v>Checking Capital 3 - HQ level</v>
          </cell>
          <cell r="D47" t="str">
            <v>CHECKING CAPITAL 3 - HQ LEVEL</v>
          </cell>
          <cell r="E47">
            <v>100</v>
          </cell>
          <cell r="F47" t="str">
            <v>Cash</v>
          </cell>
          <cell r="G47" t="str">
            <v>Page 4, Line 1</v>
          </cell>
        </row>
        <row r="48">
          <cell r="B48" t="str">
            <v>1620-00000</v>
          </cell>
          <cell r="C48" t="str">
            <v>Checking Payroll - HQ level</v>
          </cell>
          <cell r="D48" t="str">
            <v>CHECKING PAYROLL - HQ LEVEL</v>
          </cell>
          <cell r="E48">
            <v>100</v>
          </cell>
          <cell r="F48" t="str">
            <v>Cash</v>
          </cell>
          <cell r="G48" t="str">
            <v>Page 4, Line 1</v>
          </cell>
        </row>
        <row r="49">
          <cell r="B49" t="str">
            <v>1630-00000</v>
          </cell>
          <cell r="C49" t="str">
            <v>Invest Acct - Operating 1 -  HQ  Level</v>
          </cell>
          <cell r="D49" t="str">
            <v>INVEST ACCT - OPERATING 1 -  HQ  LEVEL</v>
          </cell>
          <cell r="E49">
            <v>100</v>
          </cell>
          <cell r="F49" t="str">
            <v>Cash</v>
          </cell>
          <cell r="G49" t="str">
            <v>Page 4, Line 1</v>
          </cell>
        </row>
        <row r="50">
          <cell r="B50" t="str">
            <v>1700-00018</v>
          </cell>
          <cell r="C50" t="str">
            <v>Starwood Asset Management L.L.C.</v>
          </cell>
          <cell r="D50" t="str">
            <v>STARWOOD ASSET MANAGEMENT L.L.C.</v>
          </cell>
          <cell r="E50">
            <v>112</v>
          </cell>
          <cell r="F50" t="str">
            <v>Other Current Assets</v>
          </cell>
          <cell r="G50" t="str">
            <v>Page 4, Line 6</v>
          </cell>
        </row>
        <row r="51">
          <cell r="B51" t="str">
            <v>1700-00019</v>
          </cell>
          <cell r="C51" t="str">
            <v>AP Only - SCG Mgt, L.L.C.</v>
          </cell>
          <cell r="D51" t="str">
            <v>AP ONLY - SCG MGT, L.L.C.</v>
          </cell>
          <cell r="E51">
            <v>112</v>
          </cell>
          <cell r="F51" t="str">
            <v>Other Current Assets</v>
          </cell>
          <cell r="G51" t="str">
            <v>Page 4, Line 6</v>
          </cell>
        </row>
        <row r="52">
          <cell r="B52" t="str">
            <v>1700-04017</v>
          </cell>
          <cell r="C52" t="str">
            <v>SOFI Co-Investment Heller, L.L.C.</v>
          </cell>
          <cell r="D52" t="str">
            <v>SOFI CO-INVESTMENT HELLER, L.L.C.</v>
          </cell>
          <cell r="E52">
            <v>112</v>
          </cell>
          <cell r="F52" t="str">
            <v>Other Current Assets</v>
          </cell>
          <cell r="G52" t="str">
            <v>Page 4, Line 6</v>
          </cell>
        </row>
        <row r="53">
          <cell r="B53" t="str">
            <v>1700-04038</v>
          </cell>
          <cell r="C53" t="str">
            <v>Starwood Ceruzzi, LLC</v>
          </cell>
          <cell r="D53" t="str">
            <v>STARWOOD CERUZZI, LLC</v>
          </cell>
          <cell r="E53">
            <v>112</v>
          </cell>
          <cell r="F53" t="str">
            <v>Other Current Assets</v>
          </cell>
          <cell r="G53" t="str">
            <v>Page 4, Line 6</v>
          </cell>
        </row>
        <row r="54">
          <cell r="B54" t="str">
            <v>1700-04040</v>
          </cell>
          <cell r="C54" t="str">
            <v>Starwood Heller, L.L.C.</v>
          </cell>
          <cell r="D54" t="str">
            <v>STARWOOD HELLER, L.L.C.</v>
          </cell>
          <cell r="E54">
            <v>112</v>
          </cell>
          <cell r="F54" t="str">
            <v>Other Current Assets</v>
          </cell>
          <cell r="G54" t="str">
            <v>Page 4, Line 6</v>
          </cell>
        </row>
        <row r="55">
          <cell r="B55" t="str">
            <v>1700-04044</v>
          </cell>
          <cell r="C55" t="str">
            <v>AP Only - SOFI 4</v>
          </cell>
          <cell r="D55" t="str">
            <v>AP ONLY - SOFI 4</v>
          </cell>
          <cell r="E55">
            <v>112</v>
          </cell>
          <cell r="F55" t="str">
            <v>Other Current Assets</v>
          </cell>
          <cell r="G55" t="str">
            <v>Page 4, Line 6</v>
          </cell>
        </row>
        <row r="56">
          <cell r="B56" t="str">
            <v>1700-05000</v>
          </cell>
          <cell r="C56" t="str">
            <v>Cabot Road Partners, L.L.C.</v>
          </cell>
          <cell r="D56" t="str">
            <v>CABOT ROAD PARTNERS, L.L.C.</v>
          </cell>
          <cell r="E56">
            <v>112</v>
          </cell>
          <cell r="F56" t="str">
            <v>Other Current Assets</v>
          </cell>
          <cell r="G56" t="str">
            <v>Page 4, Line 6</v>
          </cell>
        </row>
        <row r="57">
          <cell r="B57" t="str">
            <v>1700-05001</v>
          </cell>
          <cell r="C57" t="str">
            <v>Caystar Asia Fund, L.P. .</v>
          </cell>
          <cell r="D57" t="str">
            <v>CAYSTAR ASIA FUND, L.P. .</v>
          </cell>
          <cell r="E57">
            <v>112</v>
          </cell>
          <cell r="F57" t="str">
            <v>Other Current Assets</v>
          </cell>
          <cell r="G57" t="str">
            <v>Page 4, Line 6</v>
          </cell>
        </row>
        <row r="58">
          <cell r="B58" t="str">
            <v>1700-05002</v>
          </cell>
          <cell r="C58" t="str">
            <v>Caystar Corp. V</v>
          </cell>
          <cell r="D58" t="str">
            <v>CAYSTAR CORP. V</v>
          </cell>
          <cell r="E58">
            <v>112</v>
          </cell>
          <cell r="F58" t="str">
            <v>Other Current Assets</v>
          </cell>
          <cell r="G58" t="str">
            <v>Page 4, Line 6</v>
          </cell>
        </row>
        <row r="59">
          <cell r="B59" t="str">
            <v>1700-05004</v>
          </cell>
          <cell r="C59" t="str">
            <v>Caystar Corp. VII .</v>
          </cell>
          <cell r="D59" t="str">
            <v>CAYSTAR CORP. VII .</v>
          </cell>
          <cell r="E59">
            <v>112</v>
          </cell>
          <cell r="F59" t="str">
            <v>Other Current Assets</v>
          </cell>
          <cell r="G59" t="str">
            <v>Page 4, Line 6</v>
          </cell>
        </row>
        <row r="60">
          <cell r="B60" t="str">
            <v>1700-05005</v>
          </cell>
          <cell r="C60" t="str">
            <v>Caystar LTD  .</v>
          </cell>
          <cell r="D60" t="str">
            <v>CAYSTAR LTD  .</v>
          </cell>
          <cell r="E60">
            <v>112</v>
          </cell>
          <cell r="F60" t="str">
            <v>Other Current Assets</v>
          </cell>
          <cell r="G60" t="str">
            <v>Page 4, Line 6</v>
          </cell>
        </row>
        <row r="61">
          <cell r="B61" t="str">
            <v>1700-05012</v>
          </cell>
          <cell r="C61" t="str">
            <v>Starwood Asia Holdings LLC</v>
          </cell>
          <cell r="D61" t="str">
            <v>STARWOOD ASIA HOLDINGS LLC</v>
          </cell>
          <cell r="E61">
            <v>112</v>
          </cell>
          <cell r="F61" t="str">
            <v>Other Current Assets</v>
          </cell>
          <cell r="G61" t="str">
            <v>Page 4, Line 6</v>
          </cell>
        </row>
        <row r="62">
          <cell r="B62" t="str">
            <v>1700-05015</v>
          </cell>
          <cell r="C62" t="str">
            <v>AP Only - SOFI 5</v>
          </cell>
          <cell r="D62" t="str">
            <v>AP ONLY - SOFI 5</v>
          </cell>
          <cell r="E62">
            <v>112</v>
          </cell>
          <cell r="F62" t="str">
            <v>Other Current Assets</v>
          </cell>
          <cell r="G62" t="str">
            <v>Page 4, Line 6</v>
          </cell>
        </row>
        <row r="63">
          <cell r="B63" t="str">
            <v>1700-05016</v>
          </cell>
          <cell r="C63" t="str">
            <v>Starwood Opportunity Trust</v>
          </cell>
          <cell r="D63" t="str">
            <v>STARWOOD OPPORTUNITY TRUST</v>
          </cell>
          <cell r="E63">
            <v>112</v>
          </cell>
          <cell r="F63" t="str">
            <v>Other Current Assets</v>
          </cell>
          <cell r="G63" t="str">
            <v>Page 4, Line 6</v>
          </cell>
        </row>
        <row r="64">
          <cell r="B64" t="str">
            <v>1700-05017</v>
          </cell>
          <cell r="C64" t="str">
            <v>Starwood Paradigm Office Trust LLC</v>
          </cell>
          <cell r="D64" t="str">
            <v>STARWOOD PARADIGM OFFICE TRUST LLC</v>
          </cell>
          <cell r="E64">
            <v>112</v>
          </cell>
          <cell r="F64" t="str">
            <v>Other Current Assets</v>
          </cell>
          <cell r="G64" t="str">
            <v>Page 4, Line 6</v>
          </cell>
        </row>
        <row r="65">
          <cell r="B65" t="str">
            <v>1700-05019</v>
          </cell>
          <cell r="C65" t="str">
            <v>Starwood Thailand Holdings L.L.C.</v>
          </cell>
          <cell r="D65" t="str">
            <v>STARWOOD THAILAND HOLDINGS L.L.C.</v>
          </cell>
          <cell r="E65">
            <v>112</v>
          </cell>
          <cell r="F65" t="str">
            <v>Other Current Assets</v>
          </cell>
          <cell r="G65" t="str">
            <v>Page 4, Line 6</v>
          </cell>
        </row>
        <row r="66">
          <cell r="B66" t="str">
            <v>1700-05022</v>
          </cell>
          <cell r="C66" t="str">
            <v>Starwood Wasserman LLC</v>
          </cell>
          <cell r="D66" t="str">
            <v>STARWOOD WASSERMAN LLC</v>
          </cell>
          <cell r="E66">
            <v>112</v>
          </cell>
          <cell r="F66" t="str">
            <v>Other Current Assets</v>
          </cell>
          <cell r="G66" t="str">
            <v>Page 4, Line 6</v>
          </cell>
        </row>
        <row r="67">
          <cell r="B67" t="str">
            <v>1700-05024</v>
          </cell>
          <cell r="C67" t="str">
            <v>Thailand Investors Holdings, L.L.C.</v>
          </cell>
          <cell r="D67" t="str">
            <v>THAILAND INVESTORS HOLDINGS, L.L.C.</v>
          </cell>
          <cell r="E67">
            <v>112</v>
          </cell>
          <cell r="F67" t="str">
            <v>Other Current Assets</v>
          </cell>
          <cell r="G67" t="str">
            <v>Page 4, Line 6</v>
          </cell>
        </row>
        <row r="68">
          <cell r="B68" t="str">
            <v>1700-05029</v>
          </cell>
          <cell r="C68" t="str">
            <v>Starwood Thailand Corporation</v>
          </cell>
          <cell r="D68" t="str">
            <v>STARWOOD THAILAND CORPORATION</v>
          </cell>
          <cell r="E68">
            <v>112</v>
          </cell>
          <cell r="F68" t="str">
            <v>Other Current Assets</v>
          </cell>
          <cell r="G68" t="str">
            <v>Page 4, Line 6</v>
          </cell>
        </row>
        <row r="69">
          <cell r="B69" t="str">
            <v>1700-05036</v>
          </cell>
          <cell r="C69" t="str">
            <v>Stwd Trimet Seattle Dev I</v>
          </cell>
          <cell r="D69" t="str">
            <v>STWD TRIMET SEATTLE DEV I</v>
          </cell>
          <cell r="E69">
            <v>112</v>
          </cell>
          <cell r="F69" t="str">
            <v>Other Current Assets</v>
          </cell>
          <cell r="G69" t="str">
            <v>Page 4, Line 6</v>
          </cell>
        </row>
        <row r="70">
          <cell r="B70" t="str">
            <v>1700-05037</v>
          </cell>
          <cell r="C70" t="str">
            <v>Stwd Trimet Seattle Dev II</v>
          </cell>
          <cell r="D70" t="str">
            <v>STWD TRIMET SEATTLE DEV II</v>
          </cell>
          <cell r="E70">
            <v>112</v>
          </cell>
          <cell r="F70" t="str">
            <v>Other Current Assets</v>
          </cell>
          <cell r="G70" t="str">
            <v>Page 4, Line 6</v>
          </cell>
        </row>
        <row r="71">
          <cell r="B71" t="str">
            <v>1700-05046</v>
          </cell>
          <cell r="C71" t="str">
            <v>Starwood Seattle Investors I</v>
          </cell>
          <cell r="D71" t="str">
            <v>STARWOOD SEATTLE INVESTORS I</v>
          </cell>
          <cell r="E71">
            <v>112</v>
          </cell>
          <cell r="F71" t="str">
            <v>Other Current Assets</v>
          </cell>
          <cell r="G71" t="str">
            <v>Page 4, Line 6</v>
          </cell>
        </row>
        <row r="72">
          <cell r="B72" t="str">
            <v>1700-05047</v>
          </cell>
          <cell r="C72" t="str">
            <v>Senior Resourse Group</v>
          </cell>
          <cell r="D72" t="str">
            <v>SENIOR RESOURSE GROUP</v>
          </cell>
          <cell r="E72">
            <v>112</v>
          </cell>
          <cell r="F72" t="str">
            <v>Other Current Assets</v>
          </cell>
          <cell r="G72" t="str">
            <v>Page 4, Line 6</v>
          </cell>
        </row>
        <row r="73">
          <cell r="B73" t="str">
            <v>1700-05048</v>
          </cell>
          <cell r="C73" t="str">
            <v>Starwood Seattle Investors II</v>
          </cell>
          <cell r="D73" t="str">
            <v>STARWOOD SEATTLE INVESTORS II</v>
          </cell>
          <cell r="E73">
            <v>112</v>
          </cell>
          <cell r="F73" t="str">
            <v>Other Current Assets</v>
          </cell>
          <cell r="G73" t="str">
            <v>Page 4, Line 6</v>
          </cell>
        </row>
        <row r="74">
          <cell r="B74" t="str">
            <v>1700-05050</v>
          </cell>
          <cell r="C74" t="str">
            <v>Starwood Woo LLC</v>
          </cell>
          <cell r="D74" t="str">
            <v>STARWOOD WOO LLC</v>
          </cell>
          <cell r="E74">
            <v>112</v>
          </cell>
          <cell r="F74" t="str">
            <v>Other Current Assets</v>
          </cell>
          <cell r="G74" t="str">
            <v>Page 4, Line 6</v>
          </cell>
        </row>
        <row r="75">
          <cell r="B75" t="str">
            <v>1700-05053</v>
          </cell>
          <cell r="C75" t="str">
            <v>SOFI V/VI SRG RE Holdings</v>
          </cell>
          <cell r="D75" t="str">
            <v>SOFI V/VI SRG RE HOLDINGS</v>
          </cell>
          <cell r="E75">
            <v>112</v>
          </cell>
          <cell r="F75" t="str">
            <v>Other Current Assets</v>
          </cell>
          <cell r="G75" t="str">
            <v>Page 4, Line 6</v>
          </cell>
        </row>
        <row r="76">
          <cell r="B76" t="str">
            <v>1700-05054</v>
          </cell>
          <cell r="C76" t="str">
            <v>Starwood Telco</v>
          </cell>
          <cell r="D76" t="str">
            <v>STARWOOD TELCO</v>
          </cell>
          <cell r="E76">
            <v>112</v>
          </cell>
          <cell r="F76" t="str">
            <v>Other Current Assets</v>
          </cell>
          <cell r="G76" t="str">
            <v>Page 4, Line 6</v>
          </cell>
        </row>
        <row r="77">
          <cell r="B77" t="str">
            <v>1700-05060</v>
          </cell>
          <cell r="C77" t="str">
            <v>Carl Fischer Bldg condo</v>
          </cell>
          <cell r="D77" t="str">
            <v>CARL FISCHER BLDG CONDO</v>
          </cell>
          <cell r="E77">
            <v>112</v>
          </cell>
          <cell r="F77" t="str">
            <v>Other Current Assets</v>
          </cell>
          <cell r="G77" t="str">
            <v>Page 4, Line 6</v>
          </cell>
        </row>
        <row r="78">
          <cell r="B78" t="str">
            <v>1700-05065</v>
          </cell>
          <cell r="C78" t="str">
            <v>Merritt Parkwood LLC</v>
          </cell>
          <cell r="D78" t="str">
            <v>MERRITT PARKWOOD LLC</v>
          </cell>
          <cell r="E78">
            <v>112</v>
          </cell>
          <cell r="F78" t="str">
            <v>Other Current Assets</v>
          </cell>
          <cell r="G78" t="str">
            <v>Page 4, Line 6</v>
          </cell>
        </row>
        <row r="79">
          <cell r="B79" t="str">
            <v>1700-05075</v>
          </cell>
          <cell r="C79" t="str">
            <v>Starwood Buckingham, LLC</v>
          </cell>
          <cell r="D79" t="str">
            <v>STARWOOD BUCKINGHAM, LLC</v>
          </cell>
          <cell r="E79">
            <v>112</v>
          </cell>
          <cell r="F79" t="str">
            <v>Other Current Assets</v>
          </cell>
          <cell r="G79" t="str">
            <v>Page 4, Line 6</v>
          </cell>
        </row>
        <row r="80">
          <cell r="B80" t="str">
            <v>1700-05076</v>
          </cell>
          <cell r="C80" t="str">
            <v>DUE FROM SOF-V SB HOLDINGS LLC</v>
          </cell>
          <cell r="D80" t="str">
            <v>DUE FROM SOF-V SB HOLDINGS LLC</v>
          </cell>
          <cell r="E80">
            <v>112</v>
          </cell>
          <cell r="F80" t="str">
            <v>Other Current Assets</v>
          </cell>
          <cell r="G80" t="str">
            <v>Page 4, Line 6</v>
          </cell>
        </row>
        <row r="81">
          <cell r="B81" t="str">
            <v>1700-05077</v>
          </cell>
          <cell r="C81" t="str">
            <v>DUE TO SB MEZZ FUNDING LLC</v>
          </cell>
          <cell r="D81" t="str">
            <v>DUE TO SB MEZZ FUNDING LLC</v>
          </cell>
          <cell r="E81">
            <v>112</v>
          </cell>
          <cell r="F81" t="str">
            <v>Other Current Assets</v>
          </cell>
          <cell r="G81" t="str">
            <v>Page 4, Line 6</v>
          </cell>
        </row>
        <row r="82">
          <cell r="B82" t="str">
            <v>1700-05078</v>
          </cell>
          <cell r="C82" t="str">
            <v>DUE TO SB HOLDINGS I LLC</v>
          </cell>
          <cell r="D82" t="str">
            <v>DUE TO SB HOLDINGS I LLC</v>
          </cell>
          <cell r="E82">
            <v>112</v>
          </cell>
          <cell r="F82" t="str">
            <v>Other Current Assets</v>
          </cell>
          <cell r="G82" t="str">
            <v>Page 4, Line 6</v>
          </cell>
        </row>
        <row r="83">
          <cell r="B83" t="str">
            <v>1700-05079</v>
          </cell>
          <cell r="C83" t="str">
            <v>Due From SRG Funding V</v>
          </cell>
          <cell r="D83" t="str">
            <v>DUE FROM SRG FUNDING V</v>
          </cell>
          <cell r="E83">
            <v>112</v>
          </cell>
          <cell r="F83" t="str">
            <v>Other Current Assets</v>
          </cell>
          <cell r="G83" t="str">
            <v>Page 4, Line 6</v>
          </cell>
        </row>
        <row r="84">
          <cell r="B84" t="str">
            <v>1700-06103</v>
          </cell>
          <cell r="C84" t="str">
            <v>Due to/from Co-Inv Westcore</v>
          </cell>
          <cell r="D84" t="str">
            <v>DUE TO/FROM CO-INV WESTCORE</v>
          </cell>
          <cell r="E84">
            <v>112</v>
          </cell>
          <cell r="F84" t="str">
            <v>Other Current Assets</v>
          </cell>
          <cell r="G84" t="str">
            <v>Page 4, Line 6</v>
          </cell>
        </row>
        <row r="85">
          <cell r="B85" t="str">
            <v>1700-06128</v>
          </cell>
          <cell r="C85" t="str">
            <v>SCG Holdings II</v>
          </cell>
          <cell r="D85" t="str">
            <v>SCG HOLDINGS II</v>
          </cell>
          <cell r="E85">
            <v>112</v>
          </cell>
          <cell r="F85" t="str">
            <v>Other Current Assets</v>
          </cell>
          <cell r="G85" t="str">
            <v>Page 4, Line 6</v>
          </cell>
        </row>
        <row r="86">
          <cell r="B86" t="str">
            <v>1905-00000</v>
          </cell>
          <cell r="C86" t="str">
            <v>Accrued Interest - Intercompany Mtg Notes</v>
          </cell>
          <cell r="D86" t="str">
            <v>ACCRUED INTEREST - INTERCOMPANY MTG NOTES</v>
          </cell>
          <cell r="E86">
            <v>102</v>
          </cell>
          <cell r="F86" t="str">
            <v>Trade Notes and Accounts Receivable</v>
          </cell>
          <cell r="G86" t="str">
            <v>Page 4, Line 2a</v>
          </cell>
        </row>
        <row r="87">
          <cell r="B87" t="str">
            <v>1921-00000</v>
          </cell>
          <cell r="C87" t="str">
            <v>Other Accounts Receivable</v>
          </cell>
          <cell r="D87" t="str">
            <v>OTHER ACCOUNTS RECEIVABLE</v>
          </cell>
          <cell r="E87">
            <v>102</v>
          </cell>
          <cell r="F87" t="str">
            <v>Trade Notes and Accounts Receivable</v>
          </cell>
          <cell r="G87" t="str">
            <v>Page 4, Line 2a</v>
          </cell>
        </row>
        <row r="88">
          <cell r="B88" t="str">
            <v>1922-00000</v>
          </cell>
          <cell r="C88" t="str">
            <v>Capital contributions receivable</v>
          </cell>
          <cell r="D88" t="str">
            <v>CAPITAL CONTRIBUTIONS RECEIVABLE</v>
          </cell>
          <cell r="E88">
            <v>102</v>
          </cell>
          <cell r="F88" t="str">
            <v>Trade Notes and Accounts Receivable</v>
          </cell>
          <cell r="G88" t="str">
            <v>Page 4, Line 2a</v>
          </cell>
        </row>
        <row r="89">
          <cell r="B89" t="str">
            <v>1961-00000</v>
          </cell>
          <cell r="C89" t="str">
            <v>Suspense</v>
          </cell>
          <cell r="D89" t="str">
            <v>SUSPENSE</v>
          </cell>
          <cell r="E89">
            <v>112</v>
          </cell>
          <cell r="F89" t="str">
            <v>Other Current Assets</v>
          </cell>
          <cell r="G89" t="str">
            <v>Page 4, Line 6</v>
          </cell>
        </row>
        <row r="90">
          <cell r="B90" t="str">
            <v>2110-00000</v>
          </cell>
          <cell r="C90" t="str">
            <v>Accounts Payable</v>
          </cell>
          <cell r="D90" t="str">
            <v>ACCOUNTS PAYABLE</v>
          </cell>
          <cell r="E90">
            <v>200</v>
          </cell>
          <cell r="F90" t="str">
            <v>Accounts Payable</v>
          </cell>
          <cell r="G90" t="str">
            <v>Page 4, Line 15</v>
          </cell>
        </row>
        <row r="91">
          <cell r="B91" t="str">
            <v>2120-00000</v>
          </cell>
          <cell r="C91" t="str">
            <v>Accrued Expenses</v>
          </cell>
          <cell r="D91" t="str">
            <v>ACCRUED EXPENSES</v>
          </cell>
          <cell r="E91">
            <v>204</v>
          </cell>
          <cell r="F91" t="str">
            <v>Other Current Liabilities</v>
          </cell>
          <cell r="G91" t="str">
            <v>Page 4, Line 17</v>
          </cell>
        </row>
        <row r="92">
          <cell r="B92" t="str">
            <v>2130-00000</v>
          </cell>
          <cell r="C92" t="str">
            <v>Accrued Interest Payable</v>
          </cell>
          <cell r="D92" t="str">
            <v>ACCRUED INTEREST PAYABLE</v>
          </cell>
          <cell r="E92">
            <v>204</v>
          </cell>
          <cell r="F92" t="str">
            <v>Other Current Liabilities</v>
          </cell>
          <cell r="G92" t="str">
            <v>Page 4, Line 17</v>
          </cell>
        </row>
        <row r="93">
          <cell r="B93" t="str">
            <v>2131-00000</v>
          </cell>
          <cell r="C93" t="str">
            <v>Accr Int Pay - Starwood Mezz</v>
          </cell>
          <cell r="D93" t="str">
            <v>ACCR INT PAY - STARWOOD MEZZ</v>
          </cell>
          <cell r="E93">
            <v>204</v>
          </cell>
          <cell r="F93" t="str">
            <v>Other Current Liabilities</v>
          </cell>
          <cell r="G93" t="str">
            <v>Page 4, Line 17</v>
          </cell>
        </row>
        <row r="94">
          <cell r="B94" t="str">
            <v>2212-00000</v>
          </cell>
          <cell r="C94" t="str">
            <v>Currency Forwards - Nomura</v>
          </cell>
          <cell r="D94" t="str">
            <v>CURRENCY FORWARDS - NOMURA</v>
          </cell>
          <cell r="E94">
            <v>204</v>
          </cell>
          <cell r="F94" t="str">
            <v>Other Current Liabilities</v>
          </cell>
          <cell r="G94" t="str">
            <v>Page 4, Line 17</v>
          </cell>
        </row>
        <row r="95">
          <cell r="B95" t="str">
            <v>2301-00000</v>
          </cell>
          <cell r="C95" t="str">
            <v>Minority Interest Payable - property level</v>
          </cell>
          <cell r="D95" t="str">
            <v>MINORITY INTEREST PAYABLE - PROPERTY LEVEL</v>
          </cell>
          <cell r="E95">
            <v>204</v>
          </cell>
          <cell r="F95" t="str">
            <v>Other Current Liabilities</v>
          </cell>
          <cell r="G95" t="str">
            <v>Page 4, Line 17</v>
          </cell>
        </row>
        <row r="96">
          <cell r="B96" t="str">
            <v>3000-00001</v>
          </cell>
          <cell r="C96" t="str">
            <v>Retained Earnings (Current Earnings)</v>
          </cell>
          <cell r="D96" t="str">
            <v>RETAINED EARNINGS (CURRENT EARNINGS)</v>
          </cell>
          <cell r="E96">
            <v>230</v>
          </cell>
          <cell r="F96" t="str">
            <v>Partners' Capital</v>
          </cell>
          <cell r="G96" t="str">
            <v>Page 4, Line 21</v>
          </cell>
        </row>
        <row r="97">
          <cell r="B97" t="str">
            <v>3000-00002</v>
          </cell>
          <cell r="C97" t="str">
            <v>Retained Earnings (from prior years)</v>
          </cell>
          <cell r="D97" t="str">
            <v>RETAINED EARNINGS (FROM PRIOR YEARS)</v>
          </cell>
          <cell r="E97">
            <v>230</v>
          </cell>
          <cell r="F97" t="str">
            <v>Partners' Capital</v>
          </cell>
          <cell r="G97" t="str">
            <v>Page 4, Line 21</v>
          </cell>
        </row>
        <row r="98">
          <cell r="B98" t="str">
            <v>3000-00051</v>
          </cell>
          <cell r="C98" t="str">
            <v>Other Shareholders - Distr</v>
          </cell>
          <cell r="D98" t="str">
            <v>OTHER SHAREHOLDERS - DISTR</v>
          </cell>
          <cell r="E98">
            <v>230</v>
          </cell>
          <cell r="F98" t="str">
            <v>Partners' Capital</v>
          </cell>
          <cell r="G98" t="str">
            <v>Page 4, Line 21</v>
          </cell>
        </row>
        <row r="99">
          <cell r="B99" t="str">
            <v>3000-00052</v>
          </cell>
          <cell r="C99" t="str">
            <v>Other Shareholders - R/E</v>
          </cell>
          <cell r="D99" t="str">
            <v>OTHER SHAREHOLDERS - R/E</v>
          </cell>
          <cell r="E99">
            <v>230</v>
          </cell>
          <cell r="F99" t="str">
            <v>Partners' Capital</v>
          </cell>
          <cell r="G99" t="str">
            <v>Page 4, Line 21</v>
          </cell>
        </row>
        <row r="100">
          <cell r="B100" t="str">
            <v>3000-00250</v>
          </cell>
          <cell r="C100" t="str">
            <v>3318974 Canada, Inc.- Contr</v>
          </cell>
          <cell r="D100" t="str">
            <v>3318974 CANADA, INC.- CONTR</v>
          </cell>
          <cell r="E100">
            <v>230</v>
          </cell>
          <cell r="F100" t="str">
            <v>Partners' Capital</v>
          </cell>
          <cell r="G100" t="str">
            <v>Page 4, Line 21</v>
          </cell>
        </row>
        <row r="101">
          <cell r="B101" t="str">
            <v>3000-00251</v>
          </cell>
          <cell r="C101" t="str">
            <v>3318974 Canada, Inc. - Distr</v>
          </cell>
          <cell r="D101" t="str">
            <v>3318974 CANADA, INC. - DISTR</v>
          </cell>
          <cell r="E101">
            <v>230</v>
          </cell>
          <cell r="F101" t="str">
            <v>Partners' Capital</v>
          </cell>
          <cell r="G101" t="str">
            <v>Page 4, Line 21</v>
          </cell>
        </row>
        <row r="102">
          <cell r="B102" t="str">
            <v>3000-00252</v>
          </cell>
          <cell r="C102" t="str">
            <v>3318974 Canada, Inc. - R/E</v>
          </cell>
          <cell r="D102" t="str">
            <v>3318974 CANADA, INC. - R/E</v>
          </cell>
          <cell r="E102">
            <v>230</v>
          </cell>
          <cell r="F102" t="str">
            <v>Partners' Capital</v>
          </cell>
          <cell r="G102" t="str">
            <v>Page 4, Line 21</v>
          </cell>
        </row>
        <row r="103">
          <cell r="B103" t="str">
            <v>3000-00450</v>
          </cell>
          <cell r="C103" t="str">
            <v>ACI Capital/Starwood Partners - Cont</v>
          </cell>
          <cell r="D103" t="str">
            <v>ACI CAPITAL/STARWOOD PARTNERS - CONT</v>
          </cell>
          <cell r="E103">
            <v>230</v>
          </cell>
          <cell r="F103" t="str">
            <v>Partners' Capital</v>
          </cell>
          <cell r="G103" t="str">
            <v>Page 4, Line 21</v>
          </cell>
        </row>
        <row r="104">
          <cell r="B104" t="str">
            <v>3000-00451</v>
          </cell>
          <cell r="C104" t="str">
            <v>ACI Capital/Starwood Partners - Dist</v>
          </cell>
          <cell r="D104" t="str">
            <v>ACI CAPITAL/STARWOOD PARTNERS - DIST</v>
          </cell>
          <cell r="E104">
            <v>230</v>
          </cell>
          <cell r="F104" t="str">
            <v>Partners' Capital</v>
          </cell>
          <cell r="G104" t="str">
            <v>Page 4, Line 21</v>
          </cell>
        </row>
        <row r="105">
          <cell r="B105" t="str">
            <v>3000-00452</v>
          </cell>
          <cell r="C105" t="str">
            <v>ACI Capital/Starwood Partners - R/E</v>
          </cell>
          <cell r="D105" t="str">
            <v>ACI CAPITAL/STARWOOD PARTNERS - R/E</v>
          </cell>
          <cell r="E105">
            <v>230</v>
          </cell>
          <cell r="F105" t="str">
            <v>Partners' Capital</v>
          </cell>
          <cell r="G105" t="str">
            <v>Page 4, Line 21</v>
          </cell>
        </row>
        <row r="106">
          <cell r="B106" t="str">
            <v>3000-00501</v>
          </cell>
          <cell r="C106" t="str">
            <v>ACI Capital/Starwood V, LLC - Distr</v>
          </cell>
          <cell r="D106" t="str">
            <v>ACI CAPITAL/STARWOOD V, LLC - DISTR</v>
          </cell>
          <cell r="E106">
            <v>230</v>
          </cell>
          <cell r="F106" t="str">
            <v>Partners' Capital</v>
          </cell>
          <cell r="G106" t="str">
            <v>Page 4, Line 21</v>
          </cell>
        </row>
        <row r="107">
          <cell r="B107" t="str">
            <v>3000-00650</v>
          </cell>
          <cell r="C107" t="str">
            <v>Allstate Insurance Company - Contr</v>
          </cell>
          <cell r="D107" t="str">
            <v>ALLSTATE INSURANCE COMPANY - CONTR</v>
          </cell>
          <cell r="E107">
            <v>230</v>
          </cell>
          <cell r="F107" t="str">
            <v>Partners' Capital</v>
          </cell>
          <cell r="G107" t="str">
            <v>Page 4, Line 21</v>
          </cell>
        </row>
        <row r="108">
          <cell r="B108" t="str">
            <v>3000-00651</v>
          </cell>
          <cell r="C108" t="str">
            <v>Allstate Insurance Company - Distr</v>
          </cell>
          <cell r="D108" t="str">
            <v>ALLSTATE INSURANCE COMPANY - DISTR</v>
          </cell>
          <cell r="E108">
            <v>230</v>
          </cell>
          <cell r="F108" t="str">
            <v>Partners' Capital</v>
          </cell>
          <cell r="G108" t="str">
            <v>Page 4, Line 21</v>
          </cell>
        </row>
        <row r="109">
          <cell r="B109" t="str">
            <v>3000-00652</v>
          </cell>
          <cell r="C109" t="str">
            <v>Allstate Insurance Company - R/E</v>
          </cell>
          <cell r="D109" t="str">
            <v>ALLSTATE INSURANCE COMPANY - R/E</v>
          </cell>
          <cell r="E109">
            <v>230</v>
          </cell>
          <cell r="F109" t="str">
            <v>Partners' Capital</v>
          </cell>
          <cell r="G109" t="str">
            <v>Page 4, Line 21</v>
          </cell>
        </row>
        <row r="110">
          <cell r="B110" t="str">
            <v>3000-01000</v>
          </cell>
          <cell r="C110" t="str">
            <v>Atlantic Equity Corporation - Contr</v>
          </cell>
          <cell r="D110" t="str">
            <v>ATLANTIC EQUITY CORPORATION - CONTR</v>
          </cell>
          <cell r="E110">
            <v>230</v>
          </cell>
          <cell r="F110" t="str">
            <v>Partners' Capital</v>
          </cell>
          <cell r="G110" t="str">
            <v>Page 4, Line 21</v>
          </cell>
        </row>
        <row r="111">
          <cell r="B111" t="str">
            <v>3000-01001</v>
          </cell>
          <cell r="C111" t="str">
            <v>Atlantic Equity Corporation - Distr</v>
          </cell>
          <cell r="D111" t="str">
            <v>ATLANTIC EQUITY CORPORATION - DISTR</v>
          </cell>
          <cell r="E111">
            <v>230</v>
          </cell>
          <cell r="F111" t="str">
            <v>Partners' Capital</v>
          </cell>
          <cell r="G111" t="str">
            <v>Page 4, Line 21</v>
          </cell>
        </row>
        <row r="112">
          <cell r="B112" t="str">
            <v>3000-01002</v>
          </cell>
          <cell r="C112" t="str">
            <v>Atlantic Equity Corporation - R/E</v>
          </cell>
          <cell r="D112" t="str">
            <v>ATLANTIC EQUITY CORPORATION - R/E</v>
          </cell>
          <cell r="E112">
            <v>230</v>
          </cell>
          <cell r="F112" t="str">
            <v>Partners' Capital</v>
          </cell>
          <cell r="G112" t="str">
            <v>Page 4, Line 21</v>
          </cell>
        </row>
        <row r="113">
          <cell r="B113" t="str">
            <v>3000-01061</v>
          </cell>
          <cell r="C113" t="str">
            <v>A.C. Israel - distributions</v>
          </cell>
          <cell r="D113" t="str">
            <v>A.C. ISRAEL - DISTRIBUTIONS</v>
          </cell>
          <cell r="E113">
            <v>230</v>
          </cell>
          <cell r="F113" t="str">
            <v>Partners' Capital</v>
          </cell>
          <cell r="G113" t="str">
            <v>Page 4, Line 21</v>
          </cell>
        </row>
        <row r="114">
          <cell r="B114" t="str">
            <v>3000-01250</v>
          </cell>
          <cell r="C114" t="str">
            <v>Bear Stearns Private Equity Opp Fund - Contrib</v>
          </cell>
          <cell r="D114" t="str">
            <v>BEAR STEARNS PRIVATE EQUITY OPP FUND - CONTRIB</v>
          </cell>
          <cell r="E114">
            <v>230</v>
          </cell>
          <cell r="F114" t="str">
            <v>Partners' Capital</v>
          </cell>
          <cell r="G114" t="str">
            <v>Page 4, Line 21</v>
          </cell>
        </row>
        <row r="115">
          <cell r="B115" t="str">
            <v>3000-01251</v>
          </cell>
          <cell r="C115" t="str">
            <v>Bear Stearns Private Equity Opp Fund - Distr</v>
          </cell>
          <cell r="D115" t="str">
            <v>BEAR STEARNS PRIVATE EQUITY OPP FUND - DISTR</v>
          </cell>
          <cell r="E115">
            <v>230</v>
          </cell>
          <cell r="F115" t="str">
            <v>Partners' Capital</v>
          </cell>
          <cell r="G115" t="str">
            <v>Page 4, Line 21</v>
          </cell>
        </row>
        <row r="116">
          <cell r="B116" t="str">
            <v>3000-01252</v>
          </cell>
          <cell r="C116" t="str">
            <v>Bear Stearns Private Equity Opp Fund - R/E</v>
          </cell>
          <cell r="D116" t="str">
            <v>BEAR STEARNS PRIVATE EQUITY OPP FUND - R/E</v>
          </cell>
          <cell r="E116">
            <v>230</v>
          </cell>
          <cell r="F116" t="str">
            <v>Partners' Capital</v>
          </cell>
          <cell r="G116" t="str">
            <v>Page 4, Line 21</v>
          </cell>
        </row>
        <row r="117">
          <cell r="B117" t="str">
            <v>3000-01395</v>
          </cell>
          <cell r="C117" t="str">
            <v>Bell South Group Life Trust - Contr</v>
          </cell>
          <cell r="D117" t="str">
            <v>BELL SOUTH GROUP LIFE TRUST - CONTR</v>
          </cell>
          <cell r="E117">
            <v>230</v>
          </cell>
          <cell r="F117" t="str">
            <v>Partners' Capital</v>
          </cell>
          <cell r="G117" t="str">
            <v>Page 4, Line 21</v>
          </cell>
        </row>
        <row r="118">
          <cell r="B118" t="str">
            <v>3000-01396</v>
          </cell>
          <cell r="C118" t="str">
            <v>Bell South Group Life Trust - Distr</v>
          </cell>
          <cell r="D118" t="str">
            <v>BELL SOUTH GROUP LIFE TRUST - DISTR</v>
          </cell>
          <cell r="E118">
            <v>230</v>
          </cell>
          <cell r="F118" t="str">
            <v>Partners' Capital</v>
          </cell>
          <cell r="G118" t="str">
            <v>Page 4, Line 21</v>
          </cell>
        </row>
        <row r="119">
          <cell r="B119" t="str">
            <v>3000-01397</v>
          </cell>
          <cell r="C119" t="str">
            <v>Bell South Group Life Trust - R/E</v>
          </cell>
          <cell r="D119" t="str">
            <v>BELL SOUTH GROUP LIFE TRUST - R/E</v>
          </cell>
          <cell r="E119">
            <v>230</v>
          </cell>
          <cell r="F119" t="str">
            <v>Partners' Capital</v>
          </cell>
          <cell r="G119" t="str">
            <v>Page 4, Line 21</v>
          </cell>
        </row>
        <row r="120">
          <cell r="B120" t="str">
            <v>3000-01400</v>
          </cell>
          <cell r="C120" t="str">
            <v>Bell South Master Pension Trust - Contr</v>
          </cell>
          <cell r="D120" t="str">
            <v>BELL SOUTH MASTER PENSION TRUST - CONTR</v>
          </cell>
          <cell r="E120">
            <v>230</v>
          </cell>
          <cell r="F120" t="str">
            <v>Partners' Capital</v>
          </cell>
          <cell r="G120" t="str">
            <v>Page 4, Line 21</v>
          </cell>
        </row>
        <row r="121">
          <cell r="B121" t="str">
            <v>3000-01401</v>
          </cell>
          <cell r="C121" t="str">
            <v>Bell South Master Pension Trust - Distr</v>
          </cell>
          <cell r="D121" t="str">
            <v>BELL SOUTH MASTER PENSION TRUST - DISTR</v>
          </cell>
          <cell r="E121">
            <v>230</v>
          </cell>
          <cell r="F121" t="str">
            <v>Partners' Capital</v>
          </cell>
          <cell r="G121" t="str">
            <v>Page 4, Line 21</v>
          </cell>
        </row>
        <row r="122">
          <cell r="B122" t="str">
            <v>3000-01402</v>
          </cell>
          <cell r="C122" t="str">
            <v>Bell South Master Pension Trust - R/E</v>
          </cell>
          <cell r="D122" t="str">
            <v>BELL SOUTH MASTER PENSION TRUST - R/E</v>
          </cell>
          <cell r="E122">
            <v>230</v>
          </cell>
          <cell r="F122" t="str">
            <v>Partners' Capital</v>
          </cell>
          <cell r="G122" t="str">
            <v>Page 4, Line 21</v>
          </cell>
        </row>
        <row r="123">
          <cell r="B123" t="str">
            <v>3000-01450</v>
          </cell>
          <cell r="C123" t="str">
            <v>Bell South Corp Represented Health Care Tr-Contr</v>
          </cell>
          <cell r="D123" t="str">
            <v>BELL SOUTH CORP REPRESENTED HEALTH CARE TR-CONTR</v>
          </cell>
          <cell r="E123">
            <v>230</v>
          </cell>
          <cell r="F123" t="str">
            <v>Partners' Capital</v>
          </cell>
          <cell r="G123" t="str">
            <v>Page 4, Line 21</v>
          </cell>
        </row>
        <row r="124">
          <cell r="B124" t="str">
            <v>3000-01451</v>
          </cell>
          <cell r="C124" t="str">
            <v>Bell South Corp Represented Health Care Tr-Distr</v>
          </cell>
          <cell r="D124" t="str">
            <v>BELL SOUTH CORP REPRESENTED HEALTH CARE TR-DISTR</v>
          </cell>
          <cell r="E124">
            <v>230</v>
          </cell>
          <cell r="F124" t="str">
            <v>Partners' Capital</v>
          </cell>
          <cell r="G124" t="str">
            <v>Page 4, Line 21</v>
          </cell>
        </row>
        <row r="125">
          <cell r="B125" t="str">
            <v>3000-01452</v>
          </cell>
          <cell r="C125" t="str">
            <v>Bell South Corp Represented Health Care Tr-R/E</v>
          </cell>
          <cell r="D125" t="str">
            <v>BELL SOUTH CORP REPRESENTED HEALTH CARE TR-R/E</v>
          </cell>
          <cell r="E125">
            <v>230</v>
          </cell>
          <cell r="F125" t="str">
            <v>Partners' Capital</v>
          </cell>
          <cell r="G125" t="str">
            <v>Page 4, Line 21</v>
          </cell>
        </row>
        <row r="126">
          <cell r="B126" t="str">
            <v>3000-02100</v>
          </cell>
          <cell r="C126" t="str">
            <v>Burden Direct Investment Fund II - Contr</v>
          </cell>
          <cell r="D126" t="str">
            <v>BURDEN DIRECT INVESTMENT FUND II - CONTR</v>
          </cell>
          <cell r="E126">
            <v>230</v>
          </cell>
          <cell r="F126" t="str">
            <v>Partners' Capital</v>
          </cell>
          <cell r="G126" t="str">
            <v>Page 4, Line 21</v>
          </cell>
        </row>
        <row r="127">
          <cell r="B127" t="str">
            <v>3000-02101</v>
          </cell>
          <cell r="C127" t="str">
            <v>Burden Direct Investment Fund II - Distr</v>
          </cell>
          <cell r="D127" t="str">
            <v>BURDEN DIRECT INVESTMENT FUND II - DISTR</v>
          </cell>
          <cell r="E127">
            <v>230</v>
          </cell>
          <cell r="F127" t="str">
            <v>Partners' Capital</v>
          </cell>
          <cell r="G127" t="str">
            <v>Page 4, Line 21</v>
          </cell>
        </row>
        <row r="128">
          <cell r="B128" t="str">
            <v>3000-02102</v>
          </cell>
          <cell r="C128" t="str">
            <v>Burden Direct Investment Fund II - R/E</v>
          </cell>
          <cell r="D128" t="str">
            <v>BURDEN DIRECT INVESTMENT FUND II - R/E</v>
          </cell>
          <cell r="E128">
            <v>230</v>
          </cell>
          <cell r="F128" t="str">
            <v>Partners' Capital</v>
          </cell>
          <cell r="G128" t="str">
            <v>Page 4, Line 21</v>
          </cell>
        </row>
        <row r="129">
          <cell r="B129" t="str">
            <v>3000-02150</v>
          </cell>
          <cell r="C129" t="str">
            <v>Caystar Asia Fund, L.P. - Contributions</v>
          </cell>
          <cell r="D129" t="str">
            <v>CAYSTAR ASIA FUND, L.P. - CONTRIBUTIONS</v>
          </cell>
          <cell r="E129">
            <v>230</v>
          </cell>
          <cell r="F129" t="str">
            <v>Partners' Capital</v>
          </cell>
          <cell r="G129" t="str">
            <v>Page 4, Line 21</v>
          </cell>
        </row>
        <row r="130">
          <cell r="B130" t="str">
            <v>3000-02151</v>
          </cell>
          <cell r="C130" t="str">
            <v>Caystar Asia Fund-Distributions</v>
          </cell>
          <cell r="D130" t="str">
            <v>CAYSTAR ASIA FUND-DISTRIBUTIONS</v>
          </cell>
          <cell r="E130">
            <v>230</v>
          </cell>
          <cell r="F130" t="str">
            <v>Partners' Capital</v>
          </cell>
          <cell r="G130" t="str">
            <v>Page 4, Line 21</v>
          </cell>
        </row>
        <row r="131">
          <cell r="B131" t="str">
            <v>3000-02152</v>
          </cell>
          <cell r="C131" t="str">
            <v>Caystar Asia Fund R/E</v>
          </cell>
          <cell r="D131" t="str">
            <v>CAYSTAR ASIA FUND R/E</v>
          </cell>
          <cell r="E131">
            <v>230</v>
          </cell>
          <cell r="F131" t="str">
            <v>Partners' Capital</v>
          </cell>
          <cell r="G131" t="str">
            <v>Page 4, Line 21</v>
          </cell>
        </row>
        <row r="132">
          <cell r="B132" t="str">
            <v>3000-02401</v>
          </cell>
          <cell r="C132" t="str">
            <v>Chase Manhattan Bank - Distributions</v>
          </cell>
          <cell r="D132" t="str">
            <v>CHASE MANHATTAN BANK - DISTRIBUTIONS</v>
          </cell>
          <cell r="E132">
            <v>230</v>
          </cell>
          <cell r="F132" t="str">
            <v>Partners' Capital</v>
          </cell>
          <cell r="G132" t="str">
            <v>Page 4, Line 21</v>
          </cell>
        </row>
        <row r="133">
          <cell r="B133" t="str">
            <v>3000-02450</v>
          </cell>
          <cell r="C133" t="str">
            <v>Chase Manhattan Bank, N.A..-Contributions</v>
          </cell>
          <cell r="D133" t="str">
            <v>CHASE MANHATTAN BANK, N.A..-CONTRIBUTIONS</v>
          </cell>
          <cell r="E133">
            <v>230</v>
          </cell>
          <cell r="F133" t="str">
            <v>Partners' Capital</v>
          </cell>
          <cell r="G133" t="str">
            <v>Page 4, Line 21</v>
          </cell>
        </row>
        <row r="134">
          <cell r="B134" t="str">
            <v>3000-02451</v>
          </cell>
          <cell r="C134" t="str">
            <v>Chase Manhattan Bank, NA - Distributions</v>
          </cell>
          <cell r="D134" t="str">
            <v>CHASE MANHATTAN BANK, NA - DISTRIBUTIONS</v>
          </cell>
          <cell r="E134">
            <v>230</v>
          </cell>
          <cell r="F134" t="str">
            <v>Partners' Capital</v>
          </cell>
          <cell r="G134" t="str">
            <v>Page 4, Line 21</v>
          </cell>
        </row>
        <row r="135">
          <cell r="B135" t="str">
            <v>3000-02452</v>
          </cell>
          <cell r="C135" t="str">
            <v>Chase Manhattan Bank, NA - R/E</v>
          </cell>
          <cell r="D135" t="str">
            <v>CHASE MANHATTAN BANK, NA - R/E</v>
          </cell>
          <cell r="E135">
            <v>230</v>
          </cell>
          <cell r="F135" t="str">
            <v>Partners' Capital</v>
          </cell>
          <cell r="G135" t="str">
            <v>Page 4, Line 21</v>
          </cell>
        </row>
        <row r="136">
          <cell r="B136" t="str">
            <v>3000-02700</v>
          </cell>
          <cell r="C136" t="str">
            <v>Coca-Cola Enterprises (Mstr Trst Agrmnt for Defined Bnft Pln</v>
          </cell>
          <cell r="D136" t="str">
            <v>COCA-COLA ENTERPRISES (MSTR TRST AGRMNT FOR DEFIN</v>
          </cell>
          <cell r="E136">
            <v>230</v>
          </cell>
          <cell r="F136" t="str">
            <v>Partners' Capital</v>
          </cell>
          <cell r="G136" t="str">
            <v>Page 4, Line 21</v>
          </cell>
        </row>
        <row r="137">
          <cell r="B137" t="str">
            <v>3000-02701</v>
          </cell>
          <cell r="C137" t="str">
            <v>Coca-Cola Enterprises -Distributions</v>
          </cell>
          <cell r="D137" t="str">
            <v>COCA-COLA ENTERPRISES -DISTRIBUTIONS</v>
          </cell>
          <cell r="E137">
            <v>230</v>
          </cell>
          <cell r="F137" t="str">
            <v>Partners' Capital</v>
          </cell>
          <cell r="G137" t="str">
            <v>Page 4, Line 21</v>
          </cell>
        </row>
        <row r="138">
          <cell r="B138" t="str">
            <v>3000-02702</v>
          </cell>
          <cell r="C138" t="str">
            <v>Coca-Cola Enterprises - Retained Earnings (prior years)</v>
          </cell>
          <cell r="D138" t="str">
            <v>COCA-COLA ENTERPRISES - RETAINED EARNINGS (PRIOR</v>
          </cell>
          <cell r="E138">
            <v>230</v>
          </cell>
          <cell r="F138" t="str">
            <v>Partners' Capital</v>
          </cell>
          <cell r="G138" t="str">
            <v>Page 4, Line 21</v>
          </cell>
        </row>
        <row r="139">
          <cell r="B139" t="str">
            <v>3000-03000</v>
          </cell>
          <cell r="C139" t="str">
            <v>David Capital Investments, LLC - Contributions</v>
          </cell>
          <cell r="D139" t="str">
            <v>DAVID CAPITAL INVESTMENTS, LLC - CONTRIBUTIONS</v>
          </cell>
          <cell r="E139">
            <v>230</v>
          </cell>
          <cell r="F139" t="str">
            <v>Partners' Capital</v>
          </cell>
          <cell r="G139" t="str">
            <v>Page 4, Line 21</v>
          </cell>
        </row>
        <row r="140">
          <cell r="B140" t="str">
            <v>3000-03001</v>
          </cell>
          <cell r="C140" t="str">
            <v>David Capital Invesmtents, LLC -Distributions</v>
          </cell>
          <cell r="D140" t="str">
            <v>DAVID CAPITAL INVESMTENTS, LLC -DISTRIBUTIONS</v>
          </cell>
          <cell r="E140">
            <v>230</v>
          </cell>
          <cell r="F140" t="str">
            <v>Partners' Capital</v>
          </cell>
          <cell r="G140" t="str">
            <v>Page 4, Line 21</v>
          </cell>
        </row>
        <row r="141">
          <cell r="B141" t="str">
            <v>3000-03002</v>
          </cell>
          <cell r="C141" t="str">
            <v>David Capital Invests, LLC -Retained Earnings (prior years)</v>
          </cell>
          <cell r="D141" t="str">
            <v>DAVID CAPITAL INVESTS, LLC -RETAINED EARNINGS (PR</v>
          </cell>
          <cell r="E141">
            <v>230</v>
          </cell>
          <cell r="F141" t="str">
            <v>Partners' Capital</v>
          </cell>
          <cell r="G141" t="str">
            <v>Page 4, Line 21</v>
          </cell>
        </row>
        <row r="142">
          <cell r="B142" t="str">
            <v>3000-03450</v>
          </cell>
          <cell r="C142" t="str">
            <v>Ellen Jane Bronfman Hauptman Trust - Contributions</v>
          </cell>
          <cell r="D142" t="str">
            <v>ELLEN JANE BRONFMAN HAUPTMAN TRUST - CONTRIBUTION</v>
          </cell>
          <cell r="E142">
            <v>230</v>
          </cell>
          <cell r="F142" t="str">
            <v>Partners' Capital</v>
          </cell>
          <cell r="G142" t="str">
            <v>Page 4, Line 21</v>
          </cell>
        </row>
        <row r="143">
          <cell r="B143" t="str">
            <v>3000-03451</v>
          </cell>
          <cell r="C143" t="str">
            <v>Ellen Jane Bronfman Hauptman -Distributions</v>
          </cell>
          <cell r="D143" t="str">
            <v>ELLEN JANE BRONFMAN HAUPTMAN -DISTRIBUTIONS</v>
          </cell>
          <cell r="E143">
            <v>230</v>
          </cell>
          <cell r="F143" t="str">
            <v>Partners' Capital</v>
          </cell>
          <cell r="G143" t="str">
            <v>Page 4, Line 21</v>
          </cell>
        </row>
        <row r="144">
          <cell r="B144" t="str">
            <v>3000-03452</v>
          </cell>
          <cell r="C144" t="str">
            <v>Ellen Jane Bronfman Hauptman Retained Earnings (prior years)</v>
          </cell>
          <cell r="D144" t="str">
            <v>ELLEN JANE BRONFMAN HAUPTMAN RETAINED EARNINGS (P</v>
          </cell>
          <cell r="E144">
            <v>230</v>
          </cell>
          <cell r="F144" t="str">
            <v>Partners' Capital</v>
          </cell>
          <cell r="G144" t="str">
            <v>Page 4, Line 21</v>
          </cell>
        </row>
        <row r="145">
          <cell r="B145" t="str">
            <v>3000-03750</v>
          </cell>
          <cell r="C145" t="str">
            <v>Flour Corporation Master Retirement Trust - Contributions</v>
          </cell>
          <cell r="D145" t="str">
            <v>FLOUR CORPORATION MASTER RETIREMENT TRUST - CONTR</v>
          </cell>
          <cell r="E145">
            <v>230</v>
          </cell>
          <cell r="F145" t="str">
            <v>Partners' Capital</v>
          </cell>
          <cell r="G145" t="str">
            <v>Page 4, Line 21</v>
          </cell>
        </row>
        <row r="146">
          <cell r="B146" t="str">
            <v>3000-03751</v>
          </cell>
          <cell r="C146" t="str">
            <v>Flour Corporation Master Retirement Trust -Distributions</v>
          </cell>
          <cell r="D146" t="str">
            <v>FLOUR CORPORATION MASTER RETIREMENT TRUST -DISTRI</v>
          </cell>
          <cell r="E146">
            <v>230</v>
          </cell>
          <cell r="F146" t="str">
            <v>Partners' Capital</v>
          </cell>
          <cell r="G146" t="str">
            <v>Page 4, Line 21</v>
          </cell>
        </row>
        <row r="147">
          <cell r="B147" t="str">
            <v>3000-03752</v>
          </cell>
          <cell r="C147" t="str">
            <v>Flour Corp.Master Retirement-Retained Earnings (prior years)</v>
          </cell>
          <cell r="D147" t="str">
            <v>FLOUR CORP.MASTER RETIREMENT-RETAINED EARNINGS (P</v>
          </cell>
          <cell r="E147">
            <v>230</v>
          </cell>
          <cell r="F147" t="str">
            <v>Partners' Capital</v>
          </cell>
          <cell r="G147" t="str">
            <v>Page 4, Line 21</v>
          </cell>
        </row>
        <row r="148">
          <cell r="B148" t="str">
            <v>3000-03850</v>
          </cell>
          <cell r="C148" t="str">
            <v>FS SOFI Five Partners - Contributions</v>
          </cell>
          <cell r="D148" t="str">
            <v>FS SOFI FIVE PARTNERS - CONTRIBUTIONS</v>
          </cell>
          <cell r="E148">
            <v>230</v>
          </cell>
          <cell r="F148" t="str">
            <v>Partners' Capital</v>
          </cell>
          <cell r="G148" t="str">
            <v>Page 4, Line 21</v>
          </cell>
        </row>
        <row r="149">
          <cell r="B149" t="str">
            <v>3000-03851</v>
          </cell>
          <cell r="C149" t="str">
            <v>FS Sofi Five Partners -Distributions</v>
          </cell>
          <cell r="D149" t="str">
            <v>FS SOFI FIVE PARTNERS -DISTRIBUTIONS</v>
          </cell>
          <cell r="E149">
            <v>230</v>
          </cell>
          <cell r="F149" t="str">
            <v>Partners' Capital</v>
          </cell>
          <cell r="G149" t="str">
            <v>Page 4, Line 21</v>
          </cell>
        </row>
        <row r="150">
          <cell r="B150" t="str">
            <v>3000-03852</v>
          </cell>
          <cell r="C150" t="str">
            <v>FS Sofi Five Partners -Retained Earnings (prior years)</v>
          </cell>
          <cell r="D150" t="str">
            <v>FS SOFI FIVE PARTNERS -RETAINED EARNINGS (PRIOR Y</v>
          </cell>
          <cell r="E150">
            <v>230</v>
          </cell>
          <cell r="F150" t="str">
            <v>Partners' Capital</v>
          </cell>
          <cell r="G150" t="str">
            <v>Page 4, Line 21</v>
          </cell>
        </row>
        <row r="151">
          <cell r="B151" t="str">
            <v>3000-04450</v>
          </cell>
          <cell r="C151" t="str">
            <v>Hayman, Gale - Contributions</v>
          </cell>
          <cell r="D151" t="str">
            <v>HAYMAN, GALE - CONTRIBUTIONS</v>
          </cell>
          <cell r="E151">
            <v>230</v>
          </cell>
          <cell r="F151" t="str">
            <v>Partners' Capital</v>
          </cell>
          <cell r="G151" t="str">
            <v>Page 4, Line 21</v>
          </cell>
        </row>
        <row r="152">
          <cell r="B152" t="str">
            <v>3000-04451</v>
          </cell>
          <cell r="C152" t="str">
            <v>Hayman, Gale - Distributions</v>
          </cell>
          <cell r="D152" t="str">
            <v>HAYMAN, GALE - DISTRIBUTIONS</v>
          </cell>
          <cell r="E152">
            <v>230</v>
          </cell>
          <cell r="F152" t="str">
            <v>Partners' Capital</v>
          </cell>
          <cell r="G152" t="str">
            <v>Page 4, Line 21</v>
          </cell>
        </row>
        <row r="153">
          <cell r="B153" t="str">
            <v>3000-04452</v>
          </cell>
          <cell r="C153" t="str">
            <v>Hayman, Gale -Retained Earnings (prior years)</v>
          </cell>
          <cell r="D153" t="str">
            <v>HAYMAN, GALE -RETAINED EARNINGS (PRIOR YEARS)</v>
          </cell>
          <cell r="E153">
            <v>230</v>
          </cell>
          <cell r="F153" t="str">
            <v>Partners' Capital</v>
          </cell>
          <cell r="G153" t="str">
            <v>Page 4, Line 21</v>
          </cell>
        </row>
        <row r="154">
          <cell r="B154" t="str">
            <v>3000-04700</v>
          </cell>
          <cell r="C154" t="str">
            <v>Howard Hughes Medical Institute - Contributions</v>
          </cell>
          <cell r="D154" t="str">
            <v>HOWARD HUGHES MEDICAL INSTITUTE - CONTRIBUTIONS</v>
          </cell>
          <cell r="E154">
            <v>230</v>
          </cell>
          <cell r="F154" t="str">
            <v>Partners' Capital</v>
          </cell>
          <cell r="G154" t="str">
            <v>Page 4, Line 21</v>
          </cell>
        </row>
        <row r="155">
          <cell r="B155" t="str">
            <v>3000-04701</v>
          </cell>
          <cell r="C155" t="str">
            <v>Howard Hughes Medical Institute - Distributions</v>
          </cell>
          <cell r="D155" t="str">
            <v>HOWARD HUGHES MEDICAL INSTITUTE - DISTRIBUTIONS</v>
          </cell>
          <cell r="E155">
            <v>230</v>
          </cell>
          <cell r="F155" t="str">
            <v>Partners' Capital</v>
          </cell>
          <cell r="G155" t="str">
            <v>Page 4, Line 21</v>
          </cell>
        </row>
        <row r="156">
          <cell r="B156" t="str">
            <v>3000-04702</v>
          </cell>
          <cell r="C156" t="str">
            <v>Howard Hughes Medical - Retained Earnings (prior years)</v>
          </cell>
          <cell r="D156" t="str">
            <v>HOWARD HUGHES MEDICAL - RETAINED EARNINGS (PRIOR</v>
          </cell>
          <cell r="E156">
            <v>230</v>
          </cell>
          <cell r="F156" t="str">
            <v>Partners' Capital</v>
          </cell>
          <cell r="G156" t="str">
            <v>Page 4, Line 21</v>
          </cell>
        </row>
        <row r="157">
          <cell r="B157" t="str">
            <v>3000-04750</v>
          </cell>
          <cell r="C157" t="str">
            <v>IBM Retirement Plan Trust - Contributions</v>
          </cell>
          <cell r="D157" t="str">
            <v>IBM RETIREMENT PLAN TRUST - CONTRIBUTIONS</v>
          </cell>
          <cell r="E157">
            <v>230</v>
          </cell>
          <cell r="F157" t="str">
            <v>Partners' Capital</v>
          </cell>
          <cell r="G157" t="str">
            <v>Page 4, Line 21</v>
          </cell>
        </row>
        <row r="158">
          <cell r="B158" t="str">
            <v>3000-04751</v>
          </cell>
          <cell r="C158" t="str">
            <v>IBM Retirement Plan - Distributions</v>
          </cell>
          <cell r="D158" t="str">
            <v>IBM RETIREMENT PLAN - DISTRIBUTIONS</v>
          </cell>
          <cell r="E158">
            <v>230</v>
          </cell>
          <cell r="F158" t="str">
            <v>Partners' Capital</v>
          </cell>
          <cell r="G158" t="str">
            <v>Page 4, Line 21</v>
          </cell>
        </row>
        <row r="159">
          <cell r="B159" t="str">
            <v>3000-04752</v>
          </cell>
          <cell r="C159" t="str">
            <v>IBM Retirement Plan -Retained Earnings (prior years)</v>
          </cell>
          <cell r="D159" t="str">
            <v>IBM RETIREMENT PLAN -RETAINED EARNINGS (PRIOR YEA</v>
          </cell>
          <cell r="E159">
            <v>230</v>
          </cell>
          <cell r="F159" t="str">
            <v>Partners' Capital</v>
          </cell>
          <cell r="G159" t="str">
            <v>Page 4, Line 21</v>
          </cell>
        </row>
        <row r="160">
          <cell r="B160" t="str">
            <v>3000-04850</v>
          </cell>
          <cell r="C160" t="str">
            <v>J.H. Pew Freedom Trust - Contributions</v>
          </cell>
          <cell r="D160" t="str">
            <v>J.H. PEW FREEDOM TRUST - CONTRIBUTIONS</v>
          </cell>
          <cell r="E160">
            <v>230</v>
          </cell>
          <cell r="F160" t="str">
            <v>Partners' Capital</v>
          </cell>
          <cell r="G160" t="str">
            <v>Page 4, Line 21</v>
          </cell>
        </row>
        <row r="161">
          <cell r="B161" t="str">
            <v>3000-04851</v>
          </cell>
          <cell r="C161" t="str">
            <v>J.H. Pew Freedome Trust -Distributions</v>
          </cell>
          <cell r="D161" t="str">
            <v>J.H. PEW FREEDOME TRUST -DISTRIBUTIONS</v>
          </cell>
          <cell r="E161">
            <v>230</v>
          </cell>
          <cell r="F161" t="str">
            <v>Partners' Capital</v>
          </cell>
          <cell r="G161" t="str">
            <v>Page 4, Line 21</v>
          </cell>
        </row>
        <row r="162">
          <cell r="B162" t="str">
            <v>3000-04852</v>
          </cell>
          <cell r="C162" t="str">
            <v>J.H. Pew Freedom Trust -Retained Earnings (prior years)</v>
          </cell>
          <cell r="D162" t="str">
            <v>J.H. PEW FREEDOM TRUST -RETAINED EARNINGS (PRIOR</v>
          </cell>
          <cell r="E162">
            <v>230</v>
          </cell>
          <cell r="F162" t="str">
            <v>Partners' Capital</v>
          </cell>
          <cell r="G162" t="str">
            <v>Page 4, Line 21</v>
          </cell>
        </row>
        <row r="163">
          <cell r="B163" t="str">
            <v>3000-04900</v>
          </cell>
          <cell r="C163" t="str">
            <v>J.N. Pew, Jr., Trust - Contributions</v>
          </cell>
          <cell r="D163" t="str">
            <v>J.N. PEW, JR., TRUST - CONTRIBUTIONS</v>
          </cell>
          <cell r="E163">
            <v>230</v>
          </cell>
          <cell r="F163" t="str">
            <v>Partners' Capital</v>
          </cell>
          <cell r="G163" t="str">
            <v>Page 4, Line 21</v>
          </cell>
        </row>
        <row r="164">
          <cell r="B164" t="str">
            <v>3000-04901</v>
          </cell>
          <cell r="C164" t="str">
            <v>J.N. Pew, Jr. -Distributions</v>
          </cell>
          <cell r="D164" t="str">
            <v>J.N. PEW, JR. -DISTRIBUTIONS</v>
          </cell>
          <cell r="E164">
            <v>230</v>
          </cell>
          <cell r="F164" t="str">
            <v>Partners' Capital</v>
          </cell>
          <cell r="G164" t="str">
            <v>Page 4, Line 21</v>
          </cell>
        </row>
        <row r="165">
          <cell r="B165" t="str">
            <v>3000-04902</v>
          </cell>
          <cell r="C165" t="str">
            <v>J.N. Pew, Jr. - Retained Earnings (prior years)</v>
          </cell>
          <cell r="D165" t="str">
            <v>J.N. PEW, JR. - RETAINED EARNINGS (PRIOR YEARS)</v>
          </cell>
          <cell r="E165">
            <v>230</v>
          </cell>
          <cell r="F165" t="str">
            <v>Partners' Capital</v>
          </cell>
          <cell r="G165" t="str">
            <v>Page 4, Line 21</v>
          </cell>
        </row>
        <row r="166">
          <cell r="B166" t="str">
            <v>3000-05200</v>
          </cell>
          <cell r="C166" t="str">
            <v>K&amp;E Partners PEF, LLC - Contributions</v>
          </cell>
          <cell r="D166" t="str">
            <v>K&amp;E PARTNERS PEF, LLC - CONTRIBUTIONS</v>
          </cell>
          <cell r="E166">
            <v>230</v>
          </cell>
          <cell r="F166" t="str">
            <v>Partners' Capital</v>
          </cell>
          <cell r="G166" t="str">
            <v>Page 4, Line 21</v>
          </cell>
        </row>
        <row r="167">
          <cell r="B167" t="str">
            <v>3000-05201</v>
          </cell>
          <cell r="C167" t="str">
            <v>K&amp;E Partner SPEF - Distributions</v>
          </cell>
          <cell r="D167" t="str">
            <v>K&amp;E PARTNER SPEF - DISTRIBUTIONS</v>
          </cell>
          <cell r="E167">
            <v>230</v>
          </cell>
          <cell r="F167" t="str">
            <v>Partners' Capital</v>
          </cell>
          <cell r="G167" t="str">
            <v>Page 4, Line 21</v>
          </cell>
        </row>
        <row r="168">
          <cell r="B168" t="str">
            <v>3000-05202</v>
          </cell>
          <cell r="C168" t="str">
            <v>K&amp;E Partner SPEF -Retained Earnings (prior years)</v>
          </cell>
          <cell r="D168" t="str">
            <v>K&amp;E PARTNER SPEF -RETAINED EARNINGS (PRIOR YEARS)</v>
          </cell>
          <cell r="E168">
            <v>230</v>
          </cell>
          <cell r="F168" t="str">
            <v>Partners' Capital</v>
          </cell>
          <cell r="G168" t="str">
            <v>Page 4, Line 21</v>
          </cell>
        </row>
        <row r="169">
          <cell r="B169" t="str">
            <v>3000-05450</v>
          </cell>
          <cell r="C169" t="str">
            <v>Kolber, E. Leo - Contributions</v>
          </cell>
          <cell r="D169" t="str">
            <v>KOLBER, E. LEO - CONTRIBUTIONS</v>
          </cell>
          <cell r="E169">
            <v>230</v>
          </cell>
          <cell r="F169" t="str">
            <v>Partners' Capital</v>
          </cell>
          <cell r="G169" t="str">
            <v>Page 4, Line 21</v>
          </cell>
        </row>
        <row r="170">
          <cell r="B170" t="str">
            <v>3000-05451</v>
          </cell>
          <cell r="C170" t="str">
            <v>Kolber, E. Leo - Distributions</v>
          </cell>
          <cell r="D170" t="str">
            <v>KOLBER, E. LEO - DISTRIBUTIONS</v>
          </cell>
          <cell r="E170">
            <v>230</v>
          </cell>
          <cell r="F170" t="str">
            <v>Partners' Capital</v>
          </cell>
          <cell r="G170" t="str">
            <v>Page 4, Line 21</v>
          </cell>
        </row>
        <row r="171">
          <cell r="B171" t="str">
            <v>3000-05452</v>
          </cell>
          <cell r="C171" t="str">
            <v>Kolber, E. Leo -Retained Earnings (prior years)</v>
          </cell>
          <cell r="D171" t="str">
            <v>KOLBER, E. LEO -RETAINED EARNINGS (PRIOR YEARS)</v>
          </cell>
          <cell r="E171">
            <v>230</v>
          </cell>
          <cell r="F171" t="str">
            <v>Partners' Capital</v>
          </cell>
          <cell r="G171" t="str">
            <v>Page 4, Line 21</v>
          </cell>
        </row>
        <row r="172">
          <cell r="B172" t="str">
            <v>3000-05650</v>
          </cell>
          <cell r="C172" t="str">
            <v>Kurz, Herbert - Contributions</v>
          </cell>
          <cell r="D172" t="str">
            <v>KURZ, HERBERT - CONTRIBUTIONS</v>
          </cell>
          <cell r="E172">
            <v>230</v>
          </cell>
          <cell r="F172" t="str">
            <v>Partners' Capital</v>
          </cell>
          <cell r="G172" t="str">
            <v>Page 4, Line 21</v>
          </cell>
        </row>
        <row r="173">
          <cell r="B173" t="str">
            <v>3000-05651</v>
          </cell>
          <cell r="C173" t="str">
            <v>Kurz, Herbert - Distributions</v>
          </cell>
          <cell r="D173" t="str">
            <v>KURZ, HERBERT - DISTRIBUTIONS</v>
          </cell>
          <cell r="E173">
            <v>230</v>
          </cell>
          <cell r="F173" t="str">
            <v>Partners' Capital</v>
          </cell>
          <cell r="G173" t="str">
            <v>Page 4, Line 21</v>
          </cell>
        </row>
        <row r="174">
          <cell r="B174" t="str">
            <v>3000-05652</v>
          </cell>
          <cell r="C174" t="str">
            <v>Kurz, Herbert - Retained Earnings (prior years)</v>
          </cell>
          <cell r="D174" t="str">
            <v>KURZ, HERBERT - RETAINED EARNINGS (PRIOR YEARS)</v>
          </cell>
          <cell r="E174">
            <v>230</v>
          </cell>
          <cell r="F174" t="str">
            <v>Partners' Capital</v>
          </cell>
          <cell r="G174" t="str">
            <v>Page 4, Line 21</v>
          </cell>
        </row>
        <row r="175">
          <cell r="B175" t="str">
            <v>3000-05950</v>
          </cell>
          <cell r="C175" t="str">
            <v>Ludwick, Arnold M. - Contributions</v>
          </cell>
          <cell r="D175" t="str">
            <v>LUDWICK, ARNOLD M. - CONTRIBUTIONS</v>
          </cell>
          <cell r="E175">
            <v>230</v>
          </cell>
          <cell r="F175" t="str">
            <v>Partners' Capital</v>
          </cell>
          <cell r="G175" t="str">
            <v>Page 4, Line 21</v>
          </cell>
        </row>
        <row r="176">
          <cell r="B176" t="str">
            <v>3000-05951</v>
          </cell>
          <cell r="C176" t="str">
            <v>Ludwick, Arnold -Distributions</v>
          </cell>
          <cell r="D176" t="str">
            <v>LUDWICK, ARNOLD -DISTRIBUTIONS</v>
          </cell>
          <cell r="E176">
            <v>230</v>
          </cell>
          <cell r="F176" t="str">
            <v>Partners' Capital</v>
          </cell>
          <cell r="G176" t="str">
            <v>Page 4, Line 21</v>
          </cell>
        </row>
        <row r="177">
          <cell r="B177" t="str">
            <v>3000-05952</v>
          </cell>
          <cell r="C177" t="str">
            <v>Ludwick, Arnold - Retained Earnings (prior years)</v>
          </cell>
          <cell r="D177" t="str">
            <v>LUDWICK, ARNOLD - RETAINED EARNINGS (PRIOR YEARS)</v>
          </cell>
          <cell r="E177">
            <v>230</v>
          </cell>
          <cell r="F177" t="str">
            <v>Partners' Capital</v>
          </cell>
          <cell r="G177" t="str">
            <v>Page 4, Line 21</v>
          </cell>
        </row>
        <row r="178">
          <cell r="B178" t="str">
            <v>3000-06000</v>
          </cell>
          <cell r="C178" t="str">
            <v>Mabel Pew Myrin Trust - Contributions</v>
          </cell>
          <cell r="D178" t="str">
            <v>MABEL PEW MYRIN TRUST - CONTRIBUTIONS</v>
          </cell>
          <cell r="E178">
            <v>230</v>
          </cell>
          <cell r="F178" t="str">
            <v>Partners' Capital</v>
          </cell>
          <cell r="G178" t="str">
            <v>Page 4, Line 21</v>
          </cell>
        </row>
        <row r="179">
          <cell r="B179" t="str">
            <v>3000-06001</v>
          </cell>
          <cell r="C179" t="str">
            <v>Mabel Pew Myrin Trust - Distr</v>
          </cell>
          <cell r="D179" t="str">
            <v>MABEL PEW MYRIN TRUST - DISTR</v>
          </cell>
          <cell r="E179">
            <v>230</v>
          </cell>
          <cell r="F179" t="str">
            <v>Partners' Capital</v>
          </cell>
          <cell r="G179" t="str">
            <v>Page 4, Line 21</v>
          </cell>
        </row>
        <row r="180">
          <cell r="B180" t="str">
            <v>3000-06002</v>
          </cell>
          <cell r="C180" t="str">
            <v>Mabel Pew Myrin Trust - R/E PYR</v>
          </cell>
          <cell r="D180" t="str">
            <v>MABEL PEW MYRIN TRUST - R/E PYR</v>
          </cell>
          <cell r="E180">
            <v>230</v>
          </cell>
          <cell r="F180" t="str">
            <v>Partners' Capital</v>
          </cell>
          <cell r="G180" t="str">
            <v>Page 4, Line 21</v>
          </cell>
        </row>
        <row r="181">
          <cell r="B181" t="str">
            <v>3000-06200</v>
          </cell>
          <cell r="C181" t="str">
            <v>Meadowbrook Real Estate Fund, L.L.C. - Contributions</v>
          </cell>
          <cell r="D181" t="str">
            <v>MEADOWBROOK REAL ESTATE FUND, L.L.C. - CONTRIBUTI</v>
          </cell>
          <cell r="E181">
            <v>230</v>
          </cell>
          <cell r="F181" t="str">
            <v>Partners' Capital</v>
          </cell>
          <cell r="G181" t="str">
            <v>Page 4, Line 21</v>
          </cell>
        </row>
        <row r="182">
          <cell r="B182" t="str">
            <v>3000-06201</v>
          </cell>
          <cell r="C182" t="str">
            <v>Meadowbrook Real Estate Fund, L.L.C. - Distr</v>
          </cell>
          <cell r="D182" t="str">
            <v>MEADOWBROOK REAL ESTATE FUND, L.L.C. - DISTR</v>
          </cell>
          <cell r="E182">
            <v>230</v>
          </cell>
          <cell r="F182" t="str">
            <v>Partners' Capital</v>
          </cell>
          <cell r="G182" t="str">
            <v>Page 4, Line 21</v>
          </cell>
        </row>
        <row r="183">
          <cell r="B183" t="str">
            <v>3000-06202</v>
          </cell>
          <cell r="C183" t="str">
            <v>Meadowbrook Real Estate Fund, L.L.C. - R/E PYR</v>
          </cell>
          <cell r="D183" t="str">
            <v>MEADOWBROOK REAL ESTATE FUND, L.L.C. - R/E PYR</v>
          </cell>
          <cell r="E183">
            <v>230</v>
          </cell>
          <cell r="F183" t="str">
            <v>Partners' Capital</v>
          </cell>
          <cell r="G183" t="str">
            <v>Page 4, Line 21</v>
          </cell>
        </row>
        <row r="184">
          <cell r="B184" t="str">
            <v>3000-06351</v>
          </cell>
          <cell r="C184" t="str">
            <v>Michelin North America Master Trust - Distr</v>
          </cell>
          <cell r="D184" t="str">
            <v>MICHELIN NORTH AMERICA MASTER TRUST - DISTR</v>
          </cell>
          <cell r="E184">
            <v>230</v>
          </cell>
          <cell r="F184" t="str">
            <v>Partners' Capital</v>
          </cell>
          <cell r="G184" t="str">
            <v>Page 4, Line 21</v>
          </cell>
        </row>
        <row r="185">
          <cell r="B185" t="str">
            <v>3000-06700</v>
          </cell>
          <cell r="C185" t="str">
            <v>Neptune Trust - contributions</v>
          </cell>
          <cell r="D185" t="str">
            <v>NEPTUNE TRUST - CONTRIBUTIONS</v>
          </cell>
          <cell r="E185">
            <v>230</v>
          </cell>
          <cell r="F185" t="str">
            <v>Partners' Capital</v>
          </cell>
          <cell r="G185" t="str">
            <v>Page 4, Line 21</v>
          </cell>
        </row>
        <row r="186">
          <cell r="B186" t="str">
            <v>3000-06701</v>
          </cell>
          <cell r="C186" t="str">
            <v>Neptune Trust -Distributions</v>
          </cell>
          <cell r="D186" t="str">
            <v>NEPTUNE TRUST -DISTRIBUTIONS</v>
          </cell>
          <cell r="E186">
            <v>230</v>
          </cell>
          <cell r="F186" t="str">
            <v>Partners' Capital</v>
          </cell>
          <cell r="G186" t="str">
            <v>Page 4, Line 21</v>
          </cell>
        </row>
        <row r="187">
          <cell r="B187" t="str">
            <v>3000-06702</v>
          </cell>
          <cell r="C187" t="str">
            <v>Neptune Trust - R/E PYR</v>
          </cell>
          <cell r="D187" t="str">
            <v>NEPTUNE TRUST - R/E PYR</v>
          </cell>
          <cell r="E187">
            <v>230</v>
          </cell>
          <cell r="F187" t="str">
            <v>Partners' Capital</v>
          </cell>
          <cell r="G187" t="str">
            <v>Page 4, Line 21</v>
          </cell>
        </row>
        <row r="188">
          <cell r="B188" t="str">
            <v>3000-06900</v>
          </cell>
          <cell r="C188" t="str">
            <v>Otaf Real Estate Holdings LLC - Contributions</v>
          </cell>
          <cell r="D188" t="str">
            <v>OTAF REAL ESTATE HOLDINGS LLC - CONTRIBUTIONS</v>
          </cell>
          <cell r="E188">
            <v>230</v>
          </cell>
          <cell r="F188" t="str">
            <v>Partners' Capital</v>
          </cell>
          <cell r="G188" t="str">
            <v>Page 4, Line 21</v>
          </cell>
        </row>
        <row r="189">
          <cell r="B189" t="str">
            <v>3000-06901</v>
          </cell>
          <cell r="C189" t="str">
            <v>Otaf Real Estate Holdings, L.L.C. - Distr</v>
          </cell>
          <cell r="D189" t="str">
            <v>OTAF REAL ESTATE HOLDINGS, L.L.C. - DISTR</v>
          </cell>
          <cell r="E189">
            <v>230</v>
          </cell>
          <cell r="F189" t="str">
            <v>Partners' Capital</v>
          </cell>
          <cell r="G189" t="str">
            <v>Page 4, Line 21</v>
          </cell>
        </row>
        <row r="190">
          <cell r="B190" t="str">
            <v>3000-06902</v>
          </cell>
          <cell r="C190" t="str">
            <v>Otaf Real Estate Holdings, L.L.C. - R/E PYR</v>
          </cell>
          <cell r="D190" t="str">
            <v>OTAF REAL ESTATE HOLDINGS, L.L.C. - R/E PYR</v>
          </cell>
          <cell r="E190">
            <v>230</v>
          </cell>
          <cell r="F190" t="str">
            <v>Partners' Capital</v>
          </cell>
          <cell r="G190" t="str">
            <v>Page 4, Line 21</v>
          </cell>
        </row>
        <row r="191">
          <cell r="B191" t="str">
            <v>3000-06960</v>
          </cell>
          <cell r="C191" t="str">
            <v>Paradigm Property Investments - Contr</v>
          </cell>
          <cell r="D191" t="str">
            <v>PARADIGM PROPERTY INVESTMENTS - CONTR</v>
          </cell>
          <cell r="E191">
            <v>230</v>
          </cell>
          <cell r="F191" t="str">
            <v>Partners' Capital</v>
          </cell>
          <cell r="G191" t="str">
            <v>Page 4, Line 21</v>
          </cell>
        </row>
        <row r="192">
          <cell r="B192" t="str">
            <v>3000-06961</v>
          </cell>
          <cell r="C192" t="str">
            <v>Paradigm Property Investments - Distr</v>
          </cell>
          <cell r="D192" t="str">
            <v>PARADIGM PROPERTY INVESTMENTS - DISTR</v>
          </cell>
          <cell r="E192">
            <v>230</v>
          </cell>
          <cell r="F192" t="str">
            <v>Partners' Capital</v>
          </cell>
          <cell r="G192" t="str">
            <v>Page 4, Line 21</v>
          </cell>
        </row>
        <row r="193">
          <cell r="B193" t="str">
            <v>3000-06962</v>
          </cell>
          <cell r="C193" t="str">
            <v>Paradigm Property Investments - R/E</v>
          </cell>
          <cell r="D193" t="str">
            <v>PARADIGM PROPERTY INVESTMENTS - R/E</v>
          </cell>
          <cell r="E193">
            <v>230</v>
          </cell>
          <cell r="F193" t="str">
            <v>Partners' Capital</v>
          </cell>
          <cell r="G193" t="str">
            <v>Page 4, Line 21</v>
          </cell>
        </row>
        <row r="194">
          <cell r="B194" t="str">
            <v>3000-07050</v>
          </cell>
          <cell r="C194" t="str">
            <v>Paul David Revocable Trust - Contributions</v>
          </cell>
          <cell r="D194" t="str">
            <v>PAUL DAVID REVOCABLE TRUST - CONTRIBUTIONS</v>
          </cell>
          <cell r="E194">
            <v>230</v>
          </cell>
          <cell r="F194" t="str">
            <v>Partners' Capital</v>
          </cell>
          <cell r="G194" t="str">
            <v>Page 4, Line 21</v>
          </cell>
        </row>
        <row r="195">
          <cell r="B195" t="str">
            <v>3000-07051</v>
          </cell>
          <cell r="C195" t="str">
            <v>Paul David Revocable Trust - Distributions</v>
          </cell>
          <cell r="D195" t="str">
            <v>PAUL DAVID REVOCABLE TRUST - DISTRIBUTIONS</v>
          </cell>
          <cell r="E195">
            <v>230</v>
          </cell>
          <cell r="F195" t="str">
            <v>Partners' Capital</v>
          </cell>
          <cell r="G195" t="str">
            <v>Page 4, Line 21</v>
          </cell>
        </row>
        <row r="196">
          <cell r="B196" t="str">
            <v>3000-07052</v>
          </cell>
          <cell r="C196" t="str">
            <v>Paul David Revocable Trust - Retain</v>
          </cell>
          <cell r="D196" t="str">
            <v>PAUL DAVID REVOCABLE TRUST - RETAIN</v>
          </cell>
          <cell r="E196">
            <v>230</v>
          </cell>
          <cell r="F196" t="str">
            <v>Partners' Capital</v>
          </cell>
          <cell r="G196" t="str">
            <v>Page 4, Line 21</v>
          </cell>
        </row>
        <row r="197">
          <cell r="B197" t="str">
            <v>3000-07200</v>
          </cell>
          <cell r="C197" t="str">
            <v>Pennsylvania (Commonwealth of) , State Employees' Retirement</v>
          </cell>
          <cell r="D197" t="str">
            <v>PENNSYLVANIA (COMMONWEALTH OF) , STATE EMPLOYEES'</v>
          </cell>
          <cell r="E197">
            <v>230</v>
          </cell>
          <cell r="F197" t="str">
            <v>Partners' Capital</v>
          </cell>
          <cell r="G197" t="str">
            <v>Page 4, Line 21</v>
          </cell>
        </row>
        <row r="198">
          <cell r="B198" t="str">
            <v>3000-07201</v>
          </cell>
          <cell r="C198" t="str">
            <v>Pennsylvania State Employees -Distributions</v>
          </cell>
          <cell r="D198" t="str">
            <v>PENNSYLVANIA STATE EMPLOYEES -DISTRIBUTIONS</v>
          </cell>
          <cell r="E198">
            <v>230</v>
          </cell>
          <cell r="F198" t="str">
            <v>Partners' Capital</v>
          </cell>
          <cell r="G198" t="str">
            <v>Page 4, Line 21</v>
          </cell>
        </row>
        <row r="199">
          <cell r="B199" t="str">
            <v>3000-07202</v>
          </cell>
          <cell r="C199" t="str">
            <v>Pennsylvania State Employees - R/E PYR</v>
          </cell>
          <cell r="D199" t="str">
            <v>PENNSYLVANIA STATE EMPLOYEES - R/E PYR</v>
          </cell>
          <cell r="E199">
            <v>230</v>
          </cell>
          <cell r="F199" t="str">
            <v>Partners' Capital</v>
          </cell>
          <cell r="G199" t="str">
            <v>Page 4, Line 21</v>
          </cell>
        </row>
        <row r="200">
          <cell r="B200" t="str">
            <v>3000-07250</v>
          </cell>
          <cell r="C200" t="str">
            <v>Pew Memorial Trust - contributions</v>
          </cell>
          <cell r="D200" t="str">
            <v>PEW MEMORIAL TRUST - CONTRIBUTIONS</v>
          </cell>
          <cell r="E200">
            <v>230</v>
          </cell>
          <cell r="F200" t="str">
            <v>Partners' Capital</v>
          </cell>
          <cell r="G200" t="str">
            <v>Page 4, Line 21</v>
          </cell>
        </row>
        <row r="201">
          <cell r="B201" t="str">
            <v>3000-07251</v>
          </cell>
          <cell r="C201" t="str">
            <v>Pew Memorial Trust -Distributions</v>
          </cell>
          <cell r="D201" t="str">
            <v>PEW MEMORIAL TRUST -DISTRIBUTIONS</v>
          </cell>
          <cell r="E201">
            <v>230</v>
          </cell>
          <cell r="F201" t="str">
            <v>Partners' Capital</v>
          </cell>
          <cell r="G201" t="str">
            <v>Page 4, Line 21</v>
          </cell>
        </row>
        <row r="202">
          <cell r="B202" t="str">
            <v>3000-07252</v>
          </cell>
          <cell r="C202" t="str">
            <v>Pew Memorial Trust - R/E PYR</v>
          </cell>
          <cell r="D202" t="str">
            <v>PEW MEMORIAL TRUST - R/E PYR</v>
          </cell>
          <cell r="E202">
            <v>230</v>
          </cell>
          <cell r="F202" t="str">
            <v>Partners' Capital</v>
          </cell>
          <cell r="G202" t="str">
            <v>Page 4, Line 21</v>
          </cell>
        </row>
        <row r="203">
          <cell r="B203" t="str">
            <v>3000-07350</v>
          </cell>
          <cell r="C203" t="str">
            <v>Presidential Life Insurance Company - Contributions</v>
          </cell>
          <cell r="D203" t="str">
            <v>PRESIDENTIAL LIFE INSURANCE COMPANY - CONTRIBUTIO</v>
          </cell>
          <cell r="E203">
            <v>230</v>
          </cell>
          <cell r="F203" t="str">
            <v>Partners' Capital</v>
          </cell>
          <cell r="G203" t="str">
            <v>Page 4, Line 21</v>
          </cell>
        </row>
        <row r="204">
          <cell r="B204" t="str">
            <v>3000-07351</v>
          </cell>
          <cell r="C204" t="str">
            <v>Presidential Life Insurance Company -Distributions</v>
          </cell>
          <cell r="D204" t="str">
            <v>PRESIDENTIAL LIFE INSURANCE COMPANY -DISTRIBUTION</v>
          </cell>
          <cell r="E204">
            <v>230</v>
          </cell>
          <cell r="F204" t="str">
            <v>Partners' Capital</v>
          </cell>
          <cell r="G204" t="str">
            <v>Page 4, Line 21</v>
          </cell>
        </row>
        <row r="205">
          <cell r="B205" t="str">
            <v>3000-07352</v>
          </cell>
          <cell r="C205" t="str">
            <v>Presidential Life Insurance Company - R/E PYR</v>
          </cell>
          <cell r="D205" t="str">
            <v>PRESIDENTIAL LIFE INSURANCE COMPANY - R/E PYR</v>
          </cell>
          <cell r="E205">
            <v>230</v>
          </cell>
          <cell r="F205" t="str">
            <v>Partners' Capital</v>
          </cell>
          <cell r="G205" t="str">
            <v>Page 4, Line 21</v>
          </cell>
        </row>
        <row r="206">
          <cell r="B206" t="str">
            <v>3000-07400</v>
          </cell>
          <cell r="C206" t="str">
            <v>Prince, Harold - Contributions</v>
          </cell>
          <cell r="D206" t="str">
            <v>PRINCE, HAROLD - CONTRIBUTIONS</v>
          </cell>
          <cell r="E206">
            <v>230</v>
          </cell>
          <cell r="F206" t="str">
            <v>Partners' Capital</v>
          </cell>
          <cell r="G206" t="str">
            <v>Page 4, Line 21</v>
          </cell>
        </row>
        <row r="207">
          <cell r="B207" t="str">
            <v>3000-07401</v>
          </cell>
          <cell r="C207" t="str">
            <v>Prince, Harold - Distributions</v>
          </cell>
          <cell r="D207" t="str">
            <v>PRINCE, HAROLD - DISTRIBUTIONS</v>
          </cell>
          <cell r="E207">
            <v>230</v>
          </cell>
          <cell r="F207" t="str">
            <v>Partners' Capital</v>
          </cell>
          <cell r="G207" t="str">
            <v>Page 4, Line 21</v>
          </cell>
        </row>
        <row r="208">
          <cell r="B208" t="str">
            <v>3000-07402</v>
          </cell>
          <cell r="C208" t="str">
            <v>Prince, Harold - R/E PYR</v>
          </cell>
          <cell r="D208" t="str">
            <v>PRINCE, HAROLD - R/E PYR</v>
          </cell>
          <cell r="E208">
            <v>230</v>
          </cell>
          <cell r="F208" t="str">
            <v>Partners' Capital</v>
          </cell>
          <cell r="G208" t="str">
            <v>Page 4, Line 21</v>
          </cell>
        </row>
        <row r="209">
          <cell r="B209" t="str">
            <v>3000-07800</v>
          </cell>
          <cell r="C209" t="str">
            <v>Ross, Courtney - Contributions</v>
          </cell>
          <cell r="D209" t="str">
            <v>ROSS, COURTNEY - CONTRIBUTIONS</v>
          </cell>
          <cell r="E209">
            <v>230</v>
          </cell>
          <cell r="F209" t="str">
            <v>Partners' Capital</v>
          </cell>
          <cell r="G209" t="str">
            <v>Page 4, Line 21</v>
          </cell>
        </row>
        <row r="210">
          <cell r="B210" t="str">
            <v>3000-07801</v>
          </cell>
          <cell r="C210" t="str">
            <v>Ross, Courtney - Distributions</v>
          </cell>
          <cell r="D210" t="str">
            <v>ROSS, COURTNEY - DISTRIBUTIONS</v>
          </cell>
          <cell r="E210">
            <v>230</v>
          </cell>
          <cell r="F210" t="str">
            <v>Partners' Capital</v>
          </cell>
          <cell r="G210" t="str">
            <v>Page 4, Line 21</v>
          </cell>
        </row>
        <row r="211">
          <cell r="B211" t="str">
            <v>3000-07802</v>
          </cell>
          <cell r="C211" t="str">
            <v>Ross, Courtney - R/E PYR</v>
          </cell>
          <cell r="D211" t="str">
            <v>ROSS, COURTNEY - R/E PYR</v>
          </cell>
          <cell r="E211">
            <v>230</v>
          </cell>
          <cell r="F211" t="str">
            <v>Partners' Capital</v>
          </cell>
          <cell r="G211" t="str">
            <v>Page 4, Line 21</v>
          </cell>
        </row>
        <row r="212">
          <cell r="B212" t="str">
            <v>3000-08370</v>
          </cell>
          <cell r="C212" t="str">
            <v>Siguler Guff - Contr</v>
          </cell>
          <cell r="D212" t="str">
            <v>SIGULER GUFF - CONTR</v>
          </cell>
          <cell r="E212">
            <v>230</v>
          </cell>
          <cell r="F212" t="str">
            <v>Partners' Capital</v>
          </cell>
          <cell r="G212" t="str">
            <v>Page 4, Line 21</v>
          </cell>
        </row>
        <row r="213">
          <cell r="B213" t="str">
            <v>3000-08371</v>
          </cell>
          <cell r="C213" t="str">
            <v>Siguler Guff - Distr</v>
          </cell>
          <cell r="D213" t="str">
            <v>SIGULER GUFF - DISTR</v>
          </cell>
          <cell r="E213">
            <v>230</v>
          </cell>
          <cell r="F213" t="str">
            <v>Partners' Capital</v>
          </cell>
          <cell r="G213" t="str">
            <v>Page 4, Line 21</v>
          </cell>
        </row>
        <row r="214">
          <cell r="B214" t="str">
            <v>3000-08372</v>
          </cell>
          <cell r="C214" t="str">
            <v>Siguler Guff - R/E</v>
          </cell>
          <cell r="D214" t="str">
            <v>SIGULER GUFF - R/E</v>
          </cell>
          <cell r="E214">
            <v>230</v>
          </cell>
          <cell r="F214" t="str">
            <v>Partners' Capital</v>
          </cell>
          <cell r="G214" t="str">
            <v>Page 4, Line 21</v>
          </cell>
        </row>
        <row r="215">
          <cell r="B215" t="str">
            <v>3000-08500</v>
          </cell>
          <cell r="C215" t="str">
            <v>Simon, Neil - Contributions</v>
          </cell>
          <cell r="D215" t="str">
            <v>SIMON, NEIL - CONTRIBUTIONS</v>
          </cell>
          <cell r="E215">
            <v>230</v>
          </cell>
          <cell r="F215" t="str">
            <v>Partners' Capital</v>
          </cell>
          <cell r="G215" t="str">
            <v>Page 4, Line 21</v>
          </cell>
        </row>
        <row r="216">
          <cell r="B216" t="str">
            <v>3000-08501</v>
          </cell>
          <cell r="C216" t="str">
            <v>Simon, Neil - Distributions</v>
          </cell>
          <cell r="D216" t="str">
            <v>SIMON, NEIL - DISTRIBUTIONS</v>
          </cell>
          <cell r="E216">
            <v>230</v>
          </cell>
          <cell r="F216" t="str">
            <v>Partners' Capital</v>
          </cell>
          <cell r="G216" t="str">
            <v>Page 4, Line 21</v>
          </cell>
        </row>
        <row r="217">
          <cell r="B217" t="str">
            <v>3000-08502</v>
          </cell>
          <cell r="C217" t="str">
            <v>Simon, Neil - R/E PYR</v>
          </cell>
          <cell r="D217" t="str">
            <v>SIMON, NEIL - R/E PYR</v>
          </cell>
          <cell r="E217">
            <v>230</v>
          </cell>
          <cell r="F217" t="str">
            <v>Partners' Capital</v>
          </cell>
          <cell r="G217" t="str">
            <v>Page 4, Line 21</v>
          </cell>
        </row>
        <row r="218">
          <cell r="B218" t="str">
            <v>3000-08550</v>
          </cell>
          <cell r="C218" t="str">
            <v>Simon, Paul - Contributions</v>
          </cell>
          <cell r="D218" t="str">
            <v>SIMON, PAUL - CONTRIBUTIONS</v>
          </cell>
          <cell r="E218">
            <v>230</v>
          </cell>
          <cell r="F218" t="str">
            <v>Partners' Capital</v>
          </cell>
          <cell r="G218" t="str">
            <v>Page 4, Line 21</v>
          </cell>
        </row>
        <row r="219">
          <cell r="B219" t="str">
            <v>3000-08551</v>
          </cell>
          <cell r="C219" t="str">
            <v>Simon, Paul - Distributions</v>
          </cell>
          <cell r="D219" t="str">
            <v>SIMON, PAUL - DISTRIBUTIONS</v>
          </cell>
          <cell r="E219">
            <v>230</v>
          </cell>
          <cell r="F219" t="str">
            <v>Partners' Capital</v>
          </cell>
          <cell r="G219" t="str">
            <v>Page 4, Line 21</v>
          </cell>
        </row>
        <row r="220">
          <cell r="B220" t="str">
            <v>3000-08552</v>
          </cell>
          <cell r="C220" t="str">
            <v>Simon, Paul - R/E PYR</v>
          </cell>
          <cell r="D220" t="str">
            <v>SIMON, PAUL - R/E PYR</v>
          </cell>
          <cell r="E220">
            <v>230</v>
          </cell>
          <cell r="F220" t="str">
            <v>Partners' Capital</v>
          </cell>
          <cell r="G220" t="str">
            <v>Page 4, Line 21</v>
          </cell>
        </row>
        <row r="221">
          <cell r="B221" t="str">
            <v>3000-09200</v>
          </cell>
          <cell r="C221" t="str">
            <v>SOFI V Management, L.L.C. - Contributions</v>
          </cell>
          <cell r="D221" t="str">
            <v>SOFI V MANAGEMENT, L.L.C. - CONTRIBUTIONS</v>
          </cell>
          <cell r="E221">
            <v>230</v>
          </cell>
          <cell r="F221" t="str">
            <v>Partners' Capital</v>
          </cell>
          <cell r="G221" t="str">
            <v>Page 4, Line 21</v>
          </cell>
        </row>
        <row r="222">
          <cell r="B222" t="str">
            <v>3000-09201</v>
          </cell>
          <cell r="C222" t="str">
            <v>SOF V Management LLC, - Distributions</v>
          </cell>
          <cell r="D222" t="str">
            <v>SOF V MANAGEMENT LLC, - DISTRIBUTIONS</v>
          </cell>
          <cell r="E222">
            <v>230</v>
          </cell>
          <cell r="F222" t="str">
            <v>Partners' Capital</v>
          </cell>
          <cell r="G222" t="str">
            <v>Page 4, Line 21</v>
          </cell>
        </row>
        <row r="223">
          <cell r="B223" t="str">
            <v>3000-09202</v>
          </cell>
          <cell r="C223" t="str">
            <v>SOFI V Management, L.L.C. - R/E PYR</v>
          </cell>
          <cell r="D223" t="str">
            <v>SOFI V MANAGEMENT, L.L.C. - R/E PYR</v>
          </cell>
          <cell r="E223">
            <v>230</v>
          </cell>
          <cell r="F223" t="str">
            <v>Partners' Capital</v>
          </cell>
          <cell r="G223" t="str">
            <v>Page 4, Line 21</v>
          </cell>
        </row>
        <row r="224">
          <cell r="B224" t="str">
            <v>3000-09400</v>
          </cell>
          <cell r="C224" t="str">
            <v>Stallone, Sylvester - Contributions</v>
          </cell>
          <cell r="D224" t="str">
            <v>STALLONE, SYLVESTER - CONTRIBUTIONS</v>
          </cell>
          <cell r="E224">
            <v>230</v>
          </cell>
          <cell r="F224" t="str">
            <v>Partners' Capital</v>
          </cell>
          <cell r="G224" t="str">
            <v>Page 4, Line 21</v>
          </cell>
        </row>
        <row r="225">
          <cell r="B225" t="str">
            <v>3000-09401</v>
          </cell>
          <cell r="C225" t="str">
            <v>Stallone, Sylvester - Distributions</v>
          </cell>
          <cell r="D225" t="str">
            <v>STALLONE, SYLVESTER - DISTRIBUTIONS</v>
          </cell>
          <cell r="E225">
            <v>230</v>
          </cell>
          <cell r="F225" t="str">
            <v>Partners' Capital</v>
          </cell>
          <cell r="G225" t="str">
            <v>Page 4, Line 21</v>
          </cell>
        </row>
        <row r="226">
          <cell r="B226" t="str">
            <v>3000-09402</v>
          </cell>
          <cell r="C226" t="str">
            <v>Stallone, Sylvester - R/E PYR</v>
          </cell>
          <cell r="D226" t="str">
            <v>STALLONE, SYLVESTER - R/E PYR</v>
          </cell>
          <cell r="E226">
            <v>230</v>
          </cell>
          <cell r="F226" t="str">
            <v>Partners' Capital</v>
          </cell>
          <cell r="G226" t="str">
            <v>Page 4, Line 21</v>
          </cell>
        </row>
        <row r="227">
          <cell r="B227" t="str">
            <v>3000-09450</v>
          </cell>
          <cell r="C227" t="str">
            <v>Stanton, Joan - Contributions</v>
          </cell>
          <cell r="D227" t="str">
            <v>STANTON, JOAN - CONTRIBUTIONS</v>
          </cell>
          <cell r="E227">
            <v>230</v>
          </cell>
          <cell r="F227" t="str">
            <v>Partners' Capital</v>
          </cell>
          <cell r="G227" t="str">
            <v>Page 4, Line 21</v>
          </cell>
        </row>
        <row r="228">
          <cell r="B228" t="str">
            <v>3000-09451</v>
          </cell>
          <cell r="C228" t="str">
            <v>Stanton, Joan - Distributions</v>
          </cell>
          <cell r="D228" t="str">
            <v>STANTON, JOAN - DISTRIBUTIONS</v>
          </cell>
          <cell r="E228">
            <v>230</v>
          </cell>
          <cell r="F228" t="str">
            <v>Partners' Capital</v>
          </cell>
          <cell r="G228" t="str">
            <v>Page 4, Line 21</v>
          </cell>
        </row>
        <row r="229">
          <cell r="B229" t="str">
            <v>3000-09452</v>
          </cell>
          <cell r="C229" t="str">
            <v>Stanton, Joan - R/E PYR</v>
          </cell>
          <cell r="D229" t="str">
            <v>STANTON, JOAN - R/E PYR</v>
          </cell>
          <cell r="E229">
            <v>230</v>
          </cell>
          <cell r="F229" t="str">
            <v>Partners' Capital</v>
          </cell>
          <cell r="G229" t="str">
            <v>Page 4, Line 21</v>
          </cell>
        </row>
        <row r="230">
          <cell r="B230" t="str">
            <v>3000-10210</v>
          </cell>
          <cell r="C230" t="str">
            <v>Starwood in JV - Contr</v>
          </cell>
          <cell r="D230" t="str">
            <v>STARWOOD IN JV - CONTR</v>
          </cell>
          <cell r="E230">
            <v>230</v>
          </cell>
          <cell r="F230" t="str">
            <v>Partners' Capital</v>
          </cell>
          <cell r="G230" t="str">
            <v>Page 4, Line 21</v>
          </cell>
        </row>
        <row r="231">
          <cell r="B231" t="str">
            <v>3000-10211</v>
          </cell>
          <cell r="C231" t="str">
            <v>Starwood in JV - Distr</v>
          </cell>
          <cell r="D231" t="str">
            <v>STARWOOD IN JV - DISTR</v>
          </cell>
          <cell r="E231">
            <v>230</v>
          </cell>
          <cell r="F231" t="str">
            <v>Partners' Capital</v>
          </cell>
          <cell r="G231" t="str">
            <v>Page 4, Line 21</v>
          </cell>
        </row>
        <row r="232">
          <cell r="B232" t="str">
            <v>3000-10212</v>
          </cell>
          <cell r="C232" t="str">
            <v>Starwood in JV - R/E</v>
          </cell>
          <cell r="D232" t="str">
            <v>STARWOOD IN JV - R/E</v>
          </cell>
          <cell r="E232">
            <v>230</v>
          </cell>
          <cell r="F232" t="str">
            <v>Partners' Capital</v>
          </cell>
          <cell r="G232" t="str">
            <v>Page 4, Line 21</v>
          </cell>
        </row>
        <row r="233">
          <cell r="B233" t="str">
            <v>3000-11000</v>
          </cell>
          <cell r="C233" t="str">
            <v>Starwood Opportunity Fund V Group Trust - Contributions</v>
          </cell>
          <cell r="D233" t="str">
            <v>STARWOOD OPPORTUNITY FUND V GROUP TRUST - CONTRIB</v>
          </cell>
          <cell r="E233">
            <v>230</v>
          </cell>
          <cell r="F233" t="str">
            <v>Partners' Capital</v>
          </cell>
          <cell r="G233" t="str">
            <v>Page 4, Line 21</v>
          </cell>
        </row>
        <row r="234">
          <cell r="B234" t="str">
            <v>3000-11001</v>
          </cell>
          <cell r="C234" t="str">
            <v>Starwood Opportunity Fund V Group Trust - Distr</v>
          </cell>
          <cell r="D234" t="str">
            <v>STARWOOD OPPORTUNITY FUND V GROUP TRUST - DISTR</v>
          </cell>
          <cell r="E234">
            <v>230</v>
          </cell>
          <cell r="F234" t="str">
            <v>Partners' Capital</v>
          </cell>
          <cell r="G234" t="str">
            <v>Page 4, Line 21</v>
          </cell>
        </row>
        <row r="235">
          <cell r="B235" t="str">
            <v>3000-11050</v>
          </cell>
          <cell r="C235" t="str">
            <v>Starwood Opportunity Fund V, L.P. - Contributions</v>
          </cell>
          <cell r="D235" t="str">
            <v>STARWOOD OPPORTUNITY FUND V, L.P. - CONTRIBUTIONS</v>
          </cell>
          <cell r="E235">
            <v>230</v>
          </cell>
          <cell r="F235" t="str">
            <v>Partners' Capital</v>
          </cell>
          <cell r="G235" t="str">
            <v>Page 4, Line 21</v>
          </cell>
        </row>
        <row r="236">
          <cell r="B236" t="str">
            <v>3000-11051</v>
          </cell>
          <cell r="C236" t="str">
            <v>Starwood Opportunity Fund V, L.P. - Distr</v>
          </cell>
          <cell r="D236" t="str">
            <v>STARWOOD OPPORTUNITY FUND V, L.P. - DISTR</v>
          </cell>
          <cell r="E236">
            <v>230</v>
          </cell>
          <cell r="F236" t="str">
            <v>Partners' Capital</v>
          </cell>
          <cell r="G236" t="str">
            <v>Page 4, Line 21</v>
          </cell>
        </row>
        <row r="237">
          <cell r="B237" t="str">
            <v>3000-11052</v>
          </cell>
          <cell r="C237" t="str">
            <v>Starwood Opportunity Fund V, L.P. - R/E PYR</v>
          </cell>
          <cell r="D237" t="str">
            <v>STARWOOD OPPORTUNITY FUND V, L.P. - R/E PYR</v>
          </cell>
          <cell r="E237">
            <v>230</v>
          </cell>
          <cell r="F237" t="str">
            <v>Partners' Capital</v>
          </cell>
          <cell r="G237" t="str">
            <v>Page 4, Line 21</v>
          </cell>
        </row>
        <row r="238">
          <cell r="B238" t="str">
            <v>3000-11100</v>
          </cell>
          <cell r="C238" t="str">
            <v>Starwood Opportunity Trust - Contributions</v>
          </cell>
          <cell r="D238" t="str">
            <v>STARWOOD OPPORTUNITY TRUST - CONTRIBUTIONS</v>
          </cell>
          <cell r="E238">
            <v>230</v>
          </cell>
          <cell r="F238" t="str">
            <v>Partners' Capital</v>
          </cell>
          <cell r="G238" t="str">
            <v>Page 4, Line 21</v>
          </cell>
        </row>
        <row r="239">
          <cell r="B239" t="str">
            <v>3000-11101</v>
          </cell>
          <cell r="C239" t="str">
            <v>Starwood Opportunity Trust - Distr</v>
          </cell>
          <cell r="D239" t="str">
            <v>STARWOOD OPPORTUNITY TRUST - DISTR</v>
          </cell>
          <cell r="E239">
            <v>230</v>
          </cell>
          <cell r="F239" t="str">
            <v>Partners' Capital</v>
          </cell>
          <cell r="G239" t="str">
            <v>Page 4, Line 21</v>
          </cell>
        </row>
        <row r="240">
          <cell r="B240" t="str">
            <v>3000-11102</v>
          </cell>
          <cell r="C240" t="str">
            <v>Starwood Opportunity Trust - R/E PYR</v>
          </cell>
          <cell r="D240" t="str">
            <v>STARWOOD OPPORTUNITY TRUST - R/E PYR</v>
          </cell>
          <cell r="E240">
            <v>230</v>
          </cell>
          <cell r="F240" t="str">
            <v>Partners' Capital</v>
          </cell>
          <cell r="G240" t="str">
            <v>Page 4, Line 21</v>
          </cell>
        </row>
        <row r="241">
          <cell r="B241" t="str">
            <v>3000-11150</v>
          </cell>
          <cell r="C241" t="str">
            <v>Starwood Retail Trust II - Contributions</v>
          </cell>
          <cell r="D241" t="str">
            <v>STARWOOD RETAIL TRUST II - CONTRIBUTIONS</v>
          </cell>
          <cell r="E241">
            <v>230</v>
          </cell>
          <cell r="F241" t="str">
            <v>Partners' Capital</v>
          </cell>
          <cell r="G241" t="str">
            <v>Page 4, Line 21</v>
          </cell>
        </row>
        <row r="242">
          <cell r="B242" t="str">
            <v>3000-11151</v>
          </cell>
          <cell r="C242" t="str">
            <v>Starwood Retail Trust II - Distr</v>
          </cell>
          <cell r="D242" t="str">
            <v>STARWOOD RETAIL TRUST II - DISTR</v>
          </cell>
          <cell r="E242">
            <v>230</v>
          </cell>
          <cell r="F242" t="str">
            <v>Partners' Capital</v>
          </cell>
          <cell r="G242" t="str">
            <v>Page 4, Line 21</v>
          </cell>
        </row>
        <row r="243">
          <cell r="B243" t="str">
            <v>3000-11152</v>
          </cell>
          <cell r="C243" t="str">
            <v>Starwood Retail Trust II - R/E PYR</v>
          </cell>
          <cell r="D243" t="str">
            <v>STARWOOD RETAIL TRUST II - R/E PYR</v>
          </cell>
          <cell r="E243">
            <v>230</v>
          </cell>
          <cell r="F243" t="str">
            <v>Partners' Capital</v>
          </cell>
          <cell r="G243" t="str">
            <v>Page 4, Line 21</v>
          </cell>
        </row>
        <row r="244">
          <cell r="B244" t="str">
            <v>3000-11160</v>
          </cell>
          <cell r="C244" t="str">
            <v>Starwood Seattle Investors I,LLC-contr</v>
          </cell>
          <cell r="D244" t="str">
            <v>STARWOOD SEATTLE INVESTORS I,LLC-CONTR</v>
          </cell>
          <cell r="E244">
            <v>230</v>
          </cell>
          <cell r="F244" t="str">
            <v>Partners' Capital</v>
          </cell>
          <cell r="G244" t="str">
            <v>Page 4, Line 21</v>
          </cell>
        </row>
        <row r="245">
          <cell r="B245" t="str">
            <v>3000-11161</v>
          </cell>
          <cell r="C245" t="str">
            <v>Starwood Seattle Investors I, L.L.C. - Distr</v>
          </cell>
          <cell r="D245" t="str">
            <v>STARWOOD SEATTLE INVESTORS I, L.L.C. - DISTR</v>
          </cell>
          <cell r="E245">
            <v>230</v>
          </cell>
          <cell r="F245" t="str">
            <v>Partners' Capital</v>
          </cell>
          <cell r="G245" t="str">
            <v>Page 4, Line 21</v>
          </cell>
        </row>
        <row r="246">
          <cell r="B246" t="str">
            <v>3000-11162</v>
          </cell>
          <cell r="C246" t="str">
            <v>Starwood Seattle Investors I, L.L.C. - R/E PYR</v>
          </cell>
          <cell r="D246" t="str">
            <v>STARWOOD SEATTLE INVESTORS I, L.L.C. - R/E PYR</v>
          </cell>
          <cell r="E246">
            <v>230</v>
          </cell>
          <cell r="F246" t="str">
            <v>Partners' Capital</v>
          </cell>
          <cell r="G246" t="str">
            <v>Page 4, Line 21</v>
          </cell>
        </row>
        <row r="247">
          <cell r="B247" t="str">
            <v>3000-11170</v>
          </cell>
          <cell r="C247" t="str">
            <v>Starwood Seattle Investors II,LLC</v>
          </cell>
          <cell r="D247" t="str">
            <v>STARWOOD SEATTLE INVESTORS II,LLC</v>
          </cell>
          <cell r="E247">
            <v>230</v>
          </cell>
          <cell r="F247" t="str">
            <v>Partners' Capital</v>
          </cell>
          <cell r="G247" t="str">
            <v>Page 4, Line 21</v>
          </cell>
        </row>
        <row r="248">
          <cell r="B248" t="str">
            <v>3000-11171</v>
          </cell>
          <cell r="C248" t="str">
            <v>Starwood Seattle Investors II, L.L.C - Distr</v>
          </cell>
          <cell r="D248" t="str">
            <v>STARWOOD SEATTLE INVESTORS II, L.L.C - DISTR</v>
          </cell>
          <cell r="E248">
            <v>230</v>
          </cell>
          <cell r="F248" t="str">
            <v>Partners' Capital</v>
          </cell>
          <cell r="G248" t="str">
            <v>Page 4, Line 21</v>
          </cell>
        </row>
        <row r="249">
          <cell r="B249" t="str">
            <v>3000-11172</v>
          </cell>
          <cell r="C249" t="str">
            <v>Starwood Seattle Investors II, L.L.C. - R/E PYR</v>
          </cell>
          <cell r="D249" t="str">
            <v>STARWOOD SEATTLE INVESTORS II, L.L.C. - R/E PYR</v>
          </cell>
          <cell r="E249">
            <v>230</v>
          </cell>
          <cell r="F249" t="str">
            <v>Partners' Capital</v>
          </cell>
          <cell r="G249" t="str">
            <v>Page 4, Line 21</v>
          </cell>
        </row>
        <row r="250">
          <cell r="B250" t="str">
            <v>3000-12270</v>
          </cell>
          <cell r="C250" t="str">
            <v>Trimet Development LLC-contr</v>
          </cell>
          <cell r="D250" t="str">
            <v>TRIMET DEVELOPMENT LLC-CONTR</v>
          </cell>
          <cell r="E250">
            <v>230</v>
          </cell>
          <cell r="F250" t="str">
            <v>Partners' Capital</v>
          </cell>
          <cell r="G250" t="str">
            <v>Page 4, Line 21</v>
          </cell>
        </row>
        <row r="251">
          <cell r="B251" t="str">
            <v>3000-12271</v>
          </cell>
          <cell r="C251" t="str">
            <v>Trimet Development, L.L.C. - Distr</v>
          </cell>
          <cell r="D251" t="str">
            <v>TRIMET DEVELOPMENT, L.L.C. - DISTR</v>
          </cell>
          <cell r="E251">
            <v>230</v>
          </cell>
          <cell r="F251" t="str">
            <v>Partners' Capital</v>
          </cell>
          <cell r="G251" t="str">
            <v>Page 4, Line 21</v>
          </cell>
        </row>
        <row r="252">
          <cell r="B252" t="str">
            <v>3000-12272</v>
          </cell>
          <cell r="C252" t="str">
            <v>Trimet Development, L.L.C. - R/E PYR</v>
          </cell>
          <cell r="D252" t="str">
            <v>TRIMET DEVELOPMENT, L.L.C. - R/E PYR</v>
          </cell>
          <cell r="E252">
            <v>230</v>
          </cell>
          <cell r="F252" t="str">
            <v>Partners' Capital</v>
          </cell>
          <cell r="G252" t="str">
            <v>Page 4, Line 21</v>
          </cell>
        </row>
        <row r="253">
          <cell r="B253" t="str">
            <v>3000-12300</v>
          </cell>
          <cell r="C253" t="str">
            <v>Unisys Master Trust - contributions</v>
          </cell>
          <cell r="D253" t="str">
            <v>UNISYS MASTER TRUST - CONTRIBUTIONS</v>
          </cell>
          <cell r="E253">
            <v>230</v>
          </cell>
          <cell r="F253" t="str">
            <v>Partners' Capital</v>
          </cell>
          <cell r="G253" t="str">
            <v>Page 4, Line 21</v>
          </cell>
        </row>
        <row r="254">
          <cell r="B254" t="str">
            <v>3000-12301</v>
          </cell>
          <cell r="C254" t="str">
            <v>Unisys Master Trust - Distr</v>
          </cell>
          <cell r="D254" t="str">
            <v>UNISYS MASTER TRUST - DISTR</v>
          </cell>
          <cell r="E254">
            <v>230</v>
          </cell>
          <cell r="F254" t="str">
            <v>Partners' Capital</v>
          </cell>
          <cell r="G254" t="str">
            <v>Page 4, Line 21</v>
          </cell>
        </row>
        <row r="255">
          <cell r="B255" t="str">
            <v>3000-12302</v>
          </cell>
          <cell r="C255" t="str">
            <v>Unisys Master Trust - R/E PYR</v>
          </cell>
          <cell r="D255" t="str">
            <v>UNISYS MASTER TRUST - R/E PYR</v>
          </cell>
          <cell r="E255">
            <v>230</v>
          </cell>
          <cell r="F255" t="str">
            <v>Partners' Capital</v>
          </cell>
          <cell r="G255" t="str">
            <v>Page 4, Line 21</v>
          </cell>
        </row>
        <row r="256">
          <cell r="B256" t="str">
            <v>3000-12350</v>
          </cell>
          <cell r="C256" t="str">
            <v>Venus Trust - contributions</v>
          </cell>
          <cell r="D256" t="str">
            <v>VENUS TRUST - CONTRIBUTIONS</v>
          </cell>
          <cell r="E256">
            <v>230</v>
          </cell>
          <cell r="F256" t="str">
            <v>Partners' Capital</v>
          </cell>
          <cell r="G256" t="str">
            <v>Page 4, Line 21</v>
          </cell>
        </row>
        <row r="257">
          <cell r="B257" t="str">
            <v>3000-12351</v>
          </cell>
          <cell r="C257" t="str">
            <v>Venus Trust - Distr</v>
          </cell>
          <cell r="D257" t="str">
            <v>VENUS TRUST - DISTR</v>
          </cell>
          <cell r="E257">
            <v>230</v>
          </cell>
          <cell r="F257" t="str">
            <v>Partners' Capital</v>
          </cell>
          <cell r="G257" t="str">
            <v>Page 4, Line 21</v>
          </cell>
        </row>
        <row r="258">
          <cell r="B258" t="str">
            <v>3000-12352</v>
          </cell>
          <cell r="C258" t="str">
            <v>Venus Trust - R/E PYR</v>
          </cell>
          <cell r="D258" t="str">
            <v>VENUS TRUST - R/E PYR</v>
          </cell>
          <cell r="E258">
            <v>230</v>
          </cell>
          <cell r="F258" t="str">
            <v>Partners' Capital</v>
          </cell>
          <cell r="G258" t="str">
            <v>Page 4, Line 21</v>
          </cell>
        </row>
        <row r="259">
          <cell r="B259" t="str">
            <v>3000-12450</v>
          </cell>
          <cell r="C259" t="str">
            <v>Wasserman Holdings, LLC - contributions</v>
          </cell>
          <cell r="D259" t="str">
            <v>WASSERMAN HOLDINGS, LLC - CONTRIBUTIONS</v>
          </cell>
          <cell r="E259">
            <v>230</v>
          </cell>
          <cell r="F259" t="str">
            <v>Partners' Capital</v>
          </cell>
          <cell r="G259" t="str">
            <v>Page 4, Line 21</v>
          </cell>
        </row>
        <row r="260">
          <cell r="B260" t="str">
            <v>3000-12451</v>
          </cell>
          <cell r="C260" t="str">
            <v>Wasserman Holdings, L.L.C. - Distr</v>
          </cell>
          <cell r="D260" t="str">
            <v>WASSERMAN HOLDINGS, L.L.C. - DISTR</v>
          </cell>
          <cell r="E260">
            <v>230</v>
          </cell>
          <cell r="F260" t="str">
            <v>Partners' Capital</v>
          </cell>
          <cell r="G260" t="str">
            <v>Page 4, Line 21</v>
          </cell>
        </row>
        <row r="261">
          <cell r="B261" t="str">
            <v>3000-12452</v>
          </cell>
          <cell r="C261" t="str">
            <v>Wasserman Holdings, L.L.C. - R/E PYR</v>
          </cell>
          <cell r="D261" t="str">
            <v>WASSERMAN HOLDINGS, L.L.C. - R/E PYR</v>
          </cell>
          <cell r="E261">
            <v>230</v>
          </cell>
          <cell r="F261" t="str">
            <v>Partners' Capital</v>
          </cell>
          <cell r="G261" t="str">
            <v>Page 4, Line 21</v>
          </cell>
        </row>
        <row r="262">
          <cell r="B262" t="str">
            <v>3000-12461</v>
          </cell>
          <cell r="C262" t="str">
            <v>Tansey - Distribution</v>
          </cell>
          <cell r="D262" t="str">
            <v>TANSEY - DISTRIBUTION</v>
          </cell>
          <cell r="E262">
            <v>230</v>
          </cell>
          <cell r="F262" t="str">
            <v>Partners' Capital</v>
          </cell>
          <cell r="G262" t="str">
            <v>Page 4, Line 21</v>
          </cell>
        </row>
        <row r="263">
          <cell r="B263" t="str">
            <v>3000-12470</v>
          </cell>
          <cell r="C263" t="str">
            <v>C Squarewood II-contributions</v>
          </cell>
          <cell r="D263" t="str">
            <v>C SQUAREWOOD II-CONTRIBUTIONS</v>
          </cell>
          <cell r="E263">
            <v>230</v>
          </cell>
          <cell r="F263" t="str">
            <v>Partners' Capital</v>
          </cell>
          <cell r="G263" t="str">
            <v>Page 4, Line 21</v>
          </cell>
        </row>
        <row r="264">
          <cell r="B264" t="str">
            <v>3000-12472</v>
          </cell>
          <cell r="C264" t="str">
            <v>C Squarewood II - R/E PYR</v>
          </cell>
          <cell r="D264" t="str">
            <v>C SQUAREWOOD II - R/E PYR</v>
          </cell>
          <cell r="E264">
            <v>230</v>
          </cell>
          <cell r="F264" t="str">
            <v>Partners' Capital</v>
          </cell>
          <cell r="G264" t="str">
            <v>Page 4, Line 21</v>
          </cell>
        </row>
        <row r="265">
          <cell r="B265" t="str">
            <v>3000-12500</v>
          </cell>
          <cell r="C265" t="str">
            <v>Wennett/Urban Retail, L.L.C. - contributions</v>
          </cell>
          <cell r="D265" t="str">
            <v>WENNETT/URBAN RETAIL, L.L.C. - CONTRIBUTIONS</v>
          </cell>
          <cell r="E265">
            <v>230</v>
          </cell>
          <cell r="F265" t="str">
            <v>Partners' Capital</v>
          </cell>
          <cell r="G265" t="str">
            <v>Page 4, Line 21</v>
          </cell>
        </row>
        <row r="266">
          <cell r="B266" t="str">
            <v>3000-12501</v>
          </cell>
          <cell r="C266" t="str">
            <v>Wennett/Urban Retail, L.L.C. - Distr</v>
          </cell>
          <cell r="D266" t="str">
            <v>WENNETT/URBAN RETAIL, L.L.C. - DISTR</v>
          </cell>
          <cell r="E266">
            <v>230</v>
          </cell>
          <cell r="F266" t="str">
            <v>Partners' Capital</v>
          </cell>
          <cell r="G266" t="str">
            <v>Page 4, Line 21</v>
          </cell>
        </row>
        <row r="267">
          <cell r="B267" t="str">
            <v>3000-12502</v>
          </cell>
          <cell r="C267" t="str">
            <v>Wennett/Urban Retail, L.L.C. - R/E PYR</v>
          </cell>
          <cell r="D267" t="str">
            <v>WENNETT/URBAN RETAIL, L.L.C. - R/E PYR</v>
          </cell>
          <cell r="E267">
            <v>230</v>
          </cell>
          <cell r="F267" t="str">
            <v>Partners' Capital</v>
          </cell>
          <cell r="G267" t="str">
            <v>Page 4, Line 21</v>
          </cell>
        </row>
        <row r="268">
          <cell r="B268" t="str">
            <v>3000-12750</v>
          </cell>
          <cell r="C268" t="str">
            <v>Ziff Investors Partnership, L.P. II - contributions</v>
          </cell>
          <cell r="D268" t="str">
            <v>ZIFF INVESTORS PARTNERSHIP, L.P. II - CONTRIBUTIO</v>
          </cell>
          <cell r="E268">
            <v>230</v>
          </cell>
          <cell r="F268" t="str">
            <v>Partners' Capital</v>
          </cell>
          <cell r="G268" t="str">
            <v>Page 4, Line 21</v>
          </cell>
        </row>
        <row r="269">
          <cell r="B269" t="str">
            <v>3000-12751</v>
          </cell>
          <cell r="C269" t="str">
            <v>Ziff Investors Partnership, L.P. II - Distributions</v>
          </cell>
          <cell r="D269" t="str">
            <v>ZIFF INVESTORS PARTNERSHIP, L.P. II - DISTRIBUTIO</v>
          </cell>
          <cell r="E269">
            <v>230</v>
          </cell>
          <cell r="F269" t="str">
            <v>Partners' Capital</v>
          </cell>
          <cell r="G269" t="str">
            <v>Page 4, Line 21</v>
          </cell>
        </row>
        <row r="270">
          <cell r="B270" t="str">
            <v>3000-12752</v>
          </cell>
          <cell r="C270" t="str">
            <v>Ziff Investors Partnership - Retained Earnings (prior years)</v>
          </cell>
          <cell r="D270" t="str">
            <v>ZIFF INVESTORS PARTNERSHIP - RETAINED EARNINGS (P</v>
          </cell>
          <cell r="E270">
            <v>230</v>
          </cell>
          <cell r="F270" t="str">
            <v>Partners' Capital</v>
          </cell>
          <cell r="G270" t="str">
            <v>Page 4, Line 21</v>
          </cell>
        </row>
        <row r="271">
          <cell r="B271" t="str">
            <v>3001-00000</v>
          </cell>
          <cell r="C271" t="str">
            <v>Common Stock</v>
          </cell>
          <cell r="D271" t="str">
            <v>COMMON STOCK</v>
          </cell>
          <cell r="E271">
            <v>230</v>
          </cell>
          <cell r="F271" t="str">
            <v>Partners' Capital</v>
          </cell>
          <cell r="G271" t="str">
            <v>Page 4, Line 21</v>
          </cell>
        </row>
        <row r="272">
          <cell r="B272" t="str">
            <v>4202-00000</v>
          </cell>
          <cell r="C272" t="str">
            <v>BASE RENT</v>
          </cell>
          <cell r="D272" t="str">
            <v>BASE RENT</v>
          </cell>
          <cell r="E272">
            <v>330</v>
          </cell>
          <cell r="F272" t="str">
            <v>RRE: Gross Rents</v>
          </cell>
          <cell r="G272" t="str">
            <v>Line 2</v>
          </cell>
        </row>
        <row r="273">
          <cell r="B273" t="str">
            <v>4203-00000</v>
          </cell>
          <cell r="C273" t="str">
            <v>STORAGE RENT</v>
          </cell>
          <cell r="D273" t="str">
            <v>STORAGE RENT</v>
          </cell>
          <cell r="E273">
            <v>330</v>
          </cell>
          <cell r="F273" t="str">
            <v>RRE: Gross Rents</v>
          </cell>
          <cell r="G273" t="str">
            <v>Line 2</v>
          </cell>
        </row>
        <row r="274">
          <cell r="B274" t="str">
            <v>4211-00000</v>
          </cell>
          <cell r="C274" t="str">
            <v>GROSS STREET RENT</v>
          </cell>
          <cell r="D274" t="str">
            <v>GROSS STREET RENT</v>
          </cell>
          <cell r="E274">
            <v>330</v>
          </cell>
          <cell r="F274" t="str">
            <v>RRE: Gross Rents</v>
          </cell>
          <cell r="G274" t="str">
            <v>Line 2</v>
          </cell>
        </row>
        <row r="275">
          <cell r="B275" t="str">
            <v>4213-00000</v>
          </cell>
          <cell r="C275" t="str">
            <v>VACANCY</v>
          </cell>
          <cell r="D275" t="str">
            <v>VACANCY</v>
          </cell>
          <cell r="E275">
            <v>330</v>
          </cell>
          <cell r="F275" t="str">
            <v>RRE: Gross Rents</v>
          </cell>
          <cell r="G275" t="str">
            <v>Line 2</v>
          </cell>
        </row>
        <row r="276">
          <cell r="B276" t="str">
            <v>4215-00000</v>
          </cell>
          <cell r="C276" t="str">
            <v>LEASING CONCESSIONS</v>
          </cell>
          <cell r="D276" t="str">
            <v>LEASING CONCESSIONS</v>
          </cell>
          <cell r="E276">
            <v>330</v>
          </cell>
          <cell r="F276" t="str">
            <v>RRE: Gross Rents</v>
          </cell>
          <cell r="G276" t="str">
            <v>Line 2</v>
          </cell>
        </row>
        <row r="277">
          <cell r="B277" t="str">
            <v>4217-00000</v>
          </cell>
          <cell r="C277" t="str">
            <v>RENT REVENUE WRITE OFFS</v>
          </cell>
          <cell r="D277" t="str">
            <v>RENT REVENUE WRITE OFFS</v>
          </cell>
          <cell r="E277">
            <v>330</v>
          </cell>
          <cell r="F277" t="str">
            <v>RRE: Gross Rents</v>
          </cell>
          <cell r="G277" t="str">
            <v>Line 2</v>
          </cell>
        </row>
        <row r="278">
          <cell r="B278" t="str">
            <v>4271-00000</v>
          </cell>
          <cell r="C278" t="str">
            <v>LOT SALES - SINGLE FAMILY HOMES</v>
          </cell>
          <cell r="D278" t="str">
            <v>LOT SALES - SINGLE FAMILY HOMES</v>
          </cell>
          <cell r="E278">
            <v>300</v>
          </cell>
          <cell r="F278" t="str">
            <v>Gross Receipts or Sales</v>
          </cell>
          <cell r="G278" t="str">
            <v>Page 1, Line 1a</v>
          </cell>
        </row>
        <row r="279">
          <cell r="B279" t="str">
            <v>4321-00000</v>
          </cell>
          <cell r="C279" t="str">
            <v>OPERATING EXPENSE RECOVERY</v>
          </cell>
          <cell r="D279" t="str">
            <v>OPERATING EXPENSE RECOVERY</v>
          </cell>
          <cell r="E279">
            <v>318</v>
          </cell>
          <cell r="F279" t="str">
            <v>Other Income</v>
          </cell>
          <cell r="G279" t="str">
            <v>Page 1, Line 7</v>
          </cell>
        </row>
        <row r="280">
          <cell r="B280" t="str">
            <v>4322-00000</v>
          </cell>
          <cell r="C280" t="str">
            <v>REAL ESTATE TAX RECOVERY</v>
          </cell>
          <cell r="D280" t="str">
            <v>REAL ESTATE TAX RECOVERY</v>
          </cell>
          <cell r="E280">
            <v>318</v>
          </cell>
          <cell r="F280" t="str">
            <v>Other Income</v>
          </cell>
          <cell r="G280" t="str">
            <v>Page 1, Line 7</v>
          </cell>
        </row>
        <row r="281">
          <cell r="B281" t="str">
            <v>4331-00000</v>
          </cell>
          <cell r="C281" t="str">
            <v>CAM RECOVERY</v>
          </cell>
          <cell r="D281" t="str">
            <v>CAM RECOVERY</v>
          </cell>
          <cell r="E281">
            <v>318</v>
          </cell>
          <cell r="F281" t="str">
            <v>Other Income</v>
          </cell>
          <cell r="G281" t="str">
            <v>Page 1, Line 7</v>
          </cell>
        </row>
        <row r="282">
          <cell r="B282" t="str">
            <v>4333-00000</v>
          </cell>
          <cell r="C282" t="str">
            <v>INSURANCE RECOVERY</v>
          </cell>
          <cell r="D282" t="str">
            <v>INSURANCE RECOVERY</v>
          </cell>
          <cell r="E282">
            <v>318</v>
          </cell>
          <cell r="F282" t="str">
            <v>Other Income</v>
          </cell>
          <cell r="G282" t="str">
            <v>Page 1, Line 7</v>
          </cell>
        </row>
        <row r="283">
          <cell r="B283" t="str">
            <v>4341-00000</v>
          </cell>
          <cell r="C283" t="str">
            <v>PARKING INCOME</v>
          </cell>
          <cell r="D283" t="str">
            <v>PARKING INCOME</v>
          </cell>
          <cell r="E283">
            <v>318</v>
          </cell>
          <cell r="F283" t="str">
            <v>Other Income</v>
          </cell>
          <cell r="G283" t="str">
            <v>Page 1, Line 7</v>
          </cell>
        </row>
        <row r="284">
          <cell r="B284" t="str">
            <v>4351-00000</v>
          </cell>
          <cell r="C284" t="str">
            <v>PERCENTAGE RENT</v>
          </cell>
          <cell r="D284" t="str">
            <v>PERCENTAGE RENT</v>
          </cell>
          <cell r="E284">
            <v>330</v>
          </cell>
          <cell r="F284" t="str">
            <v>RRE: Gross Rents</v>
          </cell>
          <cell r="G284" t="str">
            <v>Line 2</v>
          </cell>
        </row>
        <row r="285">
          <cell r="B285" t="str">
            <v>4361-00000</v>
          </cell>
          <cell r="C285" t="str">
            <v>INTEREST INCOME</v>
          </cell>
          <cell r="D285" t="str">
            <v>INTEREST INCOME</v>
          </cell>
          <cell r="E285">
            <v>305</v>
          </cell>
          <cell r="F285" t="str">
            <v>Sch K: Other Interest Income</v>
          </cell>
          <cell r="G285" t="str">
            <v>Page 3,  Line 5</v>
          </cell>
        </row>
        <row r="286">
          <cell r="B286" t="str">
            <v>4363-00000</v>
          </cell>
          <cell r="C286" t="str">
            <v>REIMBURSEMENT OF UTILITY COST</v>
          </cell>
          <cell r="D286" t="str">
            <v>REIMBURSEMENT OF UTILITY COST</v>
          </cell>
          <cell r="E286">
            <v>318</v>
          </cell>
          <cell r="F286" t="str">
            <v>Other Income</v>
          </cell>
          <cell r="G286" t="str">
            <v>Page 1, Line 7</v>
          </cell>
        </row>
        <row r="287">
          <cell r="B287" t="str">
            <v>4365-00000</v>
          </cell>
          <cell r="C287" t="str">
            <v>REIMBURSEMENT OF OTHER</v>
          </cell>
          <cell r="D287" t="str">
            <v>REIMBURSEMENT OF OTHER</v>
          </cell>
          <cell r="E287">
            <v>318</v>
          </cell>
          <cell r="F287" t="str">
            <v>Other Income</v>
          </cell>
          <cell r="G287" t="str">
            <v>Page 1, Line 7</v>
          </cell>
        </row>
        <row r="288">
          <cell r="B288" t="str">
            <v>4367-00000</v>
          </cell>
          <cell r="C288" t="str">
            <v>MISCELLANEOUS INCOME-GOOD INCOME</v>
          </cell>
          <cell r="D288" t="str">
            <v>MISCELLANEOUS INCOME-GOOD INCOME</v>
          </cell>
          <cell r="E288">
            <v>318</v>
          </cell>
          <cell r="F288" t="str">
            <v>Other Income</v>
          </cell>
          <cell r="G288" t="str">
            <v>Page 1, Line 7</v>
          </cell>
        </row>
        <row r="289">
          <cell r="B289" t="str">
            <v>4380-00001</v>
          </cell>
          <cell r="C289" t="str">
            <v>MANAGEMENT/ADVISOR/TRANSACTION FEES</v>
          </cell>
          <cell r="D289" t="str">
            <v>MANAGEMENT/ADVISOR/TRANSACTION FEES</v>
          </cell>
          <cell r="E289">
            <v>318</v>
          </cell>
          <cell r="F289" t="str">
            <v>Other Income</v>
          </cell>
          <cell r="G289" t="str">
            <v>Page 1, Line 7</v>
          </cell>
        </row>
        <row r="290">
          <cell r="B290" t="str">
            <v>4380-00002</v>
          </cell>
          <cell r="C290" t="str">
            <v>CONSTRUCTION/DEVELOPMENT FEES</v>
          </cell>
          <cell r="D290" t="str">
            <v>CONSTRUCTION/DEVELOPMENT FEES</v>
          </cell>
          <cell r="E290">
            <v>318</v>
          </cell>
          <cell r="F290" t="str">
            <v>Other Income</v>
          </cell>
          <cell r="G290" t="str">
            <v>Page 1, Line 7</v>
          </cell>
        </row>
        <row r="291">
          <cell r="B291" t="str">
            <v>4500-04016</v>
          </cell>
          <cell r="C291" t="str">
            <v>SOFI Co-Investment Ceruzzi, L.L.C.</v>
          </cell>
          <cell r="D291" t="str">
            <v>SOFI CO-INVESTMENT CERUZZI, L.L.C.</v>
          </cell>
          <cell r="E291">
            <v>315</v>
          </cell>
          <cell r="F291" t="str">
            <v>Ordinary Income (Loss) from Fiduciary Entities</v>
          </cell>
          <cell r="G291" t="str">
            <v>Page 1, Line 4</v>
          </cell>
        </row>
        <row r="292">
          <cell r="B292" t="str">
            <v>4500-05022</v>
          </cell>
          <cell r="C292" t="str">
            <v>Starwood Wasserman LLC</v>
          </cell>
          <cell r="D292" t="str">
            <v>STARWOOD WASSERMAN LLC</v>
          </cell>
          <cell r="E292">
            <v>315</v>
          </cell>
          <cell r="F292" t="str">
            <v>Ordinary Income (Loss) from Fiduciary Entities</v>
          </cell>
          <cell r="G292" t="str">
            <v>Page 1, Line 4</v>
          </cell>
        </row>
        <row r="293">
          <cell r="B293" t="str">
            <v>4701-00000</v>
          </cell>
          <cell r="C293" t="str">
            <v>Interest income - Vista</v>
          </cell>
          <cell r="D293" t="str">
            <v>INTEREST INCOME - VISTA</v>
          </cell>
          <cell r="E293">
            <v>305</v>
          </cell>
          <cell r="F293" t="str">
            <v>Sch K: Other Interest Income</v>
          </cell>
          <cell r="G293" t="str">
            <v>Page 3,  Line 5</v>
          </cell>
        </row>
        <row r="294">
          <cell r="B294" t="str">
            <v>4702-00000</v>
          </cell>
          <cell r="C294" t="str">
            <v>Interest Income - Money Market (non Vista investment account</v>
          </cell>
          <cell r="D294" t="str">
            <v>INTEREST INCOME - MONEY MARKET (NON VISTA INVESTM</v>
          </cell>
          <cell r="E294">
            <v>305</v>
          </cell>
          <cell r="F294" t="str">
            <v>Sch K: Other Interest Income</v>
          </cell>
          <cell r="G294" t="str">
            <v>Page 3,  Line 5</v>
          </cell>
        </row>
        <row r="295">
          <cell r="B295" t="str">
            <v>4705-00000</v>
          </cell>
          <cell r="C295" t="str">
            <v>Interest income -  Other</v>
          </cell>
          <cell r="D295" t="str">
            <v>INTEREST INCOME -  OTHER</v>
          </cell>
          <cell r="E295">
            <v>305</v>
          </cell>
          <cell r="F295" t="str">
            <v>Sch K: Other Interest Income</v>
          </cell>
          <cell r="G295" t="str">
            <v>Page 3,  Line 5</v>
          </cell>
        </row>
        <row r="296">
          <cell r="B296" t="str">
            <v>5093-00000</v>
          </cell>
          <cell r="C296" t="str">
            <v>Overnight delivery (UPS/Fedex/Airborne)</v>
          </cell>
          <cell r="D296" t="str">
            <v>OVERNIGHT DELIVERY (UPS/FEDEX/AIRBORNE)</v>
          </cell>
          <cell r="E296">
            <v>444</v>
          </cell>
          <cell r="F296" t="str">
            <v>Other Deductions</v>
          </cell>
          <cell r="G296" t="str">
            <v>Page 1, Line 20</v>
          </cell>
        </row>
        <row r="297">
          <cell r="B297" t="str">
            <v>5096-00000</v>
          </cell>
          <cell r="C297" t="str">
            <v>Printing and duplication</v>
          </cell>
          <cell r="D297" t="str">
            <v>PRINTING AND DUPLICATION</v>
          </cell>
          <cell r="E297">
            <v>444</v>
          </cell>
          <cell r="F297" t="str">
            <v>Other Deductions</v>
          </cell>
          <cell r="G297" t="str">
            <v>Page 1, Line 20</v>
          </cell>
        </row>
        <row r="298">
          <cell r="B298" t="str">
            <v>5121-00000</v>
          </cell>
          <cell r="C298" t="str">
            <v>Office telephone (local and long distance)</v>
          </cell>
          <cell r="D298" t="str">
            <v>OFFICE TELEPHONE (LOCAL AND LONG DISTANCE)</v>
          </cell>
          <cell r="E298">
            <v>444</v>
          </cell>
          <cell r="F298" t="str">
            <v>Other Deductions</v>
          </cell>
          <cell r="G298" t="str">
            <v>Page 1, Line 20</v>
          </cell>
        </row>
        <row r="299">
          <cell r="B299" t="str">
            <v>5122-00000</v>
          </cell>
          <cell r="C299" t="str">
            <v>Cellular telephone</v>
          </cell>
          <cell r="D299" t="str">
            <v>CELLULAR TELEPHONE</v>
          </cell>
          <cell r="E299">
            <v>444</v>
          </cell>
          <cell r="F299" t="str">
            <v>Other Deductions</v>
          </cell>
          <cell r="G299" t="str">
            <v>Page 1, Line 20</v>
          </cell>
        </row>
        <row r="300">
          <cell r="B300" t="str">
            <v>5141-00000</v>
          </cell>
          <cell r="C300" t="str">
            <v>Insurance - umbrella</v>
          </cell>
          <cell r="D300" t="str">
            <v>INSURANCE - UMBRELLA</v>
          </cell>
          <cell r="E300">
            <v>444</v>
          </cell>
          <cell r="F300" t="str">
            <v>Other Deductions</v>
          </cell>
          <cell r="G300" t="str">
            <v>Page 1, Line 20</v>
          </cell>
        </row>
        <row r="301">
          <cell r="B301" t="str">
            <v>5157-00000</v>
          </cell>
          <cell r="C301" t="str">
            <v>Bank charges</v>
          </cell>
          <cell r="D301" t="str">
            <v>BANK CHARGES</v>
          </cell>
          <cell r="E301">
            <v>444</v>
          </cell>
          <cell r="F301" t="str">
            <v>Other Deductions</v>
          </cell>
          <cell r="G301" t="str">
            <v>Page 1, Line 20</v>
          </cell>
        </row>
        <row r="302">
          <cell r="B302" t="str">
            <v>5158-00000</v>
          </cell>
          <cell r="C302" t="str">
            <v>Corporation, LP and LLC  Fees (CT corp, state filing fees)</v>
          </cell>
          <cell r="D302" t="str">
            <v>CORPORATION, LP AND LLC  FEES (CT CORP, STATE FIL</v>
          </cell>
          <cell r="E302">
            <v>424</v>
          </cell>
          <cell r="F302" t="str">
            <v>Taxes and Licenses</v>
          </cell>
          <cell r="G302" t="str">
            <v>Page 1, Line 14</v>
          </cell>
        </row>
        <row r="303">
          <cell r="B303" t="str">
            <v>5163-00000</v>
          </cell>
          <cell r="C303" t="str">
            <v>Investor Relations</v>
          </cell>
          <cell r="D303" t="str">
            <v>INVESTOR RELATIONS</v>
          </cell>
          <cell r="E303">
            <v>444</v>
          </cell>
          <cell r="F303" t="str">
            <v>Other Deductions</v>
          </cell>
          <cell r="G303" t="str">
            <v>Page 1, Line 20</v>
          </cell>
        </row>
        <row r="304">
          <cell r="B304" t="str">
            <v>5165-00000</v>
          </cell>
          <cell r="C304" t="str">
            <v>Federal income taxes</v>
          </cell>
          <cell r="D304" t="str">
            <v>FEDERAL INCOME TAXES</v>
          </cell>
          <cell r="E304">
            <v>424</v>
          </cell>
          <cell r="F304" t="str">
            <v>Taxes and Licenses</v>
          </cell>
          <cell r="G304" t="str">
            <v>Page 1, Line 14</v>
          </cell>
        </row>
        <row r="305">
          <cell r="B305" t="str">
            <v>5166-00000</v>
          </cell>
          <cell r="C305" t="str">
            <v>State income taxes</v>
          </cell>
          <cell r="D305" t="str">
            <v>STATE INCOME TAXES</v>
          </cell>
          <cell r="E305">
            <v>424</v>
          </cell>
          <cell r="F305" t="str">
            <v>Taxes and Licenses</v>
          </cell>
          <cell r="G305" t="str">
            <v>Page 1, Line 14</v>
          </cell>
        </row>
        <row r="306">
          <cell r="B306" t="str">
            <v>5173-00000</v>
          </cell>
          <cell r="C306" t="str">
            <v>Partner Meeting Expense</v>
          </cell>
          <cell r="D306" t="str">
            <v>PARTNER MEETING EXPENSE</v>
          </cell>
          <cell r="E306">
            <v>444</v>
          </cell>
          <cell r="F306" t="str">
            <v>Other Deductions</v>
          </cell>
          <cell r="G306" t="str">
            <v>Page 1, Line 20</v>
          </cell>
        </row>
        <row r="307">
          <cell r="B307" t="str">
            <v>5241-00000</v>
          </cell>
          <cell r="C307" t="str">
            <v>TELEPHONE EXPENSE</v>
          </cell>
          <cell r="D307" t="str">
            <v>TELEPHONE EXPENSE</v>
          </cell>
          <cell r="E307">
            <v>444</v>
          </cell>
          <cell r="F307" t="str">
            <v>Other Deductions</v>
          </cell>
          <cell r="G307" t="str">
            <v>Page 1, Line 20</v>
          </cell>
        </row>
        <row r="308">
          <cell r="B308" t="str">
            <v>5261-00000</v>
          </cell>
          <cell r="C308" t="str">
            <v>COST OF SALES</v>
          </cell>
          <cell r="D308" t="str">
            <v>COST OF SALES</v>
          </cell>
          <cell r="E308">
            <v>408</v>
          </cell>
          <cell r="F308" t="str">
            <v>COGS: Other Costs</v>
          </cell>
          <cell r="G308" t="str">
            <v>Page 2, Line 5</v>
          </cell>
        </row>
        <row r="309">
          <cell r="B309" t="str">
            <v>5263-00000</v>
          </cell>
          <cell r="C309" t="str">
            <v>SALES COMMISSION EXPENSE</v>
          </cell>
          <cell r="D309" t="str">
            <v>SALES COMMISSION EXPENSE</v>
          </cell>
          <cell r="E309">
            <v>444</v>
          </cell>
          <cell r="F309" t="str">
            <v>Other Deductions</v>
          </cell>
          <cell r="G309" t="str">
            <v>Page 1, Line 20</v>
          </cell>
        </row>
        <row r="310">
          <cell r="B310" t="str">
            <v>5271-00000</v>
          </cell>
          <cell r="C310" t="str">
            <v>INSURANCE</v>
          </cell>
          <cell r="D310" t="str">
            <v>INSURANCE</v>
          </cell>
          <cell r="E310">
            <v>444</v>
          </cell>
          <cell r="F310" t="str">
            <v>Other Deductions</v>
          </cell>
          <cell r="G310" t="str">
            <v>Page 1, Line 20</v>
          </cell>
        </row>
        <row r="311">
          <cell r="B311" t="str">
            <v>5281-00000</v>
          </cell>
          <cell r="C311" t="str">
            <v>REAL ESTATE TAXES</v>
          </cell>
          <cell r="D311" t="str">
            <v>REAL ESTATE TAXES</v>
          </cell>
          <cell r="E311">
            <v>424</v>
          </cell>
          <cell r="F311" t="str">
            <v>Taxes and Licenses</v>
          </cell>
          <cell r="G311" t="str">
            <v>Page 1, Line 14</v>
          </cell>
        </row>
        <row r="312">
          <cell r="B312" t="str">
            <v>5282-00000</v>
          </cell>
          <cell r="C312" t="str">
            <v>TAX CONSULTANTS</v>
          </cell>
          <cell r="D312" t="str">
            <v>TAX CONSULTANTS</v>
          </cell>
          <cell r="E312">
            <v>444</v>
          </cell>
          <cell r="F312" t="str">
            <v>Other Deductions</v>
          </cell>
          <cell r="G312" t="str">
            <v>Page 1, Line 20</v>
          </cell>
        </row>
        <row r="313">
          <cell r="B313" t="str">
            <v>5283-00000</v>
          </cell>
          <cell r="C313" t="str">
            <v>OTHER TAXES</v>
          </cell>
          <cell r="D313" t="str">
            <v>OTHER TAXES</v>
          </cell>
          <cell r="E313">
            <v>424</v>
          </cell>
          <cell r="F313" t="str">
            <v>Taxes and Licenses</v>
          </cell>
          <cell r="G313" t="str">
            <v>Page 1, Line 14</v>
          </cell>
        </row>
        <row r="314">
          <cell r="B314" t="str">
            <v>5284-00000</v>
          </cell>
          <cell r="C314" t="str">
            <v>PERSONAL PROPERTY TAXES</v>
          </cell>
          <cell r="D314" t="str">
            <v>PERSONAL PROPERTY TAXES</v>
          </cell>
          <cell r="E314">
            <v>424</v>
          </cell>
          <cell r="F314" t="str">
            <v>Taxes and Licenses</v>
          </cell>
          <cell r="G314" t="str">
            <v>Page 1, Line 14</v>
          </cell>
        </row>
        <row r="315">
          <cell r="B315" t="str">
            <v>5285-00000</v>
          </cell>
          <cell r="C315" t="str">
            <v>FRANCHISE TAXES</v>
          </cell>
          <cell r="D315" t="str">
            <v>FRANCHISE TAXES</v>
          </cell>
          <cell r="E315">
            <v>424</v>
          </cell>
          <cell r="F315" t="str">
            <v>Taxes and Licenses</v>
          </cell>
          <cell r="G315" t="str">
            <v>Page 1, Line 14</v>
          </cell>
        </row>
        <row r="316">
          <cell r="B316" t="str">
            <v>5291-00000</v>
          </cell>
          <cell r="C316" t="str">
            <v>ELECTRIC</v>
          </cell>
          <cell r="D316" t="str">
            <v>ELECTRIC</v>
          </cell>
          <cell r="E316">
            <v>444</v>
          </cell>
          <cell r="F316" t="str">
            <v>Other Deductions</v>
          </cell>
          <cell r="G316" t="str">
            <v>Page 1, Line 20</v>
          </cell>
        </row>
        <row r="317">
          <cell r="B317" t="str">
            <v>5292-00000</v>
          </cell>
          <cell r="C317" t="str">
            <v>GAS &amp; OIL</v>
          </cell>
          <cell r="D317" t="str">
            <v>GAS &amp; OIL</v>
          </cell>
          <cell r="E317">
            <v>444</v>
          </cell>
          <cell r="F317" t="str">
            <v>Other Deductions</v>
          </cell>
          <cell r="G317" t="str">
            <v>Page 1, Line 20</v>
          </cell>
        </row>
        <row r="318">
          <cell r="B318" t="str">
            <v>5293-00000</v>
          </cell>
          <cell r="C318" t="str">
            <v>WATER &amp; SEWER</v>
          </cell>
          <cell r="D318" t="str">
            <v>WATER &amp; SEWER</v>
          </cell>
          <cell r="E318">
            <v>444</v>
          </cell>
          <cell r="F318" t="str">
            <v>Other Deductions</v>
          </cell>
          <cell r="G318" t="str">
            <v>Page 1, Line 20</v>
          </cell>
        </row>
        <row r="319">
          <cell r="B319" t="str">
            <v>5301-00000</v>
          </cell>
          <cell r="C319" t="str">
            <v>MAINTENANCE PAYROLL</v>
          </cell>
          <cell r="D319" t="str">
            <v>MAINTENANCE PAYROLL</v>
          </cell>
          <cell r="E319">
            <v>416</v>
          </cell>
          <cell r="F319" t="str">
            <v>Salaries and Wages</v>
          </cell>
          <cell r="G319" t="str">
            <v>Page 1, Line 9</v>
          </cell>
        </row>
        <row r="320">
          <cell r="B320" t="str">
            <v>5302-00000</v>
          </cell>
          <cell r="C320" t="str">
            <v>ON SITE MANAGEMENT SALARY</v>
          </cell>
          <cell r="D320" t="str">
            <v>ON SITE MANAGEMENT SALARY</v>
          </cell>
          <cell r="E320">
            <v>416</v>
          </cell>
          <cell r="F320" t="str">
            <v>Salaries and Wages</v>
          </cell>
          <cell r="G320" t="str">
            <v>Page 1, Line 9</v>
          </cell>
        </row>
        <row r="321">
          <cell r="B321" t="str">
            <v>5320-20000</v>
          </cell>
          <cell r="C321" t="str">
            <v>SECURITY SYSTEM/EQUIP R&amp;M</v>
          </cell>
          <cell r="D321" t="str">
            <v>SECURITY SYSTEM/EQUIP R&amp;M</v>
          </cell>
          <cell r="E321">
            <v>418</v>
          </cell>
          <cell r="F321" t="str">
            <v>Repairs and Maintenance</v>
          </cell>
          <cell r="G321" t="str">
            <v>Page 1, Line 11</v>
          </cell>
        </row>
        <row r="322">
          <cell r="B322" t="str">
            <v>5320-30000</v>
          </cell>
          <cell r="C322" t="str">
            <v>BUILDING/ROOF EXTERIOR REPAIRS</v>
          </cell>
          <cell r="D322" t="str">
            <v>BUILDING/ROOF EXTERIOR REPAIRS</v>
          </cell>
          <cell r="E322">
            <v>418</v>
          </cell>
          <cell r="F322" t="str">
            <v>Repairs and Maintenance</v>
          </cell>
          <cell r="G322" t="str">
            <v>Page 1, Line 11</v>
          </cell>
        </row>
        <row r="323">
          <cell r="B323" t="str">
            <v>5320-40000</v>
          </cell>
          <cell r="C323" t="str">
            <v>PARKING REPAIRS</v>
          </cell>
          <cell r="D323" t="str">
            <v>PARKING REPAIRS</v>
          </cell>
          <cell r="E323">
            <v>418</v>
          </cell>
          <cell r="F323" t="str">
            <v>Repairs and Maintenance</v>
          </cell>
          <cell r="G323" t="str">
            <v>Page 1, Line 11</v>
          </cell>
        </row>
        <row r="324">
          <cell r="B324" t="str">
            <v>5320-50000</v>
          </cell>
          <cell r="C324" t="str">
            <v>ELECTRICAL REPAIRS</v>
          </cell>
          <cell r="D324" t="str">
            <v>ELECTRICAL REPAIRS</v>
          </cell>
          <cell r="E324">
            <v>418</v>
          </cell>
          <cell r="F324" t="str">
            <v>Repairs and Maintenance</v>
          </cell>
          <cell r="G324" t="str">
            <v>Page 1, Line 11</v>
          </cell>
        </row>
        <row r="325">
          <cell r="B325" t="str">
            <v>5320-60000</v>
          </cell>
          <cell r="C325" t="str">
            <v>PAINTING &amp; DECORATING</v>
          </cell>
          <cell r="D325" t="str">
            <v>PAINTING &amp; DECORATING</v>
          </cell>
          <cell r="E325">
            <v>418</v>
          </cell>
          <cell r="F325" t="str">
            <v>Repairs and Maintenance</v>
          </cell>
          <cell r="G325" t="str">
            <v>Page 1, Line 11</v>
          </cell>
        </row>
        <row r="326">
          <cell r="B326" t="str">
            <v>5320-70000</v>
          </cell>
          <cell r="C326" t="str">
            <v>BUILDING INTERIOR MAINTENANCE</v>
          </cell>
          <cell r="D326" t="str">
            <v>BUILDING INTERIOR MAINTENANCE</v>
          </cell>
          <cell r="E326">
            <v>418</v>
          </cell>
          <cell r="F326" t="str">
            <v>Repairs and Maintenance</v>
          </cell>
          <cell r="G326" t="str">
            <v>Page 1, Line 11</v>
          </cell>
        </row>
        <row r="327">
          <cell r="B327" t="str">
            <v>5320-80000</v>
          </cell>
          <cell r="C327" t="str">
            <v>HVAC R &amp; M</v>
          </cell>
          <cell r="D327" t="str">
            <v>HVAC R &amp; M</v>
          </cell>
          <cell r="E327">
            <v>418</v>
          </cell>
          <cell r="F327" t="str">
            <v>Repairs and Maintenance</v>
          </cell>
          <cell r="G327" t="str">
            <v>Page 1, Line 11</v>
          </cell>
        </row>
        <row r="328">
          <cell r="B328" t="str">
            <v>5320-90000</v>
          </cell>
          <cell r="C328" t="str">
            <v>ELEVATOR R &amp; M</v>
          </cell>
          <cell r="D328" t="str">
            <v>ELEVATOR R &amp; M</v>
          </cell>
          <cell r="E328">
            <v>418</v>
          </cell>
          <cell r="F328" t="str">
            <v>Repairs and Maintenance</v>
          </cell>
          <cell r="G328" t="str">
            <v>Page 1, Line 11</v>
          </cell>
        </row>
        <row r="329">
          <cell r="B329" t="str">
            <v>5321-00000</v>
          </cell>
          <cell r="C329" t="str">
            <v>PLUMBING R &amp; M</v>
          </cell>
          <cell r="D329" t="str">
            <v>PLUMBING R &amp; M</v>
          </cell>
          <cell r="E329">
            <v>418</v>
          </cell>
          <cell r="F329" t="str">
            <v>Repairs and Maintenance</v>
          </cell>
          <cell r="G329" t="str">
            <v>Page 1, Line 11</v>
          </cell>
        </row>
        <row r="330">
          <cell r="B330" t="str">
            <v>5321-30000</v>
          </cell>
          <cell r="C330" t="str">
            <v>REPAIRS &amp; MAINTENANCE INTERIOR</v>
          </cell>
          <cell r="D330" t="str">
            <v>REPAIRS &amp; MAINTENANCE INTERIOR</v>
          </cell>
          <cell r="E330">
            <v>418</v>
          </cell>
          <cell r="F330" t="str">
            <v>Repairs and Maintenance</v>
          </cell>
          <cell r="G330" t="str">
            <v>Page 1, Line 11</v>
          </cell>
        </row>
        <row r="331">
          <cell r="B331" t="str">
            <v>5321-50000</v>
          </cell>
          <cell r="C331" t="str">
            <v>OTHER R&amp;M</v>
          </cell>
          <cell r="D331" t="str">
            <v>OTHER R&amp;M</v>
          </cell>
          <cell r="E331">
            <v>418</v>
          </cell>
          <cell r="F331" t="str">
            <v>Repairs and Maintenance</v>
          </cell>
          <cell r="G331" t="str">
            <v>Page 1, Line 11</v>
          </cell>
        </row>
        <row r="332">
          <cell r="B332" t="str">
            <v>5340-10000</v>
          </cell>
          <cell r="C332" t="str">
            <v>HVAC CONTRACT</v>
          </cell>
          <cell r="D332" t="str">
            <v>HVAC CONTRACT</v>
          </cell>
          <cell r="E332">
            <v>418</v>
          </cell>
          <cell r="F332" t="str">
            <v>Repairs and Maintenance</v>
          </cell>
          <cell r="G332" t="str">
            <v>Page 1, Line 11</v>
          </cell>
        </row>
        <row r="333">
          <cell r="B333" t="str">
            <v>5340-20000</v>
          </cell>
          <cell r="C333" t="str">
            <v>ELEVATOR CONTRACT</v>
          </cell>
          <cell r="D333" t="str">
            <v>ELEVATOR CONTRACT</v>
          </cell>
          <cell r="E333">
            <v>418</v>
          </cell>
          <cell r="F333" t="str">
            <v>Repairs and Maintenance</v>
          </cell>
          <cell r="G333" t="str">
            <v>Page 1, Line 11</v>
          </cell>
        </row>
        <row r="334">
          <cell r="B334" t="str">
            <v>5340-30000</v>
          </cell>
          <cell r="C334" t="str">
            <v>TRASH REMOVAL CONTRACT</v>
          </cell>
          <cell r="D334" t="str">
            <v>TRASH REMOVAL CONTRACT</v>
          </cell>
          <cell r="E334">
            <v>418</v>
          </cell>
          <cell r="F334" t="str">
            <v>Repairs and Maintenance</v>
          </cell>
          <cell r="G334" t="str">
            <v>Page 1, Line 11</v>
          </cell>
        </row>
        <row r="335">
          <cell r="B335" t="str">
            <v>5340-40000</v>
          </cell>
          <cell r="C335" t="str">
            <v>SNOW REMOVAL CONTRACT</v>
          </cell>
          <cell r="D335" t="str">
            <v>SNOW REMOVAL CONTRACT</v>
          </cell>
          <cell r="E335">
            <v>418</v>
          </cell>
          <cell r="F335" t="str">
            <v>Repairs and Maintenance</v>
          </cell>
          <cell r="G335" t="str">
            <v>Page 1, Line 11</v>
          </cell>
        </row>
        <row r="336">
          <cell r="B336" t="str">
            <v>5340-50000</v>
          </cell>
          <cell r="C336" t="str">
            <v>JANITORIAL CONTRACT &amp; SUPPLIES</v>
          </cell>
          <cell r="D336" t="str">
            <v>JANITORIAL CONTRACT &amp; SUPPLIES</v>
          </cell>
          <cell r="E336">
            <v>418</v>
          </cell>
          <cell r="F336" t="str">
            <v>Repairs and Maintenance</v>
          </cell>
          <cell r="G336" t="str">
            <v>Page 1, Line 11</v>
          </cell>
        </row>
        <row r="337">
          <cell r="B337" t="str">
            <v>5340-60000</v>
          </cell>
          <cell r="C337" t="str">
            <v>SECURITY/LIFE SAFETY CONTRACT</v>
          </cell>
          <cell r="D337" t="str">
            <v>SECURITY/LIFE SAFETY CONTRACT</v>
          </cell>
          <cell r="E337">
            <v>418</v>
          </cell>
          <cell r="F337" t="str">
            <v>Repairs and Maintenance</v>
          </cell>
          <cell r="G337" t="str">
            <v>Page 1, Line 11</v>
          </cell>
        </row>
        <row r="338">
          <cell r="B338" t="str">
            <v>5340-70000</v>
          </cell>
          <cell r="C338" t="str">
            <v>EXTERMINATING CONTRACT</v>
          </cell>
          <cell r="D338" t="str">
            <v>EXTERMINATING CONTRACT</v>
          </cell>
          <cell r="E338">
            <v>418</v>
          </cell>
          <cell r="F338" t="str">
            <v>Repairs and Maintenance</v>
          </cell>
          <cell r="G338" t="str">
            <v>Page 1, Line 11</v>
          </cell>
        </row>
        <row r="339">
          <cell r="B339" t="str">
            <v>5340-80000</v>
          </cell>
          <cell r="C339" t="str">
            <v>WINDOW CLEANING CONTRACT</v>
          </cell>
          <cell r="D339" t="str">
            <v>WINDOW CLEANING CONTRACT</v>
          </cell>
          <cell r="E339">
            <v>418</v>
          </cell>
          <cell r="F339" t="str">
            <v>Repairs and Maintenance</v>
          </cell>
          <cell r="G339" t="str">
            <v>Page 1, Line 11</v>
          </cell>
        </row>
        <row r="340">
          <cell r="B340" t="str">
            <v>5340-90000</v>
          </cell>
          <cell r="C340" t="str">
            <v>LANDSCAPE CONTRACT &amp; MAINTENANCE</v>
          </cell>
          <cell r="D340" t="str">
            <v>LANDSCAPE CONTRACT &amp; MAINTENANCE</v>
          </cell>
          <cell r="E340">
            <v>418</v>
          </cell>
          <cell r="F340" t="str">
            <v>Repairs and Maintenance</v>
          </cell>
          <cell r="G340" t="str">
            <v>Page 1, Line 11</v>
          </cell>
        </row>
        <row r="341">
          <cell r="B341" t="str">
            <v>5341-00000</v>
          </cell>
          <cell r="C341" t="str">
            <v>OTHER CONTRACTED SERVICES</v>
          </cell>
          <cell r="D341" t="str">
            <v>OTHER CONTRACTED SERVICES</v>
          </cell>
          <cell r="E341">
            <v>418</v>
          </cell>
          <cell r="F341" t="str">
            <v>Repairs and Maintenance</v>
          </cell>
          <cell r="G341" t="str">
            <v>Page 1, Line 11</v>
          </cell>
        </row>
        <row r="342">
          <cell r="B342" t="str">
            <v>5371-00000</v>
          </cell>
          <cell r="C342" t="str">
            <v>ADMINISTRATIVE &amp; GENERAL</v>
          </cell>
          <cell r="D342" t="str">
            <v>ADMINISTRATIVE &amp; GENERAL</v>
          </cell>
          <cell r="E342">
            <v>444</v>
          </cell>
          <cell r="F342" t="str">
            <v>Other Deductions</v>
          </cell>
          <cell r="G342" t="str">
            <v>Page 1, Line 20</v>
          </cell>
        </row>
        <row r="343">
          <cell r="B343" t="str">
            <v>5372-00000</v>
          </cell>
          <cell r="C343" t="str">
            <v>ACCOUNTING FEES</v>
          </cell>
          <cell r="D343" t="str">
            <v>ACCOUNTING FEES</v>
          </cell>
          <cell r="E343">
            <v>444</v>
          </cell>
          <cell r="F343" t="str">
            <v>Other Deductions</v>
          </cell>
          <cell r="G343" t="str">
            <v>Page 1, Line 20</v>
          </cell>
        </row>
        <row r="344">
          <cell r="B344" t="str">
            <v>5373-00000</v>
          </cell>
          <cell r="C344" t="str">
            <v>ADVERTISING / MARKETING</v>
          </cell>
          <cell r="D344" t="str">
            <v>ADVERTISING / MARKETING</v>
          </cell>
          <cell r="E344">
            <v>444</v>
          </cell>
          <cell r="F344" t="str">
            <v>Other Deductions</v>
          </cell>
          <cell r="G344" t="str">
            <v>Page 1, Line 20</v>
          </cell>
        </row>
        <row r="345">
          <cell r="B345" t="str">
            <v>5374-00000</v>
          </cell>
          <cell r="C345" t="str">
            <v>ESC PROMOTION</v>
          </cell>
          <cell r="D345" t="str">
            <v>ESC PROMOTION</v>
          </cell>
          <cell r="E345">
            <v>444</v>
          </cell>
          <cell r="F345" t="str">
            <v>Other Deductions</v>
          </cell>
          <cell r="G345" t="str">
            <v>Page 1, Line 20</v>
          </cell>
        </row>
        <row r="346">
          <cell r="B346" t="str">
            <v>5378-00000</v>
          </cell>
          <cell r="C346" t="str">
            <v>ESC OFFICE SUPPLIES &amp; EQUIPMENT</v>
          </cell>
          <cell r="D346" t="str">
            <v>ESC OFFICE SUPPLIES &amp; EQUIPMENT</v>
          </cell>
          <cell r="E346">
            <v>444</v>
          </cell>
          <cell r="F346" t="str">
            <v>Other Deductions</v>
          </cell>
          <cell r="G346" t="str">
            <v>Page 1, Line 20</v>
          </cell>
        </row>
        <row r="347">
          <cell r="B347" t="str">
            <v>5401-00000</v>
          </cell>
          <cell r="C347" t="str">
            <v>LICENSES AND PERMITS</v>
          </cell>
          <cell r="D347" t="str">
            <v>LICENSES AND PERMITS</v>
          </cell>
          <cell r="E347">
            <v>424</v>
          </cell>
          <cell r="F347" t="str">
            <v>Taxes and Licenses</v>
          </cell>
          <cell r="G347" t="str">
            <v>Page 1, Line 14</v>
          </cell>
        </row>
        <row r="348">
          <cell r="B348" t="str">
            <v>5402-00000</v>
          </cell>
          <cell r="C348" t="str">
            <v>NON ESC PROMOTION / BROCHURES</v>
          </cell>
          <cell r="D348" t="str">
            <v>NON ESC PROMOTION / BROCHURES</v>
          </cell>
          <cell r="E348">
            <v>444</v>
          </cell>
          <cell r="F348" t="str">
            <v>Other Deductions</v>
          </cell>
          <cell r="G348" t="str">
            <v>Page 1, Line 20</v>
          </cell>
        </row>
        <row r="349">
          <cell r="B349" t="str">
            <v>5409-00000</v>
          </cell>
          <cell r="C349" t="str">
            <v>NON ESC LEGAL</v>
          </cell>
          <cell r="D349" t="str">
            <v>NON ESC LEGAL</v>
          </cell>
          <cell r="E349">
            <v>444</v>
          </cell>
          <cell r="F349" t="str">
            <v>Other Deductions</v>
          </cell>
          <cell r="G349" t="str">
            <v>Page 1, Line 20</v>
          </cell>
        </row>
        <row r="350">
          <cell r="B350" t="str">
            <v>5411-00000</v>
          </cell>
          <cell r="C350" t="str">
            <v>NON ESC AUDIT FEES</v>
          </cell>
          <cell r="D350" t="str">
            <v>NON ESC AUDIT FEES</v>
          </cell>
          <cell r="E350">
            <v>444</v>
          </cell>
          <cell r="F350" t="str">
            <v>Other Deductions</v>
          </cell>
          <cell r="G350" t="str">
            <v>Page 1, Line 20</v>
          </cell>
        </row>
        <row r="351">
          <cell r="B351" t="str">
            <v>5413-00000</v>
          </cell>
          <cell r="C351" t="str">
            <v>NON ESC PROFESSIONAL FEE</v>
          </cell>
          <cell r="D351" t="str">
            <v>NON ESC PROFESSIONAL FEE</v>
          </cell>
          <cell r="E351">
            <v>444</v>
          </cell>
          <cell r="F351" t="str">
            <v>Other Deductions</v>
          </cell>
          <cell r="G351" t="str">
            <v>Page 1, Line 20</v>
          </cell>
        </row>
        <row r="352">
          <cell r="B352" t="str">
            <v>5416-00000</v>
          </cell>
          <cell r="C352" t="str">
            <v>NON ESC MISCELLANEOUS</v>
          </cell>
          <cell r="D352" t="str">
            <v>NON ESC MISCELLANEOUS</v>
          </cell>
          <cell r="E352">
            <v>444</v>
          </cell>
          <cell r="F352" t="str">
            <v>Other Deductions</v>
          </cell>
          <cell r="G352" t="str">
            <v>Page 1, Line 20</v>
          </cell>
        </row>
        <row r="353">
          <cell r="B353" t="str">
            <v>5434-99999</v>
          </cell>
          <cell r="C353" t="str">
            <v>OTHER REIMBURSABLE EXPENSES</v>
          </cell>
          <cell r="D353" t="str">
            <v>OTHER REIMBURSABLE EXPENSES</v>
          </cell>
          <cell r="E353">
            <v>444</v>
          </cell>
          <cell r="F353" t="str">
            <v>Other Deductions</v>
          </cell>
          <cell r="G353" t="str">
            <v>Page 1, Line 20</v>
          </cell>
        </row>
        <row r="354">
          <cell r="B354" t="str">
            <v>5451-00000</v>
          </cell>
          <cell r="C354" t="str">
            <v>GROUND RENT EXPENSE</v>
          </cell>
          <cell r="D354" t="str">
            <v>GROUND RENT EXPENSE</v>
          </cell>
          <cell r="E354">
            <v>422</v>
          </cell>
          <cell r="F354" t="str">
            <v>Rents</v>
          </cell>
          <cell r="G354" t="str">
            <v>Page 1, Line 13</v>
          </cell>
        </row>
        <row r="355">
          <cell r="B355" t="str">
            <v>5471-00000</v>
          </cell>
          <cell r="C355" t="str">
            <v>MANAGEMENT FEES - PROPERTY MANAGEMENT</v>
          </cell>
          <cell r="D355" t="str">
            <v>MANAGEMENT FEES - PROPERTY MANAGEMENT</v>
          </cell>
          <cell r="E355">
            <v>444</v>
          </cell>
          <cell r="F355" t="str">
            <v>Other Deductions</v>
          </cell>
          <cell r="G355" t="str">
            <v>Page 1, Line 20</v>
          </cell>
        </row>
        <row r="356">
          <cell r="B356" t="str">
            <v>5472-00000</v>
          </cell>
          <cell r="C356" t="str">
            <v>MANAGEMENT FEES - ASSET MANAGEMENT</v>
          </cell>
          <cell r="D356" t="str">
            <v>MANAGEMENT FEES - ASSET MANAGEMENT</v>
          </cell>
          <cell r="E356">
            <v>444</v>
          </cell>
          <cell r="F356" t="str">
            <v>Other Deductions</v>
          </cell>
          <cell r="G356" t="str">
            <v>Page 1, Line 20</v>
          </cell>
        </row>
        <row r="357">
          <cell r="B357" t="str">
            <v>5482-00000</v>
          </cell>
          <cell r="C357" t="str">
            <v>LEGAL FEES - PROPERTY</v>
          </cell>
          <cell r="D357" t="str">
            <v>LEGAL FEES - PROPERTY</v>
          </cell>
          <cell r="E357">
            <v>444</v>
          </cell>
          <cell r="F357" t="str">
            <v>Other Deductions</v>
          </cell>
          <cell r="G357" t="str">
            <v>Page 1, Line 20</v>
          </cell>
        </row>
        <row r="358">
          <cell r="B358" t="str">
            <v>5483-00000</v>
          </cell>
          <cell r="C358" t="str">
            <v>OTHER PROFESSIONAL FEES</v>
          </cell>
          <cell r="D358" t="str">
            <v>OTHER PROFESSIONAL FEES</v>
          </cell>
          <cell r="E358">
            <v>444</v>
          </cell>
          <cell r="F358" t="str">
            <v>Other Deductions</v>
          </cell>
          <cell r="G358" t="str">
            <v>Page 1, Line 20</v>
          </cell>
        </row>
        <row r="359">
          <cell r="B359" t="str">
            <v>5501-00000</v>
          </cell>
          <cell r="C359" t="str">
            <v>Management fee expense (HQ or Fund level)</v>
          </cell>
          <cell r="D359" t="str">
            <v>MANAGEMENT FEE EXPENSE (HQ OR FUND LEVEL)</v>
          </cell>
          <cell r="E359">
            <v>444</v>
          </cell>
          <cell r="F359" t="str">
            <v>Other Deductions</v>
          </cell>
          <cell r="G359" t="str">
            <v>Page 1, Line 20</v>
          </cell>
        </row>
        <row r="360">
          <cell r="B360" t="str">
            <v>5502-00000</v>
          </cell>
          <cell r="C360" t="str">
            <v>Asset management fee (to SAM)</v>
          </cell>
          <cell r="D360" t="str">
            <v>ASSET MANAGEMENT FEE (TO SAM)</v>
          </cell>
          <cell r="E360">
            <v>444</v>
          </cell>
          <cell r="F360" t="str">
            <v>Other Deductions</v>
          </cell>
          <cell r="G360" t="str">
            <v>Page 1, Line 20</v>
          </cell>
        </row>
        <row r="361">
          <cell r="B361" t="str">
            <v>5550-00005</v>
          </cell>
          <cell r="C361" t="str">
            <v>GENERAL AND ADMIN</v>
          </cell>
          <cell r="D361" t="str">
            <v>GENERAL AND ADMIN</v>
          </cell>
          <cell r="E361">
            <v>444</v>
          </cell>
          <cell r="F361" t="str">
            <v>Other Deductions</v>
          </cell>
          <cell r="G361" t="str">
            <v>Page 1, Line 20</v>
          </cell>
        </row>
        <row r="362">
          <cell r="B362" t="str">
            <v>5550-00006</v>
          </cell>
          <cell r="C362" t="str">
            <v>TAXES/LICENSES</v>
          </cell>
          <cell r="D362" t="str">
            <v>TAXES/LICENSES</v>
          </cell>
          <cell r="E362">
            <v>424</v>
          </cell>
          <cell r="F362" t="str">
            <v>Taxes and Licenses</v>
          </cell>
          <cell r="G362" t="str">
            <v>Page 1, Line 14</v>
          </cell>
        </row>
        <row r="363">
          <cell r="B363" t="str">
            <v>5550-00007</v>
          </cell>
          <cell r="C363" t="str">
            <v>ACCOUNTING/TAX FEES</v>
          </cell>
          <cell r="D363" t="str">
            <v>ACCOUNTING/TAX FEES</v>
          </cell>
          <cell r="E363">
            <v>444</v>
          </cell>
          <cell r="F363" t="str">
            <v>Other Deductions</v>
          </cell>
          <cell r="G363" t="str">
            <v>Page 1, Line 20</v>
          </cell>
        </row>
        <row r="364">
          <cell r="B364" t="str">
            <v>5550-00008</v>
          </cell>
          <cell r="C364" t="str">
            <v>LEGAL FEES</v>
          </cell>
          <cell r="D364" t="str">
            <v>LEGAL FEES</v>
          </cell>
          <cell r="E364">
            <v>444</v>
          </cell>
          <cell r="F364" t="str">
            <v>Other Deductions</v>
          </cell>
          <cell r="G364" t="str">
            <v>Page 1, Line 20</v>
          </cell>
        </row>
        <row r="365">
          <cell r="B365" t="str">
            <v>5550-00009</v>
          </cell>
          <cell r="C365" t="str">
            <v>PROFESSIONAL FEES</v>
          </cell>
          <cell r="D365" t="str">
            <v>PROFESSIONAL FEES</v>
          </cell>
          <cell r="E365">
            <v>444</v>
          </cell>
          <cell r="F365" t="str">
            <v>Other Deductions</v>
          </cell>
          <cell r="G365" t="str">
            <v>Page 1, Line 20</v>
          </cell>
        </row>
        <row r="366">
          <cell r="B366" t="str">
            <v>5550-00010</v>
          </cell>
          <cell r="C366" t="str">
            <v>TRAVELS, MEALS AND ENTERTAINMENT</v>
          </cell>
          <cell r="D366" t="str">
            <v>TRAVELS, MEALS AND ENTERTAINMENT</v>
          </cell>
          <cell r="E366">
            <v>433</v>
          </cell>
          <cell r="F366" t="str">
            <v>Travel and Entertainment (100%)</v>
          </cell>
          <cell r="G366" t="str">
            <v>Page 1, Line 20</v>
          </cell>
        </row>
        <row r="367">
          <cell r="B367" t="str">
            <v>5602-00000</v>
          </cell>
          <cell r="C367" t="str">
            <v>Legal fees - HQ</v>
          </cell>
          <cell r="D367" t="str">
            <v>LEGAL FEES - HQ</v>
          </cell>
          <cell r="E367">
            <v>444</v>
          </cell>
          <cell r="F367" t="str">
            <v>Other Deductions</v>
          </cell>
          <cell r="G367" t="str">
            <v>Page 1, Line 20</v>
          </cell>
        </row>
        <row r="368">
          <cell r="B368" t="str">
            <v>5603-00000</v>
          </cell>
          <cell r="C368" t="str">
            <v>Accounting fees - audit</v>
          </cell>
          <cell r="D368" t="str">
            <v>ACCOUNTING FEES - AUDIT</v>
          </cell>
          <cell r="E368">
            <v>444</v>
          </cell>
          <cell r="F368" t="str">
            <v>Other Deductions</v>
          </cell>
          <cell r="G368" t="str">
            <v>Page 1, Line 20</v>
          </cell>
        </row>
        <row r="369">
          <cell r="B369" t="str">
            <v>5604-00000</v>
          </cell>
          <cell r="C369" t="str">
            <v>Accounting fees - tax</v>
          </cell>
          <cell r="D369" t="str">
            <v>ACCOUNTING FEES - TAX</v>
          </cell>
          <cell r="E369">
            <v>444</v>
          </cell>
          <cell r="F369" t="str">
            <v>Other Deductions</v>
          </cell>
          <cell r="G369" t="str">
            <v>Page 1, Line 20</v>
          </cell>
        </row>
        <row r="370">
          <cell r="B370" t="str">
            <v>5605-00000</v>
          </cell>
          <cell r="C370" t="str">
            <v>Consulting fees</v>
          </cell>
          <cell r="D370" t="str">
            <v>CONSULTING FEES</v>
          </cell>
          <cell r="E370">
            <v>444</v>
          </cell>
          <cell r="F370" t="str">
            <v>Other Deductions</v>
          </cell>
          <cell r="G370" t="str">
            <v>Page 1, Line 20</v>
          </cell>
        </row>
        <row r="371">
          <cell r="B371" t="str">
            <v>5702-00000</v>
          </cell>
          <cell r="C371" t="str">
            <v>Meals and entertainment</v>
          </cell>
          <cell r="D371" t="str">
            <v>MEALS AND ENTERTAINMENT</v>
          </cell>
          <cell r="E371">
            <v>433</v>
          </cell>
          <cell r="F371" t="str">
            <v>Travel and Entertainment (100%)</v>
          </cell>
          <cell r="G371" t="str">
            <v>Page 1, Line 20</v>
          </cell>
        </row>
        <row r="372">
          <cell r="B372" t="str">
            <v>5801-00000</v>
          </cell>
          <cell r="C372" t="str">
            <v>Dead deal expense</v>
          </cell>
          <cell r="D372" t="str">
            <v>DEAD DEAL EXPENSE</v>
          </cell>
          <cell r="E372">
            <v>444</v>
          </cell>
          <cell r="F372" t="str">
            <v>Other Deductions</v>
          </cell>
          <cell r="G372" t="str">
            <v>Page 1, Line 20</v>
          </cell>
        </row>
        <row r="373">
          <cell r="B373" t="str">
            <v>5904-00001</v>
          </cell>
          <cell r="C373" t="str">
            <v>Unused commitment fee</v>
          </cell>
          <cell r="D373" t="str">
            <v>UNUSED COMMITMENT FEE</v>
          </cell>
          <cell r="E373">
            <v>444</v>
          </cell>
          <cell r="F373" t="str">
            <v>Other Deductions</v>
          </cell>
          <cell r="G373" t="str">
            <v>Page 1, Line 20</v>
          </cell>
        </row>
        <row r="374">
          <cell r="B374" t="str">
            <v>5906-00000</v>
          </cell>
          <cell r="C374" t="str">
            <v>Interest - Note Payable (Bank of America)</v>
          </cell>
          <cell r="D374" t="str">
            <v>INTEREST - NOTE PAYABLE (BANK OF AMERICA)</v>
          </cell>
          <cell r="E374">
            <v>428</v>
          </cell>
          <cell r="F374" t="str">
            <v>Interest</v>
          </cell>
          <cell r="G374" t="str">
            <v>Page 1, Line 15</v>
          </cell>
        </row>
        <row r="375">
          <cell r="B375" t="str">
            <v>5910-00000</v>
          </cell>
          <cell r="C375" t="str">
            <v>Interest - Property Mortgage Obligations</v>
          </cell>
          <cell r="D375" t="str">
            <v>INTEREST - PROPERTY MORTGAGE OBLIGATIONS</v>
          </cell>
          <cell r="E375">
            <v>428</v>
          </cell>
          <cell r="F375" t="str">
            <v>Interest</v>
          </cell>
          <cell r="G375" t="str">
            <v>Page 1, Line 15</v>
          </cell>
        </row>
        <row r="376">
          <cell r="B376" t="str">
            <v>5911-00000</v>
          </cell>
          <cell r="C376" t="str">
            <v>Mezz Debt Int - Starwood</v>
          </cell>
          <cell r="D376" t="str">
            <v>MEZZ DEBT INT - STARWOOD</v>
          </cell>
          <cell r="E376">
            <v>428</v>
          </cell>
          <cell r="F376" t="str">
            <v>Interest</v>
          </cell>
          <cell r="G376" t="str">
            <v>Page 1, Line 15</v>
          </cell>
        </row>
        <row r="377">
          <cell r="B377" t="str">
            <v>6014-00000</v>
          </cell>
          <cell r="C377" t="str">
            <v>Amortization -  Deferred Financing Costs</v>
          </cell>
          <cell r="D377" t="str">
            <v>AMORTIZATION -  DEFERRED FINANCING COSTS</v>
          </cell>
          <cell r="E377">
            <v>444</v>
          </cell>
          <cell r="F377" t="str">
            <v>Other Deductions</v>
          </cell>
          <cell r="G377" t="str">
            <v>Page 1, Line 20</v>
          </cell>
        </row>
        <row r="378">
          <cell r="B378" t="str">
            <v>6016-00000</v>
          </cell>
          <cell r="C378" t="str">
            <v>Amortization -  Deferred Financing Costs</v>
          </cell>
          <cell r="D378" t="str">
            <v>AMORTIZATION -  DEFERRED FINANCING COSTS</v>
          </cell>
          <cell r="E378">
            <v>444</v>
          </cell>
          <cell r="F378" t="str">
            <v>Other Deductions</v>
          </cell>
          <cell r="G378" t="str">
            <v>Page 1, Line 20</v>
          </cell>
        </row>
        <row r="379">
          <cell r="B379" t="str">
            <v>7001-00000</v>
          </cell>
          <cell r="C379" t="str">
            <v>Minority interest expense-property level</v>
          </cell>
          <cell r="D379" t="str">
            <v>MINORITY INTEREST EXPENSE-PROPERTY LEVEL</v>
          </cell>
          <cell r="E379">
            <v>444</v>
          </cell>
          <cell r="F379" t="str">
            <v>Other Deductions</v>
          </cell>
          <cell r="G379" t="str">
            <v>Page 1, Line 20</v>
          </cell>
        </row>
        <row r="380">
          <cell r="B380" t="str">
            <v>8503-00000</v>
          </cell>
          <cell r="C380" t="str">
            <v>CONSTRUCTION  MANAGEMENT FEE</v>
          </cell>
          <cell r="D380" t="str">
            <v>CONSTRUCTION  MANAGEMENT FEE</v>
          </cell>
          <cell r="E380">
            <v>444</v>
          </cell>
          <cell r="F380" t="str">
            <v>Other Deductions</v>
          </cell>
          <cell r="G380" t="str">
            <v>Page 1, Line 20</v>
          </cell>
        </row>
        <row r="381">
          <cell r="B381" t="str">
            <v>9001-00000</v>
          </cell>
          <cell r="C381" t="str">
            <v>Realized long-term capital gain - asset disposition</v>
          </cell>
          <cell r="D381" t="str">
            <v>REALIZED LONG-TERM CAPITAL GAIN - ASSET DISPOSITI</v>
          </cell>
          <cell r="E381">
            <v>324</v>
          </cell>
          <cell r="F381" t="str">
            <v>Sch K: Net Long-Term Capital Gain (Loss)</v>
          </cell>
          <cell r="G381" t="str">
            <v>Page 3,  Line 9a</v>
          </cell>
        </row>
        <row r="382">
          <cell r="B382" t="str">
            <v>9002-00000</v>
          </cell>
          <cell r="C382" t="str">
            <v>Realized short-term capital gain - asset disposition</v>
          </cell>
          <cell r="D382" t="str">
            <v>REALIZED SHORT-TERM CAPITAL GAIN - ASSET DISPOSIT</v>
          </cell>
          <cell r="E382">
            <v>322</v>
          </cell>
          <cell r="F382" t="str">
            <v>Sch K: Net Short-Term Capital Gain (Loss)</v>
          </cell>
          <cell r="G382" t="str">
            <v>Page 3,  Line 8</v>
          </cell>
        </row>
        <row r="383">
          <cell r="B383" t="str">
            <v>9003-00000</v>
          </cell>
          <cell r="C383" t="str">
            <v>Realized gain on foreign currency exchange</v>
          </cell>
          <cell r="D383" t="str">
            <v>REALIZED GAIN ON FOREIGN CURRENCY EXCHANGE</v>
          </cell>
          <cell r="E383">
            <v>318</v>
          </cell>
          <cell r="F383" t="str">
            <v>Other Income</v>
          </cell>
          <cell r="G383" t="str">
            <v>Page 1, Line 7</v>
          </cell>
        </row>
        <row r="384">
          <cell r="B384" t="str">
            <v>9004-00000</v>
          </cell>
          <cell r="C384" t="str">
            <v>Other realized gains</v>
          </cell>
          <cell r="D384" t="str">
            <v>OTHER REALIZED GAINS</v>
          </cell>
          <cell r="E384">
            <v>318</v>
          </cell>
          <cell r="F384" t="str">
            <v>Other Income</v>
          </cell>
          <cell r="G384" t="str">
            <v>Page 1, Line 7</v>
          </cell>
        </row>
        <row r="385">
          <cell r="B385" t="str">
            <v>9501-00000</v>
          </cell>
          <cell r="C385" t="str">
            <v>Unrealized gains from asset valuation</v>
          </cell>
          <cell r="D385" t="str">
            <v>UNREALIZED GAINS FROM ASSET VALUATION</v>
          </cell>
          <cell r="E385">
            <v>444</v>
          </cell>
          <cell r="F385" t="str">
            <v>Other Deductions</v>
          </cell>
          <cell r="G385" t="str">
            <v>Page 1, Line 20</v>
          </cell>
        </row>
      </sheetData>
      <sheetData sheetId="3"/>
      <sheetData sheetId="4" refreshError="1"/>
      <sheetData sheetId="5"/>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s_Apr 2012"/>
      <sheetName val="Cash Flows_Mar 2013"/>
      <sheetName val="Cover"/>
      <sheetName val="Assump"/>
      <sheetName val="NEE"/>
      <sheetName val="Returns"/>
      <sheetName val="DCF"/>
      <sheetName val="Tax"/>
      <sheetName val="FS"/>
      <sheetName val="RR"/>
      <sheetName val="Rev"/>
      <sheetName val="O&amp;M"/>
      <sheetName val="G&amp;A"/>
      <sheetName val="D&amp;A"/>
      <sheetName val="Construction"/>
      <sheetName val="Spending"/>
      <sheetName val="Cost Alloc"/>
      <sheetName val="Budget_1"/>
    </sheetNames>
    <sheetDataSet>
      <sheetData sheetId="0"/>
      <sheetData sheetId="1"/>
      <sheetData sheetId="2"/>
      <sheetData sheetId="3">
        <row r="13">
          <cell r="M13">
            <v>40360</v>
          </cell>
        </row>
        <row r="14">
          <cell r="M14">
            <v>41029</v>
          </cell>
        </row>
        <row r="48">
          <cell r="E48">
            <v>0.35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Graphs"/>
      <sheetName val="Executive Summary"/>
      <sheetName val="Scenario"/>
      <sheetName val="TOC"/>
      <sheetName val="Cover"/>
      <sheetName val="NCF"/>
      <sheetName val="MERCHANT INPUT"/>
      <sheetName val="PRODUCTION"/>
      <sheetName val="REVENUE"/>
      <sheetName val="ICAP"/>
      <sheetName val="FORWARDS"/>
      <sheetName val="GAS"/>
      <sheetName val="HEDGES"/>
      <sheetName val="Sources"/>
      <sheetName val="AnalystNotes"/>
      <sheetName val="ActionPlan"/>
      <sheetName val="Indicators"/>
      <sheetName val="Const"/>
      <sheetName val="O&amp;M Budget"/>
      <sheetName val="Capital"/>
      <sheetName val="Ramp"/>
      <sheetName val="Input"/>
      <sheetName val="Detail"/>
      <sheetName val="Bridge"/>
      <sheetName val="PPT Slides"/>
      <sheetName val="Financials"/>
      <sheetName val="FPLEIncome"/>
      <sheetName val="BUDGET"/>
      <sheetName val="Balances"/>
      <sheetName val="ControlPanel"/>
      <sheetName val="FPLGroup"/>
      <sheetName val="FPL Group Financials"/>
      <sheetName val="FPLEReturns"/>
      <sheetName val="Tax"/>
      <sheetName val="Accounting"/>
      <sheetName val="Property Tax Abatement"/>
      <sheetName val="Depr"/>
      <sheetName val="Debt"/>
      <sheetName val="Indices"/>
      <sheetName val="PartReturns"/>
      <sheetName val="FPLGroup_Amort"/>
      <sheetName val="Curtailment"/>
      <sheetName val="ROI Chart"/>
      <sheetName val="Trend"/>
      <sheetName val="Legend"/>
      <sheetName val="Recon"/>
      <sheetName val="Summary PTC Monetization"/>
    </sheetNames>
    <sheetDataSet>
      <sheetData sheetId="0" refreshError="1"/>
      <sheetData sheetId="1" refreshError="1"/>
      <sheetData sheetId="2" refreshError="1"/>
      <sheetData sheetId="3" refreshError="1">
        <row r="16">
          <cell r="E16" t="str">
            <v>Cover</v>
          </cell>
          <cell r="N16">
            <v>1</v>
          </cell>
        </row>
        <row r="17">
          <cell r="E17" t="str">
            <v>TOC</v>
          </cell>
          <cell r="N17">
            <v>1</v>
          </cell>
        </row>
        <row r="18">
          <cell r="E18" t="str">
            <v>AnalystNotes</v>
          </cell>
          <cell r="N18">
            <v>4</v>
          </cell>
        </row>
        <row r="19">
          <cell r="E19" t="str">
            <v>Bridge</v>
          </cell>
          <cell r="N19">
            <v>1</v>
          </cell>
        </row>
        <row r="20">
          <cell r="E20" t="str">
            <v>ActionPlan</v>
          </cell>
          <cell r="N20">
            <v>3</v>
          </cell>
        </row>
        <row r="21">
          <cell r="E21" t="str">
            <v>Indicators</v>
          </cell>
          <cell r="N21">
            <v>1</v>
          </cell>
        </row>
        <row r="22">
          <cell r="E22" t="str">
            <v>Input</v>
          </cell>
          <cell r="N22">
            <v>6</v>
          </cell>
        </row>
        <row r="23">
          <cell r="E23" t="str">
            <v>Const</v>
          </cell>
          <cell r="N23">
            <v>8</v>
          </cell>
        </row>
        <row r="24">
          <cell r="E24" t="str">
            <v>Detail</v>
          </cell>
          <cell r="N24">
            <v>10</v>
          </cell>
        </row>
        <row r="25">
          <cell r="E25" t="str">
            <v>Sources</v>
          </cell>
          <cell r="N25">
            <v>1</v>
          </cell>
        </row>
        <row r="26">
          <cell r="E26" t="str">
            <v>Financials</v>
          </cell>
          <cell r="N26">
            <v>6</v>
          </cell>
        </row>
        <row r="27">
          <cell r="E27" t="str">
            <v>FPLEIncome</v>
          </cell>
          <cell r="N27">
            <v>2</v>
          </cell>
        </row>
        <row r="28">
          <cell r="E28" t="str">
            <v>FPLEReturns</v>
          </cell>
          <cell r="N28">
            <v>3</v>
          </cell>
        </row>
        <row r="29">
          <cell r="E29" t="str">
            <v>FPLGroup</v>
          </cell>
          <cell r="N29">
            <v>6</v>
          </cell>
        </row>
        <row r="30">
          <cell r="E30" t="str">
            <v>Tax</v>
          </cell>
          <cell r="N30">
            <v>8</v>
          </cell>
        </row>
        <row r="31">
          <cell r="E31" t="str">
            <v>Accounting</v>
          </cell>
          <cell r="N31">
            <v>4</v>
          </cell>
        </row>
        <row r="32">
          <cell r="E32" t="str">
            <v>Depr</v>
          </cell>
          <cell r="N32">
            <v>5</v>
          </cell>
        </row>
        <row r="33">
          <cell r="E33" t="str">
            <v>Balances</v>
          </cell>
          <cell r="N33">
            <v>8</v>
          </cell>
        </row>
        <row r="34">
          <cell r="E34" t="str">
            <v>Debt</v>
          </cell>
          <cell r="N34">
            <v>2</v>
          </cell>
        </row>
        <row r="35">
          <cell r="E35" t="str">
            <v>Indices</v>
          </cell>
          <cell r="N35">
            <v>1</v>
          </cell>
        </row>
        <row r="36">
          <cell r="E36" t="str">
            <v>Legend</v>
          </cell>
          <cell r="N36">
            <v>6</v>
          </cell>
        </row>
        <row r="37">
          <cell r="E37" t="str">
            <v>Recon</v>
          </cell>
          <cell r="N37">
            <v>10</v>
          </cell>
        </row>
        <row r="38">
          <cell r="E38" t="str">
            <v>PartReturns</v>
          </cell>
          <cell r="N38">
            <v>3</v>
          </cell>
        </row>
        <row r="39">
          <cell r="E39" t="str">
            <v>Summary PTC Monetization</v>
          </cell>
          <cell r="N39">
            <v>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G1">
            <v>0</v>
          </cell>
        </row>
        <row r="6">
          <cell r="D6">
            <v>1</v>
          </cell>
        </row>
        <row r="16">
          <cell r="D16">
            <v>39783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Index"/>
      <sheetName val="Appendix A"/>
      <sheetName val="1 - Revenue Credits"/>
      <sheetName val="2 - Cost Support "/>
      <sheetName val="3 - Cost Support"/>
      <sheetName val="3 - Cost Support (cont.)"/>
      <sheetName val="4 - Incentives"/>
      <sheetName val="5 - True-Up"/>
      <sheetName val="6a-ADIT Projection"/>
      <sheetName val="6b-ADIT Projection Proration"/>
      <sheetName val="6c- ADIT BOY"/>
      <sheetName val="6d- ADIT EOY"/>
      <sheetName val="6e-ADIT True-up"/>
      <sheetName val="7- Depreciation Rates"/>
      <sheetName val="8 - Workpaper"/>
      <sheetName val="Worksheets --&gt;"/>
      <sheetName val="WORKPAPER-4 Incentives"/>
      <sheetName val="Capex Summary"/>
      <sheetName val="Capex (Actuals &amp; Fcst)"/>
      <sheetName val="Allocation of Indirect Costs"/>
      <sheetName val="Materials for 355 &amp; 356"/>
      <sheetName val="Allocation of Control Center"/>
      <sheetName val="Allocation of Contractor Costs"/>
      <sheetName val="In-Service Dates"/>
      <sheetName val="NY Forecast"/>
      <sheetName val="AFUDC savings"/>
      <sheetName val="NY Budget"/>
      <sheetName val="Fcast"/>
      <sheetName val="9 - Income Tax Adjustment"/>
      <sheetName val="Tax_Forecasted ADIT"/>
      <sheetName val="PPE - Tax"/>
      <sheetName val="Ques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H2">
            <v>44562</v>
          </cell>
        </row>
        <row r="3">
          <cell r="AH3">
            <v>44593</v>
          </cell>
        </row>
        <row r="4">
          <cell r="AH4">
            <v>44621</v>
          </cell>
        </row>
        <row r="5">
          <cell r="AH5">
            <v>44652</v>
          </cell>
        </row>
        <row r="6">
          <cell r="AH6">
            <v>44682</v>
          </cell>
        </row>
        <row r="7">
          <cell r="AH7">
            <v>44713</v>
          </cell>
        </row>
        <row r="8">
          <cell r="AH8">
            <v>44743</v>
          </cell>
        </row>
        <row r="9">
          <cell r="AH9">
            <v>44774</v>
          </cell>
        </row>
        <row r="10">
          <cell r="AH10">
            <v>44805</v>
          </cell>
        </row>
        <row r="11">
          <cell r="AH11">
            <v>44835</v>
          </cell>
        </row>
        <row r="12">
          <cell r="AH12">
            <v>44866</v>
          </cell>
        </row>
        <row r="13">
          <cell r="AH13">
            <v>44896</v>
          </cell>
        </row>
      </sheetData>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Prj_Permits"/>
      <sheetName val="Devlp_Info"/>
      <sheetName val="E&amp;C_Info"/>
      <sheetName val="High_Level_Adj"/>
      <sheetName val="LO_Info"/>
      <sheetName val="Prj_Sch"/>
      <sheetName val="WTG_RU"/>
      <sheetName val="Est_Summary"/>
      <sheetName val="Est_Comp"/>
      <sheetName val="Est_Detail"/>
      <sheetName val="SOW"/>
      <sheetName val="Spend_Curv"/>
      <sheetName val="WBS_Summary"/>
      <sheetName val="XMap Design Criteria"/>
      <sheetName val="Fld_Qtys_Rds"/>
      <sheetName val="Fld_Qtys_Coll"/>
      <sheetName val="Elec_Loss_Calc"/>
      <sheetName val="Fld_Qtys_Othr"/>
      <sheetName val="Cost_Cable"/>
      <sheetName val="Cost_Xformers"/>
      <sheetName val="Cost_VDCS"/>
      <sheetName val="Cost_SS"/>
      <sheetName val="Cost_MET"/>
      <sheetName val="Cost_TLine"/>
      <sheetName val="Cost_Wages"/>
      <sheetName val="Craft_Wages"/>
      <sheetName val="Cost_Swyrd"/>
      <sheetName val="Cost_Misc"/>
      <sheetName val="WTG_Data"/>
      <sheetName val="TLine_Data"/>
      <sheetName val="RN_Data"/>
      <sheetName val="Lookups"/>
      <sheetName val="Wolf_Ridge_GE-75_xle_Rev-07 Op "/>
    </sheetNames>
    <sheetDataSet>
      <sheetData sheetId="0"/>
      <sheetData sheetId="1"/>
      <sheetData sheetId="2"/>
      <sheetData sheetId="3"/>
      <sheetData sheetId="4"/>
      <sheetData sheetId="5"/>
      <sheetData sheetId="6"/>
      <sheetData sheetId="7"/>
      <sheetData sheetId="8"/>
      <sheetData sheetId="9"/>
      <sheetData sheetId="10" refreshError="1">
        <row r="13">
          <cell r="D13" t="str">
            <v>=</v>
          </cell>
          <cell r="Y13" t="str">
            <v>FPLE</v>
          </cell>
        </row>
        <row r="16">
          <cell r="D16" t="str">
            <v>-</v>
          </cell>
          <cell r="Y16" t="str">
            <v>-</v>
          </cell>
        </row>
        <row r="17">
          <cell r="D17" t="str">
            <v>502-01</v>
          </cell>
        </row>
        <row r="18">
          <cell r="D18" t="str">
            <v>502-01</v>
          </cell>
          <cell r="Y18">
            <v>135000</v>
          </cell>
        </row>
        <row r="19">
          <cell r="D19" t="str">
            <v>502-01</v>
          </cell>
          <cell r="Y19">
            <v>0</v>
          </cell>
        </row>
        <row r="20">
          <cell r="D20" t="str">
            <v>502-01</v>
          </cell>
          <cell r="Y20">
            <v>21000</v>
          </cell>
        </row>
        <row r="21">
          <cell r="D21" t="str">
            <v>502-01</v>
          </cell>
          <cell r="Y21">
            <v>12000</v>
          </cell>
        </row>
        <row r="22">
          <cell r="D22" t="str">
            <v>502-01</v>
          </cell>
          <cell r="Y22">
            <v>0</v>
          </cell>
        </row>
        <row r="23">
          <cell r="D23" t="str">
            <v>502-01</v>
          </cell>
          <cell r="Y23">
            <v>0</v>
          </cell>
        </row>
        <row r="24">
          <cell r="D24" t="str">
            <v>502-02</v>
          </cell>
        </row>
        <row r="25">
          <cell r="D25" t="str">
            <v>502-02</v>
          </cell>
          <cell r="Y25">
            <v>168750</v>
          </cell>
        </row>
        <row r="26">
          <cell r="D26" t="str">
            <v>502-02</v>
          </cell>
          <cell r="Y26">
            <v>0</v>
          </cell>
        </row>
        <row r="27">
          <cell r="D27" t="str">
            <v>502-03</v>
          </cell>
        </row>
        <row r="28">
          <cell r="D28" t="str">
            <v>502-03</v>
          </cell>
          <cell r="Y28">
            <v>150000</v>
          </cell>
        </row>
        <row r="29">
          <cell r="D29" t="str">
            <v>502-03</v>
          </cell>
          <cell r="Y29">
            <v>0</v>
          </cell>
        </row>
        <row r="30">
          <cell r="D30" t="str">
            <v>502-04</v>
          </cell>
        </row>
        <row r="31">
          <cell r="D31" t="str">
            <v>502-04</v>
          </cell>
          <cell r="Y31">
            <v>85000</v>
          </cell>
        </row>
        <row r="32">
          <cell r="D32" t="str">
            <v>502-04</v>
          </cell>
          <cell r="Y32">
            <v>0</v>
          </cell>
        </row>
        <row r="33">
          <cell r="D33" t="str">
            <v>502-04</v>
          </cell>
          <cell r="Y33">
            <v>0</v>
          </cell>
        </row>
        <row r="34">
          <cell r="D34" t="str">
            <v>502-05</v>
          </cell>
        </row>
        <row r="35">
          <cell r="D35" t="str">
            <v>502-05</v>
          </cell>
          <cell r="Y35">
            <v>512232</v>
          </cell>
        </row>
        <row r="36">
          <cell r="D36" t="str">
            <v>502-05</v>
          </cell>
          <cell r="Y36">
            <v>50000</v>
          </cell>
        </row>
        <row r="37">
          <cell r="D37" t="str">
            <v>502-05</v>
          </cell>
          <cell r="Y37">
            <v>0</v>
          </cell>
        </row>
        <row r="38">
          <cell r="D38" t="str">
            <v>-</v>
          </cell>
          <cell r="Y38" t="str">
            <v>-</v>
          </cell>
        </row>
        <row r="39">
          <cell r="Y39">
            <v>1133982</v>
          </cell>
        </row>
        <row r="42">
          <cell r="D42" t="str">
            <v>-</v>
          </cell>
          <cell r="Y42" t="str">
            <v>-</v>
          </cell>
        </row>
        <row r="43">
          <cell r="D43" t="str">
            <v>312-01</v>
          </cell>
          <cell r="Y43">
            <v>155000</v>
          </cell>
        </row>
        <row r="45">
          <cell r="D45" t="str">
            <v>312-01</v>
          </cell>
          <cell r="Y45">
            <v>50000</v>
          </cell>
        </row>
        <row r="46">
          <cell r="D46" t="str">
            <v>312-01</v>
          </cell>
          <cell r="Y46">
            <v>50000</v>
          </cell>
        </row>
        <row r="47">
          <cell r="D47" t="str">
            <v>312-01</v>
          </cell>
          <cell r="Y47">
            <v>0</v>
          </cell>
        </row>
        <row r="49">
          <cell r="D49" t="str">
            <v>312-01</v>
          </cell>
          <cell r="Y49">
            <v>1853408.5919999999</v>
          </cell>
        </row>
        <row r="50">
          <cell r="D50" t="str">
            <v>312-01</v>
          </cell>
          <cell r="Y50">
            <v>0</v>
          </cell>
        </row>
        <row r="51">
          <cell r="D51" t="str">
            <v>312-01</v>
          </cell>
          <cell r="Y51">
            <v>33545.279999999999</v>
          </cell>
        </row>
        <row r="52">
          <cell r="D52" t="str">
            <v>312-01</v>
          </cell>
          <cell r="Y52">
            <v>0</v>
          </cell>
        </row>
        <row r="53">
          <cell r="D53" t="str">
            <v>312-01</v>
          </cell>
          <cell r="Y53">
            <v>56624.4</v>
          </cell>
        </row>
        <row r="54">
          <cell r="D54" t="str">
            <v>312-01</v>
          </cell>
          <cell r="Y54">
            <v>110582.37838445223</v>
          </cell>
        </row>
        <row r="57">
          <cell r="D57" t="str">
            <v>312-01</v>
          </cell>
          <cell r="Y57">
            <v>0</v>
          </cell>
        </row>
        <row r="58">
          <cell r="D58" t="str">
            <v>312-01</v>
          </cell>
          <cell r="Y58">
            <v>0</v>
          </cell>
        </row>
        <row r="59">
          <cell r="D59" t="str">
            <v>312-01</v>
          </cell>
          <cell r="Y59">
            <v>0</v>
          </cell>
        </row>
        <row r="60">
          <cell r="D60" t="str">
            <v>312-01</v>
          </cell>
          <cell r="Y60">
            <v>0</v>
          </cell>
        </row>
        <row r="61">
          <cell r="D61" t="str">
            <v>312-01</v>
          </cell>
          <cell r="Y61">
            <v>57888.477777777793</v>
          </cell>
        </row>
        <row r="63">
          <cell r="D63" t="str">
            <v>312-01</v>
          </cell>
          <cell r="Y63">
            <v>0</v>
          </cell>
        </row>
        <row r="65">
          <cell r="D65" t="str">
            <v>312-01</v>
          </cell>
          <cell r="Y65">
            <v>257667.67778901491</v>
          </cell>
        </row>
        <row r="66">
          <cell r="D66" t="str">
            <v>312-01</v>
          </cell>
        </row>
        <row r="67">
          <cell r="D67" t="str">
            <v>312-01</v>
          </cell>
          <cell r="Y67">
            <v>0</v>
          </cell>
        </row>
        <row r="68">
          <cell r="D68" t="str">
            <v>312-01</v>
          </cell>
          <cell r="Y68">
            <v>0</v>
          </cell>
        </row>
        <row r="69">
          <cell r="D69" t="str">
            <v>312-01</v>
          </cell>
          <cell r="Y69">
            <v>90205.5</v>
          </cell>
        </row>
        <row r="70">
          <cell r="D70" t="str">
            <v>312-01</v>
          </cell>
          <cell r="Y70">
            <v>0</v>
          </cell>
        </row>
        <row r="72">
          <cell r="D72" t="str">
            <v>312-01</v>
          </cell>
          <cell r="Y72">
            <v>2889</v>
          </cell>
        </row>
        <row r="73">
          <cell r="D73" t="str">
            <v>312-01</v>
          </cell>
          <cell r="Y73">
            <v>103008</v>
          </cell>
        </row>
        <row r="74">
          <cell r="D74" t="str">
            <v>312-01</v>
          </cell>
          <cell r="Y74">
            <v>427800</v>
          </cell>
        </row>
        <row r="75">
          <cell r="D75" t="str">
            <v>312-01</v>
          </cell>
          <cell r="Y75">
            <v>0</v>
          </cell>
        </row>
        <row r="76">
          <cell r="D76" t="str">
            <v>312-01</v>
          </cell>
          <cell r="Y76">
            <v>0</v>
          </cell>
        </row>
        <row r="77">
          <cell r="D77" t="str">
            <v>312-01</v>
          </cell>
          <cell r="Y77">
            <v>44138</v>
          </cell>
        </row>
        <row r="78">
          <cell r="D78" t="str">
            <v>312-01</v>
          </cell>
          <cell r="Y78">
            <v>32683</v>
          </cell>
        </row>
        <row r="79">
          <cell r="D79" t="str">
            <v>312-01</v>
          </cell>
          <cell r="Y79">
            <v>0</v>
          </cell>
        </row>
        <row r="81">
          <cell r="D81" t="str">
            <v>312-01</v>
          </cell>
          <cell r="Y81">
            <v>387397.99846035411</v>
          </cell>
        </row>
        <row r="82">
          <cell r="D82" t="str">
            <v>312-01</v>
          </cell>
          <cell r="Y82">
            <v>234399.84</v>
          </cell>
        </row>
        <row r="83">
          <cell r="D83" t="str">
            <v>-</v>
          </cell>
          <cell r="Y83" t="str">
            <v>-</v>
          </cell>
        </row>
        <row r="84">
          <cell r="Y84">
            <v>3947238.1444115988</v>
          </cell>
        </row>
        <row r="87">
          <cell r="D87" t="str">
            <v>-</v>
          </cell>
          <cell r="Y87" t="str">
            <v>-</v>
          </cell>
        </row>
        <row r="89">
          <cell r="D89" t="str">
            <v>312-02</v>
          </cell>
          <cell r="Y89">
            <v>15515</v>
          </cell>
        </row>
        <row r="90">
          <cell r="D90" t="str">
            <v>312-02</v>
          </cell>
          <cell r="Y90">
            <v>26215</v>
          </cell>
        </row>
        <row r="91">
          <cell r="D91" t="str">
            <v>312-02</v>
          </cell>
          <cell r="Y91">
            <v>96300</v>
          </cell>
        </row>
        <row r="92">
          <cell r="D92" t="str">
            <v>312-02</v>
          </cell>
          <cell r="Y92">
            <v>60000</v>
          </cell>
        </row>
        <row r="94">
          <cell r="D94" t="str">
            <v>312-02</v>
          </cell>
          <cell r="Y94">
            <v>126226.5</v>
          </cell>
        </row>
        <row r="95">
          <cell r="D95" t="str">
            <v>312-02</v>
          </cell>
          <cell r="Y95">
            <v>0</v>
          </cell>
        </row>
        <row r="96">
          <cell r="D96" t="str">
            <v>312-02</v>
          </cell>
          <cell r="Y96">
            <v>407176.50000000006</v>
          </cell>
        </row>
        <row r="97">
          <cell r="D97" t="str">
            <v>312-02</v>
          </cell>
        </row>
        <row r="98">
          <cell r="D98" t="str">
            <v>312-02</v>
          </cell>
          <cell r="Y98">
            <v>50958.75</v>
          </cell>
        </row>
        <row r="99">
          <cell r="D99" t="str">
            <v>312-02</v>
          </cell>
          <cell r="Y99">
            <v>0</v>
          </cell>
        </row>
        <row r="101">
          <cell r="D101" t="str">
            <v>312-02</v>
          </cell>
          <cell r="Y101">
            <v>38734</v>
          </cell>
        </row>
        <row r="102">
          <cell r="D102" t="str">
            <v>312-02</v>
          </cell>
          <cell r="Y102">
            <v>0</v>
          </cell>
        </row>
        <row r="103">
          <cell r="D103" t="str">
            <v>312-02</v>
          </cell>
          <cell r="Y103">
            <v>71723.4375</v>
          </cell>
        </row>
        <row r="104">
          <cell r="D104" t="str">
            <v>312-02</v>
          </cell>
          <cell r="Y104">
            <v>147125</v>
          </cell>
        </row>
        <row r="105">
          <cell r="D105" t="str">
            <v>312-02</v>
          </cell>
          <cell r="Y105">
            <v>214000</v>
          </cell>
        </row>
        <row r="107">
          <cell r="D107" t="str">
            <v>312-02</v>
          </cell>
          <cell r="Y107">
            <v>116362.5</v>
          </cell>
        </row>
        <row r="108">
          <cell r="D108" t="str">
            <v>312-02</v>
          </cell>
        </row>
        <row r="109">
          <cell r="D109" t="str">
            <v>312-02</v>
          </cell>
          <cell r="Y109">
            <v>0</v>
          </cell>
        </row>
        <row r="110">
          <cell r="D110" t="str">
            <v>312-02</v>
          </cell>
          <cell r="Y110">
            <v>0</v>
          </cell>
        </row>
        <row r="111">
          <cell r="D111" t="str">
            <v>312-02</v>
          </cell>
        </row>
        <row r="112">
          <cell r="D112" t="str">
            <v>312-02</v>
          </cell>
          <cell r="Y112">
            <v>385200</v>
          </cell>
        </row>
        <row r="113">
          <cell r="D113" t="str">
            <v>312-02</v>
          </cell>
          <cell r="Y113">
            <v>353100</v>
          </cell>
        </row>
        <row r="114">
          <cell r="D114" t="str">
            <v>312-02</v>
          </cell>
          <cell r="Y114">
            <v>0</v>
          </cell>
        </row>
        <row r="115">
          <cell r="D115" t="str">
            <v>312-02</v>
          </cell>
          <cell r="Y115">
            <v>0</v>
          </cell>
        </row>
        <row r="116">
          <cell r="D116" t="str">
            <v>312-02</v>
          </cell>
          <cell r="Y116">
            <v>0</v>
          </cell>
        </row>
        <row r="117">
          <cell r="D117" t="str">
            <v>312-02</v>
          </cell>
          <cell r="Y117">
            <v>177190</v>
          </cell>
        </row>
        <row r="119">
          <cell r="D119" t="str">
            <v>312-02</v>
          </cell>
        </row>
        <row r="120">
          <cell r="D120" t="str">
            <v>312-02</v>
          </cell>
          <cell r="Y120">
            <v>17127.5</v>
          </cell>
        </row>
        <row r="121">
          <cell r="D121" t="str">
            <v>312-02</v>
          </cell>
          <cell r="Y121">
            <v>6851</v>
          </cell>
        </row>
        <row r="122">
          <cell r="D122" t="str">
            <v>312-02</v>
          </cell>
          <cell r="Y122">
            <v>13702</v>
          </cell>
        </row>
        <row r="123">
          <cell r="D123" t="str">
            <v>312-02</v>
          </cell>
          <cell r="Y123">
            <v>27404</v>
          </cell>
        </row>
        <row r="124">
          <cell r="D124" t="str">
            <v>312-02</v>
          </cell>
          <cell r="Y124">
            <v>27404</v>
          </cell>
        </row>
        <row r="125">
          <cell r="D125" t="str">
            <v>312-02</v>
          </cell>
        </row>
        <row r="126">
          <cell r="D126" t="str">
            <v>312-02</v>
          </cell>
          <cell r="Y126">
            <v>0</v>
          </cell>
        </row>
        <row r="127">
          <cell r="D127" t="str">
            <v>312-02</v>
          </cell>
          <cell r="Y127">
            <v>19260</v>
          </cell>
        </row>
        <row r="128">
          <cell r="D128" t="str">
            <v>312-02</v>
          </cell>
        </row>
        <row r="129">
          <cell r="D129" t="str">
            <v>312-02</v>
          </cell>
          <cell r="Y129">
            <v>10432.5</v>
          </cell>
        </row>
        <row r="130">
          <cell r="D130" t="str">
            <v>312-02</v>
          </cell>
          <cell r="Y130">
            <v>4173</v>
          </cell>
        </row>
        <row r="131">
          <cell r="D131" t="str">
            <v>312-02</v>
          </cell>
          <cell r="Y131">
            <v>4173</v>
          </cell>
        </row>
        <row r="132">
          <cell r="D132" t="str">
            <v>312-02</v>
          </cell>
          <cell r="Y132">
            <v>16692</v>
          </cell>
        </row>
        <row r="133">
          <cell r="D133" t="str">
            <v>312-02</v>
          </cell>
          <cell r="Y133">
            <v>8346</v>
          </cell>
        </row>
        <row r="134">
          <cell r="D134" t="str">
            <v>312-02</v>
          </cell>
        </row>
        <row r="135">
          <cell r="D135" t="str">
            <v>312-02</v>
          </cell>
          <cell r="Y135">
            <v>3756</v>
          </cell>
        </row>
        <row r="136">
          <cell r="D136" t="str">
            <v>312-02</v>
          </cell>
          <cell r="Y136">
            <v>49512.525826446283</v>
          </cell>
        </row>
        <row r="137">
          <cell r="D137" t="str">
            <v>312-02</v>
          </cell>
          <cell r="Y137">
            <v>0</v>
          </cell>
        </row>
        <row r="138">
          <cell r="D138" t="str">
            <v>312-02</v>
          </cell>
          <cell r="Y138">
            <v>3756</v>
          </cell>
        </row>
        <row r="140">
          <cell r="D140" t="str">
            <v>312-02</v>
          </cell>
          <cell r="Y140">
            <v>0</v>
          </cell>
        </row>
        <row r="141">
          <cell r="D141" t="str">
            <v>312-02</v>
          </cell>
          <cell r="Y141">
            <v>13630</v>
          </cell>
        </row>
        <row r="142">
          <cell r="D142" t="str">
            <v>312-02</v>
          </cell>
          <cell r="Y142">
            <v>0</v>
          </cell>
        </row>
        <row r="143">
          <cell r="D143" t="str">
            <v>312-02</v>
          </cell>
          <cell r="Y143">
            <v>12930.862000000001</v>
          </cell>
        </row>
        <row r="144">
          <cell r="D144" t="str">
            <v>312-02</v>
          </cell>
          <cell r="Y144">
            <v>13125</v>
          </cell>
        </row>
        <row r="145">
          <cell r="D145" t="str">
            <v>312-02</v>
          </cell>
          <cell r="Y145">
            <v>17500</v>
          </cell>
        </row>
        <row r="146">
          <cell r="D146" t="str">
            <v>312-02</v>
          </cell>
          <cell r="Y146">
            <v>77232.45</v>
          </cell>
        </row>
        <row r="147">
          <cell r="D147" t="str">
            <v>312-02</v>
          </cell>
          <cell r="Y147">
            <v>0</v>
          </cell>
        </row>
        <row r="149">
          <cell r="D149" t="str">
            <v>312-02</v>
          </cell>
          <cell r="Y149">
            <v>0</v>
          </cell>
        </row>
        <row r="150">
          <cell r="D150" t="str">
            <v>312-02</v>
          </cell>
          <cell r="Y150">
            <v>3400</v>
          </cell>
        </row>
        <row r="151">
          <cell r="D151" t="str">
            <v>312-02</v>
          </cell>
          <cell r="Y151">
            <v>0</v>
          </cell>
        </row>
        <row r="152">
          <cell r="D152" t="str">
            <v>312-02</v>
          </cell>
          <cell r="Y152">
            <v>0</v>
          </cell>
        </row>
        <row r="153">
          <cell r="D153" t="str">
            <v>312-02</v>
          </cell>
          <cell r="Y153">
            <v>37827.409366391184</v>
          </cell>
        </row>
        <row r="154">
          <cell r="D154" t="str">
            <v>312-02</v>
          </cell>
          <cell r="Y154">
            <v>88860</v>
          </cell>
        </row>
        <row r="155">
          <cell r="D155" t="str">
            <v>312-02</v>
          </cell>
          <cell r="Y155">
            <v>166920</v>
          </cell>
        </row>
        <row r="156">
          <cell r="D156" t="str">
            <v>312-02</v>
          </cell>
          <cell r="Y156">
            <v>0</v>
          </cell>
        </row>
        <row r="157">
          <cell r="D157" t="str">
            <v>-</v>
          </cell>
          <cell r="Y157" t="str">
            <v>-</v>
          </cell>
        </row>
        <row r="158">
          <cell r="Y158">
            <v>2929841.9346928378</v>
          </cell>
        </row>
        <row r="161">
          <cell r="D161" t="str">
            <v>-</v>
          </cell>
          <cell r="Y161" t="str">
            <v>-</v>
          </cell>
        </row>
        <row r="162">
          <cell r="D162" t="str">
            <v>314-01</v>
          </cell>
          <cell r="Y162">
            <v>128750</v>
          </cell>
        </row>
        <row r="164">
          <cell r="D164" t="str">
            <v>314-01</v>
          </cell>
          <cell r="Y164">
            <v>0</v>
          </cell>
        </row>
        <row r="165">
          <cell r="D165" t="str">
            <v>314-01</v>
          </cell>
          <cell r="Y165">
            <v>0</v>
          </cell>
        </row>
        <row r="166">
          <cell r="D166" t="str">
            <v>314-01</v>
          </cell>
          <cell r="Y166">
            <v>141525</v>
          </cell>
        </row>
        <row r="167">
          <cell r="D167" t="str">
            <v>314-01</v>
          </cell>
          <cell r="Y167">
            <v>91800</v>
          </cell>
        </row>
        <row r="168">
          <cell r="D168" t="str">
            <v>314-01</v>
          </cell>
          <cell r="Y168">
            <v>8282325</v>
          </cell>
        </row>
        <row r="169">
          <cell r="D169" t="str">
            <v>314-01</v>
          </cell>
        </row>
        <row r="170">
          <cell r="D170" t="str">
            <v>314-01</v>
          </cell>
        </row>
        <row r="171">
          <cell r="D171" t="str">
            <v>314-01</v>
          </cell>
          <cell r="Y171" t="str">
            <v>These U/R's are</v>
          </cell>
        </row>
        <row r="172">
          <cell r="D172" t="str">
            <v>314-01</v>
          </cell>
          <cell r="Y172" t="str">
            <v>to be used in</v>
          </cell>
        </row>
        <row r="173">
          <cell r="D173" t="str">
            <v>314-01</v>
          </cell>
          <cell r="Y173" t="str">
            <v>the SOV for site</v>
          </cell>
        </row>
        <row r="174">
          <cell r="D174" t="str">
            <v>314-01</v>
          </cell>
          <cell r="Y174" t="str">
            <v>specific foundation</v>
          </cell>
        </row>
        <row r="175">
          <cell r="D175" t="str">
            <v>314-01</v>
          </cell>
          <cell r="Y175" t="str">
            <v>adjustments</v>
          </cell>
        </row>
        <row r="176">
          <cell r="D176" t="str">
            <v>314-01</v>
          </cell>
        </row>
        <row r="178">
          <cell r="D178" t="str">
            <v>314-01</v>
          </cell>
          <cell r="Y178">
            <v>50550</v>
          </cell>
        </row>
        <row r="179">
          <cell r="D179" t="str">
            <v>314-01</v>
          </cell>
          <cell r="Y179">
            <v>60225</v>
          </cell>
        </row>
        <row r="180">
          <cell r="D180" t="str">
            <v>314-01</v>
          </cell>
          <cell r="Y180">
            <v>0</v>
          </cell>
        </row>
        <row r="181">
          <cell r="D181" t="str">
            <v>314-01</v>
          </cell>
          <cell r="Y181">
            <v>0</v>
          </cell>
        </row>
        <row r="182">
          <cell r="D182" t="str">
            <v>314-01</v>
          </cell>
          <cell r="Y182">
            <v>0</v>
          </cell>
        </row>
        <row r="184">
          <cell r="D184" t="str">
            <v>314-01</v>
          </cell>
          <cell r="Y184">
            <v>0</v>
          </cell>
        </row>
        <row r="185">
          <cell r="D185" t="str">
            <v>314-01</v>
          </cell>
          <cell r="Y185">
            <v>0</v>
          </cell>
        </row>
        <row r="186">
          <cell r="D186" t="str">
            <v>314-01</v>
          </cell>
          <cell r="Y186">
            <v>0</v>
          </cell>
        </row>
        <row r="188">
          <cell r="D188" t="str">
            <v>314-01</v>
          </cell>
          <cell r="Y188">
            <v>0</v>
          </cell>
        </row>
        <row r="189">
          <cell r="D189" t="str">
            <v>314-01</v>
          </cell>
          <cell r="Y189">
            <v>44175</v>
          </cell>
        </row>
        <row r="190">
          <cell r="D190" t="str">
            <v>314-01</v>
          </cell>
          <cell r="Y190">
            <v>0</v>
          </cell>
        </row>
        <row r="191">
          <cell r="D191" t="str">
            <v>314-01</v>
          </cell>
          <cell r="Y191">
            <v>393750</v>
          </cell>
        </row>
        <row r="192">
          <cell r="D192" t="str">
            <v>314-01</v>
          </cell>
          <cell r="Y192">
            <v>28968.75</v>
          </cell>
        </row>
        <row r="193">
          <cell r="D193" t="str">
            <v>314-01</v>
          </cell>
          <cell r="Y193">
            <v>0</v>
          </cell>
        </row>
        <row r="194">
          <cell r="D194" t="str">
            <v>314-01</v>
          </cell>
          <cell r="Y194">
            <v>0</v>
          </cell>
        </row>
        <row r="195">
          <cell r="D195" t="str">
            <v>314-01</v>
          </cell>
          <cell r="Y195">
            <v>35700</v>
          </cell>
        </row>
        <row r="196">
          <cell r="D196" t="str">
            <v>314-01</v>
          </cell>
          <cell r="Y196">
            <v>40000</v>
          </cell>
        </row>
        <row r="198">
          <cell r="D198" t="str">
            <v>314-01</v>
          </cell>
          <cell r="Y198">
            <v>0</v>
          </cell>
        </row>
        <row r="199">
          <cell r="D199" t="str">
            <v>314-01</v>
          </cell>
          <cell r="Y199">
            <v>0</v>
          </cell>
        </row>
        <row r="200">
          <cell r="D200" t="str">
            <v>314-01</v>
          </cell>
          <cell r="Y200">
            <v>0</v>
          </cell>
        </row>
        <row r="201">
          <cell r="D201" t="str">
            <v>314-01</v>
          </cell>
          <cell r="Y201">
            <v>0</v>
          </cell>
        </row>
        <row r="202">
          <cell r="D202" t="str">
            <v>314-01</v>
          </cell>
          <cell r="Y202">
            <v>0</v>
          </cell>
        </row>
        <row r="204">
          <cell r="D204" t="str">
            <v>314-01</v>
          </cell>
          <cell r="Y204">
            <v>40232</v>
          </cell>
        </row>
        <row r="205">
          <cell r="D205" t="str">
            <v>314-01</v>
          </cell>
          <cell r="Y205">
            <v>13184</v>
          </cell>
        </row>
        <row r="207">
          <cell r="D207" t="str">
            <v>314-01</v>
          </cell>
          <cell r="Y207">
            <v>0</v>
          </cell>
        </row>
        <row r="208">
          <cell r="D208" t="str">
            <v>314-01</v>
          </cell>
          <cell r="Y208">
            <v>0</v>
          </cell>
        </row>
        <row r="209">
          <cell r="D209" t="str">
            <v>-</v>
          </cell>
          <cell r="Y209" t="str">
            <v>-</v>
          </cell>
        </row>
        <row r="210">
          <cell r="Y210">
            <v>9351184.75</v>
          </cell>
        </row>
        <row r="214">
          <cell r="D214" t="str">
            <v>-</v>
          </cell>
          <cell r="Y214" t="str">
            <v>-</v>
          </cell>
        </row>
        <row r="215">
          <cell r="D215" t="str">
            <v>314-01</v>
          </cell>
          <cell r="Y215">
            <v>0</v>
          </cell>
        </row>
        <row r="217">
          <cell r="D217" t="str">
            <v>314-01</v>
          </cell>
          <cell r="Y217">
            <v>0</v>
          </cell>
        </row>
        <row r="218">
          <cell r="D218" t="str">
            <v>314-01</v>
          </cell>
          <cell r="Y218">
            <v>0</v>
          </cell>
        </row>
        <row r="219">
          <cell r="D219" t="str">
            <v>314-01</v>
          </cell>
          <cell r="Y219">
            <v>0</v>
          </cell>
        </row>
        <row r="220">
          <cell r="D220" t="str">
            <v>314-01</v>
          </cell>
          <cell r="Y220">
            <v>0</v>
          </cell>
        </row>
        <row r="221">
          <cell r="D221" t="str">
            <v>314-01</v>
          </cell>
          <cell r="Y221">
            <v>0</v>
          </cell>
        </row>
        <row r="222">
          <cell r="D222" t="str">
            <v>314-01</v>
          </cell>
        </row>
        <row r="223">
          <cell r="D223" t="str">
            <v>314-01</v>
          </cell>
        </row>
        <row r="224">
          <cell r="D224" t="str">
            <v>314-01</v>
          </cell>
          <cell r="Y224" t="str">
            <v>These U/R's are</v>
          </cell>
        </row>
        <row r="225">
          <cell r="D225" t="str">
            <v>314-01</v>
          </cell>
          <cell r="Y225" t="str">
            <v>to be used in</v>
          </cell>
        </row>
        <row r="226">
          <cell r="D226" t="str">
            <v>314-01</v>
          </cell>
          <cell r="Y226" t="str">
            <v>the SOV for site</v>
          </cell>
        </row>
        <row r="227">
          <cell r="D227" t="str">
            <v>314-01</v>
          </cell>
          <cell r="Y227" t="str">
            <v>specific foundation</v>
          </cell>
        </row>
        <row r="228">
          <cell r="D228" t="str">
            <v>314-01</v>
          </cell>
          <cell r="Y228" t="str">
            <v>adjustments</v>
          </cell>
        </row>
        <row r="229">
          <cell r="D229" t="str">
            <v>314-01</v>
          </cell>
        </row>
        <row r="231">
          <cell r="D231" t="str">
            <v>314-01</v>
          </cell>
          <cell r="Y231">
            <v>0</v>
          </cell>
        </row>
        <row r="232">
          <cell r="D232" t="str">
            <v>314-01</v>
          </cell>
          <cell r="Y232">
            <v>0</v>
          </cell>
        </row>
        <row r="233">
          <cell r="D233" t="str">
            <v>314-01</v>
          </cell>
          <cell r="Y233">
            <v>0</v>
          </cell>
        </row>
        <row r="234">
          <cell r="D234" t="str">
            <v>314-01</v>
          </cell>
          <cell r="Y234">
            <v>0</v>
          </cell>
        </row>
        <row r="235">
          <cell r="D235" t="str">
            <v>314-01</v>
          </cell>
          <cell r="Y235">
            <v>0</v>
          </cell>
        </row>
        <row r="237">
          <cell r="D237" t="str">
            <v>314-01</v>
          </cell>
          <cell r="Y237">
            <v>0</v>
          </cell>
        </row>
        <row r="238">
          <cell r="D238" t="str">
            <v>314-01</v>
          </cell>
          <cell r="Y238">
            <v>0</v>
          </cell>
        </row>
        <row r="240">
          <cell r="D240" t="str">
            <v>314-01</v>
          </cell>
          <cell r="Y240">
            <v>0</v>
          </cell>
        </row>
        <row r="241">
          <cell r="D241" t="str">
            <v>314-01</v>
          </cell>
          <cell r="Y241">
            <v>0</v>
          </cell>
        </row>
        <row r="242">
          <cell r="D242" t="str">
            <v>314-01</v>
          </cell>
          <cell r="Y242">
            <v>0</v>
          </cell>
        </row>
        <row r="243">
          <cell r="D243" t="str">
            <v>314-01</v>
          </cell>
          <cell r="Y243">
            <v>0</v>
          </cell>
        </row>
        <row r="244">
          <cell r="D244" t="str">
            <v>314-01</v>
          </cell>
          <cell r="Y244">
            <v>0</v>
          </cell>
        </row>
        <row r="245">
          <cell r="D245" t="str">
            <v>314-01</v>
          </cell>
          <cell r="Y245">
            <v>0</v>
          </cell>
        </row>
        <row r="246">
          <cell r="D246" t="str">
            <v>314-01</v>
          </cell>
          <cell r="Y246">
            <v>0</v>
          </cell>
        </row>
        <row r="247">
          <cell r="D247" t="str">
            <v>314-01</v>
          </cell>
          <cell r="Y247">
            <v>0</v>
          </cell>
        </row>
        <row r="249">
          <cell r="D249" t="str">
            <v>314-01</v>
          </cell>
          <cell r="Y249">
            <v>0</v>
          </cell>
        </row>
        <row r="250">
          <cell r="D250" t="str">
            <v>314-01</v>
          </cell>
          <cell r="Y250">
            <v>0</v>
          </cell>
        </row>
        <row r="251">
          <cell r="D251" t="str">
            <v>314-01</v>
          </cell>
          <cell r="Y251">
            <v>0</v>
          </cell>
        </row>
        <row r="252">
          <cell r="D252" t="str">
            <v>314-01</v>
          </cell>
          <cell r="Y252">
            <v>0</v>
          </cell>
        </row>
        <row r="253">
          <cell r="D253" t="str">
            <v>314-01</v>
          </cell>
          <cell r="Y253">
            <v>0</v>
          </cell>
        </row>
        <row r="255">
          <cell r="D255" t="str">
            <v>314-01</v>
          </cell>
          <cell r="Y255">
            <v>0</v>
          </cell>
        </row>
        <row r="256">
          <cell r="D256" t="str">
            <v>314-01</v>
          </cell>
          <cell r="Y256">
            <v>0</v>
          </cell>
        </row>
        <row r="257">
          <cell r="D257" t="str">
            <v>314-01</v>
          </cell>
          <cell r="Y257">
            <v>0</v>
          </cell>
        </row>
        <row r="258">
          <cell r="D258" t="str">
            <v>314-01</v>
          </cell>
          <cell r="Y258">
            <v>0</v>
          </cell>
        </row>
        <row r="260">
          <cell r="D260" t="str">
            <v>314-01</v>
          </cell>
          <cell r="Y260">
            <v>0</v>
          </cell>
        </row>
        <row r="261">
          <cell r="D261" t="str">
            <v>-</v>
          </cell>
          <cell r="Y261" t="str">
            <v>-</v>
          </cell>
        </row>
        <row r="262">
          <cell r="Y262">
            <v>0</v>
          </cell>
        </row>
        <row r="265">
          <cell r="D265" t="str">
            <v>-</v>
          </cell>
          <cell r="Y265" t="str">
            <v>-</v>
          </cell>
        </row>
        <row r="267">
          <cell r="D267" t="str">
            <v>526-01</v>
          </cell>
          <cell r="Y267">
            <v>1954158.0000000002</v>
          </cell>
        </row>
        <row r="268">
          <cell r="D268" t="str">
            <v>526-01</v>
          </cell>
          <cell r="Y268">
            <v>26055.440000000002</v>
          </cell>
        </row>
        <row r="269">
          <cell r="D269" t="str">
            <v>526-09</v>
          </cell>
          <cell r="Y269">
            <v>99618.749999999985</v>
          </cell>
        </row>
        <row r="271">
          <cell r="D271" t="str">
            <v>526-02</v>
          </cell>
          <cell r="Y271">
            <v>262500</v>
          </cell>
        </row>
        <row r="272">
          <cell r="D272" t="str">
            <v>526-03</v>
          </cell>
          <cell r="Y272">
            <v>150000</v>
          </cell>
        </row>
        <row r="274">
          <cell r="D274" t="str">
            <v>526-04</v>
          </cell>
          <cell r="Y274">
            <v>12100</v>
          </cell>
        </row>
        <row r="276">
          <cell r="D276" t="str">
            <v>526-02</v>
          </cell>
          <cell r="Y276">
            <v>33000</v>
          </cell>
        </row>
        <row r="278">
          <cell r="D278" t="str">
            <v>526-05</v>
          </cell>
          <cell r="Y278">
            <v>1169141.4095999999</v>
          </cell>
        </row>
        <row r="279">
          <cell r="D279" t="str">
            <v>526-05</v>
          </cell>
          <cell r="Y279">
            <v>0</v>
          </cell>
        </row>
        <row r="280">
          <cell r="D280" t="str">
            <v>526-06</v>
          </cell>
          <cell r="Y280">
            <v>795071.68200000015</v>
          </cell>
        </row>
        <row r="282">
          <cell r="D282" t="str">
            <v>526-10</v>
          </cell>
          <cell r="Y282">
            <v>169925.45130000002</v>
          </cell>
        </row>
        <row r="283">
          <cell r="D283" t="str">
            <v>526-12</v>
          </cell>
          <cell r="Y283">
            <v>56250</v>
          </cell>
        </row>
        <row r="285">
          <cell r="D285" t="str">
            <v>526-08</v>
          </cell>
          <cell r="Y285">
            <v>0</v>
          </cell>
        </row>
        <row r="288">
          <cell r="D288" t="str">
            <v>526-11</v>
          </cell>
          <cell r="Y288">
            <v>0</v>
          </cell>
        </row>
        <row r="290">
          <cell r="D290" t="str">
            <v>528-01</v>
          </cell>
          <cell r="Y290">
            <v>125995.60272485923</v>
          </cell>
        </row>
        <row r="291">
          <cell r="D291" t="str">
            <v>528-01</v>
          </cell>
          <cell r="Y291">
            <v>0</v>
          </cell>
        </row>
        <row r="292">
          <cell r="D292" t="str">
            <v>528-01</v>
          </cell>
          <cell r="Y292">
            <v>30013.616750000001</v>
          </cell>
        </row>
        <row r="294">
          <cell r="D294" t="str">
            <v>526-11</v>
          </cell>
          <cell r="Y294">
            <v>128195.33000000002</v>
          </cell>
        </row>
        <row r="295">
          <cell r="D295" t="str">
            <v>526-11</v>
          </cell>
          <cell r="Y295">
            <v>59738.992500000015</v>
          </cell>
        </row>
        <row r="296">
          <cell r="D296" t="str">
            <v>561-05</v>
          </cell>
          <cell r="Y296">
            <v>0</v>
          </cell>
        </row>
        <row r="297">
          <cell r="D297" t="str">
            <v>561-07</v>
          </cell>
          <cell r="Y297">
            <v>420103.58990625001</v>
          </cell>
        </row>
        <row r="298">
          <cell r="D298" t="str">
            <v>561-05</v>
          </cell>
          <cell r="Y298">
            <v>35749.07404</v>
          </cell>
        </row>
        <row r="299">
          <cell r="D299" t="str">
            <v>528-01</v>
          </cell>
          <cell r="Y299">
            <v>14132.25518</v>
          </cell>
        </row>
        <row r="300">
          <cell r="D300" t="str">
            <v>528-01</v>
          </cell>
          <cell r="Y300">
            <v>51617.526729999998</v>
          </cell>
        </row>
        <row r="301">
          <cell r="D301" t="str">
            <v>-</v>
          </cell>
          <cell r="Y301" t="str">
            <v>-</v>
          </cell>
        </row>
        <row r="302">
          <cell r="Y302">
            <v>5593366.7207311103</v>
          </cell>
        </row>
        <row r="305">
          <cell r="D305" t="str">
            <v>-</v>
          </cell>
          <cell r="Y305" t="str">
            <v>-</v>
          </cell>
        </row>
        <row r="306">
          <cell r="D306" t="str">
            <v>327-01</v>
          </cell>
          <cell r="Y306">
            <v>100093.75</v>
          </cell>
        </row>
        <row r="308">
          <cell r="D308" t="str">
            <v>327-01</v>
          </cell>
          <cell r="Y308">
            <v>25000</v>
          </cell>
        </row>
        <row r="309">
          <cell r="D309" t="str">
            <v>327-01</v>
          </cell>
          <cell r="Y309">
            <v>38335.96</v>
          </cell>
        </row>
        <row r="310">
          <cell r="D310" t="str">
            <v>327-01</v>
          </cell>
          <cell r="Y310">
            <v>0</v>
          </cell>
        </row>
        <row r="311">
          <cell r="D311" t="str">
            <v>327-01</v>
          </cell>
          <cell r="Y311">
            <v>17164.187000000002</v>
          </cell>
        </row>
        <row r="312">
          <cell r="D312" t="str">
            <v>327-01</v>
          </cell>
          <cell r="Y312">
            <v>38514</v>
          </cell>
        </row>
        <row r="314">
          <cell r="D314" t="str">
            <v>327-01</v>
          </cell>
          <cell r="Y314">
            <v>304500</v>
          </cell>
        </row>
        <row r="315">
          <cell r="D315" t="str">
            <v>327-01</v>
          </cell>
          <cell r="Y315">
            <v>93750</v>
          </cell>
        </row>
        <row r="316">
          <cell r="D316" t="str">
            <v>327-01</v>
          </cell>
          <cell r="Y316">
            <v>336075</v>
          </cell>
        </row>
        <row r="317">
          <cell r="D317" t="str">
            <v>327-01</v>
          </cell>
          <cell r="Y317">
            <v>1005</v>
          </cell>
        </row>
        <row r="318">
          <cell r="D318" t="str">
            <v>327-01</v>
          </cell>
          <cell r="Y318">
            <v>0</v>
          </cell>
        </row>
        <row r="320">
          <cell r="D320" t="str">
            <v>327-01</v>
          </cell>
          <cell r="Y320">
            <v>127281</v>
          </cell>
        </row>
        <row r="322">
          <cell r="D322" t="str">
            <v>327-01</v>
          </cell>
          <cell r="Y322">
            <v>0</v>
          </cell>
        </row>
        <row r="323">
          <cell r="D323" t="str">
            <v>327-01</v>
          </cell>
          <cell r="Y323">
            <v>29248</v>
          </cell>
        </row>
        <row r="325">
          <cell r="D325" t="str">
            <v>327-01</v>
          </cell>
          <cell r="Y325">
            <v>86275</v>
          </cell>
        </row>
        <row r="326">
          <cell r="D326" t="str">
            <v>327-01</v>
          </cell>
          <cell r="Y326">
            <v>0</v>
          </cell>
        </row>
        <row r="327">
          <cell r="D327" t="str">
            <v>327-01</v>
          </cell>
          <cell r="Y327">
            <v>0</v>
          </cell>
        </row>
        <row r="328">
          <cell r="D328" t="str">
            <v>327-01</v>
          </cell>
          <cell r="Y328">
            <v>0</v>
          </cell>
        </row>
        <row r="329">
          <cell r="D329" t="str">
            <v>327-01</v>
          </cell>
          <cell r="Y329">
            <v>0</v>
          </cell>
        </row>
        <row r="330">
          <cell r="D330" t="str">
            <v>327-01</v>
          </cell>
          <cell r="Y330">
            <v>0</v>
          </cell>
        </row>
        <row r="331">
          <cell r="D331" t="str">
            <v>327-01</v>
          </cell>
          <cell r="Y331">
            <v>0</v>
          </cell>
        </row>
        <row r="333">
          <cell r="D333" t="str">
            <v>327-01</v>
          </cell>
          <cell r="Y333">
            <v>348285</v>
          </cell>
        </row>
        <row r="334">
          <cell r="D334" t="str">
            <v>327-01</v>
          </cell>
          <cell r="Y334">
            <v>3257762.6926000002</v>
          </cell>
        </row>
        <row r="335">
          <cell r="D335" t="str">
            <v>327-01</v>
          </cell>
          <cell r="Y335">
            <v>0</v>
          </cell>
        </row>
        <row r="336">
          <cell r="D336" t="str">
            <v>327-01</v>
          </cell>
          <cell r="Y336">
            <v>0</v>
          </cell>
        </row>
        <row r="337">
          <cell r="D337" t="str">
            <v>327-01</v>
          </cell>
        </row>
        <row r="338">
          <cell r="D338" t="str">
            <v>327-01</v>
          </cell>
        </row>
        <row r="339">
          <cell r="D339" t="str">
            <v>327-01</v>
          </cell>
          <cell r="Y339">
            <v>0</v>
          </cell>
        </row>
        <row r="340">
          <cell r="D340" t="str">
            <v>327-01</v>
          </cell>
          <cell r="Y340">
            <v>0</v>
          </cell>
        </row>
        <row r="341">
          <cell r="D341" t="str">
            <v>327-01</v>
          </cell>
          <cell r="Y341">
            <v>0</v>
          </cell>
        </row>
        <row r="342">
          <cell r="D342" t="str">
            <v>327-01</v>
          </cell>
          <cell r="Y342">
            <v>0</v>
          </cell>
        </row>
        <row r="343">
          <cell r="D343" t="str">
            <v>327-01</v>
          </cell>
        </row>
        <row r="344">
          <cell r="D344" t="str">
            <v>327-01</v>
          </cell>
        </row>
        <row r="345">
          <cell r="D345" t="str">
            <v>327-01</v>
          </cell>
        </row>
        <row r="346">
          <cell r="D346" t="str">
            <v>327-01</v>
          </cell>
        </row>
        <row r="347">
          <cell r="D347" t="str">
            <v>327-01</v>
          </cell>
        </row>
        <row r="349">
          <cell r="D349" t="str">
            <v>327-01</v>
          </cell>
          <cell r="Y349">
            <v>116383.55473305554</v>
          </cell>
        </row>
        <row r="350">
          <cell r="D350" t="str">
            <v>327-01</v>
          </cell>
          <cell r="Y350">
            <v>86636.745414000019</v>
          </cell>
        </row>
        <row r="352">
          <cell r="D352" t="str">
            <v>327-01</v>
          </cell>
          <cell r="Y352">
            <v>0</v>
          </cell>
        </row>
        <row r="353">
          <cell r="D353" t="str">
            <v>327-01</v>
          </cell>
          <cell r="Y353">
            <v>21315</v>
          </cell>
        </row>
        <row r="355">
          <cell r="D355" t="str">
            <v>327-01</v>
          </cell>
          <cell r="Y355">
            <v>18880.6057</v>
          </cell>
        </row>
        <row r="356">
          <cell r="D356" t="str">
            <v>327-01</v>
          </cell>
          <cell r="Y356">
            <v>76527</v>
          </cell>
        </row>
        <row r="357">
          <cell r="D357" t="str">
            <v>327-01</v>
          </cell>
          <cell r="Y357">
            <v>88452</v>
          </cell>
        </row>
        <row r="358">
          <cell r="D358" t="str">
            <v>327-01</v>
          </cell>
          <cell r="Y358">
            <v>52650</v>
          </cell>
        </row>
        <row r="360">
          <cell r="D360" t="str">
            <v>327-01</v>
          </cell>
          <cell r="Y360">
            <v>31027.040000000001</v>
          </cell>
        </row>
        <row r="361">
          <cell r="D361" t="str">
            <v>327-01</v>
          </cell>
          <cell r="Y361">
            <v>50104.869999999995</v>
          </cell>
        </row>
        <row r="363">
          <cell r="D363" t="str">
            <v>327-01</v>
          </cell>
          <cell r="Y363">
            <v>0</v>
          </cell>
        </row>
        <row r="366">
          <cell r="D366" t="str">
            <v>327-01</v>
          </cell>
          <cell r="Y366">
            <v>0</v>
          </cell>
        </row>
        <row r="368">
          <cell r="D368" t="str">
            <v>327-01</v>
          </cell>
          <cell r="Y368">
            <v>300802.37717499997</v>
          </cell>
        </row>
        <row r="369">
          <cell r="D369" t="str">
            <v>327-01</v>
          </cell>
          <cell r="Y369">
            <v>160213.24000000002</v>
          </cell>
        </row>
        <row r="370">
          <cell r="D370" t="str">
            <v>327-01</v>
          </cell>
          <cell r="Y370">
            <v>9769.1</v>
          </cell>
        </row>
        <row r="371">
          <cell r="D371" t="str">
            <v>327-01</v>
          </cell>
          <cell r="Y371">
            <v>0</v>
          </cell>
        </row>
        <row r="372">
          <cell r="D372" t="str">
            <v>327-01</v>
          </cell>
          <cell r="Y372">
            <v>0</v>
          </cell>
        </row>
        <row r="373">
          <cell r="D373" t="str">
            <v>327-01</v>
          </cell>
          <cell r="Y373">
            <v>0</v>
          </cell>
        </row>
        <row r="374">
          <cell r="D374" t="str">
            <v>327-01</v>
          </cell>
          <cell r="Y374">
            <v>0</v>
          </cell>
        </row>
        <row r="375">
          <cell r="D375" t="str">
            <v>327-01</v>
          </cell>
          <cell r="Y375">
            <v>0</v>
          </cell>
        </row>
        <row r="376">
          <cell r="D376" t="str">
            <v>327-01</v>
          </cell>
          <cell r="Y376">
            <v>0</v>
          </cell>
        </row>
        <row r="377">
          <cell r="D377" t="str">
            <v>327-01</v>
          </cell>
          <cell r="Y377">
            <v>0</v>
          </cell>
        </row>
        <row r="378">
          <cell r="D378" t="str">
            <v>327-01</v>
          </cell>
          <cell r="Y378">
            <v>0</v>
          </cell>
        </row>
        <row r="379">
          <cell r="D379" t="str">
            <v>327-01</v>
          </cell>
          <cell r="Y379">
            <v>0</v>
          </cell>
        </row>
        <row r="380">
          <cell r="D380" t="str">
            <v>327-01</v>
          </cell>
          <cell r="Y380">
            <v>0</v>
          </cell>
        </row>
        <row r="382">
          <cell r="D382" t="str">
            <v>327-01</v>
          </cell>
          <cell r="Y382">
            <v>838980.51300000004</v>
          </cell>
        </row>
        <row r="383">
          <cell r="D383" t="str">
            <v>327-01</v>
          </cell>
          <cell r="Y383">
            <v>0</v>
          </cell>
        </row>
        <row r="384">
          <cell r="D384" t="str">
            <v>327-01</v>
          </cell>
          <cell r="Y384">
            <v>0</v>
          </cell>
        </row>
        <row r="385">
          <cell r="D385" t="str">
            <v>327-01</v>
          </cell>
          <cell r="Y385">
            <v>0</v>
          </cell>
        </row>
        <row r="386">
          <cell r="D386" t="str">
            <v>-</v>
          </cell>
          <cell r="Y386" t="str">
            <v>-</v>
          </cell>
        </row>
        <row r="387">
          <cell r="Y387">
            <v>6655031.6356220562</v>
          </cell>
        </row>
        <row r="390">
          <cell r="D390" t="str">
            <v>-</v>
          </cell>
          <cell r="Y390" t="str">
            <v>-</v>
          </cell>
        </row>
        <row r="394">
          <cell r="D394" t="str">
            <v>541-01</v>
          </cell>
          <cell r="Y394">
            <v>1011000</v>
          </cell>
        </row>
        <row r="395">
          <cell r="D395" t="str">
            <v>541-01</v>
          </cell>
          <cell r="Y395">
            <v>140000</v>
          </cell>
        </row>
        <row r="396">
          <cell r="D396" t="str">
            <v>541-01</v>
          </cell>
          <cell r="Y396">
            <v>40000</v>
          </cell>
        </row>
        <row r="398">
          <cell r="D398" t="str">
            <v>526-01</v>
          </cell>
          <cell r="Y398">
            <v>123876.40000000001</v>
          </cell>
        </row>
        <row r="399">
          <cell r="D399" t="str">
            <v>526-02</v>
          </cell>
          <cell r="Y399">
            <v>17500</v>
          </cell>
        </row>
        <row r="400">
          <cell r="D400" t="str">
            <v>526-03</v>
          </cell>
          <cell r="Y400">
            <v>10000</v>
          </cell>
        </row>
        <row r="402">
          <cell r="D402" t="str">
            <v>541-02</v>
          </cell>
          <cell r="Y402">
            <v>156200</v>
          </cell>
        </row>
        <row r="403">
          <cell r="D403" t="str">
            <v>541-04</v>
          </cell>
          <cell r="Y403">
            <v>14426</v>
          </cell>
        </row>
        <row r="404">
          <cell r="D404" t="str">
            <v>541-04</v>
          </cell>
          <cell r="Y404">
            <v>10683</v>
          </cell>
        </row>
        <row r="405">
          <cell r="D405" t="str">
            <v>541-04</v>
          </cell>
          <cell r="Y405">
            <v>7840</v>
          </cell>
        </row>
        <row r="406">
          <cell r="D406" t="str">
            <v>541-04</v>
          </cell>
          <cell r="Y406">
            <v>0</v>
          </cell>
        </row>
        <row r="407">
          <cell r="D407" t="str">
            <v>541-04</v>
          </cell>
          <cell r="Y407">
            <v>25000</v>
          </cell>
        </row>
        <row r="408">
          <cell r="D408" t="str">
            <v>541-06</v>
          </cell>
          <cell r="Y408">
            <v>19140</v>
          </cell>
        </row>
        <row r="409">
          <cell r="D409" t="str">
            <v>541-06</v>
          </cell>
          <cell r="Y409">
            <v>0</v>
          </cell>
        </row>
        <row r="410">
          <cell r="D410" t="str">
            <v>541-06</v>
          </cell>
          <cell r="Y410">
            <v>27255</v>
          </cell>
        </row>
        <row r="411">
          <cell r="D411" t="str">
            <v>541-06</v>
          </cell>
          <cell r="Y411">
            <v>14985</v>
          </cell>
        </row>
        <row r="412">
          <cell r="D412" t="str">
            <v>541-06</v>
          </cell>
          <cell r="Y412">
            <v>75000</v>
          </cell>
        </row>
        <row r="413">
          <cell r="D413" t="str">
            <v>541-06</v>
          </cell>
          <cell r="Y413">
            <v>18000</v>
          </cell>
        </row>
        <row r="414">
          <cell r="D414" t="str">
            <v>541-08</v>
          </cell>
          <cell r="Y414">
            <v>150000</v>
          </cell>
        </row>
        <row r="415">
          <cell r="D415" t="str">
            <v>541-08</v>
          </cell>
          <cell r="Y415">
            <v>150000</v>
          </cell>
        </row>
        <row r="416">
          <cell r="D416" t="str">
            <v>541-09</v>
          </cell>
          <cell r="Y416">
            <v>1300000</v>
          </cell>
        </row>
        <row r="417">
          <cell r="D417" t="str">
            <v>541-05</v>
          </cell>
          <cell r="Y417">
            <v>0</v>
          </cell>
        </row>
        <row r="419">
          <cell r="D419" t="str">
            <v>541-03</v>
          </cell>
          <cell r="Y419">
            <v>290000</v>
          </cell>
        </row>
        <row r="420">
          <cell r="D420" t="str">
            <v>541-03</v>
          </cell>
          <cell r="Y420">
            <v>208000</v>
          </cell>
        </row>
        <row r="421">
          <cell r="D421" t="str">
            <v>541-03</v>
          </cell>
          <cell r="Y421">
            <v>56000</v>
          </cell>
        </row>
        <row r="422">
          <cell r="D422" t="str">
            <v>541-03</v>
          </cell>
          <cell r="Y422">
            <v>0</v>
          </cell>
        </row>
        <row r="423">
          <cell r="D423" t="str">
            <v>541-03</v>
          </cell>
          <cell r="Y423">
            <v>0</v>
          </cell>
        </row>
        <row r="425">
          <cell r="D425" t="str">
            <v>541-03</v>
          </cell>
          <cell r="Y425">
            <v>0</v>
          </cell>
        </row>
        <row r="426">
          <cell r="D426" t="str">
            <v>502-05</v>
          </cell>
          <cell r="Y426">
            <v>70000</v>
          </cell>
        </row>
        <row r="427">
          <cell r="D427" t="str">
            <v>502-05</v>
          </cell>
          <cell r="Y427">
            <v>50000</v>
          </cell>
        </row>
        <row r="428">
          <cell r="D428" t="str">
            <v>-</v>
          </cell>
          <cell r="Y428" t="str">
            <v>-</v>
          </cell>
        </row>
        <row r="429">
          <cell r="Y429">
            <v>3984905.4</v>
          </cell>
        </row>
        <row r="432">
          <cell r="D432" t="str">
            <v>-</v>
          </cell>
          <cell r="Y432" t="str">
            <v>-</v>
          </cell>
        </row>
        <row r="433">
          <cell r="D433" t="str">
            <v>542-01</v>
          </cell>
          <cell r="Y433">
            <v>114490</v>
          </cell>
        </row>
        <row r="435">
          <cell r="D435" t="str">
            <v>542-01</v>
          </cell>
          <cell r="Y435">
            <v>0</v>
          </cell>
        </row>
        <row r="436">
          <cell r="D436" t="str">
            <v>542-01</v>
          </cell>
          <cell r="Y436">
            <v>0</v>
          </cell>
        </row>
        <row r="437">
          <cell r="D437" t="str">
            <v>542-01</v>
          </cell>
          <cell r="Y437">
            <v>75221</v>
          </cell>
        </row>
        <row r="438">
          <cell r="D438" t="str">
            <v>542-01</v>
          </cell>
          <cell r="Y438">
            <v>455000</v>
          </cell>
        </row>
        <row r="439">
          <cell r="D439" t="str">
            <v>542-01</v>
          </cell>
          <cell r="Y439">
            <v>67410</v>
          </cell>
        </row>
        <row r="440">
          <cell r="D440" t="str">
            <v>542-01</v>
          </cell>
          <cell r="Y440">
            <v>37600</v>
          </cell>
        </row>
        <row r="441">
          <cell r="D441" t="str">
            <v>542-01</v>
          </cell>
          <cell r="Y441">
            <v>66203.703703703708</v>
          </cell>
        </row>
        <row r="442">
          <cell r="D442" t="str">
            <v>542-01</v>
          </cell>
          <cell r="Y442">
            <v>7500</v>
          </cell>
        </row>
        <row r="444">
          <cell r="D444" t="str">
            <v>542-01</v>
          </cell>
          <cell r="Y444">
            <v>0</v>
          </cell>
        </row>
        <row r="445">
          <cell r="D445" t="str">
            <v>542-01</v>
          </cell>
          <cell r="Y445">
            <v>30478.95</v>
          </cell>
        </row>
        <row r="446">
          <cell r="D446" t="str">
            <v>542-01</v>
          </cell>
          <cell r="Y446">
            <v>54928.45</v>
          </cell>
        </row>
        <row r="447">
          <cell r="D447" t="str">
            <v>542-01</v>
          </cell>
          <cell r="Y447">
            <v>4500</v>
          </cell>
        </row>
        <row r="449">
          <cell r="D449" t="str">
            <v>542-01</v>
          </cell>
          <cell r="Y449">
            <v>29692.5</v>
          </cell>
        </row>
        <row r="450">
          <cell r="D450" t="str">
            <v>542-01</v>
          </cell>
          <cell r="Y450">
            <v>5875</v>
          </cell>
        </row>
        <row r="451">
          <cell r="D451" t="str">
            <v>542-01</v>
          </cell>
          <cell r="Y451">
            <v>0</v>
          </cell>
        </row>
        <row r="452">
          <cell r="D452" t="str">
            <v>542-01</v>
          </cell>
          <cell r="Y452">
            <v>0</v>
          </cell>
        </row>
        <row r="453">
          <cell r="D453" t="str">
            <v>542-01</v>
          </cell>
          <cell r="Y453">
            <v>0</v>
          </cell>
        </row>
        <row r="455">
          <cell r="D455" t="str">
            <v>542-01</v>
          </cell>
          <cell r="Y455">
            <v>18650.099999999999</v>
          </cell>
        </row>
        <row r="456">
          <cell r="D456" t="str">
            <v>542-01</v>
          </cell>
          <cell r="Y456">
            <v>7324.15</v>
          </cell>
        </row>
        <row r="457">
          <cell r="D457" t="str">
            <v>542-01</v>
          </cell>
          <cell r="Y457">
            <v>7324.15</v>
          </cell>
        </row>
        <row r="458">
          <cell r="D458" t="str">
            <v>542-01</v>
          </cell>
          <cell r="Y458">
            <v>2100</v>
          </cell>
        </row>
        <row r="459">
          <cell r="D459" t="str">
            <v>542-01</v>
          </cell>
          <cell r="Y459">
            <v>0</v>
          </cell>
        </row>
        <row r="460">
          <cell r="D460" t="str">
            <v>542-01</v>
          </cell>
          <cell r="Y460">
            <v>2450</v>
          </cell>
        </row>
        <row r="461">
          <cell r="D461" t="str">
            <v>542-01</v>
          </cell>
          <cell r="Y461">
            <v>14000</v>
          </cell>
        </row>
        <row r="462">
          <cell r="D462" t="str">
            <v>542-01</v>
          </cell>
          <cell r="Y462">
            <v>0</v>
          </cell>
        </row>
        <row r="463">
          <cell r="D463" t="str">
            <v>542-01</v>
          </cell>
          <cell r="Y463">
            <v>5925</v>
          </cell>
        </row>
        <row r="464">
          <cell r="D464" t="str">
            <v>542-01</v>
          </cell>
          <cell r="Y464">
            <v>5925</v>
          </cell>
        </row>
        <row r="465">
          <cell r="D465" t="str">
            <v>542-01</v>
          </cell>
          <cell r="Y465">
            <v>13500</v>
          </cell>
        </row>
        <row r="466">
          <cell r="D466" t="str">
            <v>542-01</v>
          </cell>
          <cell r="Y466">
            <v>8180.15</v>
          </cell>
        </row>
        <row r="467">
          <cell r="D467" t="str">
            <v>542-01</v>
          </cell>
          <cell r="Y467">
            <v>95096.25</v>
          </cell>
        </row>
        <row r="468">
          <cell r="D468" t="str">
            <v>542-01</v>
          </cell>
          <cell r="Y468">
            <v>107624.88</v>
          </cell>
        </row>
        <row r="469">
          <cell r="D469" t="str">
            <v>542-01</v>
          </cell>
          <cell r="Y469">
            <v>66607.5</v>
          </cell>
        </row>
        <row r="470">
          <cell r="D470" t="str">
            <v>542-01</v>
          </cell>
          <cell r="Y470">
            <v>0</v>
          </cell>
        </row>
        <row r="472">
          <cell r="D472" t="str">
            <v>542-01</v>
          </cell>
          <cell r="Y472">
            <v>110520.3</v>
          </cell>
        </row>
        <row r="473">
          <cell r="D473" t="str">
            <v>542-01</v>
          </cell>
          <cell r="Y473">
            <v>0</v>
          </cell>
        </row>
        <row r="474">
          <cell r="D474" t="str">
            <v>542-01</v>
          </cell>
          <cell r="Y474">
            <v>0</v>
          </cell>
        </row>
        <row r="475">
          <cell r="D475" t="str">
            <v>542-01</v>
          </cell>
          <cell r="Y475">
            <v>0</v>
          </cell>
        </row>
        <row r="476">
          <cell r="D476" t="str">
            <v>542-01</v>
          </cell>
          <cell r="Y476">
            <v>0</v>
          </cell>
        </row>
        <row r="478">
          <cell r="D478" t="str">
            <v>542-01</v>
          </cell>
          <cell r="Y478">
            <v>97263</v>
          </cell>
        </row>
        <row r="479">
          <cell r="D479" t="str">
            <v>542-01</v>
          </cell>
          <cell r="Y479">
            <v>0</v>
          </cell>
        </row>
        <row r="480">
          <cell r="D480" t="str">
            <v>542-01</v>
          </cell>
          <cell r="Y480">
            <v>0</v>
          </cell>
        </row>
        <row r="481">
          <cell r="D481" t="str">
            <v>542-01</v>
          </cell>
          <cell r="Y481">
            <v>0</v>
          </cell>
        </row>
        <row r="482">
          <cell r="D482" t="str">
            <v>-</v>
          </cell>
          <cell r="Y482" t="str">
            <v>-</v>
          </cell>
        </row>
        <row r="483">
          <cell r="Y483">
            <v>1511390.0837037035</v>
          </cell>
        </row>
        <row r="486">
          <cell r="D486" t="str">
            <v>-</v>
          </cell>
          <cell r="Y486" t="str">
            <v>-</v>
          </cell>
        </row>
        <row r="489">
          <cell r="D489" t="str">
            <v>PckLst</v>
          </cell>
          <cell r="Y489">
            <v>0</v>
          </cell>
        </row>
        <row r="491">
          <cell r="D491" t="str">
            <v>PckLst</v>
          </cell>
          <cell r="Y491">
            <v>0</v>
          </cell>
        </row>
        <row r="492">
          <cell r="D492" t="str">
            <v>PckLst</v>
          </cell>
          <cell r="Y492">
            <v>0</v>
          </cell>
        </row>
        <row r="493">
          <cell r="D493" t="str">
            <v>PckLst</v>
          </cell>
          <cell r="Y493">
            <v>0</v>
          </cell>
        </row>
        <row r="494">
          <cell r="D494" t="str">
            <v>PckLst</v>
          </cell>
          <cell r="Y494">
            <v>0</v>
          </cell>
        </row>
        <row r="495">
          <cell r="D495" t="str">
            <v>-</v>
          </cell>
          <cell r="Y495" t="str">
            <v>-</v>
          </cell>
        </row>
        <row r="496">
          <cell r="Y496">
            <v>0</v>
          </cell>
        </row>
        <row r="500">
          <cell r="D500" t="str">
            <v>-</v>
          </cell>
          <cell r="Y500" t="str">
            <v>-</v>
          </cell>
        </row>
        <row r="502">
          <cell r="D502" t="str">
            <v>Pcklst</v>
          </cell>
          <cell r="Y502">
            <v>0</v>
          </cell>
        </row>
        <row r="503">
          <cell r="D503" t="str">
            <v>Pcklst</v>
          </cell>
          <cell r="Y503">
            <v>0</v>
          </cell>
        </row>
        <row r="504">
          <cell r="D504" t="str">
            <v>Pcklst</v>
          </cell>
          <cell r="Y504">
            <v>0</v>
          </cell>
        </row>
        <row r="505">
          <cell r="D505" t="str">
            <v>-</v>
          </cell>
          <cell r="Y505" t="str">
            <v>-</v>
          </cell>
        </row>
        <row r="506">
          <cell r="Y506">
            <v>0</v>
          </cell>
        </row>
        <row r="509">
          <cell r="D509" t="str">
            <v>-</v>
          </cell>
          <cell r="Y509" t="str">
            <v>-</v>
          </cell>
        </row>
        <row r="515">
          <cell r="D515" t="str">
            <v>Pcklst</v>
          </cell>
          <cell r="Y515">
            <v>0</v>
          </cell>
        </row>
        <row r="516">
          <cell r="D516" t="str">
            <v>655-01</v>
          </cell>
          <cell r="Y516">
            <v>2402500</v>
          </cell>
        </row>
        <row r="520">
          <cell r="D520" t="str">
            <v>Pcklst</v>
          </cell>
          <cell r="Y520">
            <v>0</v>
          </cell>
        </row>
        <row r="521">
          <cell r="D521" t="str">
            <v>Pcklst</v>
          </cell>
          <cell r="Y521">
            <v>0</v>
          </cell>
        </row>
        <row r="522">
          <cell r="D522" t="str">
            <v>Pcklst</v>
          </cell>
          <cell r="Y522">
            <v>0</v>
          </cell>
        </row>
        <row r="523">
          <cell r="D523" t="str">
            <v>Pcklst</v>
          </cell>
          <cell r="Y523">
            <v>0</v>
          </cell>
        </row>
        <row r="524">
          <cell r="D524" t="str">
            <v>Pcklst</v>
          </cell>
          <cell r="Y524">
            <v>0</v>
          </cell>
        </row>
        <row r="525">
          <cell r="D525" t="str">
            <v>Pcklst</v>
          </cell>
          <cell r="Y525">
            <v>0</v>
          </cell>
        </row>
        <row r="526">
          <cell r="D526" t="str">
            <v>Pcklst</v>
          </cell>
          <cell r="Y526">
            <v>0</v>
          </cell>
        </row>
        <row r="528">
          <cell r="D528" t="str">
            <v>Pcklst</v>
          </cell>
          <cell r="Y528">
            <v>0</v>
          </cell>
        </row>
        <row r="532">
          <cell r="D532" t="str">
            <v>555-10</v>
          </cell>
          <cell r="Y532">
            <v>75000</v>
          </cell>
        </row>
        <row r="533">
          <cell r="D533" t="str">
            <v>555-10</v>
          </cell>
          <cell r="Y533">
            <v>260000</v>
          </cell>
        </row>
        <row r="534">
          <cell r="D534" t="str">
            <v>-</v>
          </cell>
          <cell r="Y534" t="str">
            <v>-</v>
          </cell>
        </row>
        <row r="535">
          <cell r="Y535">
            <v>2737500</v>
          </cell>
        </row>
        <row r="538">
          <cell r="D538" t="str">
            <v>-</v>
          </cell>
          <cell r="Y538" t="str">
            <v>-</v>
          </cell>
        </row>
        <row r="539">
          <cell r="D539" t="str">
            <v>362-01</v>
          </cell>
          <cell r="Y539">
            <v>108125</v>
          </cell>
        </row>
        <row r="541">
          <cell r="D541" t="str">
            <v>362-01</v>
          </cell>
          <cell r="Y541">
            <v>53500</v>
          </cell>
        </row>
        <row r="542">
          <cell r="D542" t="str">
            <v>362-01</v>
          </cell>
          <cell r="Y542">
            <v>107000</v>
          </cell>
        </row>
        <row r="543">
          <cell r="D543" t="str">
            <v>362-01</v>
          </cell>
          <cell r="Y543">
            <v>0</v>
          </cell>
        </row>
        <row r="545">
          <cell r="D545" t="str">
            <v>362-01</v>
          </cell>
          <cell r="Y545">
            <v>186844</v>
          </cell>
        </row>
        <row r="546">
          <cell r="D546" t="str">
            <v>362-01</v>
          </cell>
          <cell r="Y546">
            <v>380072</v>
          </cell>
        </row>
        <row r="547">
          <cell r="D547" t="str">
            <v>362-01</v>
          </cell>
          <cell r="Y547">
            <v>0</v>
          </cell>
        </row>
        <row r="548">
          <cell r="D548" t="str">
            <v>362-01</v>
          </cell>
          <cell r="Y548">
            <v>0</v>
          </cell>
        </row>
        <row r="549">
          <cell r="D549" t="str">
            <v>362-01</v>
          </cell>
          <cell r="Y549">
            <v>0</v>
          </cell>
        </row>
        <row r="550">
          <cell r="D550" t="str">
            <v>362-01</v>
          </cell>
          <cell r="Y550">
            <v>0</v>
          </cell>
        </row>
        <row r="552">
          <cell r="D552" t="str">
            <v>362-01</v>
          </cell>
          <cell r="Y552">
            <v>89301</v>
          </cell>
        </row>
        <row r="553">
          <cell r="D553" t="str">
            <v>362-01</v>
          </cell>
          <cell r="Y553">
            <v>165624</v>
          </cell>
        </row>
        <row r="554">
          <cell r="D554" t="str">
            <v>362-01</v>
          </cell>
          <cell r="Y554">
            <v>0</v>
          </cell>
        </row>
        <row r="558">
          <cell r="D558" t="str">
            <v>362-01</v>
          </cell>
          <cell r="Y558">
            <v>937500</v>
          </cell>
        </row>
        <row r="559">
          <cell r="D559" t="str">
            <v>362-01</v>
          </cell>
          <cell r="Y559">
            <v>3044437.5</v>
          </cell>
        </row>
        <row r="560">
          <cell r="D560" t="str">
            <v>362-01</v>
          </cell>
          <cell r="Y560">
            <v>822150</v>
          </cell>
        </row>
        <row r="561">
          <cell r="D561" t="str">
            <v>362-02</v>
          </cell>
          <cell r="Y561">
            <v>64706.25</v>
          </cell>
        </row>
        <row r="562">
          <cell r="D562" t="str">
            <v>362-01</v>
          </cell>
          <cell r="Y562">
            <v>115900.31249999999</v>
          </cell>
        </row>
        <row r="564">
          <cell r="D564" t="str">
            <v>362-01</v>
          </cell>
          <cell r="Y564">
            <v>74221.875</v>
          </cell>
        </row>
        <row r="565">
          <cell r="D565" t="str">
            <v>362-01</v>
          </cell>
          <cell r="Y565">
            <v>0</v>
          </cell>
        </row>
        <row r="566">
          <cell r="D566" t="str">
            <v>362-01</v>
          </cell>
          <cell r="Y566">
            <v>266437.5</v>
          </cell>
        </row>
        <row r="567">
          <cell r="D567" t="str">
            <v>362-02</v>
          </cell>
          <cell r="Y567">
            <v>0</v>
          </cell>
        </row>
        <row r="568">
          <cell r="D568" t="str">
            <v>362-01</v>
          </cell>
        </row>
        <row r="570">
          <cell r="D570" t="str">
            <v>Pcklst</v>
          </cell>
          <cell r="Y570">
            <v>0</v>
          </cell>
        </row>
        <row r="571">
          <cell r="D571" t="str">
            <v>Pcklst</v>
          </cell>
          <cell r="Y571">
            <v>0</v>
          </cell>
        </row>
        <row r="572">
          <cell r="D572" t="str">
            <v>Pcklst</v>
          </cell>
          <cell r="Y572">
            <v>0</v>
          </cell>
        </row>
        <row r="573">
          <cell r="D573" t="str">
            <v>Pcklst</v>
          </cell>
          <cell r="Y573">
            <v>0</v>
          </cell>
        </row>
        <row r="574">
          <cell r="D574" t="str">
            <v>Pcklst</v>
          </cell>
          <cell r="Y574">
            <v>0</v>
          </cell>
        </row>
        <row r="575">
          <cell r="D575" t="str">
            <v>-</v>
          </cell>
          <cell r="Y575" t="str">
            <v>-</v>
          </cell>
        </row>
        <row r="576">
          <cell r="Y576">
            <v>6415819.4375</v>
          </cell>
        </row>
        <row r="579">
          <cell r="D579" t="str">
            <v>-</v>
          </cell>
          <cell r="Y579" t="str">
            <v>-</v>
          </cell>
        </row>
        <row r="581">
          <cell r="D581" t="str">
            <v>571-01</v>
          </cell>
          <cell r="Y581">
            <v>88000</v>
          </cell>
        </row>
        <row r="582">
          <cell r="D582" t="str">
            <v>571-01</v>
          </cell>
          <cell r="Y582">
            <v>146050</v>
          </cell>
        </row>
        <row r="583">
          <cell r="D583" t="str">
            <v>571-01</v>
          </cell>
          <cell r="Y583">
            <v>0</v>
          </cell>
        </row>
        <row r="584">
          <cell r="D584" t="str">
            <v>571-01</v>
          </cell>
          <cell r="Y584">
            <v>11000</v>
          </cell>
        </row>
        <row r="586">
          <cell r="D586" t="str">
            <v>571-01</v>
          </cell>
          <cell r="Y586">
            <v>0</v>
          </cell>
        </row>
        <row r="587">
          <cell r="D587" t="str">
            <v>571-01</v>
          </cell>
          <cell r="Y587">
            <v>0</v>
          </cell>
        </row>
        <row r="588">
          <cell r="D588" t="str">
            <v>571-01</v>
          </cell>
          <cell r="Y588">
            <v>26400</v>
          </cell>
        </row>
        <row r="589">
          <cell r="D589" t="str">
            <v>571-01</v>
          </cell>
          <cell r="Y589">
            <v>1600</v>
          </cell>
        </row>
        <row r="590">
          <cell r="D590" t="str">
            <v>571-01</v>
          </cell>
          <cell r="Y590">
            <v>2600</v>
          </cell>
        </row>
        <row r="591">
          <cell r="D591" t="str">
            <v>571-01</v>
          </cell>
          <cell r="Y591">
            <v>2800</v>
          </cell>
        </row>
        <row r="592">
          <cell r="D592" t="str">
            <v>571-01</v>
          </cell>
          <cell r="Y592">
            <v>2000</v>
          </cell>
        </row>
        <row r="593">
          <cell r="D593" t="str">
            <v>571-01</v>
          </cell>
          <cell r="Y593">
            <v>0</v>
          </cell>
        </row>
        <row r="594">
          <cell r="D594" t="str">
            <v>571-01</v>
          </cell>
          <cell r="Y594">
            <v>0</v>
          </cell>
        </row>
        <row r="595">
          <cell r="D595" t="str">
            <v>571-01</v>
          </cell>
          <cell r="Y595">
            <v>6000</v>
          </cell>
        </row>
        <row r="596">
          <cell r="D596" t="str">
            <v>571-01</v>
          </cell>
          <cell r="Y596">
            <v>18800</v>
          </cell>
        </row>
        <row r="597">
          <cell r="D597" t="str">
            <v>571-01</v>
          </cell>
          <cell r="Y597">
            <v>4400</v>
          </cell>
        </row>
        <row r="598">
          <cell r="D598" t="str">
            <v>571-01</v>
          </cell>
          <cell r="Y598">
            <v>24000</v>
          </cell>
        </row>
        <row r="599">
          <cell r="D599" t="str">
            <v>571-01</v>
          </cell>
          <cell r="Y599">
            <v>0</v>
          </cell>
        </row>
        <row r="600">
          <cell r="D600" t="str">
            <v>571-01</v>
          </cell>
          <cell r="Y600">
            <v>32000</v>
          </cell>
        </row>
        <row r="601">
          <cell r="D601" t="str">
            <v>571-01</v>
          </cell>
          <cell r="Y601">
            <v>8000</v>
          </cell>
        </row>
        <row r="602">
          <cell r="D602" t="str">
            <v>571-01</v>
          </cell>
          <cell r="Y602">
            <v>66000</v>
          </cell>
        </row>
        <row r="603">
          <cell r="D603" t="str">
            <v>571-01</v>
          </cell>
        </row>
        <row r="604">
          <cell r="D604" t="str">
            <v>571-01</v>
          </cell>
          <cell r="Y604">
            <v>195000</v>
          </cell>
        </row>
        <row r="606">
          <cell r="D606" t="str">
            <v>571-02</v>
          </cell>
          <cell r="Y606">
            <v>517500</v>
          </cell>
        </row>
        <row r="607">
          <cell r="D607" t="str">
            <v>571-08</v>
          </cell>
          <cell r="Y607">
            <v>0</v>
          </cell>
        </row>
        <row r="609">
          <cell r="D609" t="str">
            <v>571-06</v>
          </cell>
          <cell r="Y609">
            <v>0</v>
          </cell>
        </row>
        <row r="610">
          <cell r="D610" t="str">
            <v>-</v>
          </cell>
          <cell r="Y610" t="str">
            <v>-</v>
          </cell>
        </row>
        <row r="611">
          <cell r="Y611">
            <v>1152150</v>
          </cell>
        </row>
        <row r="614">
          <cell r="D614" t="str">
            <v>-</v>
          </cell>
          <cell r="Y614" t="str">
            <v>-</v>
          </cell>
        </row>
        <row r="615">
          <cell r="D615" t="str">
            <v>376-03</v>
          </cell>
          <cell r="Y615">
            <v>117529.75</v>
          </cell>
        </row>
        <row r="617">
          <cell r="D617" t="str">
            <v>376-03</v>
          </cell>
          <cell r="Y617">
            <v>203503.30000000002</v>
          </cell>
        </row>
        <row r="618">
          <cell r="D618" t="str">
            <v>376-03</v>
          </cell>
          <cell r="Y618">
            <v>78859</v>
          </cell>
        </row>
        <row r="619">
          <cell r="D619" t="str">
            <v>376-03</v>
          </cell>
          <cell r="Y619">
            <v>40456.700000000004</v>
          </cell>
        </row>
        <row r="620">
          <cell r="D620" t="str">
            <v>376-03</v>
          </cell>
          <cell r="Y620">
            <v>0</v>
          </cell>
        </row>
        <row r="621">
          <cell r="D621" t="str">
            <v>376-03</v>
          </cell>
          <cell r="Y621">
            <v>64376.549999999996</v>
          </cell>
        </row>
        <row r="622">
          <cell r="D622" t="str">
            <v>376-03</v>
          </cell>
          <cell r="Y622">
            <v>5296.5</v>
          </cell>
        </row>
        <row r="624">
          <cell r="D624" t="str">
            <v>376-03</v>
          </cell>
          <cell r="Y624">
            <v>89603.934951129937</v>
          </cell>
        </row>
        <row r="625">
          <cell r="D625" t="str">
            <v>376-03</v>
          </cell>
          <cell r="Y625">
            <v>49167.287383440525</v>
          </cell>
        </row>
        <row r="626">
          <cell r="D626" t="str">
            <v>376-03</v>
          </cell>
          <cell r="Y626">
            <v>307869.93034490797</v>
          </cell>
        </row>
        <row r="628">
          <cell r="D628" t="str">
            <v>376-01</v>
          </cell>
          <cell r="Y628">
            <v>0</v>
          </cell>
        </row>
        <row r="629">
          <cell r="D629" t="str">
            <v>376-01</v>
          </cell>
          <cell r="Y629">
            <v>459507.35872374324</v>
          </cell>
        </row>
        <row r="630">
          <cell r="D630" t="str">
            <v>376-01</v>
          </cell>
          <cell r="Y630">
            <v>48592.903185035851</v>
          </cell>
        </row>
        <row r="631">
          <cell r="D631" t="str">
            <v>376-01</v>
          </cell>
          <cell r="Y631">
            <v>42697.423772610222</v>
          </cell>
        </row>
        <row r="633">
          <cell r="D633" t="str">
            <v>376-03</v>
          </cell>
          <cell r="Y633">
            <v>9496.25</v>
          </cell>
        </row>
        <row r="634">
          <cell r="D634" t="str">
            <v>376-03</v>
          </cell>
          <cell r="Y634">
            <v>10798.422930007966</v>
          </cell>
        </row>
        <row r="635">
          <cell r="D635" t="str">
            <v>376-05</v>
          </cell>
          <cell r="Y635">
            <v>0</v>
          </cell>
        </row>
        <row r="637">
          <cell r="D637" t="str">
            <v>376-03</v>
          </cell>
          <cell r="Y637">
            <v>0</v>
          </cell>
        </row>
        <row r="638">
          <cell r="D638" t="str">
            <v>376-03</v>
          </cell>
          <cell r="Y638">
            <v>0</v>
          </cell>
        </row>
        <row r="639">
          <cell r="D639" t="str">
            <v>-</v>
          </cell>
          <cell r="Y639" t="str">
            <v>-</v>
          </cell>
        </row>
        <row r="640">
          <cell r="Y640">
            <v>1527755.311290876</v>
          </cell>
        </row>
        <row r="643">
          <cell r="D643" t="str">
            <v>-</v>
          </cell>
          <cell r="Y643" t="str">
            <v>-</v>
          </cell>
        </row>
        <row r="684">
          <cell r="D684" t="str">
            <v>-</v>
          </cell>
          <cell r="Y684" t="str">
            <v>-</v>
          </cell>
        </row>
        <row r="685">
          <cell r="Y685" t="str">
            <v>N/A</v>
          </cell>
        </row>
        <row r="687">
          <cell r="Y687">
            <v>1133982</v>
          </cell>
        </row>
        <row r="688">
          <cell r="Y688">
            <v>9578272.1207311098</v>
          </cell>
        </row>
        <row r="689">
          <cell r="Y689">
            <v>33490411.297221072</v>
          </cell>
        </row>
        <row r="690">
          <cell r="Y690">
            <v>2737500</v>
          </cell>
        </row>
        <row r="691">
          <cell r="Y691">
            <v>46940165.41795218</v>
          </cell>
        </row>
        <row r="692">
          <cell r="Y692"/>
        </row>
        <row r="695">
          <cell r="D695" t="str">
            <v>-</v>
          </cell>
          <cell r="Y695" t="str">
            <v>-</v>
          </cell>
        </row>
        <row r="697">
          <cell r="D697" t="str">
            <v>461-01</v>
          </cell>
          <cell r="Y697">
            <v>138000000</v>
          </cell>
        </row>
        <row r="698">
          <cell r="D698" t="str">
            <v>461-01</v>
          </cell>
          <cell r="Y698">
            <v>0</v>
          </cell>
        </row>
        <row r="699">
          <cell r="Y699">
            <v>0</v>
          </cell>
        </row>
        <row r="706">
          <cell r="D706" t="str">
            <v>461-03</v>
          </cell>
          <cell r="Y706">
            <v>0</v>
          </cell>
        </row>
        <row r="707">
          <cell r="D707" t="str">
            <v>461-03</v>
          </cell>
          <cell r="Y707">
            <v>0</v>
          </cell>
        </row>
        <row r="708">
          <cell r="D708" t="str">
            <v>461-03</v>
          </cell>
          <cell r="Y708">
            <v>0</v>
          </cell>
        </row>
        <row r="709">
          <cell r="D709" t="str">
            <v>461-03</v>
          </cell>
          <cell r="Y709">
            <v>0</v>
          </cell>
        </row>
        <row r="710">
          <cell r="D710" t="str">
            <v>461-03</v>
          </cell>
          <cell r="Y710">
            <v>0</v>
          </cell>
        </row>
        <row r="712">
          <cell r="D712" t="str">
            <v>461-04</v>
          </cell>
          <cell r="Y712">
            <v>11962500</v>
          </cell>
        </row>
        <row r="713">
          <cell r="D713" t="str">
            <v>461-04</v>
          </cell>
          <cell r="Y713">
            <v>0</v>
          </cell>
        </row>
        <row r="714">
          <cell r="D714" t="str">
            <v>461-04</v>
          </cell>
          <cell r="Y714">
            <v>0</v>
          </cell>
        </row>
        <row r="716">
          <cell r="D716" t="str">
            <v>461-04</v>
          </cell>
          <cell r="Y716">
            <v>0</v>
          </cell>
        </row>
        <row r="717">
          <cell r="D717" t="str">
            <v>461-04</v>
          </cell>
          <cell r="Y717">
            <v>0</v>
          </cell>
        </row>
        <row r="718">
          <cell r="D718" t="str">
            <v>461-04</v>
          </cell>
          <cell r="Y718">
            <v>0</v>
          </cell>
        </row>
        <row r="719">
          <cell r="D719" t="str">
            <v>461-04</v>
          </cell>
          <cell r="Y719">
            <v>0</v>
          </cell>
        </row>
        <row r="720">
          <cell r="D720" t="str">
            <v>461-04</v>
          </cell>
          <cell r="Y720">
            <v>0</v>
          </cell>
        </row>
        <row r="722">
          <cell r="D722" t="str">
            <v>462-01</v>
          </cell>
          <cell r="Y722">
            <v>0</v>
          </cell>
        </row>
        <row r="723">
          <cell r="D723" t="str">
            <v>461-08</v>
          </cell>
          <cell r="Y723">
            <v>118965.51724137932</v>
          </cell>
        </row>
        <row r="724">
          <cell r="D724" t="str">
            <v>462-01</v>
          </cell>
          <cell r="Y724">
            <v>0</v>
          </cell>
        </row>
        <row r="727">
          <cell r="D727" t="str">
            <v>461-02</v>
          </cell>
          <cell r="Y727">
            <v>0</v>
          </cell>
        </row>
        <row r="728">
          <cell r="D728" t="str">
            <v>461-02</v>
          </cell>
          <cell r="Y728">
            <v>75000</v>
          </cell>
        </row>
        <row r="729">
          <cell r="D729" t="str">
            <v>461-02</v>
          </cell>
          <cell r="Y729">
            <v>125000</v>
          </cell>
        </row>
        <row r="730">
          <cell r="D730" t="str">
            <v>461-02</v>
          </cell>
          <cell r="Y730">
            <v>0</v>
          </cell>
        </row>
        <row r="731">
          <cell r="D731" t="str">
            <v>461-02</v>
          </cell>
          <cell r="Y731">
            <v>0</v>
          </cell>
        </row>
        <row r="732">
          <cell r="D732" t="str">
            <v>461-02</v>
          </cell>
          <cell r="Y732">
            <v>0</v>
          </cell>
        </row>
        <row r="733">
          <cell r="D733" t="str">
            <v>461-02</v>
          </cell>
          <cell r="Y733">
            <v>0</v>
          </cell>
        </row>
        <row r="734">
          <cell r="D734" t="str">
            <v>461-02</v>
          </cell>
          <cell r="Y734">
            <v>0</v>
          </cell>
        </row>
        <row r="735">
          <cell r="D735" t="str">
            <v>461-02</v>
          </cell>
          <cell r="Y735">
            <v>0</v>
          </cell>
        </row>
        <row r="736">
          <cell r="D736" t="str">
            <v>461-02</v>
          </cell>
          <cell r="Y736">
            <v>0</v>
          </cell>
        </row>
        <row r="737">
          <cell r="D737" t="str">
            <v>461-02</v>
          </cell>
          <cell r="Y737">
            <v>0</v>
          </cell>
        </row>
        <row r="738">
          <cell r="D738" t="str">
            <v>461-02</v>
          </cell>
          <cell r="Y738">
            <v>0</v>
          </cell>
        </row>
        <row r="739">
          <cell r="D739" t="str">
            <v>461-02</v>
          </cell>
          <cell r="Y739">
            <v>0</v>
          </cell>
        </row>
        <row r="741">
          <cell r="D741" t="str">
            <v>461-02</v>
          </cell>
          <cell r="Y741">
            <v>0</v>
          </cell>
        </row>
        <row r="742">
          <cell r="D742" t="str">
            <v>461-02</v>
          </cell>
          <cell r="Y742">
            <v>0</v>
          </cell>
        </row>
        <row r="743">
          <cell r="D743" t="str">
            <v>-</v>
          </cell>
          <cell r="Y743" t="str">
            <v>-</v>
          </cell>
        </row>
        <row r="744">
          <cell r="Y744">
            <v>150281465.51724139</v>
          </cell>
        </row>
        <row r="747">
          <cell r="D747" t="str">
            <v>-</v>
          </cell>
          <cell r="Y747" t="str">
            <v>-</v>
          </cell>
        </row>
        <row r="749">
          <cell r="D749" t="str">
            <v>576-01</v>
          </cell>
          <cell r="Y749">
            <v>143000</v>
          </cell>
        </row>
        <row r="750">
          <cell r="D750" t="str">
            <v>576-02</v>
          </cell>
          <cell r="Y750">
            <v>109200</v>
          </cell>
        </row>
        <row r="751">
          <cell r="D751" t="str">
            <v>576-02</v>
          </cell>
          <cell r="Y751">
            <v>0</v>
          </cell>
        </row>
        <row r="752">
          <cell r="D752" t="str">
            <v>576-02</v>
          </cell>
          <cell r="Y752">
            <v>72800</v>
          </cell>
        </row>
        <row r="753">
          <cell r="D753" t="str">
            <v>576-02</v>
          </cell>
          <cell r="Y753">
            <v>41600</v>
          </cell>
        </row>
        <row r="754">
          <cell r="D754" t="str">
            <v>576-02</v>
          </cell>
          <cell r="Y754">
            <v>41600</v>
          </cell>
        </row>
        <row r="755">
          <cell r="D755" t="str">
            <v>576-02</v>
          </cell>
          <cell r="Y755">
            <v>83200</v>
          </cell>
        </row>
        <row r="756">
          <cell r="D756" t="str">
            <v>576-02</v>
          </cell>
          <cell r="Y756">
            <v>85750</v>
          </cell>
        </row>
        <row r="757">
          <cell r="D757" t="str">
            <v>576-02</v>
          </cell>
          <cell r="Y757">
            <v>57200</v>
          </cell>
        </row>
        <row r="758">
          <cell r="D758" t="str">
            <v>576-02</v>
          </cell>
          <cell r="Y758">
            <v>76266.666666666672</v>
          </cell>
        </row>
        <row r="759">
          <cell r="D759" t="str">
            <v>576-02</v>
          </cell>
          <cell r="Y759">
            <v>66733.333333333343</v>
          </cell>
        </row>
        <row r="760">
          <cell r="D760" t="str">
            <v>576-02</v>
          </cell>
          <cell r="Y760">
            <v>0</v>
          </cell>
        </row>
        <row r="762">
          <cell r="D762" t="str">
            <v>576-02</v>
          </cell>
          <cell r="Y762">
            <v>39000</v>
          </cell>
        </row>
        <row r="763">
          <cell r="D763" t="str">
            <v>571-03</v>
          </cell>
          <cell r="Y763">
            <v>0</v>
          </cell>
        </row>
        <row r="764">
          <cell r="D764" t="str">
            <v>576-03</v>
          </cell>
          <cell r="Y764">
            <v>0</v>
          </cell>
        </row>
        <row r="766">
          <cell r="D766" t="str">
            <v>576-03</v>
          </cell>
          <cell r="Y766">
            <v>50400</v>
          </cell>
        </row>
        <row r="767">
          <cell r="D767" t="str">
            <v>576-03</v>
          </cell>
          <cell r="Y767">
            <v>0</v>
          </cell>
        </row>
        <row r="768">
          <cell r="D768" t="str">
            <v>576-03</v>
          </cell>
          <cell r="Y768">
            <v>26565</v>
          </cell>
        </row>
        <row r="769">
          <cell r="D769" t="str">
            <v>576-02</v>
          </cell>
          <cell r="Y769">
            <v>208592.99999999997</v>
          </cell>
        </row>
        <row r="770">
          <cell r="D770" t="str">
            <v>576-02</v>
          </cell>
          <cell r="Y770">
            <v>57220.71428571429</v>
          </cell>
        </row>
        <row r="771">
          <cell r="D771" t="str">
            <v>576-04</v>
          </cell>
          <cell r="Y771">
            <v>236500</v>
          </cell>
        </row>
        <row r="772">
          <cell r="D772" t="str">
            <v>576-03</v>
          </cell>
          <cell r="Y772">
            <v>0</v>
          </cell>
        </row>
        <row r="774">
          <cell r="D774" t="str">
            <v>576-03</v>
          </cell>
          <cell r="Y774">
            <v>0</v>
          </cell>
        </row>
        <row r="775">
          <cell r="D775" t="str">
            <v>576-03</v>
          </cell>
          <cell r="Y775">
            <v>0</v>
          </cell>
        </row>
        <row r="776">
          <cell r="D776" t="str">
            <v>576-03</v>
          </cell>
          <cell r="Y776">
            <v>0</v>
          </cell>
        </row>
        <row r="777">
          <cell r="D777" t="str">
            <v>576-03</v>
          </cell>
          <cell r="Y777">
            <v>107361.53241208954</v>
          </cell>
        </row>
        <row r="778">
          <cell r="D778" t="str">
            <v>576-03</v>
          </cell>
          <cell r="Y778">
            <v>50000</v>
          </cell>
        </row>
        <row r="779">
          <cell r="D779" t="str">
            <v>576-03</v>
          </cell>
          <cell r="Y779">
            <v>40000</v>
          </cell>
        </row>
        <row r="780">
          <cell r="D780" t="str">
            <v>576-05</v>
          </cell>
          <cell r="Y780">
            <v>0</v>
          </cell>
        </row>
        <row r="781">
          <cell r="D781" t="str">
            <v>576-05</v>
          </cell>
          <cell r="Y781">
            <v>0</v>
          </cell>
        </row>
        <row r="782">
          <cell r="D782" t="str">
            <v>-</v>
          </cell>
          <cell r="Y782" t="str">
            <v>-</v>
          </cell>
        </row>
        <row r="783">
          <cell r="Y783">
            <v>1592990.246697804</v>
          </cell>
        </row>
        <row r="786">
          <cell r="D786" t="str">
            <v>-</v>
          </cell>
          <cell r="Y786" t="str">
            <v>-</v>
          </cell>
        </row>
        <row r="788">
          <cell r="D788" t="str">
            <v>571-04</v>
          </cell>
          <cell r="Y788">
            <v>281250</v>
          </cell>
        </row>
        <row r="789">
          <cell r="D789" t="str">
            <v>571-05</v>
          </cell>
          <cell r="Y789">
            <v>140625</v>
          </cell>
        </row>
        <row r="790">
          <cell r="D790" t="str">
            <v>Pcklst</v>
          </cell>
          <cell r="Y790">
            <v>0</v>
          </cell>
        </row>
        <row r="791">
          <cell r="D791" t="str">
            <v>Pcklst</v>
          </cell>
          <cell r="Y791">
            <v>0</v>
          </cell>
        </row>
        <row r="792">
          <cell r="D792" t="str">
            <v>Pcklst</v>
          </cell>
          <cell r="Y792">
            <v>0</v>
          </cell>
        </row>
        <row r="793">
          <cell r="D793" t="str">
            <v>Pcklst</v>
          </cell>
          <cell r="Y793">
            <v>0</v>
          </cell>
        </row>
        <row r="795">
          <cell r="D795">
            <v>800</v>
          </cell>
          <cell r="Y795">
            <v>0</v>
          </cell>
        </row>
        <row r="797">
          <cell r="D797" t="str">
            <v>580-08</v>
          </cell>
          <cell r="Y797">
            <v>37827.409366391184</v>
          </cell>
        </row>
        <row r="798">
          <cell r="D798" t="str">
            <v>Pcklst</v>
          </cell>
          <cell r="Y798">
            <v>0</v>
          </cell>
        </row>
        <row r="799">
          <cell r="D799" t="str">
            <v>Pcklst</v>
          </cell>
          <cell r="Y799">
            <v>0</v>
          </cell>
        </row>
        <row r="800">
          <cell r="D800" t="str">
            <v>-</v>
          </cell>
          <cell r="Y800" t="str">
            <v>-</v>
          </cell>
        </row>
        <row r="801">
          <cell r="Y801">
            <v>459702.40936639119</v>
          </cell>
        </row>
        <row r="804">
          <cell r="D804" t="str">
            <v>-</v>
          </cell>
          <cell r="Y804" t="str">
            <v>-</v>
          </cell>
        </row>
        <row r="806">
          <cell r="D806" t="str">
            <v>580-01</v>
          </cell>
          <cell r="Y806">
            <v>71924.477898619938</v>
          </cell>
        </row>
        <row r="809">
          <cell r="D809" t="str">
            <v>580-02</v>
          </cell>
          <cell r="Y809">
            <v>214714.32422797565</v>
          </cell>
        </row>
        <row r="812">
          <cell r="D812" t="str">
            <v>580-03</v>
          </cell>
          <cell r="Y812">
            <v>76349.068578791979</v>
          </cell>
        </row>
        <row r="815">
          <cell r="D815" t="str">
            <v>580-04</v>
          </cell>
          <cell r="Y815">
            <v>10147.81216412379</v>
          </cell>
        </row>
        <row r="818">
          <cell r="D818" t="str">
            <v>580-05</v>
          </cell>
          <cell r="Y818">
            <v>0</v>
          </cell>
        </row>
        <row r="821">
          <cell r="D821" t="str">
            <v>580-06</v>
          </cell>
          <cell r="Y821">
            <v>0</v>
          </cell>
        </row>
        <row r="823">
          <cell r="D823" t="str">
            <v>-</v>
          </cell>
          <cell r="Y823" t="str">
            <v>-</v>
          </cell>
        </row>
        <row r="824">
          <cell r="Y824">
            <v>373135.68286951137</v>
          </cell>
        </row>
        <row r="827">
          <cell r="D827" t="str">
            <v>-</v>
          </cell>
          <cell r="Y827" t="str">
            <v>-</v>
          </cell>
        </row>
        <row r="829">
          <cell r="D829" t="str">
            <v>580-07</v>
          </cell>
          <cell r="Y829">
            <v>321367.62362193328</v>
          </cell>
        </row>
        <row r="830">
          <cell r="D830" t="str">
            <v>580-08</v>
          </cell>
          <cell r="Y830">
            <v>1674520.5648610536</v>
          </cell>
        </row>
        <row r="831">
          <cell r="D831" t="str">
            <v>580-09</v>
          </cell>
          <cell r="Y831">
            <v>136875</v>
          </cell>
        </row>
        <row r="832">
          <cell r="D832" t="str">
            <v>580-10</v>
          </cell>
          <cell r="Y832">
            <v>75569.504185185171</v>
          </cell>
        </row>
        <row r="833">
          <cell r="D833" t="str">
            <v>580-11</v>
          </cell>
          <cell r="Y833">
            <v>0</v>
          </cell>
        </row>
        <row r="834">
          <cell r="D834" t="str">
            <v>580-12</v>
          </cell>
          <cell r="Y834">
            <v>0</v>
          </cell>
        </row>
        <row r="835">
          <cell r="D835" t="str">
            <v>Pcklst</v>
          </cell>
          <cell r="Y835">
            <v>0</v>
          </cell>
        </row>
        <row r="837">
          <cell r="D837" t="str">
            <v>580-07</v>
          </cell>
          <cell r="Y837">
            <v>400000</v>
          </cell>
        </row>
        <row r="838">
          <cell r="D838" t="str">
            <v>580-07</v>
          </cell>
          <cell r="Y838">
            <v>0</v>
          </cell>
        </row>
        <row r="839">
          <cell r="D839" t="str">
            <v>-</v>
          </cell>
          <cell r="Y839" t="str">
            <v>-</v>
          </cell>
        </row>
        <row r="840">
          <cell r="Y840">
            <v>2608332.6926681721</v>
          </cell>
        </row>
        <row r="842">
          <cell r="D842" t="str">
            <v>001-299</v>
          </cell>
          <cell r="Y842">
            <v>3850138</v>
          </cell>
        </row>
        <row r="843">
          <cell r="D843" t="str">
            <v>800-899</v>
          </cell>
          <cell r="Y843">
            <v>1673600.0332045245</v>
          </cell>
        </row>
        <row r="844">
          <cell r="D844" t="str">
            <v>001-299</v>
          </cell>
          <cell r="Y844">
            <v>259724.41250000001</v>
          </cell>
        </row>
        <row r="845">
          <cell r="D845" t="str">
            <v>571-10</v>
          </cell>
          <cell r="Y845">
            <v>963566.37719999999</v>
          </cell>
        </row>
        <row r="850">
          <cell r="Y850" t="str">
            <v>FPLE</v>
          </cell>
        </row>
        <row r="851">
          <cell r="D851" t="str">
            <v>=</v>
          </cell>
          <cell r="Y851">
            <v>209002820.7897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Q96"/>
      <sheetName val="Q1"/>
      <sheetName val="Q2"/>
      <sheetName val="Q3"/>
      <sheetName val="Q4"/>
      <sheetName val="Co-Inv"/>
      <sheetName val="Simpson"/>
      <sheetName val="Colorado"/>
      <sheetName val="GSIC"/>
      <sheetName val="CapCom"/>
      <sheetName val="REIT"/>
      <sheetName val="Non REIT"/>
      <sheetName val="Data"/>
      <sheetName val="Table"/>
      <sheetName val="Junk"/>
      <sheetName val="TIsum"/>
      <sheetName val="Sheet6"/>
      <sheetName val="Sheet7"/>
      <sheetName val="Sheet8"/>
      <sheetName val="Sheet9"/>
      <sheetName val="Sheet10"/>
      <sheetName val="Sheet11"/>
      <sheetName val="Sheet12"/>
      <sheetName val="Sheet13"/>
      <sheetName val="Sheet14"/>
      <sheetName val="Sheet15"/>
      <sheetName val="Sheet16"/>
      <sheetName val="COA"/>
      <sheetName val="FUBAR"/>
      <sheetName val="Control Download"/>
      <sheetName val="GL Links"/>
      <sheetName val="Schedule A - REIT III"/>
      <sheetName val="Cash Flow"/>
      <sheetName val="Data Inputs"/>
      <sheetName val="Financial"/>
      <sheetName val="NOTES "/>
      <sheetName val="INFO"/>
      <sheetName val="P&amp;L"/>
      <sheetName val="BREP III"/>
      <sheetName val="CMS Adj. Lease Coverage"/>
      <sheetName val="Valuation Assumptions"/>
      <sheetName val="Lease Payments"/>
      <sheetName val="Property Coverages"/>
      <sheetName val="EGC II Cen (old operating stmt)"/>
      <sheetName val="Controls"/>
      <sheetName val="CAP"/>
      <sheetName val="CapStatements"/>
      <sheetName val="BCP III GROSS"/>
      <sheetName val="BCP II NET"/>
      <sheetName val="BCP III NET (Audit)"/>
      <sheetName val="BCP IV NET (Audit)"/>
      <sheetName val="Charter CF (Use Me)"/>
      <sheetName val="BCP II Values"/>
      <sheetName val="BCP IV Values"/>
      <sheetName val="checks"/>
      <sheetName val="Fixed Data"/>
      <sheetName val="Sales Summary"/>
      <sheetName val="Advisory"/>
      <sheetName val="PIVOT_TOOL"/>
      <sheetName val="Links"/>
      <sheetName val="Lead"/>
      <sheetName val="Comps"/>
      <sheetName val="Actual (Locked)"/>
      <sheetName val="P3"/>
      <sheetName val="P1"/>
      <sheetName val="Trans Assump"/>
      <sheetName val="Deal Summary"/>
      <sheetName val="SDG"/>
      <sheetName val="GUCCI $$"/>
      <sheetName val="Earnings"/>
      <sheetName val="Route 1"/>
      <sheetName val="hdata"/>
      <sheetName val="sbs"/>
      <sheetName val="Village Output"/>
      <sheetName val="Ma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Prj_Permits"/>
      <sheetName val="Devlp_Info"/>
      <sheetName val="E&amp;C_Info"/>
      <sheetName val="High_Level_Adj"/>
      <sheetName val="LO_Info"/>
      <sheetName val="Prj_Sch"/>
      <sheetName val="WTG_RU"/>
      <sheetName val="Est_Summary"/>
      <sheetName val="Est_Comp"/>
      <sheetName val="Est_Detail"/>
      <sheetName val="SOW"/>
      <sheetName val="Spend_Curv"/>
      <sheetName val="WBS_Summary"/>
      <sheetName val="XMap Design Criteria"/>
      <sheetName val="Fld_Qtys_Rds"/>
      <sheetName val="Fld_Qtys_Coll"/>
      <sheetName val="Elec_Loss_Calc"/>
      <sheetName val="Fld_Qtys_Othr"/>
      <sheetName val="Cost_Cable"/>
      <sheetName val="Cost_Xformers"/>
      <sheetName val="Cost_VDCS"/>
      <sheetName val="Cost_SS"/>
      <sheetName val="Cost_MET"/>
      <sheetName val="Cost_TLine"/>
      <sheetName val="Cost_Wages"/>
      <sheetName val="Craft_Wages"/>
      <sheetName val="Cost_Swyrd"/>
      <sheetName val="Cost_Misc"/>
      <sheetName val="WTG_Data"/>
      <sheetName val="TLine_Data"/>
      <sheetName val="RN_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5">
          <cell r="F75">
            <v>384585.99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ll"/>
      <sheetName val="Report"/>
      <sheetName val="ReportScript"/>
      <sheetName val="Parameters"/>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mparison"/>
      <sheetName val="Settings"/>
      <sheetName val="PropSets"/>
      <sheetName val="Output Template"/>
      <sheetName val="Comparison Output Template"/>
      <sheetName val="Stream Table Base"/>
      <sheetName val="Output (1)"/>
      <sheetName val="Sheet1"/>
    </sheetNames>
    <sheetDataSet>
      <sheetData sheetId="0" refreshError="1"/>
      <sheetData sheetId="1" refreshError="1"/>
      <sheetData sheetId="2" refreshError="1">
        <row r="4">
          <cell r="H4" t="str">
            <v>Overall</v>
          </cell>
        </row>
        <row r="5">
          <cell r="H5" t="str">
            <v>Vapour</v>
          </cell>
        </row>
        <row r="6">
          <cell r="H6" t="str">
            <v>Light Liquid</v>
          </cell>
        </row>
        <row r="7">
          <cell r="H7" t="str">
            <v>Heavy Liquid</v>
          </cell>
        </row>
        <row r="8">
          <cell r="H8" t="str">
            <v>Combined Liquid</v>
          </cell>
        </row>
        <row r="9">
          <cell r="H9" t="str">
            <v>Solid</v>
          </cell>
        </row>
        <row r="10">
          <cell r="H10" t="str">
            <v>Correlation</v>
          </cell>
        </row>
        <row r="11">
          <cell r="H11" t="str">
            <v>User Variable</v>
          </cell>
        </row>
        <row r="12">
          <cell r="H12" t="str">
            <v>User Property</v>
          </cell>
        </row>
        <row r="13">
          <cell r="H13" t="str">
            <v>Formula</v>
          </cell>
        </row>
        <row r="14">
          <cell r="H14" t="str">
            <v>Label</v>
          </cell>
        </row>
        <row r="30">
          <cell r="A30" t="str">
            <v>Actual Gas Flow</v>
          </cell>
          <cell r="B30" t="str">
            <v>Actual Gas Flow</v>
          </cell>
          <cell r="C30" t="str">
            <v>Actual Volume Flow</v>
          </cell>
          <cell r="D30" t="str">
            <v>Actual Volume Flow</v>
          </cell>
        </row>
        <row r="31">
          <cell r="A31" t="str">
            <v>Actual Liquid Flow</v>
          </cell>
          <cell r="B31" t="str">
            <v>Actual Volume Flow</v>
          </cell>
          <cell r="C31" t="str">
            <v>Component Ideal Liquid Volume Flow</v>
          </cell>
          <cell r="D31" t="str">
            <v>Component Ideal Liquid Volume Flow</v>
          </cell>
        </row>
        <row r="32">
          <cell r="A32" t="str">
            <v>Actual Volume Flow</v>
          </cell>
          <cell r="B32" t="str">
            <v>Component Ideal Liquid Volume Flow</v>
          </cell>
          <cell r="C32" t="str">
            <v>Component Ideal Liquid Volume Fraction</v>
          </cell>
          <cell r="D32" t="str">
            <v>Component Ideal Liquid Volume Fraction</v>
          </cell>
        </row>
        <row r="33">
          <cell r="A33" t="str">
            <v>Avg Liq Density</v>
          </cell>
          <cell r="B33" t="str">
            <v>Component Ideal Liquid Volume Fraction</v>
          </cell>
          <cell r="C33" t="str">
            <v>Component Mass Flow</v>
          </cell>
          <cell r="D33" t="str">
            <v>Component Mass Flow</v>
          </cell>
        </row>
        <row r="34">
          <cell r="A34" t="str">
            <v>Black Oil - Heat Capacity</v>
          </cell>
          <cell r="B34" t="str">
            <v>Component Mass Flow</v>
          </cell>
          <cell r="C34" t="str">
            <v>Component Mass Fraction</v>
          </cell>
          <cell r="D34" t="str">
            <v>Component Mass Fraction</v>
          </cell>
        </row>
        <row r="35">
          <cell r="A35" t="str">
            <v>Black Oil - Mass Density</v>
          </cell>
          <cell r="B35" t="str">
            <v>Component Mass Fraction</v>
          </cell>
          <cell r="C35" t="str">
            <v>Component Molar Flow</v>
          </cell>
          <cell r="D35" t="str">
            <v>Component Molar Flow</v>
          </cell>
        </row>
        <row r="36">
          <cell r="A36" t="str">
            <v>Black Oil - Mass Flow Rate</v>
          </cell>
          <cell r="B36" t="str">
            <v>Component Molar Flow</v>
          </cell>
          <cell r="C36" t="str">
            <v>Component Molar Fraction</v>
          </cell>
          <cell r="D36" t="str">
            <v>Component Molar Fraction</v>
          </cell>
        </row>
        <row r="37">
          <cell r="A37" t="str">
            <v>Black Oil - Mass Fraction</v>
          </cell>
          <cell r="B37" t="str">
            <v>Component Molar Fraction</v>
          </cell>
          <cell r="C37" t="str">
            <v>Compressibility</v>
          </cell>
          <cell r="D37" t="str">
            <v>Compressibility</v>
          </cell>
        </row>
        <row r="38">
          <cell r="A38" t="str">
            <v>Black Oil - Oil Formation Volume Factor</v>
          </cell>
          <cell r="B38" t="str">
            <v>Compressibility</v>
          </cell>
          <cell r="C38" t="str">
            <v>Cp/Cv (Gamma)</v>
          </cell>
          <cell r="D38" t="str">
            <v>Cp/Cv (Gamma)</v>
          </cell>
        </row>
        <row r="39">
          <cell r="A39" t="str">
            <v>Black Oil - Solution GOR</v>
          </cell>
          <cell r="B39" t="str">
            <v>Cp/Cv (Gamma)</v>
          </cell>
          <cell r="C39" t="str">
            <v>Heat Flow</v>
          </cell>
          <cell r="D39" t="str">
            <v>Heat Flow</v>
          </cell>
        </row>
        <row r="40">
          <cell r="A40" t="str">
            <v>Black Oil - Visc. Coeff. A</v>
          </cell>
          <cell r="B40" t="str">
            <v>Heat Flow</v>
          </cell>
          <cell r="C40" t="str">
            <v>Is At Equilibrium</v>
          </cell>
          <cell r="D40" t="str">
            <v>Is At Equilibrium</v>
          </cell>
        </row>
        <row r="41">
          <cell r="A41" t="str">
            <v>Black Oil - Visc. Coeff. B</v>
          </cell>
          <cell r="B41" t="str">
            <v>Is At Equilibrium</v>
          </cell>
          <cell r="C41" t="str">
            <v>Is Valid</v>
          </cell>
          <cell r="D41" t="str">
            <v>Is Valid</v>
          </cell>
        </row>
        <row r="42">
          <cell r="A42" t="str">
            <v>Black Oil - Viscosity</v>
          </cell>
          <cell r="B42" t="str">
            <v>Is Valid</v>
          </cell>
          <cell r="C42" t="str">
            <v>K Value</v>
          </cell>
          <cell r="D42" t="str">
            <v>K Value</v>
          </cell>
        </row>
        <row r="43">
          <cell r="A43" t="str">
            <v>Black Oil - Vol. Fraction</v>
          </cell>
          <cell r="B43" t="str">
            <v>Kinematic Viscosity</v>
          </cell>
          <cell r="C43" t="str">
            <v>Kinematic Viscosity</v>
          </cell>
          <cell r="D43" t="str">
            <v>Kinematic Viscosity</v>
          </cell>
        </row>
        <row r="44">
          <cell r="A44" t="str">
            <v>Black Oil - Volumetric Flow</v>
          </cell>
          <cell r="B44" t="str">
            <v>Liquid Mass Density @Std Cond</v>
          </cell>
          <cell r="C44" t="str">
            <v>Liquid Mass Density @Std Cond</v>
          </cell>
          <cell r="D44" t="str">
            <v>Liquid Mass Density @Std Cond</v>
          </cell>
        </row>
        <row r="45">
          <cell r="A45" t="str">
            <v>Case Name</v>
          </cell>
          <cell r="B45" t="str">
            <v>Liquid Vol Flow @Std Cond</v>
          </cell>
          <cell r="C45" t="str">
            <v>Liquid Vol Flow @Std Cond</v>
          </cell>
          <cell r="D45" t="str">
            <v>Liquid Vol Flow @Std Cond</v>
          </cell>
        </row>
        <row r="46">
          <cell r="A46" t="str">
            <v>Component Mass Flow</v>
          </cell>
          <cell r="B46" t="str">
            <v>Mass Density</v>
          </cell>
          <cell r="C46" t="str">
            <v>Mass Density</v>
          </cell>
          <cell r="D46" t="str">
            <v>Mass Density</v>
          </cell>
        </row>
        <row r="47">
          <cell r="A47" t="str">
            <v>Component Mass Fraction</v>
          </cell>
          <cell r="B47" t="str">
            <v>Mass Enthalpy</v>
          </cell>
          <cell r="C47" t="str">
            <v>Mass Enthalpy</v>
          </cell>
          <cell r="D47" t="str">
            <v>Mass Enthalpy</v>
          </cell>
        </row>
        <row r="48">
          <cell r="A48" t="str">
            <v>Component Molar Flow</v>
          </cell>
          <cell r="B48" t="str">
            <v>Mass Entropy</v>
          </cell>
          <cell r="C48" t="str">
            <v>Mass Entropy</v>
          </cell>
          <cell r="D48" t="str">
            <v>Mass Entropy</v>
          </cell>
        </row>
        <row r="49">
          <cell r="A49" t="str">
            <v>Component Molar Fraction</v>
          </cell>
          <cell r="B49" t="str">
            <v>Mass Flow</v>
          </cell>
          <cell r="C49" t="str">
            <v>Mass Flow</v>
          </cell>
          <cell r="D49" t="str">
            <v>Mass Flow</v>
          </cell>
        </row>
        <row r="50">
          <cell r="A50" t="str">
            <v>Component Ideal Liquid Volume Flow</v>
          </cell>
          <cell r="B50" t="str">
            <v>Mass Flow (Dry Basis)</v>
          </cell>
          <cell r="C50" t="str">
            <v>Mass Flow (Dry Basis)</v>
          </cell>
          <cell r="D50" t="str">
            <v>Mass Flow (Dry Basis)</v>
          </cell>
        </row>
        <row r="51">
          <cell r="A51" t="str">
            <v>Component Ideal Liquid Volume Fraction</v>
          </cell>
          <cell r="B51" t="str">
            <v>Mass Heat Capacity</v>
          </cell>
          <cell r="C51" t="str">
            <v>Mass Heat Capacity</v>
          </cell>
          <cell r="D51" t="str">
            <v>Mass Heat Capacity</v>
          </cell>
        </row>
        <row r="52">
          <cell r="A52" t="str">
            <v>Compressibility</v>
          </cell>
          <cell r="B52" t="str">
            <v>Molar Density</v>
          </cell>
          <cell r="C52" t="str">
            <v>Molar Density</v>
          </cell>
          <cell r="D52" t="str">
            <v>Molar Density</v>
          </cell>
        </row>
        <row r="53">
          <cell r="A53" t="str">
            <v>Cost Based on Flow</v>
          </cell>
          <cell r="B53" t="str">
            <v>Molar Enthalpy</v>
          </cell>
          <cell r="C53" t="str">
            <v>Molar Enthalpy</v>
          </cell>
          <cell r="D53" t="str">
            <v>Molar Enthalpy</v>
          </cell>
        </row>
        <row r="54">
          <cell r="A54" t="str">
            <v>Cp/(Cp-R) (Ideal Gamma)</v>
          </cell>
          <cell r="B54" t="str">
            <v>Molar Entropy</v>
          </cell>
          <cell r="C54" t="str">
            <v>Molar Entropy</v>
          </cell>
          <cell r="D54" t="str">
            <v>Molar Entropy</v>
          </cell>
        </row>
        <row r="55">
          <cell r="A55" t="str">
            <v>Cp/Cv (Ent Method)</v>
          </cell>
          <cell r="B55" t="str">
            <v>Molar Flow</v>
          </cell>
          <cell r="C55" t="str">
            <v>Molar Flow</v>
          </cell>
          <cell r="D55" t="str">
            <v>Molar Flow</v>
          </cell>
        </row>
        <row r="56">
          <cell r="A56" t="str">
            <v>Cp/Cv (Gamma)</v>
          </cell>
          <cell r="B56" t="str">
            <v>Molar Flow (Dry Basis)</v>
          </cell>
          <cell r="C56" t="str">
            <v>Molar Flow (Dry Basis)</v>
          </cell>
          <cell r="D56" t="str">
            <v>Molar Flow (Dry Basis)</v>
          </cell>
        </row>
        <row r="57">
          <cell r="A57" t="str">
            <v>Cv</v>
          </cell>
          <cell r="B57" t="str">
            <v>Molar Heat Capacity</v>
          </cell>
          <cell r="C57" t="str">
            <v>Molar Heat Capacity</v>
          </cell>
          <cell r="D57" t="str">
            <v>Molar Heat Capacity</v>
          </cell>
        </row>
        <row r="58">
          <cell r="A58" t="str">
            <v>Cv (Ent Method)</v>
          </cell>
          <cell r="B58" t="str">
            <v>Molar Volume</v>
          </cell>
          <cell r="C58" t="str">
            <v>Molar Volume</v>
          </cell>
          <cell r="D58" t="str">
            <v>Molar Volume</v>
          </cell>
        </row>
        <row r="59">
          <cell r="A59" t="str">
            <v>Cv (Semi-Ideal)</v>
          </cell>
          <cell r="B59" t="str">
            <v>Molecular Weight</v>
          </cell>
          <cell r="C59" t="str">
            <v>Molecular Weight</v>
          </cell>
          <cell r="D59" t="str">
            <v>Molecular Weight</v>
          </cell>
        </row>
        <row r="60">
          <cell r="A60" t="str">
            <v>Description</v>
          </cell>
          <cell r="B60" t="str">
            <v>Name</v>
          </cell>
          <cell r="C60" t="str">
            <v>Name</v>
          </cell>
          <cell r="D60" t="str">
            <v>Name</v>
          </cell>
        </row>
        <row r="61">
          <cell r="A61" t="str">
            <v>Downstream Operation(s)</v>
          </cell>
          <cell r="B61" t="str">
            <v>Pressure</v>
          </cell>
          <cell r="C61" t="str">
            <v>Pressure</v>
          </cell>
          <cell r="D61" t="str">
            <v>Pressure</v>
          </cell>
        </row>
        <row r="62">
          <cell r="A62" t="str">
            <v>Electrolytes - Heat Capacity</v>
          </cell>
          <cell r="B62" t="str">
            <v>Pseudo Critical Pressure</v>
          </cell>
          <cell r="C62" t="str">
            <v>Pseudo Critical Pressure</v>
          </cell>
          <cell r="D62" t="str">
            <v>Pseudo Critical Pressure</v>
          </cell>
        </row>
        <row r="63">
          <cell r="A63" t="str">
            <v>Electrolytes - Ionic Strength</v>
          </cell>
          <cell r="B63" t="str">
            <v>Pseudo Critical Temperature</v>
          </cell>
          <cell r="C63" t="str">
            <v>Pseudo Critical Temperature</v>
          </cell>
          <cell r="D63" t="str">
            <v>Pseudo Critical Temperature</v>
          </cell>
        </row>
        <row r="64">
          <cell r="A64" t="str">
            <v>Electrolytes - Molar Electrical Conductivity</v>
          </cell>
          <cell r="B64" t="str">
            <v>Pseudo Critical Volume</v>
          </cell>
          <cell r="C64" t="str">
            <v>Pseudo Critical Volume</v>
          </cell>
          <cell r="D64" t="str">
            <v>Pseudo Critical Volume</v>
          </cell>
        </row>
        <row r="65">
          <cell r="A65" t="str">
            <v>Electrolytes - Osmotic Pressure</v>
          </cell>
          <cell r="B65" t="str">
            <v>SG Air</v>
          </cell>
          <cell r="C65" t="str">
            <v>SG Air</v>
          </cell>
          <cell r="D65" t="str">
            <v>SG Air</v>
          </cell>
        </row>
        <row r="66">
          <cell r="A66" t="str">
            <v>Electrolytes - pH</v>
          </cell>
          <cell r="B66" t="str">
            <v>Specific Heat</v>
          </cell>
          <cell r="C66" t="str">
            <v>Specific Heat</v>
          </cell>
          <cell r="D66" t="str">
            <v>Specific Heat</v>
          </cell>
        </row>
        <row r="67">
          <cell r="A67" t="str">
            <v>Electrolytes - Specific Electrical Conductivity</v>
          </cell>
          <cell r="B67" t="str">
            <v>Standard Ideal Liquid Mass Density</v>
          </cell>
          <cell r="C67" t="str">
            <v>Standard Ideal Liquid Mass Density</v>
          </cell>
          <cell r="D67" t="str">
            <v>Standard Ideal Liquid Mass Density</v>
          </cell>
        </row>
        <row r="68">
          <cell r="A68" t="str">
            <v>Electrolytes - Viscosity</v>
          </cell>
          <cell r="B68" t="str">
            <v>Standard Ideal Liquid Mass Density (Dry Basis)</v>
          </cell>
          <cell r="C68" t="str">
            <v>Standard Ideal Liquid Mass Density (Dry Basis)</v>
          </cell>
          <cell r="D68" t="str">
            <v>Standard Ideal Liquid Mass Density (Dry Basis)</v>
          </cell>
        </row>
        <row r="69">
          <cell r="A69" t="str">
            <v>Flowsheet Name</v>
          </cell>
          <cell r="B69" t="str">
            <v>Standard Ideal Liquid Volume Flow</v>
          </cell>
          <cell r="C69" t="str">
            <v>Standard Ideal Liquid Volume Flow</v>
          </cell>
          <cell r="D69" t="str">
            <v>Standard Ideal Liquid Volume Flow</v>
          </cell>
        </row>
        <row r="70">
          <cell r="A70" t="str">
            <v>Fluid Package</v>
          </cell>
          <cell r="B70" t="str">
            <v>Standard Ideal Liquid Volume Flow (Dry Basis)</v>
          </cell>
          <cell r="C70" t="str">
            <v>Standard Ideal Liquid Volume Flow (Dry Basis)</v>
          </cell>
          <cell r="D70" t="str">
            <v>Standard Ideal Liquid Volume Flow (Dry Basis)</v>
          </cell>
        </row>
        <row r="71">
          <cell r="A71" t="str">
            <v>HC Dew Point (Gas)</v>
          </cell>
          <cell r="B71" t="str">
            <v>Std Gas Flow</v>
          </cell>
          <cell r="C71" t="str">
            <v>Std Gas Flow</v>
          </cell>
          <cell r="D71" t="str">
            <v>Std Gas Flow</v>
          </cell>
        </row>
        <row r="72">
          <cell r="A72" t="str">
            <v>Heat Flow</v>
          </cell>
          <cell r="B72" t="str">
            <v>Tagged Name</v>
          </cell>
          <cell r="C72" t="str">
            <v>Surface Tension</v>
          </cell>
          <cell r="D72" t="str">
            <v>Surface Tension</v>
          </cell>
        </row>
        <row r="73">
          <cell r="A73" t="str">
            <v>Heat Of Vapourisation</v>
          </cell>
          <cell r="B73" t="str">
            <v>Temperature</v>
          </cell>
          <cell r="C73" t="str">
            <v>Tagged Name</v>
          </cell>
          <cell r="D73" t="str">
            <v>Tagged Name</v>
          </cell>
        </row>
        <row r="74">
          <cell r="A74" t="str">
            <v>Heavy Liquid Fraction</v>
          </cell>
          <cell r="B74" t="str">
            <v>Thermal Conductivity</v>
          </cell>
          <cell r="C74" t="str">
            <v>Temperature</v>
          </cell>
          <cell r="D74" t="str">
            <v>Temperature</v>
          </cell>
        </row>
        <row r="75">
          <cell r="A75" t="str">
            <v>Higher Heating Value</v>
          </cell>
          <cell r="B75" t="str">
            <v>Type Name</v>
          </cell>
          <cell r="C75" t="str">
            <v>Thermal Conductivity</v>
          </cell>
          <cell r="D75" t="str">
            <v>Thermal Conductivity</v>
          </cell>
        </row>
        <row r="76">
          <cell r="A76" t="str">
            <v>Higher Heating Value (Gas)</v>
          </cell>
          <cell r="B76" t="str">
            <v>Unique ID</v>
          </cell>
          <cell r="C76" t="str">
            <v>Type Name</v>
          </cell>
          <cell r="D76" t="str">
            <v>Type Name</v>
          </cell>
        </row>
        <row r="77">
          <cell r="A77" t="str">
            <v>Is Energy Stream</v>
          </cell>
          <cell r="B77" t="str">
            <v>Viscosity</v>
          </cell>
          <cell r="C77" t="str">
            <v>Unique ID</v>
          </cell>
          <cell r="D77" t="str">
            <v>Unique ID</v>
          </cell>
        </row>
        <row r="78">
          <cell r="A78" t="str">
            <v>Is Valid</v>
          </cell>
          <cell r="B78" t="str">
            <v>Visible Type Name</v>
          </cell>
          <cell r="C78" t="str">
            <v>Viscosity</v>
          </cell>
          <cell r="D78" t="str">
            <v>Viscosity</v>
          </cell>
        </row>
        <row r="79">
          <cell r="A79" t="str">
            <v>Kinematic Viscosity</v>
          </cell>
          <cell r="B79" t="str">
            <v>Watson K</v>
          </cell>
          <cell r="C79" t="str">
            <v>Visible Type Name</v>
          </cell>
          <cell r="D79" t="str">
            <v>Visible Type Name</v>
          </cell>
        </row>
        <row r="80">
          <cell r="A80" t="str">
            <v>Light Liquid Fraction</v>
          </cell>
          <cell r="B80" t="str">
            <v>Z Factor</v>
          </cell>
          <cell r="C80" t="str">
            <v>Watson K</v>
          </cell>
          <cell r="D80" t="str">
            <v>Z Factor</v>
          </cell>
        </row>
        <row r="81">
          <cell r="A81" t="str">
            <v>Liq Vol Flow - Sum (Std Cond)</v>
          </cell>
          <cell r="C81" t="str">
            <v>Z Factor</v>
          </cell>
        </row>
        <row r="82">
          <cell r="A82" t="str">
            <v>Liquid Fraction</v>
          </cell>
        </row>
        <row r="83">
          <cell r="A83" t="str">
            <v>Liquid Mass Density @Std Cond</v>
          </cell>
        </row>
        <row r="84">
          <cell r="A84" t="str">
            <v>Liquid Vol Flow @Std Cond</v>
          </cell>
        </row>
        <row r="85">
          <cell r="A85" t="str">
            <v>Lower Heat Value</v>
          </cell>
        </row>
        <row r="86">
          <cell r="A86" t="str">
            <v>Lower Heating Value (Gas)</v>
          </cell>
        </row>
        <row r="87">
          <cell r="A87" t="str">
            <v>Mass Cv</v>
          </cell>
        </row>
        <row r="88">
          <cell r="A88" t="str">
            <v>Mass Cv (Ent Method)</v>
          </cell>
        </row>
        <row r="89">
          <cell r="A89" t="str">
            <v>Mass Cv (Semi-Ideal)</v>
          </cell>
        </row>
        <row r="90">
          <cell r="A90" t="str">
            <v>Mass Density</v>
          </cell>
        </row>
        <row r="91">
          <cell r="A91" t="str">
            <v>Mass Density (Std Cond) (Gas)</v>
          </cell>
        </row>
        <row r="92">
          <cell r="A92" t="str">
            <v>Mass Enthalpy</v>
          </cell>
        </row>
        <row r="93">
          <cell r="A93" t="str">
            <v>Mass Entropy</v>
          </cell>
        </row>
        <row r="94">
          <cell r="A94" t="str">
            <v>Mass Flow</v>
          </cell>
        </row>
        <row r="95">
          <cell r="A95" t="str">
            <v>Mass Flow (Dry Basis)</v>
          </cell>
        </row>
        <row r="96">
          <cell r="A96" t="str">
            <v>Mass Heat Capacity</v>
          </cell>
        </row>
        <row r="97">
          <cell r="A97" t="str">
            <v>Mass Heat Of Vapourisation</v>
          </cell>
        </row>
        <row r="98">
          <cell r="A98" t="str">
            <v>Mass Higher Heating Value</v>
          </cell>
        </row>
        <row r="99">
          <cell r="A99" t="str">
            <v>Mass Lower Heating Value</v>
          </cell>
        </row>
        <row r="100">
          <cell r="A100" t="str">
            <v>Molar Density</v>
          </cell>
        </row>
        <row r="101">
          <cell r="A101" t="str">
            <v>Molar Enthalpy</v>
          </cell>
        </row>
        <row r="102">
          <cell r="A102" t="str">
            <v>Molar Entropy</v>
          </cell>
        </row>
        <row r="103">
          <cell r="A103" t="str">
            <v>Molar Flow</v>
          </cell>
        </row>
        <row r="104">
          <cell r="A104" t="str">
            <v>Molar Flow (Dry Basis)</v>
          </cell>
        </row>
        <row r="105">
          <cell r="A105" t="str">
            <v>Molar Heat Capacity</v>
          </cell>
        </row>
        <row r="106">
          <cell r="A106" t="str">
            <v>Molar Volume</v>
          </cell>
        </row>
        <row r="107">
          <cell r="A107" t="str">
            <v>Molecular Weight</v>
          </cell>
        </row>
        <row r="108">
          <cell r="A108" t="str">
            <v>Name</v>
          </cell>
        </row>
        <row r="109">
          <cell r="A109" t="str">
            <v>Notes</v>
          </cell>
        </row>
        <row r="110">
          <cell r="A110" t="str">
            <v>Partial Pressure of CO2</v>
          </cell>
        </row>
        <row r="111">
          <cell r="A111" t="str">
            <v>Partial Pressure of H2S</v>
          </cell>
        </row>
        <row r="112">
          <cell r="A112" t="str">
            <v>Phase Fraction (Mass Basis)</v>
          </cell>
        </row>
        <row r="113">
          <cell r="A113" t="str">
            <v>Phase Fraction (Molar Basis)</v>
          </cell>
        </row>
        <row r="114">
          <cell r="A114" t="str">
            <v>Phase Fraction (Vol. Basis)</v>
          </cell>
        </row>
        <row r="115">
          <cell r="A115" t="str">
            <v>Power</v>
          </cell>
        </row>
        <row r="116">
          <cell r="A116" t="str">
            <v>Property Package</v>
          </cell>
        </row>
        <row r="117">
          <cell r="A117" t="str">
            <v>Pressure</v>
          </cell>
        </row>
        <row r="118">
          <cell r="A118" t="str">
            <v>Pseudo Critical Pressure</v>
          </cell>
        </row>
        <row r="119">
          <cell r="A119" t="str">
            <v>Pseudo Critical Temperature</v>
          </cell>
        </row>
        <row r="120">
          <cell r="A120" t="str">
            <v>Pseudo Critical Volume</v>
          </cell>
        </row>
        <row r="121">
          <cell r="A121" t="str">
            <v>Reid VP at 37.8 C</v>
          </cell>
        </row>
        <row r="122">
          <cell r="A122" t="str">
            <v>RVP - API 5B1.1</v>
          </cell>
        </row>
        <row r="123">
          <cell r="A123" t="str">
            <v>RVP - API 5B1.2</v>
          </cell>
        </row>
        <row r="124">
          <cell r="A124" t="str">
            <v>RVP - ASTM D323-73/79</v>
          </cell>
        </row>
        <row r="125">
          <cell r="A125" t="str">
            <v>RVP - ASTM D323-82</v>
          </cell>
        </row>
        <row r="126">
          <cell r="A126" t="str">
            <v>RVP - ASTM D4953-91</v>
          </cell>
        </row>
        <row r="127">
          <cell r="A127" t="str">
            <v>RVP - ASTM D5191-91</v>
          </cell>
        </row>
        <row r="128">
          <cell r="A128" t="str">
            <v>SG Air</v>
          </cell>
        </row>
        <row r="129">
          <cell r="A129" t="str">
            <v>Specific Heat</v>
          </cell>
        </row>
        <row r="130">
          <cell r="A130" t="str">
            <v>Standard Ideal Liquid Mass Density</v>
          </cell>
        </row>
        <row r="131">
          <cell r="A131" t="str">
            <v>Standard Ideal Liquid Mass Density (Dry Basis)</v>
          </cell>
        </row>
        <row r="132">
          <cell r="A132" t="str">
            <v>Standard Ideal Liquid Volume Flow</v>
          </cell>
        </row>
        <row r="133">
          <cell r="A133" t="str">
            <v>Standard Ideal Liquid Volume Flow (Dry Basis)</v>
          </cell>
        </row>
        <row r="134">
          <cell r="A134" t="str">
            <v>Std Gas Flow</v>
          </cell>
        </row>
        <row r="135">
          <cell r="A135" t="str">
            <v>Surface Tension</v>
          </cell>
        </row>
        <row r="136">
          <cell r="A136" t="str">
            <v>Tagged Name</v>
          </cell>
        </row>
        <row r="137">
          <cell r="A137" t="str">
            <v>Temperature</v>
          </cell>
        </row>
        <row r="138">
          <cell r="A138" t="str">
            <v>Thermal Conductivity</v>
          </cell>
        </row>
        <row r="139">
          <cell r="A139" t="str">
            <v>True VP at 37.8 C</v>
          </cell>
        </row>
        <row r="140">
          <cell r="A140" t="str">
            <v>Type Name</v>
          </cell>
        </row>
        <row r="141">
          <cell r="A141" t="str">
            <v>Unique ID</v>
          </cell>
        </row>
        <row r="142">
          <cell r="A142" t="str">
            <v>Upstream Operation(s)</v>
          </cell>
        </row>
        <row r="143">
          <cell r="A143" t="str">
            <v>Vapour Fraction</v>
          </cell>
        </row>
        <row r="144">
          <cell r="A144" t="str">
            <v>Viscosity</v>
          </cell>
        </row>
        <row r="145">
          <cell r="A145" t="str">
            <v>Visible Type Name</v>
          </cell>
        </row>
        <row r="146">
          <cell r="A146" t="str">
            <v>Water Content In Mg/m3 (Gas)</v>
          </cell>
        </row>
        <row r="147">
          <cell r="A147" t="str">
            <v>Water Dew Point (Gas)</v>
          </cell>
        </row>
        <row r="148">
          <cell r="A148" t="str">
            <v>Watson K</v>
          </cell>
        </row>
        <row r="149">
          <cell r="A149" t="str">
            <v>Wobbe Index (Gas)</v>
          </cell>
        </row>
        <row r="150">
          <cell r="A150" t="str">
            <v>Z Factor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Turbine Ramp Up - Budget"/>
      <sheetName val="Turbine Ramp Up - E&amp;C Plan"/>
      <sheetName val="Turbine Ramp Up - Actual_Frcst"/>
      <sheetName val="Net Effective MW Calcs_Budget"/>
      <sheetName val="Net Effective MW Calcs_E&amp;C Plan"/>
      <sheetName val="Net Effective MW Calcs_Actual"/>
      <sheetName val="Monthly Summary"/>
      <sheetName val="Gross Margin Comparison"/>
      <sheetName val="Graph Data"/>
      <sheetName val="WTG Deliveries"/>
      <sheetName val="WTG Erection"/>
      <sheetName val="WTG Mech Completion"/>
      <sheetName val="WTG Commissioning"/>
      <sheetName val="Net Effective MW Graph"/>
      <sheetName val="Gross Margin Graph"/>
    </sheetNames>
    <sheetDataSet>
      <sheetData sheetId="0"/>
      <sheetData sheetId="1">
        <row r="17">
          <cell r="D17">
            <v>39022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c"/>
      <sheetName val="Brecomp"/>
      <sheetName val="Data"/>
      <sheetName val="ISGroup"/>
      <sheetName val="Macro1"/>
      <sheetName val="hdata"/>
      <sheetName val="sbs"/>
      <sheetName val="Tabelle1"/>
      <sheetName val="Tabelle2"/>
      <sheetName val="Tabelle3"/>
      <sheetName val="INPUTS"/>
      <sheetName val="Control Download"/>
      <sheetName val="Forex"/>
      <sheetName val="CapCom"/>
      <sheetName val="Composite Total Tab 1"/>
      <sheetName val="Assumptions"/>
      <sheetName val="COA"/>
      <sheetName val="Detail"/>
      <sheetName val="Balanza"/>
      <sheetName val="Sauvegarde de report 12 99"/>
      <sheetName val="Control_Download"/>
      <sheetName val="Sauvegarde_de_report_12_99"/>
      <sheetName val="Composite_Total_Tab_1"/>
      <sheetName val="CF"/>
      <sheetName val="Summary"/>
      <sheetName val="Call-Team"/>
      <sheetName val="Company"/>
      <sheetName val="Capa"/>
      <sheetName val="Comments"/>
      <sheetName val="IT only"/>
      <sheetName val="Primary Detail"/>
      <sheetName val="Schedule A - REIT III"/>
      <sheetName val="P3"/>
      <sheetName val="Bal Dolares"/>
      <sheetName val="DealInfo"/>
      <sheetName val="Hurdle Calc"/>
      <sheetName val="Cash Flow"/>
    </sheetNames>
    <sheetDataSet>
      <sheetData sheetId="0" refreshError="1">
        <row r="1">
          <cell r="A1" t="str">
            <v>Numéro comptes</v>
          </cell>
          <cell r="B1" t="str">
            <v>Intitulé</v>
          </cell>
          <cell r="C1" t="str">
            <v>1Q</v>
          </cell>
          <cell r="D1" t="str">
            <v>2Q</v>
          </cell>
          <cell r="E1" t="str">
            <v>3Q</v>
          </cell>
          <cell r="F1" t="str">
            <v>4Q</v>
          </cell>
          <cell r="G1" t="str">
            <v>YTD</v>
          </cell>
        </row>
        <row r="2">
          <cell r="A2">
            <v>10110001</v>
          </cell>
          <cell r="B2" t="str">
            <v>Capital souscrit non appelé</v>
          </cell>
          <cell r="C2">
            <v>-10000</v>
          </cell>
          <cell r="D2">
            <v>10000</v>
          </cell>
          <cell r="E2">
            <v>10000</v>
          </cell>
        </row>
        <row r="3">
          <cell r="A3">
            <v>10120001</v>
          </cell>
          <cell r="B3" t="str">
            <v>Capital souscrit appelé non versé</v>
          </cell>
        </row>
        <row r="4">
          <cell r="A4">
            <v>10130001</v>
          </cell>
          <cell r="B4" t="str">
            <v>Capital souscrit appelé versé</v>
          </cell>
          <cell r="C4">
            <v>-10000</v>
          </cell>
          <cell r="D4">
            <v>-10000</v>
          </cell>
          <cell r="E4">
            <v>-10000</v>
          </cell>
          <cell r="G4">
            <v>-10000</v>
          </cell>
        </row>
        <row r="5">
          <cell r="A5">
            <v>10900001</v>
          </cell>
          <cell r="B5" t="str">
            <v>Actionnaires, CSNA</v>
          </cell>
          <cell r="C5">
            <v>10000</v>
          </cell>
          <cell r="D5">
            <v>-10000</v>
          </cell>
        </row>
        <row r="6">
          <cell r="A6">
            <v>16811001</v>
          </cell>
          <cell r="B6" t="str">
            <v>Emprunt Subordonné</v>
          </cell>
          <cell r="C6">
            <v>-6080000</v>
          </cell>
          <cell r="D6">
            <v>-6080000</v>
          </cell>
          <cell r="G6">
            <v>-6080000</v>
          </cell>
        </row>
        <row r="7">
          <cell r="A7">
            <v>16881001</v>
          </cell>
          <cell r="B7" t="str">
            <v>ICNE-Empr.subordoné</v>
          </cell>
          <cell r="C7">
            <v>-19906.849999999999</v>
          </cell>
          <cell r="D7">
            <v>-19906.849999999999</v>
          </cell>
          <cell r="E7">
            <v>-92610.41</v>
          </cell>
          <cell r="G7">
            <v>-112517.26</v>
          </cell>
        </row>
        <row r="8">
          <cell r="A8">
            <v>16882001</v>
          </cell>
          <cell r="B8" t="str">
            <v>ICNE-Empr.Paribas TA</v>
          </cell>
        </row>
        <row r="9">
          <cell r="A9">
            <v>16883001</v>
          </cell>
          <cell r="B9" t="str">
            <v>ICNE-Empr.Paribas TB</v>
          </cell>
        </row>
        <row r="10">
          <cell r="A10">
            <v>1</v>
          </cell>
          <cell r="B10" t="str">
            <v>**** Capitaux propres ****</v>
          </cell>
        </row>
        <row r="11">
          <cell r="A11">
            <v>21100001</v>
          </cell>
          <cell r="B11" t="str">
            <v>Entrepôt Le Parc</v>
          </cell>
          <cell r="C11">
            <v>12000000</v>
          </cell>
          <cell r="D11">
            <v>12000000</v>
          </cell>
          <cell r="G11">
            <v>12000000</v>
          </cell>
        </row>
        <row r="12">
          <cell r="A12">
            <v>21300001</v>
          </cell>
          <cell r="B12" t="str">
            <v>Construction Le Parc</v>
          </cell>
        </row>
        <row r="13">
          <cell r="A13">
            <v>23130001</v>
          </cell>
          <cell r="B13" t="str">
            <v>Construction en cours</v>
          </cell>
          <cell r="C13">
            <v>2760000</v>
          </cell>
          <cell r="D13">
            <v>2760000</v>
          </cell>
          <cell r="E13">
            <v>11286687.5</v>
          </cell>
          <cell r="G13">
            <v>14046687.5</v>
          </cell>
        </row>
        <row r="14">
          <cell r="A14">
            <v>27511001</v>
          </cell>
          <cell r="B14" t="str">
            <v>Dépôt de garantie</v>
          </cell>
        </row>
        <row r="15">
          <cell r="A15">
            <v>40100001</v>
          </cell>
          <cell r="B15" t="str">
            <v>Fournisseurs</v>
          </cell>
          <cell r="C15">
            <v>26992.6</v>
          </cell>
          <cell r="D15">
            <v>26992.6</v>
          </cell>
          <cell r="E15">
            <v>-93768.82</v>
          </cell>
          <cell r="G15">
            <v>-66776.22</v>
          </cell>
        </row>
        <row r="16">
          <cell r="A16">
            <v>40400001</v>
          </cell>
          <cell r="B16" t="str">
            <v>Fournisseurs d'immobilisations</v>
          </cell>
        </row>
        <row r="17">
          <cell r="A17">
            <v>40810001</v>
          </cell>
          <cell r="B17" t="str">
            <v>Fournisseurs, FNP</v>
          </cell>
          <cell r="C17">
            <v>-3722807.52</v>
          </cell>
          <cell r="D17">
            <v>-3722807.52</v>
          </cell>
          <cell r="E17">
            <v>3454397.14</v>
          </cell>
          <cell r="G17">
            <v>-268410.38</v>
          </cell>
        </row>
        <row r="18">
          <cell r="A18">
            <v>40840001</v>
          </cell>
          <cell r="B18" t="str">
            <v>Fourn.d'immo, FNP</v>
          </cell>
          <cell r="C18">
            <v>-17800560</v>
          </cell>
          <cell r="D18">
            <v>-17800560</v>
          </cell>
          <cell r="E18">
            <v>-13314240</v>
          </cell>
          <cell r="G18">
            <v>-31114800</v>
          </cell>
        </row>
        <row r="19">
          <cell r="A19">
            <v>40900001</v>
          </cell>
          <cell r="B19" t="str">
            <v>Fourn-avances et acomptes</v>
          </cell>
          <cell r="C19">
            <v>2337141</v>
          </cell>
          <cell r="D19">
            <v>2337141</v>
          </cell>
          <cell r="E19">
            <v>-591586.93000000005</v>
          </cell>
          <cell r="G19">
            <v>1745554.07</v>
          </cell>
        </row>
        <row r="20">
          <cell r="A20">
            <v>44551001</v>
          </cell>
          <cell r="B20" t="str">
            <v>TVA à décaisser</v>
          </cell>
        </row>
        <row r="21">
          <cell r="A21">
            <v>44562001</v>
          </cell>
          <cell r="B21" t="str">
            <v>TVA déd.s/ immo</v>
          </cell>
          <cell r="C21">
            <v>3040560</v>
          </cell>
          <cell r="D21">
            <v>3040560</v>
          </cell>
          <cell r="E21">
            <v>2274240</v>
          </cell>
          <cell r="G21">
            <v>5314800</v>
          </cell>
        </row>
        <row r="22">
          <cell r="A22">
            <v>44566001</v>
          </cell>
          <cell r="B22" t="str">
            <v>TVA déd s/ ABS</v>
          </cell>
          <cell r="C22">
            <v>18144.48</v>
          </cell>
          <cell r="D22">
            <v>18144.48</v>
          </cell>
          <cell r="E22">
            <v>-6738.26</v>
          </cell>
          <cell r="G22">
            <v>11406.22</v>
          </cell>
        </row>
        <row r="23">
          <cell r="A23">
            <v>44566251</v>
          </cell>
          <cell r="B23" t="str">
            <v>TVA déd.Art.259B</v>
          </cell>
        </row>
        <row r="24">
          <cell r="A24">
            <v>44567001</v>
          </cell>
          <cell r="B24" t="str">
            <v>Crédit de TVA</v>
          </cell>
          <cell r="C24">
            <v>234602</v>
          </cell>
          <cell r="D24">
            <v>234602</v>
          </cell>
          <cell r="E24">
            <v>234602</v>
          </cell>
          <cell r="G24">
            <v>234602</v>
          </cell>
        </row>
        <row r="25">
          <cell r="A25">
            <v>44571001</v>
          </cell>
          <cell r="B25" t="str">
            <v>TVA collectée</v>
          </cell>
        </row>
        <row r="26">
          <cell r="A26">
            <v>44571251</v>
          </cell>
          <cell r="B26" t="str">
            <v>TVA coll.Art.259B</v>
          </cell>
        </row>
        <row r="27">
          <cell r="A27">
            <v>44580001</v>
          </cell>
          <cell r="B27" t="str">
            <v>TVA s/ factures non parvenues</v>
          </cell>
          <cell r="C27">
            <v>45847.88</v>
          </cell>
          <cell r="D27">
            <v>45847.88</v>
          </cell>
          <cell r="E27">
            <v>45847.88</v>
          </cell>
          <cell r="G27">
            <v>45847.88</v>
          </cell>
        </row>
        <row r="28">
          <cell r="A28">
            <v>44583001</v>
          </cell>
          <cell r="B28" t="str">
            <v>Rembt TVA demandé</v>
          </cell>
        </row>
        <row r="29">
          <cell r="A29">
            <v>44586001</v>
          </cell>
          <cell r="B29" t="str">
            <v>TVA sur FNP</v>
          </cell>
          <cell r="C29">
            <v>150143.1</v>
          </cell>
          <cell r="D29">
            <v>150143.1</v>
          </cell>
          <cell r="E29">
            <v>-150143.1</v>
          </cell>
        </row>
        <row r="30">
          <cell r="A30">
            <v>44800001</v>
          </cell>
          <cell r="B30" t="str">
            <v>Etat, charges à payer et P à Recev.</v>
          </cell>
        </row>
        <row r="31">
          <cell r="A31">
            <v>45510001</v>
          </cell>
          <cell r="B31" t="str">
            <v>C/C Bre Francilienne Compans</v>
          </cell>
        </row>
        <row r="32">
          <cell r="A32">
            <v>45511001</v>
          </cell>
          <cell r="B32" t="str">
            <v>C/C Malvern</v>
          </cell>
        </row>
        <row r="33">
          <cell r="A33">
            <v>45581001</v>
          </cell>
          <cell r="B33" t="str">
            <v>Intérêts courus c/c Bre Compans</v>
          </cell>
        </row>
        <row r="34">
          <cell r="A34">
            <v>45581101</v>
          </cell>
          <cell r="B34" t="str">
            <v>Intérêts courus c/c Malvern</v>
          </cell>
        </row>
        <row r="35">
          <cell r="A35">
            <v>45620001</v>
          </cell>
          <cell r="B35" t="str">
            <v>Actionnaires capital appelé non ver</v>
          </cell>
        </row>
        <row r="36">
          <cell r="A36">
            <v>47100001</v>
          </cell>
          <cell r="B36" t="str">
            <v>Compte d'attente</v>
          </cell>
        </row>
        <row r="37">
          <cell r="A37">
            <v>48120001</v>
          </cell>
          <cell r="B37" t="str">
            <v>CAR- frais acqui immo</v>
          </cell>
        </row>
        <row r="38">
          <cell r="A38">
            <v>48160001</v>
          </cell>
          <cell r="B38" t="str">
            <v>CAR- frais emissions emprunt</v>
          </cell>
          <cell r="C38">
            <v>555380</v>
          </cell>
          <cell r="D38">
            <v>555380</v>
          </cell>
          <cell r="G38">
            <v>555380</v>
          </cell>
        </row>
        <row r="39">
          <cell r="A39">
            <v>48600001</v>
          </cell>
          <cell r="B39" t="str">
            <v>Charges constatées d'avance</v>
          </cell>
          <cell r="C39">
            <v>130824.21</v>
          </cell>
          <cell r="D39">
            <v>130824.21</v>
          </cell>
          <cell r="E39">
            <v>-40316.21</v>
          </cell>
          <cell r="G39">
            <v>90508</v>
          </cell>
        </row>
        <row r="40">
          <cell r="A40">
            <v>48700001</v>
          </cell>
          <cell r="B40" t="str">
            <v>Produits constatés d'avance</v>
          </cell>
        </row>
        <row r="41">
          <cell r="A41">
            <v>4</v>
          </cell>
          <cell r="B41" t="str">
            <v>**** Tiers ****</v>
          </cell>
        </row>
        <row r="42">
          <cell r="A42">
            <v>51201001</v>
          </cell>
          <cell r="B42" t="str">
            <v>Bq Paribas #7226P</v>
          </cell>
          <cell r="C42">
            <v>3620510.24</v>
          </cell>
          <cell r="D42">
            <v>3620510.24</v>
          </cell>
          <cell r="E42">
            <v>-1391445.23</v>
          </cell>
          <cell r="G42">
            <v>2229065.0099999998</v>
          </cell>
        </row>
        <row r="43">
          <cell r="A43">
            <v>51202001</v>
          </cell>
          <cell r="B43" t="str">
            <v>Bq Paribas #7236S</v>
          </cell>
          <cell r="C43">
            <v>-434.16</v>
          </cell>
          <cell r="D43">
            <v>-434.16</v>
          </cell>
          <cell r="E43">
            <v>434.16</v>
          </cell>
        </row>
        <row r="44">
          <cell r="A44">
            <v>51203001</v>
          </cell>
          <cell r="B44" t="str">
            <v>Bq Paribas #7237X</v>
          </cell>
          <cell r="C44">
            <v>-434.16</v>
          </cell>
          <cell r="D44">
            <v>-434.16</v>
          </cell>
          <cell r="E44">
            <v>434.16</v>
          </cell>
        </row>
        <row r="45">
          <cell r="A45">
            <v>5</v>
          </cell>
          <cell r="B45" t="str">
            <v>**** Trésorerie ****</v>
          </cell>
        </row>
        <row r="46">
          <cell r="A46">
            <v>60500001</v>
          </cell>
          <cell r="B46" t="str">
            <v>Achat matériel, équipt, travaux</v>
          </cell>
          <cell r="C46">
            <v>8425</v>
          </cell>
          <cell r="D46">
            <v>8425</v>
          </cell>
          <cell r="E46">
            <v>8425</v>
          </cell>
          <cell r="G46">
            <v>8425</v>
          </cell>
        </row>
        <row r="47">
          <cell r="A47">
            <v>60640001</v>
          </cell>
          <cell r="B47" t="str">
            <v>Fournitures administratives</v>
          </cell>
        </row>
        <row r="48">
          <cell r="A48">
            <v>61320001</v>
          </cell>
          <cell r="B48" t="str">
            <v>Domiciliation</v>
          </cell>
          <cell r="C48">
            <v>956</v>
          </cell>
          <cell r="D48">
            <v>956</v>
          </cell>
          <cell r="E48">
            <v>956</v>
          </cell>
          <cell r="G48">
            <v>956</v>
          </cell>
        </row>
        <row r="49">
          <cell r="A49">
            <v>61600001</v>
          </cell>
          <cell r="B49" t="str">
            <v>Assurances</v>
          </cell>
          <cell r="C49">
            <v>13085.05</v>
          </cell>
          <cell r="D49">
            <v>13085.05</v>
          </cell>
          <cell r="E49">
            <v>8435.5499999999993</v>
          </cell>
          <cell r="G49">
            <v>21520.6</v>
          </cell>
        </row>
        <row r="50">
          <cell r="A50">
            <v>62210001</v>
          </cell>
          <cell r="B50" t="str">
            <v>Hono-projet financement</v>
          </cell>
          <cell r="C50">
            <v>600000</v>
          </cell>
          <cell r="D50">
            <v>600000</v>
          </cell>
          <cell r="E50">
            <v>-600000</v>
          </cell>
        </row>
        <row r="51">
          <cell r="A51">
            <v>62211001</v>
          </cell>
          <cell r="B51" t="str">
            <v>Hono Financmnt Freshfield</v>
          </cell>
          <cell r="C51">
            <v>137224.54999999999</v>
          </cell>
          <cell r="D51">
            <v>137224.54999999999</v>
          </cell>
          <cell r="E51">
            <v>137224.54999999999</v>
          </cell>
          <cell r="G51">
            <v>137224.54999999999</v>
          </cell>
        </row>
        <row r="52">
          <cell r="A52">
            <v>62212001</v>
          </cell>
          <cell r="B52" t="str">
            <v>Hono financmnt Depardieu</v>
          </cell>
          <cell r="C52">
            <v>185000</v>
          </cell>
          <cell r="D52">
            <v>185000</v>
          </cell>
          <cell r="E52">
            <v>185000</v>
          </cell>
          <cell r="G52">
            <v>185000</v>
          </cell>
        </row>
        <row r="53">
          <cell r="A53">
            <v>62213001</v>
          </cell>
          <cell r="B53" t="str">
            <v>Hono financmnt JF EY</v>
          </cell>
          <cell r="C53">
            <v>156000</v>
          </cell>
          <cell r="D53">
            <v>156000</v>
          </cell>
          <cell r="E53">
            <v>156000</v>
          </cell>
          <cell r="G53">
            <v>156000</v>
          </cell>
        </row>
        <row r="54">
          <cell r="A54">
            <v>6221</v>
          </cell>
          <cell r="B54" t="str">
            <v>Hono juridique projet</v>
          </cell>
        </row>
        <row r="55">
          <cell r="A55">
            <v>62221001</v>
          </cell>
          <cell r="B55" t="str">
            <v>Hono etude  DYSOR</v>
          </cell>
          <cell r="C55">
            <v>159687.5</v>
          </cell>
          <cell r="D55">
            <v>159687.5</v>
          </cell>
          <cell r="E55">
            <v>159687.5</v>
          </cell>
          <cell r="G55">
            <v>159687.5</v>
          </cell>
        </row>
        <row r="56">
          <cell r="A56">
            <v>62222001</v>
          </cell>
          <cell r="B56" t="str">
            <v>Hono etude CET</v>
          </cell>
          <cell r="C56">
            <v>87000</v>
          </cell>
          <cell r="D56">
            <v>87000</v>
          </cell>
          <cell r="G56">
            <v>87000</v>
          </cell>
        </row>
        <row r="57">
          <cell r="A57">
            <v>62223001</v>
          </cell>
          <cell r="B57" t="str">
            <v>Hono etude Optima</v>
          </cell>
        </row>
        <row r="58">
          <cell r="A58">
            <v>6222</v>
          </cell>
          <cell r="B58" t="str">
            <v>Hono etude projet</v>
          </cell>
        </row>
        <row r="59">
          <cell r="A59">
            <v>62231001</v>
          </cell>
          <cell r="B59" t="str">
            <v>Courant JF EY</v>
          </cell>
        </row>
        <row r="60">
          <cell r="A60">
            <v>62232001</v>
          </cell>
          <cell r="B60" t="str">
            <v>Courant JF Depardieu</v>
          </cell>
        </row>
        <row r="61">
          <cell r="A61">
            <v>6223</v>
          </cell>
          <cell r="B61" t="str">
            <v>Hono juridique courant</v>
          </cell>
        </row>
        <row r="62">
          <cell r="A62">
            <v>62240001</v>
          </cell>
          <cell r="B62" t="str">
            <v>Hono comptables IBS</v>
          </cell>
          <cell r="C62">
            <v>15000</v>
          </cell>
          <cell r="D62">
            <v>15000</v>
          </cell>
          <cell r="E62">
            <v>15000</v>
          </cell>
          <cell r="G62">
            <v>30000</v>
          </cell>
        </row>
        <row r="63">
          <cell r="A63">
            <v>62250001</v>
          </cell>
          <cell r="B63" t="str">
            <v>Hono. notaire</v>
          </cell>
          <cell r="C63">
            <v>2236323</v>
          </cell>
          <cell r="D63">
            <v>2236323</v>
          </cell>
          <cell r="E63">
            <v>-1712259.51</v>
          </cell>
          <cell r="G63">
            <v>524063.49</v>
          </cell>
        </row>
        <row r="64">
          <cell r="A64">
            <v>62251001</v>
          </cell>
          <cell r="B64" t="str">
            <v>Hono formalités+débours</v>
          </cell>
          <cell r="C64">
            <v>4939.1000000000004</v>
          </cell>
          <cell r="D64">
            <v>4939.1000000000004</v>
          </cell>
          <cell r="E64">
            <v>4939.1000000000004</v>
          </cell>
          <cell r="G64">
            <v>4939.1000000000004</v>
          </cell>
        </row>
        <row r="65">
          <cell r="A65">
            <v>62260001</v>
          </cell>
          <cell r="B65" t="str">
            <v>Hono Maître Oudot</v>
          </cell>
        </row>
        <row r="66">
          <cell r="A66">
            <v>62270001</v>
          </cell>
          <cell r="B66" t="str">
            <v>Hono Jones Lang-agent immob</v>
          </cell>
        </row>
        <row r="67">
          <cell r="A67">
            <v>62360001</v>
          </cell>
          <cell r="B67" t="str">
            <v>Publicité, relations publiques</v>
          </cell>
          <cell r="C67">
            <v>59500</v>
          </cell>
          <cell r="D67">
            <v>59500</v>
          </cell>
          <cell r="E67">
            <v>59500</v>
          </cell>
          <cell r="G67">
            <v>59500</v>
          </cell>
        </row>
        <row r="68">
          <cell r="A68">
            <v>62400001</v>
          </cell>
          <cell r="B68" t="str">
            <v>Frais de transport</v>
          </cell>
        </row>
        <row r="69">
          <cell r="A69">
            <v>62780001</v>
          </cell>
          <cell r="B69" t="str">
            <v>Autres frais bancaires</v>
          </cell>
          <cell r="C69">
            <v>1080</v>
          </cell>
          <cell r="D69">
            <v>1080</v>
          </cell>
          <cell r="E69">
            <v>-434.16</v>
          </cell>
          <cell r="G69">
            <v>645.84</v>
          </cell>
        </row>
        <row r="70">
          <cell r="A70">
            <v>62781001</v>
          </cell>
          <cell r="B70" t="str">
            <v>Frais crédit Documentaire</v>
          </cell>
          <cell r="C70">
            <v>5083.34</v>
          </cell>
          <cell r="D70">
            <v>5083.34</v>
          </cell>
          <cell r="E70">
            <v>-5083.34</v>
          </cell>
        </row>
        <row r="71">
          <cell r="A71">
            <v>62782001</v>
          </cell>
          <cell r="B71" t="str">
            <v>Commission sur garantie-TA+TB</v>
          </cell>
          <cell r="C71">
            <v>109275.6</v>
          </cell>
          <cell r="D71">
            <v>109275.6</v>
          </cell>
          <cell r="E71">
            <v>109275.6</v>
          </cell>
          <cell r="G71">
            <v>109275.6</v>
          </cell>
        </row>
        <row r="72">
          <cell r="A72">
            <v>62785001</v>
          </cell>
          <cell r="B72" t="str">
            <v>Commission d'attente-TA</v>
          </cell>
          <cell r="C72">
            <v>16968.82</v>
          </cell>
          <cell r="D72">
            <v>16968.82</v>
          </cell>
          <cell r="E72">
            <v>-3797.48</v>
          </cell>
          <cell r="G72">
            <v>13171.34</v>
          </cell>
        </row>
        <row r="73">
          <cell r="A73">
            <v>62786001</v>
          </cell>
          <cell r="B73" t="str">
            <v>Commission Négoc.Emprunt Paribas</v>
          </cell>
          <cell r="C73">
            <v>555380</v>
          </cell>
          <cell r="D73">
            <v>555380</v>
          </cell>
          <cell r="G73">
            <v>555380</v>
          </cell>
        </row>
        <row r="74">
          <cell r="A74">
            <v>63540001</v>
          </cell>
          <cell r="B74" t="str">
            <v>Droits d'enregistrement</v>
          </cell>
          <cell r="C74">
            <v>12945</v>
          </cell>
          <cell r="D74">
            <v>12945</v>
          </cell>
          <cell r="E74">
            <v>12945</v>
          </cell>
          <cell r="G74">
            <v>12945</v>
          </cell>
        </row>
        <row r="75">
          <cell r="A75">
            <v>65800001</v>
          </cell>
          <cell r="B75" t="str">
            <v>Charges diverses de gestion courant</v>
          </cell>
          <cell r="C75">
            <v>0.65</v>
          </cell>
          <cell r="D75">
            <v>0.65</v>
          </cell>
          <cell r="E75">
            <v>0.65</v>
          </cell>
          <cell r="G75">
            <v>0.65</v>
          </cell>
        </row>
        <row r="76">
          <cell r="A76">
            <v>66110001</v>
          </cell>
          <cell r="B76" t="str">
            <v>Intérêts-Emprunt subordonné</v>
          </cell>
          <cell r="C76">
            <v>19906.849999999999</v>
          </cell>
          <cell r="D76">
            <v>19906.849999999999</v>
          </cell>
          <cell r="E76">
            <v>92610.41</v>
          </cell>
          <cell r="G76">
            <v>112517.26</v>
          </cell>
        </row>
        <row r="77">
          <cell r="A77">
            <v>66120001</v>
          </cell>
          <cell r="B77" t="str">
            <v>Intérêts-Emprunt Paribas TA</v>
          </cell>
        </row>
        <row r="78">
          <cell r="A78">
            <v>66130001</v>
          </cell>
          <cell r="B78" t="str">
            <v>Intérêts-Emprunt Paribas TB</v>
          </cell>
        </row>
        <row r="79">
          <cell r="A79">
            <v>66150001</v>
          </cell>
          <cell r="B79" t="str">
            <v xml:space="preserve">Agios </v>
          </cell>
          <cell r="C79">
            <v>2469.06</v>
          </cell>
          <cell r="D79">
            <v>2469.06</v>
          </cell>
          <cell r="E79">
            <v>2469.06</v>
          </cell>
          <cell r="G79">
            <v>2469.06</v>
          </cell>
        </row>
        <row r="80">
          <cell r="A80">
            <v>66810001</v>
          </cell>
          <cell r="B80" t="str">
            <v xml:space="preserve">Intérêts s/SWAP </v>
          </cell>
        </row>
        <row r="81">
          <cell r="A81">
            <v>68120001</v>
          </cell>
          <cell r="B81" t="str">
            <v>Dotation charges à répartir</v>
          </cell>
        </row>
        <row r="82">
          <cell r="A82">
            <v>72200001</v>
          </cell>
          <cell r="B82" t="str">
            <v>Production immobilisée DYSOR</v>
          </cell>
          <cell r="C82">
            <v>-159687.5</v>
          </cell>
          <cell r="D82">
            <v>-159687.5</v>
          </cell>
          <cell r="E82">
            <v>-159687.5</v>
          </cell>
          <cell r="G82">
            <v>-159687.5</v>
          </cell>
        </row>
        <row r="83">
          <cell r="A83">
            <v>72210001</v>
          </cell>
          <cell r="B83" t="str">
            <v>Production immobilisée CET</v>
          </cell>
          <cell r="C83">
            <v>-87000</v>
          </cell>
          <cell r="D83">
            <v>-87000</v>
          </cell>
          <cell r="E83">
            <v>-87000</v>
          </cell>
          <cell r="G83">
            <v>-87000</v>
          </cell>
        </row>
        <row r="84">
          <cell r="A84">
            <v>75800001</v>
          </cell>
          <cell r="B84" t="str">
            <v>Produits divers de gestion courante</v>
          </cell>
          <cell r="C84">
            <v>-0.31</v>
          </cell>
          <cell r="D84">
            <v>-0.31</v>
          </cell>
          <cell r="E84">
            <v>-0.31</v>
          </cell>
          <cell r="G84">
            <v>-0.31</v>
          </cell>
        </row>
        <row r="85">
          <cell r="A85">
            <v>79100001</v>
          </cell>
          <cell r="B85" t="str">
            <v>Transfert de charges</v>
          </cell>
        </row>
        <row r="86">
          <cell r="A86">
            <v>79101001</v>
          </cell>
          <cell r="B86" t="str">
            <v>Transfert charges acquisition</v>
          </cell>
        </row>
        <row r="87">
          <cell r="A87">
            <v>79102001</v>
          </cell>
          <cell r="B87" t="str">
            <v>transfert de charges financement</v>
          </cell>
          <cell r="C87">
            <v>-555380</v>
          </cell>
          <cell r="D87">
            <v>-555380</v>
          </cell>
          <cell r="G87">
            <v>-555380</v>
          </cell>
        </row>
      </sheetData>
      <sheetData sheetId="1" refreshError="1">
        <row r="1">
          <cell r="A1" t="str">
            <v>Numéro comptes</v>
          </cell>
          <cell r="B1" t="str">
            <v>Intitulé</v>
          </cell>
          <cell r="C1" t="str">
            <v>1Q</v>
          </cell>
          <cell r="D1" t="str">
            <v>2Q</v>
          </cell>
          <cell r="E1" t="str">
            <v>3Q</v>
          </cell>
          <cell r="F1" t="str">
            <v>4Q</v>
          </cell>
          <cell r="G1" t="str">
            <v>YTD</v>
          </cell>
        </row>
        <row r="2">
          <cell r="A2">
            <v>10100000</v>
          </cell>
          <cell r="B2" t="str">
            <v>Capital Social</v>
          </cell>
          <cell r="C2">
            <v>-50000</v>
          </cell>
          <cell r="D2">
            <v>-50000</v>
          </cell>
          <cell r="G2">
            <v>-50000</v>
          </cell>
        </row>
        <row r="3">
          <cell r="A3">
            <v>10120000</v>
          </cell>
          <cell r="B3" t="str">
            <v>Capital souscrit-appelé non versé</v>
          </cell>
          <cell r="C3">
            <v>-50000</v>
          </cell>
          <cell r="D3">
            <v>50000</v>
          </cell>
        </row>
        <row r="4">
          <cell r="A4">
            <v>10130000</v>
          </cell>
          <cell r="B4" t="str">
            <v>Capital souscrit-appelé,versé</v>
          </cell>
        </row>
        <row r="5">
          <cell r="A5">
            <v>10900000</v>
          </cell>
          <cell r="B5" t="str">
            <v>Actionnaires, CSNA</v>
          </cell>
        </row>
        <row r="6">
          <cell r="A6">
            <v>26100000</v>
          </cell>
          <cell r="B6" t="str">
            <v>Titres de participation-Le Parc</v>
          </cell>
          <cell r="C6">
            <v>9999</v>
          </cell>
          <cell r="D6">
            <v>9999</v>
          </cell>
          <cell r="G6">
            <v>9999</v>
          </cell>
        </row>
        <row r="7">
          <cell r="A7">
            <v>26900000</v>
          </cell>
          <cell r="B7" t="str">
            <v>Verst à effectuer s/TP non libérés</v>
          </cell>
        </row>
        <row r="8">
          <cell r="A8">
            <v>27511000</v>
          </cell>
          <cell r="B8" t="str">
            <v>Dépôt de garantie</v>
          </cell>
        </row>
        <row r="9">
          <cell r="A9">
            <v>27900000</v>
          </cell>
          <cell r="B9" t="str">
            <v>Verst à effectuer s/titres immo</v>
          </cell>
          <cell r="C9">
            <v>-9999</v>
          </cell>
          <cell r="D9">
            <v>-9999</v>
          </cell>
          <cell r="E9">
            <v>9999</v>
          </cell>
        </row>
        <row r="10">
          <cell r="A10">
            <v>40110000</v>
          </cell>
          <cell r="B10" t="str">
            <v>Fournisseurs</v>
          </cell>
          <cell r="C10">
            <v>-1049.22</v>
          </cell>
          <cell r="D10">
            <v>-1049.22</v>
          </cell>
          <cell r="F10">
            <v>-1049.22</v>
          </cell>
          <cell r="G10">
            <v>-1049.22</v>
          </cell>
        </row>
        <row r="11">
          <cell r="A11">
            <v>40800000</v>
          </cell>
          <cell r="B11" t="str">
            <v>Fournisseurs, FNP</v>
          </cell>
          <cell r="C11">
            <v>-10000</v>
          </cell>
          <cell r="D11">
            <v>-10000</v>
          </cell>
          <cell r="E11">
            <v>-10000</v>
          </cell>
          <cell r="G11">
            <v>-10000</v>
          </cell>
        </row>
        <row r="12">
          <cell r="A12">
            <v>45510000</v>
          </cell>
          <cell r="B12" t="str">
            <v>C/C SCI Le Parc</v>
          </cell>
        </row>
        <row r="13">
          <cell r="A13">
            <v>45520000</v>
          </cell>
          <cell r="B13" t="str">
            <v>C/C Blackstone</v>
          </cell>
          <cell r="C13">
            <v>-9999</v>
          </cell>
          <cell r="D13">
            <v>-9999</v>
          </cell>
          <cell r="E13">
            <v>-9999</v>
          </cell>
          <cell r="G13">
            <v>-9999</v>
          </cell>
        </row>
        <row r="14">
          <cell r="A14">
            <v>45530000</v>
          </cell>
          <cell r="B14" t="str">
            <v>C/C Malvern</v>
          </cell>
        </row>
        <row r="15">
          <cell r="A15">
            <v>45620000</v>
          </cell>
          <cell r="B15" t="str">
            <v>Action capital appelé non versé</v>
          </cell>
          <cell r="C15">
            <v>50000</v>
          </cell>
          <cell r="D15">
            <v>-50000</v>
          </cell>
        </row>
        <row r="16">
          <cell r="A16">
            <v>47100000</v>
          </cell>
          <cell r="B16" t="str">
            <v>Compte d'attente</v>
          </cell>
        </row>
        <row r="17">
          <cell r="A17">
            <v>48600000</v>
          </cell>
          <cell r="B17" t="str">
            <v>Charges constatées d'avance</v>
          </cell>
          <cell r="C17">
            <v>784</v>
          </cell>
          <cell r="D17">
            <v>784</v>
          </cell>
          <cell r="F17">
            <v>784</v>
          </cell>
          <cell r="G17">
            <v>784</v>
          </cell>
        </row>
        <row r="18">
          <cell r="A18">
            <v>51201000</v>
          </cell>
          <cell r="B18" t="str">
            <v xml:space="preserve">Paribas #7228W </v>
          </cell>
          <cell r="C18">
            <v>-434.16</v>
          </cell>
          <cell r="D18">
            <v>45408.4</v>
          </cell>
          <cell r="E18">
            <v>-434.16</v>
          </cell>
          <cell r="F18">
            <v>45408.4</v>
          </cell>
          <cell r="G18">
            <v>44974.239999999998</v>
          </cell>
        </row>
        <row r="19">
          <cell r="A19">
            <v>51202000</v>
          </cell>
          <cell r="B19" t="str">
            <v>Natexis</v>
          </cell>
          <cell r="C19">
            <v>50034.42</v>
          </cell>
          <cell r="D19">
            <v>50034.42</v>
          </cell>
          <cell r="E19">
            <v>-361.8</v>
          </cell>
          <cell r="F19">
            <v>-49472.62</v>
          </cell>
          <cell r="G19">
            <v>200</v>
          </cell>
        </row>
        <row r="20">
          <cell r="A20">
            <v>58000000</v>
          </cell>
          <cell r="B20" t="str">
            <v>Virement interne</v>
          </cell>
        </row>
        <row r="21">
          <cell r="A21">
            <v>61320000</v>
          </cell>
          <cell r="B21" t="str">
            <v>Domiciliation</v>
          </cell>
          <cell r="C21">
            <v>1314.44</v>
          </cell>
          <cell r="D21">
            <v>1314.44</v>
          </cell>
          <cell r="F21">
            <v>1314.44</v>
          </cell>
          <cell r="G21">
            <v>1314.44</v>
          </cell>
        </row>
        <row r="22">
          <cell r="A22">
            <v>62210000</v>
          </cell>
          <cell r="B22" t="str">
            <v>Honoraires comptables</v>
          </cell>
          <cell r="C22">
            <v>10000</v>
          </cell>
          <cell r="D22">
            <v>10000</v>
          </cell>
          <cell r="E22">
            <v>10000</v>
          </cell>
          <cell r="G22">
            <v>10000</v>
          </cell>
        </row>
        <row r="23">
          <cell r="A23">
            <v>62700000</v>
          </cell>
          <cell r="B23" t="str">
            <v>Frais Bancaire</v>
          </cell>
          <cell r="C23">
            <v>795.96</v>
          </cell>
          <cell r="D23">
            <v>795.96</v>
          </cell>
          <cell r="E23">
            <v>795.96</v>
          </cell>
          <cell r="F23">
            <v>795.96</v>
          </cell>
          <cell r="G23">
            <v>1591.92</v>
          </cell>
        </row>
        <row r="24">
          <cell r="A24">
            <v>65800000</v>
          </cell>
          <cell r="B24" t="str">
            <v>Charges diverses de gestion</v>
          </cell>
        </row>
        <row r="25">
          <cell r="A25">
            <v>66150000</v>
          </cell>
          <cell r="B25" t="str">
            <v>Agios</v>
          </cell>
          <cell r="C25">
            <v>2219.04</v>
          </cell>
          <cell r="D25">
            <v>2219.04</v>
          </cell>
          <cell r="F25">
            <v>2219.04</v>
          </cell>
          <cell r="G25">
            <v>2219.04</v>
          </cell>
        </row>
        <row r="26">
          <cell r="A26">
            <v>75800000</v>
          </cell>
          <cell r="B26" t="str">
            <v>Produits divers de gestion</v>
          </cell>
          <cell r="C26">
            <v>-34.42</v>
          </cell>
          <cell r="D26">
            <v>-34.42</v>
          </cell>
          <cell r="G26">
            <v>-34.42</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LP PCAP"/>
      <sheetName val="LP TB 00"/>
      <sheetName val="00Corp JE"/>
      <sheetName val="1099"/>
      <sheetName val="00LLC PCAP"/>
      <sheetName val="Summary"/>
      <sheetName val="LC Summary"/>
      <sheetName val="1. Information Requirements"/>
      <sheetName val="2. Summary Trial Balance"/>
      <sheetName val="3. Summary of UK GAAP Journals"/>
      <sheetName val="4. Property, Plant &amp; Equip"/>
      <sheetName val="5. Capitalised Acquistion Costs"/>
      <sheetName val="6. Loan Facility Cost"/>
      <sheetName val="7. Investments in Shares"/>
      <sheetName val="8. Investments in Loans"/>
      <sheetName val="9. Cash &amp; Short Term Deposits"/>
      <sheetName val="10. Other Receivables"/>
      <sheetName val="11. Prepayments"/>
      <sheetName val="12. Current Accounts Receivable"/>
      <sheetName val="13. Accruals"/>
      <sheetName val="14. Deferred Income"/>
      <sheetName val="15. Current Accounts Payable"/>
      <sheetName val="16. Other Creditors"/>
      <sheetName val="17. Loan Interest Payable"/>
      <sheetName val="18. Bank &amp; Other Loans"/>
      <sheetName val="19. Share Capital"/>
      <sheetName val="20. Rental Income"/>
      <sheetName val="21. Other Income"/>
      <sheetName val="22. Prof Fees - Tax, Legal, Acc"/>
      <sheetName val="23. Prof Fees - Other"/>
      <sheetName val="24. General &amp; Admin"/>
      <sheetName val="25. Other Expenses"/>
      <sheetName val="26. Taxation"/>
      <sheetName val="27. Minority Interests"/>
      <sheetName val="Brecomp"/>
      <sheetName val="Parc"/>
      <sheetName val="Data"/>
      <sheetName val="Control Download"/>
      <sheetName val="GL Links"/>
      <sheetName val="Fixe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C1" t="str">
            <v>Fastighetsaktiebolaget Alkotten</v>
          </cell>
        </row>
        <row r="3">
          <cell r="C3">
            <v>37986</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 Paid - Combined"/>
      <sheetName val="FIT Paid - LSP"/>
      <sheetName val="FIT Paid - TPSRV"/>
      <sheetName val="FIT Paid - COREP"/>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 Paid - Combined"/>
      <sheetName val="FIT Paid - LSP"/>
      <sheetName val="FIT Paid - TPSRV"/>
      <sheetName val="FIT Paid - COREP"/>
      <sheetName val="FIT Support"/>
      <sheetName val="#REF"/>
    </sheetNames>
    <sheetDataSet>
      <sheetData sheetId="0"/>
      <sheetData sheetId="1"/>
      <sheetData sheetId="2"/>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Mgmt_App_Plan_Bridge"/>
      <sheetName val="Apprvd Bdgt"/>
      <sheetName val="Plan 10-31-2011"/>
      <sheetName val="Control Sheet"/>
      <sheetName val="Internal Forecast_Detail"/>
      <sheetName val="Internal CWIP Cashflow"/>
      <sheetName val="PUC Forecast_Detail"/>
      <sheetName val="PUC CWIP Cashflow"/>
      <sheetName val="E&amp;C Risk Tracker"/>
      <sheetName val="EOP_Fcst"/>
      <sheetName val="Sheet2"/>
      <sheetName val="Incl in Alloc conting 5-17-12"/>
      <sheetName val="Cont Trk for Forecast"/>
      <sheetName val="Subs Eng Reconciliation"/>
      <sheetName val="Blattner-Irby 4-2012"/>
      <sheetName val="Peak PO Reconciliation-Jan 2012"/>
      <sheetName val="Cost Report"/>
      <sheetName val="Cash Flows_Mar 2013-AFUDC"/>
      <sheetName val="Cash Flows_Apr 2012-AFUDC"/>
      <sheetName val="Contingency Graph"/>
      <sheetName val="PO Report"/>
      <sheetName val="Notes for Forecast Detail Setup"/>
      <sheetName val="Crez Reporting"/>
      <sheetName val="Sample Cost Tab from Crez Rpt"/>
      <sheetName val="OBSOLETE-One_Pager"/>
      <sheetName val="OBSOLETE-AFUDC"/>
      <sheetName val="Sales Tax-Tline"/>
      <sheetName val="Sales Tax-Substations"/>
      <sheetName val="Conting for Craig"/>
    </sheetNames>
    <sheetDataSet>
      <sheetData sheetId="0" refreshError="1"/>
      <sheetData sheetId="1" refreshError="1"/>
      <sheetData sheetId="2" refreshError="1"/>
      <sheetData sheetId="3">
        <row r="5">
          <cell r="L5">
            <v>131885744</v>
          </cell>
        </row>
      </sheetData>
      <sheetData sheetId="4" refreshError="1"/>
      <sheetData sheetId="5">
        <row r="1">
          <cell r="A1" t="str">
            <v>Lone Star</v>
          </cell>
        </row>
      </sheetData>
      <sheetData sheetId="6">
        <row r="5">
          <cell r="R5" t="str">
            <v>Actuals</v>
          </cell>
        </row>
      </sheetData>
      <sheetData sheetId="7"/>
      <sheetData sheetId="8">
        <row r="7">
          <cell r="BH7">
            <v>113876681.88999999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Assume1"/>
      <sheetName val="Assume2"/>
      <sheetName val="TURBINES"/>
      <sheetName val="DEBT"/>
      <sheetName val="SOURCES"/>
      <sheetName val="NOLs"/>
      <sheetName val="FINANCIALS"/>
      <sheetName val="BALANCES"/>
      <sheetName val="RETURNS"/>
      <sheetName val="TAX"/>
      <sheetName val="PARTNER INC"/>
      <sheetName val="FAS121"/>
      <sheetName val="DEPR"/>
    </sheetNames>
    <sheetDataSet>
      <sheetData sheetId="0"/>
      <sheetData sheetId="1"/>
      <sheetData sheetId="2">
        <row r="7">
          <cell r="H7">
            <v>36677</v>
          </cell>
        </row>
        <row r="12">
          <cell r="D12">
            <v>0.75</v>
          </cell>
        </row>
        <row r="13">
          <cell r="D13">
            <v>138</v>
          </cell>
        </row>
        <row r="18">
          <cell r="H18">
            <v>26</v>
          </cell>
        </row>
        <row r="21">
          <cell r="D21">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Schedule (allco curr mo sales)"/>
      <sheetName val="Discount"/>
      <sheetName val="Previous Month's Schedule"/>
      <sheetName val="DA"/>
      <sheetName val="Setup"/>
    </sheetNames>
    <sheetDataSet>
      <sheetData sheetId="0" refreshError="1">
        <row r="3">
          <cell r="B3" t="str">
            <v>LSP</v>
          </cell>
          <cell r="E3" t="str">
            <v>Date</v>
          </cell>
          <cell r="I3" t="str">
            <v>Document</v>
          </cell>
        </row>
        <row r="7">
          <cell r="B7" t="str">
            <v>To transfer receivables related to Citigroup Receivable Program</v>
          </cell>
        </row>
        <row r="9">
          <cell r="B9" t="str">
            <v>LSP</v>
          </cell>
          <cell r="C9" t="str">
            <v>101090</v>
          </cell>
          <cell r="D9">
            <v>1430100</v>
          </cell>
          <cell r="E9" t="str">
            <v>000</v>
          </cell>
          <cell r="F9" t="str">
            <v>00000000</v>
          </cell>
          <cell r="G9" t="str">
            <v>0000</v>
          </cell>
          <cell r="H9" t="str">
            <v>0000</v>
          </cell>
          <cell r="J9">
            <v>0</v>
          </cell>
          <cell r="L9" t="str">
            <v>Reverse Discount DA</v>
          </cell>
          <cell r="M9" t="str">
            <v>USD</v>
          </cell>
          <cell r="N9" t="str">
            <v>CRRNT</v>
          </cell>
          <cell r="O9">
            <v>1</v>
          </cell>
          <cell r="P9">
            <v>0</v>
          </cell>
        </row>
        <row r="10">
          <cell r="B10" t="str">
            <v>LSP</v>
          </cell>
          <cell r="C10" t="str">
            <v>101090</v>
          </cell>
          <cell r="D10">
            <v>1868900</v>
          </cell>
          <cell r="E10" t="str">
            <v>000</v>
          </cell>
          <cell r="F10" t="str">
            <v>00000000</v>
          </cell>
          <cell r="G10" t="str">
            <v>0000</v>
          </cell>
          <cell r="H10" t="str">
            <v>0000</v>
          </cell>
          <cell r="J10">
            <v>0</v>
          </cell>
          <cell r="L10" t="str">
            <v>Reverse Discount DA</v>
          </cell>
          <cell r="M10" t="str">
            <v>USD</v>
          </cell>
          <cell r="N10" t="str">
            <v>CRRNT</v>
          </cell>
          <cell r="O10">
            <v>1</v>
          </cell>
          <cell r="P10">
            <v>0</v>
          </cell>
        </row>
        <row r="11">
          <cell r="B11" t="str">
            <v>LSGD</v>
          </cell>
          <cell r="C11" t="str">
            <v>140090</v>
          </cell>
          <cell r="D11">
            <v>1869000</v>
          </cell>
          <cell r="E11" t="str">
            <v>000</v>
          </cell>
          <cell r="F11" t="str">
            <v>00000000</v>
          </cell>
          <cell r="G11" t="str">
            <v>0000</v>
          </cell>
          <cell r="H11" t="str">
            <v>0000</v>
          </cell>
          <cell r="J11">
            <v>0</v>
          </cell>
          <cell r="L11" t="str">
            <v>Reverse Discount DA</v>
          </cell>
          <cell r="M11" t="str">
            <v>USD</v>
          </cell>
          <cell r="N11" t="str">
            <v>CRRNT</v>
          </cell>
          <cell r="O11">
            <v>1</v>
          </cell>
          <cell r="P11">
            <v>0</v>
          </cell>
        </row>
        <row r="12">
          <cell r="B12" t="str">
            <v>LSGD</v>
          </cell>
          <cell r="C12" t="str">
            <v>140090</v>
          </cell>
          <cell r="D12">
            <v>1868900</v>
          </cell>
          <cell r="E12" t="str">
            <v>000</v>
          </cell>
          <cell r="F12" t="str">
            <v>00000000</v>
          </cell>
          <cell r="G12" t="str">
            <v>0000</v>
          </cell>
          <cell r="H12" t="str">
            <v>0000</v>
          </cell>
          <cell r="J12">
            <v>0</v>
          </cell>
          <cell r="L12" t="str">
            <v>Reverse Discount DA</v>
          </cell>
          <cell r="M12" t="str">
            <v>USD</v>
          </cell>
          <cell r="N12" t="str">
            <v>CRRNT</v>
          </cell>
          <cell r="O12">
            <v>1</v>
          </cell>
          <cell r="P12">
            <v>0</v>
          </cell>
        </row>
        <row r="13">
          <cell r="B13" t="str">
            <v>ELREP</v>
          </cell>
          <cell r="C13" t="str">
            <v>288000</v>
          </cell>
          <cell r="D13">
            <v>1868000</v>
          </cell>
          <cell r="E13" t="str">
            <v>000</v>
          </cell>
          <cell r="F13" t="str">
            <v>00000000</v>
          </cell>
          <cell r="G13" t="str">
            <v>0000</v>
          </cell>
          <cell r="H13" t="str">
            <v>0000</v>
          </cell>
          <cell r="J13">
            <v>-680000</v>
          </cell>
          <cell r="L13" t="str">
            <v>Reverse Discount DA</v>
          </cell>
          <cell r="M13" t="str">
            <v>USD</v>
          </cell>
          <cell r="N13" t="str">
            <v>CRRNT</v>
          </cell>
          <cell r="O13">
            <v>1</v>
          </cell>
          <cell r="P13">
            <v>-680000</v>
          </cell>
        </row>
        <row r="14">
          <cell r="B14" t="str">
            <v>ELREP</v>
          </cell>
          <cell r="C14">
            <v>288000</v>
          </cell>
          <cell r="D14">
            <v>1868900</v>
          </cell>
          <cell r="E14" t="str">
            <v>000</v>
          </cell>
          <cell r="F14" t="str">
            <v>00000000</v>
          </cell>
          <cell r="G14" t="str">
            <v>0000</v>
          </cell>
          <cell r="H14" t="str">
            <v>0000</v>
          </cell>
          <cell r="J14">
            <v>680000</v>
          </cell>
          <cell r="L14" t="str">
            <v>Reverse Discount DA</v>
          </cell>
          <cell r="M14" t="str">
            <v>USD</v>
          </cell>
          <cell r="N14" t="str">
            <v>CRRNT</v>
          </cell>
          <cell r="O14">
            <v>1</v>
          </cell>
          <cell r="P14">
            <v>680000</v>
          </cell>
        </row>
        <row r="15">
          <cell r="B15" t="str">
            <v>ESD</v>
          </cell>
          <cell r="C15" t="str">
            <v>521900</v>
          </cell>
          <cell r="D15">
            <v>1430100</v>
          </cell>
          <cell r="E15" t="str">
            <v>000</v>
          </cell>
          <cell r="F15" t="str">
            <v>00000000</v>
          </cell>
          <cell r="G15" t="str">
            <v>0000</v>
          </cell>
          <cell r="H15" t="str">
            <v>0000</v>
          </cell>
          <cell r="J15">
            <v>0</v>
          </cell>
          <cell r="L15" t="str">
            <v>Reverse Discount DA</v>
          </cell>
          <cell r="M15" t="str">
            <v>USD</v>
          </cell>
          <cell r="N15" t="str">
            <v>CRRNT</v>
          </cell>
          <cell r="O15">
            <v>1</v>
          </cell>
          <cell r="P15">
            <v>0</v>
          </cell>
        </row>
        <row r="16">
          <cell r="B16" t="str">
            <v>ESD</v>
          </cell>
          <cell r="C16" t="str">
            <v>521900</v>
          </cell>
          <cell r="D16">
            <v>1868900</v>
          </cell>
          <cell r="E16" t="str">
            <v>000</v>
          </cell>
          <cell r="F16" t="str">
            <v>00000000</v>
          </cell>
          <cell r="G16" t="str">
            <v>0000</v>
          </cell>
          <cell r="H16" t="str">
            <v>0000</v>
          </cell>
          <cell r="J16">
            <v>0</v>
          </cell>
          <cell r="L16" t="str">
            <v>Reverse Discount DA</v>
          </cell>
          <cell r="M16" t="str">
            <v>USD</v>
          </cell>
          <cell r="N16" t="str">
            <v>CRRNT</v>
          </cell>
          <cell r="O16">
            <v>1</v>
          </cell>
          <cell r="P16">
            <v>0</v>
          </cell>
        </row>
        <row r="17">
          <cell r="B17" t="str">
            <v>SESRP</v>
          </cell>
          <cell r="C17" t="str">
            <v>297000</v>
          </cell>
          <cell r="D17">
            <v>1869000</v>
          </cell>
          <cell r="E17" t="str">
            <v>000</v>
          </cell>
          <cell r="F17" t="str">
            <v>00000000</v>
          </cell>
          <cell r="G17" t="str">
            <v>0000</v>
          </cell>
          <cell r="H17" t="str">
            <v>0000</v>
          </cell>
          <cell r="J17">
            <v>-1019.65</v>
          </cell>
          <cell r="L17" t="str">
            <v>Reverse Discount DA</v>
          </cell>
          <cell r="M17" t="str">
            <v>USD</v>
          </cell>
          <cell r="N17" t="str">
            <v>CRRNT</v>
          </cell>
          <cell r="O17">
            <v>1</v>
          </cell>
          <cell r="P17">
            <v>-1019.65</v>
          </cell>
        </row>
        <row r="18">
          <cell r="B18" t="str">
            <v>SESRP</v>
          </cell>
          <cell r="C18" t="str">
            <v>297000</v>
          </cell>
          <cell r="D18">
            <v>1868900</v>
          </cell>
          <cell r="E18" t="str">
            <v>000</v>
          </cell>
          <cell r="F18" t="str">
            <v>00000000</v>
          </cell>
          <cell r="G18" t="str">
            <v>0000</v>
          </cell>
          <cell r="H18" t="str">
            <v>0000</v>
          </cell>
          <cell r="J18">
            <v>1019.65</v>
          </cell>
          <cell r="L18" t="str">
            <v>Reverse Discount DA</v>
          </cell>
          <cell r="M18" t="str">
            <v>USD</v>
          </cell>
          <cell r="N18" t="str">
            <v>CRRNT</v>
          </cell>
          <cell r="O18">
            <v>1</v>
          </cell>
          <cell r="P18">
            <v>1019.65</v>
          </cell>
        </row>
        <row r="19">
          <cell r="B19" t="str">
            <v>TRN</v>
          </cell>
          <cell r="C19" t="str">
            <v>571900</v>
          </cell>
          <cell r="D19">
            <v>1430100</v>
          </cell>
          <cell r="E19" t="str">
            <v>000</v>
          </cell>
          <cell r="F19" t="str">
            <v>00000000</v>
          </cell>
          <cell r="G19" t="str">
            <v>0000</v>
          </cell>
          <cell r="H19" t="str">
            <v>0000</v>
          </cell>
          <cell r="J19">
            <v>0</v>
          </cell>
          <cell r="L19" t="str">
            <v>Reverse Discount DA</v>
          </cell>
          <cell r="M19" t="str">
            <v>USD</v>
          </cell>
          <cell r="N19" t="str">
            <v>CRRNT</v>
          </cell>
          <cell r="O19">
            <v>1</v>
          </cell>
          <cell r="P19">
            <v>0</v>
          </cell>
        </row>
        <row r="20">
          <cell r="B20" t="str">
            <v>TRN</v>
          </cell>
          <cell r="C20" t="str">
            <v>571900</v>
          </cell>
          <cell r="D20">
            <v>1868900</v>
          </cell>
          <cell r="E20" t="str">
            <v>000</v>
          </cell>
          <cell r="F20" t="str">
            <v>00000000</v>
          </cell>
          <cell r="G20" t="str">
            <v>0000</v>
          </cell>
          <cell r="H20" t="str">
            <v>0000</v>
          </cell>
          <cell r="J20">
            <v>0</v>
          </cell>
          <cell r="L20" t="str">
            <v>Reverse Discount DA</v>
          </cell>
          <cell r="M20" t="str">
            <v>USD</v>
          </cell>
          <cell r="N20" t="str">
            <v>CRRNT</v>
          </cell>
          <cell r="O20">
            <v>1</v>
          </cell>
          <cell r="P20">
            <v>0</v>
          </cell>
        </row>
        <row r="21">
          <cell r="B21" t="str">
            <v>LSP</v>
          </cell>
          <cell r="C21" t="str">
            <v>101090</v>
          </cell>
          <cell r="D21">
            <v>9030001</v>
          </cell>
          <cell r="E21" t="str">
            <v>056</v>
          </cell>
          <cell r="F21" t="str">
            <v>ARFEELSP</v>
          </cell>
          <cell r="G21" t="str">
            <v>0000</v>
          </cell>
          <cell r="H21" t="str">
            <v>0000</v>
          </cell>
          <cell r="I21" t="str">
            <v>ERINC</v>
          </cell>
          <cell r="J21">
            <v>0</v>
          </cell>
          <cell r="L21" t="str">
            <v>Record Current Month SAR</v>
          </cell>
          <cell r="M21" t="str">
            <v>USD</v>
          </cell>
          <cell r="N21" t="str">
            <v>CRRNT</v>
          </cell>
          <cell r="O21">
            <v>1</v>
          </cell>
          <cell r="P21">
            <v>0</v>
          </cell>
        </row>
        <row r="22">
          <cell r="B22" t="str">
            <v>LSP</v>
          </cell>
          <cell r="C22" t="str">
            <v>101090</v>
          </cell>
          <cell r="D22">
            <v>1868900</v>
          </cell>
          <cell r="E22" t="str">
            <v>000</v>
          </cell>
          <cell r="F22" t="str">
            <v>00000000</v>
          </cell>
          <cell r="G22" t="str">
            <v>0000</v>
          </cell>
          <cell r="H22" t="str">
            <v>0000</v>
          </cell>
          <cell r="J22">
            <v>2945715.64</v>
          </cell>
          <cell r="L22" t="str">
            <v>Record Current Month SAR</v>
          </cell>
          <cell r="M22" t="str">
            <v>USD</v>
          </cell>
          <cell r="N22" t="str">
            <v>CRRNT</v>
          </cell>
          <cell r="O22">
            <v>1</v>
          </cell>
          <cell r="P22">
            <v>2945715.64</v>
          </cell>
        </row>
        <row r="23">
          <cell r="B23" t="str">
            <v>LSP</v>
          </cell>
          <cell r="C23" t="str">
            <v>101090</v>
          </cell>
          <cell r="D23">
            <v>1433001</v>
          </cell>
          <cell r="E23" t="str">
            <v>000</v>
          </cell>
          <cell r="F23" t="str">
            <v>00000000</v>
          </cell>
          <cell r="G23" t="str">
            <v>0000</v>
          </cell>
          <cell r="H23" t="str">
            <v>0000</v>
          </cell>
          <cell r="I23" t="str">
            <v>ERINC</v>
          </cell>
          <cell r="J23">
            <v>4549284.3599999994</v>
          </cell>
          <cell r="L23" t="str">
            <v>Record Current Month SAR</v>
          </cell>
          <cell r="M23" t="str">
            <v>USD</v>
          </cell>
          <cell r="N23" t="str">
            <v>CRRNT</v>
          </cell>
          <cell r="O23">
            <v>1</v>
          </cell>
          <cell r="P23">
            <v>4549284.3600000003</v>
          </cell>
        </row>
        <row r="24">
          <cell r="B24" t="str">
            <v>LSP</v>
          </cell>
          <cell r="C24" t="str">
            <v>101090</v>
          </cell>
          <cell r="D24">
            <v>1433000</v>
          </cell>
          <cell r="E24" t="str">
            <v>000</v>
          </cell>
          <cell r="F24" t="str">
            <v>00000000</v>
          </cell>
          <cell r="G24" t="str">
            <v>0000</v>
          </cell>
          <cell r="H24" t="str">
            <v>3000</v>
          </cell>
          <cell r="I24" t="str">
            <v>ERINC</v>
          </cell>
          <cell r="J24">
            <v>-7495000</v>
          </cell>
          <cell r="L24" t="str">
            <v>Record Current Month SAR</v>
          </cell>
          <cell r="M24" t="str">
            <v>USD</v>
          </cell>
          <cell r="N24" t="str">
            <v>CRRNT</v>
          </cell>
          <cell r="O24">
            <v>1</v>
          </cell>
          <cell r="P24">
            <v>-7495000</v>
          </cell>
        </row>
        <row r="25">
          <cell r="B25" t="str">
            <v>ERINC</v>
          </cell>
          <cell r="C25" t="str">
            <v>478000</v>
          </cell>
          <cell r="D25">
            <v>1420000</v>
          </cell>
          <cell r="E25" t="str">
            <v>000</v>
          </cell>
          <cell r="F25" t="str">
            <v>00000000</v>
          </cell>
          <cell r="G25" t="str">
            <v>0000</v>
          </cell>
          <cell r="H25" t="str">
            <v>0000</v>
          </cell>
          <cell r="I25" t="str">
            <v>LSP</v>
          </cell>
          <cell r="J25">
            <v>7495000</v>
          </cell>
          <cell r="L25" t="str">
            <v>Record Current Month SAR</v>
          </cell>
          <cell r="M25" t="str">
            <v>USD</v>
          </cell>
          <cell r="N25" t="str">
            <v>CRRNT</v>
          </cell>
          <cell r="O25">
            <v>1</v>
          </cell>
          <cell r="P25">
            <v>7495000</v>
          </cell>
        </row>
        <row r="26">
          <cell r="B26" t="str">
            <v>ERINC</v>
          </cell>
          <cell r="C26" t="str">
            <v>478000</v>
          </cell>
          <cell r="D26">
            <v>2320700</v>
          </cell>
          <cell r="E26" t="str">
            <v>000</v>
          </cell>
          <cell r="F26" t="str">
            <v>00000000</v>
          </cell>
          <cell r="G26" t="str">
            <v>0000</v>
          </cell>
          <cell r="H26" t="str">
            <v>0000</v>
          </cell>
          <cell r="I26" t="str">
            <v>LSP</v>
          </cell>
          <cell r="J26">
            <v>-4549284.3599999994</v>
          </cell>
          <cell r="L26" t="str">
            <v>Record Current Month SAR</v>
          </cell>
          <cell r="M26" t="str">
            <v>USD</v>
          </cell>
          <cell r="N26" t="str">
            <v>CRRNT</v>
          </cell>
          <cell r="O26">
            <v>1</v>
          </cell>
          <cell r="P26">
            <v>-4549284.3600000003</v>
          </cell>
        </row>
        <row r="27">
          <cell r="B27" t="str">
            <v>ERINC</v>
          </cell>
          <cell r="C27" t="str">
            <v>478000</v>
          </cell>
          <cell r="D27">
            <v>2539000</v>
          </cell>
          <cell r="E27" t="str">
            <v>000</v>
          </cell>
          <cell r="F27" t="str">
            <v>00000000</v>
          </cell>
          <cell r="G27" t="str">
            <v>0000</v>
          </cell>
          <cell r="H27" t="str">
            <v>0000</v>
          </cell>
          <cell r="J27">
            <v>0</v>
          </cell>
          <cell r="L27" t="str">
            <v>Record Current Month SAR</v>
          </cell>
          <cell r="M27" t="str">
            <v>USD</v>
          </cell>
          <cell r="N27" t="str">
            <v>CRRNT</v>
          </cell>
          <cell r="O27">
            <v>1</v>
          </cell>
          <cell r="P27">
            <v>0</v>
          </cell>
        </row>
        <row r="28">
          <cell r="B28" t="str">
            <v>ERINC</v>
          </cell>
          <cell r="C28" t="str">
            <v>478000</v>
          </cell>
          <cell r="D28">
            <v>4570001</v>
          </cell>
          <cell r="E28" t="str">
            <v>046</v>
          </cell>
          <cell r="F28" t="str">
            <v>00000000</v>
          </cell>
          <cell r="G28" t="str">
            <v>0000</v>
          </cell>
          <cell r="H28" t="str">
            <v>0000</v>
          </cell>
          <cell r="I28" t="str">
            <v>LSP</v>
          </cell>
          <cell r="J28">
            <v>0</v>
          </cell>
          <cell r="L28" t="str">
            <v>Record Current Month SAR</v>
          </cell>
          <cell r="M28" t="str">
            <v>USD</v>
          </cell>
          <cell r="N28" t="str">
            <v>CRRNT</v>
          </cell>
          <cell r="O28">
            <v>1</v>
          </cell>
          <cell r="P28">
            <v>0</v>
          </cell>
        </row>
        <row r="29">
          <cell r="B29" t="str">
            <v>LSGD</v>
          </cell>
          <cell r="C29" t="str">
            <v>140090</v>
          </cell>
          <cell r="D29">
            <v>9030001</v>
          </cell>
          <cell r="E29" t="str">
            <v>056</v>
          </cell>
          <cell r="F29" t="str">
            <v>Z0000995</v>
          </cell>
          <cell r="G29" t="str">
            <v>0000</v>
          </cell>
          <cell r="H29" t="str">
            <v>0000</v>
          </cell>
          <cell r="I29" t="str">
            <v>ERINC</v>
          </cell>
          <cell r="J29">
            <v>0</v>
          </cell>
          <cell r="L29" t="str">
            <v>Record Current Month SAR</v>
          </cell>
          <cell r="M29" t="str">
            <v>USD</v>
          </cell>
          <cell r="N29" t="str">
            <v>CRRNT</v>
          </cell>
          <cell r="O29">
            <v>1</v>
          </cell>
          <cell r="P29">
            <v>0</v>
          </cell>
        </row>
        <row r="30">
          <cell r="B30" t="str">
            <v>LSGD</v>
          </cell>
          <cell r="C30" t="str">
            <v>140090</v>
          </cell>
          <cell r="D30">
            <v>1868900</v>
          </cell>
          <cell r="E30" t="str">
            <v>000</v>
          </cell>
          <cell r="F30" t="str">
            <v>00000000</v>
          </cell>
          <cell r="G30" t="str">
            <v>0000</v>
          </cell>
          <cell r="H30" t="str">
            <v>0000</v>
          </cell>
          <cell r="J30">
            <v>26547599</v>
          </cell>
          <cell r="L30" t="str">
            <v>Record Current Month SAR</v>
          </cell>
          <cell r="M30" t="str">
            <v>USD</v>
          </cell>
          <cell r="N30" t="str">
            <v>CRRNT</v>
          </cell>
          <cell r="O30">
            <v>1</v>
          </cell>
          <cell r="P30">
            <v>26547599</v>
          </cell>
        </row>
        <row r="31">
          <cell r="B31" t="str">
            <v>LSGD</v>
          </cell>
          <cell r="C31" t="str">
            <v>140090</v>
          </cell>
          <cell r="D31">
            <v>1423200</v>
          </cell>
          <cell r="E31" t="str">
            <v>000</v>
          </cell>
          <cell r="F31" t="str">
            <v>00000000</v>
          </cell>
          <cell r="G31" t="str">
            <v>0000</v>
          </cell>
          <cell r="H31" t="str">
            <v>0000</v>
          </cell>
          <cell r="I31" t="str">
            <v>ERINC</v>
          </cell>
          <cell r="J31">
            <v>40999401</v>
          </cell>
          <cell r="L31" t="str">
            <v>Record Current Month SAR</v>
          </cell>
          <cell r="M31" t="str">
            <v>USD</v>
          </cell>
          <cell r="N31" t="str">
            <v>CRRNT</v>
          </cell>
          <cell r="O31">
            <v>1</v>
          </cell>
          <cell r="P31">
            <v>40999401</v>
          </cell>
        </row>
        <row r="32">
          <cell r="B32" t="str">
            <v>LSGD</v>
          </cell>
          <cell r="C32" t="str">
            <v>140090</v>
          </cell>
          <cell r="D32">
            <v>1423100</v>
          </cell>
          <cell r="E32" t="str">
            <v>000</v>
          </cell>
          <cell r="F32" t="str">
            <v>00000000</v>
          </cell>
          <cell r="G32" t="str">
            <v>0000</v>
          </cell>
          <cell r="H32" t="str">
            <v>0000</v>
          </cell>
          <cell r="I32" t="str">
            <v>ERINC</v>
          </cell>
          <cell r="J32">
            <v>-67547000</v>
          </cell>
          <cell r="L32" t="str">
            <v>Record Current Month SAR</v>
          </cell>
          <cell r="M32" t="str">
            <v>USD</v>
          </cell>
          <cell r="N32" t="str">
            <v>CRRNT</v>
          </cell>
          <cell r="O32">
            <v>1</v>
          </cell>
          <cell r="P32">
            <v>-67547000</v>
          </cell>
        </row>
        <row r="33">
          <cell r="B33" t="str">
            <v>ERINC</v>
          </cell>
          <cell r="C33" t="str">
            <v>478000</v>
          </cell>
          <cell r="D33">
            <v>1420000</v>
          </cell>
          <cell r="E33" t="str">
            <v>000</v>
          </cell>
          <cell r="F33" t="str">
            <v>00000000</v>
          </cell>
          <cell r="G33" t="str">
            <v>0000</v>
          </cell>
          <cell r="H33" t="str">
            <v>0000</v>
          </cell>
          <cell r="I33" t="str">
            <v>LSGD</v>
          </cell>
          <cell r="J33">
            <v>67547000</v>
          </cell>
          <cell r="L33" t="str">
            <v>Record Current Month SAR</v>
          </cell>
          <cell r="M33" t="str">
            <v>USD</v>
          </cell>
          <cell r="N33" t="str">
            <v>CRRNT</v>
          </cell>
          <cell r="O33">
            <v>1</v>
          </cell>
          <cell r="P33">
            <v>67547000</v>
          </cell>
        </row>
        <row r="34">
          <cell r="B34" t="str">
            <v>ERINC</v>
          </cell>
          <cell r="C34" t="str">
            <v>478000</v>
          </cell>
          <cell r="D34">
            <v>2320700</v>
          </cell>
          <cell r="E34" t="str">
            <v>000</v>
          </cell>
          <cell r="F34" t="str">
            <v>00000000</v>
          </cell>
          <cell r="G34" t="str">
            <v>0000</v>
          </cell>
          <cell r="H34" t="str">
            <v>0000</v>
          </cell>
          <cell r="I34" t="str">
            <v>LSGD</v>
          </cell>
          <cell r="J34">
            <v>-40999401</v>
          </cell>
          <cell r="L34" t="str">
            <v>Record Current Month SAR</v>
          </cell>
          <cell r="M34" t="str">
            <v>USD</v>
          </cell>
          <cell r="N34" t="str">
            <v>CRRNT</v>
          </cell>
          <cell r="O34">
            <v>1</v>
          </cell>
          <cell r="P34">
            <v>-40999401</v>
          </cell>
        </row>
        <row r="35">
          <cell r="B35" t="str">
            <v>ERINC</v>
          </cell>
          <cell r="C35" t="str">
            <v>478000</v>
          </cell>
          <cell r="D35">
            <v>2539000</v>
          </cell>
          <cell r="E35" t="str">
            <v>000</v>
          </cell>
          <cell r="F35" t="str">
            <v>00000000</v>
          </cell>
          <cell r="G35" t="str">
            <v>0000</v>
          </cell>
          <cell r="H35" t="str">
            <v>0000</v>
          </cell>
          <cell r="J35">
            <v>0</v>
          </cell>
          <cell r="L35" t="str">
            <v>Record Current Month SAR</v>
          </cell>
          <cell r="M35" t="str">
            <v>USD</v>
          </cell>
          <cell r="N35" t="str">
            <v>CRRNT</v>
          </cell>
          <cell r="O35">
            <v>1</v>
          </cell>
          <cell r="P35">
            <v>0</v>
          </cell>
        </row>
        <row r="36">
          <cell r="B36" t="str">
            <v>ERINC</v>
          </cell>
          <cell r="C36" t="str">
            <v>478000</v>
          </cell>
          <cell r="D36">
            <v>4570001</v>
          </cell>
          <cell r="E36" t="str">
            <v>046</v>
          </cell>
          <cell r="F36" t="str">
            <v>00000000</v>
          </cell>
          <cell r="G36" t="str">
            <v>0000</v>
          </cell>
          <cell r="H36" t="str">
            <v>0000</v>
          </cell>
          <cell r="I36" t="str">
            <v>LSGD</v>
          </cell>
          <cell r="J36">
            <v>0</v>
          </cell>
          <cell r="L36" t="str">
            <v>Record Current Month SAR</v>
          </cell>
          <cell r="M36" t="str">
            <v>USD</v>
          </cell>
          <cell r="N36" t="str">
            <v>CRRNT</v>
          </cell>
          <cell r="O36">
            <v>1</v>
          </cell>
          <cell r="P36">
            <v>0</v>
          </cell>
        </row>
        <row r="37">
          <cell r="B37" t="str">
            <v>ELREP</v>
          </cell>
          <cell r="C37" t="str">
            <v>288999</v>
          </cell>
          <cell r="D37" t="str">
            <v>9030001</v>
          </cell>
          <cell r="E37" t="str">
            <v>056</v>
          </cell>
          <cell r="F37" t="str">
            <v>ARFEERET</v>
          </cell>
          <cell r="G37" t="str">
            <v>0000</v>
          </cell>
          <cell r="H37" t="str">
            <v>0000</v>
          </cell>
          <cell r="I37" t="str">
            <v>ERINC</v>
          </cell>
          <cell r="J37" t="e">
            <v>#REF!</v>
          </cell>
          <cell r="L37" t="str">
            <v>Record Current Month SAR</v>
          </cell>
          <cell r="M37" t="str">
            <v>USD</v>
          </cell>
          <cell r="N37" t="str">
            <v>CRRNT</v>
          </cell>
          <cell r="O37">
            <v>1</v>
          </cell>
          <cell r="P37">
            <v>680000</v>
          </cell>
        </row>
        <row r="38">
          <cell r="B38" t="str">
            <v>ELREP</v>
          </cell>
          <cell r="C38" t="str">
            <v>288000</v>
          </cell>
          <cell r="D38">
            <v>1868900</v>
          </cell>
          <cell r="E38" t="str">
            <v>000</v>
          </cell>
          <cell r="F38" t="str">
            <v>00000000</v>
          </cell>
          <cell r="G38" t="str">
            <v>0000</v>
          </cell>
          <cell r="H38" t="str">
            <v>0000</v>
          </cell>
          <cell r="J38" t="e">
            <v>#REF!</v>
          </cell>
          <cell r="L38" t="str">
            <v>Record Current Month SAR</v>
          </cell>
          <cell r="M38" t="str">
            <v>USD</v>
          </cell>
          <cell r="N38" t="str">
            <v>CRRNT</v>
          </cell>
          <cell r="O38">
            <v>1</v>
          </cell>
          <cell r="P38">
            <v>476606504.01999998</v>
          </cell>
        </row>
        <row r="39">
          <cell r="B39" t="str">
            <v>ELREP</v>
          </cell>
          <cell r="C39" t="str">
            <v>288000</v>
          </cell>
          <cell r="D39">
            <v>1423200</v>
          </cell>
          <cell r="E39" t="str">
            <v>000</v>
          </cell>
          <cell r="F39" t="str">
            <v>00000000</v>
          </cell>
          <cell r="G39" t="str">
            <v>0000</v>
          </cell>
          <cell r="H39" t="str">
            <v>0000</v>
          </cell>
          <cell r="I39" t="str">
            <v>ERINC</v>
          </cell>
          <cell r="J39" t="e">
            <v>#REF!</v>
          </cell>
          <cell r="L39" t="str">
            <v>Record Current Month SAR</v>
          </cell>
          <cell r="M39" t="str">
            <v>USD</v>
          </cell>
          <cell r="N39" t="str">
            <v>CRRNT</v>
          </cell>
          <cell r="O39">
            <v>1</v>
          </cell>
          <cell r="P39">
            <v>737108495.98000002</v>
          </cell>
        </row>
        <row r="40">
          <cell r="B40" t="str">
            <v>ELREP</v>
          </cell>
          <cell r="C40" t="str">
            <v>288000</v>
          </cell>
          <cell r="D40">
            <v>1423000</v>
          </cell>
          <cell r="E40" t="str">
            <v>000</v>
          </cell>
          <cell r="F40" t="str">
            <v>00000000</v>
          </cell>
          <cell r="G40" t="str">
            <v>0000</v>
          </cell>
          <cell r="H40" t="str">
            <v>0000</v>
          </cell>
          <cell r="I40" t="str">
            <v>ERINC</v>
          </cell>
          <cell r="J40">
            <v>-1214395000</v>
          </cell>
          <cell r="L40" t="str">
            <v>Record Current Month SAR</v>
          </cell>
          <cell r="M40" t="str">
            <v>USD</v>
          </cell>
          <cell r="N40" t="str">
            <v>CRRNT</v>
          </cell>
          <cell r="O40">
            <v>1</v>
          </cell>
          <cell r="P40">
            <v>-1214395000</v>
          </cell>
        </row>
        <row r="41">
          <cell r="B41" t="str">
            <v>ERINC</v>
          </cell>
          <cell r="C41" t="str">
            <v>478000</v>
          </cell>
          <cell r="D41">
            <v>1420000</v>
          </cell>
          <cell r="E41" t="str">
            <v>000</v>
          </cell>
          <cell r="F41" t="str">
            <v>00000000</v>
          </cell>
          <cell r="G41" t="str">
            <v>0000</v>
          </cell>
          <cell r="H41" t="str">
            <v>0000</v>
          </cell>
          <cell r="I41" t="str">
            <v>ELREP</v>
          </cell>
          <cell r="J41">
            <v>1214395000</v>
          </cell>
          <cell r="L41" t="str">
            <v>Record Current Month SAR</v>
          </cell>
          <cell r="M41" t="str">
            <v>USD</v>
          </cell>
          <cell r="N41" t="str">
            <v>CRRNT</v>
          </cell>
          <cell r="O41">
            <v>1</v>
          </cell>
          <cell r="P41">
            <v>1214395000</v>
          </cell>
        </row>
        <row r="42">
          <cell r="B42" t="str">
            <v>ERINC</v>
          </cell>
          <cell r="C42" t="str">
            <v>478000</v>
          </cell>
          <cell r="D42">
            <v>2320700</v>
          </cell>
          <cell r="E42" t="str">
            <v>000</v>
          </cell>
          <cell r="F42" t="str">
            <v>00000000</v>
          </cell>
          <cell r="G42" t="str">
            <v>0000</v>
          </cell>
          <cell r="H42" t="str">
            <v>0000</v>
          </cell>
          <cell r="I42" t="str">
            <v>ELREP</v>
          </cell>
          <cell r="J42" t="e">
            <v>#REF!</v>
          </cell>
          <cell r="L42" t="str">
            <v>Record Current Month SAR</v>
          </cell>
          <cell r="M42" t="str">
            <v>USD</v>
          </cell>
          <cell r="N42" t="str">
            <v>CRRNT</v>
          </cell>
          <cell r="O42">
            <v>1</v>
          </cell>
          <cell r="P42">
            <v>-737108495.98000002</v>
          </cell>
        </row>
        <row r="43">
          <cell r="B43" t="str">
            <v>ERINC</v>
          </cell>
          <cell r="C43" t="str">
            <v>478000</v>
          </cell>
          <cell r="D43">
            <v>2539000</v>
          </cell>
          <cell r="E43" t="str">
            <v>000</v>
          </cell>
          <cell r="F43" t="str">
            <v>00000000</v>
          </cell>
          <cell r="G43" t="str">
            <v>0000</v>
          </cell>
          <cell r="H43" t="str">
            <v>0000</v>
          </cell>
          <cell r="J43" t="e">
            <v>#REF!</v>
          </cell>
          <cell r="L43" t="str">
            <v>Record Current Month SAR</v>
          </cell>
          <cell r="M43" t="str">
            <v>USD</v>
          </cell>
          <cell r="N43" t="str">
            <v>CRRNT</v>
          </cell>
          <cell r="O43">
            <v>1</v>
          </cell>
          <cell r="P43">
            <v>680000</v>
          </cell>
        </row>
        <row r="44">
          <cell r="B44" t="str">
            <v>ERINC</v>
          </cell>
          <cell r="C44" t="str">
            <v>478000</v>
          </cell>
          <cell r="D44">
            <v>4570001</v>
          </cell>
          <cell r="E44" t="str">
            <v>046</v>
          </cell>
          <cell r="F44" t="str">
            <v>00000000</v>
          </cell>
          <cell r="G44" t="str">
            <v>0000</v>
          </cell>
          <cell r="H44" t="str">
            <v>0000</v>
          </cell>
          <cell r="I44" t="str">
            <v>ELREP</v>
          </cell>
          <cell r="J44" t="e">
            <v>#REF!</v>
          </cell>
          <cell r="L44" t="str">
            <v>Record Current Month SAR</v>
          </cell>
          <cell r="M44" t="str">
            <v>USD</v>
          </cell>
          <cell r="N44" t="str">
            <v>CRRNT</v>
          </cell>
          <cell r="O44">
            <v>1</v>
          </cell>
          <cell r="P44">
            <v>-680000</v>
          </cell>
        </row>
        <row r="45">
          <cell r="B45" t="str">
            <v>ESD</v>
          </cell>
          <cell r="C45" t="str">
            <v>521900</v>
          </cell>
          <cell r="D45" t="str">
            <v>9030001</v>
          </cell>
          <cell r="E45" t="str">
            <v>056</v>
          </cell>
          <cell r="F45" t="str">
            <v>00002800</v>
          </cell>
          <cell r="G45" t="str">
            <v>0000</v>
          </cell>
          <cell r="H45" t="str">
            <v>2800</v>
          </cell>
          <cell r="I45" t="str">
            <v>ERINC</v>
          </cell>
          <cell r="J45">
            <v>0</v>
          </cell>
          <cell r="L45" t="str">
            <v>Record Current Month SAR</v>
          </cell>
          <cell r="M45" t="str">
            <v>USD</v>
          </cell>
          <cell r="N45" t="str">
            <v>CRRNT</v>
          </cell>
          <cell r="O45">
            <v>1</v>
          </cell>
          <cell r="P45">
            <v>0</v>
          </cell>
        </row>
        <row r="46">
          <cell r="B46" t="str">
            <v>ESD</v>
          </cell>
          <cell r="C46" t="str">
            <v>521900</v>
          </cell>
          <cell r="D46">
            <v>1868900</v>
          </cell>
          <cell r="E46" t="str">
            <v>000</v>
          </cell>
          <cell r="F46" t="str">
            <v>00000000</v>
          </cell>
          <cell r="G46" t="str">
            <v>0000</v>
          </cell>
          <cell r="H46" t="str">
            <v>0000</v>
          </cell>
          <cell r="J46">
            <v>25815002.07</v>
          </cell>
          <cell r="K46" t="str">
            <v xml:space="preserve">   </v>
          </cell>
          <cell r="L46" t="str">
            <v>Record Current Month SAR</v>
          </cell>
          <cell r="M46" t="str">
            <v>USD</v>
          </cell>
          <cell r="N46" t="str">
            <v>CRRNT</v>
          </cell>
          <cell r="O46">
            <v>1</v>
          </cell>
          <cell r="P46">
            <v>25815002.07</v>
          </cell>
        </row>
        <row r="47">
          <cell r="B47" t="str">
            <v>ESD</v>
          </cell>
          <cell r="C47" t="str">
            <v>521900</v>
          </cell>
          <cell r="D47">
            <v>1423200</v>
          </cell>
          <cell r="E47" t="str">
            <v>000</v>
          </cell>
          <cell r="F47" t="str">
            <v>00000000</v>
          </cell>
          <cell r="G47" t="str">
            <v>0000</v>
          </cell>
          <cell r="H47" t="str">
            <v>0000</v>
          </cell>
          <cell r="I47" t="str">
            <v>ERINC</v>
          </cell>
          <cell r="J47">
            <v>39867997.93</v>
          </cell>
          <cell r="K47" t="str">
            <v xml:space="preserve">   </v>
          </cell>
          <cell r="L47" t="str">
            <v>Record Current Month SAR</v>
          </cell>
          <cell r="M47" t="str">
            <v>USD</v>
          </cell>
          <cell r="N47" t="str">
            <v>CRRNT</v>
          </cell>
          <cell r="O47">
            <v>1</v>
          </cell>
          <cell r="P47">
            <v>39867997.93</v>
          </cell>
        </row>
        <row r="48">
          <cell r="B48" t="str">
            <v>ESD</v>
          </cell>
          <cell r="C48" t="str">
            <v>521900</v>
          </cell>
          <cell r="D48">
            <v>1423000</v>
          </cell>
          <cell r="E48" t="str">
            <v>000</v>
          </cell>
          <cell r="F48" t="str">
            <v>00000000</v>
          </cell>
          <cell r="G48" t="str">
            <v>0000</v>
          </cell>
          <cell r="H48" t="str">
            <v>0000</v>
          </cell>
          <cell r="I48" t="str">
            <v>ERINC</v>
          </cell>
          <cell r="J48">
            <v>-65683000</v>
          </cell>
          <cell r="K48" t="str">
            <v xml:space="preserve">   </v>
          </cell>
          <cell r="L48" t="str">
            <v>Record Current Month SAR</v>
          </cell>
          <cell r="M48" t="str">
            <v>USD</v>
          </cell>
          <cell r="N48" t="str">
            <v>CRRNT</v>
          </cell>
          <cell r="O48">
            <v>1</v>
          </cell>
          <cell r="P48">
            <v>-65683000</v>
          </cell>
        </row>
        <row r="49">
          <cell r="B49" t="str">
            <v>ERINC</v>
          </cell>
          <cell r="C49" t="str">
            <v>478000</v>
          </cell>
          <cell r="D49">
            <v>1420000</v>
          </cell>
          <cell r="E49" t="str">
            <v>000</v>
          </cell>
          <cell r="F49" t="str">
            <v>00000000</v>
          </cell>
          <cell r="G49" t="str">
            <v>0000</v>
          </cell>
          <cell r="H49" t="str">
            <v>0000</v>
          </cell>
          <cell r="I49" t="str">
            <v>ESD</v>
          </cell>
          <cell r="J49">
            <v>65683000</v>
          </cell>
          <cell r="K49" t="str">
            <v xml:space="preserve">   </v>
          </cell>
          <cell r="L49" t="str">
            <v>Record Current Month SAR</v>
          </cell>
          <cell r="M49" t="str">
            <v>USD</v>
          </cell>
          <cell r="N49" t="str">
            <v>CRRNT</v>
          </cell>
          <cell r="O49">
            <v>1</v>
          </cell>
          <cell r="P49">
            <v>65683000</v>
          </cell>
        </row>
        <row r="50">
          <cell r="B50" t="str">
            <v>ERINC</v>
          </cell>
          <cell r="C50" t="str">
            <v>478000</v>
          </cell>
          <cell r="D50">
            <v>2320700</v>
          </cell>
          <cell r="E50" t="str">
            <v>000</v>
          </cell>
          <cell r="F50" t="str">
            <v>00000000</v>
          </cell>
          <cell r="G50" t="str">
            <v>0000</v>
          </cell>
          <cell r="H50" t="str">
            <v>0000</v>
          </cell>
          <cell r="I50" t="str">
            <v>ESD</v>
          </cell>
          <cell r="J50">
            <v>-39867997.93</v>
          </cell>
          <cell r="K50" t="str">
            <v xml:space="preserve">   </v>
          </cell>
          <cell r="L50" t="str">
            <v>Record Current Month SAR</v>
          </cell>
          <cell r="M50" t="str">
            <v>USD</v>
          </cell>
          <cell r="N50" t="str">
            <v>CRRNT</v>
          </cell>
          <cell r="O50">
            <v>1</v>
          </cell>
          <cell r="P50">
            <v>-39867997.93</v>
          </cell>
        </row>
        <row r="51">
          <cell r="B51" t="str">
            <v>ERINC</v>
          </cell>
          <cell r="C51" t="str">
            <v>478000</v>
          </cell>
          <cell r="D51">
            <v>2539000</v>
          </cell>
          <cell r="E51" t="str">
            <v>000</v>
          </cell>
          <cell r="F51" t="str">
            <v>00000000</v>
          </cell>
          <cell r="G51" t="str">
            <v>0000</v>
          </cell>
          <cell r="H51" t="str">
            <v>0000</v>
          </cell>
          <cell r="J51">
            <v>0</v>
          </cell>
          <cell r="K51" t="str">
            <v xml:space="preserve">   </v>
          </cell>
          <cell r="L51" t="str">
            <v>Record Current Month SAR</v>
          </cell>
          <cell r="M51" t="str">
            <v>USD</v>
          </cell>
          <cell r="N51" t="str">
            <v>CRRNT</v>
          </cell>
          <cell r="O51">
            <v>1</v>
          </cell>
          <cell r="P51">
            <v>0</v>
          </cell>
        </row>
        <row r="52">
          <cell r="B52" t="str">
            <v>ERINC</v>
          </cell>
          <cell r="C52" t="str">
            <v>478000</v>
          </cell>
          <cell r="D52">
            <v>4570001</v>
          </cell>
          <cell r="E52" t="str">
            <v>046</v>
          </cell>
          <cell r="F52" t="str">
            <v>00000000</v>
          </cell>
          <cell r="G52" t="str">
            <v>0000</v>
          </cell>
          <cell r="H52" t="str">
            <v>0000</v>
          </cell>
          <cell r="I52" t="str">
            <v>ESD</v>
          </cell>
          <cell r="J52">
            <v>0</v>
          </cell>
          <cell r="K52" t="str">
            <v xml:space="preserve">   </v>
          </cell>
          <cell r="L52" t="str">
            <v>Record Current Month SAR</v>
          </cell>
          <cell r="M52" t="str">
            <v>USD</v>
          </cell>
          <cell r="N52" t="str">
            <v>CRRNT</v>
          </cell>
          <cell r="O52">
            <v>1</v>
          </cell>
          <cell r="P52">
            <v>0</v>
          </cell>
        </row>
        <row r="53">
          <cell r="B53" t="str">
            <v>SESRP</v>
          </cell>
          <cell r="C53" t="str">
            <v>297000</v>
          </cell>
          <cell r="D53" t="str">
            <v>9030001</v>
          </cell>
          <cell r="E53" t="str">
            <v>056</v>
          </cell>
          <cell r="F53" t="str">
            <v>ARFEERET</v>
          </cell>
          <cell r="G53" t="str">
            <v>0000</v>
          </cell>
          <cell r="H53" t="str">
            <v>2800</v>
          </cell>
          <cell r="I53" t="str">
            <v>ERINC</v>
          </cell>
          <cell r="J53" t="e">
            <v>#REF!</v>
          </cell>
          <cell r="L53" t="str">
            <v>Record Current Month SAR</v>
          </cell>
          <cell r="M53" t="str">
            <v>USD</v>
          </cell>
          <cell r="N53" t="str">
            <v>CRRNT</v>
          </cell>
          <cell r="O53">
            <v>1</v>
          </cell>
          <cell r="P53">
            <v>1019.65</v>
          </cell>
        </row>
        <row r="54">
          <cell r="B54" t="str">
            <v>SESRP</v>
          </cell>
          <cell r="C54" t="str">
            <v>297000</v>
          </cell>
          <cell r="D54">
            <v>1868900</v>
          </cell>
          <cell r="E54" t="str">
            <v>000</v>
          </cell>
          <cell r="F54" t="str">
            <v>00000000</v>
          </cell>
          <cell r="G54" t="str">
            <v>0000</v>
          </cell>
          <cell r="H54" t="str">
            <v>0000</v>
          </cell>
          <cell r="J54" t="e">
            <v>#REF!</v>
          </cell>
          <cell r="L54" t="str">
            <v>Record Current Month SAR</v>
          </cell>
          <cell r="M54" t="str">
            <v>USD</v>
          </cell>
          <cell r="N54" t="str">
            <v>CRRNT</v>
          </cell>
          <cell r="O54">
            <v>1</v>
          </cell>
          <cell r="P54">
            <v>4005468.04</v>
          </cell>
        </row>
        <row r="55">
          <cell r="B55" t="str">
            <v>SESRP</v>
          </cell>
          <cell r="C55" t="str">
            <v>297000</v>
          </cell>
          <cell r="D55">
            <v>1423200</v>
          </cell>
          <cell r="E55" t="str">
            <v>000</v>
          </cell>
          <cell r="F55" t="str">
            <v>00000000</v>
          </cell>
          <cell r="G55" t="str">
            <v>0000</v>
          </cell>
          <cell r="H55" t="str">
            <v>0000</v>
          </cell>
          <cell r="I55" t="str">
            <v>ERINC</v>
          </cell>
          <cell r="J55" t="e">
            <v>#REF!</v>
          </cell>
          <cell r="L55" t="str">
            <v>Record Current Month SAR</v>
          </cell>
          <cell r="M55" t="str">
            <v>USD</v>
          </cell>
          <cell r="N55" t="str">
            <v>CRRNT</v>
          </cell>
          <cell r="O55">
            <v>1</v>
          </cell>
          <cell r="P55">
            <v>6187512.3099999996</v>
          </cell>
        </row>
        <row r="56">
          <cell r="B56" t="str">
            <v>SESRP</v>
          </cell>
          <cell r="C56" t="str">
            <v>297000</v>
          </cell>
          <cell r="D56">
            <v>1423000</v>
          </cell>
          <cell r="E56" t="str">
            <v>000</v>
          </cell>
          <cell r="F56" t="str">
            <v>00000000</v>
          </cell>
          <cell r="G56" t="str">
            <v>0000</v>
          </cell>
          <cell r="H56" t="str">
            <v>0000</v>
          </cell>
          <cell r="I56" t="str">
            <v>ERINC</v>
          </cell>
          <cell r="J56">
            <v>-10194000</v>
          </cell>
          <cell r="L56" t="str">
            <v>Record Current Month SAR</v>
          </cell>
          <cell r="M56" t="str">
            <v>USD</v>
          </cell>
          <cell r="N56" t="str">
            <v>CRRNT</v>
          </cell>
          <cell r="O56">
            <v>1</v>
          </cell>
          <cell r="P56">
            <v>-10194000</v>
          </cell>
        </row>
        <row r="57">
          <cell r="B57" t="str">
            <v>ERINC</v>
          </cell>
          <cell r="C57" t="str">
            <v>478000</v>
          </cell>
          <cell r="D57">
            <v>1420000</v>
          </cell>
          <cell r="E57" t="str">
            <v>000</v>
          </cell>
          <cell r="F57" t="str">
            <v>00000000</v>
          </cell>
          <cell r="G57" t="str">
            <v>0000</v>
          </cell>
          <cell r="H57" t="str">
            <v>0000</v>
          </cell>
          <cell r="I57" t="str">
            <v>SESRP</v>
          </cell>
          <cell r="J57">
            <v>10194000</v>
          </cell>
          <cell r="L57" t="str">
            <v>Record Current Month SAR</v>
          </cell>
          <cell r="M57" t="str">
            <v>USD</v>
          </cell>
          <cell r="N57" t="str">
            <v>CRRNT</v>
          </cell>
          <cell r="O57">
            <v>1</v>
          </cell>
          <cell r="P57">
            <v>10194000</v>
          </cell>
        </row>
        <row r="58">
          <cell r="B58" t="str">
            <v>ERINC</v>
          </cell>
          <cell r="C58" t="str">
            <v>478000</v>
          </cell>
          <cell r="D58">
            <v>2320700</v>
          </cell>
          <cell r="E58" t="str">
            <v>000</v>
          </cell>
          <cell r="F58" t="str">
            <v>00000000</v>
          </cell>
          <cell r="G58" t="str">
            <v>0000</v>
          </cell>
          <cell r="H58" t="str">
            <v>0000</v>
          </cell>
          <cell r="I58" t="str">
            <v>SESRP</v>
          </cell>
          <cell r="J58" t="e">
            <v>#REF!</v>
          </cell>
          <cell r="L58" t="str">
            <v>Record Current Month SAR</v>
          </cell>
          <cell r="M58" t="str">
            <v>USD</v>
          </cell>
          <cell r="N58" t="str">
            <v>CRRNT</v>
          </cell>
          <cell r="O58">
            <v>1</v>
          </cell>
          <cell r="P58">
            <v>-6187512.3099999996</v>
          </cell>
        </row>
        <row r="59">
          <cell r="B59" t="str">
            <v>ERINC</v>
          </cell>
          <cell r="C59" t="str">
            <v>478000</v>
          </cell>
          <cell r="D59">
            <v>2539000</v>
          </cell>
          <cell r="E59" t="str">
            <v>000</v>
          </cell>
          <cell r="F59" t="str">
            <v>00000000</v>
          </cell>
          <cell r="G59" t="str">
            <v>0000</v>
          </cell>
          <cell r="H59" t="str">
            <v>0000</v>
          </cell>
          <cell r="J59" t="e">
            <v>#REF!</v>
          </cell>
          <cell r="L59" t="str">
            <v>Record Current Month SAR</v>
          </cell>
          <cell r="M59" t="str">
            <v>USD</v>
          </cell>
          <cell r="N59" t="str">
            <v>CRRNT</v>
          </cell>
          <cell r="O59">
            <v>1</v>
          </cell>
          <cell r="P59">
            <v>1019.65</v>
          </cell>
        </row>
        <row r="60">
          <cell r="B60" t="str">
            <v>ERINC</v>
          </cell>
          <cell r="C60" t="str">
            <v>478000</v>
          </cell>
          <cell r="D60">
            <v>4570001</v>
          </cell>
          <cell r="E60" t="str">
            <v>046</v>
          </cell>
          <cell r="F60" t="str">
            <v>00000000</v>
          </cell>
          <cell r="G60" t="str">
            <v>0000</v>
          </cell>
          <cell r="H60" t="str">
            <v>0000</v>
          </cell>
          <cell r="I60" t="str">
            <v>SESRP</v>
          </cell>
          <cell r="J60" t="e">
            <v>#REF!</v>
          </cell>
          <cell r="L60" t="str">
            <v>Record Current Month SAR</v>
          </cell>
          <cell r="M60" t="str">
            <v>USD</v>
          </cell>
          <cell r="N60" t="str">
            <v>CRRNT</v>
          </cell>
          <cell r="O60">
            <v>1</v>
          </cell>
          <cell r="P60">
            <v>-1019.65</v>
          </cell>
        </row>
        <row r="61">
          <cell r="B61" t="str">
            <v>TRN</v>
          </cell>
          <cell r="C61" t="str">
            <v>571900</v>
          </cell>
          <cell r="D61">
            <v>9030001</v>
          </cell>
          <cell r="E61" t="str">
            <v>056</v>
          </cell>
          <cell r="F61" t="str">
            <v>ARFEETRN</v>
          </cell>
          <cell r="G61" t="str">
            <v>0000</v>
          </cell>
          <cell r="H61" t="str">
            <v>9010</v>
          </cell>
          <cell r="I61" t="str">
            <v>ERINC</v>
          </cell>
          <cell r="J61">
            <v>0</v>
          </cell>
          <cell r="K61" t="str">
            <v xml:space="preserve">   </v>
          </cell>
          <cell r="L61" t="str">
            <v>Record Current Month SAR</v>
          </cell>
          <cell r="M61" t="str">
            <v>USD</v>
          </cell>
          <cell r="N61" t="str">
            <v>CRRNT</v>
          </cell>
          <cell r="O61">
            <v>1</v>
          </cell>
          <cell r="P61">
            <v>0</v>
          </cell>
        </row>
        <row r="62">
          <cell r="B62" t="str">
            <v>TRN</v>
          </cell>
          <cell r="C62" t="str">
            <v>571900</v>
          </cell>
          <cell r="D62">
            <v>1868900</v>
          </cell>
          <cell r="E62" t="str">
            <v>000</v>
          </cell>
          <cell r="F62" t="str">
            <v>00000000</v>
          </cell>
          <cell r="G62" t="str">
            <v>0000</v>
          </cell>
          <cell r="H62" t="str">
            <v>0000</v>
          </cell>
          <cell r="J62">
            <v>3645691.57</v>
          </cell>
          <cell r="K62" t="str">
            <v xml:space="preserve">   </v>
          </cell>
          <cell r="L62" t="str">
            <v>Record Current Month SAR</v>
          </cell>
          <cell r="M62" t="str">
            <v>USD</v>
          </cell>
          <cell r="N62" t="str">
            <v>CRRNT</v>
          </cell>
          <cell r="O62">
            <v>1</v>
          </cell>
          <cell r="P62">
            <v>3645691.57</v>
          </cell>
        </row>
        <row r="63">
          <cell r="B63" t="str">
            <v>TRN</v>
          </cell>
          <cell r="C63" t="str">
            <v>571900</v>
          </cell>
          <cell r="D63">
            <v>1423200</v>
          </cell>
          <cell r="E63" t="str">
            <v>000</v>
          </cell>
          <cell r="F63" t="str">
            <v>00000000</v>
          </cell>
          <cell r="G63" t="str">
            <v>0000</v>
          </cell>
          <cell r="H63" t="str">
            <v>0000</v>
          </cell>
          <cell r="I63" t="str">
            <v>ERINC</v>
          </cell>
          <cell r="J63">
            <v>5630308.4299999997</v>
          </cell>
          <cell r="K63" t="str">
            <v xml:space="preserve">   </v>
          </cell>
          <cell r="L63" t="str">
            <v>Record Current Month SAR</v>
          </cell>
          <cell r="M63" t="str">
            <v>USD</v>
          </cell>
          <cell r="N63" t="str">
            <v>CRRNT</v>
          </cell>
          <cell r="O63">
            <v>1</v>
          </cell>
          <cell r="P63">
            <v>5630308.4299999997</v>
          </cell>
        </row>
        <row r="64">
          <cell r="B64" t="str">
            <v>TRN</v>
          </cell>
          <cell r="C64" t="str">
            <v>571900</v>
          </cell>
          <cell r="D64">
            <v>1423000</v>
          </cell>
          <cell r="E64" t="str">
            <v>000</v>
          </cell>
          <cell r="F64" t="str">
            <v>00000000</v>
          </cell>
          <cell r="G64" t="str">
            <v>0000</v>
          </cell>
          <cell r="H64" t="str">
            <v>0000</v>
          </cell>
          <cell r="I64" t="str">
            <v>ERINC</v>
          </cell>
          <cell r="J64">
            <v>-9276000</v>
          </cell>
          <cell r="K64" t="str">
            <v xml:space="preserve">   </v>
          </cell>
          <cell r="L64" t="str">
            <v>Record Current Month SAR</v>
          </cell>
          <cell r="M64" t="str">
            <v>USD</v>
          </cell>
          <cell r="N64" t="str">
            <v>CRRNT</v>
          </cell>
          <cell r="O64">
            <v>1</v>
          </cell>
          <cell r="P64">
            <v>-9276000</v>
          </cell>
        </row>
        <row r="65">
          <cell r="B65" t="str">
            <v>ERINC</v>
          </cell>
          <cell r="C65" t="str">
            <v>478000</v>
          </cell>
          <cell r="D65">
            <v>1420000</v>
          </cell>
          <cell r="E65" t="str">
            <v>000</v>
          </cell>
          <cell r="F65" t="str">
            <v>00000000</v>
          </cell>
          <cell r="G65" t="str">
            <v>0000</v>
          </cell>
          <cell r="H65" t="str">
            <v>0000</v>
          </cell>
          <cell r="I65" t="str">
            <v>TRN</v>
          </cell>
          <cell r="J65">
            <v>9276000</v>
          </cell>
          <cell r="K65" t="str">
            <v xml:space="preserve">   </v>
          </cell>
          <cell r="L65" t="str">
            <v>Record Current Month SAR</v>
          </cell>
          <cell r="M65" t="str">
            <v>USD</v>
          </cell>
          <cell r="N65" t="str">
            <v>CRRNT</v>
          </cell>
          <cell r="O65">
            <v>1</v>
          </cell>
          <cell r="P65">
            <v>9276000</v>
          </cell>
        </row>
        <row r="66">
          <cell r="B66" t="str">
            <v>ERINC</v>
          </cell>
          <cell r="C66" t="str">
            <v>478000</v>
          </cell>
          <cell r="D66">
            <v>2320700</v>
          </cell>
          <cell r="E66" t="str">
            <v>000</v>
          </cell>
          <cell r="F66" t="str">
            <v>00000000</v>
          </cell>
          <cell r="G66" t="str">
            <v>0000</v>
          </cell>
          <cell r="H66" t="str">
            <v>0000</v>
          </cell>
          <cell r="I66" t="str">
            <v>TRN</v>
          </cell>
          <cell r="J66">
            <v>-5630308.4299999997</v>
          </cell>
          <cell r="K66" t="str">
            <v xml:space="preserve">   </v>
          </cell>
          <cell r="L66" t="str">
            <v>Record Current Month SAR</v>
          </cell>
          <cell r="M66" t="str">
            <v>USD</v>
          </cell>
          <cell r="N66" t="str">
            <v>CRRNT</v>
          </cell>
          <cell r="O66">
            <v>1</v>
          </cell>
          <cell r="P66">
            <v>-5630308.4299999997</v>
          </cell>
        </row>
        <row r="67">
          <cell r="B67" t="str">
            <v>ERINC</v>
          </cell>
          <cell r="C67" t="str">
            <v>478000</v>
          </cell>
          <cell r="D67">
            <v>2539000</v>
          </cell>
          <cell r="E67" t="str">
            <v>000</v>
          </cell>
          <cell r="F67" t="str">
            <v>00000000</v>
          </cell>
          <cell r="G67" t="str">
            <v>0000</v>
          </cell>
          <cell r="H67" t="str">
            <v>0000</v>
          </cell>
          <cell r="J67">
            <v>0</v>
          </cell>
          <cell r="K67" t="str">
            <v xml:space="preserve">   </v>
          </cell>
          <cell r="L67" t="str">
            <v>Record Current Month SAR</v>
          </cell>
          <cell r="M67" t="str">
            <v>USD</v>
          </cell>
          <cell r="N67" t="str">
            <v>CRRNT</v>
          </cell>
          <cell r="O67">
            <v>1</v>
          </cell>
          <cell r="P67">
            <v>0</v>
          </cell>
        </row>
        <row r="68">
          <cell r="B68" t="str">
            <v>ERINC</v>
          </cell>
          <cell r="C68" t="str">
            <v>478000</v>
          </cell>
          <cell r="D68">
            <v>4570001</v>
          </cell>
          <cell r="E68" t="str">
            <v>046</v>
          </cell>
          <cell r="F68" t="str">
            <v>00000000</v>
          </cell>
          <cell r="G68" t="str">
            <v>0000</v>
          </cell>
          <cell r="H68" t="str">
            <v>0000</v>
          </cell>
          <cell r="I68" t="str">
            <v>TRN</v>
          </cell>
          <cell r="J68">
            <v>0</v>
          </cell>
          <cell r="K68" t="str">
            <v xml:space="preserve">   </v>
          </cell>
          <cell r="L68" t="str">
            <v>Record Current Month SAR</v>
          </cell>
          <cell r="M68" t="str">
            <v>USD</v>
          </cell>
          <cell r="N68" t="str">
            <v>CRRNT</v>
          </cell>
          <cell r="O68">
            <v>1</v>
          </cell>
          <cell r="P68">
            <v>0</v>
          </cell>
        </row>
        <row r="69">
          <cell r="B69" t="str">
            <v>LSGD</v>
          </cell>
          <cell r="C69" t="str">
            <v>140090</v>
          </cell>
          <cell r="D69">
            <v>1868900</v>
          </cell>
          <cell r="E69" t="str">
            <v>000</v>
          </cell>
          <cell r="F69" t="str">
            <v>00000000</v>
          </cell>
          <cell r="G69" t="str">
            <v>0000</v>
          </cell>
          <cell r="H69" t="str">
            <v>0000</v>
          </cell>
          <cell r="J69">
            <v>-35984774.740000002</v>
          </cell>
          <cell r="L69" t="str">
            <v>Collection of Prior Month's AR</v>
          </cell>
          <cell r="M69" t="str">
            <v>USD</v>
          </cell>
          <cell r="N69" t="str">
            <v>CRRNT</v>
          </cell>
          <cell r="O69">
            <v>1</v>
          </cell>
          <cell r="P69">
            <v>-35984774.740000002</v>
          </cell>
        </row>
        <row r="70">
          <cell r="B70" t="str">
            <v>LSGD</v>
          </cell>
          <cell r="C70" t="str">
            <v>140090</v>
          </cell>
          <cell r="D70">
            <v>1423200</v>
          </cell>
          <cell r="E70" t="str">
            <v>000</v>
          </cell>
          <cell r="F70" t="str">
            <v>00000000</v>
          </cell>
          <cell r="G70" t="str">
            <v>0000</v>
          </cell>
          <cell r="H70" t="str">
            <v>0000</v>
          </cell>
          <cell r="I70" t="str">
            <v>ERINC</v>
          </cell>
          <cell r="J70">
            <v>-51218225.259999998</v>
          </cell>
          <cell r="L70" t="str">
            <v>Collection of Prior Month's AR</v>
          </cell>
          <cell r="M70" t="str">
            <v>USD</v>
          </cell>
          <cell r="N70" t="str">
            <v>CRRNT</v>
          </cell>
          <cell r="O70">
            <v>1</v>
          </cell>
          <cell r="P70">
            <v>-51218225.259999998</v>
          </cell>
        </row>
        <row r="71">
          <cell r="B71" t="str">
            <v>LSGD</v>
          </cell>
          <cell r="C71" t="str">
            <v>140090</v>
          </cell>
          <cell r="D71">
            <v>1423100</v>
          </cell>
          <cell r="E71" t="str">
            <v>000</v>
          </cell>
          <cell r="F71" t="str">
            <v>00000000</v>
          </cell>
          <cell r="G71" t="str">
            <v>0000</v>
          </cell>
          <cell r="H71" t="str">
            <v>0000</v>
          </cell>
          <cell r="I71" t="str">
            <v>ERINC</v>
          </cell>
          <cell r="J71">
            <v>87203000</v>
          </cell>
          <cell r="L71" t="str">
            <v>Collection of Prior Month's AR</v>
          </cell>
          <cell r="M71" t="str">
            <v>USD</v>
          </cell>
          <cell r="N71" t="str">
            <v>CRRNT</v>
          </cell>
          <cell r="O71">
            <v>1</v>
          </cell>
          <cell r="P71">
            <v>87203000</v>
          </cell>
        </row>
        <row r="72">
          <cell r="B72" t="str">
            <v>ERINC</v>
          </cell>
          <cell r="C72" t="str">
            <v>478000</v>
          </cell>
          <cell r="D72">
            <v>1420000</v>
          </cell>
          <cell r="E72" t="str">
            <v>000</v>
          </cell>
          <cell r="F72" t="str">
            <v>00000000</v>
          </cell>
          <cell r="G72" t="str">
            <v>0000</v>
          </cell>
          <cell r="H72" t="str">
            <v>0000</v>
          </cell>
          <cell r="I72" t="str">
            <v>LSGD</v>
          </cell>
          <cell r="J72">
            <v>-87203000</v>
          </cell>
          <cell r="L72" t="str">
            <v>Collection of Prior Month's AR</v>
          </cell>
          <cell r="M72" t="str">
            <v>USD</v>
          </cell>
          <cell r="N72" t="str">
            <v>CRRNT</v>
          </cell>
          <cell r="O72">
            <v>1</v>
          </cell>
          <cell r="P72">
            <v>-87203000</v>
          </cell>
        </row>
        <row r="73">
          <cell r="B73" t="str">
            <v>ERINC</v>
          </cell>
          <cell r="C73" t="str">
            <v>478000</v>
          </cell>
          <cell r="D73">
            <v>2320700</v>
          </cell>
          <cell r="E73" t="str">
            <v>000</v>
          </cell>
          <cell r="F73" t="str">
            <v>00000000</v>
          </cell>
          <cell r="G73" t="str">
            <v>0000</v>
          </cell>
          <cell r="H73" t="str">
            <v>0000</v>
          </cell>
          <cell r="I73" t="str">
            <v>LSGD</v>
          </cell>
          <cell r="J73">
            <v>51218225.259999998</v>
          </cell>
          <cell r="L73" t="str">
            <v>Collection of Prior Month's AR</v>
          </cell>
          <cell r="M73" t="str">
            <v>USD</v>
          </cell>
          <cell r="N73" t="str">
            <v>CRRNT</v>
          </cell>
          <cell r="O73">
            <v>1</v>
          </cell>
          <cell r="P73">
            <v>51218225.259999998</v>
          </cell>
        </row>
        <row r="74">
          <cell r="B74" t="str">
            <v>LSP</v>
          </cell>
          <cell r="C74" t="str">
            <v>101090</v>
          </cell>
          <cell r="D74">
            <v>1868900</v>
          </cell>
          <cell r="E74" t="str">
            <v>000</v>
          </cell>
          <cell r="F74" t="str">
            <v>00000000</v>
          </cell>
          <cell r="G74" t="str">
            <v>0000</v>
          </cell>
          <cell r="H74" t="str">
            <v>0000</v>
          </cell>
          <cell r="J74">
            <v>-2714033.5</v>
          </cell>
          <cell r="L74" t="str">
            <v>Collection of Prior Month's AR</v>
          </cell>
          <cell r="M74" t="str">
            <v>USD</v>
          </cell>
          <cell r="N74" t="str">
            <v>CRRNT</v>
          </cell>
          <cell r="O74">
            <v>1</v>
          </cell>
          <cell r="P74">
            <v>-2714033.5</v>
          </cell>
        </row>
        <row r="75">
          <cell r="B75" t="str">
            <v>LSP</v>
          </cell>
          <cell r="C75" t="str">
            <v>101090</v>
          </cell>
          <cell r="D75">
            <v>1433001</v>
          </cell>
          <cell r="E75" t="str">
            <v>000</v>
          </cell>
          <cell r="F75" t="str">
            <v>00000000</v>
          </cell>
          <cell r="G75" t="str">
            <v>0000</v>
          </cell>
          <cell r="H75" t="str">
            <v>0000</v>
          </cell>
          <cell r="I75" t="str">
            <v>ERINC</v>
          </cell>
          <cell r="J75">
            <v>-3862966.5</v>
          </cell>
          <cell r="L75" t="str">
            <v>Collection of Prior Month's AR</v>
          </cell>
          <cell r="M75" t="str">
            <v>USD</v>
          </cell>
          <cell r="N75" t="str">
            <v>CRRNT</v>
          </cell>
          <cell r="O75">
            <v>1</v>
          </cell>
          <cell r="P75">
            <v>-3862966.5</v>
          </cell>
        </row>
        <row r="76">
          <cell r="B76" t="str">
            <v>LSP</v>
          </cell>
          <cell r="C76" t="str">
            <v>101090</v>
          </cell>
          <cell r="D76">
            <v>1433000</v>
          </cell>
          <cell r="E76" t="str">
            <v>000</v>
          </cell>
          <cell r="F76" t="str">
            <v>00000000</v>
          </cell>
          <cell r="G76" t="str">
            <v>0000</v>
          </cell>
          <cell r="H76" t="str">
            <v>3000</v>
          </cell>
          <cell r="I76" t="str">
            <v>ERINC</v>
          </cell>
          <cell r="J76">
            <v>6577000</v>
          </cell>
          <cell r="L76" t="str">
            <v>Collection of Prior Month's AR</v>
          </cell>
          <cell r="M76" t="str">
            <v>USD</v>
          </cell>
          <cell r="N76" t="str">
            <v>CRRNT</v>
          </cell>
          <cell r="O76">
            <v>1</v>
          </cell>
          <cell r="P76">
            <v>6577000</v>
          </cell>
        </row>
        <row r="77">
          <cell r="B77" t="str">
            <v>ERINC</v>
          </cell>
          <cell r="C77" t="str">
            <v>478000</v>
          </cell>
          <cell r="D77">
            <v>1420000</v>
          </cell>
          <cell r="E77" t="str">
            <v>000</v>
          </cell>
          <cell r="F77" t="str">
            <v>00000000</v>
          </cell>
          <cell r="G77" t="str">
            <v>0000</v>
          </cell>
          <cell r="H77" t="str">
            <v>0000</v>
          </cell>
          <cell r="I77" t="str">
            <v>LSP</v>
          </cell>
          <cell r="J77">
            <v>-6577000</v>
          </cell>
          <cell r="L77" t="str">
            <v>Collection of Prior Month's AR</v>
          </cell>
          <cell r="M77" t="str">
            <v>USD</v>
          </cell>
          <cell r="N77" t="str">
            <v>CRRNT</v>
          </cell>
          <cell r="O77">
            <v>1</v>
          </cell>
          <cell r="P77">
            <v>-6577000</v>
          </cell>
        </row>
        <row r="78">
          <cell r="B78" t="str">
            <v>ERINC</v>
          </cell>
          <cell r="C78" t="str">
            <v>478000</v>
          </cell>
          <cell r="D78">
            <v>2320700</v>
          </cell>
          <cell r="E78" t="str">
            <v>000</v>
          </cell>
          <cell r="F78" t="str">
            <v>00000000</v>
          </cell>
          <cell r="G78" t="str">
            <v>0000</v>
          </cell>
          <cell r="H78" t="str">
            <v>0000</v>
          </cell>
          <cell r="I78" t="str">
            <v>LSP</v>
          </cell>
          <cell r="J78">
            <v>3862966.5</v>
          </cell>
          <cell r="L78" t="str">
            <v>Collection of Prior Month's AR</v>
          </cell>
          <cell r="M78" t="str">
            <v>USD</v>
          </cell>
          <cell r="N78" t="str">
            <v>CRRNT</v>
          </cell>
          <cell r="O78">
            <v>1</v>
          </cell>
          <cell r="P78">
            <v>3862966.5</v>
          </cell>
        </row>
        <row r="79">
          <cell r="B79" t="str">
            <v>ELREP</v>
          </cell>
          <cell r="C79" t="str">
            <v>288000</v>
          </cell>
          <cell r="D79">
            <v>1868900</v>
          </cell>
          <cell r="E79" t="str">
            <v>000</v>
          </cell>
          <cell r="F79" t="str">
            <v>00000000</v>
          </cell>
          <cell r="G79" t="str">
            <v>0000</v>
          </cell>
          <cell r="H79" t="str">
            <v>0000</v>
          </cell>
          <cell r="J79">
            <v>-467661356.23000002</v>
          </cell>
          <cell r="K79" t="str">
            <v xml:space="preserve">   </v>
          </cell>
          <cell r="L79" t="str">
            <v>Collection of Prior Month's AR</v>
          </cell>
          <cell r="M79" t="str">
            <v>USD</v>
          </cell>
          <cell r="N79" t="str">
            <v>CRRNT</v>
          </cell>
          <cell r="O79">
            <v>1</v>
          </cell>
          <cell r="P79">
            <v>-467661356.23000002</v>
          </cell>
        </row>
        <row r="80">
          <cell r="B80" t="str">
            <v>ELREP</v>
          </cell>
          <cell r="C80" t="str">
            <v>288000</v>
          </cell>
          <cell r="D80">
            <v>1423200</v>
          </cell>
          <cell r="E80" t="str">
            <v>000</v>
          </cell>
          <cell r="F80" t="str">
            <v>00000000</v>
          </cell>
          <cell r="G80" t="str">
            <v>0000</v>
          </cell>
          <cell r="H80" t="str">
            <v>0000</v>
          </cell>
          <cell r="I80" t="str">
            <v>ERINC</v>
          </cell>
          <cell r="J80">
            <v>-665636643.76999998</v>
          </cell>
          <cell r="L80" t="str">
            <v>Collection of Prior Month's AR</v>
          </cell>
          <cell r="M80" t="str">
            <v>USD</v>
          </cell>
          <cell r="N80" t="str">
            <v>CRRNT</v>
          </cell>
          <cell r="O80">
            <v>1</v>
          </cell>
          <cell r="P80">
            <v>-665636643.76999998</v>
          </cell>
        </row>
        <row r="81">
          <cell r="B81" t="str">
            <v>ELREP</v>
          </cell>
          <cell r="C81" t="str">
            <v>288000</v>
          </cell>
          <cell r="D81">
            <v>1423000</v>
          </cell>
          <cell r="E81" t="str">
            <v>000</v>
          </cell>
          <cell r="F81" t="str">
            <v>00000000</v>
          </cell>
          <cell r="G81" t="str">
            <v>0000</v>
          </cell>
          <cell r="H81" t="str">
            <v>0000</v>
          </cell>
          <cell r="I81" t="str">
            <v>ERINC</v>
          </cell>
          <cell r="J81">
            <v>1133298000</v>
          </cell>
          <cell r="K81" t="str">
            <v xml:space="preserve">   </v>
          </cell>
          <cell r="L81" t="str">
            <v>Collection of Prior Month's AR</v>
          </cell>
          <cell r="M81" t="str">
            <v>USD</v>
          </cell>
          <cell r="N81" t="str">
            <v>CRRNT</v>
          </cell>
          <cell r="O81">
            <v>1</v>
          </cell>
          <cell r="P81">
            <v>1133298000</v>
          </cell>
        </row>
        <row r="82">
          <cell r="B82" t="str">
            <v>ERINC</v>
          </cell>
          <cell r="C82" t="str">
            <v>478000</v>
          </cell>
          <cell r="D82">
            <v>1420000</v>
          </cell>
          <cell r="E82" t="str">
            <v>000</v>
          </cell>
          <cell r="F82" t="str">
            <v>00000000</v>
          </cell>
          <cell r="G82" t="str">
            <v>0000</v>
          </cell>
          <cell r="H82" t="str">
            <v>0000</v>
          </cell>
          <cell r="I82" t="str">
            <v>ELREP</v>
          </cell>
          <cell r="J82">
            <v>-1133298000</v>
          </cell>
          <cell r="K82" t="str">
            <v xml:space="preserve">   </v>
          </cell>
          <cell r="L82" t="str">
            <v>Collection of Prior Month's AR</v>
          </cell>
          <cell r="M82" t="str">
            <v>USD</v>
          </cell>
          <cell r="N82" t="str">
            <v>CRRNT</v>
          </cell>
          <cell r="O82">
            <v>1</v>
          </cell>
          <cell r="P82">
            <v>-1133298000</v>
          </cell>
        </row>
        <row r="83">
          <cell r="B83" t="str">
            <v>ERINC</v>
          </cell>
          <cell r="C83" t="str">
            <v>478000</v>
          </cell>
          <cell r="D83">
            <v>2320700</v>
          </cell>
          <cell r="E83" t="str">
            <v>000</v>
          </cell>
          <cell r="F83" t="str">
            <v>00000000</v>
          </cell>
          <cell r="G83" t="str">
            <v>0000</v>
          </cell>
          <cell r="H83" t="str">
            <v>0000</v>
          </cell>
          <cell r="I83" t="str">
            <v>ELREP</v>
          </cell>
          <cell r="J83">
            <v>665636643.76999998</v>
          </cell>
          <cell r="L83" t="str">
            <v>Collection of Prior Month's AR</v>
          </cell>
          <cell r="M83" t="str">
            <v>USD</v>
          </cell>
          <cell r="N83" t="str">
            <v>CRRNT</v>
          </cell>
          <cell r="O83">
            <v>1</v>
          </cell>
          <cell r="P83">
            <v>665636643.76999998</v>
          </cell>
        </row>
        <row r="84">
          <cell r="B84" t="str">
            <v>ESD</v>
          </cell>
          <cell r="C84" t="str">
            <v>521900</v>
          </cell>
          <cell r="D84">
            <v>1868900</v>
          </cell>
          <cell r="E84" t="str">
            <v>000</v>
          </cell>
          <cell r="F84" t="str">
            <v>00000000</v>
          </cell>
          <cell r="G84" t="str">
            <v>0000</v>
          </cell>
          <cell r="H84" t="str">
            <v>0000</v>
          </cell>
          <cell r="J84">
            <v>-25878847.960000001</v>
          </cell>
          <cell r="K84" t="str">
            <v xml:space="preserve">   </v>
          </cell>
          <cell r="L84" t="str">
            <v>Collection of Prior Month's AR</v>
          </cell>
          <cell r="M84" t="str">
            <v>USD</v>
          </cell>
          <cell r="N84" t="str">
            <v>CRRNT</v>
          </cell>
          <cell r="O84">
            <v>1</v>
          </cell>
          <cell r="P84">
            <v>-25878847.960000001</v>
          </cell>
        </row>
        <row r="85">
          <cell r="B85" t="str">
            <v>ESD</v>
          </cell>
          <cell r="C85" t="str">
            <v>521900</v>
          </cell>
          <cell r="D85">
            <v>1423200</v>
          </cell>
          <cell r="E85" t="str">
            <v>000</v>
          </cell>
          <cell r="F85" t="str">
            <v>00000000</v>
          </cell>
          <cell r="G85" t="str">
            <v>0000</v>
          </cell>
          <cell r="H85" t="str">
            <v>0000</v>
          </cell>
          <cell r="I85" t="str">
            <v>ERINC</v>
          </cell>
          <cell r="J85">
            <v>-36834152.039999999</v>
          </cell>
          <cell r="L85" t="str">
            <v>Collection of Prior Month's AR</v>
          </cell>
          <cell r="M85" t="str">
            <v>USD</v>
          </cell>
          <cell r="N85" t="str">
            <v>CRRNT</v>
          </cell>
          <cell r="O85">
            <v>1</v>
          </cell>
          <cell r="P85">
            <v>-36834152.039999999</v>
          </cell>
        </row>
        <row r="86">
          <cell r="B86" t="str">
            <v>ESD</v>
          </cell>
          <cell r="C86" t="str">
            <v>521900</v>
          </cell>
          <cell r="D86">
            <v>1423000</v>
          </cell>
          <cell r="E86" t="str">
            <v>000</v>
          </cell>
          <cell r="F86" t="str">
            <v>00000000</v>
          </cell>
          <cell r="G86" t="str">
            <v>0000</v>
          </cell>
          <cell r="H86" t="str">
            <v>0000</v>
          </cell>
          <cell r="I86" t="str">
            <v>ERINC</v>
          </cell>
          <cell r="J86">
            <v>62713000</v>
          </cell>
          <cell r="K86" t="str">
            <v xml:space="preserve">   </v>
          </cell>
          <cell r="L86" t="str">
            <v>Collection of Prior Month's AR</v>
          </cell>
          <cell r="M86" t="str">
            <v>USD</v>
          </cell>
          <cell r="N86" t="str">
            <v>CRRNT</v>
          </cell>
          <cell r="O86">
            <v>1</v>
          </cell>
          <cell r="P86">
            <v>62713000</v>
          </cell>
        </row>
        <row r="87">
          <cell r="B87" t="str">
            <v>ERINC</v>
          </cell>
          <cell r="C87" t="str">
            <v>478000</v>
          </cell>
          <cell r="D87">
            <v>1420000</v>
          </cell>
          <cell r="E87" t="str">
            <v>000</v>
          </cell>
          <cell r="F87" t="str">
            <v>00000000</v>
          </cell>
          <cell r="G87" t="str">
            <v>0000</v>
          </cell>
          <cell r="H87" t="str">
            <v>0000</v>
          </cell>
          <cell r="I87" t="str">
            <v>ESD</v>
          </cell>
          <cell r="J87">
            <v>-62713000</v>
          </cell>
          <cell r="K87" t="str">
            <v xml:space="preserve">   </v>
          </cell>
          <cell r="L87" t="str">
            <v>Collection of Prior Month's AR</v>
          </cell>
          <cell r="M87" t="str">
            <v>USD</v>
          </cell>
          <cell r="N87" t="str">
            <v>CRRNT</v>
          </cell>
          <cell r="O87">
            <v>1</v>
          </cell>
          <cell r="P87">
            <v>-62713000</v>
          </cell>
        </row>
        <row r="88">
          <cell r="B88" t="str">
            <v>ERINC</v>
          </cell>
          <cell r="C88" t="str">
            <v>478000</v>
          </cell>
          <cell r="D88">
            <v>2320700</v>
          </cell>
          <cell r="E88" t="str">
            <v>000</v>
          </cell>
          <cell r="F88" t="str">
            <v>00000000</v>
          </cell>
          <cell r="G88" t="str">
            <v>0000</v>
          </cell>
          <cell r="H88" t="str">
            <v>0000</v>
          </cell>
          <cell r="I88" t="str">
            <v>ESD</v>
          </cell>
          <cell r="J88">
            <v>36834152.039999999</v>
          </cell>
          <cell r="L88" t="str">
            <v>Collection of Prior Month's AR</v>
          </cell>
          <cell r="M88" t="str">
            <v>USD</v>
          </cell>
          <cell r="N88" t="str">
            <v>CRRNT</v>
          </cell>
          <cell r="O88">
            <v>1</v>
          </cell>
          <cell r="P88">
            <v>36834152.039999999</v>
          </cell>
        </row>
        <row r="89">
          <cell r="B89" t="str">
            <v>SESRP</v>
          </cell>
          <cell r="C89" t="str">
            <v>297000</v>
          </cell>
          <cell r="D89">
            <v>1868900</v>
          </cell>
          <cell r="E89" t="str">
            <v>000</v>
          </cell>
          <cell r="F89" t="str">
            <v>00000000</v>
          </cell>
          <cell r="G89" t="str">
            <v>0000</v>
          </cell>
          <cell r="H89" t="str">
            <v>0000</v>
          </cell>
          <cell r="J89">
            <v>-3615685.2</v>
          </cell>
          <cell r="L89" t="str">
            <v>Collection of Prior Month's AR</v>
          </cell>
          <cell r="M89" t="str">
            <v>USD</v>
          </cell>
          <cell r="N89" t="str">
            <v>CRRNT</v>
          </cell>
          <cell r="O89">
            <v>1</v>
          </cell>
          <cell r="P89">
            <v>-3615685.2</v>
          </cell>
        </row>
        <row r="90">
          <cell r="B90" t="str">
            <v>SESRP</v>
          </cell>
          <cell r="C90" t="str">
            <v>297000</v>
          </cell>
          <cell r="D90">
            <v>1423200</v>
          </cell>
          <cell r="E90" t="str">
            <v>000</v>
          </cell>
          <cell r="F90" t="str">
            <v>00000000</v>
          </cell>
          <cell r="G90" t="str">
            <v>0000</v>
          </cell>
          <cell r="H90" t="str">
            <v>0000</v>
          </cell>
          <cell r="I90" t="str">
            <v>ERINC</v>
          </cell>
          <cell r="J90">
            <v>-5146314.8</v>
          </cell>
          <cell r="L90" t="str">
            <v>Collection of Prior Month's AR</v>
          </cell>
          <cell r="M90" t="str">
            <v>USD</v>
          </cell>
          <cell r="N90" t="str">
            <v>CRRNT</v>
          </cell>
          <cell r="O90">
            <v>1</v>
          </cell>
          <cell r="P90">
            <v>-5146314.8</v>
          </cell>
        </row>
        <row r="91">
          <cell r="B91" t="str">
            <v>SESRP</v>
          </cell>
          <cell r="C91" t="str">
            <v>297000</v>
          </cell>
          <cell r="D91">
            <v>1423000</v>
          </cell>
          <cell r="E91" t="str">
            <v>000</v>
          </cell>
          <cell r="F91" t="str">
            <v>00000000</v>
          </cell>
          <cell r="G91" t="str">
            <v>0000</v>
          </cell>
          <cell r="H91" t="str">
            <v>0000</v>
          </cell>
          <cell r="I91" t="str">
            <v>ERINC</v>
          </cell>
          <cell r="J91">
            <v>8762000</v>
          </cell>
          <cell r="L91" t="str">
            <v>Collection of Prior Month's AR</v>
          </cell>
          <cell r="M91" t="str">
            <v>USD</v>
          </cell>
          <cell r="N91" t="str">
            <v>CRRNT</v>
          </cell>
          <cell r="O91">
            <v>1</v>
          </cell>
          <cell r="P91">
            <v>8762000</v>
          </cell>
        </row>
        <row r="92">
          <cell r="B92" t="str">
            <v>ERINC</v>
          </cell>
          <cell r="C92" t="str">
            <v>478000</v>
          </cell>
          <cell r="D92">
            <v>1420000</v>
          </cell>
          <cell r="E92" t="str">
            <v>000</v>
          </cell>
          <cell r="F92" t="str">
            <v>00000000</v>
          </cell>
          <cell r="G92" t="str">
            <v>0000</v>
          </cell>
          <cell r="H92" t="str">
            <v>0000</v>
          </cell>
          <cell r="I92" t="str">
            <v>SESRP</v>
          </cell>
          <cell r="J92">
            <v>-8762000</v>
          </cell>
          <cell r="L92" t="str">
            <v>Collection of Prior Month's AR</v>
          </cell>
          <cell r="M92" t="str">
            <v>USD</v>
          </cell>
          <cell r="N92" t="str">
            <v>CRRNT</v>
          </cell>
          <cell r="O92">
            <v>1</v>
          </cell>
          <cell r="P92">
            <v>-8762000</v>
          </cell>
        </row>
        <row r="93">
          <cell r="B93" t="str">
            <v>ERINC</v>
          </cell>
          <cell r="C93" t="str">
            <v>478000</v>
          </cell>
          <cell r="D93">
            <v>2320700</v>
          </cell>
          <cell r="E93" t="str">
            <v>000</v>
          </cell>
          <cell r="F93" t="str">
            <v>00000000</v>
          </cell>
          <cell r="G93" t="str">
            <v>0000</v>
          </cell>
          <cell r="H93" t="str">
            <v>0000</v>
          </cell>
          <cell r="I93" t="str">
            <v>SESRP</v>
          </cell>
          <cell r="J93">
            <v>5146314.8</v>
          </cell>
          <cell r="L93" t="str">
            <v>Collection of Prior Month's AR</v>
          </cell>
          <cell r="M93" t="str">
            <v>USD</v>
          </cell>
          <cell r="N93" t="str">
            <v>CRRNT</v>
          </cell>
          <cell r="O93">
            <v>1</v>
          </cell>
          <cell r="P93">
            <v>5146314.8</v>
          </cell>
        </row>
        <row r="94">
          <cell r="B94" t="str">
            <v>TRN</v>
          </cell>
          <cell r="C94" t="str">
            <v>571900</v>
          </cell>
          <cell r="D94">
            <v>1868900</v>
          </cell>
          <cell r="E94" t="str">
            <v>000</v>
          </cell>
          <cell r="F94" t="str">
            <v>00000000</v>
          </cell>
          <cell r="G94" t="str">
            <v>0000</v>
          </cell>
          <cell r="H94" t="str">
            <v>0000</v>
          </cell>
          <cell r="J94">
            <v>-4392302.3600000003</v>
          </cell>
          <cell r="K94" t="str">
            <v xml:space="preserve">   </v>
          </cell>
          <cell r="L94" t="str">
            <v>Collection of Prior Month's AR</v>
          </cell>
          <cell r="M94" t="str">
            <v>USD</v>
          </cell>
          <cell r="N94" t="str">
            <v>CRRNT</v>
          </cell>
          <cell r="O94">
            <v>1</v>
          </cell>
          <cell r="P94">
            <v>-4392302.3600000003</v>
          </cell>
        </row>
        <row r="95">
          <cell r="B95" t="str">
            <v>TRN</v>
          </cell>
          <cell r="C95" t="str">
            <v>571900</v>
          </cell>
          <cell r="D95">
            <v>1423200</v>
          </cell>
          <cell r="E95" t="str">
            <v>000</v>
          </cell>
          <cell r="F95" t="str">
            <v>00000000</v>
          </cell>
          <cell r="G95" t="str">
            <v>0000</v>
          </cell>
          <cell r="H95" t="str">
            <v>0000</v>
          </cell>
          <cell r="I95" t="str">
            <v>ERINC</v>
          </cell>
          <cell r="J95">
            <v>-6251697.6399999997</v>
          </cell>
          <cell r="L95" t="str">
            <v>Collection of Prior Month's AR</v>
          </cell>
          <cell r="M95" t="str">
            <v>USD</v>
          </cell>
          <cell r="N95" t="str">
            <v>CRRNT</v>
          </cell>
          <cell r="O95">
            <v>1</v>
          </cell>
          <cell r="P95">
            <v>-6251697.6399999997</v>
          </cell>
        </row>
        <row r="96">
          <cell r="B96" t="str">
            <v>TRN</v>
          </cell>
          <cell r="C96" t="str">
            <v>571900</v>
          </cell>
          <cell r="D96">
            <v>1423000</v>
          </cell>
          <cell r="E96" t="str">
            <v>000</v>
          </cell>
          <cell r="F96" t="str">
            <v>00000000</v>
          </cell>
          <cell r="G96" t="str">
            <v>0000</v>
          </cell>
          <cell r="H96" t="str">
            <v>0000</v>
          </cell>
          <cell r="I96" t="str">
            <v>ERINC</v>
          </cell>
          <cell r="J96">
            <v>10644000</v>
          </cell>
          <cell r="K96" t="str">
            <v xml:space="preserve">   </v>
          </cell>
          <cell r="L96" t="str">
            <v>Collection of Prior Month's AR</v>
          </cell>
          <cell r="M96" t="str">
            <v>USD</v>
          </cell>
          <cell r="N96" t="str">
            <v>CRRNT</v>
          </cell>
          <cell r="O96">
            <v>1</v>
          </cell>
          <cell r="P96">
            <v>10644000</v>
          </cell>
        </row>
        <row r="97">
          <cell r="B97" t="str">
            <v>ERINC</v>
          </cell>
          <cell r="C97" t="str">
            <v>478000</v>
          </cell>
          <cell r="D97">
            <v>1420000</v>
          </cell>
          <cell r="E97" t="str">
            <v>000</v>
          </cell>
          <cell r="F97" t="str">
            <v>00000000</v>
          </cell>
          <cell r="G97" t="str">
            <v>0000</v>
          </cell>
          <cell r="H97" t="str">
            <v>0000</v>
          </cell>
          <cell r="I97" t="str">
            <v>TRN</v>
          </cell>
          <cell r="J97">
            <v>-10644000</v>
          </cell>
          <cell r="K97" t="str">
            <v xml:space="preserve">   </v>
          </cell>
          <cell r="L97" t="str">
            <v>Collection of Prior Month's AR</v>
          </cell>
          <cell r="M97" t="str">
            <v>USD</v>
          </cell>
          <cell r="N97" t="str">
            <v>CRRNT</v>
          </cell>
          <cell r="O97">
            <v>1</v>
          </cell>
          <cell r="P97">
            <v>-10644000</v>
          </cell>
        </row>
        <row r="98">
          <cell r="B98" t="str">
            <v>ERINC</v>
          </cell>
          <cell r="C98" t="str">
            <v>478000</v>
          </cell>
          <cell r="D98">
            <v>2320700</v>
          </cell>
          <cell r="E98" t="str">
            <v>000</v>
          </cell>
          <cell r="F98" t="str">
            <v>00000000</v>
          </cell>
          <cell r="G98" t="str">
            <v>0000</v>
          </cell>
          <cell r="H98" t="str">
            <v>0000</v>
          </cell>
          <cell r="I98" t="str">
            <v>TRN</v>
          </cell>
          <cell r="J98">
            <v>6251697.6399999997</v>
          </cell>
          <cell r="L98" t="str">
            <v>Collection of Prior Month's AR</v>
          </cell>
          <cell r="M98" t="str">
            <v>USD</v>
          </cell>
          <cell r="N98" t="str">
            <v>CRRNT</v>
          </cell>
          <cell r="O98">
            <v>1</v>
          </cell>
          <cell r="P98">
            <v>6251697.6399999997</v>
          </cell>
        </row>
        <row r="99">
          <cell r="F99" t="str">
            <v xml:space="preserve"> Please make sure there are no Journal Lines below this End of File Marker</v>
          </cell>
        </row>
        <row r="103">
          <cell r="J103" t="e">
            <v>#REF!</v>
          </cell>
        </row>
        <row r="124">
          <cell r="F124" t="str">
            <v xml:space="preserve"> </v>
          </cell>
        </row>
        <row r="125">
          <cell r="M125" t="str">
            <v>USD</v>
          </cell>
          <cell r="N125" t="str">
            <v>CRRNT</v>
          </cell>
          <cell r="O125">
            <v>1</v>
          </cell>
          <cell r="P125">
            <v>230</v>
          </cell>
        </row>
        <row r="126">
          <cell r="M126" t="str">
            <v>USD</v>
          </cell>
          <cell r="N126" t="str">
            <v>CRRNT</v>
          </cell>
          <cell r="O126">
            <v>1</v>
          </cell>
          <cell r="P126">
            <v>-230</v>
          </cell>
        </row>
        <row r="127">
          <cell r="M127" t="str">
            <v>USD</v>
          </cell>
          <cell r="N127" t="str">
            <v>CRRNT</v>
          </cell>
          <cell r="O127">
            <v>1</v>
          </cell>
          <cell r="P127">
            <v>200</v>
          </cell>
        </row>
        <row r="128">
          <cell r="M128" t="str">
            <v>USD</v>
          </cell>
          <cell r="N128" t="str">
            <v>CRRNT</v>
          </cell>
          <cell r="O128">
            <v>1</v>
          </cell>
          <cell r="P128">
            <v>-200</v>
          </cell>
        </row>
        <row r="129">
          <cell r="M129" t="str">
            <v>USD</v>
          </cell>
          <cell r="N129" t="str">
            <v>CRRNT</v>
          </cell>
          <cell r="O129">
            <v>1</v>
          </cell>
          <cell r="P129">
            <v>400</v>
          </cell>
        </row>
        <row r="130">
          <cell r="F130" t="str">
            <v xml:space="preserve"> </v>
          </cell>
        </row>
        <row r="131">
          <cell r="M131" t="str">
            <v>USD</v>
          </cell>
          <cell r="N131" t="str">
            <v>CRRNT</v>
          </cell>
          <cell r="O131">
            <v>1</v>
          </cell>
          <cell r="P131">
            <v>-400</v>
          </cell>
        </row>
        <row r="132">
          <cell r="M132" t="str">
            <v>USD</v>
          </cell>
          <cell r="N132" t="str">
            <v>CRRNT</v>
          </cell>
          <cell r="O132">
            <v>1</v>
          </cell>
          <cell r="P132">
            <v>150</v>
          </cell>
        </row>
        <row r="133">
          <cell r="M133" t="str">
            <v>USD</v>
          </cell>
          <cell r="N133" t="str">
            <v>CRRNT</v>
          </cell>
          <cell r="O133">
            <v>1</v>
          </cell>
          <cell r="P133">
            <v>-150</v>
          </cell>
        </row>
        <row r="134">
          <cell r="F134" t="str">
            <v xml:space="preserve"> </v>
          </cell>
        </row>
        <row r="135">
          <cell r="F135" t="str">
            <v xml:space="preserve"> </v>
          </cell>
        </row>
        <row r="136">
          <cell r="F136" t="str">
            <v xml:space="preserve"> </v>
          </cell>
        </row>
        <row r="137">
          <cell r="F137" t="str">
            <v xml:space="preserve"> </v>
          </cell>
        </row>
        <row r="138">
          <cell r="F138" t="str">
            <v xml:space="preserve"> </v>
          </cell>
        </row>
        <row r="139">
          <cell r="K139" t="str">
            <v xml:space="preserve">   </v>
          </cell>
        </row>
        <row r="140">
          <cell r="K140" t="str">
            <v xml:space="preserve">   </v>
          </cell>
        </row>
        <row r="141">
          <cell r="K141" t="str">
            <v xml:space="preserve">   </v>
          </cell>
        </row>
        <row r="142">
          <cell r="K142" t="str">
            <v xml:space="preserve">   </v>
          </cell>
        </row>
        <row r="143">
          <cell r="K143" t="str">
            <v xml:space="preserve">   </v>
          </cell>
        </row>
        <row r="144">
          <cell r="K144" t="str">
            <v xml:space="preserve">   </v>
          </cell>
        </row>
        <row r="145">
          <cell r="K145" t="str">
            <v xml:space="preserve">   </v>
          </cell>
        </row>
        <row r="146">
          <cell r="K146" t="str">
            <v xml:space="preserve">   </v>
          </cell>
        </row>
        <row r="147">
          <cell r="K147" t="str">
            <v xml:space="preserve">   </v>
          </cell>
        </row>
        <row r="148">
          <cell r="K148" t="str">
            <v xml:space="preserve">   </v>
          </cell>
        </row>
        <row r="149">
          <cell r="K149" t="str">
            <v xml:space="preserve">   </v>
          </cell>
        </row>
        <row r="150">
          <cell r="K150" t="str">
            <v xml:space="preserve">   </v>
          </cell>
        </row>
        <row r="151">
          <cell r="K151" t="str">
            <v xml:space="preserve">   </v>
          </cell>
        </row>
        <row r="152">
          <cell r="K152" t="str">
            <v xml:space="preserve">   </v>
          </cell>
        </row>
        <row r="153">
          <cell r="K153" t="str">
            <v xml:space="preserve">   </v>
          </cell>
        </row>
        <row r="154">
          <cell r="K154" t="str">
            <v xml:space="preserve">   </v>
          </cell>
        </row>
        <row r="155">
          <cell r="K155" t="str">
            <v xml:space="preserve">   </v>
          </cell>
        </row>
        <row r="156">
          <cell r="K156" t="str">
            <v xml:space="preserve">   </v>
          </cell>
        </row>
        <row r="157">
          <cell r="K157" t="str">
            <v xml:space="preserve">   </v>
          </cell>
        </row>
        <row r="158">
          <cell r="K158" t="str">
            <v xml:space="preserve">   </v>
          </cell>
        </row>
        <row r="159">
          <cell r="K159" t="str">
            <v xml:space="preserve">   </v>
          </cell>
        </row>
        <row r="160">
          <cell r="K160" t="str">
            <v xml:space="preserve">   </v>
          </cell>
        </row>
        <row r="161">
          <cell r="K161" t="str">
            <v xml:space="preserve">   </v>
          </cell>
        </row>
        <row r="162">
          <cell r="K162" t="str">
            <v xml:space="preserve">   </v>
          </cell>
        </row>
        <row r="163">
          <cell r="K163" t="str">
            <v xml:space="preserve">   </v>
          </cell>
        </row>
        <row r="164">
          <cell r="K164" t="str">
            <v xml:space="preserve">   </v>
          </cell>
        </row>
        <row r="165">
          <cell r="K165" t="str">
            <v xml:space="preserve">   </v>
          </cell>
        </row>
        <row r="166">
          <cell r="K166" t="str">
            <v xml:space="preserve">   </v>
          </cell>
        </row>
        <row r="167">
          <cell r="K167" t="str">
            <v xml:space="preserve">   </v>
          </cell>
        </row>
        <row r="168">
          <cell r="K168" t="str">
            <v xml:space="preserve">   </v>
          </cell>
        </row>
        <row r="169">
          <cell r="K169" t="str">
            <v xml:space="preserve">   </v>
          </cell>
        </row>
        <row r="170">
          <cell r="K170" t="str">
            <v xml:space="preserve">   </v>
          </cell>
        </row>
        <row r="171">
          <cell r="K171" t="str">
            <v xml:space="preserve">   </v>
          </cell>
        </row>
        <row r="172">
          <cell r="K172" t="str">
            <v xml:space="preserve">   </v>
          </cell>
        </row>
        <row r="173">
          <cell r="K173" t="str">
            <v xml:space="preserve">   </v>
          </cell>
        </row>
        <row r="174">
          <cell r="K174" t="str">
            <v xml:space="preserve">   </v>
          </cell>
        </row>
        <row r="175">
          <cell r="K175" t="str">
            <v xml:space="preserve">   </v>
          </cell>
        </row>
        <row r="176">
          <cell r="K176" t="str">
            <v xml:space="preserve">   </v>
          </cell>
        </row>
        <row r="177">
          <cell r="K177" t="str">
            <v xml:space="preserve">   </v>
          </cell>
        </row>
        <row r="178">
          <cell r="K178" t="str">
            <v xml:space="preserve">   </v>
          </cell>
        </row>
        <row r="179">
          <cell r="K179" t="str">
            <v xml:space="preserve">   </v>
          </cell>
        </row>
        <row r="181">
          <cell r="K181" t="str">
            <v xml:space="preserve"> </v>
          </cell>
        </row>
        <row r="182">
          <cell r="K182" t="str">
            <v xml:space="preserve"> </v>
          </cell>
        </row>
        <row r="183">
          <cell r="K183" t="str">
            <v xml:space="preserve"> </v>
          </cell>
        </row>
        <row r="184">
          <cell r="K184" t="str">
            <v xml:space="preserve"> </v>
          </cell>
        </row>
        <row r="185">
          <cell r="K185" t="str">
            <v xml:space="preserve"> </v>
          </cell>
        </row>
        <row r="186">
          <cell r="K186" t="str">
            <v xml:space="preserve"> </v>
          </cell>
        </row>
        <row r="187">
          <cell r="K187" t="str">
            <v xml:space="preserve"> </v>
          </cell>
        </row>
        <row r="188">
          <cell r="K188" t="str">
            <v xml:space="preserve"> </v>
          </cell>
        </row>
        <row r="189">
          <cell r="K189" t="str">
            <v xml:space="preserve"> </v>
          </cell>
        </row>
        <row r="190">
          <cell r="K190" t="str">
            <v xml:space="preserve"> </v>
          </cell>
        </row>
        <row r="191">
          <cell r="K191" t="str">
            <v xml:space="preserve"> </v>
          </cell>
        </row>
        <row r="192">
          <cell r="K192" t="str">
            <v xml:space="preserve"> </v>
          </cell>
        </row>
        <row r="193">
          <cell r="K193" t="str">
            <v xml:space="preserve"> </v>
          </cell>
        </row>
        <row r="194">
          <cell r="K194" t="str">
            <v xml:space="preserve"> </v>
          </cell>
        </row>
        <row r="195">
          <cell r="K195" t="str">
            <v xml:space="preserve"> </v>
          </cell>
        </row>
        <row r="196">
          <cell r="K196" t="str">
            <v xml:space="preserve"> </v>
          </cell>
        </row>
        <row r="197">
          <cell r="K197" t="str">
            <v xml:space="preserve"> </v>
          </cell>
        </row>
        <row r="198">
          <cell r="K198" t="str">
            <v xml:space="preserve"> </v>
          </cell>
          <cell r="N198" t="str">
            <v xml:space="preserve">     </v>
          </cell>
        </row>
        <row r="199">
          <cell r="K199" t="str">
            <v xml:space="preserve"> </v>
          </cell>
          <cell r="N199" t="str">
            <v xml:space="preserve">     </v>
          </cell>
        </row>
        <row r="200">
          <cell r="K200" t="str">
            <v xml:space="preserve"> </v>
          </cell>
          <cell r="N200" t="str">
            <v xml:space="preserve">     </v>
          </cell>
        </row>
        <row r="201">
          <cell r="K201" t="str">
            <v xml:space="preserve"> </v>
          </cell>
          <cell r="N201" t="str">
            <v xml:space="preserve">     </v>
          </cell>
        </row>
        <row r="202">
          <cell r="K202" t="str">
            <v xml:space="preserve"> </v>
          </cell>
          <cell r="N202" t="str">
            <v xml:space="preserve">     </v>
          </cell>
        </row>
        <row r="203">
          <cell r="K203" t="str">
            <v xml:space="preserve"> </v>
          </cell>
          <cell r="N203" t="str">
            <v xml:space="preserve">     </v>
          </cell>
        </row>
        <row r="204">
          <cell r="K204" t="str">
            <v xml:space="preserve"> </v>
          </cell>
          <cell r="N204" t="str">
            <v xml:space="preserve">     </v>
          </cell>
        </row>
        <row r="205">
          <cell r="K205" t="str">
            <v xml:space="preserve"> </v>
          </cell>
          <cell r="N205" t="str">
            <v xml:space="preserve">     </v>
          </cell>
        </row>
        <row r="206">
          <cell r="K206" t="str">
            <v xml:space="preserve"> </v>
          </cell>
          <cell r="N206" t="str">
            <v xml:space="preserve">     </v>
          </cell>
        </row>
        <row r="207">
          <cell r="K207" t="str">
            <v xml:space="preserve"> </v>
          </cell>
          <cell r="N207" t="str">
            <v xml:space="preserve">     </v>
          </cell>
        </row>
        <row r="208">
          <cell r="K208" t="str">
            <v xml:space="preserve"> </v>
          </cell>
          <cell r="N208" t="str">
            <v xml:space="preserve">     </v>
          </cell>
        </row>
        <row r="209">
          <cell r="K209" t="str">
            <v xml:space="preserve"> </v>
          </cell>
          <cell r="N209" t="str">
            <v xml:space="preserve">     </v>
          </cell>
        </row>
        <row r="210">
          <cell r="K210" t="str">
            <v xml:space="preserve"> </v>
          </cell>
          <cell r="N210" t="str">
            <v xml:space="preserve">     </v>
          </cell>
        </row>
        <row r="211">
          <cell r="K211" t="str">
            <v xml:space="preserve"> </v>
          </cell>
          <cell r="N211" t="str">
            <v xml:space="preserve">     </v>
          </cell>
        </row>
        <row r="212">
          <cell r="K212" t="str">
            <v xml:space="preserve"> </v>
          </cell>
          <cell r="N212" t="str">
            <v xml:space="preserve">     </v>
          </cell>
        </row>
        <row r="213">
          <cell r="K213" t="str">
            <v xml:space="preserve"> </v>
          </cell>
          <cell r="N213" t="str">
            <v xml:space="preserve">     </v>
          </cell>
        </row>
        <row r="214">
          <cell r="K214" t="str">
            <v xml:space="preserve"> </v>
          </cell>
          <cell r="N214" t="str">
            <v xml:space="preserve">     </v>
          </cell>
        </row>
        <row r="215">
          <cell r="K215" t="str">
            <v xml:space="preserve"> </v>
          </cell>
          <cell r="N215" t="str">
            <v xml:space="preserve">     </v>
          </cell>
        </row>
        <row r="216">
          <cell r="K216" t="str">
            <v xml:space="preserve"> </v>
          </cell>
          <cell r="N216" t="str">
            <v xml:space="preserve">     </v>
          </cell>
        </row>
        <row r="217">
          <cell r="K217" t="str">
            <v xml:space="preserve"> </v>
          </cell>
          <cell r="N217" t="str">
            <v xml:space="preserve">     </v>
          </cell>
        </row>
        <row r="218">
          <cell r="K218" t="str">
            <v xml:space="preserve"> </v>
          </cell>
          <cell r="N218" t="str">
            <v xml:space="preserve">     </v>
          </cell>
        </row>
        <row r="219">
          <cell r="K219" t="str">
            <v xml:space="preserve"> </v>
          </cell>
          <cell r="N219" t="str">
            <v xml:space="preserve">     </v>
          </cell>
        </row>
        <row r="220">
          <cell r="K220" t="str">
            <v xml:space="preserve"> </v>
          </cell>
          <cell r="N220" t="str">
            <v xml:space="preserve">     </v>
          </cell>
        </row>
        <row r="221">
          <cell r="K221" t="str">
            <v xml:space="preserve"> </v>
          </cell>
          <cell r="N221" t="str">
            <v xml:space="preserve">     </v>
          </cell>
        </row>
        <row r="222">
          <cell r="K222" t="str">
            <v xml:space="preserve"> </v>
          </cell>
          <cell r="N222" t="str">
            <v xml:space="preserve">     </v>
          </cell>
        </row>
        <row r="223">
          <cell r="K223" t="str">
            <v xml:space="preserve"> </v>
          </cell>
          <cell r="N223" t="str">
            <v xml:space="preserve">     </v>
          </cell>
        </row>
        <row r="224">
          <cell r="K224" t="str">
            <v xml:space="preserve"> </v>
          </cell>
          <cell r="N224" t="str">
            <v xml:space="preserve">     </v>
          </cell>
        </row>
        <row r="225">
          <cell r="K225" t="str">
            <v xml:space="preserve"> </v>
          </cell>
          <cell r="N225" t="str">
            <v xml:space="preserve">     </v>
          </cell>
        </row>
        <row r="226">
          <cell r="K226" t="str">
            <v xml:space="preserve"> </v>
          </cell>
          <cell r="N226" t="str">
            <v xml:space="preserve">     </v>
          </cell>
        </row>
        <row r="227">
          <cell r="K227" t="str">
            <v xml:space="preserve"> </v>
          </cell>
          <cell r="N227" t="str">
            <v xml:space="preserve">     </v>
          </cell>
        </row>
        <row r="228">
          <cell r="K228" t="str">
            <v xml:space="preserve"> </v>
          </cell>
          <cell r="N228" t="str">
            <v xml:space="preserve">     </v>
          </cell>
        </row>
        <row r="229">
          <cell r="K229" t="str">
            <v xml:space="preserve"> </v>
          </cell>
          <cell r="N229" t="str">
            <v xml:space="preserve">     </v>
          </cell>
        </row>
        <row r="230">
          <cell r="K230" t="str">
            <v xml:space="preserve"> </v>
          </cell>
          <cell r="N230" t="str">
            <v xml:space="preserve">     </v>
          </cell>
        </row>
        <row r="231">
          <cell r="K231" t="str">
            <v xml:space="preserve"> </v>
          </cell>
          <cell r="N231" t="str">
            <v xml:space="preserve">     </v>
          </cell>
        </row>
        <row r="232">
          <cell r="K232" t="str">
            <v xml:space="preserve"> </v>
          </cell>
          <cell r="N232" t="str">
            <v xml:space="preserve">     </v>
          </cell>
        </row>
        <row r="233">
          <cell r="K233" t="str">
            <v xml:space="preserve"> </v>
          </cell>
          <cell r="N233" t="str">
            <v xml:space="preserve">     </v>
          </cell>
        </row>
        <row r="234">
          <cell r="K234" t="str">
            <v xml:space="preserve"> </v>
          </cell>
          <cell r="N234" t="str">
            <v xml:space="preserve">     </v>
          </cell>
        </row>
        <row r="235">
          <cell r="K235" t="str">
            <v xml:space="preserve"> </v>
          </cell>
          <cell r="N235" t="str">
            <v xml:space="preserve">     </v>
          </cell>
        </row>
        <row r="236">
          <cell r="K236" t="str">
            <v xml:space="preserve"> </v>
          </cell>
          <cell r="N236" t="str">
            <v xml:space="preserve">     </v>
          </cell>
        </row>
        <row r="237">
          <cell r="K237" t="str">
            <v xml:space="preserve"> </v>
          </cell>
          <cell r="N237" t="str">
            <v xml:space="preserve">     </v>
          </cell>
        </row>
        <row r="238">
          <cell r="K238" t="str">
            <v xml:space="preserve"> </v>
          </cell>
          <cell r="N238" t="str">
            <v xml:space="preserve">     </v>
          </cell>
        </row>
        <row r="239">
          <cell r="K239" t="str">
            <v xml:space="preserve"> </v>
          </cell>
          <cell r="N239" t="str">
            <v xml:space="preserve">     </v>
          </cell>
        </row>
        <row r="240">
          <cell r="K240" t="str">
            <v xml:space="preserve"> </v>
          </cell>
          <cell r="N240" t="str">
            <v xml:space="preserve">     </v>
          </cell>
        </row>
        <row r="241">
          <cell r="K241" t="str">
            <v xml:space="preserve"> </v>
          </cell>
          <cell r="N241" t="str">
            <v xml:space="preserve">     </v>
          </cell>
        </row>
        <row r="242">
          <cell r="K242" t="str">
            <v xml:space="preserve"> </v>
          </cell>
          <cell r="N242" t="str">
            <v xml:space="preserve">     </v>
          </cell>
        </row>
        <row r="243">
          <cell r="K243" t="str">
            <v xml:space="preserve"> </v>
          </cell>
          <cell r="N243" t="str">
            <v xml:space="preserve">     </v>
          </cell>
        </row>
        <row r="244">
          <cell r="K244" t="str">
            <v xml:space="preserve"> </v>
          </cell>
          <cell r="N244" t="str">
            <v xml:space="preserve">     </v>
          </cell>
        </row>
        <row r="245">
          <cell r="K245" t="str">
            <v xml:space="preserve"> </v>
          </cell>
          <cell r="N245" t="str">
            <v xml:space="preserve">     </v>
          </cell>
        </row>
        <row r="246">
          <cell r="K246" t="str">
            <v xml:space="preserve"> </v>
          </cell>
          <cell r="N246" t="str">
            <v xml:space="preserve">     </v>
          </cell>
        </row>
        <row r="247">
          <cell r="K247" t="str">
            <v xml:space="preserve"> </v>
          </cell>
          <cell r="N247" t="str">
            <v xml:space="preserve">     </v>
          </cell>
        </row>
        <row r="248">
          <cell r="K248" t="str">
            <v xml:space="preserve"> </v>
          </cell>
          <cell r="N248" t="str">
            <v xml:space="preserve">     </v>
          </cell>
        </row>
        <row r="249">
          <cell r="K249" t="str">
            <v xml:space="preserve"> </v>
          </cell>
          <cell r="N249" t="str">
            <v xml:space="preserve">     </v>
          </cell>
        </row>
        <row r="250">
          <cell r="K250" t="str">
            <v xml:space="preserve"> </v>
          </cell>
          <cell r="N250" t="str">
            <v xml:space="preserve">     </v>
          </cell>
        </row>
        <row r="251">
          <cell r="K251" t="str">
            <v xml:space="preserve"> </v>
          </cell>
          <cell r="N251" t="str">
            <v xml:space="preserve">     </v>
          </cell>
        </row>
        <row r="252">
          <cell r="K252" t="str">
            <v xml:space="preserve"> </v>
          </cell>
          <cell r="N252" t="str">
            <v xml:space="preserve">     </v>
          </cell>
        </row>
        <row r="253">
          <cell r="K253" t="str">
            <v xml:space="preserve"> </v>
          </cell>
          <cell r="N253" t="str">
            <v xml:space="preserve">     </v>
          </cell>
        </row>
        <row r="254">
          <cell r="K254" t="str">
            <v xml:space="preserve"> </v>
          </cell>
          <cell r="N254" t="str">
            <v xml:space="preserve">     </v>
          </cell>
        </row>
        <row r="255">
          <cell r="K255" t="str">
            <v xml:space="preserve"> </v>
          </cell>
          <cell r="N255" t="str">
            <v xml:space="preserve">     </v>
          </cell>
        </row>
        <row r="256">
          <cell r="K256" t="str">
            <v xml:space="preserve"> </v>
          </cell>
          <cell r="N256" t="str">
            <v xml:space="preserve">     </v>
          </cell>
        </row>
        <row r="257">
          <cell r="K257" t="str">
            <v xml:space="preserve"> </v>
          </cell>
          <cell r="N257" t="str">
            <v xml:space="preserve">     </v>
          </cell>
        </row>
        <row r="258">
          <cell r="K258" t="str">
            <v xml:space="preserve"> </v>
          </cell>
          <cell r="N258" t="str">
            <v xml:space="preserve">     </v>
          </cell>
        </row>
        <row r="259">
          <cell r="K259" t="str">
            <v xml:space="preserve"> </v>
          </cell>
          <cell r="N259" t="str">
            <v xml:space="preserve">     </v>
          </cell>
        </row>
        <row r="260">
          <cell r="K260" t="str">
            <v xml:space="preserve"> </v>
          </cell>
          <cell r="N260" t="str">
            <v xml:space="preserve">     </v>
          </cell>
        </row>
        <row r="261">
          <cell r="K261" t="str">
            <v xml:space="preserve"> </v>
          </cell>
          <cell r="N261" t="str">
            <v xml:space="preserve">     </v>
          </cell>
        </row>
        <row r="262">
          <cell r="K262" t="str">
            <v xml:space="preserve"> </v>
          </cell>
          <cell r="N262" t="str">
            <v xml:space="preserve">     </v>
          </cell>
        </row>
        <row r="263">
          <cell r="K263" t="str">
            <v xml:space="preserve"> </v>
          </cell>
          <cell r="N263" t="str">
            <v xml:space="preserve">     </v>
          </cell>
        </row>
        <row r="264">
          <cell r="K264" t="str">
            <v xml:space="preserve"> </v>
          </cell>
          <cell r="N264" t="str">
            <v xml:space="preserve">     </v>
          </cell>
        </row>
        <row r="265">
          <cell r="K265" t="str">
            <v xml:space="preserve"> </v>
          </cell>
          <cell r="N265" t="str">
            <v xml:space="preserve">     </v>
          </cell>
        </row>
        <row r="266">
          <cell r="K266" t="str">
            <v xml:space="preserve"> </v>
          </cell>
          <cell r="N266" t="str">
            <v xml:space="preserve">     </v>
          </cell>
        </row>
        <row r="267">
          <cell r="K267" t="str">
            <v xml:space="preserve"> </v>
          </cell>
          <cell r="N267" t="str">
            <v xml:space="preserve">     </v>
          </cell>
        </row>
        <row r="268">
          <cell r="K268" t="str">
            <v xml:space="preserve"> </v>
          </cell>
          <cell r="N268" t="str">
            <v xml:space="preserve">     </v>
          </cell>
        </row>
        <row r="269">
          <cell r="K269" t="str">
            <v xml:space="preserve"> </v>
          </cell>
          <cell r="N269" t="str">
            <v xml:space="preserve">     </v>
          </cell>
        </row>
        <row r="270">
          <cell r="K270" t="str">
            <v xml:space="preserve"> </v>
          </cell>
          <cell r="N270" t="str">
            <v xml:space="preserve">     </v>
          </cell>
        </row>
        <row r="271">
          <cell r="K271" t="str">
            <v xml:space="preserve"> </v>
          </cell>
          <cell r="N271" t="str">
            <v xml:space="preserve">     </v>
          </cell>
        </row>
        <row r="272">
          <cell r="K272" t="str">
            <v xml:space="preserve"> </v>
          </cell>
          <cell r="N272" t="str">
            <v xml:space="preserve">     </v>
          </cell>
        </row>
        <row r="273">
          <cell r="K273" t="str">
            <v xml:space="preserve"> </v>
          </cell>
          <cell r="N273" t="str">
            <v xml:space="preserve">     </v>
          </cell>
        </row>
        <row r="274">
          <cell r="K274" t="str">
            <v xml:space="preserve"> </v>
          </cell>
          <cell r="N274" t="str">
            <v xml:space="preserve">     </v>
          </cell>
        </row>
        <row r="275">
          <cell r="K275" t="str">
            <v xml:space="preserve"> </v>
          </cell>
          <cell r="N275" t="str">
            <v xml:space="preserve">     </v>
          </cell>
        </row>
        <row r="276">
          <cell r="K276" t="str">
            <v xml:space="preserve"> </v>
          </cell>
          <cell r="N276" t="str">
            <v xml:space="preserve">     </v>
          </cell>
        </row>
        <row r="277">
          <cell r="K277" t="str">
            <v xml:space="preserve"> </v>
          </cell>
          <cell r="N277" t="str">
            <v xml:space="preserve">     </v>
          </cell>
        </row>
        <row r="278">
          <cell r="K278" t="str">
            <v xml:space="preserve"> </v>
          </cell>
          <cell r="N278" t="str">
            <v xml:space="preserve">     </v>
          </cell>
        </row>
        <row r="279">
          <cell r="K279" t="str">
            <v xml:space="preserve"> </v>
          </cell>
          <cell r="N279" t="str">
            <v xml:space="preserve">     </v>
          </cell>
        </row>
        <row r="280">
          <cell r="K280" t="str">
            <v xml:space="preserve"> </v>
          </cell>
          <cell r="N280" t="str">
            <v xml:space="preserve">     </v>
          </cell>
        </row>
        <row r="281">
          <cell r="K281" t="str">
            <v xml:space="preserve"> </v>
          </cell>
          <cell r="N281" t="str">
            <v xml:space="preserve">     </v>
          </cell>
        </row>
        <row r="282">
          <cell r="K282" t="str">
            <v xml:space="preserve"> </v>
          </cell>
          <cell r="N282" t="str">
            <v xml:space="preserve">     </v>
          </cell>
        </row>
        <row r="283">
          <cell r="K283" t="str">
            <v xml:space="preserve"> </v>
          </cell>
          <cell r="N283" t="str">
            <v xml:space="preserve">     </v>
          </cell>
        </row>
        <row r="284">
          <cell r="K284" t="str">
            <v xml:space="preserve"> </v>
          </cell>
          <cell r="N284" t="str">
            <v xml:space="preserve">     </v>
          </cell>
        </row>
        <row r="285">
          <cell r="K285" t="str">
            <v xml:space="preserve"> </v>
          </cell>
          <cell r="N285" t="str">
            <v xml:space="preserve">     </v>
          </cell>
        </row>
        <row r="286">
          <cell r="K286" t="str">
            <v xml:space="preserve"> </v>
          </cell>
          <cell r="N286" t="str">
            <v xml:space="preserve">     </v>
          </cell>
        </row>
        <row r="287">
          <cell r="K287" t="str">
            <v xml:space="preserve"> </v>
          </cell>
          <cell r="N287" t="str">
            <v xml:space="preserve">     </v>
          </cell>
        </row>
        <row r="288">
          <cell r="K288" t="str">
            <v xml:space="preserve"> </v>
          </cell>
          <cell r="N288" t="str">
            <v xml:space="preserve">     </v>
          </cell>
        </row>
        <row r="289">
          <cell r="K289" t="str">
            <v xml:space="preserve"> </v>
          </cell>
          <cell r="N289" t="str">
            <v xml:space="preserve">     </v>
          </cell>
        </row>
        <row r="290">
          <cell r="K290" t="str">
            <v xml:space="preserve"> </v>
          </cell>
          <cell r="N290" t="str">
            <v xml:space="preserve">     </v>
          </cell>
        </row>
        <row r="291">
          <cell r="K291" t="str">
            <v xml:space="preserve"> </v>
          </cell>
          <cell r="N291" t="str">
            <v xml:space="preserve">     </v>
          </cell>
        </row>
        <row r="292">
          <cell r="K292" t="str">
            <v xml:space="preserve"> </v>
          </cell>
          <cell r="N292" t="str">
            <v xml:space="preserve">     </v>
          </cell>
        </row>
        <row r="293">
          <cell r="K293" t="str">
            <v xml:space="preserve"> </v>
          </cell>
          <cell r="N293" t="str">
            <v xml:space="preserve">     </v>
          </cell>
        </row>
        <row r="294">
          <cell r="K294" t="str">
            <v xml:space="preserve"> </v>
          </cell>
          <cell r="N294" t="str">
            <v xml:space="preserve">     </v>
          </cell>
        </row>
        <row r="295">
          <cell r="K295" t="str">
            <v xml:space="preserve"> </v>
          </cell>
          <cell r="N295" t="str">
            <v xml:space="preserve">     </v>
          </cell>
        </row>
        <row r="296">
          <cell r="K296" t="str">
            <v xml:space="preserve"> </v>
          </cell>
          <cell r="N296" t="str">
            <v xml:space="preserve">     </v>
          </cell>
        </row>
        <row r="297">
          <cell r="K297" t="str">
            <v xml:space="preserve"> </v>
          </cell>
          <cell r="N297" t="str">
            <v xml:space="preserve">     </v>
          </cell>
        </row>
        <row r="298">
          <cell r="K298" t="str">
            <v xml:space="preserve"> </v>
          </cell>
          <cell r="N298" t="str">
            <v xml:space="preserve">     </v>
          </cell>
        </row>
        <row r="299">
          <cell r="K299" t="str">
            <v xml:space="preserve"> </v>
          </cell>
          <cell r="N299" t="str">
            <v xml:space="preserve">     </v>
          </cell>
        </row>
        <row r="300">
          <cell r="K300" t="str">
            <v xml:space="preserve"> </v>
          </cell>
          <cell r="N300" t="str">
            <v xml:space="preserve">     </v>
          </cell>
        </row>
        <row r="301">
          <cell r="K301" t="str">
            <v xml:space="preserve"> </v>
          </cell>
          <cell r="N301" t="str">
            <v xml:space="preserve">     </v>
          </cell>
        </row>
        <row r="302">
          <cell r="K302" t="str">
            <v xml:space="preserve"> </v>
          </cell>
          <cell r="N302" t="str">
            <v xml:space="preserve">     </v>
          </cell>
        </row>
        <row r="303">
          <cell r="K303" t="str">
            <v xml:space="preserve"> </v>
          </cell>
          <cell r="N303" t="str">
            <v xml:space="preserve">     </v>
          </cell>
        </row>
        <row r="304">
          <cell r="K304" t="str">
            <v xml:space="preserve"> </v>
          </cell>
          <cell r="N304" t="str">
            <v xml:space="preserve">     </v>
          </cell>
        </row>
        <row r="305">
          <cell r="K305" t="str">
            <v xml:space="preserve"> </v>
          </cell>
          <cell r="N305" t="str">
            <v xml:space="preserve">     </v>
          </cell>
        </row>
        <row r="306">
          <cell r="K306" t="str">
            <v xml:space="preserve"> </v>
          </cell>
          <cell r="N306" t="str">
            <v xml:space="preserve">     </v>
          </cell>
        </row>
        <row r="307">
          <cell r="K307" t="str">
            <v xml:space="preserve"> </v>
          </cell>
          <cell r="N307" t="str">
            <v xml:space="preserve">     </v>
          </cell>
        </row>
        <row r="308">
          <cell r="K308" t="str">
            <v xml:space="preserve"> </v>
          </cell>
          <cell r="N308" t="str">
            <v xml:space="preserve">     </v>
          </cell>
        </row>
        <row r="309">
          <cell r="K309" t="str">
            <v xml:space="preserve"> </v>
          </cell>
          <cell r="N309" t="str">
            <v xml:space="preserve">     </v>
          </cell>
        </row>
        <row r="310">
          <cell r="K310" t="str">
            <v xml:space="preserve"> </v>
          </cell>
          <cell r="N310" t="str">
            <v xml:space="preserve">     </v>
          </cell>
        </row>
        <row r="311">
          <cell r="K311" t="str">
            <v xml:space="preserve"> </v>
          </cell>
          <cell r="N311" t="str">
            <v xml:space="preserve">     </v>
          </cell>
        </row>
        <row r="312">
          <cell r="K312" t="str">
            <v xml:space="preserve"> </v>
          </cell>
          <cell r="N312" t="str">
            <v xml:space="preserve">     </v>
          </cell>
        </row>
        <row r="313">
          <cell r="K313" t="str">
            <v xml:space="preserve"> </v>
          </cell>
          <cell r="N313" t="str">
            <v xml:space="preserve">     </v>
          </cell>
        </row>
        <row r="314">
          <cell r="K314" t="str">
            <v xml:space="preserve"> </v>
          </cell>
          <cell r="N314" t="str">
            <v xml:space="preserve">     </v>
          </cell>
        </row>
        <row r="315">
          <cell r="K315" t="str">
            <v xml:space="preserve"> </v>
          </cell>
          <cell r="N315" t="str">
            <v xml:space="preserve">     </v>
          </cell>
        </row>
        <row r="316">
          <cell r="K316" t="str">
            <v xml:space="preserve"> </v>
          </cell>
          <cell r="N316" t="str">
            <v xml:space="preserve">     </v>
          </cell>
        </row>
        <row r="317">
          <cell r="K317" t="str">
            <v xml:space="preserve"> </v>
          </cell>
          <cell r="N317" t="str">
            <v xml:space="preserve">     </v>
          </cell>
        </row>
        <row r="318">
          <cell r="K318" t="str">
            <v xml:space="preserve"> </v>
          </cell>
          <cell r="N318" t="str">
            <v xml:space="preserve">     </v>
          </cell>
        </row>
        <row r="319">
          <cell r="K319" t="str">
            <v xml:space="preserve"> </v>
          </cell>
          <cell r="N319" t="str">
            <v xml:space="preserve">     </v>
          </cell>
        </row>
        <row r="320">
          <cell r="K320" t="str">
            <v xml:space="preserve"> </v>
          </cell>
          <cell r="N320" t="str">
            <v xml:space="preserve">     </v>
          </cell>
        </row>
        <row r="321">
          <cell r="K321" t="str">
            <v xml:space="preserve"> </v>
          </cell>
          <cell r="N321" t="str">
            <v xml:space="preserve">     </v>
          </cell>
        </row>
        <row r="322">
          <cell r="K322" t="str">
            <v xml:space="preserve"> </v>
          </cell>
          <cell r="N322" t="str">
            <v xml:space="preserve">     </v>
          </cell>
        </row>
        <row r="323">
          <cell r="K323" t="str">
            <v xml:space="preserve"> </v>
          </cell>
          <cell r="N323" t="str">
            <v xml:space="preserve">     </v>
          </cell>
        </row>
        <row r="324">
          <cell r="K324" t="str">
            <v xml:space="preserve"> </v>
          </cell>
          <cell r="N324" t="str">
            <v xml:space="preserve">     </v>
          </cell>
        </row>
        <row r="325">
          <cell r="K325" t="str">
            <v xml:space="preserve"> </v>
          </cell>
          <cell r="N325" t="str">
            <v xml:space="preserve">     </v>
          </cell>
        </row>
        <row r="326">
          <cell r="K326" t="str">
            <v xml:space="preserve"> </v>
          </cell>
          <cell r="N326" t="str">
            <v xml:space="preserve">     </v>
          </cell>
        </row>
        <row r="327">
          <cell r="K327" t="str">
            <v xml:space="preserve"> </v>
          </cell>
          <cell r="N327" t="str">
            <v xml:space="preserve">     </v>
          </cell>
        </row>
        <row r="328">
          <cell r="K328" t="str">
            <v xml:space="preserve"> </v>
          </cell>
          <cell r="N328" t="str">
            <v xml:space="preserve">     </v>
          </cell>
        </row>
        <row r="329">
          <cell r="K329" t="str">
            <v xml:space="preserve"> </v>
          </cell>
          <cell r="N329" t="str">
            <v xml:space="preserve">     </v>
          </cell>
        </row>
        <row r="330">
          <cell r="K330" t="str">
            <v xml:space="preserve"> </v>
          </cell>
          <cell r="N330" t="str">
            <v xml:space="preserve">     </v>
          </cell>
        </row>
        <row r="331">
          <cell r="K331" t="str">
            <v xml:space="preserve"> </v>
          </cell>
          <cell r="N331" t="str">
            <v xml:space="preserve">     </v>
          </cell>
        </row>
        <row r="332">
          <cell r="K332" t="str">
            <v xml:space="preserve"> </v>
          </cell>
          <cell r="N332" t="str">
            <v xml:space="preserve">     </v>
          </cell>
        </row>
        <row r="333">
          <cell r="K333" t="str">
            <v xml:space="preserve"> </v>
          </cell>
          <cell r="N333" t="str">
            <v xml:space="preserve">     </v>
          </cell>
        </row>
        <row r="334">
          <cell r="K334" t="str">
            <v xml:space="preserve"> </v>
          </cell>
          <cell r="N334" t="str">
            <v xml:space="preserve">     </v>
          </cell>
        </row>
        <row r="335">
          <cell r="K335" t="str">
            <v xml:space="preserve"> </v>
          </cell>
          <cell r="N335" t="str">
            <v xml:space="preserve">     </v>
          </cell>
        </row>
        <row r="336">
          <cell r="K336" t="str">
            <v xml:space="preserve"> </v>
          </cell>
          <cell r="N336" t="str">
            <v xml:space="preserve">     </v>
          </cell>
        </row>
        <row r="337">
          <cell r="K337" t="str">
            <v xml:space="preserve"> </v>
          </cell>
          <cell r="N337" t="str">
            <v xml:space="preserve">     </v>
          </cell>
        </row>
        <row r="338">
          <cell r="K338" t="str">
            <v xml:space="preserve"> </v>
          </cell>
          <cell r="N338" t="str">
            <v xml:space="preserve">     </v>
          </cell>
        </row>
        <row r="339">
          <cell r="K339" t="str">
            <v xml:space="preserve"> </v>
          </cell>
          <cell r="N339" t="str">
            <v xml:space="preserve">     </v>
          </cell>
        </row>
        <row r="340">
          <cell r="K340" t="str">
            <v xml:space="preserve"> </v>
          </cell>
          <cell r="N340" t="str">
            <v xml:space="preserve">     </v>
          </cell>
        </row>
        <row r="341">
          <cell r="K341" t="str">
            <v xml:space="preserve"> </v>
          </cell>
          <cell r="N341" t="str">
            <v xml:space="preserve">     </v>
          </cell>
        </row>
        <row r="342">
          <cell r="K342" t="str">
            <v xml:space="preserve"> </v>
          </cell>
          <cell r="N342" t="str">
            <v xml:space="preserve">     </v>
          </cell>
        </row>
        <row r="343">
          <cell r="K343" t="str">
            <v xml:space="preserve"> </v>
          </cell>
          <cell r="N343" t="str">
            <v xml:space="preserve">     </v>
          </cell>
        </row>
        <row r="344">
          <cell r="K344" t="str">
            <v xml:space="preserve"> </v>
          </cell>
          <cell r="N344" t="str">
            <v xml:space="preserve">     </v>
          </cell>
        </row>
        <row r="345">
          <cell r="K345" t="str">
            <v xml:space="preserve"> </v>
          </cell>
          <cell r="N345" t="str">
            <v xml:space="preserve">     </v>
          </cell>
        </row>
        <row r="346">
          <cell r="K346" t="str">
            <v xml:space="preserve"> </v>
          </cell>
          <cell r="N346" t="str">
            <v xml:space="preserve">     </v>
          </cell>
        </row>
        <row r="347">
          <cell r="K347" t="str">
            <v xml:space="preserve"> </v>
          </cell>
          <cell r="N347" t="str">
            <v xml:space="preserve">     </v>
          </cell>
        </row>
        <row r="348">
          <cell r="K348" t="str">
            <v xml:space="preserve"> </v>
          </cell>
          <cell r="N348" t="str">
            <v xml:space="preserve">     </v>
          </cell>
        </row>
        <row r="349">
          <cell r="K349" t="str">
            <v xml:space="preserve"> </v>
          </cell>
          <cell r="N349" t="str">
            <v xml:space="preserve">     </v>
          </cell>
        </row>
        <row r="350">
          <cell r="K350" t="str">
            <v xml:space="preserve"> </v>
          </cell>
          <cell r="N350" t="str">
            <v xml:space="preserve">     </v>
          </cell>
        </row>
        <row r="351">
          <cell r="K351" t="str">
            <v xml:space="preserve"> </v>
          </cell>
          <cell r="N351" t="str">
            <v xml:space="preserve">     </v>
          </cell>
        </row>
        <row r="352">
          <cell r="K352" t="str">
            <v xml:space="preserve"> </v>
          </cell>
          <cell r="N352" t="str">
            <v xml:space="preserve">     </v>
          </cell>
        </row>
        <row r="353">
          <cell r="K353" t="str">
            <v xml:space="preserve"> </v>
          </cell>
          <cell r="N353" t="str">
            <v xml:space="preserve">     </v>
          </cell>
          <cell r="R353">
            <v>-580</v>
          </cell>
        </row>
      </sheetData>
      <sheetData sheetId="1" refreshError="1"/>
      <sheetData sheetId="2"/>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SOx"/>
      <sheetName val="Notes"/>
      <sheetName val="TB YTD CAD"/>
      <sheetName val="P&amp;L CM CAD "/>
      <sheetName val="TB YTD USD - broken"/>
      <sheetName val="TB YTD USD"/>
      <sheetName val="P&amp;L CM USD"/>
      <sheetName val="Cash "/>
      <sheetName val="AR"/>
      <sheetName val="AR Affiliate"/>
      <sheetName val="Inventory "/>
      <sheetName val="AR Others"/>
      <sheetName val="Prepaids"/>
      <sheetName val="Prepaids support"/>
      <sheetName val="Fixed Assets"/>
      <sheetName val="Other Assets"/>
      <sheetName val="Taxes"/>
      <sheetName val="Deferred Fin Fees"/>
      <sheetName val="Payables"/>
      <sheetName val="MR11"/>
      <sheetName val="O&amp;M "/>
      <sheetName val="Property tax"/>
      <sheetName val="Land Lease &amp; Def. Rent"/>
      <sheetName val="Tax Follows Book "/>
      <sheetName val="BonusFICA Accrual"/>
      <sheetName val="Sales Tax "/>
      <sheetName val="Def. Revenue"/>
      <sheetName val="ARO "/>
      <sheetName val="Debt &amp; Debt Related"/>
      <sheetName val="Debt Amort"/>
      <sheetName val="Tax Equity Accounts"/>
      <sheetName val="OCI"/>
      <sheetName val="Equity "/>
      <sheetName val="payables and equity fx test "/>
    </sheetNames>
    <sheetDataSet>
      <sheetData sheetId="0"/>
      <sheetData sheetId="1"/>
      <sheetData sheetId="2"/>
      <sheetData sheetId="3"/>
      <sheetData sheetId="4"/>
      <sheetData sheetId="5"/>
      <sheetData sheetId="6"/>
      <sheetData sheetId="7"/>
      <sheetData sheetId="8">
        <row r="4">
          <cell r="I4" t="str">
            <v>Cristina Barrero</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sheetData sheetId="1"/>
      <sheetData sheetId="2">
        <row r="1">
          <cell r="D1">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Excluded companies"/>
      <sheetName val="Summary"/>
      <sheetName val="QTR1, EXCLUDES CO &amp; CLASSES"/>
      <sheetName val="QTR2, EXCL CO &amp; CLS"/>
      <sheetName val="QTR3, EXCL CO &amp; CLS"/>
      <sheetName val="manual companies"/>
      <sheetName val="all additions with exclusions"/>
      <sheetName val="all addition wo exclusions"/>
      <sheetName val="Q1 bonus review"/>
      <sheetName val="6001 APIC dwnld 12-31-07"/>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 50 Summary"/>
      <sheetName val="MH 50 Detail"/>
      <sheetName val="Output"/>
      <sheetName val="Data"/>
      <sheetName val="_OutputSetup_"/>
      <sheetName val="EFOR"/>
      <sheetName val="Non op GA"/>
      <sheetName val="Cover"/>
      <sheetName val="Sources and Uses"/>
      <sheetName val="Project Sensitivities"/>
      <sheetName val="296-01 thru 8-31-2010"/>
      <sheetName val="E&amp;C Risk Tracker"/>
      <sheetName val="MH_50_Summary"/>
      <sheetName val="MH_50_Detail"/>
      <sheetName val="Non_op_GA"/>
      <sheetName val="Sources_and_Uses"/>
      <sheetName val="Project_Sensitivities"/>
      <sheetName val="296-01_thru_8-31-2010"/>
      <sheetName val="E&amp;C_Risk_Tracke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50%"/>
      <sheetName val="Summary 50%"/>
      <sheetName val="FPL Group 50%"/>
      <sheetName val="Sum30%"/>
      <sheetName val="Summary 30%"/>
      <sheetName val="FPL Group 30%"/>
      <sheetName val="FPLE Returns"/>
      <sheetName val="PTC"/>
      <sheetName val="Budget"/>
      <sheetName val="BookTax Basis"/>
      <sheetName val="State Sum-basis reduced 118"/>
      <sheetName val="Fed summary-basis reduced"/>
      <sheetName val="Fed summary-118 Treatment"/>
      <sheetName val="State summary-basis reduced"/>
      <sheetName val="OR -area 10 wo 09 adds"/>
      <sheetName val="OR - area 50 09 adds only"/>
      <sheetName val="_OutputSetup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Devlp_Info"/>
      <sheetName val="E&amp;C_Info"/>
      <sheetName val="Sch_Info"/>
      <sheetName val="Est_Summary"/>
      <sheetName val="Est_Detail"/>
      <sheetName val="Spend_Curv"/>
      <sheetName val="WBS_Summary"/>
      <sheetName val="Fld_Qtys_Rds"/>
      <sheetName val="Fld_Qtys_Coll"/>
      <sheetName val="Fld_Qtys_Othr"/>
      <sheetName val="RN_List"/>
      <sheetName val="Swyrd"/>
      <sheetName val="SOW"/>
      <sheetName val="WTG_Data"/>
      <sheetName val="Lookups"/>
    </sheetNames>
    <sheetDataSet>
      <sheetData sheetId="0" refreshError="1"/>
      <sheetData sheetId="1" refreshError="1">
        <row r="9">
          <cell r="C9">
            <v>199.5</v>
          </cell>
        </row>
      </sheetData>
      <sheetData sheetId="2" refreshError="1"/>
      <sheetData sheetId="3" refreshError="1">
        <row r="50">
          <cell r="F50">
            <v>39005</v>
          </cell>
        </row>
        <row r="51">
          <cell r="F51">
            <v>39005</v>
          </cell>
        </row>
        <row r="69">
          <cell r="F69">
            <v>39021</v>
          </cell>
        </row>
        <row r="71">
          <cell r="G71">
            <v>39203</v>
          </cell>
        </row>
        <row r="74">
          <cell r="F74">
            <v>39083</v>
          </cell>
        </row>
        <row r="77">
          <cell r="F77">
            <v>39227</v>
          </cell>
        </row>
        <row r="78">
          <cell r="F78">
            <v>39227</v>
          </cell>
        </row>
        <row r="80">
          <cell r="F80">
            <v>39220</v>
          </cell>
          <cell r="G80">
            <v>39332</v>
          </cell>
        </row>
        <row r="81">
          <cell r="G81">
            <v>39339</v>
          </cell>
        </row>
        <row r="82">
          <cell r="G82">
            <v>39346</v>
          </cell>
        </row>
        <row r="83">
          <cell r="F83">
            <v>39356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T BID-RP MID w TRANS"/>
      <sheetName val="EMT 2000-2001 Bid-Balance Mid"/>
      <sheetName val="Summary"/>
      <sheetName val="Assumptions"/>
      <sheetName val="MWh"/>
      <sheetName val="MMBtu"/>
      <sheetName val="Energy Revenue"/>
      <sheetName val="Gas Costs"/>
      <sheetName val="Profits"/>
      <sheetName val="Takes"/>
      <sheetName val="PPA SUM"/>
      <sheetName val="PRICES"/>
      <sheetName val="TNMP"/>
      <sheetName val="TXU"/>
      <sheetName val="CONST"/>
      <sheetName val="CAPACITY CHART"/>
      <sheetName val="OnPeak Take Charts"/>
      <sheetName val="MMBTU MWH COMPARISON"/>
    </sheetNames>
    <sheetDataSet>
      <sheetData sheetId="0"/>
      <sheetData sheetId="1"/>
      <sheetData sheetId="2"/>
      <sheetData sheetId="3"/>
      <sheetData sheetId="4"/>
      <sheetData sheetId="5"/>
      <sheetData sheetId="6"/>
      <sheetData sheetId="7"/>
      <sheetData sheetId="8"/>
      <sheetData sheetId="9"/>
      <sheetData sheetId="10"/>
      <sheetData sheetId="11">
        <row r="7">
          <cell r="B7">
            <v>36404</v>
          </cell>
          <cell r="C7">
            <v>21</v>
          </cell>
          <cell r="D7">
            <v>4</v>
          </cell>
          <cell r="E7">
            <v>25</v>
          </cell>
          <cell r="F7">
            <v>50.35</v>
          </cell>
          <cell r="G7">
            <v>52.725000000000001</v>
          </cell>
          <cell r="H7">
            <v>55.1</v>
          </cell>
          <cell r="I7">
            <v>3.75</v>
          </cell>
          <cell r="J7">
            <v>4</v>
          </cell>
          <cell r="K7">
            <v>4.25</v>
          </cell>
          <cell r="L7">
            <v>15.7225</v>
          </cell>
          <cell r="M7">
            <v>16.03125</v>
          </cell>
          <cell r="N7">
            <v>16.34</v>
          </cell>
          <cell r="O7">
            <v>2.8455000000000008</v>
          </cell>
          <cell r="P7">
            <v>2.8955000000000006</v>
          </cell>
          <cell r="Q7">
            <v>2.9455000000000005</v>
          </cell>
          <cell r="R7">
            <v>0.36340000000000006</v>
          </cell>
          <cell r="S7">
            <v>0.39340000000000003</v>
          </cell>
          <cell r="T7">
            <v>0.4234</v>
          </cell>
        </row>
        <row r="8">
          <cell r="B8">
            <v>36434</v>
          </cell>
          <cell r="C8">
            <v>21</v>
          </cell>
          <cell r="D8">
            <v>5</v>
          </cell>
          <cell r="E8">
            <v>26</v>
          </cell>
          <cell r="F8">
            <v>23.75</v>
          </cell>
          <cell r="G8">
            <v>24.462499999999999</v>
          </cell>
          <cell r="H8">
            <v>25.175000000000001</v>
          </cell>
          <cell r="I8">
            <v>0.8538155977019154</v>
          </cell>
          <cell r="J8">
            <v>0.8538155977019154</v>
          </cell>
          <cell r="K8">
            <v>0.8538155977019154</v>
          </cell>
          <cell r="L8">
            <v>14.487500000000001</v>
          </cell>
          <cell r="M8">
            <v>14.70125</v>
          </cell>
          <cell r="N8">
            <v>14.914999999999999</v>
          </cell>
          <cell r="O8">
            <v>2.5325000000000002</v>
          </cell>
          <cell r="P8">
            <v>2.5825</v>
          </cell>
          <cell r="Q8">
            <v>2.6324999999999998</v>
          </cell>
          <cell r="R8">
            <v>0.36960000000000004</v>
          </cell>
          <cell r="S8">
            <v>0.39960000000000001</v>
          </cell>
          <cell r="T8">
            <v>0.42959999999999998</v>
          </cell>
        </row>
        <row r="9">
          <cell r="B9">
            <v>36465</v>
          </cell>
          <cell r="C9">
            <v>21</v>
          </cell>
          <cell r="D9">
            <v>4</v>
          </cell>
          <cell r="E9">
            <v>25</v>
          </cell>
          <cell r="F9">
            <v>23.987500000000001</v>
          </cell>
          <cell r="G9">
            <v>24.581250000000001</v>
          </cell>
          <cell r="H9">
            <v>25.175000000000001</v>
          </cell>
          <cell r="I9">
            <v>0.76483429402459047</v>
          </cell>
          <cell r="J9">
            <v>0.76645086283128006</v>
          </cell>
          <cell r="K9">
            <v>0.76806743163796976</v>
          </cell>
          <cell r="L9">
            <v>14.772500000000001</v>
          </cell>
          <cell r="M9">
            <v>14.938750000000001</v>
          </cell>
          <cell r="N9">
            <v>15.105</v>
          </cell>
          <cell r="O9">
            <v>2.6342424242424243</v>
          </cell>
          <cell r="P9">
            <v>2.6842424242424241</v>
          </cell>
          <cell r="Q9">
            <v>2.7342424242424239</v>
          </cell>
          <cell r="R9">
            <v>0.3518</v>
          </cell>
          <cell r="S9">
            <v>0.38179999999999997</v>
          </cell>
          <cell r="T9">
            <v>0.41179999999999994</v>
          </cell>
        </row>
        <row r="10">
          <cell r="B10">
            <v>36495</v>
          </cell>
          <cell r="C10">
            <v>23</v>
          </cell>
          <cell r="D10">
            <v>3</v>
          </cell>
          <cell r="E10">
            <v>26</v>
          </cell>
          <cell r="F10">
            <v>24.9375</v>
          </cell>
          <cell r="G10">
            <v>25.53125</v>
          </cell>
          <cell r="H10">
            <v>26.125</v>
          </cell>
          <cell r="I10">
            <v>0.70138192506811992</v>
          </cell>
          <cell r="J10">
            <v>0.71453087156965267</v>
          </cell>
          <cell r="K10">
            <v>0.72767981807118542</v>
          </cell>
          <cell r="L10">
            <v>14.914999999999999</v>
          </cell>
          <cell r="M10">
            <v>15.057499999999999</v>
          </cell>
          <cell r="N10">
            <v>15.2</v>
          </cell>
          <cell r="O10">
            <v>2.6742518939393944</v>
          </cell>
          <cell r="P10">
            <v>2.7242518939393943</v>
          </cell>
          <cell r="Q10">
            <v>2.7742518939393941</v>
          </cell>
          <cell r="R10">
            <v>0.36660000000000004</v>
          </cell>
          <cell r="S10">
            <v>0.39660000000000001</v>
          </cell>
          <cell r="T10">
            <v>0.42659999999999998</v>
          </cell>
        </row>
        <row r="11">
          <cell r="B11">
            <v>36526</v>
          </cell>
          <cell r="C11">
            <v>21</v>
          </cell>
          <cell r="D11">
            <v>4</v>
          </cell>
          <cell r="E11">
            <v>25</v>
          </cell>
          <cell r="F11">
            <v>28.737500000000001</v>
          </cell>
          <cell r="G11">
            <v>29.45</v>
          </cell>
          <cell r="H11">
            <v>30.162500000000001</v>
          </cell>
          <cell r="I11">
            <v>0.52</v>
          </cell>
          <cell r="J11">
            <v>0.62</v>
          </cell>
          <cell r="K11">
            <v>0.73</v>
          </cell>
          <cell r="L11">
            <v>14.275171736997057</v>
          </cell>
          <cell r="M11">
            <v>15.37076972500077</v>
          </cell>
          <cell r="N11">
            <v>16.466367713004484</v>
          </cell>
          <cell r="O11">
            <v>2.9086258116883119</v>
          </cell>
          <cell r="P11">
            <v>2.9586258116883117</v>
          </cell>
          <cell r="Q11">
            <v>3.0086258116883116</v>
          </cell>
          <cell r="R11">
            <v>0.35609999999999997</v>
          </cell>
          <cell r="S11">
            <v>0.3861</v>
          </cell>
          <cell r="T11">
            <v>0.41610000000000003</v>
          </cell>
        </row>
        <row r="12">
          <cell r="B12">
            <v>36557</v>
          </cell>
          <cell r="C12">
            <v>21</v>
          </cell>
          <cell r="D12">
            <v>4</v>
          </cell>
          <cell r="E12">
            <v>25</v>
          </cell>
          <cell r="F12">
            <v>25.65</v>
          </cell>
          <cell r="G12">
            <v>26.125</v>
          </cell>
          <cell r="H12">
            <v>26.6</v>
          </cell>
          <cell r="I12">
            <v>0.44</v>
          </cell>
          <cell r="J12">
            <v>0.55000000000000004</v>
          </cell>
          <cell r="K12">
            <v>0.65</v>
          </cell>
          <cell r="L12">
            <v>14.096172718351326</v>
          </cell>
          <cell r="M12">
            <v>15.135978735857277</v>
          </cell>
          <cell r="N12">
            <v>16.175784753363228</v>
          </cell>
          <cell r="O12">
            <v>2.3892773268398275</v>
          </cell>
          <cell r="P12">
            <v>2.4392773268398273</v>
          </cell>
          <cell r="Q12">
            <v>2.4892773268398272</v>
          </cell>
          <cell r="R12">
            <v>0.33760000000000001</v>
          </cell>
          <cell r="S12">
            <v>0.36759999999999998</v>
          </cell>
          <cell r="T12">
            <v>0.39759999999999995</v>
          </cell>
        </row>
        <row r="13">
          <cell r="B13">
            <v>36586</v>
          </cell>
          <cell r="C13">
            <v>23</v>
          </cell>
          <cell r="D13">
            <v>4</v>
          </cell>
          <cell r="E13">
            <v>27</v>
          </cell>
          <cell r="F13">
            <v>22.8</v>
          </cell>
          <cell r="G13">
            <v>23.15625</v>
          </cell>
          <cell r="H13">
            <v>23.512499999999999</v>
          </cell>
          <cell r="I13">
            <v>0.38</v>
          </cell>
          <cell r="J13">
            <v>0.48</v>
          </cell>
          <cell r="K13">
            <v>0.57999999999999996</v>
          </cell>
          <cell r="L13">
            <v>12.753680078508344</v>
          </cell>
          <cell r="M13">
            <v>13.665629276922331</v>
          </cell>
          <cell r="N13">
            <v>14.57757847533632</v>
          </cell>
          <cell r="O13">
            <v>2.2940827020202028</v>
          </cell>
          <cell r="P13">
            <v>2.3440827020202026</v>
          </cell>
          <cell r="Q13">
            <v>2.3940827020202025</v>
          </cell>
          <cell r="R13">
            <v>0.28910000000000002</v>
          </cell>
          <cell r="S13">
            <v>0.31909999999999999</v>
          </cell>
          <cell r="T13">
            <v>0.34909999999999997</v>
          </cell>
        </row>
        <row r="14">
          <cell r="B14">
            <v>36617</v>
          </cell>
          <cell r="C14">
            <v>20</v>
          </cell>
          <cell r="D14">
            <v>5</v>
          </cell>
          <cell r="E14">
            <v>25</v>
          </cell>
          <cell r="F14">
            <v>22.8</v>
          </cell>
          <cell r="G14">
            <v>23.987500000000001</v>
          </cell>
          <cell r="H14">
            <v>25.175000000000001</v>
          </cell>
          <cell r="I14">
            <v>0.52</v>
          </cell>
          <cell r="J14">
            <v>0.62</v>
          </cell>
          <cell r="K14">
            <v>0.72</v>
          </cell>
          <cell r="L14">
            <v>12.574681059862613</v>
          </cell>
          <cell r="M14">
            <v>13.45505353441561</v>
          </cell>
          <cell r="N14">
            <v>14.335426008968607</v>
          </cell>
          <cell r="O14">
            <v>2.3492420634920643</v>
          </cell>
          <cell r="P14">
            <v>2.3992420634920641</v>
          </cell>
          <cell r="Q14">
            <v>2.449242063492064</v>
          </cell>
          <cell r="R14">
            <v>0.23690000000000003</v>
          </cell>
          <cell r="S14">
            <v>0.26690000000000003</v>
          </cell>
          <cell r="T14">
            <v>0.29690000000000005</v>
          </cell>
        </row>
        <row r="15">
          <cell r="B15">
            <v>36647</v>
          </cell>
          <cell r="C15">
            <v>22</v>
          </cell>
          <cell r="D15">
            <v>4</v>
          </cell>
          <cell r="E15">
            <v>26</v>
          </cell>
          <cell r="F15">
            <v>18.18983828700749</v>
          </cell>
          <cell r="G15">
            <v>18.379838287007491</v>
          </cell>
          <cell r="H15">
            <v>18.569838287007489</v>
          </cell>
          <cell r="I15">
            <v>0.47</v>
          </cell>
          <cell r="J15">
            <v>0.56999999999999995</v>
          </cell>
          <cell r="K15">
            <v>0.67</v>
          </cell>
          <cell r="L15">
            <v>12.977428851815507</v>
          </cell>
          <cell r="M15">
            <v>14.019656129943627</v>
          </cell>
          <cell r="N15">
            <v>15.061883408071747</v>
          </cell>
          <cell r="O15">
            <v>2.3518928571428579</v>
          </cell>
          <cell r="P15">
            <v>2.4018928571428577</v>
          </cell>
          <cell r="Q15">
            <v>2.4518928571428575</v>
          </cell>
          <cell r="R15">
            <v>0.20580000000000001</v>
          </cell>
          <cell r="S15">
            <v>0.23580000000000001</v>
          </cell>
          <cell r="T15">
            <v>0.26580000000000004</v>
          </cell>
        </row>
        <row r="16">
          <cell r="B16">
            <v>36678</v>
          </cell>
          <cell r="C16">
            <v>22</v>
          </cell>
          <cell r="D16">
            <v>4</v>
          </cell>
          <cell r="E16">
            <v>26</v>
          </cell>
          <cell r="F16">
            <v>46.55</v>
          </cell>
          <cell r="G16">
            <v>49.4</v>
          </cell>
          <cell r="H16">
            <v>52.25</v>
          </cell>
          <cell r="I16">
            <v>0.83</v>
          </cell>
          <cell r="J16">
            <v>0.93</v>
          </cell>
          <cell r="K16">
            <v>1.03</v>
          </cell>
          <cell r="L16">
            <v>15.304416094210012</v>
          </cell>
          <cell r="M16">
            <v>16.757140782531014</v>
          </cell>
          <cell r="N16">
            <v>18.209865470852016</v>
          </cell>
          <cell r="O16">
            <v>2.3201626984126991</v>
          </cell>
          <cell r="P16">
            <v>2.3701626984126989</v>
          </cell>
          <cell r="Q16">
            <v>2.4201626984126987</v>
          </cell>
          <cell r="R16">
            <v>0.19270000000000001</v>
          </cell>
          <cell r="S16">
            <v>0.22270000000000001</v>
          </cell>
          <cell r="T16">
            <v>0.25270000000000004</v>
          </cell>
        </row>
        <row r="17">
          <cell r="B17">
            <v>36708</v>
          </cell>
          <cell r="C17">
            <v>20</v>
          </cell>
          <cell r="D17">
            <v>5</v>
          </cell>
          <cell r="E17">
            <v>25</v>
          </cell>
          <cell r="F17">
            <v>78.849999999999994</v>
          </cell>
          <cell r="G17">
            <v>81.224999999999994</v>
          </cell>
          <cell r="H17">
            <v>83.6</v>
          </cell>
          <cell r="I17">
            <v>2.5</v>
          </cell>
          <cell r="J17">
            <v>2.65</v>
          </cell>
          <cell r="K17">
            <v>2.8</v>
          </cell>
          <cell r="L17">
            <v>22.374877330716391</v>
          </cell>
          <cell r="M17">
            <v>23.173985750559989</v>
          </cell>
          <cell r="N17">
            <v>23.973094170403584</v>
          </cell>
          <cell r="O17">
            <v>2.4057023809523814</v>
          </cell>
          <cell r="P17">
            <v>2.4557023809523812</v>
          </cell>
          <cell r="Q17">
            <v>2.5057023809523811</v>
          </cell>
          <cell r="R17">
            <v>0.18920000000000001</v>
          </cell>
          <cell r="S17">
            <v>0.21920000000000001</v>
          </cell>
          <cell r="T17">
            <v>0.2492</v>
          </cell>
        </row>
        <row r="18">
          <cell r="B18">
            <v>36739</v>
          </cell>
          <cell r="C18">
            <v>23</v>
          </cell>
          <cell r="D18">
            <v>4</v>
          </cell>
          <cell r="E18">
            <v>27</v>
          </cell>
          <cell r="F18">
            <v>71.25</v>
          </cell>
          <cell r="G18">
            <v>73.625</v>
          </cell>
          <cell r="H18">
            <v>76</v>
          </cell>
          <cell r="I18">
            <v>2.4</v>
          </cell>
          <cell r="J18">
            <v>2.5499999999999998</v>
          </cell>
          <cell r="K18">
            <v>2.7</v>
          </cell>
          <cell r="L18">
            <v>22.419627085377822</v>
          </cell>
          <cell r="M18">
            <v>23.244791121164244</v>
          </cell>
          <cell r="N18">
            <v>24.06995515695067</v>
          </cell>
          <cell r="O18">
            <v>2.1922738095238103</v>
          </cell>
          <cell r="P18">
            <v>2.2422738095238102</v>
          </cell>
          <cell r="Q18">
            <v>2.29227380952381</v>
          </cell>
          <cell r="R18">
            <v>0.1857</v>
          </cell>
          <cell r="S18">
            <v>0.2157</v>
          </cell>
          <cell r="T18">
            <v>0.2457</v>
          </cell>
        </row>
        <row r="19">
          <cell r="B19">
            <v>36770</v>
          </cell>
          <cell r="C19">
            <v>20</v>
          </cell>
          <cell r="D19">
            <v>5</v>
          </cell>
          <cell r="E19">
            <v>25</v>
          </cell>
          <cell r="F19">
            <v>31.35</v>
          </cell>
          <cell r="G19">
            <v>35.625</v>
          </cell>
          <cell r="H19">
            <v>39.9</v>
          </cell>
          <cell r="I19">
            <v>0.43</v>
          </cell>
          <cell r="J19">
            <v>0.53</v>
          </cell>
          <cell r="K19">
            <v>0.69</v>
          </cell>
          <cell r="L19">
            <v>13.961923454367028</v>
          </cell>
          <cell r="M19">
            <v>14.996208363954814</v>
          </cell>
          <cell r="N19">
            <v>16.0304932735426</v>
          </cell>
          <cell r="O19">
            <v>2.1390833333333341</v>
          </cell>
          <cell r="P19">
            <v>2.1890833333333339</v>
          </cell>
          <cell r="Q19">
            <v>2.2390833333333338</v>
          </cell>
          <cell r="R19">
            <v>0.1822</v>
          </cell>
          <cell r="S19">
            <v>0.2122</v>
          </cell>
          <cell r="T19">
            <v>0.2422</v>
          </cell>
        </row>
        <row r="20">
          <cell r="B20">
            <v>36800</v>
          </cell>
          <cell r="C20">
            <v>22</v>
          </cell>
          <cell r="D20">
            <v>4</v>
          </cell>
          <cell r="E20">
            <v>26</v>
          </cell>
          <cell r="F20">
            <v>28.899000000000001</v>
          </cell>
          <cell r="G20">
            <v>29.497499999999999</v>
          </cell>
          <cell r="H20">
            <v>30.096</v>
          </cell>
          <cell r="I20">
            <v>0.33</v>
          </cell>
          <cell r="J20">
            <v>0.43</v>
          </cell>
          <cell r="K20">
            <v>0.53</v>
          </cell>
          <cell r="L20">
            <v>13.514425907752701</v>
          </cell>
          <cell r="M20">
            <v>14.288154657912225</v>
          </cell>
          <cell r="N20">
            <v>15.061883408071747</v>
          </cell>
          <cell r="O20">
            <v>2.3974325396825402</v>
          </cell>
          <cell r="P20">
            <v>2.44743253968254</v>
          </cell>
          <cell r="Q20">
            <v>2.4974325396825399</v>
          </cell>
          <cell r="R20">
            <v>0.1787</v>
          </cell>
          <cell r="S20">
            <v>0.2087</v>
          </cell>
          <cell r="T20">
            <v>0.2387</v>
          </cell>
        </row>
        <row r="21">
          <cell r="B21">
            <v>36831</v>
          </cell>
          <cell r="C21">
            <v>21</v>
          </cell>
          <cell r="D21">
            <v>4</v>
          </cell>
          <cell r="E21">
            <v>25</v>
          </cell>
          <cell r="F21">
            <v>22.742999999999999</v>
          </cell>
          <cell r="G21">
            <v>23.332000000000001</v>
          </cell>
          <cell r="H21">
            <v>23.920999999999999</v>
          </cell>
          <cell r="I21">
            <v>0.32</v>
          </cell>
          <cell r="J21">
            <v>0.42</v>
          </cell>
          <cell r="K21">
            <v>0.52</v>
          </cell>
          <cell r="L21">
            <v>14.051422963689893</v>
          </cell>
          <cell r="M21">
            <v>14.847236145522075</v>
          </cell>
          <cell r="N21">
            <v>15.643049327354255</v>
          </cell>
          <cell r="O21">
            <v>2.6285959021390406</v>
          </cell>
          <cell r="P21">
            <v>2.6785959021390404</v>
          </cell>
          <cell r="Q21">
            <v>2.7285959021390402</v>
          </cell>
          <cell r="R21">
            <v>0.17519999999999999</v>
          </cell>
          <cell r="S21">
            <v>0.20519999999999999</v>
          </cell>
          <cell r="T21">
            <v>0.23519999999999999</v>
          </cell>
        </row>
        <row r="22">
          <cell r="B22">
            <v>36861</v>
          </cell>
          <cell r="C22">
            <v>20</v>
          </cell>
          <cell r="D22">
            <v>5</v>
          </cell>
          <cell r="E22">
            <v>25</v>
          </cell>
          <cell r="F22">
            <v>21.754999999999999</v>
          </cell>
          <cell r="G22">
            <v>22.343999999999998</v>
          </cell>
          <cell r="H22">
            <v>22.933</v>
          </cell>
          <cell r="I22">
            <v>0.31</v>
          </cell>
          <cell r="J22">
            <v>0.41</v>
          </cell>
          <cell r="K22">
            <v>0.51</v>
          </cell>
          <cell r="L22">
            <v>14.096172718351326</v>
          </cell>
          <cell r="M22">
            <v>14.845395776216023</v>
          </cell>
          <cell r="N22">
            <v>15.594618834080718</v>
          </cell>
          <cell r="O22">
            <v>2.6369400530398477</v>
          </cell>
          <cell r="P22">
            <v>2.6869400530398475</v>
          </cell>
          <cell r="Q22">
            <v>2.7369400530398473</v>
          </cell>
          <cell r="R22">
            <v>0.17169999999999999</v>
          </cell>
          <cell r="S22">
            <v>0.20169999999999999</v>
          </cell>
          <cell r="T22">
            <v>0.23169999999999999</v>
          </cell>
        </row>
        <row r="23">
          <cell r="B23">
            <v>36892</v>
          </cell>
          <cell r="C23">
            <v>22</v>
          </cell>
          <cell r="D23">
            <v>4</v>
          </cell>
          <cell r="E23">
            <v>26</v>
          </cell>
          <cell r="F23">
            <v>33.725000000000001</v>
          </cell>
          <cell r="G23">
            <v>34.4375</v>
          </cell>
          <cell r="H23">
            <v>35.15</v>
          </cell>
          <cell r="I23">
            <v>0.41810499224315334</v>
          </cell>
          <cell r="J23">
            <v>0.43810499224315336</v>
          </cell>
          <cell r="K23">
            <v>0.45810499224315337</v>
          </cell>
          <cell r="L23">
            <v>14.317281388138642</v>
          </cell>
          <cell r="M23">
            <v>15.416111228614344</v>
          </cell>
          <cell r="N23">
            <v>16.514941069090042</v>
          </cell>
          <cell r="O23">
            <v>2.9019647681623142</v>
          </cell>
          <cell r="P23">
            <v>2.951964768162314</v>
          </cell>
          <cell r="Q23">
            <v>3.0019647681623138</v>
          </cell>
          <cell r="R23">
            <v>0.16919999999999999</v>
          </cell>
          <cell r="S23">
            <v>0.19919999999999999</v>
          </cell>
          <cell r="T23">
            <v>0.22919999999999999</v>
          </cell>
        </row>
        <row r="24">
          <cell r="B24">
            <v>36923</v>
          </cell>
          <cell r="C24">
            <v>20</v>
          </cell>
          <cell r="D24">
            <v>4</v>
          </cell>
          <cell r="E24">
            <v>24</v>
          </cell>
          <cell r="F24">
            <v>31.587499999999999</v>
          </cell>
          <cell r="G24">
            <v>32.181249999999999</v>
          </cell>
          <cell r="H24">
            <v>32.774999999999999</v>
          </cell>
          <cell r="I24">
            <v>0.36774472720065804</v>
          </cell>
          <cell r="J24">
            <v>0.38774472720065806</v>
          </cell>
          <cell r="K24">
            <v>0.40774472720065807</v>
          </cell>
          <cell r="L24">
            <v>14.222031403336606</v>
          </cell>
          <cell r="M24">
            <v>15.271121403141718</v>
          </cell>
          <cell r="N24">
            <v>16.320211402946825</v>
          </cell>
          <cell r="O24">
            <v>2.3978210960430868</v>
          </cell>
          <cell r="P24">
            <v>2.4478210960430866</v>
          </cell>
          <cell r="Q24">
            <v>2.4978210960430864</v>
          </cell>
          <cell r="R24">
            <v>0.16669999999999999</v>
          </cell>
          <cell r="S24">
            <v>0.19669999999999999</v>
          </cell>
          <cell r="T24">
            <v>0.22669999999999998</v>
          </cell>
        </row>
        <row r="25">
          <cell r="B25">
            <v>36951</v>
          </cell>
          <cell r="C25">
            <v>22</v>
          </cell>
          <cell r="D25">
            <v>5</v>
          </cell>
          <cell r="E25">
            <v>27</v>
          </cell>
          <cell r="F25">
            <v>27.074999999999999</v>
          </cell>
          <cell r="G25">
            <v>27.431249999999999</v>
          </cell>
          <cell r="H25">
            <v>27.787500000000001</v>
          </cell>
          <cell r="I25">
            <v>0.3371220103690073</v>
          </cell>
          <cell r="J25">
            <v>0.35712201036900731</v>
          </cell>
          <cell r="K25">
            <v>0.37712201036900733</v>
          </cell>
          <cell r="L25">
            <v>13.1664205341235</v>
          </cell>
          <cell r="M25">
            <v>14.107882651580013</v>
          </cell>
          <cell r="N25">
            <v>15.049344769036525</v>
          </cell>
          <cell r="O25">
            <v>2.2953240100852894</v>
          </cell>
          <cell r="P25">
            <v>2.3453240100852892</v>
          </cell>
          <cell r="Q25">
            <v>2.3953240100852891</v>
          </cell>
          <cell r="R25">
            <v>0.16419999999999998</v>
          </cell>
          <cell r="S25">
            <v>0.19419999999999998</v>
          </cell>
          <cell r="T25">
            <v>0.22419999999999998</v>
          </cell>
        </row>
        <row r="26">
          <cell r="B26">
            <v>36982</v>
          </cell>
          <cell r="C26">
            <v>21</v>
          </cell>
          <cell r="D26">
            <v>4</v>
          </cell>
          <cell r="E26">
            <v>25</v>
          </cell>
          <cell r="F26">
            <v>19.475000000000001</v>
          </cell>
          <cell r="G26">
            <v>21.375</v>
          </cell>
          <cell r="H26">
            <v>23.274999999999999</v>
          </cell>
          <cell r="I26">
            <v>0.41346969679353629</v>
          </cell>
          <cell r="J26">
            <v>0.43346969679353631</v>
          </cell>
          <cell r="K26">
            <v>0.45346969679353633</v>
          </cell>
          <cell r="L26">
            <v>12.984279791454231</v>
          </cell>
          <cell r="M26">
            <v>13.893328893842829</v>
          </cell>
          <cell r="N26">
            <v>14.80237799623143</v>
          </cell>
          <cell r="O26">
            <v>2.3479330259387954</v>
          </cell>
          <cell r="P26">
            <v>2.3979330259387952</v>
          </cell>
          <cell r="Q26">
            <v>2.447933025938795</v>
          </cell>
          <cell r="R26">
            <v>0.16169999999999998</v>
          </cell>
          <cell r="S26">
            <v>0.19169999999999998</v>
          </cell>
          <cell r="T26">
            <v>0.22169999999999998</v>
          </cell>
        </row>
        <row r="27">
          <cell r="B27">
            <v>37012</v>
          </cell>
          <cell r="C27">
            <v>22</v>
          </cell>
          <cell r="D27">
            <v>4</v>
          </cell>
          <cell r="E27">
            <v>26</v>
          </cell>
          <cell r="F27">
            <v>19.475000000000001</v>
          </cell>
          <cell r="G27">
            <v>20.662500000000001</v>
          </cell>
          <cell r="H27">
            <v>21.85</v>
          </cell>
          <cell r="I27">
            <v>0.41413902047253304</v>
          </cell>
          <cell r="J27">
            <v>0.43413902047253305</v>
          </cell>
          <cell r="K27">
            <v>0.45413902047253307</v>
          </cell>
          <cell r="L27">
            <v>13.263996681350866</v>
          </cell>
          <cell r="M27">
            <v>14.329238441961312</v>
          </cell>
          <cell r="N27">
            <v>15.394480202571756</v>
          </cell>
          <cell r="O27">
            <v>2.3514386107518823</v>
          </cell>
          <cell r="P27">
            <v>2.4014386107518821</v>
          </cell>
          <cell r="Q27">
            <v>2.451438610751882</v>
          </cell>
          <cell r="R27">
            <v>0.15919999999999998</v>
          </cell>
          <cell r="S27">
            <v>0.18919999999999998</v>
          </cell>
          <cell r="T27">
            <v>0.21919999999999998</v>
          </cell>
        </row>
        <row r="28">
          <cell r="B28">
            <v>37043</v>
          </cell>
          <cell r="C28">
            <v>21</v>
          </cell>
          <cell r="D28">
            <v>5</v>
          </cell>
          <cell r="E28">
            <v>26</v>
          </cell>
          <cell r="F28">
            <v>47.248249999999992</v>
          </cell>
          <cell r="G28">
            <v>50.140999999999991</v>
          </cell>
          <cell r="H28">
            <v>53.033749999999998</v>
          </cell>
          <cell r="I28">
            <v>0.60447102417231091</v>
          </cell>
          <cell r="J28">
            <v>0.62447102417231093</v>
          </cell>
          <cell r="K28">
            <v>0.64447102417231095</v>
          </cell>
          <cell r="L28">
            <v>15.582678205013833</v>
          </cell>
          <cell r="M28">
            <v>17.061816069486127</v>
          </cell>
          <cell r="N28">
            <v>18.54095393395842</v>
          </cell>
          <cell r="O28">
            <v>2.3201953808272955</v>
          </cell>
          <cell r="P28">
            <v>2.3701953808272953</v>
          </cell>
          <cell r="Q28">
            <v>2.4201953808272951</v>
          </cell>
          <cell r="R28">
            <v>0.15669999999999998</v>
          </cell>
          <cell r="S28">
            <v>0.18669999999999998</v>
          </cell>
          <cell r="T28">
            <v>0.21669999999999998</v>
          </cell>
        </row>
        <row r="29">
          <cell r="B29">
            <v>37073</v>
          </cell>
          <cell r="C29">
            <v>21</v>
          </cell>
          <cell r="D29">
            <v>4</v>
          </cell>
          <cell r="E29">
            <v>25</v>
          </cell>
          <cell r="F29">
            <v>54.15</v>
          </cell>
          <cell r="G29">
            <v>59.85</v>
          </cell>
          <cell r="H29">
            <v>65.55</v>
          </cell>
          <cell r="I29">
            <v>2.4</v>
          </cell>
          <cell r="J29">
            <v>2.5</v>
          </cell>
          <cell r="K29">
            <v>2.6</v>
          </cell>
          <cell r="L29">
            <v>22.509936952430976</v>
          </cell>
          <cell r="M29">
            <v>23.313868964346064</v>
          </cell>
          <cell r="N29">
            <v>24.117800976261151</v>
          </cell>
          <cell r="O29">
            <v>2.4040585829163286</v>
          </cell>
          <cell r="P29">
            <v>2.4540585829163284</v>
          </cell>
          <cell r="Q29">
            <v>2.5040585829163282</v>
          </cell>
          <cell r="R29">
            <v>0.15419999999999998</v>
          </cell>
          <cell r="S29">
            <v>0.18419999999999997</v>
          </cell>
          <cell r="T29">
            <v>0.21419999999999997</v>
          </cell>
        </row>
        <row r="30">
          <cell r="B30">
            <v>37104</v>
          </cell>
          <cell r="C30">
            <v>23</v>
          </cell>
          <cell r="D30">
            <v>4</v>
          </cell>
          <cell r="E30">
            <v>27</v>
          </cell>
          <cell r="F30">
            <v>50.35</v>
          </cell>
          <cell r="G30">
            <v>55.1</v>
          </cell>
          <cell r="H30">
            <v>59.85</v>
          </cell>
          <cell r="I30">
            <v>2.2200000000000002</v>
          </cell>
          <cell r="J30">
            <v>2.3199999999999998</v>
          </cell>
          <cell r="K30">
            <v>2.42</v>
          </cell>
          <cell r="L30">
            <v>22.509665748371308</v>
          </cell>
          <cell r="M30">
            <v>23.338143695948038</v>
          </cell>
          <cell r="N30">
            <v>24.166621643524767</v>
          </cell>
          <cell r="O30">
            <v>2.1948152239795053</v>
          </cell>
          <cell r="P30">
            <v>2.2448152239795052</v>
          </cell>
          <cell r="Q30">
            <v>2.294815223979505</v>
          </cell>
          <cell r="R30">
            <v>0.15169999999999997</v>
          </cell>
          <cell r="S30">
            <v>0.18169999999999997</v>
          </cell>
          <cell r="T30">
            <v>0.21169999999999997</v>
          </cell>
        </row>
        <row r="31">
          <cell r="B31">
            <v>37135</v>
          </cell>
          <cell r="C31">
            <v>19</v>
          </cell>
          <cell r="D31">
            <v>5</v>
          </cell>
          <cell r="E31">
            <v>24</v>
          </cell>
          <cell r="F31">
            <v>42.037500000000001</v>
          </cell>
          <cell r="G31">
            <v>42.631250000000001</v>
          </cell>
          <cell r="H31">
            <v>43.225000000000001</v>
          </cell>
          <cell r="I31">
            <v>0.44217632683932612</v>
          </cell>
          <cell r="J31">
            <v>0.46217632683932613</v>
          </cell>
          <cell r="K31">
            <v>0.48217632683932615</v>
          </cell>
          <cell r="L31">
            <v>14.794879114996878</v>
          </cell>
          <cell r="M31">
            <v>15.890868522031663</v>
          </cell>
          <cell r="N31">
            <v>16.986857929066449</v>
          </cell>
          <cell r="O31">
            <v>2.1394719355702487</v>
          </cell>
          <cell r="P31">
            <v>2.1894719355702486</v>
          </cell>
          <cell r="Q31">
            <v>2.2394719355702484</v>
          </cell>
          <cell r="R31">
            <v>0.14919999999999997</v>
          </cell>
          <cell r="S31">
            <v>0.17919999999999997</v>
          </cell>
          <cell r="T31">
            <v>0.20919999999999997</v>
          </cell>
        </row>
        <row r="32">
          <cell r="B32">
            <v>37165</v>
          </cell>
          <cell r="C32">
            <v>23</v>
          </cell>
          <cell r="D32">
            <v>4</v>
          </cell>
          <cell r="E32">
            <v>27</v>
          </cell>
          <cell r="F32">
            <v>32.537500000000001</v>
          </cell>
          <cell r="G32">
            <v>33.416249999999998</v>
          </cell>
          <cell r="H32">
            <v>34.295000000000002</v>
          </cell>
          <cell r="I32">
            <v>0.32924225163104448</v>
          </cell>
          <cell r="J32">
            <v>0.3492422516310445</v>
          </cell>
          <cell r="K32">
            <v>0.36924225163104452</v>
          </cell>
          <cell r="L32">
            <v>13.976098842489593</v>
          </cell>
          <cell r="M32">
            <v>14.776259320139038</v>
          </cell>
          <cell r="N32">
            <v>15.576419797788482</v>
          </cell>
          <cell r="O32">
            <v>2.3930125278761643</v>
          </cell>
          <cell r="P32">
            <v>2.4430125278761641</v>
          </cell>
          <cell r="Q32">
            <v>2.4930125278761639</v>
          </cell>
          <cell r="R32">
            <v>0.14669999999999997</v>
          </cell>
          <cell r="S32">
            <v>0.17669999999999997</v>
          </cell>
          <cell r="T32">
            <v>0.20669999999999997</v>
          </cell>
        </row>
        <row r="33">
          <cell r="B33">
            <v>37196</v>
          </cell>
          <cell r="C33">
            <v>21</v>
          </cell>
          <cell r="D33">
            <v>4</v>
          </cell>
          <cell r="E33">
            <v>25</v>
          </cell>
          <cell r="F33">
            <v>25.745000000000001</v>
          </cell>
          <cell r="G33">
            <v>26.885000000000002</v>
          </cell>
          <cell r="H33">
            <v>28.024999999999999</v>
          </cell>
          <cell r="I33">
            <v>0.32419403616873566</v>
          </cell>
          <cell r="J33">
            <v>0.34419403616873567</v>
          </cell>
          <cell r="K33">
            <v>0.36419403616873569</v>
          </cell>
          <cell r="L33">
            <v>14.516982158269975</v>
          </cell>
          <cell r="M33">
            <v>15.339162644319487</v>
          </cell>
          <cell r="N33">
            <v>16.161343130369001</v>
          </cell>
          <cell r="O33">
            <v>2.624927040568521</v>
          </cell>
          <cell r="P33">
            <v>2.6749270405685208</v>
          </cell>
          <cell r="Q33">
            <v>2.7249270405685206</v>
          </cell>
          <cell r="R33">
            <v>0.14419999999999997</v>
          </cell>
          <cell r="S33">
            <v>0.17419999999999997</v>
          </cell>
          <cell r="T33">
            <v>0.20419999999999996</v>
          </cell>
        </row>
        <row r="34">
          <cell r="B34">
            <v>37226</v>
          </cell>
          <cell r="C34">
            <v>20</v>
          </cell>
          <cell r="D34">
            <v>5</v>
          </cell>
          <cell r="E34">
            <v>25</v>
          </cell>
          <cell r="F34">
            <v>25.65</v>
          </cell>
          <cell r="G34">
            <v>27.3125</v>
          </cell>
          <cell r="H34">
            <v>28.975000000000001</v>
          </cell>
          <cell r="I34">
            <v>0.32012657015449603</v>
          </cell>
          <cell r="J34">
            <v>0.34012657015449604</v>
          </cell>
          <cell r="K34">
            <v>0.36012657015449606</v>
          </cell>
          <cell r="L34">
            <v>14.563214585525614</v>
          </cell>
          <cell r="M34">
            <v>15.337261298921971</v>
          </cell>
          <cell r="N34">
            <v>16.111308012318325</v>
          </cell>
          <cell r="O34">
            <v>2.6347354029712555</v>
          </cell>
          <cell r="P34">
            <v>2.6847354029712553</v>
          </cell>
          <cell r="Q34">
            <v>2.7347354029712552</v>
          </cell>
          <cell r="R34">
            <v>0.14169999999999996</v>
          </cell>
          <cell r="S34">
            <v>0.17169999999999996</v>
          </cell>
          <cell r="T34">
            <v>0.20169999999999996</v>
          </cell>
        </row>
        <row r="35">
          <cell r="B35">
            <v>37257</v>
          </cell>
          <cell r="C35">
            <v>22</v>
          </cell>
          <cell r="D35">
            <v>4</v>
          </cell>
          <cell r="E35">
            <v>26</v>
          </cell>
          <cell r="F35">
            <v>28.700199999999999</v>
          </cell>
          <cell r="G35">
            <v>28.700199999999999</v>
          </cell>
          <cell r="H35">
            <v>28.700199999999999</v>
          </cell>
          <cell r="I35">
            <v>0.36228443354877993</v>
          </cell>
          <cell r="J35">
            <v>0.23228443354877995</v>
          </cell>
          <cell r="K35">
            <v>0.25228443354877994</v>
          </cell>
          <cell r="L35">
            <v>15.5564</v>
          </cell>
          <cell r="M35">
            <v>15.5564</v>
          </cell>
          <cell r="N35">
            <v>15.5564</v>
          </cell>
          <cell r="O35">
            <v>2.8954129548158738</v>
          </cell>
          <cell r="P35">
            <v>2.9454129548158736</v>
          </cell>
          <cell r="Q35">
            <v>2.9954129548158734</v>
          </cell>
          <cell r="R35">
            <v>0.14044999999999996</v>
          </cell>
          <cell r="S35">
            <v>0.17044999999999996</v>
          </cell>
          <cell r="T35">
            <v>0.20044999999999996</v>
          </cell>
        </row>
        <row r="36">
          <cell r="B36">
            <v>37288</v>
          </cell>
          <cell r="C36">
            <v>20</v>
          </cell>
          <cell r="D36">
            <v>4</v>
          </cell>
          <cell r="E36">
            <v>24</v>
          </cell>
          <cell r="F36">
            <v>27.463999999999999</v>
          </cell>
          <cell r="G36">
            <v>27.463999999999999</v>
          </cell>
          <cell r="H36">
            <v>27.463999999999999</v>
          </cell>
          <cell r="I36">
            <v>0.29512763305505613</v>
          </cell>
          <cell r="J36">
            <v>0.16512763305505615</v>
          </cell>
          <cell r="K36">
            <v>0.18512763305505617</v>
          </cell>
          <cell r="L36">
            <v>15.2752</v>
          </cell>
          <cell r="M36">
            <v>15.2752</v>
          </cell>
          <cell r="N36">
            <v>15.2752</v>
          </cell>
          <cell r="O36">
            <v>2.4059835496260122</v>
          </cell>
          <cell r="P36">
            <v>2.4559835496260121</v>
          </cell>
          <cell r="Q36">
            <v>2.5059835496260119</v>
          </cell>
          <cell r="R36">
            <v>0.13919999999999996</v>
          </cell>
          <cell r="S36">
            <v>0.16919999999999996</v>
          </cell>
          <cell r="T36">
            <v>0.19919999999999996</v>
          </cell>
        </row>
        <row r="37">
          <cell r="B37">
            <v>37316</v>
          </cell>
          <cell r="C37">
            <v>21</v>
          </cell>
          <cell r="D37">
            <v>5</v>
          </cell>
          <cell r="E37">
            <v>26</v>
          </cell>
          <cell r="F37">
            <v>23.9072</v>
          </cell>
          <cell r="G37">
            <v>23.9072</v>
          </cell>
          <cell r="H37">
            <v>23.9072</v>
          </cell>
          <cell r="I37">
            <v>0.28023989450925879</v>
          </cell>
          <cell r="J37">
            <v>0.15023989450925881</v>
          </cell>
          <cell r="K37">
            <v>0.17023989450925883</v>
          </cell>
          <cell r="L37">
            <v>14.311</v>
          </cell>
          <cell r="M37">
            <v>14.311</v>
          </cell>
          <cell r="N37">
            <v>14.311</v>
          </cell>
          <cell r="O37">
            <v>2.2969388843344456</v>
          </cell>
          <cell r="P37">
            <v>2.3469388843344454</v>
          </cell>
          <cell r="Q37">
            <v>2.3969388843344452</v>
          </cell>
          <cell r="R37">
            <v>0.13794999999999996</v>
          </cell>
          <cell r="S37">
            <v>0.16794999999999996</v>
          </cell>
          <cell r="T37">
            <v>0.19794999999999996</v>
          </cell>
        </row>
        <row r="38">
          <cell r="B38">
            <v>37347</v>
          </cell>
          <cell r="C38">
            <v>22</v>
          </cell>
          <cell r="D38">
            <v>4</v>
          </cell>
          <cell r="E38">
            <v>26</v>
          </cell>
          <cell r="F38">
            <v>21.829499999999999</v>
          </cell>
          <cell r="G38">
            <v>21.829499999999999</v>
          </cell>
          <cell r="H38">
            <v>21.829499999999999</v>
          </cell>
          <cell r="I38">
            <v>0.32604060300251164</v>
          </cell>
          <cell r="J38">
            <v>0.19604060300251167</v>
          </cell>
          <cell r="K38">
            <v>0.21604060300251168</v>
          </cell>
          <cell r="L38">
            <v>12.9901</v>
          </cell>
          <cell r="M38">
            <v>12.9901</v>
          </cell>
          <cell r="N38">
            <v>12.9901</v>
          </cell>
          <cell r="O38">
            <v>2.3470292789693472</v>
          </cell>
          <cell r="P38">
            <v>2.397029278969347</v>
          </cell>
          <cell r="Q38">
            <v>2.4470292789693469</v>
          </cell>
          <cell r="R38">
            <v>0.13669999999999996</v>
          </cell>
          <cell r="S38">
            <v>0.16669999999999996</v>
          </cell>
          <cell r="T38">
            <v>0.19669999999999996</v>
          </cell>
        </row>
        <row r="39">
          <cell r="B39">
            <v>37377</v>
          </cell>
          <cell r="C39">
            <v>22</v>
          </cell>
          <cell r="D39">
            <v>4</v>
          </cell>
          <cell r="E39">
            <v>26</v>
          </cell>
          <cell r="F39">
            <v>25.004000000000001</v>
          </cell>
          <cell r="G39">
            <v>25.004000000000001</v>
          </cell>
          <cell r="H39">
            <v>25.004000000000001</v>
          </cell>
          <cell r="I39">
            <v>0.34054621985168632</v>
          </cell>
          <cell r="J39">
            <v>0.21054621985168634</v>
          </cell>
          <cell r="K39">
            <v>0.23054621985168636</v>
          </cell>
          <cell r="L39">
            <v>13.587400000000001</v>
          </cell>
          <cell r="M39">
            <v>13.587400000000001</v>
          </cell>
          <cell r="N39">
            <v>13.587400000000001</v>
          </cell>
          <cell r="O39">
            <v>2.3514010108527788</v>
          </cell>
          <cell r="P39">
            <v>2.4014010108527786</v>
          </cell>
          <cell r="Q39">
            <v>2.4514010108527784</v>
          </cell>
          <cell r="R39">
            <v>0.13544999999999996</v>
          </cell>
          <cell r="S39">
            <v>0.16544999999999996</v>
          </cell>
          <cell r="T39">
            <v>0.19544999999999996</v>
          </cell>
        </row>
        <row r="40">
          <cell r="B40">
            <v>37408</v>
          </cell>
          <cell r="C40">
            <v>20</v>
          </cell>
          <cell r="D40">
            <v>5</v>
          </cell>
          <cell r="E40">
            <v>25</v>
          </cell>
          <cell r="F40">
            <v>23.533899999999999</v>
          </cell>
          <cell r="G40">
            <v>23.533899999999999</v>
          </cell>
          <cell r="H40">
            <v>23.533899999999999</v>
          </cell>
          <cell r="I40">
            <v>0.46630729346500066</v>
          </cell>
          <cell r="J40">
            <v>0.33630729346500066</v>
          </cell>
          <cell r="K40">
            <v>0.35630729346500067</v>
          </cell>
          <cell r="L40">
            <v>14.876799999999999</v>
          </cell>
          <cell r="M40">
            <v>14.876799999999999</v>
          </cell>
          <cell r="N40">
            <v>14.876799999999999</v>
          </cell>
          <cell r="O40">
            <v>2.3206418454143187</v>
          </cell>
          <cell r="P40">
            <v>2.3706418454143185</v>
          </cell>
          <cell r="Q40">
            <v>2.4206418454143184</v>
          </cell>
          <cell r="R40">
            <v>0.13419999999999996</v>
          </cell>
          <cell r="S40">
            <v>0.16419999999999996</v>
          </cell>
          <cell r="T40">
            <v>0.19419999999999996</v>
          </cell>
        </row>
        <row r="41">
          <cell r="B41">
            <v>37438</v>
          </cell>
          <cell r="C41">
            <v>22</v>
          </cell>
          <cell r="D41">
            <v>4</v>
          </cell>
          <cell r="E41">
            <v>26</v>
          </cell>
          <cell r="F41">
            <v>26.681000000000001</v>
          </cell>
          <cell r="G41">
            <v>26.681000000000001</v>
          </cell>
          <cell r="H41">
            <v>26.681000000000001</v>
          </cell>
          <cell r="I41">
            <v>1.2</v>
          </cell>
          <cell r="J41">
            <v>0.4</v>
          </cell>
          <cell r="K41">
            <v>0.45</v>
          </cell>
          <cell r="L41">
            <v>16.126200000000001</v>
          </cell>
          <cell r="M41">
            <v>16.126200000000001</v>
          </cell>
          <cell r="N41">
            <v>16.126200000000001</v>
          </cell>
          <cell r="O41">
            <v>2.4028099393841189</v>
          </cell>
          <cell r="P41">
            <v>2.4528099393841187</v>
          </cell>
          <cell r="Q41">
            <v>2.5028099393841186</v>
          </cell>
          <cell r="R41">
            <v>0.13294999999999996</v>
          </cell>
          <cell r="S41">
            <v>0.16294999999999996</v>
          </cell>
          <cell r="T41">
            <v>0.19294999999999995</v>
          </cell>
        </row>
        <row r="42">
          <cell r="B42">
            <v>37469</v>
          </cell>
          <cell r="C42">
            <v>22</v>
          </cell>
          <cell r="D42">
            <v>5</v>
          </cell>
          <cell r="E42">
            <v>27</v>
          </cell>
          <cell r="F42">
            <v>26.8337</v>
          </cell>
          <cell r="G42">
            <v>26.8337</v>
          </cell>
          <cell r="H42">
            <v>26.8337</v>
          </cell>
          <cell r="I42">
            <v>1.1100000000000001</v>
          </cell>
          <cell r="J42">
            <v>0.4</v>
          </cell>
          <cell r="K42">
            <v>0.45</v>
          </cell>
          <cell r="L42">
            <v>16.642900000000001</v>
          </cell>
          <cell r="M42">
            <v>16.642900000000001</v>
          </cell>
          <cell r="N42">
            <v>16.642900000000001</v>
          </cell>
          <cell r="O42">
            <v>2.1976483016172037</v>
          </cell>
          <cell r="P42">
            <v>2.2476483016172035</v>
          </cell>
          <cell r="Q42">
            <v>2.2976483016172033</v>
          </cell>
          <cell r="R42">
            <v>0.13169999999999996</v>
          </cell>
          <cell r="S42">
            <v>0.16169999999999995</v>
          </cell>
          <cell r="T42">
            <v>0.19169999999999995</v>
          </cell>
        </row>
        <row r="43">
          <cell r="B43">
            <v>37500</v>
          </cell>
          <cell r="C43">
            <v>20</v>
          </cell>
          <cell r="D43">
            <v>4</v>
          </cell>
          <cell r="E43">
            <v>24</v>
          </cell>
          <cell r="F43">
            <v>28.2454</v>
          </cell>
          <cell r="G43">
            <v>28.2454</v>
          </cell>
          <cell r="H43">
            <v>28.2454</v>
          </cell>
          <cell r="I43">
            <v>0.38013465598188467</v>
          </cell>
          <cell r="J43">
            <v>0.25013465598188467</v>
          </cell>
          <cell r="K43">
            <v>0.27013465598188469</v>
          </cell>
          <cell r="L43">
            <v>16.639399999999998</v>
          </cell>
          <cell r="M43">
            <v>16.639399999999998</v>
          </cell>
          <cell r="N43">
            <v>16.639399999999998</v>
          </cell>
          <cell r="O43">
            <v>2.1402679407880152</v>
          </cell>
          <cell r="P43">
            <v>2.190267940788015</v>
          </cell>
          <cell r="Q43">
            <v>2.2402679407880148</v>
          </cell>
          <cell r="R43">
            <v>0.13044999999999995</v>
          </cell>
          <cell r="S43">
            <v>0.16044999999999995</v>
          </cell>
          <cell r="T43">
            <v>0.19044999999999995</v>
          </cell>
        </row>
        <row r="44">
          <cell r="B44">
            <v>37530</v>
          </cell>
          <cell r="C44">
            <v>23</v>
          </cell>
          <cell r="D44">
            <v>4</v>
          </cell>
          <cell r="E44">
            <v>27</v>
          </cell>
          <cell r="F44">
            <v>27.04</v>
          </cell>
          <cell r="G44">
            <v>27.04</v>
          </cell>
          <cell r="H44">
            <v>27.04</v>
          </cell>
          <cell r="I44">
            <v>0.29736470754114869</v>
          </cell>
          <cell r="J44">
            <v>0.16736470754114871</v>
          </cell>
          <cell r="K44">
            <v>0.18736470754114873</v>
          </cell>
          <cell r="L44">
            <v>14.108599999999999</v>
          </cell>
          <cell r="M44">
            <v>14.108599999999999</v>
          </cell>
          <cell r="N44">
            <v>14.108599999999999</v>
          </cell>
          <cell r="O44">
            <v>2.3887802288463464</v>
          </cell>
          <cell r="P44">
            <v>2.4387802288463463</v>
          </cell>
          <cell r="Q44">
            <v>2.4887802288463461</v>
          </cell>
          <cell r="R44">
            <v>0.12919999999999995</v>
          </cell>
          <cell r="S44">
            <v>0.15919999999999995</v>
          </cell>
          <cell r="T44">
            <v>0.18919999999999995</v>
          </cell>
        </row>
        <row r="45">
          <cell r="B45">
            <v>37561</v>
          </cell>
          <cell r="C45">
            <v>20</v>
          </cell>
          <cell r="D45">
            <v>5</v>
          </cell>
          <cell r="E45">
            <v>25</v>
          </cell>
          <cell r="F45">
            <v>29.8306</v>
          </cell>
          <cell r="G45">
            <v>29.8306</v>
          </cell>
          <cell r="H45">
            <v>29.8306</v>
          </cell>
          <cell r="I45">
            <v>0.29553166793159569</v>
          </cell>
          <cell r="J45">
            <v>0.16553166793159571</v>
          </cell>
          <cell r="K45">
            <v>0.18553166793159573</v>
          </cell>
          <cell r="L45">
            <v>15.9125</v>
          </cell>
          <cell r="M45">
            <v>15.9125</v>
          </cell>
          <cell r="N45">
            <v>15.9125</v>
          </cell>
          <cell r="O45">
            <v>2.6215250972785067</v>
          </cell>
          <cell r="P45">
            <v>2.6715250972785065</v>
          </cell>
          <cell r="Q45">
            <v>2.7215250972785063</v>
          </cell>
          <cell r="R45">
            <v>0.12794999999999995</v>
          </cell>
          <cell r="S45">
            <v>0.15794999999999995</v>
          </cell>
          <cell r="T45">
            <v>0.18794999999999995</v>
          </cell>
        </row>
        <row r="46">
          <cell r="B46">
            <v>37591</v>
          </cell>
          <cell r="C46">
            <v>21</v>
          </cell>
          <cell r="D46">
            <v>4</v>
          </cell>
          <cell r="E46">
            <v>25</v>
          </cell>
          <cell r="F46">
            <v>29.132200000000001</v>
          </cell>
          <cell r="G46">
            <v>29.132200000000001</v>
          </cell>
          <cell r="H46">
            <v>29.132200000000001</v>
          </cell>
          <cell r="I46">
            <v>0.29384945281164165</v>
          </cell>
          <cell r="J46">
            <v>0.16384945281164168</v>
          </cell>
          <cell r="K46">
            <v>0.18384945281164169</v>
          </cell>
          <cell r="L46">
            <v>16.128900000000002</v>
          </cell>
          <cell r="M46">
            <v>16.128900000000002</v>
          </cell>
          <cell r="N46">
            <v>16.128900000000002</v>
          </cell>
          <cell r="O46">
            <v>2.6329237501485196</v>
          </cell>
          <cell r="P46">
            <v>2.6829237501485195</v>
          </cell>
          <cell r="Q46">
            <v>2.7329237501485193</v>
          </cell>
          <cell r="R46">
            <v>0.12794999999999995</v>
          </cell>
          <cell r="S46">
            <v>0.15794999999999995</v>
          </cell>
          <cell r="T46">
            <v>0.18794999999999995</v>
          </cell>
        </row>
        <row r="47">
          <cell r="B47">
            <v>37622</v>
          </cell>
          <cell r="C47">
            <v>22</v>
          </cell>
          <cell r="D47">
            <v>4</v>
          </cell>
          <cell r="E47">
            <v>26</v>
          </cell>
          <cell r="F47">
            <v>29.558499999999999</v>
          </cell>
          <cell r="G47">
            <v>29.558499999999999</v>
          </cell>
          <cell r="H47">
            <v>29.558499999999999</v>
          </cell>
          <cell r="I47">
            <v>0.33887375463911884</v>
          </cell>
          <cell r="J47">
            <v>0.20887375463911886</v>
          </cell>
          <cell r="K47">
            <v>0.22887375463911888</v>
          </cell>
          <cell r="L47">
            <v>15.9269</v>
          </cell>
          <cell r="M47">
            <v>15.9269</v>
          </cell>
          <cell r="N47">
            <v>15.9269</v>
          </cell>
          <cell r="O47">
            <v>2.8885497313042436</v>
          </cell>
          <cell r="P47">
            <v>2.9385497313042435</v>
          </cell>
          <cell r="Q47">
            <v>2.9885497313042433</v>
          </cell>
          <cell r="R47">
            <v>0.12794999999999995</v>
          </cell>
          <cell r="S47">
            <v>0.15794999999999995</v>
          </cell>
          <cell r="T47">
            <v>0.18794999999999995</v>
          </cell>
        </row>
        <row r="48">
          <cell r="B48">
            <v>37653</v>
          </cell>
          <cell r="C48">
            <v>20</v>
          </cell>
          <cell r="D48">
            <v>4</v>
          </cell>
          <cell r="E48">
            <v>24</v>
          </cell>
          <cell r="F48">
            <v>27.365649999999999</v>
          </cell>
          <cell r="G48">
            <v>27.365649999999999</v>
          </cell>
          <cell r="H48">
            <v>27.365649999999999</v>
          </cell>
          <cell r="I48">
            <v>0.26685885410319021</v>
          </cell>
          <cell r="J48">
            <v>0.13685885410319024</v>
          </cell>
          <cell r="K48">
            <v>0.15685885410319025</v>
          </cell>
          <cell r="L48">
            <v>15.818650000000002</v>
          </cell>
          <cell r="M48">
            <v>15.818650000000002</v>
          </cell>
          <cell r="N48">
            <v>15.818650000000002</v>
          </cell>
          <cell r="O48">
            <v>2.4134190861847884</v>
          </cell>
          <cell r="P48">
            <v>2.4634190861847882</v>
          </cell>
          <cell r="Q48">
            <v>2.513419086184788</v>
          </cell>
          <cell r="R48">
            <v>0.12794999999999995</v>
          </cell>
          <cell r="S48">
            <v>0.15794999999999995</v>
          </cell>
          <cell r="T48">
            <v>0.18794999999999995</v>
          </cell>
        </row>
        <row r="49">
          <cell r="B49">
            <v>37681</v>
          </cell>
          <cell r="C49">
            <v>21</v>
          </cell>
          <cell r="D49">
            <v>5</v>
          </cell>
          <cell r="E49">
            <v>26</v>
          </cell>
          <cell r="F49">
            <v>25.128450000000001</v>
          </cell>
          <cell r="G49">
            <v>25.128450000000001</v>
          </cell>
          <cell r="H49">
            <v>25.128450000000001</v>
          </cell>
          <cell r="I49">
            <v>0.2605126293878065</v>
          </cell>
          <cell r="J49">
            <v>0.13051262938780653</v>
          </cell>
          <cell r="K49">
            <v>0.15051262938780655</v>
          </cell>
          <cell r="L49">
            <v>14.8072</v>
          </cell>
          <cell r="M49">
            <v>14.8072</v>
          </cell>
          <cell r="N49">
            <v>14.8072</v>
          </cell>
          <cell r="O49">
            <v>2.2985117785352087</v>
          </cell>
          <cell r="P49">
            <v>2.3485117785352085</v>
          </cell>
          <cell r="Q49">
            <v>2.3985117785352084</v>
          </cell>
          <cell r="R49">
            <v>0.12794999999999995</v>
          </cell>
          <cell r="S49">
            <v>0.15794999999999995</v>
          </cell>
          <cell r="T49">
            <v>0.18794999999999995</v>
          </cell>
        </row>
        <row r="50">
          <cell r="B50">
            <v>37712</v>
          </cell>
          <cell r="C50">
            <v>22</v>
          </cell>
          <cell r="D50">
            <v>4</v>
          </cell>
          <cell r="E50">
            <v>26</v>
          </cell>
          <cell r="F50">
            <v>23.153300000000002</v>
          </cell>
          <cell r="G50">
            <v>23.153300000000002</v>
          </cell>
          <cell r="H50">
            <v>23.153300000000002</v>
          </cell>
          <cell r="I50">
            <v>0.29087386048812475</v>
          </cell>
          <cell r="J50">
            <v>0.16087386048812477</v>
          </cell>
          <cell r="K50">
            <v>0.18087386048812479</v>
          </cell>
          <cell r="L50">
            <v>13.43065</v>
          </cell>
          <cell r="M50">
            <v>13.43065</v>
          </cell>
          <cell r="N50">
            <v>13.43065</v>
          </cell>
          <cell r="O50">
            <v>2.346114010892979</v>
          </cell>
          <cell r="P50">
            <v>2.3961140108929788</v>
          </cell>
          <cell r="Q50">
            <v>2.4461140108929786</v>
          </cell>
          <cell r="R50">
            <v>0.12794999999999995</v>
          </cell>
          <cell r="S50">
            <v>0.15794999999999995</v>
          </cell>
          <cell r="T50">
            <v>0.18794999999999995</v>
          </cell>
        </row>
        <row r="51">
          <cell r="B51">
            <v>37742</v>
          </cell>
          <cell r="C51">
            <v>21</v>
          </cell>
          <cell r="D51">
            <v>5</v>
          </cell>
          <cell r="E51">
            <v>26</v>
          </cell>
          <cell r="F51">
            <v>24.894649999999999</v>
          </cell>
          <cell r="G51">
            <v>24.894649999999999</v>
          </cell>
          <cell r="H51">
            <v>24.894649999999999</v>
          </cell>
          <cell r="I51">
            <v>0.30262475578653669</v>
          </cell>
          <cell r="J51">
            <v>0.17262475578653672</v>
          </cell>
          <cell r="K51">
            <v>0.19262475578653673</v>
          </cell>
          <cell r="L51">
            <v>14.003900000000002</v>
          </cell>
          <cell r="M51">
            <v>14.003900000000002</v>
          </cell>
          <cell r="N51">
            <v>14.003900000000002</v>
          </cell>
          <cell r="O51">
            <v>2.3513633907680487</v>
          </cell>
          <cell r="P51">
            <v>2.4013633907680485</v>
          </cell>
          <cell r="Q51">
            <v>2.4513633907680483</v>
          </cell>
          <cell r="R51">
            <v>0.12794999999999995</v>
          </cell>
          <cell r="S51">
            <v>0.15794999999999995</v>
          </cell>
          <cell r="T51">
            <v>0.18794999999999995</v>
          </cell>
        </row>
        <row r="52">
          <cell r="B52">
            <v>37773</v>
          </cell>
          <cell r="C52">
            <v>21</v>
          </cell>
          <cell r="D52">
            <v>4</v>
          </cell>
          <cell r="E52">
            <v>25</v>
          </cell>
          <cell r="F52">
            <v>24.185400000000001</v>
          </cell>
          <cell r="G52">
            <v>24.185400000000001</v>
          </cell>
          <cell r="H52">
            <v>24.185400000000001</v>
          </cell>
          <cell r="I52">
            <v>0.3919721922968214</v>
          </cell>
          <cell r="J52">
            <v>0.26197219229682145</v>
          </cell>
          <cell r="K52">
            <v>0.28197219229682147</v>
          </cell>
          <cell r="L52">
            <v>15.361699999999999</v>
          </cell>
          <cell r="M52">
            <v>15.361699999999999</v>
          </cell>
          <cell r="N52">
            <v>15.361699999999999</v>
          </cell>
          <cell r="O52">
            <v>2.3210854440234563</v>
          </cell>
          <cell r="P52">
            <v>2.3710854440234561</v>
          </cell>
          <cell r="Q52">
            <v>2.4210854440234559</v>
          </cell>
          <cell r="R52">
            <v>0.12794999999999995</v>
          </cell>
          <cell r="S52">
            <v>0.15794999999999995</v>
          </cell>
          <cell r="T52">
            <v>0.18794999999999995</v>
          </cell>
        </row>
        <row r="53">
          <cell r="B53">
            <v>37803</v>
          </cell>
          <cell r="C53">
            <v>22</v>
          </cell>
          <cell r="D53">
            <v>4</v>
          </cell>
          <cell r="E53">
            <v>26</v>
          </cell>
          <cell r="F53">
            <v>27.981349999999999</v>
          </cell>
          <cell r="G53">
            <v>27.981349999999999</v>
          </cell>
          <cell r="H53">
            <v>27.981349999999999</v>
          </cell>
          <cell r="I53">
            <v>0.60499999999999998</v>
          </cell>
          <cell r="J53">
            <v>0.4</v>
          </cell>
          <cell r="K53">
            <v>0.45</v>
          </cell>
          <cell r="L53">
            <v>16.714649999999999</v>
          </cell>
          <cell r="M53">
            <v>16.714649999999999</v>
          </cell>
          <cell r="N53">
            <v>16.714649999999999</v>
          </cell>
          <cell r="O53">
            <v>2.4015394065712292</v>
          </cell>
          <cell r="P53">
            <v>2.451539406571229</v>
          </cell>
          <cell r="Q53">
            <v>2.5015394065712289</v>
          </cell>
          <cell r="R53">
            <v>0.12794999999999995</v>
          </cell>
          <cell r="S53">
            <v>0.15794999999999995</v>
          </cell>
          <cell r="T53">
            <v>0.18794999999999995</v>
          </cell>
        </row>
        <row r="54">
          <cell r="B54">
            <v>37834</v>
          </cell>
          <cell r="C54">
            <v>21</v>
          </cell>
          <cell r="D54">
            <v>5</v>
          </cell>
          <cell r="E54">
            <v>26</v>
          </cell>
          <cell r="F54">
            <v>26.990650000000002</v>
          </cell>
          <cell r="G54">
            <v>26.990650000000002</v>
          </cell>
          <cell r="H54">
            <v>26.990650000000002</v>
          </cell>
          <cell r="I54">
            <v>0.56000000000000005</v>
          </cell>
          <cell r="J54">
            <v>0.4</v>
          </cell>
          <cell r="K54">
            <v>0.45</v>
          </cell>
          <cell r="L54">
            <v>17.401800000000001</v>
          </cell>
          <cell r="M54">
            <v>17.401800000000001</v>
          </cell>
          <cell r="N54">
            <v>17.401800000000001</v>
          </cell>
          <cell r="O54">
            <v>2.200361658205213</v>
          </cell>
          <cell r="P54">
            <v>2.2503616582052128</v>
          </cell>
          <cell r="Q54">
            <v>2.3003616582052127</v>
          </cell>
          <cell r="R54">
            <v>0.12794999999999995</v>
          </cell>
          <cell r="S54">
            <v>0.15794999999999995</v>
          </cell>
          <cell r="T54">
            <v>0.18794999999999995</v>
          </cell>
        </row>
        <row r="55">
          <cell r="B55">
            <v>37865</v>
          </cell>
          <cell r="C55">
            <v>21</v>
          </cell>
          <cell r="D55">
            <v>4</v>
          </cell>
          <cell r="E55">
            <v>25</v>
          </cell>
          <cell r="F55">
            <v>28.5943</v>
          </cell>
          <cell r="G55">
            <v>28.5943</v>
          </cell>
          <cell r="H55">
            <v>28.5943</v>
          </cell>
          <cell r="I55">
            <v>0.34919664109363691</v>
          </cell>
          <cell r="J55">
            <v>0.21919664109363693</v>
          </cell>
          <cell r="K55">
            <v>0.23919664109363695</v>
          </cell>
          <cell r="L55">
            <v>17.012999999999998</v>
          </cell>
          <cell r="M55">
            <v>17.012999999999998</v>
          </cell>
          <cell r="N55">
            <v>17.012999999999998</v>
          </cell>
          <cell r="O55">
            <v>2.1410547888879394</v>
          </cell>
          <cell r="P55">
            <v>2.1910547888879393</v>
          </cell>
          <cell r="Q55">
            <v>2.2410547888879391</v>
          </cell>
          <cell r="R55">
            <v>0.12794999999999995</v>
          </cell>
          <cell r="S55">
            <v>0.15794999999999995</v>
          </cell>
          <cell r="T55">
            <v>0.18794999999999995</v>
          </cell>
        </row>
        <row r="56">
          <cell r="B56">
            <v>37895</v>
          </cell>
          <cell r="C56">
            <v>23</v>
          </cell>
          <cell r="D56">
            <v>4</v>
          </cell>
          <cell r="E56">
            <v>27</v>
          </cell>
          <cell r="F56">
            <v>27.68665</v>
          </cell>
          <cell r="G56">
            <v>27.68665</v>
          </cell>
          <cell r="H56">
            <v>27.68665</v>
          </cell>
          <cell r="I56">
            <v>0.28209492200654152</v>
          </cell>
          <cell r="J56">
            <v>0.15209492200654154</v>
          </cell>
          <cell r="K56">
            <v>0.17209492200654156</v>
          </cell>
          <cell r="L56">
            <v>14.652999999999999</v>
          </cell>
          <cell r="M56">
            <v>14.652999999999999</v>
          </cell>
          <cell r="N56">
            <v>14.652999999999999</v>
          </cell>
          <cell r="O56">
            <v>2.3843058819058025</v>
          </cell>
          <cell r="P56">
            <v>2.4343058819058023</v>
          </cell>
          <cell r="Q56">
            <v>2.4843058819058021</v>
          </cell>
          <cell r="R56">
            <v>0.12794999999999995</v>
          </cell>
          <cell r="S56">
            <v>0.15794999999999995</v>
          </cell>
          <cell r="T56">
            <v>0.18794999999999995</v>
          </cell>
        </row>
        <row r="57">
          <cell r="B57">
            <v>37926</v>
          </cell>
          <cell r="C57">
            <v>19</v>
          </cell>
          <cell r="D57">
            <v>5</v>
          </cell>
          <cell r="E57">
            <v>24</v>
          </cell>
          <cell r="F57">
            <v>30.100650000000002</v>
          </cell>
          <cell r="G57">
            <v>30.100650000000002</v>
          </cell>
          <cell r="H57">
            <v>30.100650000000002</v>
          </cell>
          <cell r="I57">
            <v>0.28058910966319428</v>
          </cell>
          <cell r="J57">
            <v>0.1505891096631943</v>
          </cell>
          <cell r="K57">
            <v>0.17058910966319432</v>
          </cell>
          <cell r="L57">
            <v>16.51285</v>
          </cell>
          <cell r="M57">
            <v>16.51285</v>
          </cell>
          <cell r="N57">
            <v>16.51285</v>
          </cell>
          <cell r="O57">
            <v>2.6179665103885372</v>
          </cell>
          <cell r="P57">
            <v>2.667966510388537</v>
          </cell>
          <cell r="Q57">
            <v>2.7179665103885369</v>
          </cell>
          <cell r="R57">
            <v>0.12794999999999995</v>
          </cell>
          <cell r="S57">
            <v>0.15794999999999995</v>
          </cell>
          <cell r="T57">
            <v>0.18794999999999995</v>
          </cell>
        </row>
        <row r="58">
          <cell r="B58">
            <v>37956</v>
          </cell>
          <cell r="C58">
            <v>22</v>
          </cell>
          <cell r="D58">
            <v>4</v>
          </cell>
          <cell r="E58">
            <v>26</v>
          </cell>
          <cell r="F58">
            <v>29.920300000000001</v>
          </cell>
          <cell r="G58">
            <v>29.920300000000001</v>
          </cell>
          <cell r="H58">
            <v>29.920300000000001</v>
          </cell>
          <cell r="I58">
            <v>0.28006248791662852</v>
          </cell>
          <cell r="J58">
            <v>0.15006248791662855</v>
          </cell>
          <cell r="K58">
            <v>0.17006248791662856</v>
          </cell>
          <cell r="L58">
            <v>16.443300000000001</v>
          </cell>
          <cell r="M58">
            <v>16.443300000000001</v>
          </cell>
          <cell r="N58">
            <v>16.443300000000001</v>
          </cell>
          <cell r="O58">
            <v>2.6310881145679024</v>
          </cell>
          <cell r="P58">
            <v>2.6810881145679022</v>
          </cell>
          <cell r="Q58">
            <v>2.731088114567902</v>
          </cell>
          <cell r="R58">
            <v>0.12794999999999995</v>
          </cell>
          <cell r="S58">
            <v>0.15794999999999995</v>
          </cell>
          <cell r="T58">
            <v>0.18794999999999995</v>
          </cell>
        </row>
        <row r="59">
          <cell r="B59">
            <v>37987</v>
          </cell>
          <cell r="C59">
            <v>21</v>
          </cell>
          <cell r="D59">
            <v>5</v>
          </cell>
          <cell r="E59">
            <v>26</v>
          </cell>
          <cell r="F59">
            <v>30.416799999999999</v>
          </cell>
          <cell r="G59">
            <v>30.416799999999999</v>
          </cell>
          <cell r="H59">
            <v>30.416799999999999</v>
          </cell>
          <cell r="I59">
            <v>0.33229173808895218</v>
          </cell>
          <cell r="J59">
            <v>0.20229173808895221</v>
          </cell>
          <cell r="K59">
            <v>0.22229173808895222</v>
          </cell>
          <cell r="L59">
            <v>16.2974</v>
          </cell>
          <cell r="M59">
            <v>16.2974</v>
          </cell>
          <cell r="N59">
            <v>16.2974</v>
          </cell>
          <cell r="O59">
            <v>2.8813602961845479</v>
          </cell>
          <cell r="P59">
            <v>2.9313602961845477</v>
          </cell>
          <cell r="Q59">
            <v>2.9813602961845476</v>
          </cell>
          <cell r="R59">
            <v>0.12794999999999995</v>
          </cell>
          <cell r="S59">
            <v>0.15794999999999995</v>
          </cell>
          <cell r="T59">
            <v>0.18794999999999995</v>
          </cell>
        </row>
        <row r="60">
          <cell r="B60">
            <v>38018</v>
          </cell>
          <cell r="C60">
            <v>20</v>
          </cell>
          <cell r="D60">
            <v>4</v>
          </cell>
          <cell r="E60">
            <v>24</v>
          </cell>
          <cell r="F60">
            <v>27.267299999999999</v>
          </cell>
          <cell r="G60">
            <v>27.267299999999999</v>
          </cell>
          <cell r="H60">
            <v>27.267299999999999</v>
          </cell>
          <cell r="I60">
            <v>0.25502785271168099</v>
          </cell>
          <cell r="J60">
            <v>0.12502785271168101</v>
          </cell>
          <cell r="K60">
            <v>0.14502785271168103</v>
          </cell>
          <cell r="L60">
            <v>16.362100000000002</v>
          </cell>
          <cell r="M60">
            <v>16.362100000000002</v>
          </cell>
          <cell r="N60">
            <v>16.362100000000002</v>
          </cell>
          <cell r="O60">
            <v>2.4201924421806562</v>
          </cell>
          <cell r="P60">
            <v>2.470192442180656</v>
          </cell>
          <cell r="Q60">
            <v>2.5201924421806559</v>
          </cell>
          <cell r="R60">
            <v>0.12794999999999995</v>
          </cell>
          <cell r="S60">
            <v>0.15794999999999995</v>
          </cell>
          <cell r="T60">
            <v>0.18794999999999995</v>
          </cell>
        </row>
        <row r="61">
          <cell r="B61">
            <v>38047</v>
          </cell>
          <cell r="C61">
            <v>23</v>
          </cell>
          <cell r="D61">
            <v>4</v>
          </cell>
          <cell r="E61">
            <v>27</v>
          </cell>
          <cell r="F61">
            <v>26.349699999999999</v>
          </cell>
          <cell r="G61">
            <v>26.349699999999999</v>
          </cell>
          <cell r="H61">
            <v>26.349699999999999</v>
          </cell>
          <cell r="I61">
            <v>0.25315081906899961</v>
          </cell>
          <cell r="J61">
            <v>0.12315081906899963</v>
          </cell>
          <cell r="K61">
            <v>0.14315081906899965</v>
          </cell>
          <cell r="L61">
            <v>15.3034</v>
          </cell>
          <cell r="M61">
            <v>15.3034</v>
          </cell>
          <cell r="N61">
            <v>15.3034</v>
          </cell>
          <cell r="O61">
            <v>2.3000437839951307</v>
          </cell>
          <cell r="P61">
            <v>2.3500437839951305</v>
          </cell>
          <cell r="Q61">
            <v>2.4000437839951303</v>
          </cell>
          <cell r="R61">
            <v>0.12794999999999995</v>
          </cell>
          <cell r="S61">
            <v>0.15794999999999995</v>
          </cell>
          <cell r="T61">
            <v>0.18794999999999995</v>
          </cell>
        </row>
        <row r="62">
          <cell r="B62">
            <v>38078</v>
          </cell>
          <cell r="C62">
            <v>22</v>
          </cell>
          <cell r="D62">
            <v>4</v>
          </cell>
          <cell r="E62">
            <v>26</v>
          </cell>
          <cell r="F62">
            <v>24.4771</v>
          </cell>
          <cell r="G62">
            <v>24.4771</v>
          </cell>
          <cell r="H62">
            <v>24.4771</v>
          </cell>
          <cell r="I62">
            <v>0.2728094995737263</v>
          </cell>
          <cell r="J62">
            <v>0.14280949957372632</v>
          </cell>
          <cell r="K62">
            <v>0.16280949957372634</v>
          </cell>
          <cell r="L62">
            <v>13.8712</v>
          </cell>
          <cell r="M62">
            <v>13.8712</v>
          </cell>
          <cell r="N62">
            <v>13.8712</v>
          </cell>
          <cell r="O62">
            <v>2.345187074836828</v>
          </cell>
          <cell r="P62">
            <v>2.3951870748368278</v>
          </cell>
          <cell r="Q62">
            <v>2.4451870748368276</v>
          </cell>
          <cell r="R62">
            <v>0.12794999999999995</v>
          </cell>
          <cell r="S62">
            <v>0.15794999999999995</v>
          </cell>
          <cell r="T62">
            <v>0.18794999999999995</v>
          </cell>
        </row>
        <row r="63">
          <cell r="B63">
            <v>38108</v>
          </cell>
          <cell r="C63">
            <v>20</v>
          </cell>
          <cell r="D63">
            <v>5</v>
          </cell>
          <cell r="E63">
            <v>25</v>
          </cell>
          <cell r="F63">
            <v>24.785299999999999</v>
          </cell>
          <cell r="G63">
            <v>24.785299999999999</v>
          </cell>
          <cell r="H63">
            <v>24.785299999999999</v>
          </cell>
          <cell r="I63">
            <v>0.2835198217048529</v>
          </cell>
          <cell r="J63">
            <v>0.15351982170485293</v>
          </cell>
          <cell r="K63">
            <v>0.17351982170485294</v>
          </cell>
          <cell r="L63">
            <v>14.420400000000001</v>
          </cell>
          <cell r="M63">
            <v>14.420400000000001</v>
          </cell>
          <cell r="N63">
            <v>14.420400000000001</v>
          </cell>
          <cell r="O63">
            <v>2.3513257504868559</v>
          </cell>
          <cell r="P63">
            <v>2.4013257504868557</v>
          </cell>
          <cell r="Q63">
            <v>2.4513257504868555</v>
          </cell>
          <cell r="R63">
            <v>0.12794999999999995</v>
          </cell>
          <cell r="S63">
            <v>0.15794999999999995</v>
          </cell>
          <cell r="T63">
            <v>0.18794999999999995</v>
          </cell>
        </row>
        <row r="64">
          <cell r="B64">
            <v>38139</v>
          </cell>
          <cell r="C64">
            <v>22</v>
          </cell>
          <cell r="D64">
            <v>4</v>
          </cell>
          <cell r="E64">
            <v>26</v>
          </cell>
          <cell r="F64">
            <v>24.8369</v>
          </cell>
          <cell r="G64">
            <v>24.8369</v>
          </cell>
          <cell r="H64">
            <v>24.8369</v>
          </cell>
          <cell r="I64">
            <v>0.35400875470267373</v>
          </cell>
          <cell r="J64">
            <v>0.22400875470267376</v>
          </cell>
          <cell r="K64">
            <v>0.24400875470267377</v>
          </cell>
          <cell r="L64">
            <v>15.8466</v>
          </cell>
          <cell r="M64">
            <v>15.8466</v>
          </cell>
          <cell r="N64">
            <v>15.8466</v>
          </cell>
          <cell r="O64">
            <v>2.3215261950522015</v>
          </cell>
          <cell r="P64">
            <v>2.3715261950522013</v>
          </cell>
          <cell r="Q64">
            <v>2.4215261950522011</v>
          </cell>
          <cell r="R64">
            <v>0.12794999999999995</v>
          </cell>
          <cell r="S64">
            <v>0.15794999999999995</v>
          </cell>
          <cell r="T64">
            <v>0.18794999999999995</v>
          </cell>
        </row>
        <row r="65">
          <cell r="B65">
            <v>38169</v>
          </cell>
          <cell r="C65">
            <v>21</v>
          </cell>
          <cell r="D65">
            <v>5</v>
          </cell>
          <cell r="E65">
            <v>26</v>
          </cell>
          <cell r="F65">
            <v>29.281700000000001</v>
          </cell>
          <cell r="G65">
            <v>29.281700000000001</v>
          </cell>
          <cell r="H65">
            <v>29.281700000000001</v>
          </cell>
          <cell r="I65">
            <v>0.41339546217288886</v>
          </cell>
          <cell r="J65">
            <v>0.28339546217288891</v>
          </cell>
          <cell r="K65">
            <v>0.30339546217288893</v>
          </cell>
          <cell r="L65">
            <v>17.303100000000001</v>
          </cell>
          <cell r="M65">
            <v>17.303100000000001</v>
          </cell>
          <cell r="N65">
            <v>17.303100000000001</v>
          </cell>
          <cell r="O65">
            <v>2.4002466007487611</v>
          </cell>
          <cell r="P65">
            <v>2.4502466007487609</v>
          </cell>
          <cell r="Q65">
            <v>2.5002466007487607</v>
          </cell>
          <cell r="R65">
            <v>0.12794999999999995</v>
          </cell>
          <cell r="S65">
            <v>0.15794999999999995</v>
          </cell>
          <cell r="T65">
            <v>0.18794999999999995</v>
          </cell>
        </row>
        <row r="66">
          <cell r="B66">
            <v>38200</v>
          </cell>
          <cell r="C66">
            <v>22</v>
          </cell>
          <cell r="D66">
            <v>4</v>
          </cell>
          <cell r="E66">
            <v>26</v>
          </cell>
          <cell r="F66">
            <v>27.147600000000001</v>
          </cell>
          <cell r="G66">
            <v>27.147600000000001</v>
          </cell>
          <cell r="H66">
            <v>27.147600000000001</v>
          </cell>
          <cell r="I66">
            <v>0.41864600229173571</v>
          </cell>
          <cell r="J66">
            <v>0.28864600229173576</v>
          </cell>
          <cell r="K66">
            <v>0.30864600229173578</v>
          </cell>
          <cell r="L66">
            <v>18.160699999999999</v>
          </cell>
          <cell r="M66">
            <v>18.160699999999999</v>
          </cell>
          <cell r="N66">
            <v>18.160699999999999</v>
          </cell>
          <cell r="O66">
            <v>2.2029603529517758</v>
          </cell>
          <cell r="P66">
            <v>2.2529603529517757</v>
          </cell>
          <cell r="Q66">
            <v>2.3029603529517755</v>
          </cell>
          <cell r="R66">
            <v>0.12794999999999995</v>
          </cell>
          <cell r="S66">
            <v>0.15794999999999995</v>
          </cell>
          <cell r="T66">
            <v>0.18794999999999995</v>
          </cell>
        </row>
        <row r="67">
          <cell r="B67">
            <v>38231</v>
          </cell>
          <cell r="C67">
            <v>21</v>
          </cell>
          <cell r="D67">
            <v>4</v>
          </cell>
          <cell r="E67">
            <v>25</v>
          </cell>
          <cell r="F67">
            <v>28.943200000000001</v>
          </cell>
          <cell r="G67">
            <v>28.943200000000001</v>
          </cell>
          <cell r="H67">
            <v>28.943200000000001</v>
          </cell>
          <cell r="I67">
            <v>0.3337412539923082</v>
          </cell>
          <cell r="J67">
            <v>0.20374125399230822</v>
          </cell>
          <cell r="K67">
            <v>0.22374125399230824</v>
          </cell>
          <cell r="L67">
            <v>17.386600000000001</v>
          </cell>
          <cell r="M67">
            <v>17.386600000000001</v>
          </cell>
          <cell r="N67">
            <v>17.386600000000001</v>
          </cell>
          <cell r="O67">
            <v>2.1418325852120539</v>
          </cell>
          <cell r="P67">
            <v>2.1918325852120537</v>
          </cell>
          <cell r="Q67">
            <v>2.2418325852120535</v>
          </cell>
          <cell r="R67">
            <v>0.12794999999999995</v>
          </cell>
          <cell r="S67">
            <v>0.15794999999999995</v>
          </cell>
          <cell r="T67">
            <v>0.18794999999999995</v>
          </cell>
        </row>
        <row r="68">
          <cell r="B68">
            <v>38261</v>
          </cell>
          <cell r="C68">
            <v>21</v>
          </cell>
          <cell r="D68">
            <v>5</v>
          </cell>
          <cell r="E68">
            <v>26</v>
          </cell>
          <cell r="F68">
            <v>28.333300000000001</v>
          </cell>
          <cell r="G68">
            <v>28.333300000000001</v>
          </cell>
          <cell r="H68">
            <v>28.333300000000001</v>
          </cell>
          <cell r="I68">
            <v>0.27434815548048236</v>
          </cell>
          <cell r="J68">
            <v>0.14434815548048238</v>
          </cell>
          <cell r="K68">
            <v>0.1643481554804824</v>
          </cell>
          <cell r="L68">
            <v>15.1974</v>
          </cell>
          <cell r="M68">
            <v>15.1974</v>
          </cell>
          <cell r="N68">
            <v>15.1974</v>
          </cell>
          <cell r="O68">
            <v>2.3795756441784333</v>
          </cell>
          <cell r="P68">
            <v>2.4295756441784331</v>
          </cell>
          <cell r="Q68">
            <v>2.4795756441784329</v>
          </cell>
          <cell r="R68">
            <v>0.12794999999999995</v>
          </cell>
          <cell r="S68">
            <v>0.15794999999999995</v>
          </cell>
          <cell r="T68">
            <v>0.18794999999999995</v>
          </cell>
        </row>
        <row r="69">
          <cell r="B69">
            <v>38292</v>
          </cell>
          <cell r="C69">
            <v>21</v>
          </cell>
          <cell r="D69">
            <v>4</v>
          </cell>
          <cell r="E69">
            <v>25</v>
          </cell>
          <cell r="F69">
            <v>30.370699999999999</v>
          </cell>
          <cell r="G69">
            <v>30.370699999999999</v>
          </cell>
          <cell r="H69">
            <v>30.370699999999999</v>
          </cell>
          <cell r="I69">
            <v>0.27347578848806553</v>
          </cell>
          <cell r="J69">
            <v>0.14347578848806555</v>
          </cell>
          <cell r="K69">
            <v>0.16347578848806557</v>
          </cell>
          <cell r="L69">
            <v>17.113199999999999</v>
          </cell>
          <cell r="M69">
            <v>17.113199999999999</v>
          </cell>
          <cell r="N69">
            <v>17.113199999999999</v>
          </cell>
          <cell r="O69">
            <v>2.6142440671924287</v>
          </cell>
          <cell r="P69">
            <v>2.6642440671924286</v>
          </cell>
          <cell r="Q69">
            <v>2.7142440671924284</v>
          </cell>
          <cell r="R69">
            <v>0.12794999999999995</v>
          </cell>
          <cell r="S69">
            <v>0.15794999999999995</v>
          </cell>
          <cell r="T69">
            <v>0.18794999999999995</v>
          </cell>
        </row>
        <row r="70">
          <cell r="B70">
            <v>38322</v>
          </cell>
          <cell r="C70">
            <v>23</v>
          </cell>
          <cell r="D70">
            <v>3</v>
          </cell>
          <cell r="E70">
            <v>26</v>
          </cell>
          <cell r="F70">
            <v>30.708400000000001</v>
          </cell>
          <cell r="G70">
            <v>30.708400000000001</v>
          </cell>
          <cell r="H70">
            <v>30.708400000000001</v>
          </cell>
          <cell r="I70">
            <v>0.27335588183329873</v>
          </cell>
          <cell r="J70">
            <v>0.14335588183329875</v>
          </cell>
          <cell r="K70">
            <v>0.16335588183329877</v>
          </cell>
          <cell r="L70">
            <v>16.7577</v>
          </cell>
          <cell r="M70">
            <v>16.7577</v>
          </cell>
          <cell r="N70">
            <v>16.7577</v>
          </cell>
          <cell r="O70">
            <v>2.6292281787443597</v>
          </cell>
          <cell r="P70">
            <v>2.6792281787443595</v>
          </cell>
          <cell r="Q70">
            <v>2.7292281787443593</v>
          </cell>
          <cell r="R70">
            <v>0.12794999999999995</v>
          </cell>
          <cell r="S70">
            <v>0.15794999999999995</v>
          </cell>
          <cell r="T70">
            <v>0.18794999999999995</v>
          </cell>
        </row>
        <row r="71">
          <cell r="B71">
            <v>38353</v>
          </cell>
          <cell r="C71">
            <v>21</v>
          </cell>
          <cell r="D71">
            <v>4</v>
          </cell>
          <cell r="E71">
            <v>25</v>
          </cell>
          <cell r="F71">
            <v>35.921505754453598</v>
          </cell>
          <cell r="G71">
            <v>36.102015833621707</v>
          </cell>
          <cell r="H71">
            <v>36.282525912789808</v>
          </cell>
          <cell r="I71">
            <v>0.3314068561739808</v>
          </cell>
          <cell r="J71">
            <v>0.20140685617398082</v>
          </cell>
          <cell r="K71">
            <v>0.22140685617398084</v>
          </cell>
          <cell r="L71">
            <v>14.824087808957714</v>
          </cell>
          <cell r="M71">
            <v>15.961814280954679</v>
          </cell>
          <cell r="N71">
            <v>17.099540752951643</v>
          </cell>
          <cell r="O71">
            <v>2.5499999999999998</v>
          </cell>
          <cell r="P71">
            <v>2.6</v>
          </cell>
          <cell r="Q71">
            <v>2.65</v>
          </cell>
          <cell r="R71">
            <v>0.12794999999999995</v>
          </cell>
          <cell r="S71">
            <v>0.15794999999999995</v>
          </cell>
          <cell r="T71">
            <v>0.18794999999999995</v>
          </cell>
        </row>
        <row r="72">
          <cell r="B72">
            <v>38384</v>
          </cell>
          <cell r="C72">
            <v>20</v>
          </cell>
          <cell r="D72">
            <v>4</v>
          </cell>
          <cell r="E72">
            <v>24</v>
          </cell>
          <cell r="F72">
            <v>33.744444799638217</v>
          </cell>
          <cell r="G72">
            <v>33.914014874008259</v>
          </cell>
          <cell r="H72">
            <v>34.083584948378295</v>
          </cell>
          <cell r="I72">
            <v>0.24909518075018197</v>
          </cell>
          <cell r="J72">
            <v>0.11909518075018197</v>
          </cell>
          <cell r="K72">
            <v>0.13909518075018198</v>
          </cell>
          <cell r="L72">
            <v>14.814616045142296</v>
          </cell>
          <cell r="M72">
            <v>15.907418128272621</v>
          </cell>
          <cell r="N72">
            <v>17.000220211402944</v>
          </cell>
          <cell r="O72">
            <v>2.5499999999999998</v>
          </cell>
          <cell r="P72">
            <v>2.6</v>
          </cell>
          <cell r="Q72">
            <v>2.65</v>
          </cell>
          <cell r="R72">
            <v>0.12794999999999995</v>
          </cell>
          <cell r="S72">
            <v>0.15794999999999995</v>
          </cell>
          <cell r="T72">
            <v>0.18794999999999995</v>
          </cell>
        </row>
        <row r="73">
          <cell r="B73">
            <v>38412</v>
          </cell>
          <cell r="C73">
            <v>23</v>
          </cell>
          <cell r="D73">
            <v>4</v>
          </cell>
          <cell r="E73">
            <v>27</v>
          </cell>
          <cell r="F73">
            <v>28.846057651303639</v>
          </cell>
          <cell r="G73">
            <v>28.991012714878032</v>
          </cell>
          <cell r="H73">
            <v>29.135967778452418</v>
          </cell>
          <cell r="I73">
            <v>0.24943070732601022</v>
          </cell>
          <cell r="J73">
            <v>0.11943070732601022</v>
          </cell>
          <cell r="K73">
            <v>0.13943070732601023</v>
          </cell>
          <cell r="L73">
            <v>14.103835588332943</v>
          </cell>
          <cell r="M73">
            <v>15.112327371109982</v>
          </cell>
          <cell r="N73">
            <v>16.12081915388702</v>
          </cell>
          <cell r="O73">
            <v>2.5499999999999998</v>
          </cell>
          <cell r="P73">
            <v>2.6</v>
          </cell>
          <cell r="Q73">
            <v>2.65</v>
          </cell>
          <cell r="R73">
            <v>0.12794999999999995</v>
          </cell>
          <cell r="S73">
            <v>0.15794999999999995</v>
          </cell>
          <cell r="T73">
            <v>0.18794999999999995</v>
          </cell>
        </row>
        <row r="74">
          <cell r="B74">
            <v>38443</v>
          </cell>
          <cell r="C74">
            <v>21</v>
          </cell>
          <cell r="D74">
            <v>5</v>
          </cell>
          <cell r="E74">
            <v>26</v>
          </cell>
          <cell r="F74">
            <v>21.143936135795034</v>
          </cell>
          <cell r="G74">
            <v>21.250187071150787</v>
          </cell>
          <cell r="H74">
            <v>21.35643800650654</v>
          </cell>
          <cell r="I74">
            <v>0.264010031703931</v>
          </cell>
          <cell r="J74">
            <v>0.13401003170393103</v>
          </cell>
          <cell r="K74">
            <v>0.15401003170393104</v>
          </cell>
          <cell r="L74">
            <v>13.872455282074878</v>
          </cell>
          <cell r="M74">
            <v>14.843686896353251</v>
          </cell>
          <cell r="N74">
            <v>15.814918510631625</v>
          </cell>
          <cell r="O74">
            <v>2.5499999999999998</v>
          </cell>
          <cell r="P74">
            <v>2.6</v>
          </cell>
          <cell r="Q74">
            <v>2.65</v>
          </cell>
          <cell r="R74">
            <v>0.12794999999999995</v>
          </cell>
          <cell r="S74">
            <v>0.15794999999999995</v>
          </cell>
          <cell r="T74">
            <v>0.18794999999999995</v>
          </cell>
        </row>
        <row r="75">
          <cell r="B75">
            <v>38473</v>
          </cell>
          <cell r="C75">
            <v>21</v>
          </cell>
          <cell r="D75">
            <v>4</v>
          </cell>
          <cell r="E75">
            <v>25</v>
          </cell>
          <cell r="F75">
            <v>21.060014889718222</v>
          </cell>
          <cell r="G75">
            <v>21.165844110269568</v>
          </cell>
          <cell r="H75">
            <v>21.271673330820914</v>
          </cell>
          <cell r="I75">
            <v>0.27456042138630121</v>
          </cell>
          <cell r="J75">
            <v>0.14456042138630124</v>
          </cell>
          <cell r="K75">
            <v>0.16456042138630125</v>
          </cell>
          <cell r="L75">
            <v>14.058999637015434</v>
          </cell>
          <cell r="M75">
            <v>15.188088695580447</v>
          </cell>
          <cell r="N75">
            <v>16.317177754145462</v>
          </cell>
          <cell r="O75">
            <v>2.5499999999999998</v>
          </cell>
          <cell r="P75">
            <v>2.6</v>
          </cell>
          <cell r="Q75">
            <v>2.65</v>
          </cell>
          <cell r="R75">
            <v>0.12794999999999995</v>
          </cell>
          <cell r="S75">
            <v>0.15794999999999995</v>
          </cell>
          <cell r="T75">
            <v>0.18794999999999995</v>
          </cell>
        </row>
        <row r="76">
          <cell r="B76">
            <v>38504</v>
          </cell>
          <cell r="C76">
            <v>22</v>
          </cell>
          <cell r="D76">
            <v>4</v>
          </cell>
          <cell r="E76">
            <v>26</v>
          </cell>
          <cell r="F76">
            <v>50.147570380817626</v>
          </cell>
          <cell r="G76">
            <v>53.217829791888093</v>
          </cell>
          <cell r="H76">
            <v>56.28808920295856</v>
          </cell>
          <cell r="I76">
            <v>0.33244161552859863</v>
          </cell>
          <cell r="J76">
            <v>0.20244161552859866</v>
          </cell>
          <cell r="K76">
            <v>0.22244161552859867</v>
          </cell>
          <cell r="L76">
            <v>15.339831271948681</v>
          </cell>
          <cell r="M76">
            <v>16.795917637234396</v>
          </cell>
          <cell r="N76">
            <v>18.252004002520113</v>
          </cell>
          <cell r="O76">
            <v>2.5499999999999998</v>
          </cell>
          <cell r="P76">
            <v>2.6</v>
          </cell>
          <cell r="Q76">
            <v>2.65</v>
          </cell>
          <cell r="R76">
            <v>0.12794999999999995</v>
          </cell>
          <cell r="S76">
            <v>0.15794999999999995</v>
          </cell>
          <cell r="T76">
            <v>0.18794999999999995</v>
          </cell>
        </row>
        <row r="77">
          <cell r="B77">
            <v>38534</v>
          </cell>
          <cell r="C77">
            <v>20</v>
          </cell>
          <cell r="D77">
            <v>5</v>
          </cell>
          <cell r="E77">
            <v>25</v>
          </cell>
          <cell r="F77">
            <v>63.204995462381689</v>
          </cell>
          <cell r="G77">
            <v>63.522608504906209</v>
          </cell>
          <cell r="H77">
            <v>63.840221547430744</v>
          </cell>
          <cell r="I77">
            <v>0.38418549359172438</v>
          </cell>
          <cell r="J77">
            <v>0.25418549359172438</v>
          </cell>
          <cell r="K77">
            <v>0.27418549359172439</v>
          </cell>
          <cell r="L77">
            <v>22.826978317958172</v>
          </cell>
          <cell r="M77">
            <v>23.642233315956567</v>
          </cell>
          <cell r="N77">
            <v>24.457488313954968</v>
          </cell>
          <cell r="O77">
            <v>2.5499999999999998</v>
          </cell>
          <cell r="P77">
            <v>2.6</v>
          </cell>
          <cell r="Q77">
            <v>2.65</v>
          </cell>
          <cell r="R77">
            <v>0.12794999999999995</v>
          </cell>
          <cell r="S77">
            <v>0.15794999999999995</v>
          </cell>
          <cell r="T77">
            <v>0.18794999999999995</v>
          </cell>
        </row>
        <row r="78">
          <cell r="B78">
            <v>38565</v>
          </cell>
          <cell r="C78">
            <v>23</v>
          </cell>
          <cell r="D78">
            <v>4</v>
          </cell>
          <cell r="E78">
            <v>27</v>
          </cell>
          <cell r="F78">
            <v>59.191979877468562</v>
          </cell>
          <cell r="G78">
            <v>59.489427012531209</v>
          </cell>
          <cell r="H78">
            <v>59.786874147593863</v>
          </cell>
          <cell r="I78">
            <v>0.39158994235384575</v>
          </cell>
          <cell r="J78">
            <v>0.26158994235384581</v>
          </cell>
          <cell r="K78">
            <v>0.28158994235384582</v>
          </cell>
          <cell r="L78">
            <v>22.780866540520361</v>
          </cell>
          <cell r="M78">
            <v>23.619326150116084</v>
          </cell>
          <cell r="N78">
            <v>24.457785759711815</v>
          </cell>
          <cell r="O78">
            <v>2.5499999999999998</v>
          </cell>
          <cell r="P78">
            <v>2.6</v>
          </cell>
          <cell r="Q78">
            <v>2.65</v>
          </cell>
          <cell r="R78">
            <v>0.12794999999999995</v>
          </cell>
          <cell r="S78">
            <v>0.15794999999999995</v>
          </cell>
          <cell r="T78">
            <v>0.18794999999999995</v>
          </cell>
        </row>
        <row r="79">
          <cell r="B79">
            <v>38596</v>
          </cell>
          <cell r="C79">
            <v>21</v>
          </cell>
          <cell r="D79">
            <v>4</v>
          </cell>
          <cell r="E79">
            <v>25</v>
          </cell>
          <cell r="F79">
            <v>44.629749573715074</v>
          </cell>
          <cell r="G79">
            <v>44.854019672075445</v>
          </cell>
          <cell r="H79">
            <v>45.078289770435823</v>
          </cell>
          <cell r="I79">
            <v>0.32381432485776901</v>
          </cell>
          <cell r="J79">
            <v>0.19381432485776903</v>
          </cell>
          <cell r="K79">
            <v>0.21381432485776905</v>
          </cell>
          <cell r="L79">
            <v>15.467373620224006</v>
          </cell>
          <cell r="M79">
            <v>16.613180727578552</v>
          </cell>
          <cell r="N79">
            <v>17.758987834933105</v>
          </cell>
          <cell r="O79">
            <v>2.5499999999999998</v>
          </cell>
          <cell r="P79">
            <v>2.6</v>
          </cell>
          <cell r="Q79">
            <v>2.65</v>
          </cell>
          <cell r="R79">
            <v>0.12794999999999995</v>
          </cell>
          <cell r="S79">
            <v>0.15794999999999995</v>
          </cell>
          <cell r="T79">
            <v>0.18794999999999995</v>
          </cell>
        </row>
        <row r="80">
          <cell r="B80">
            <v>38626</v>
          </cell>
          <cell r="C80">
            <v>21</v>
          </cell>
          <cell r="D80">
            <v>5</v>
          </cell>
          <cell r="E80">
            <v>26</v>
          </cell>
          <cell r="F80">
            <v>34.658810400660677</v>
          </cell>
          <cell r="G80">
            <v>34.832975277045897</v>
          </cell>
          <cell r="H80">
            <v>35.007140153431131</v>
          </cell>
          <cell r="I80">
            <v>0.27027822317200756</v>
          </cell>
          <cell r="J80">
            <v>0.14027822317200758</v>
          </cell>
          <cell r="K80">
            <v>0.1602782231720076</v>
          </cell>
          <cell r="L80">
            <v>15.451835987348744</v>
          </cell>
          <cell r="M80">
            <v>16.336485459532604</v>
          </cell>
          <cell r="N80">
            <v>17.221134931716463</v>
          </cell>
          <cell r="O80">
            <v>2.5499999999999998</v>
          </cell>
          <cell r="P80">
            <v>2.6</v>
          </cell>
          <cell r="Q80">
            <v>2.65</v>
          </cell>
          <cell r="R80">
            <v>0.12794999999999995</v>
          </cell>
          <cell r="S80">
            <v>0.15794999999999995</v>
          </cell>
          <cell r="T80">
            <v>0.18794999999999995</v>
          </cell>
        </row>
        <row r="81">
          <cell r="B81">
            <v>38657</v>
          </cell>
          <cell r="C81">
            <v>21</v>
          </cell>
          <cell r="D81">
            <v>4</v>
          </cell>
          <cell r="E81">
            <v>25</v>
          </cell>
          <cell r="F81">
            <v>27.583362297510728</v>
          </cell>
          <cell r="G81">
            <v>27.72197215830224</v>
          </cell>
          <cell r="H81">
            <v>27.860582019093748</v>
          </cell>
          <cell r="I81">
            <v>0.27013223365977818</v>
          </cell>
          <cell r="J81">
            <v>0.1401322336597782</v>
          </cell>
          <cell r="K81">
            <v>0.16013223365977822</v>
          </cell>
          <cell r="L81">
            <v>16.003661053996417</v>
          </cell>
          <cell r="M81">
            <v>16.91004074644859</v>
          </cell>
          <cell r="N81">
            <v>17.816420438900764</v>
          </cell>
          <cell r="O81">
            <v>2.5499999999999998</v>
          </cell>
          <cell r="P81">
            <v>2.6</v>
          </cell>
          <cell r="Q81">
            <v>2.65</v>
          </cell>
          <cell r="R81">
            <v>0.12794999999999995</v>
          </cell>
          <cell r="S81">
            <v>0.15794999999999995</v>
          </cell>
          <cell r="T81">
            <v>0.18794999999999995</v>
          </cell>
        </row>
        <row r="82">
          <cell r="B82">
            <v>38687</v>
          </cell>
          <cell r="C82">
            <v>21</v>
          </cell>
          <cell r="D82">
            <v>5</v>
          </cell>
          <cell r="E82">
            <v>26</v>
          </cell>
          <cell r="F82">
            <v>27.53982107841442</v>
          </cell>
          <cell r="G82">
            <v>27.678212139109966</v>
          </cell>
          <cell r="H82">
            <v>27.816603199805517</v>
          </cell>
          <cell r="I82">
            <v>0.2700649255721207</v>
          </cell>
          <cell r="J82">
            <v>0.14006492557212072</v>
          </cell>
          <cell r="K82">
            <v>0.16006492557212074</v>
          </cell>
          <cell r="L82">
            <v>16.054628127416787</v>
          </cell>
          <cell r="M82">
            <v>16.907944684956146</v>
          </cell>
          <cell r="N82">
            <v>17.7612612424955</v>
          </cell>
          <cell r="O82">
            <v>2.5499999999999998</v>
          </cell>
          <cell r="P82">
            <v>2.6</v>
          </cell>
          <cell r="Q82">
            <v>2.65</v>
          </cell>
          <cell r="R82">
            <v>0.12794999999999995</v>
          </cell>
          <cell r="S82">
            <v>0.15794999999999995</v>
          </cell>
          <cell r="T82">
            <v>0.18794999999999995</v>
          </cell>
        </row>
        <row r="83">
          <cell r="B83">
            <v>38718</v>
          </cell>
          <cell r="C83">
            <v>21</v>
          </cell>
          <cell r="D83">
            <v>4</v>
          </cell>
          <cell r="E83">
            <v>25</v>
          </cell>
          <cell r="F83">
            <v>36.460328340770403</v>
          </cell>
          <cell r="G83">
            <v>36.643546071126025</v>
          </cell>
          <cell r="H83">
            <v>36.826763801481654</v>
          </cell>
          <cell r="I83">
            <v>0.33269611086522843</v>
          </cell>
          <cell r="J83">
            <v>0.20269611086522846</v>
          </cell>
          <cell r="K83">
            <v>0.22269611086522847</v>
          </cell>
          <cell r="L83">
            <v>14.993023282564071</v>
          </cell>
          <cell r="M83">
            <v>16.143715298401457</v>
          </cell>
          <cell r="N83">
            <v>17.294407314238843</v>
          </cell>
          <cell r="O83">
            <v>2.5499999999999998</v>
          </cell>
          <cell r="P83">
            <v>2.6</v>
          </cell>
          <cell r="Q83">
            <v>2.65</v>
          </cell>
          <cell r="R83">
            <v>0.12794999999999995</v>
          </cell>
          <cell r="S83">
            <v>0.15794999999999995</v>
          </cell>
          <cell r="T83">
            <v>0.18794999999999995</v>
          </cell>
        </row>
        <row r="84">
          <cell r="B84">
            <v>38749</v>
          </cell>
          <cell r="C84">
            <v>20</v>
          </cell>
          <cell r="D84">
            <v>4</v>
          </cell>
          <cell r="E84">
            <v>24</v>
          </cell>
          <cell r="F84">
            <v>34.250611471632787</v>
          </cell>
          <cell r="G84">
            <v>34.422725097118381</v>
          </cell>
          <cell r="H84">
            <v>34.594838722603967</v>
          </cell>
          <cell r="I84">
            <v>0.24653329490634293</v>
          </cell>
          <cell r="J84">
            <v>0.11653329490634293</v>
          </cell>
          <cell r="K84">
            <v>0.13653329490634294</v>
          </cell>
          <cell r="L84">
            <v>15.026253417215758</v>
          </cell>
          <cell r="M84">
            <v>16.134666958676512</v>
          </cell>
          <cell r="N84">
            <v>17.243080500137271</v>
          </cell>
          <cell r="O84">
            <v>2.5499999999999998</v>
          </cell>
          <cell r="P84">
            <v>2.6</v>
          </cell>
          <cell r="Q84">
            <v>2.65</v>
          </cell>
          <cell r="R84">
            <v>0.12794999999999995</v>
          </cell>
          <cell r="S84">
            <v>0.15794999999999995</v>
          </cell>
          <cell r="T84">
            <v>0.18794999999999995</v>
          </cell>
        </row>
        <row r="85">
          <cell r="B85">
            <v>38777</v>
          </cell>
          <cell r="C85">
            <v>23</v>
          </cell>
          <cell r="D85">
            <v>4</v>
          </cell>
          <cell r="E85">
            <v>27</v>
          </cell>
          <cell r="F85">
            <v>29.27874851607319</v>
          </cell>
          <cell r="G85">
            <v>29.425877905601197</v>
          </cell>
          <cell r="H85">
            <v>29.573007295129202</v>
          </cell>
          <cell r="I85">
            <v>0.24801454518132729</v>
          </cell>
          <cell r="J85">
            <v>0.11801454518132728</v>
          </cell>
          <cell r="K85">
            <v>0.1380145451813273</v>
          </cell>
          <cell r="L85">
            <v>14.316884464289634</v>
          </cell>
          <cell r="M85">
            <v>15.340610261912246</v>
          </cell>
          <cell r="N85">
            <v>16.36433605953486</v>
          </cell>
          <cell r="O85">
            <v>2.5499999999999998</v>
          </cell>
          <cell r="P85">
            <v>2.6</v>
          </cell>
          <cell r="Q85">
            <v>2.65</v>
          </cell>
          <cell r="R85">
            <v>0.12794999999999995</v>
          </cell>
          <cell r="S85">
            <v>0.15794999999999995</v>
          </cell>
          <cell r="T85">
            <v>0.18794999999999995</v>
          </cell>
        </row>
        <row r="86">
          <cell r="B86">
            <v>38808</v>
          </cell>
          <cell r="C86">
            <v>20</v>
          </cell>
          <cell r="D86">
            <v>5</v>
          </cell>
          <cell r="E86">
            <v>25</v>
          </cell>
          <cell r="F86">
            <v>21.461095177831954</v>
          </cell>
          <cell r="G86">
            <v>21.568939877218046</v>
          </cell>
          <cell r="H86">
            <v>21.676784576604131</v>
          </cell>
          <cell r="I86">
            <v>0.26002134652067821</v>
          </cell>
          <cell r="J86">
            <v>0.13002134652067823</v>
          </cell>
          <cell r="K86">
            <v>0.15002134652067825</v>
          </cell>
          <cell r="L86">
            <v>14.041631566002623</v>
          </cell>
          <cell r="M86">
            <v>15.024707468260001</v>
          </cell>
          <cell r="N86">
            <v>16.00778337051738</v>
          </cell>
          <cell r="O86">
            <v>2.5499999999999998</v>
          </cell>
          <cell r="P86">
            <v>2.6</v>
          </cell>
          <cell r="Q86">
            <v>2.65</v>
          </cell>
          <cell r="R86">
            <v>0.12794999999999995</v>
          </cell>
          <cell r="S86">
            <v>0.15794999999999995</v>
          </cell>
          <cell r="T86">
            <v>0.18794999999999995</v>
          </cell>
        </row>
        <row r="87">
          <cell r="B87">
            <v>38838</v>
          </cell>
          <cell r="C87">
            <v>22</v>
          </cell>
          <cell r="D87">
            <v>4</v>
          </cell>
          <cell r="E87">
            <v>26</v>
          </cell>
          <cell r="F87">
            <v>21.375915113063989</v>
          </cell>
          <cell r="G87">
            <v>21.483331771923609</v>
          </cell>
          <cell r="H87">
            <v>21.590748430783226</v>
          </cell>
          <cell r="I87">
            <v>0.26928384989454729</v>
          </cell>
          <cell r="J87">
            <v>0.13928384989454731</v>
          </cell>
          <cell r="K87">
            <v>0.15928384989454733</v>
          </cell>
          <cell r="L87">
            <v>14.268210941137689</v>
          </cell>
          <cell r="M87">
            <v>15.41410192021706</v>
          </cell>
          <cell r="N87">
            <v>16.559992899296436</v>
          </cell>
          <cell r="O87">
            <v>2.5499999999999998</v>
          </cell>
          <cell r="P87">
            <v>2.6</v>
          </cell>
          <cell r="Q87">
            <v>2.65</v>
          </cell>
          <cell r="R87">
            <v>0.12794999999999995</v>
          </cell>
          <cell r="S87">
            <v>0.15794999999999995</v>
          </cell>
          <cell r="T87">
            <v>0.18794999999999995</v>
          </cell>
        </row>
        <row r="88">
          <cell r="B88">
            <v>38869</v>
          </cell>
          <cell r="C88">
            <v>22</v>
          </cell>
          <cell r="D88">
            <v>4</v>
          </cell>
          <cell r="E88">
            <v>26</v>
          </cell>
          <cell r="F88">
            <v>50.899783936529886</v>
          </cell>
          <cell r="G88">
            <v>54.016097238766406</v>
          </cell>
          <cell r="H88">
            <v>57.132410541002933</v>
          </cell>
          <cell r="I88">
            <v>0.32026424668292308</v>
          </cell>
          <cell r="J88">
            <v>0.1902642466829231</v>
          </cell>
          <cell r="K88">
            <v>0.21026424668292312</v>
          </cell>
          <cell r="L88">
            <v>15.420780249637064</v>
          </cell>
          <cell r="M88">
            <v>16.884550447984974</v>
          </cell>
          <cell r="N88">
            <v>18.348320646332883</v>
          </cell>
          <cell r="O88">
            <v>2.5499999999999998</v>
          </cell>
          <cell r="P88">
            <v>2.6</v>
          </cell>
          <cell r="Q88">
            <v>2.65</v>
          </cell>
          <cell r="R88">
            <v>0.12794999999999995</v>
          </cell>
          <cell r="S88">
            <v>0.15794999999999995</v>
          </cell>
          <cell r="T88">
            <v>0.18794999999999995</v>
          </cell>
        </row>
        <row r="89">
          <cell r="B89">
            <v>38899</v>
          </cell>
          <cell r="C89">
            <v>20</v>
          </cell>
          <cell r="D89">
            <v>5</v>
          </cell>
          <cell r="E89">
            <v>25</v>
          </cell>
          <cell r="F89">
            <v>64.15307039431741</v>
          </cell>
          <cell r="G89">
            <v>64.475447632479813</v>
          </cell>
          <cell r="H89">
            <v>64.797824870642216</v>
          </cell>
          <cell r="I89">
            <v>0.36846017667006531</v>
          </cell>
          <cell r="J89">
            <v>0.23846017667006533</v>
          </cell>
          <cell r="K89">
            <v>0.25846017667006538</v>
          </cell>
          <cell r="L89">
            <v>22.872269941604912</v>
          </cell>
          <cell r="M89">
            <v>23.689142509043783</v>
          </cell>
          <cell r="N89">
            <v>24.506015076482655</v>
          </cell>
          <cell r="O89">
            <v>2.5499999999999998</v>
          </cell>
          <cell r="P89">
            <v>2.6</v>
          </cell>
          <cell r="Q89">
            <v>2.65</v>
          </cell>
          <cell r="R89">
            <v>0.12794999999999995</v>
          </cell>
          <cell r="S89">
            <v>0.15794999999999995</v>
          </cell>
          <cell r="T89">
            <v>0.18794999999999995</v>
          </cell>
        </row>
        <row r="90">
          <cell r="B90">
            <v>38930</v>
          </cell>
          <cell r="C90">
            <v>23</v>
          </cell>
          <cell r="D90">
            <v>4</v>
          </cell>
          <cell r="E90">
            <v>27</v>
          </cell>
          <cell r="F90">
            <v>60.079859575630586</v>
          </cell>
          <cell r="G90">
            <v>60.381768417719172</v>
          </cell>
          <cell r="H90">
            <v>60.683677259807766</v>
          </cell>
          <cell r="I90">
            <v>0.37711156498769116</v>
          </cell>
          <cell r="J90">
            <v>0.24711156498769118</v>
          </cell>
          <cell r="K90">
            <v>0.26711156498769117</v>
          </cell>
          <cell r="L90">
            <v>22.826066672545203</v>
          </cell>
          <cell r="M90">
            <v>23.66618989247743</v>
          </cell>
          <cell r="N90">
            <v>24.506313112409654</v>
          </cell>
          <cell r="O90">
            <v>2.5499999999999998</v>
          </cell>
          <cell r="P90">
            <v>2.6</v>
          </cell>
          <cell r="Q90">
            <v>2.65</v>
          </cell>
          <cell r="R90">
            <v>0.12794999999999995</v>
          </cell>
          <cell r="S90">
            <v>0.15794999999999995</v>
          </cell>
          <cell r="T90">
            <v>0.18794999999999995</v>
          </cell>
        </row>
        <row r="91">
          <cell r="B91">
            <v>38961</v>
          </cell>
          <cell r="C91">
            <v>20</v>
          </cell>
          <cell r="D91">
            <v>5</v>
          </cell>
          <cell r="E91">
            <v>25</v>
          </cell>
          <cell r="F91">
            <v>45.299195817320786</v>
          </cell>
          <cell r="G91">
            <v>45.526829967156573</v>
          </cell>
          <cell r="H91">
            <v>45.754464116992352</v>
          </cell>
          <cell r="I91">
            <v>0.31735353982953152</v>
          </cell>
          <cell r="J91">
            <v>0.18735353982953154</v>
          </cell>
          <cell r="K91">
            <v>0.20735353982953156</v>
          </cell>
          <cell r="L91">
            <v>15.551435433377399</v>
          </cell>
          <cell r="M91">
            <v>16.703469753271918</v>
          </cell>
          <cell r="N91">
            <v>17.855504073166436</v>
          </cell>
          <cell r="O91">
            <v>2.5499999999999998</v>
          </cell>
          <cell r="P91">
            <v>2.6</v>
          </cell>
          <cell r="Q91">
            <v>2.65</v>
          </cell>
          <cell r="R91">
            <v>0.12794999999999995</v>
          </cell>
          <cell r="S91">
            <v>0.15794999999999995</v>
          </cell>
          <cell r="T91">
            <v>0.18794999999999995</v>
          </cell>
        </row>
        <row r="92">
          <cell r="B92">
            <v>38991</v>
          </cell>
          <cell r="C92">
            <v>22</v>
          </cell>
          <cell r="D92">
            <v>4</v>
          </cell>
          <cell r="E92">
            <v>26</v>
          </cell>
          <cell r="F92">
            <v>35.178692556670583</v>
          </cell>
          <cell r="G92">
            <v>35.355469906201591</v>
          </cell>
          <cell r="H92">
            <v>35.532247255732599</v>
          </cell>
          <cell r="I92">
            <v>0.2689942471140695</v>
          </cell>
          <cell r="J92">
            <v>0.13899424711406952</v>
          </cell>
          <cell r="K92">
            <v>0.15899424711406954</v>
          </cell>
          <cell r="L92">
            <v>15.712260189382709</v>
          </cell>
          <cell r="M92">
            <v>16.611819484131466</v>
          </cell>
          <cell r="N92">
            <v>17.511378778880221</v>
          </cell>
          <cell r="O92">
            <v>2.5499999999999998</v>
          </cell>
          <cell r="P92">
            <v>2.6</v>
          </cell>
          <cell r="Q92">
            <v>2.65</v>
          </cell>
          <cell r="R92">
            <v>0.12794999999999995</v>
          </cell>
          <cell r="S92">
            <v>0.15794999999999995</v>
          </cell>
          <cell r="T92">
            <v>0.18794999999999995</v>
          </cell>
        </row>
        <row r="93">
          <cell r="B93">
            <v>39022</v>
          </cell>
          <cell r="C93">
            <v>21</v>
          </cell>
          <cell r="D93">
            <v>4</v>
          </cell>
          <cell r="E93">
            <v>25</v>
          </cell>
          <cell r="F93">
            <v>27.997112731973385</v>
          </cell>
          <cell r="G93">
            <v>28.137801740676764</v>
          </cell>
          <cell r="H93">
            <v>28.278490749380151</v>
          </cell>
          <cell r="I93">
            <v>0.2691751885814167</v>
          </cell>
          <cell r="J93">
            <v>0.13917518858141673</v>
          </cell>
          <cell r="K93">
            <v>0.15917518858141674</v>
          </cell>
          <cell r="L93">
            <v>16.309742003116565</v>
          </cell>
          <cell r="M93">
            <v>17.233456826298699</v>
          </cell>
          <cell r="N93">
            <v>18.157171649480834</v>
          </cell>
          <cell r="O93">
            <v>2.5499999999999998</v>
          </cell>
          <cell r="P93">
            <v>2.6</v>
          </cell>
          <cell r="Q93">
            <v>2.65</v>
          </cell>
          <cell r="R93">
            <v>0.12794999999999995</v>
          </cell>
          <cell r="S93">
            <v>0.15794999999999995</v>
          </cell>
          <cell r="T93">
            <v>0.18794999999999995</v>
          </cell>
        </row>
        <row r="94">
          <cell r="B94">
            <v>39052</v>
          </cell>
          <cell r="C94">
            <v>20</v>
          </cell>
          <cell r="D94">
            <v>5</v>
          </cell>
          <cell r="E94">
            <v>25</v>
          </cell>
          <cell r="F94">
            <v>27.952918394590633</v>
          </cell>
          <cell r="G94">
            <v>28.093385321196614</v>
          </cell>
          <cell r="H94">
            <v>28.233852247802599</v>
          </cell>
          <cell r="I94">
            <v>0.26897463867876648</v>
          </cell>
          <cell r="J94">
            <v>0.1389746386787665</v>
          </cell>
          <cell r="K94">
            <v>0.15897463867876652</v>
          </cell>
          <cell r="L94">
            <v>16.361683856629675</v>
          </cell>
          <cell r="M94">
            <v>17.231320676198472</v>
          </cell>
          <cell r="N94">
            <v>18.100957495767268</v>
          </cell>
          <cell r="O94">
            <v>2.5499999999999998</v>
          </cell>
          <cell r="P94">
            <v>2.6</v>
          </cell>
          <cell r="Q94">
            <v>2.65</v>
          </cell>
          <cell r="R94">
            <v>0.12794999999999995</v>
          </cell>
          <cell r="S94">
            <v>0.15794999999999995</v>
          </cell>
          <cell r="T94">
            <v>0.18794999999999995</v>
          </cell>
        </row>
        <row r="95">
          <cell r="B95">
            <v>39083</v>
          </cell>
          <cell r="C95">
            <v>22</v>
          </cell>
          <cell r="D95">
            <v>4</v>
          </cell>
          <cell r="E95">
            <v>26</v>
          </cell>
          <cell r="F95">
            <v>37.007233265881951</v>
          </cell>
          <cell r="G95">
            <v>37.193199262192913</v>
          </cell>
          <cell r="H95">
            <v>37.379165258503875</v>
          </cell>
          <cell r="I95">
            <v>0.33572954613568101</v>
          </cell>
          <cell r="J95">
            <v>0.20572954613568104</v>
          </cell>
          <cell r="K95">
            <v>0.22572954613568105</v>
          </cell>
          <cell r="L95">
            <v>15.204192624572016</v>
          </cell>
          <cell r="M95">
            <v>16.371091570209927</v>
          </cell>
          <cell r="N95">
            <v>17.537990515847842</v>
          </cell>
          <cell r="O95">
            <v>2.5499999999999998</v>
          </cell>
          <cell r="P95">
            <v>2.6</v>
          </cell>
          <cell r="Q95">
            <v>2.65</v>
          </cell>
          <cell r="R95">
            <v>0.12794999999999995</v>
          </cell>
          <cell r="S95">
            <v>0.15794999999999995</v>
          </cell>
          <cell r="T95">
            <v>0.18794999999999995</v>
          </cell>
        </row>
        <row r="96">
          <cell r="B96">
            <v>39114</v>
          </cell>
          <cell r="C96">
            <v>20</v>
          </cell>
          <cell r="D96">
            <v>4</v>
          </cell>
          <cell r="E96">
            <v>24</v>
          </cell>
          <cell r="F96">
            <v>34.764370643707274</v>
          </cell>
          <cell r="G96">
            <v>34.939065973575154</v>
          </cell>
          <cell r="H96">
            <v>35.113761303443027</v>
          </cell>
          <cell r="I96">
            <v>0.24576900570382312</v>
          </cell>
          <cell r="J96">
            <v>0.11576900570382312</v>
          </cell>
          <cell r="K96">
            <v>0.13576900570382314</v>
          </cell>
          <cell r="L96">
            <v>15.237890789289219</v>
          </cell>
          <cell r="M96">
            <v>16.36191578908041</v>
          </cell>
          <cell r="N96">
            <v>17.485940788871595</v>
          </cell>
          <cell r="O96">
            <v>2.5499999999999998</v>
          </cell>
          <cell r="P96">
            <v>2.6</v>
          </cell>
          <cell r="Q96">
            <v>2.65</v>
          </cell>
          <cell r="R96">
            <v>0.12794999999999995</v>
          </cell>
          <cell r="S96">
            <v>0.15794999999999995</v>
          </cell>
          <cell r="T96">
            <v>0.18794999999999995</v>
          </cell>
        </row>
        <row r="97">
          <cell r="B97">
            <v>39142</v>
          </cell>
          <cell r="C97">
            <v>22</v>
          </cell>
          <cell r="D97">
            <v>5</v>
          </cell>
          <cell r="E97">
            <v>27</v>
          </cell>
          <cell r="F97">
            <v>29.717929743814288</v>
          </cell>
          <cell r="G97">
            <v>29.86726607418521</v>
          </cell>
          <cell r="H97">
            <v>30.016602404556135</v>
          </cell>
          <cell r="I97">
            <v>0.24782842610119868</v>
          </cell>
          <cell r="J97">
            <v>0.11782842610119867</v>
          </cell>
          <cell r="K97">
            <v>0.13782842610119869</v>
          </cell>
          <cell r="L97">
            <v>14.529933340246323</v>
          </cell>
          <cell r="M97">
            <v>15.568893152714512</v>
          </cell>
          <cell r="N97">
            <v>16.607852965182701</v>
          </cell>
          <cell r="O97">
            <v>2.5499999999999998</v>
          </cell>
          <cell r="P97">
            <v>2.6</v>
          </cell>
          <cell r="Q97">
            <v>2.65</v>
          </cell>
          <cell r="R97">
            <v>0.12794999999999995</v>
          </cell>
          <cell r="S97">
            <v>0.15794999999999995</v>
          </cell>
          <cell r="T97">
            <v>0.18794999999999995</v>
          </cell>
        </row>
        <row r="98">
          <cell r="B98">
            <v>39173</v>
          </cell>
          <cell r="C98">
            <v>21</v>
          </cell>
          <cell r="D98">
            <v>4</v>
          </cell>
          <cell r="E98">
            <v>25</v>
          </cell>
          <cell r="F98">
            <v>21.783011605499432</v>
          </cell>
          <cell r="G98">
            <v>21.892473975376312</v>
          </cell>
          <cell r="H98">
            <v>22.001936345253192</v>
          </cell>
          <cell r="I98">
            <v>0.25862805349853923</v>
          </cell>
          <cell r="J98">
            <v>0.12862805349853926</v>
          </cell>
          <cell r="K98">
            <v>0.14862805349853928</v>
          </cell>
          <cell r="L98">
            <v>14.2531019209123</v>
          </cell>
          <cell r="M98">
            <v>15.250983183143433</v>
          </cell>
          <cell r="N98">
            <v>16.248864445374569</v>
          </cell>
          <cell r="O98">
            <v>2.5499999999999998</v>
          </cell>
          <cell r="P98">
            <v>2.6</v>
          </cell>
          <cell r="Q98">
            <v>2.65</v>
          </cell>
          <cell r="R98">
            <v>0.12794999999999995</v>
          </cell>
          <cell r="S98">
            <v>0.15794999999999995</v>
          </cell>
          <cell r="T98">
            <v>0.18794999999999995</v>
          </cell>
        </row>
        <row r="99">
          <cell r="B99">
            <v>39203</v>
          </cell>
          <cell r="C99">
            <v>22</v>
          </cell>
          <cell r="D99">
            <v>4</v>
          </cell>
          <cell r="E99">
            <v>26</v>
          </cell>
          <cell r="F99">
            <v>21.696553839759947</v>
          </cell>
          <cell r="G99">
            <v>21.805581748502455</v>
          </cell>
          <cell r="H99">
            <v>21.914609657244966</v>
          </cell>
          <cell r="I99">
            <v>0.26715722907877232</v>
          </cell>
          <cell r="J99">
            <v>0.13715722907877234</v>
          </cell>
          <cell r="K99">
            <v>0.15715722907877236</v>
          </cell>
          <cell r="L99">
            <v>14.519264506084392</v>
          </cell>
          <cell r="M99">
            <v>15.685317789780999</v>
          </cell>
          <cell r="N99">
            <v>16.851371073477605</v>
          </cell>
          <cell r="O99">
            <v>2.5499999999999998</v>
          </cell>
          <cell r="P99">
            <v>2.6</v>
          </cell>
          <cell r="Q99">
            <v>2.65</v>
          </cell>
          <cell r="R99">
            <v>0.12794999999999995</v>
          </cell>
          <cell r="S99">
            <v>0.15794999999999995</v>
          </cell>
          <cell r="T99">
            <v>0.18794999999999995</v>
          </cell>
        </row>
        <row r="100">
          <cell r="B100">
            <v>39234</v>
          </cell>
          <cell r="C100">
            <v>21</v>
          </cell>
          <cell r="D100">
            <v>5</v>
          </cell>
          <cell r="E100">
            <v>26</v>
          </cell>
          <cell r="F100">
            <v>51.663280695577832</v>
          </cell>
          <cell r="G100">
            <v>54.8263386973479</v>
          </cell>
          <cell r="H100">
            <v>57.989396699117975</v>
          </cell>
          <cell r="I100">
            <v>0.31502265266070378</v>
          </cell>
          <cell r="J100">
            <v>0.18502265266070381</v>
          </cell>
          <cell r="K100">
            <v>0.20502265266070382</v>
          </cell>
          <cell r="L100">
            <v>15.704101671546406</v>
          </cell>
          <cell r="M100">
            <v>17.194765285611993</v>
          </cell>
          <cell r="N100">
            <v>18.685428899677579</v>
          </cell>
          <cell r="O100">
            <v>2.5499999999999998</v>
          </cell>
          <cell r="P100">
            <v>2.6</v>
          </cell>
          <cell r="Q100">
            <v>2.65</v>
          </cell>
          <cell r="R100">
            <v>0.12794999999999995</v>
          </cell>
          <cell r="S100">
            <v>0.15794999999999995</v>
          </cell>
          <cell r="T100">
            <v>0.18794999999999995</v>
          </cell>
        </row>
        <row r="101">
          <cell r="B101">
            <v>39264</v>
          </cell>
          <cell r="C101">
            <v>21</v>
          </cell>
          <cell r="D101">
            <v>4</v>
          </cell>
          <cell r="E101">
            <v>25</v>
          </cell>
          <cell r="F101">
            <v>65.115366450232173</v>
          </cell>
          <cell r="G101">
            <v>65.442579346967008</v>
          </cell>
          <cell r="H101">
            <v>65.769792243701829</v>
          </cell>
          <cell r="I101">
            <v>0.36016068253329109</v>
          </cell>
          <cell r="J101">
            <v>0.23016068253329111</v>
          </cell>
          <cell r="K101">
            <v>0.25016068253329116</v>
          </cell>
          <cell r="L101">
            <v>22.826978317958172</v>
          </cell>
          <cell r="M101">
            <v>23.642233315956567</v>
          </cell>
          <cell r="N101">
            <v>24.457488313954968</v>
          </cell>
          <cell r="O101">
            <v>2.5499999999999998</v>
          </cell>
          <cell r="P101">
            <v>2.6</v>
          </cell>
          <cell r="Q101">
            <v>2.65</v>
          </cell>
          <cell r="R101">
            <v>0.12794999999999995</v>
          </cell>
          <cell r="S101">
            <v>0.15794999999999995</v>
          </cell>
          <cell r="T101">
            <v>0.18794999999999995</v>
          </cell>
        </row>
        <row r="102">
          <cell r="B102">
            <v>39295</v>
          </cell>
          <cell r="C102">
            <v>23</v>
          </cell>
          <cell r="D102">
            <v>4</v>
          </cell>
          <cell r="E102">
            <v>27</v>
          </cell>
          <cell r="F102">
            <v>60.981057469265039</v>
          </cell>
          <cell r="G102">
            <v>61.28749494398496</v>
          </cell>
          <cell r="H102">
            <v>61.593932418704888</v>
          </cell>
          <cell r="I102">
            <v>0.36983752740741505</v>
          </cell>
          <cell r="J102">
            <v>0.23983752740741507</v>
          </cell>
          <cell r="K102">
            <v>0.25983752740741506</v>
          </cell>
          <cell r="L102">
            <v>22.780866540520361</v>
          </cell>
          <cell r="M102">
            <v>23.619326150116084</v>
          </cell>
          <cell r="N102">
            <v>24.457785759711815</v>
          </cell>
          <cell r="O102">
            <v>2.5499999999999998</v>
          </cell>
          <cell r="P102">
            <v>2.6</v>
          </cell>
          <cell r="Q102">
            <v>2.65</v>
          </cell>
          <cell r="R102">
            <v>0.12794999999999995</v>
          </cell>
          <cell r="S102">
            <v>0.15794999999999995</v>
          </cell>
          <cell r="T102">
            <v>0.18794999999999995</v>
          </cell>
        </row>
        <row r="103">
          <cell r="B103">
            <v>39326</v>
          </cell>
          <cell r="C103">
            <v>19</v>
          </cell>
          <cell r="D103">
            <v>5</v>
          </cell>
          <cell r="E103">
            <v>24</v>
          </cell>
          <cell r="F103">
            <v>45.978683754580594</v>
          </cell>
          <cell r="G103">
            <v>46.209732416663918</v>
          </cell>
          <cell r="H103">
            <v>46.440781078747236</v>
          </cell>
          <cell r="I103">
            <v>0.31511655199984301</v>
          </cell>
          <cell r="J103">
            <v>0.18511655199984303</v>
          </cell>
          <cell r="K103">
            <v>0.20511655199984305</v>
          </cell>
          <cell r="L103">
            <v>15.887682685990963</v>
          </cell>
          <cell r="M103">
            <v>17.064625856045364</v>
          </cell>
          <cell r="N103">
            <v>18.241569026099764</v>
          </cell>
          <cell r="O103">
            <v>2.5499999999999998</v>
          </cell>
          <cell r="P103">
            <v>2.6</v>
          </cell>
          <cell r="Q103">
            <v>2.65</v>
          </cell>
          <cell r="R103">
            <v>0.12794999999999995</v>
          </cell>
          <cell r="S103">
            <v>0.15794999999999995</v>
          </cell>
          <cell r="T103">
            <v>0.18794999999999995</v>
          </cell>
        </row>
        <row r="104">
          <cell r="B104">
            <v>39356</v>
          </cell>
          <cell r="C104">
            <v>23</v>
          </cell>
          <cell r="D104">
            <v>4</v>
          </cell>
          <cell r="E104">
            <v>27</v>
          </cell>
          <cell r="F104">
            <v>35.70637294502064</v>
          </cell>
          <cell r="G104">
            <v>35.885801954794616</v>
          </cell>
          <cell r="H104">
            <v>36.065230964568578</v>
          </cell>
          <cell r="I104">
            <v>0.26884235219021585</v>
          </cell>
          <cell r="J104">
            <v>0.13884235219021587</v>
          </cell>
          <cell r="K104">
            <v>0.15884235219021589</v>
          </cell>
          <cell r="L104">
            <v>15.972684391416674</v>
          </cell>
          <cell r="M104">
            <v>16.887153508730329</v>
          </cell>
          <cell r="N104">
            <v>17.801622626043983</v>
          </cell>
          <cell r="O104">
            <v>2.5499999999999998</v>
          </cell>
          <cell r="P104">
            <v>2.6</v>
          </cell>
          <cell r="Q104">
            <v>2.65</v>
          </cell>
          <cell r="R104">
            <v>0.12794999999999995</v>
          </cell>
          <cell r="S104">
            <v>0.15794999999999995</v>
          </cell>
          <cell r="T104">
            <v>0.18794999999999995</v>
          </cell>
        </row>
        <row r="105">
          <cell r="B105">
            <v>39387</v>
          </cell>
          <cell r="C105">
            <v>21</v>
          </cell>
          <cell r="D105">
            <v>4</v>
          </cell>
          <cell r="E105">
            <v>25</v>
          </cell>
          <cell r="F105">
            <v>28.417069422952981</v>
          </cell>
          <cell r="G105">
            <v>28.559868766786916</v>
          </cell>
          <cell r="H105">
            <v>28.702668110620849</v>
          </cell>
          <cell r="I105">
            <v>0.26886219393596827</v>
          </cell>
          <cell r="J105">
            <v>0.1388621939359683</v>
          </cell>
          <cell r="K105">
            <v>0.15886219393596832</v>
          </cell>
          <cell r="L105">
            <v>16.572097102362406</v>
          </cell>
          <cell r="M105">
            <v>17.510670609027365</v>
          </cell>
          <cell r="N105">
            <v>18.44924411569232</v>
          </cell>
          <cell r="O105">
            <v>2.5499999999999998</v>
          </cell>
          <cell r="P105">
            <v>2.6</v>
          </cell>
          <cell r="Q105">
            <v>2.65</v>
          </cell>
          <cell r="R105">
            <v>0.12794999999999995</v>
          </cell>
          <cell r="S105">
            <v>0.15794999999999995</v>
          </cell>
          <cell r="T105">
            <v>0.18794999999999995</v>
          </cell>
        </row>
        <row r="106">
          <cell r="B106">
            <v>39417</v>
          </cell>
          <cell r="C106">
            <v>20</v>
          </cell>
          <cell r="D106">
            <v>5</v>
          </cell>
          <cell r="E106">
            <v>25</v>
          </cell>
          <cell r="F106">
            <v>28.372212170509492</v>
          </cell>
          <cell r="G106">
            <v>28.514786101014561</v>
          </cell>
          <cell r="H106">
            <v>28.65736003151963</v>
          </cell>
          <cell r="I106">
            <v>0.26880795112158312</v>
          </cell>
          <cell r="J106">
            <v>0.13880795112158315</v>
          </cell>
          <cell r="K106">
            <v>0.15880795112158316</v>
          </cell>
          <cell r="L106">
            <v>16.624874481669295</v>
          </cell>
          <cell r="M106">
            <v>17.508500097263326</v>
          </cell>
          <cell r="N106">
            <v>18.392125712857361</v>
          </cell>
          <cell r="O106">
            <v>2.5499999999999998</v>
          </cell>
          <cell r="P106">
            <v>2.6</v>
          </cell>
          <cell r="Q106">
            <v>2.65</v>
          </cell>
          <cell r="R106">
            <v>0.12794999999999995</v>
          </cell>
          <cell r="S106">
            <v>0.15794999999999995</v>
          </cell>
          <cell r="T106">
            <v>0.18794999999999995</v>
          </cell>
        </row>
        <row r="107">
          <cell r="B107">
            <v>39448</v>
          </cell>
          <cell r="C107">
            <v>22</v>
          </cell>
          <cell r="D107">
            <v>4</v>
          </cell>
          <cell r="E107">
            <v>26</v>
          </cell>
          <cell r="F107">
            <v>37.562341764870176</v>
          </cell>
          <cell r="G107">
            <v>37.751097251125806</v>
          </cell>
          <cell r="H107">
            <v>37.939852737381429</v>
          </cell>
          <cell r="I107">
            <v>0.33984814404916974</v>
          </cell>
          <cell r="J107">
            <v>0.20984814404916977</v>
          </cell>
          <cell r="K107">
            <v>0.22984814404916978</v>
          </cell>
          <cell r="L107">
            <v>15.41536196657996</v>
          </cell>
          <cell r="M107">
            <v>16.598467842018401</v>
          </cell>
          <cell r="N107">
            <v>17.781573717456837</v>
          </cell>
          <cell r="O107">
            <v>2.6</v>
          </cell>
          <cell r="P107">
            <v>2.65</v>
          </cell>
          <cell r="Q107">
            <v>2.7</v>
          </cell>
          <cell r="R107">
            <v>0.12794999999999995</v>
          </cell>
          <cell r="S107">
            <v>0.15794999999999995</v>
          </cell>
          <cell r="T107">
            <v>0.18794999999999995</v>
          </cell>
        </row>
        <row r="108">
          <cell r="B108">
            <v>39479</v>
          </cell>
          <cell r="C108">
            <v>21</v>
          </cell>
          <cell r="D108">
            <v>4</v>
          </cell>
          <cell r="E108">
            <v>25</v>
          </cell>
          <cell r="F108">
            <v>35.285836203362884</v>
          </cell>
          <cell r="G108">
            <v>35.463151963178767</v>
          </cell>
          <cell r="H108">
            <v>35.640467722994664</v>
          </cell>
          <cell r="I108">
            <v>0.24546374348335517</v>
          </cell>
          <cell r="J108">
            <v>0.11546374348335517</v>
          </cell>
          <cell r="K108">
            <v>0.13546374348335519</v>
          </cell>
          <cell r="L108">
            <v>15.44952816136268</v>
          </cell>
          <cell r="M108">
            <v>16.589164619484301</v>
          </cell>
          <cell r="N108">
            <v>17.728801077605922</v>
          </cell>
          <cell r="O108">
            <v>2.6</v>
          </cell>
          <cell r="P108">
            <v>2.65</v>
          </cell>
          <cell r="Q108">
            <v>2.7</v>
          </cell>
          <cell r="R108">
            <v>0.12794999999999995</v>
          </cell>
          <cell r="S108">
            <v>0.15794999999999995</v>
          </cell>
          <cell r="T108">
            <v>0.18794999999999995</v>
          </cell>
        </row>
        <row r="109">
          <cell r="B109">
            <v>39508</v>
          </cell>
          <cell r="C109">
            <v>21</v>
          </cell>
          <cell r="D109">
            <v>5</v>
          </cell>
          <cell r="E109">
            <v>26</v>
          </cell>
          <cell r="F109">
            <v>30.1636986899715</v>
          </cell>
          <cell r="G109">
            <v>30.315275065297985</v>
          </cell>
          <cell r="H109">
            <v>30.466851440624477</v>
          </cell>
          <cell r="I109">
            <v>0.24831743031398743</v>
          </cell>
          <cell r="J109">
            <v>0.11831743031398742</v>
          </cell>
          <cell r="K109">
            <v>0.13831743031398744</v>
          </cell>
          <cell r="L109">
            <v>14.785591991394353</v>
          </cell>
          <cell r="M109">
            <v>15.842832621677232</v>
          </cell>
          <cell r="N109">
            <v>16.900073251960109</v>
          </cell>
          <cell r="O109">
            <v>2.6</v>
          </cell>
          <cell r="P109">
            <v>2.65</v>
          </cell>
          <cell r="Q109">
            <v>2.7</v>
          </cell>
          <cell r="R109">
            <v>0.12794999999999995</v>
          </cell>
          <cell r="S109">
            <v>0.15794999999999995</v>
          </cell>
          <cell r="T109">
            <v>0.18794999999999995</v>
          </cell>
        </row>
        <row r="110">
          <cell r="B110">
            <v>39539</v>
          </cell>
          <cell r="C110">
            <v>22</v>
          </cell>
          <cell r="D110">
            <v>4</v>
          </cell>
          <cell r="E110">
            <v>26</v>
          </cell>
          <cell r="F110">
            <v>22.109756779581925</v>
          </cell>
          <cell r="G110">
            <v>22.220861085006959</v>
          </cell>
          <cell r="H110">
            <v>22.331965390431993</v>
          </cell>
          <cell r="I110">
            <v>0.25868986965286483</v>
          </cell>
          <cell r="J110">
            <v>0.12868986965286486</v>
          </cell>
          <cell r="K110">
            <v>0.14868986965286488</v>
          </cell>
          <cell r="L110">
            <v>14.464572275821979</v>
          </cell>
          <cell r="M110">
            <v>15.477258898026868</v>
          </cell>
          <cell r="N110">
            <v>16.489945520231757</v>
          </cell>
          <cell r="O110">
            <v>2.6</v>
          </cell>
          <cell r="P110">
            <v>2.65</v>
          </cell>
          <cell r="Q110">
            <v>2.7</v>
          </cell>
          <cell r="R110">
            <v>0.12794999999999995</v>
          </cell>
          <cell r="S110">
            <v>0.15794999999999995</v>
          </cell>
          <cell r="T110">
            <v>0.18794999999999995</v>
          </cell>
        </row>
        <row r="111">
          <cell r="B111">
            <v>39569</v>
          </cell>
          <cell r="C111">
            <v>21</v>
          </cell>
          <cell r="D111">
            <v>5</v>
          </cell>
          <cell r="E111">
            <v>26</v>
          </cell>
          <cell r="F111">
            <v>22.022002147356346</v>
          </cell>
          <cell r="G111">
            <v>22.132665474729997</v>
          </cell>
          <cell r="H111">
            <v>22.243328802103644</v>
          </cell>
          <cell r="I111">
            <v>0.26660803245472636</v>
          </cell>
          <cell r="J111">
            <v>0.13660803245472639</v>
          </cell>
          <cell r="K111">
            <v>0.1566080324547264</v>
          </cell>
          <cell r="L111">
            <v>14.728475810206644</v>
          </cell>
          <cell r="M111">
            <v>15.911331014417613</v>
          </cell>
          <cell r="N111">
            <v>17.094186218628579</v>
          </cell>
          <cell r="O111">
            <v>2.6</v>
          </cell>
          <cell r="P111">
            <v>2.65</v>
          </cell>
          <cell r="Q111">
            <v>2.7</v>
          </cell>
          <cell r="R111">
            <v>0.12794999999999995</v>
          </cell>
          <cell r="S111">
            <v>0.15794999999999995</v>
          </cell>
          <cell r="T111">
            <v>0.18794999999999995</v>
          </cell>
        </row>
        <row r="112">
          <cell r="B112">
            <v>39600</v>
          </cell>
          <cell r="C112">
            <v>21</v>
          </cell>
          <cell r="D112">
            <v>4</v>
          </cell>
          <cell r="E112">
            <v>25</v>
          </cell>
          <cell r="F112">
            <v>52.438229906011493</v>
          </cell>
          <cell r="G112">
            <v>55.648733777808111</v>
          </cell>
          <cell r="H112">
            <v>58.859237649604736</v>
          </cell>
          <cell r="I112">
            <v>0.31571968336186157</v>
          </cell>
          <cell r="J112">
            <v>0.18571968336186159</v>
          </cell>
          <cell r="K112">
            <v>0.20571968336186161</v>
          </cell>
          <cell r="L112">
            <v>15.946948604611555</v>
          </cell>
          <cell r="M112">
            <v>17.460663717863721</v>
          </cell>
          <cell r="N112">
            <v>18.974378831115892</v>
          </cell>
          <cell r="O112">
            <v>2.6</v>
          </cell>
          <cell r="P112">
            <v>2.65</v>
          </cell>
          <cell r="Q112">
            <v>2.7</v>
          </cell>
          <cell r="R112">
            <v>0.12794999999999995</v>
          </cell>
          <cell r="S112">
            <v>0.15794999999999995</v>
          </cell>
          <cell r="T112">
            <v>0.18794999999999995</v>
          </cell>
        </row>
        <row r="113">
          <cell r="B113">
            <v>39630</v>
          </cell>
          <cell r="C113">
            <v>22</v>
          </cell>
          <cell r="D113">
            <v>4</v>
          </cell>
          <cell r="E113">
            <v>26</v>
          </cell>
          <cell r="F113">
            <v>66.092096946985649</v>
          </cell>
          <cell r="G113">
            <v>66.424218037171499</v>
          </cell>
          <cell r="H113">
            <v>66.756339127357364</v>
          </cell>
          <cell r="I113">
            <v>0.3557196047754741</v>
          </cell>
          <cell r="J113">
            <v>0.22571960477547412</v>
          </cell>
          <cell r="K113">
            <v>0.24571960477547414</v>
          </cell>
          <cell r="L113">
            <v>22.826978317958172</v>
          </cell>
          <cell r="M113">
            <v>23.642233315956567</v>
          </cell>
          <cell r="N113">
            <v>24.457488313954968</v>
          </cell>
          <cell r="O113">
            <v>2.6</v>
          </cell>
          <cell r="P113">
            <v>2.65</v>
          </cell>
          <cell r="Q113">
            <v>2.7</v>
          </cell>
          <cell r="R113">
            <v>0.12794999999999995</v>
          </cell>
          <cell r="S113">
            <v>0.15794999999999995</v>
          </cell>
          <cell r="T113">
            <v>0.18794999999999995</v>
          </cell>
        </row>
        <row r="114">
          <cell r="B114">
            <v>39661</v>
          </cell>
          <cell r="C114">
            <v>21</v>
          </cell>
          <cell r="D114">
            <v>5</v>
          </cell>
          <cell r="E114">
            <v>26</v>
          </cell>
          <cell r="F114">
            <v>61.895773331304007</v>
          </cell>
          <cell r="G114">
            <v>62.206807368144723</v>
          </cell>
          <cell r="H114">
            <v>62.517841404985447</v>
          </cell>
          <cell r="I114">
            <v>0.36610645103074335</v>
          </cell>
          <cell r="J114">
            <v>0.23610645103074338</v>
          </cell>
          <cell r="K114">
            <v>0.25610645103074337</v>
          </cell>
          <cell r="L114">
            <v>22.780866540520361</v>
          </cell>
          <cell r="M114">
            <v>23.619326150116084</v>
          </cell>
          <cell r="N114">
            <v>24.457785759711815</v>
          </cell>
          <cell r="O114">
            <v>2.6</v>
          </cell>
          <cell r="P114">
            <v>2.65</v>
          </cell>
          <cell r="Q114">
            <v>2.7</v>
          </cell>
          <cell r="R114">
            <v>0.12794999999999995</v>
          </cell>
          <cell r="S114">
            <v>0.15794999999999995</v>
          </cell>
          <cell r="T114">
            <v>0.18794999999999995</v>
          </cell>
        </row>
        <row r="115">
          <cell r="B115">
            <v>39692</v>
          </cell>
          <cell r="C115">
            <v>21</v>
          </cell>
          <cell r="D115">
            <v>4</v>
          </cell>
          <cell r="E115">
            <v>25</v>
          </cell>
          <cell r="F115">
            <v>46.668364010899303</v>
          </cell>
          <cell r="G115">
            <v>46.902878402913871</v>
          </cell>
          <cell r="H115">
            <v>47.137392794928438</v>
          </cell>
          <cell r="I115">
            <v>0.31738527522238646</v>
          </cell>
          <cell r="J115">
            <v>0.18738527522238649</v>
          </cell>
          <cell r="K115">
            <v>0.20738527522238651</v>
          </cell>
          <cell r="L115">
            <v>16.097837218874442</v>
          </cell>
          <cell r="M115">
            <v>17.290348420278772</v>
          </cell>
          <cell r="N115">
            <v>18.482859621683097</v>
          </cell>
          <cell r="O115">
            <v>2.6</v>
          </cell>
          <cell r="P115">
            <v>2.65</v>
          </cell>
          <cell r="Q115">
            <v>2.7</v>
          </cell>
          <cell r="R115">
            <v>0.12794999999999995</v>
          </cell>
          <cell r="S115">
            <v>0.15794999999999995</v>
          </cell>
          <cell r="T115">
            <v>0.18794999999999995</v>
          </cell>
        </row>
        <row r="116">
          <cell r="B116">
            <v>39722</v>
          </cell>
          <cell r="C116">
            <v>23</v>
          </cell>
          <cell r="D116">
            <v>4</v>
          </cell>
          <cell r="E116">
            <v>27</v>
          </cell>
          <cell r="F116">
            <v>36.241968539195945</v>
          </cell>
          <cell r="G116">
            <v>36.42408898411653</v>
          </cell>
          <cell r="H116">
            <v>36.606209429037108</v>
          </cell>
          <cell r="I116">
            <v>0.26979307707767963</v>
          </cell>
          <cell r="J116">
            <v>0.13979307707767966</v>
          </cell>
          <cell r="K116">
            <v>0.15979307707767967</v>
          </cell>
          <cell r="L116">
            <v>16.233108593450641</v>
          </cell>
          <cell r="M116">
            <v>17.162487533329188</v>
          </cell>
          <cell r="N116">
            <v>18.091866473207741</v>
          </cell>
          <cell r="O116">
            <v>2.6</v>
          </cell>
          <cell r="P116">
            <v>2.65</v>
          </cell>
          <cell r="Q116">
            <v>2.7</v>
          </cell>
          <cell r="R116">
            <v>0.12794999999999995</v>
          </cell>
          <cell r="S116">
            <v>0.15794999999999995</v>
          </cell>
          <cell r="T116">
            <v>0.18794999999999995</v>
          </cell>
        </row>
        <row r="117">
          <cell r="B117">
            <v>39753</v>
          </cell>
          <cell r="C117">
            <v>19</v>
          </cell>
          <cell r="D117">
            <v>5</v>
          </cell>
          <cell r="E117">
            <v>24</v>
          </cell>
          <cell r="F117">
            <v>28.843325464297273</v>
          </cell>
          <cell r="G117">
            <v>28.988266798288716</v>
          </cell>
          <cell r="H117">
            <v>29.133208132280156</v>
          </cell>
          <cell r="I117">
            <v>0.26942899916982205</v>
          </cell>
          <cell r="J117">
            <v>0.13942899916982207</v>
          </cell>
          <cell r="K117">
            <v>0.15942899916982209</v>
          </cell>
          <cell r="L117">
            <v>16.834452201608247</v>
          </cell>
          <cell r="M117">
            <v>17.78788439175603</v>
          </cell>
          <cell r="N117">
            <v>18.74131658190381</v>
          </cell>
          <cell r="O117">
            <v>2.6</v>
          </cell>
          <cell r="P117">
            <v>2.65</v>
          </cell>
          <cell r="Q117">
            <v>2.7</v>
          </cell>
          <cell r="R117">
            <v>0.12794999999999995</v>
          </cell>
          <cell r="S117">
            <v>0.15794999999999995</v>
          </cell>
          <cell r="T117">
            <v>0.18794999999999995</v>
          </cell>
        </row>
        <row r="118">
          <cell r="B118">
            <v>39783</v>
          </cell>
          <cell r="C118">
            <v>22</v>
          </cell>
          <cell r="D118">
            <v>4</v>
          </cell>
          <cell r="E118">
            <v>26</v>
          </cell>
          <cell r="F118">
            <v>28.79779535306713</v>
          </cell>
          <cell r="G118">
            <v>28.942507892529775</v>
          </cell>
          <cell r="H118">
            <v>29.087220431992424</v>
          </cell>
          <cell r="I118">
            <v>0.26968576896449359</v>
          </cell>
          <cell r="J118">
            <v>0.13968576896449361</v>
          </cell>
          <cell r="K118">
            <v>0.15968576896449363</v>
          </cell>
          <cell r="L118">
            <v>16.888065106708915</v>
          </cell>
          <cell r="M118">
            <v>17.78567951832818</v>
          </cell>
          <cell r="N118">
            <v>18.68329392994745</v>
          </cell>
          <cell r="O118">
            <v>2.6</v>
          </cell>
          <cell r="P118">
            <v>2.65</v>
          </cell>
          <cell r="Q118">
            <v>2.7</v>
          </cell>
          <cell r="R118">
            <v>0.12794999999999995</v>
          </cell>
          <cell r="S118">
            <v>0.15794999999999995</v>
          </cell>
          <cell r="T118">
            <v>0.18794999999999995</v>
          </cell>
        </row>
        <row r="119">
          <cell r="B119">
            <v>39814</v>
          </cell>
          <cell r="C119">
            <v>21</v>
          </cell>
          <cell r="D119">
            <v>5</v>
          </cell>
          <cell r="E119">
            <v>26</v>
          </cell>
          <cell r="F119">
            <v>38.125776891343229</v>
          </cell>
          <cell r="G119">
            <v>38.317363709892689</v>
          </cell>
          <cell r="H119">
            <v>38.508950528442149</v>
          </cell>
          <cell r="I119">
            <v>0.34446445817033644</v>
          </cell>
          <cell r="J119">
            <v>0.21446445817033646</v>
          </cell>
          <cell r="K119">
            <v>0.23446445817033648</v>
          </cell>
          <cell r="L119">
            <v>15.626531308587905</v>
          </cell>
          <cell r="M119">
            <v>16.825844113826872</v>
          </cell>
          <cell r="N119">
            <v>18.025156919065836</v>
          </cell>
          <cell r="O119">
            <v>2.66</v>
          </cell>
          <cell r="P119">
            <v>2.71</v>
          </cell>
          <cell r="Q119">
            <v>2.76</v>
          </cell>
          <cell r="R119">
            <v>0.12794999999999995</v>
          </cell>
          <cell r="S119">
            <v>0.15794999999999995</v>
          </cell>
          <cell r="T119">
            <v>0.18794999999999995</v>
          </cell>
        </row>
        <row r="120">
          <cell r="B120">
            <v>39845</v>
          </cell>
          <cell r="C120">
            <v>20</v>
          </cell>
          <cell r="D120">
            <v>4</v>
          </cell>
          <cell r="E120">
            <v>24</v>
          </cell>
          <cell r="F120">
            <v>35.81512374641332</v>
          </cell>
          <cell r="G120">
            <v>35.995099242626452</v>
          </cell>
          <cell r="H120">
            <v>36.175074738839584</v>
          </cell>
          <cell r="I120">
            <v>0.24627247794984655</v>
          </cell>
          <cell r="J120">
            <v>0.11627247794984655</v>
          </cell>
          <cell r="K120">
            <v>0.13627247794984657</v>
          </cell>
          <cell r="L120">
            <v>15.661165533436142</v>
          </cell>
          <cell r="M120">
            <v>16.816413449888199</v>
          </cell>
          <cell r="N120">
            <v>17.971661366340253</v>
          </cell>
          <cell r="O120">
            <v>2.66</v>
          </cell>
          <cell r="P120">
            <v>2.71</v>
          </cell>
          <cell r="Q120">
            <v>2.76</v>
          </cell>
          <cell r="R120">
            <v>0.12794999999999995</v>
          </cell>
          <cell r="S120">
            <v>0.15794999999999995</v>
          </cell>
          <cell r="T120">
            <v>0.18794999999999995</v>
          </cell>
        </row>
        <row r="121">
          <cell r="B121">
            <v>39873</v>
          </cell>
          <cell r="C121">
            <v>22</v>
          </cell>
          <cell r="D121">
            <v>4</v>
          </cell>
          <cell r="E121">
            <v>26</v>
          </cell>
          <cell r="F121">
            <v>30.616154170321067</v>
          </cell>
          <cell r="G121">
            <v>30.770004191277454</v>
          </cell>
          <cell r="H121">
            <v>30.923854212233842</v>
          </cell>
          <cell r="I121">
            <v>0.24916655874003726</v>
          </cell>
          <cell r="J121">
            <v>0.11916655874003726</v>
          </cell>
          <cell r="K121">
            <v>0.13916655874003728</v>
          </cell>
          <cell r="L121">
            <v>14.998640867351044</v>
          </cell>
          <cell r="M121">
            <v>16.071115512479494</v>
          </cell>
          <cell r="N121">
            <v>17.143590157607949</v>
          </cell>
          <cell r="O121">
            <v>2.66</v>
          </cell>
          <cell r="P121">
            <v>2.71</v>
          </cell>
          <cell r="Q121">
            <v>2.76</v>
          </cell>
          <cell r="R121">
            <v>0.12794999999999995</v>
          </cell>
          <cell r="S121">
            <v>0.15794999999999995</v>
          </cell>
          <cell r="T121">
            <v>0.18794999999999995</v>
          </cell>
        </row>
        <row r="122">
          <cell r="B122">
            <v>39904</v>
          </cell>
          <cell r="C122">
            <v>22</v>
          </cell>
          <cell r="D122">
            <v>4</v>
          </cell>
          <cell r="E122">
            <v>26</v>
          </cell>
          <cell r="F122">
            <v>22.441403131275649</v>
          </cell>
          <cell r="G122">
            <v>22.554174001282057</v>
          </cell>
          <cell r="H122">
            <v>22.666944871288468</v>
          </cell>
          <cell r="I122">
            <v>0.25916833753902185</v>
          </cell>
          <cell r="J122">
            <v>0.12916833753902188</v>
          </cell>
          <cell r="K122">
            <v>0.14916833753902189</v>
          </cell>
          <cell r="L122">
            <v>14.676042630731656</v>
          </cell>
          <cell r="M122">
            <v>15.703534612910303</v>
          </cell>
          <cell r="N122">
            <v>16.731026595088949</v>
          </cell>
          <cell r="O122">
            <v>2.66</v>
          </cell>
          <cell r="P122">
            <v>2.71</v>
          </cell>
          <cell r="Q122">
            <v>2.76</v>
          </cell>
          <cell r="R122">
            <v>0.12794999999999995</v>
          </cell>
          <cell r="S122">
            <v>0.15794999999999995</v>
          </cell>
          <cell r="T122">
            <v>0.18794999999999995</v>
          </cell>
        </row>
        <row r="123">
          <cell r="B123">
            <v>39934</v>
          </cell>
          <cell r="C123">
            <v>20</v>
          </cell>
          <cell r="D123">
            <v>5</v>
          </cell>
          <cell r="E123">
            <v>25</v>
          </cell>
          <cell r="F123">
            <v>22.352332179566691</v>
          </cell>
          <cell r="G123">
            <v>22.464655456850945</v>
          </cell>
          <cell r="H123">
            <v>22.576978734135199</v>
          </cell>
          <cell r="I123">
            <v>0.26791428582925431</v>
          </cell>
          <cell r="J123">
            <v>0.13791428582925433</v>
          </cell>
          <cell r="K123">
            <v>0.15791428582925435</v>
          </cell>
          <cell r="L123">
            <v>14.979529375153346</v>
          </cell>
          <cell r="M123">
            <v>16.182546883981544</v>
          </cell>
          <cell r="N123">
            <v>17.385564392809744</v>
          </cell>
          <cell r="O123">
            <v>2.66</v>
          </cell>
          <cell r="P123">
            <v>2.71</v>
          </cell>
          <cell r="Q123">
            <v>2.76</v>
          </cell>
          <cell r="R123">
            <v>0.12794999999999995</v>
          </cell>
          <cell r="S123">
            <v>0.15794999999999995</v>
          </cell>
          <cell r="T123">
            <v>0.18794999999999995</v>
          </cell>
        </row>
        <row r="124">
          <cell r="B124">
            <v>39965</v>
          </cell>
          <cell r="C124">
            <v>22</v>
          </cell>
          <cell r="D124">
            <v>4</v>
          </cell>
          <cell r="E124">
            <v>26</v>
          </cell>
          <cell r="F124">
            <v>53.224803354601661</v>
          </cell>
          <cell r="G124">
            <v>56.483464784475238</v>
          </cell>
          <cell r="H124">
            <v>59.742126214348801</v>
          </cell>
          <cell r="I124">
            <v>0.31938797337262542</v>
          </cell>
          <cell r="J124">
            <v>0.18938797337262545</v>
          </cell>
          <cell r="K124">
            <v>0.20938797337262546</v>
          </cell>
          <cell r="L124">
            <v>16.108846559988322</v>
          </cell>
          <cell r="M124">
            <v>17.637929339364877</v>
          </cell>
          <cell r="N124">
            <v>19.167012118741432</v>
          </cell>
          <cell r="O124">
            <v>2.66</v>
          </cell>
          <cell r="P124">
            <v>2.71</v>
          </cell>
          <cell r="Q124">
            <v>2.76</v>
          </cell>
          <cell r="R124">
            <v>0.12794999999999995</v>
          </cell>
          <cell r="S124">
            <v>0.15794999999999995</v>
          </cell>
          <cell r="T124">
            <v>0.18794999999999995</v>
          </cell>
        </row>
        <row r="125">
          <cell r="B125">
            <v>39995</v>
          </cell>
          <cell r="C125">
            <v>23</v>
          </cell>
          <cell r="D125">
            <v>3</v>
          </cell>
          <cell r="E125">
            <v>26</v>
          </cell>
          <cell r="F125">
            <v>67.083478401190433</v>
          </cell>
          <cell r="G125">
            <v>67.420581307729066</v>
          </cell>
          <cell r="H125">
            <v>67.757684214267712</v>
          </cell>
          <cell r="I125">
            <v>0.35488373444685201</v>
          </cell>
          <cell r="J125">
            <v>0.22488373444685203</v>
          </cell>
          <cell r="K125">
            <v>0.24488373444685205</v>
          </cell>
          <cell r="L125">
            <v>22.781686694311428</v>
          </cell>
          <cell r="M125">
            <v>23.595324122869354</v>
          </cell>
          <cell r="N125">
            <v>24.408961551427279</v>
          </cell>
          <cell r="O125">
            <v>2.66</v>
          </cell>
          <cell r="P125">
            <v>2.71</v>
          </cell>
          <cell r="Q125">
            <v>2.76</v>
          </cell>
          <cell r="R125">
            <v>0.12794999999999995</v>
          </cell>
          <cell r="S125">
            <v>0.15794999999999995</v>
          </cell>
          <cell r="T125">
            <v>0.18794999999999995</v>
          </cell>
        </row>
        <row r="126">
          <cell r="B126">
            <v>40026</v>
          </cell>
          <cell r="C126">
            <v>21</v>
          </cell>
          <cell r="D126">
            <v>5</v>
          </cell>
          <cell r="E126">
            <v>26</v>
          </cell>
          <cell r="F126">
            <v>62.824209931273572</v>
          </cell>
          <cell r="G126">
            <v>63.139909478666901</v>
          </cell>
          <cell r="H126">
            <v>63.45560902606023</v>
          </cell>
          <cell r="I126">
            <v>0.36600350167450041</v>
          </cell>
          <cell r="J126">
            <v>0.23600350167450043</v>
          </cell>
          <cell r="K126">
            <v>0.25600350167450048</v>
          </cell>
          <cell r="L126">
            <v>22.735666408495515</v>
          </cell>
          <cell r="M126">
            <v>23.572462407754745</v>
          </cell>
          <cell r="N126">
            <v>24.409258407013976</v>
          </cell>
          <cell r="O126">
            <v>2.66</v>
          </cell>
          <cell r="P126">
            <v>2.71</v>
          </cell>
          <cell r="Q126">
            <v>2.76</v>
          </cell>
          <cell r="R126">
            <v>0.12794999999999995</v>
          </cell>
          <cell r="S126">
            <v>0.15794999999999995</v>
          </cell>
          <cell r="T126">
            <v>0.18794999999999995</v>
          </cell>
        </row>
        <row r="127">
          <cell r="B127">
            <v>40057</v>
          </cell>
          <cell r="C127">
            <v>21</v>
          </cell>
          <cell r="D127">
            <v>4</v>
          </cell>
          <cell r="E127">
            <v>25</v>
          </cell>
          <cell r="F127">
            <v>47.368389471062784</v>
          </cell>
          <cell r="G127">
            <v>47.606421578957573</v>
          </cell>
          <cell r="H127">
            <v>47.844453686852361</v>
          </cell>
          <cell r="I127">
            <v>0.32192283105884717</v>
          </cell>
          <cell r="J127">
            <v>0.19192283105884719</v>
          </cell>
          <cell r="K127">
            <v>0.21192283105884721</v>
          </cell>
          <cell r="L127">
            <v>16.307991751757921</v>
          </cell>
          <cell r="M127">
            <v>17.516070984512172</v>
          </cell>
          <cell r="N127">
            <v>18.724150217266427</v>
          </cell>
          <cell r="O127">
            <v>2.66</v>
          </cell>
          <cell r="P127">
            <v>2.71</v>
          </cell>
          <cell r="Q127">
            <v>2.76</v>
          </cell>
          <cell r="R127">
            <v>0.12794999999999995</v>
          </cell>
          <cell r="S127">
            <v>0.15794999999999995</v>
          </cell>
          <cell r="T127">
            <v>0.18794999999999995</v>
          </cell>
        </row>
      </sheetData>
      <sheetData sheetId="12"/>
      <sheetData sheetId="13"/>
      <sheetData sheetId="14"/>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1AD09-4EEE-46E5-9378-6BE7FEA96D36}">
  <sheetPr>
    <tabColor rgb="FF00B050"/>
  </sheetPr>
  <dimension ref="A1:K20"/>
  <sheetViews>
    <sheetView tabSelected="1" view="pageBreakPreview" zoomScaleNormal="100" zoomScaleSheetLayoutView="100" workbookViewId="0">
      <selection activeCell="H31" sqref="H31"/>
    </sheetView>
  </sheetViews>
  <sheetFormatPr defaultRowHeight="15"/>
  <cols>
    <col min="1" max="1" width="16" customWidth="1"/>
  </cols>
  <sheetData>
    <row r="1" spans="1:11">
      <c r="A1" s="1" t="s">
        <v>0</v>
      </c>
      <c r="B1" s="2"/>
      <c r="C1" s="3"/>
      <c r="D1" s="2"/>
      <c r="E1" s="2"/>
      <c r="F1" s="2"/>
      <c r="G1" s="2"/>
      <c r="H1" s="4"/>
      <c r="I1" s="4"/>
      <c r="J1" s="4"/>
      <c r="K1" s="4"/>
    </row>
    <row r="2" spans="1:11">
      <c r="A2" s="5"/>
      <c r="B2" s="2"/>
      <c r="C2" s="3"/>
      <c r="D2" s="2"/>
      <c r="E2" s="2"/>
      <c r="F2" s="2"/>
      <c r="G2" s="2"/>
      <c r="H2" s="5"/>
      <c r="I2" s="4"/>
      <c r="J2" s="4"/>
      <c r="K2" s="4" t="s">
        <v>1</v>
      </c>
    </row>
    <row r="3" spans="1:11">
      <c r="A3" s="5"/>
      <c r="B3" s="2"/>
      <c r="C3" s="3"/>
      <c r="D3" s="2"/>
      <c r="E3" s="2"/>
      <c r="F3" s="2"/>
      <c r="G3" s="2"/>
      <c r="H3" s="4"/>
      <c r="I3" s="6"/>
      <c r="J3" s="7"/>
      <c r="K3" s="7"/>
    </row>
    <row r="4" spans="1:11">
      <c r="A4" s="5"/>
      <c r="B4" s="1"/>
      <c r="C4" s="8" t="str">
        <f>'Appendix A'!E6</f>
        <v xml:space="preserve">Rate Formula Template </v>
      </c>
      <c r="D4" s="2"/>
      <c r="E4" s="2"/>
      <c r="F4" s="2"/>
      <c r="G4" s="2"/>
      <c r="H4" s="5"/>
      <c r="I4" s="5"/>
      <c r="J4" s="5"/>
      <c r="K4" s="5"/>
    </row>
    <row r="5" spans="1:11">
      <c r="A5" s="5"/>
      <c r="B5" s="9"/>
      <c r="C5" s="10" t="str">
        <f>'Appendix A'!E7</f>
        <v xml:space="preserve"> Utilizing FERC Form 1 Data</v>
      </c>
      <c r="D5" s="9"/>
      <c r="E5" s="9"/>
      <c r="F5" s="9"/>
      <c r="G5" s="2"/>
      <c r="H5" s="11"/>
      <c r="I5" s="12"/>
      <c r="J5" s="13"/>
      <c r="K5" s="14" t="str">
        <f>'Appendix A'!M7</f>
        <v>Projected Annual Transmission Revenue Requirement</v>
      </c>
    </row>
    <row r="6" spans="1:11">
      <c r="A6" s="2"/>
      <c r="B6" s="15"/>
      <c r="C6" s="15"/>
      <c r="D6" s="15"/>
      <c r="E6" s="15"/>
      <c r="F6" s="15"/>
      <c r="G6" s="15"/>
      <c r="H6" s="15"/>
      <c r="I6" s="16"/>
      <c r="J6" s="17"/>
      <c r="K6" s="18" t="str">
        <f>'Appendix A'!M8</f>
        <v>For the 12 months ended 12/31/2024</v>
      </c>
    </row>
    <row r="7" spans="1:11">
      <c r="A7" s="5"/>
      <c r="C7" s="19" t="s">
        <v>2</v>
      </c>
    </row>
    <row r="8" spans="1:11">
      <c r="A8" s="5"/>
      <c r="B8" s="5"/>
      <c r="C8" s="15"/>
    </row>
    <row r="12" spans="1:11">
      <c r="A12" t="s">
        <v>3</v>
      </c>
      <c r="C12" t="s">
        <v>4</v>
      </c>
    </row>
    <row r="13" spans="1:11">
      <c r="A13" t="s">
        <v>5</v>
      </c>
      <c r="C13" t="s">
        <v>6</v>
      </c>
    </row>
    <row r="14" spans="1:11">
      <c r="A14" t="s">
        <v>7</v>
      </c>
      <c r="C14" t="s">
        <v>8</v>
      </c>
    </row>
    <row r="15" spans="1:11">
      <c r="A15" t="s">
        <v>9</v>
      </c>
      <c r="C15" t="s">
        <v>10</v>
      </c>
    </row>
    <row r="16" spans="1:11">
      <c r="A16" t="s">
        <v>11</v>
      </c>
      <c r="C16" t="s">
        <v>12</v>
      </c>
    </row>
    <row r="17" spans="1:3">
      <c r="A17" t="s">
        <v>13</v>
      </c>
      <c r="C17" t="s">
        <v>14</v>
      </c>
    </row>
    <row r="18" spans="1:3">
      <c r="A18" t="s">
        <v>15</v>
      </c>
      <c r="C18" t="s">
        <v>16</v>
      </c>
    </row>
    <row r="19" spans="1:3">
      <c r="A19" t="s">
        <v>17</v>
      </c>
      <c r="C19" t="s">
        <v>18</v>
      </c>
    </row>
    <row r="20" spans="1:3">
      <c r="A20" t="s">
        <v>19</v>
      </c>
      <c r="C20" t="s">
        <v>20</v>
      </c>
    </row>
  </sheetData>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9E1C4-4044-4EB5-8B87-76B4AD1EBC79}">
  <sheetPr>
    <tabColor rgb="FFFFC000"/>
    <pageSetUpPr fitToPage="1"/>
  </sheetPr>
  <dimension ref="A1:T178"/>
  <sheetViews>
    <sheetView view="pageBreakPreview" zoomScale="85" zoomScaleNormal="50" zoomScaleSheetLayoutView="85" workbookViewId="0">
      <selection activeCell="K55" activeCellId="1" sqref="Q46 K55"/>
    </sheetView>
  </sheetViews>
  <sheetFormatPr defaultColWidth="8.81640625" defaultRowHeight="15.6"/>
  <cols>
    <col min="1" max="1" width="5.81640625" style="734" customWidth="1"/>
    <col min="2" max="2" width="31.1796875" style="732" customWidth="1"/>
    <col min="3" max="3" width="10.81640625" style="734" bestFit="1" customWidth="1"/>
    <col min="4" max="4" width="9.81640625" style="759" bestFit="1" customWidth="1"/>
    <col min="5" max="5" width="10" style="734" bestFit="1" customWidth="1"/>
    <col min="6" max="6" width="14.81640625" style="734" customWidth="1"/>
    <col min="7" max="7" width="12.08984375" style="734" customWidth="1"/>
    <col min="8" max="8" width="11.81640625" style="734" customWidth="1"/>
    <col min="9" max="9" width="12" style="735" customWidth="1"/>
    <col min="10" max="10" width="15.81640625" style="735" customWidth="1"/>
    <col min="11" max="11" width="10.453125" style="735" customWidth="1"/>
    <col min="12" max="12" width="12.1796875" style="735" customWidth="1"/>
    <col min="13" max="13" width="18.54296875" style="735" bestFit="1" customWidth="1"/>
    <col min="14" max="17" width="8.81640625" style="735"/>
    <col min="18" max="18" width="10.453125" style="735" bestFit="1" customWidth="1"/>
    <col min="19" max="16384" width="8.81640625" style="735"/>
  </cols>
  <sheetData>
    <row r="1" spans="1:20" ht="18" customHeight="1">
      <c r="A1" s="732" t="s">
        <v>722</v>
      </c>
      <c r="B1" s="733"/>
      <c r="C1" s="733"/>
      <c r="D1" s="733"/>
      <c r="E1" s="733"/>
      <c r="F1" s="733"/>
      <c r="G1" s="733"/>
      <c r="H1" s="733"/>
      <c r="I1" s="733"/>
      <c r="J1" s="733"/>
      <c r="K1" s="733"/>
      <c r="L1" s="733"/>
    </row>
    <row r="2" spans="1:20" ht="18" customHeight="1">
      <c r="A2" s="1194" t="str">
        <f>+'6a-ADIT Projection'!A2:I2</f>
        <v>NextEra Energy Transmission New York, Inc.</v>
      </c>
      <c r="B2" s="1194"/>
      <c r="C2" s="1194"/>
      <c r="D2" s="1194"/>
      <c r="E2" s="1194"/>
      <c r="F2" s="1194"/>
      <c r="G2" s="1194"/>
      <c r="H2" s="1194"/>
      <c r="I2" s="1194"/>
      <c r="J2" s="1194"/>
      <c r="K2" s="1194"/>
      <c r="L2" s="1194"/>
    </row>
    <row r="3" spans="1:20" ht="18" customHeight="1">
      <c r="A3" s="1195" t="str">
        <f>'6a-ADIT Projection'!A3</f>
        <v>Projection For the 12 months ended 12/31/2024</v>
      </c>
      <c r="B3" s="1195"/>
      <c r="C3" s="1195"/>
      <c r="D3" s="1195"/>
      <c r="E3" s="1195"/>
      <c r="F3" s="1195"/>
      <c r="G3" s="1195"/>
      <c r="H3" s="1195"/>
      <c r="I3" s="1195"/>
      <c r="J3" s="1195"/>
      <c r="K3" s="1195"/>
      <c r="L3" s="1195"/>
    </row>
    <row r="4" spans="1:20" ht="17.399999999999999">
      <c r="I4" s="738"/>
      <c r="J4" s="738"/>
    </row>
    <row r="5" spans="1:20">
      <c r="D5" s="760"/>
      <c r="E5" s="735"/>
      <c r="F5" s="735"/>
      <c r="G5" s="735"/>
      <c r="H5" s="735"/>
      <c r="J5" s="734"/>
      <c r="T5" s="737"/>
    </row>
    <row r="6" spans="1:20">
      <c r="B6" s="733" t="s">
        <v>176</v>
      </c>
      <c r="C6" s="733" t="s">
        <v>177</v>
      </c>
      <c r="D6" s="761" t="s">
        <v>178</v>
      </c>
      <c r="E6" s="733" t="s">
        <v>381</v>
      </c>
      <c r="F6" s="733" t="s">
        <v>382</v>
      </c>
      <c r="G6" s="733" t="s">
        <v>383</v>
      </c>
      <c r="H6" s="733" t="s">
        <v>384</v>
      </c>
      <c r="I6" s="737" t="s">
        <v>385</v>
      </c>
      <c r="J6" s="737" t="s">
        <v>577</v>
      </c>
      <c r="K6" s="737" t="s">
        <v>578</v>
      </c>
      <c r="L6" s="737" t="s">
        <v>579</v>
      </c>
    </row>
    <row r="7" spans="1:20" ht="46.8">
      <c r="A7" s="750"/>
      <c r="B7" s="751" t="s">
        <v>701</v>
      </c>
      <c r="C7" s="751" t="s">
        <v>702</v>
      </c>
      <c r="D7" s="762" t="s">
        <v>301</v>
      </c>
      <c r="E7" s="751" t="s">
        <v>723</v>
      </c>
      <c r="F7" s="751" t="s">
        <v>724</v>
      </c>
      <c r="G7" s="751" t="s">
        <v>48</v>
      </c>
      <c r="H7" s="751" t="s">
        <v>725</v>
      </c>
      <c r="I7" s="751" t="s">
        <v>687</v>
      </c>
      <c r="J7" s="751" t="s">
        <v>726</v>
      </c>
      <c r="K7" s="751" t="s">
        <v>688</v>
      </c>
      <c r="L7" s="751" t="s">
        <v>727</v>
      </c>
      <c r="T7" s="737"/>
    </row>
    <row r="8" spans="1:20">
      <c r="A8" s="734" t="s">
        <v>728</v>
      </c>
      <c r="D8" s="761"/>
      <c r="E8" s="733"/>
      <c r="F8" s="733"/>
      <c r="G8" s="733"/>
      <c r="M8" s="763"/>
      <c r="N8" s="763"/>
      <c r="O8" s="763"/>
      <c r="P8" s="763"/>
      <c r="Q8" s="763"/>
      <c r="T8" s="737"/>
    </row>
    <row r="9" spans="1:20" ht="20.100000000000001" customHeight="1">
      <c r="A9" s="743">
        <v>1</v>
      </c>
      <c r="B9" s="732" t="s">
        <v>729</v>
      </c>
      <c r="C9" s="734" t="s">
        <v>303</v>
      </c>
      <c r="D9" s="764">
        <v>0</v>
      </c>
      <c r="E9" s="765">
        <f>365/365</f>
        <v>1</v>
      </c>
      <c r="F9" s="744">
        <f>'6c- ADIT BOY'!C54</f>
        <v>0</v>
      </c>
      <c r="G9" s="744">
        <f>'6c- ADIT BOY'!E54</f>
        <v>-7116186.3432691945</v>
      </c>
      <c r="H9" s="744">
        <f>E9*G9</f>
        <v>-7116186.3432691945</v>
      </c>
      <c r="I9" s="28">
        <f>'6c- ADIT BOY'!F50</f>
        <v>0</v>
      </c>
      <c r="J9" s="28">
        <f>I9*E9</f>
        <v>0</v>
      </c>
      <c r="K9" s="28">
        <f>'6c- ADIT BOY'!G50</f>
        <v>0</v>
      </c>
      <c r="L9" s="28">
        <f>E9*K9</f>
        <v>0</v>
      </c>
      <c r="M9" s="763"/>
      <c r="N9" s="763"/>
      <c r="O9" s="763"/>
      <c r="P9" s="763"/>
      <c r="Q9" s="763"/>
    </row>
    <row r="10" spans="1:20" ht="20.100000000000001" customHeight="1">
      <c r="A10" s="743">
        <f t="shared" ref="A10:A22" si="0">+A9+1</f>
        <v>2</v>
      </c>
      <c r="B10" s="732" t="s">
        <v>730</v>
      </c>
      <c r="C10" s="734" t="s">
        <v>305</v>
      </c>
      <c r="D10" s="764">
        <v>0</v>
      </c>
      <c r="E10" s="765">
        <f>335/365</f>
        <v>0.9178082191780822</v>
      </c>
      <c r="F10" s="245">
        <f>G10</f>
        <v>-295398.68033813214</v>
      </c>
      <c r="G10" s="245">
        <v>-295398.68033813214</v>
      </c>
      <c r="H10" s="744">
        <f t="shared" ref="H10:H21" si="1">E10*G10</f>
        <v>-271119.33674869663</v>
      </c>
      <c r="I10" s="766"/>
      <c r="J10" s="28">
        <f t="shared" ref="J10:J21" si="2">I10*E10</f>
        <v>0</v>
      </c>
      <c r="K10" s="766"/>
      <c r="L10" s="28">
        <f t="shared" ref="L10:L21" si="3">E10*K10</f>
        <v>0</v>
      </c>
      <c r="M10" s="767"/>
      <c r="N10" s="768"/>
      <c r="O10" s="763"/>
      <c r="P10" s="763"/>
      <c r="Q10" s="763"/>
      <c r="R10" s="769"/>
    </row>
    <row r="11" spans="1:20" ht="20.100000000000001" customHeight="1">
      <c r="A11" s="743">
        <f t="shared" si="0"/>
        <v>3</v>
      </c>
      <c r="B11" s="732" t="s">
        <v>730</v>
      </c>
      <c r="C11" s="734" t="s">
        <v>307</v>
      </c>
      <c r="D11" s="764">
        <f>+D10</f>
        <v>0</v>
      </c>
      <c r="E11" s="765">
        <f>307/365</f>
        <v>0.84109589041095889</v>
      </c>
      <c r="F11" s="245">
        <f t="shared" ref="F11:F21" si="4">G11</f>
        <v>-295398.68033813214</v>
      </c>
      <c r="G11" s="245">
        <v>-295398.68033813214</v>
      </c>
      <c r="H11" s="744">
        <f t="shared" si="1"/>
        <v>-248458.61606522347</v>
      </c>
      <c r="I11" s="766"/>
      <c r="J11" s="28">
        <f t="shared" si="2"/>
        <v>0</v>
      </c>
      <c r="K11" s="766"/>
      <c r="L11" s="28">
        <f t="shared" si="3"/>
        <v>0</v>
      </c>
      <c r="M11" s="767"/>
      <c r="N11" s="767"/>
      <c r="O11" s="763"/>
      <c r="P11" s="763"/>
      <c r="Q11" s="763"/>
      <c r="R11" s="769"/>
    </row>
    <row r="12" spans="1:20" ht="20.100000000000001" customHeight="1">
      <c r="A12" s="743">
        <f t="shared" si="0"/>
        <v>4</v>
      </c>
      <c r="B12" s="732" t="s">
        <v>730</v>
      </c>
      <c r="C12" s="734" t="s">
        <v>308</v>
      </c>
      <c r="D12" s="764">
        <f t="shared" ref="D12:D21" si="5">+D11</f>
        <v>0</v>
      </c>
      <c r="E12" s="765">
        <f>276/365</f>
        <v>0.75616438356164384</v>
      </c>
      <c r="F12" s="245">
        <f t="shared" si="4"/>
        <v>-295398.46401286672</v>
      </c>
      <c r="G12" s="245">
        <v>-295398.46401286672</v>
      </c>
      <c r="H12" s="744">
        <f t="shared" si="1"/>
        <v>-223369.79744534579</v>
      </c>
      <c r="I12" s="766"/>
      <c r="J12" s="28">
        <f t="shared" si="2"/>
        <v>0</v>
      </c>
      <c r="K12" s="766"/>
      <c r="L12" s="28">
        <f t="shared" si="3"/>
        <v>0</v>
      </c>
      <c r="M12" s="767"/>
      <c r="N12" s="767"/>
      <c r="O12" s="763"/>
      <c r="P12" s="763"/>
      <c r="Q12" s="763"/>
      <c r="R12" s="769"/>
    </row>
    <row r="13" spans="1:20" ht="20.100000000000001" customHeight="1">
      <c r="A13" s="743">
        <f t="shared" si="0"/>
        <v>5</v>
      </c>
      <c r="B13" s="732" t="s">
        <v>730</v>
      </c>
      <c r="C13" s="734" t="s">
        <v>309</v>
      </c>
      <c r="D13" s="764">
        <f t="shared" si="5"/>
        <v>0</v>
      </c>
      <c r="E13" s="765">
        <f>246/365</f>
        <v>0.67397260273972603</v>
      </c>
      <c r="F13" s="245">
        <f t="shared" si="4"/>
        <v>-295398.4640128662</v>
      </c>
      <c r="G13" s="245">
        <v>-295398.4640128662</v>
      </c>
      <c r="H13" s="744">
        <f t="shared" si="1"/>
        <v>-199090.47163606872</v>
      </c>
      <c r="I13" s="766"/>
      <c r="J13" s="28">
        <f t="shared" si="2"/>
        <v>0</v>
      </c>
      <c r="K13" s="766"/>
      <c r="L13" s="28">
        <f t="shared" si="3"/>
        <v>0</v>
      </c>
      <c r="M13" s="767"/>
      <c r="N13" s="767"/>
      <c r="O13" s="763"/>
      <c r="P13" s="763"/>
      <c r="Q13" s="763"/>
      <c r="R13" s="769"/>
    </row>
    <row r="14" spans="1:20" ht="20.100000000000001" customHeight="1">
      <c r="A14" s="743">
        <f t="shared" si="0"/>
        <v>6</v>
      </c>
      <c r="B14" s="732" t="s">
        <v>730</v>
      </c>
      <c r="C14" s="734" t="s">
        <v>310</v>
      </c>
      <c r="D14" s="764">
        <f t="shared" si="5"/>
        <v>0</v>
      </c>
      <c r="E14" s="765">
        <f>215/365</f>
        <v>0.58904109589041098</v>
      </c>
      <c r="F14" s="245">
        <f t="shared" si="4"/>
        <v>-295398.46401286672</v>
      </c>
      <c r="G14" s="245">
        <v>-295398.46401286672</v>
      </c>
      <c r="H14" s="744">
        <f t="shared" si="1"/>
        <v>-174001.83496648315</v>
      </c>
      <c r="I14" s="766"/>
      <c r="J14" s="28">
        <f t="shared" si="2"/>
        <v>0</v>
      </c>
      <c r="K14" s="766"/>
      <c r="L14" s="28">
        <f t="shared" si="3"/>
        <v>0</v>
      </c>
      <c r="M14" s="767"/>
      <c r="N14" s="767"/>
      <c r="O14" s="763"/>
      <c r="P14" s="763"/>
      <c r="Q14" s="763"/>
      <c r="R14" s="769"/>
    </row>
    <row r="15" spans="1:20" ht="20.100000000000001" customHeight="1">
      <c r="A15" s="743">
        <f t="shared" si="0"/>
        <v>7</v>
      </c>
      <c r="B15" s="732" t="s">
        <v>730</v>
      </c>
      <c r="C15" s="734" t="s">
        <v>472</v>
      </c>
      <c r="D15" s="764">
        <f t="shared" si="5"/>
        <v>0</v>
      </c>
      <c r="E15" s="765">
        <f>185/365</f>
        <v>0.50684931506849318</v>
      </c>
      <c r="F15" s="245">
        <f t="shared" si="4"/>
        <v>-295398.6803381326</v>
      </c>
      <c r="G15" s="245">
        <v>-295398.6803381326</v>
      </c>
      <c r="H15" s="744">
        <f t="shared" si="1"/>
        <v>-149722.61880151927</v>
      </c>
      <c r="I15" s="766"/>
      <c r="J15" s="28">
        <f t="shared" si="2"/>
        <v>0</v>
      </c>
      <c r="K15" s="766"/>
      <c r="L15" s="28">
        <f t="shared" si="3"/>
        <v>0</v>
      </c>
      <c r="M15" s="767"/>
      <c r="N15" s="767"/>
      <c r="O15" s="763"/>
      <c r="P15" s="763"/>
      <c r="Q15" s="763"/>
      <c r="R15" s="769"/>
    </row>
    <row r="16" spans="1:20" ht="20.100000000000001" customHeight="1">
      <c r="A16" s="743">
        <f t="shared" si="0"/>
        <v>8</v>
      </c>
      <c r="B16" s="732" t="s">
        <v>730</v>
      </c>
      <c r="C16" s="734" t="s">
        <v>312</v>
      </c>
      <c r="D16" s="764">
        <f t="shared" si="5"/>
        <v>0</v>
      </c>
      <c r="E16" s="765">
        <f>154/365</f>
        <v>0.42191780821917807</v>
      </c>
      <c r="F16" s="245">
        <f t="shared" si="4"/>
        <v>-295398.4640128662</v>
      </c>
      <c r="G16" s="245">
        <v>-295398.4640128662</v>
      </c>
      <c r="H16" s="744">
        <f t="shared" si="1"/>
        <v>-124633.87248762026</v>
      </c>
      <c r="I16" s="766"/>
      <c r="J16" s="28">
        <f t="shared" si="2"/>
        <v>0</v>
      </c>
      <c r="K16" s="766"/>
      <c r="L16" s="28">
        <f t="shared" si="3"/>
        <v>0</v>
      </c>
      <c r="M16" s="767"/>
      <c r="N16" s="767"/>
      <c r="O16" s="770"/>
      <c r="P16" s="763"/>
      <c r="Q16" s="767"/>
      <c r="R16" s="769"/>
    </row>
    <row r="17" spans="1:20" ht="20.100000000000001" customHeight="1">
      <c r="A17" s="743">
        <f t="shared" si="0"/>
        <v>9</v>
      </c>
      <c r="B17" s="732" t="s">
        <v>730</v>
      </c>
      <c r="C17" s="734" t="s">
        <v>313</v>
      </c>
      <c r="D17" s="764">
        <f t="shared" si="5"/>
        <v>0</v>
      </c>
      <c r="E17" s="765">
        <f>123/365</f>
        <v>0.33698630136986302</v>
      </c>
      <c r="F17" s="245">
        <f t="shared" si="4"/>
        <v>-295398.4640128662</v>
      </c>
      <c r="G17" s="245">
        <v>-295398.4640128662</v>
      </c>
      <c r="H17" s="744">
        <f t="shared" si="1"/>
        <v>-99545.235818034358</v>
      </c>
      <c r="I17" s="766"/>
      <c r="J17" s="28">
        <f t="shared" si="2"/>
        <v>0</v>
      </c>
      <c r="K17" s="766"/>
      <c r="L17" s="28">
        <f t="shared" si="3"/>
        <v>0</v>
      </c>
      <c r="M17" s="767"/>
      <c r="N17" s="767"/>
      <c r="O17" s="770"/>
      <c r="P17" s="763"/>
      <c r="Q17" s="767"/>
      <c r="R17" s="769"/>
    </row>
    <row r="18" spans="1:20" ht="20.100000000000001" customHeight="1">
      <c r="A18" s="743">
        <f t="shared" si="0"/>
        <v>10</v>
      </c>
      <c r="B18" s="732" t="s">
        <v>730</v>
      </c>
      <c r="C18" s="734" t="s">
        <v>314</v>
      </c>
      <c r="D18" s="764">
        <f t="shared" si="5"/>
        <v>0</v>
      </c>
      <c r="E18" s="765">
        <f>93/365</f>
        <v>0.25479452054794521</v>
      </c>
      <c r="F18" s="245">
        <f t="shared" si="4"/>
        <v>-295398.46401286672</v>
      </c>
      <c r="G18" s="245">
        <v>-295398.46401286672</v>
      </c>
      <c r="H18" s="744">
        <f t="shared" si="1"/>
        <v>-75265.910008757826</v>
      </c>
      <c r="I18" s="766"/>
      <c r="J18" s="28">
        <f t="shared" si="2"/>
        <v>0</v>
      </c>
      <c r="K18" s="766"/>
      <c r="L18" s="28">
        <f t="shared" si="3"/>
        <v>0</v>
      </c>
      <c r="M18" s="767"/>
      <c r="N18" s="767"/>
      <c r="O18" s="770"/>
      <c r="P18" s="763"/>
      <c r="Q18" s="767"/>
      <c r="R18" s="769"/>
    </row>
    <row r="19" spans="1:20" ht="20.100000000000001" customHeight="1">
      <c r="A19" s="743">
        <f t="shared" si="0"/>
        <v>11</v>
      </c>
      <c r="B19" s="732" t="s">
        <v>730</v>
      </c>
      <c r="C19" s="734" t="s">
        <v>321</v>
      </c>
      <c r="D19" s="764">
        <f t="shared" si="5"/>
        <v>0</v>
      </c>
      <c r="E19" s="765">
        <f>62/365</f>
        <v>0.16986301369863013</v>
      </c>
      <c r="F19" s="245">
        <f t="shared" si="4"/>
        <v>-295398.6803381326</v>
      </c>
      <c r="G19" s="245">
        <v>-295398.6803381326</v>
      </c>
      <c r="H19" s="744">
        <f t="shared" si="1"/>
        <v>-50177.31008483348</v>
      </c>
      <c r="I19" s="766"/>
      <c r="J19" s="28">
        <f t="shared" si="2"/>
        <v>0</v>
      </c>
      <c r="K19" s="766"/>
      <c r="L19" s="28">
        <f t="shared" si="3"/>
        <v>0</v>
      </c>
      <c r="M19" s="767"/>
      <c r="N19" s="767"/>
      <c r="O19" s="770"/>
      <c r="P19" s="763"/>
      <c r="Q19" s="767"/>
      <c r="R19" s="769"/>
    </row>
    <row r="20" spans="1:20" ht="20.100000000000001" customHeight="1">
      <c r="A20" s="743">
        <f t="shared" si="0"/>
        <v>12</v>
      </c>
      <c r="B20" s="732" t="s">
        <v>730</v>
      </c>
      <c r="C20" s="734" t="s">
        <v>316</v>
      </c>
      <c r="D20" s="764">
        <f t="shared" si="5"/>
        <v>0</v>
      </c>
      <c r="E20" s="765">
        <f>32/365</f>
        <v>8.7671232876712329E-2</v>
      </c>
      <c r="F20" s="245">
        <f t="shared" si="4"/>
        <v>-295398.4640128662</v>
      </c>
      <c r="G20" s="245">
        <v>-295398.4640128662</v>
      </c>
      <c r="H20" s="744">
        <f>E20*G20</f>
        <v>-25897.947529895118</v>
      </c>
      <c r="I20" s="766"/>
      <c r="J20" s="28">
        <f t="shared" si="2"/>
        <v>0</v>
      </c>
      <c r="K20" s="766"/>
      <c r="L20" s="28">
        <f t="shared" si="3"/>
        <v>0</v>
      </c>
      <c r="M20" s="767"/>
      <c r="N20" s="767"/>
      <c r="O20" s="770"/>
      <c r="P20" s="763"/>
      <c r="Q20" s="767"/>
      <c r="R20" s="769"/>
    </row>
    <row r="21" spans="1:20" ht="20.100000000000001" customHeight="1">
      <c r="A21" s="743">
        <f t="shared" si="0"/>
        <v>13</v>
      </c>
      <c r="B21" s="732" t="s">
        <v>730</v>
      </c>
      <c r="C21" s="734" t="s">
        <v>303</v>
      </c>
      <c r="D21" s="764">
        <f t="shared" si="5"/>
        <v>0</v>
      </c>
      <c r="E21" s="765">
        <f>1/365</f>
        <v>2.7397260273972603E-3</v>
      </c>
      <c r="F21" s="245">
        <f t="shared" si="4"/>
        <v>-295398.4640128662</v>
      </c>
      <c r="G21" s="245">
        <v>-295398.4640128662</v>
      </c>
      <c r="H21" s="744">
        <f t="shared" si="1"/>
        <v>-809.31086030922245</v>
      </c>
      <c r="I21" s="766"/>
      <c r="J21" s="28">
        <f t="shared" si="2"/>
        <v>0</v>
      </c>
      <c r="K21" s="766"/>
      <c r="L21" s="28">
        <f t="shared" si="3"/>
        <v>0</v>
      </c>
      <c r="M21" s="767"/>
      <c r="N21" s="767"/>
      <c r="O21" s="770"/>
      <c r="P21" s="763"/>
      <c r="Q21" s="767"/>
      <c r="R21" s="769"/>
    </row>
    <row r="22" spans="1:20" ht="20.100000000000001" customHeight="1">
      <c r="A22" s="743">
        <f t="shared" si="0"/>
        <v>14</v>
      </c>
      <c r="B22" s="732" t="s">
        <v>731</v>
      </c>
      <c r="F22" s="744">
        <f>SUM(F9:F21)</f>
        <v>-3544782.4334554612</v>
      </c>
      <c r="G22" s="744">
        <f>SUM(G9:G21)</f>
        <v>-10660968.776724659</v>
      </c>
      <c r="H22" s="744">
        <f>SUM(H9:H21)</f>
        <v>-8758278.6057219822</v>
      </c>
      <c r="I22" s="28">
        <f>SUM(I9:I21)</f>
        <v>0</v>
      </c>
      <c r="J22" s="28">
        <f t="shared" ref="J22:L22" si="6">SUM(J9:J21)</f>
        <v>0</v>
      </c>
      <c r="K22" s="28">
        <f>SUM(K9:K21)</f>
        <v>0</v>
      </c>
      <c r="L22" s="28">
        <f t="shared" si="6"/>
        <v>0</v>
      </c>
    </row>
    <row r="23" spans="1:20">
      <c r="A23" s="743"/>
      <c r="G23" s="771">
        <f>G22-'6d- ADIT EOY'!E50</f>
        <v>0</v>
      </c>
      <c r="I23" s="756">
        <f>I22-'6d- ADIT EOY'!F50</f>
        <v>0</v>
      </c>
      <c r="K23" s="756">
        <f>K22-'6d- ADIT EOY'!G50</f>
        <v>0</v>
      </c>
    </row>
    <row r="24" spans="1:20">
      <c r="A24" s="734" t="s">
        <v>732</v>
      </c>
      <c r="D24" s="761"/>
      <c r="E24" s="733"/>
      <c r="F24" s="733"/>
      <c r="G24" s="733"/>
      <c r="T24" s="737"/>
    </row>
    <row r="25" spans="1:20" ht="20.100000000000001" customHeight="1">
      <c r="A25" s="743">
        <f>A22+1</f>
        <v>15</v>
      </c>
      <c r="B25" s="732" t="s">
        <v>733</v>
      </c>
      <c r="C25" s="734" t="s">
        <v>303</v>
      </c>
      <c r="D25" s="764" t="s">
        <v>706</v>
      </c>
      <c r="E25" s="765">
        <f>365/365</f>
        <v>1</v>
      </c>
      <c r="F25" s="746">
        <f>'6c- ADIT BOY'!C74</f>
        <v>0</v>
      </c>
      <c r="G25" s="744">
        <f>'6c- ADIT BOY'!E74</f>
        <v>0</v>
      </c>
      <c r="H25" s="744">
        <f>E25*G25</f>
        <v>0</v>
      </c>
      <c r="I25" s="28">
        <f>'6c- ADIT BOY'!F74</f>
        <v>0</v>
      </c>
      <c r="J25" s="28">
        <f>I25*E25</f>
        <v>0</v>
      </c>
      <c r="K25" s="28">
        <f>'6c- ADIT BOY'!G74</f>
        <v>0</v>
      </c>
      <c r="L25" s="28">
        <f>E25*K25</f>
        <v>0</v>
      </c>
    </row>
    <row r="26" spans="1:20" ht="20.100000000000001" customHeight="1">
      <c r="A26" s="743">
        <f t="shared" ref="A26:A38" si="7">+A25+1</f>
        <v>16</v>
      </c>
      <c r="B26" s="732" t="s">
        <v>730</v>
      </c>
      <c r="C26" s="734" t="s">
        <v>305</v>
      </c>
      <c r="D26" s="764" t="s">
        <v>706</v>
      </c>
      <c r="E26" s="765">
        <f>335/365</f>
        <v>0.9178082191780822</v>
      </c>
      <c r="F26" s="772">
        <v>0</v>
      </c>
      <c r="G26" s="245">
        <v>0</v>
      </c>
      <c r="H26" s="744">
        <f>E26*G26</f>
        <v>0</v>
      </c>
      <c r="I26" s="245"/>
      <c r="J26" s="28">
        <f t="shared" ref="J26:J37" si="8">I26*E26</f>
        <v>0</v>
      </c>
      <c r="K26" s="245"/>
      <c r="L26" s="28">
        <f t="shared" ref="L26:L37" si="9">E26*K26</f>
        <v>0</v>
      </c>
    </row>
    <row r="27" spans="1:20" ht="20.100000000000001" customHeight="1">
      <c r="A27" s="743">
        <f t="shared" si="7"/>
        <v>17</v>
      </c>
      <c r="B27" s="732" t="s">
        <v>730</v>
      </c>
      <c r="C27" s="734" t="s">
        <v>307</v>
      </c>
      <c r="D27" s="764" t="s">
        <v>706</v>
      </c>
      <c r="E27" s="765">
        <f>307/365</f>
        <v>0.84109589041095889</v>
      </c>
      <c r="F27" s="772">
        <v>0</v>
      </c>
      <c r="G27" s="245">
        <v>0</v>
      </c>
      <c r="H27" s="744">
        <f t="shared" ref="H27:H37" si="10">E27*G27</f>
        <v>0</v>
      </c>
      <c r="I27" s="245"/>
      <c r="J27" s="28">
        <f t="shared" si="8"/>
        <v>0</v>
      </c>
      <c r="K27" s="245"/>
      <c r="L27" s="28">
        <f t="shared" si="9"/>
        <v>0</v>
      </c>
    </row>
    <row r="28" spans="1:20" ht="20.100000000000001" customHeight="1">
      <c r="A28" s="743">
        <f t="shared" si="7"/>
        <v>18</v>
      </c>
      <c r="B28" s="732" t="s">
        <v>730</v>
      </c>
      <c r="C28" s="734" t="s">
        <v>308</v>
      </c>
      <c r="D28" s="764" t="s">
        <v>706</v>
      </c>
      <c r="E28" s="765">
        <f>276/365</f>
        <v>0.75616438356164384</v>
      </c>
      <c r="F28" s="772">
        <v>0</v>
      </c>
      <c r="G28" s="245">
        <v>0</v>
      </c>
      <c r="H28" s="744">
        <f t="shared" si="10"/>
        <v>0</v>
      </c>
      <c r="I28" s="245"/>
      <c r="J28" s="28">
        <f t="shared" si="8"/>
        <v>0</v>
      </c>
      <c r="K28" s="245"/>
      <c r="L28" s="28">
        <f t="shared" si="9"/>
        <v>0</v>
      </c>
    </row>
    <row r="29" spans="1:20" ht="20.100000000000001" customHeight="1">
      <c r="A29" s="743">
        <f t="shared" si="7"/>
        <v>19</v>
      </c>
      <c r="B29" s="732" t="s">
        <v>730</v>
      </c>
      <c r="C29" s="734" t="s">
        <v>309</v>
      </c>
      <c r="D29" s="764" t="s">
        <v>706</v>
      </c>
      <c r="E29" s="765">
        <f>246/365</f>
        <v>0.67397260273972603</v>
      </c>
      <c r="F29" s="772">
        <v>0</v>
      </c>
      <c r="G29" s="245">
        <v>0</v>
      </c>
      <c r="H29" s="744">
        <f t="shared" si="10"/>
        <v>0</v>
      </c>
      <c r="I29" s="245"/>
      <c r="J29" s="28">
        <f t="shared" si="8"/>
        <v>0</v>
      </c>
      <c r="K29" s="245"/>
      <c r="L29" s="28">
        <f t="shared" si="9"/>
        <v>0</v>
      </c>
    </row>
    <row r="30" spans="1:20" ht="20.100000000000001" customHeight="1">
      <c r="A30" s="743">
        <f t="shared" si="7"/>
        <v>20</v>
      </c>
      <c r="B30" s="732" t="s">
        <v>730</v>
      </c>
      <c r="C30" s="734" t="s">
        <v>310</v>
      </c>
      <c r="D30" s="764" t="s">
        <v>706</v>
      </c>
      <c r="E30" s="765">
        <f>215/365</f>
        <v>0.58904109589041098</v>
      </c>
      <c r="F30" s="772">
        <v>0</v>
      </c>
      <c r="G30" s="245">
        <v>0</v>
      </c>
      <c r="H30" s="744">
        <f t="shared" si="10"/>
        <v>0</v>
      </c>
      <c r="I30" s="245"/>
      <c r="J30" s="28">
        <f t="shared" si="8"/>
        <v>0</v>
      </c>
      <c r="K30" s="245"/>
      <c r="L30" s="28">
        <f t="shared" si="9"/>
        <v>0</v>
      </c>
    </row>
    <row r="31" spans="1:20" ht="20.100000000000001" customHeight="1">
      <c r="A31" s="743">
        <f t="shared" si="7"/>
        <v>21</v>
      </c>
      <c r="B31" s="732" t="s">
        <v>730</v>
      </c>
      <c r="C31" s="734" t="s">
        <v>472</v>
      </c>
      <c r="D31" s="764" t="s">
        <v>706</v>
      </c>
      <c r="E31" s="765">
        <f>185/365</f>
        <v>0.50684931506849318</v>
      </c>
      <c r="F31" s="772">
        <v>0</v>
      </c>
      <c r="G31" s="245">
        <v>0</v>
      </c>
      <c r="H31" s="744">
        <f t="shared" si="10"/>
        <v>0</v>
      </c>
      <c r="I31" s="245"/>
      <c r="J31" s="28">
        <f t="shared" si="8"/>
        <v>0</v>
      </c>
      <c r="K31" s="245"/>
      <c r="L31" s="28">
        <f t="shared" si="9"/>
        <v>0</v>
      </c>
    </row>
    <row r="32" spans="1:20" ht="20.100000000000001" customHeight="1">
      <c r="A32" s="743">
        <f t="shared" si="7"/>
        <v>22</v>
      </c>
      <c r="B32" s="732" t="s">
        <v>730</v>
      </c>
      <c r="C32" s="734" t="s">
        <v>312</v>
      </c>
      <c r="D32" s="764" t="s">
        <v>706</v>
      </c>
      <c r="E32" s="765">
        <f>154/365</f>
        <v>0.42191780821917807</v>
      </c>
      <c r="F32" s="772">
        <v>0</v>
      </c>
      <c r="G32" s="245">
        <v>0</v>
      </c>
      <c r="H32" s="744">
        <f t="shared" si="10"/>
        <v>0</v>
      </c>
      <c r="I32" s="245"/>
      <c r="J32" s="28">
        <f t="shared" si="8"/>
        <v>0</v>
      </c>
      <c r="K32" s="245"/>
      <c r="L32" s="28">
        <f t="shared" si="9"/>
        <v>0</v>
      </c>
    </row>
    <row r="33" spans="1:20" ht="20.100000000000001" customHeight="1">
      <c r="A33" s="743">
        <f t="shared" si="7"/>
        <v>23</v>
      </c>
      <c r="B33" s="732" t="s">
        <v>730</v>
      </c>
      <c r="C33" s="734" t="s">
        <v>313</v>
      </c>
      <c r="D33" s="764" t="s">
        <v>706</v>
      </c>
      <c r="E33" s="765">
        <f>123/365</f>
        <v>0.33698630136986302</v>
      </c>
      <c r="F33" s="772">
        <v>0</v>
      </c>
      <c r="G33" s="245">
        <v>0</v>
      </c>
      <c r="H33" s="744">
        <f t="shared" si="10"/>
        <v>0</v>
      </c>
      <c r="I33" s="245"/>
      <c r="J33" s="28">
        <f t="shared" si="8"/>
        <v>0</v>
      </c>
      <c r="K33" s="245"/>
      <c r="L33" s="28">
        <f t="shared" si="9"/>
        <v>0</v>
      </c>
    </row>
    <row r="34" spans="1:20" ht="20.100000000000001" customHeight="1">
      <c r="A34" s="743">
        <f t="shared" si="7"/>
        <v>24</v>
      </c>
      <c r="B34" s="732" t="s">
        <v>730</v>
      </c>
      <c r="C34" s="734" t="s">
        <v>314</v>
      </c>
      <c r="D34" s="764" t="s">
        <v>706</v>
      </c>
      <c r="E34" s="765">
        <f>93/365</f>
        <v>0.25479452054794521</v>
      </c>
      <c r="F34" s="772">
        <v>0</v>
      </c>
      <c r="G34" s="245">
        <v>0</v>
      </c>
      <c r="H34" s="744">
        <f t="shared" si="10"/>
        <v>0</v>
      </c>
      <c r="I34" s="245"/>
      <c r="J34" s="28">
        <f t="shared" si="8"/>
        <v>0</v>
      </c>
      <c r="K34" s="245"/>
      <c r="L34" s="28">
        <f t="shared" si="9"/>
        <v>0</v>
      </c>
    </row>
    <row r="35" spans="1:20" ht="20.100000000000001" customHeight="1">
      <c r="A35" s="743">
        <f t="shared" si="7"/>
        <v>25</v>
      </c>
      <c r="B35" s="732" t="s">
        <v>730</v>
      </c>
      <c r="C35" s="734" t="s">
        <v>321</v>
      </c>
      <c r="D35" s="764" t="s">
        <v>706</v>
      </c>
      <c r="E35" s="765">
        <f>62/365</f>
        <v>0.16986301369863013</v>
      </c>
      <c r="F35" s="772">
        <v>0</v>
      </c>
      <c r="G35" s="245">
        <v>0</v>
      </c>
      <c r="H35" s="744">
        <f t="shared" si="10"/>
        <v>0</v>
      </c>
      <c r="I35" s="245"/>
      <c r="J35" s="28">
        <f t="shared" si="8"/>
        <v>0</v>
      </c>
      <c r="K35" s="245"/>
      <c r="L35" s="28">
        <f t="shared" si="9"/>
        <v>0</v>
      </c>
    </row>
    <row r="36" spans="1:20" ht="20.100000000000001" customHeight="1">
      <c r="A36" s="743">
        <f t="shared" si="7"/>
        <v>26</v>
      </c>
      <c r="B36" s="732" t="s">
        <v>730</v>
      </c>
      <c r="C36" s="734" t="s">
        <v>316</v>
      </c>
      <c r="D36" s="764" t="s">
        <v>706</v>
      </c>
      <c r="E36" s="765">
        <f>32/365</f>
        <v>8.7671232876712329E-2</v>
      </c>
      <c r="F36" s="772">
        <v>0</v>
      </c>
      <c r="G36" s="245">
        <v>0</v>
      </c>
      <c r="H36" s="744">
        <f t="shared" si="10"/>
        <v>0</v>
      </c>
      <c r="I36" s="245"/>
      <c r="J36" s="28">
        <f t="shared" si="8"/>
        <v>0</v>
      </c>
      <c r="K36" s="245"/>
      <c r="L36" s="28">
        <f t="shared" si="9"/>
        <v>0</v>
      </c>
    </row>
    <row r="37" spans="1:20" ht="20.100000000000001" customHeight="1">
      <c r="A37" s="743">
        <f t="shared" si="7"/>
        <v>27</v>
      </c>
      <c r="B37" s="732" t="s">
        <v>730</v>
      </c>
      <c r="C37" s="734" t="s">
        <v>303</v>
      </c>
      <c r="D37" s="764" t="s">
        <v>706</v>
      </c>
      <c r="E37" s="765">
        <f>1/365</f>
        <v>2.7397260273972603E-3</v>
      </c>
      <c r="F37" s="772">
        <v>0</v>
      </c>
      <c r="G37" s="245">
        <v>0</v>
      </c>
      <c r="H37" s="744">
        <f t="shared" si="10"/>
        <v>0</v>
      </c>
      <c r="I37" s="245"/>
      <c r="J37" s="28">
        <f t="shared" si="8"/>
        <v>0</v>
      </c>
      <c r="K37" s="245"/>
      <c r="L37" s="28">
        <f t="shared" si="9"/>
        <v>0</v>
      </c>
    </row>
    <row r="38" spans="1:20" ht="20.100000000000001" customHeight="1">
      <c r="A38" s="743">
        <f t="shared" si="7"/>
        <v>28</v>
      </c>
      <c r="B38" s="732" t="s">
        <v>734</v>
      </c>
      <c r="F38" s="747">
        <f>SUM(F25:F37)</f>
        <v>0</v>
      </c>
      <c r="G38" s="744">
        <f>SUM(G25:G37)</f>
        <v>0</v>
      </c>
      <c r="H38" s="744">
        <f t="shared" ref="H38:L38" si="11">SUM(H25:H37)</f>
        <v>0</v>
      </c>
      <c r="I38" s="28">
        <f t="shared" si="11"/>
        <v>0</v>
      </c>
      <c r="J38" s="28">
        <f t="shared" si="11"/>
        <v>0</v>
      </c>
      <c r="K38" s="28">
        <f>SUM(K25:K37)</f>
        <v>0</v>
      </c>
      <c r="L38" s="28">
        <f t="shared" si="11"/>
        <v>0</v>
      </c>
    </row>
    <row r="39" spans="1:20">
      <c r="A39" s="743"/>
      <c r="F39" s="747"/>
      <c r="G39" s="744">
        <f>G38-'6d- ADIT EOY'!E74</f>
        <v>0</v>
      </c>
      <c r="H39" s="744"/>
      <c r="I39" s="28">
        <f>I38-'6d- ADIT EOY'!F74</f>
        <v>0</v>
      </c>
      <c r="J39" s="29"/>
      <c r="K39" s="28">
        <f>K38-'6d- ADIT EOY'!G74</f>
        <v>0</v>
      </c>
      <c r="L39" s="29"/>
    </row>
    <row r="40" spans="1:20">
      <c r="A40" s="734" t="s">
        <v>735</v>
      </c>
      <c r="D40" s="761"/>
      <c r="E40" s="733"/>
      <c r="F40" s="733"/>
      <c r="G40" s="773"/>
      <c r="H40" s="744"/>
      <c r="I40" s="29"/>
      <c r="J40" s="38"/>
      <c r="K40" s="38"/>
      <c r="L40" s="38"/>
      <c r="T40" s="737"/>
    </row>
    <row r="41" spans="1:20" ht="20.100000000000001" customHeight="1">
      <c r="A41" s="743">
        <f>A38+1</f>
        <v>29</v>
      </c>
      <c r="B41" s="732" t="s">
        <v>736</v>
      </c>
      <c r="C41" s="734" t="s">
        <v>303</v>
      </c>
      <c r="D41" s="764" t="s">
        <v>706</v>
      </c>
      <c r="E41" s="765">
        <f>365/365</f>
        <v>1</v>
      </c>
      <c r="F41" s="746">
        <f>'6c- ADIT BOY'!C28</f>
        <v>0</v>
      </c>
      <c r="G41" s="744">
        <f>'6c- ADIT BOY'!E28</f>
        <v>0</v>
      </c>
      <c r="H41" s="744">
        <f t="shared" ref="H41:H53" si="12">E41*G41</f>
        <v>0</v>
      </c>
      <c r="I41" s="28">
        <f>'6c- ADIT BOY'!F28</f>
        <v>0</v>
      </c>
      <c r="J41" s="28">
        <f t="shared" ref="J41:J53" si="13">I41*E41</f>
        <v>0</v>
      </c>
      <c r="K41" s="28">
        <f>'6c- ADIT BOY'!G28</f>
        <v>0</v>
      </c>
      <c r="L41" s="28">
        <f t="shared" ref="L41:L53" si="14">E41*K41</f>
        <v>0</v>
      </c>
    </row>
    <row r="42" spans="1:20" ht="20.100000000000001" customHeight="1">
      <c r="A42" s="743">
        <f t="shared" ref="A42:A54" si="15">+A41+1</f>
        <v>30</v>
      </c>
      <c r="B42" s="732" t="s">
        <v>730</v>
      </c>
      <c r="C42" s="734" t="s">
        <v>305</v>
      </c>
      <c r="D42" s="764" t="s">
        <v>706</v>
      </c>
      <c r="E42" s="765">
        <f>335/365</f>
        <v>0.9178082191780822</v>
      </c>
      <c r="F42" s="772">
        <v>0</v>
      </c>
      <c r="G42" s="245">
        <v>0</v>
      </c>
      <c r="H42" s="744">
        <f>E42*G42</f>
        <v>0</v>
      </c>
      <c r="I42" s="766"/>
      <c r="J42" s="28">
        <f t="shared" si="13"/>
        <v>0</v>
      </c>
      <c r="K42" s="766"/>
      <c r="L42" s="28">
        <f>E42*K42</f>
        <v>0</v>
      </c>
    </row>
    <row r="43" spans="1:20" ht="20.100000000000001" customHeight="1">
      <c r="A43" s="743">
        <f t="shared" si="15"/>
        <v>31</v>
      </c>
      <c r="B43" s="732" t="s">
        <v>730</v>
      </c>
      <c r="C43" s="734" t="s">
        <v>307</v>
      </c>
      <c r="D43" s="764" t="s">
        <v>706</v>
      </c>
      <c r="E43" s="765">
        <f>307/365</f>
        <v>0.84109589041095889</v>
      </c>
      <c r="F43" s="772">
        <v>0</v>
      </c>
      <c r="G43" s="245">
        <v>0</v>
      </c>
      <c r="H43" s="744">
        <f t="shared" si="12"/>
        <v>0</v>
      </c>
      <c r="I43" s="766"/>
      <c r="J43" s="28">
        <f t="shared" si="13"/>
        <v>0</v>
      </c>
      <c r="K43" s="766"/>
      <c r="L43" s="28">
        <f t="shared" si="14"/>
        <v>0</v>
      </c>
    </row>
    <row r="44" spans="1:20" ht="20.100000000000001" customHeight="1">
      <c r="A44" s="743">
        <f t="shared" si="15"/>
        <v>32</v>
      </c>
      <c r="B44" s="732" t="s">
        <v>730</v>
      </c>
      <c r="C44" s="734" t="s">
        <v>308</v>
      </c>
      <c r="D44" s="764" t="s">
        <v>706</v>
      </c>
      <c r="E44" s="765">
        <f>276/365</f>
        <v>0.75616438356164384</v>
      </c>
      <c r="F44" s="772">
        <v>0</v>
      </c>
      <c r="G44" s="245">
        <v>0</v>
      </c>
      <c r="H44" s="744">
        <f t="shared" si="12"/>
        <v>0</v>
      </c>
      <c r="I44" s="766"/>
      <c r="J44" s="28">
        <f t="shared" si="13"/>
        <v>0</v>
      </c>
      <c r="K44" s="766"/>
      <c r="L44" s="28">
        <f t="shared" si="14"/>
        <v>0</v>
      </c>
    </row>
    <row r="45" spans="1:20" ht="20.100000000000001" customHeight="1">
      <c r="A45" s="743">
        <f t="shared" si="15"/>
        <v>33</v>
      </c>
      <c r="B45" s="732" t="s">
        <v>730</v>
      </c>
      <c r="C45" s="734" t="s">
        <v>309</v>
      </c>
      <c r="D45" s="764" t="s">
        <v>706</v>
      </c>
      <c r="E45" s="765">
        <f>246/365</f>
        <v>0.67397260273972603</v>
      </c>
      <c r="F45" s="772">
        <v>0</v>
      </c>
      <c r="G45" s="245">
        <v>0</v>
      </c>
      <c r="H45" s="744">
        <f t="shared" si="12"/>
        <v>0</v>
      </c>
      <c r="I45" s="766"/>
      <c r="J45" s="28">
        <f t="shared" si="13"/>
        <v>0</v>
      </c>
      <c r="K45" s="766"/>
      <c r="L45" s="28">
        <f t="shared" si="14"/>
        <v>0</v>
      </c>
    </row>
    <row r="46" spans="1:20" ht="20.100000000000001" customHeight="1">
      <c r="A46" s="743">
        <f t="shared" si="15"/>
        <v>34</v>
      </c>
      <c r="B46" s="732" t="s">
        <v>730</v>
      </c>
      <c r="C46" s="734" t="s">
        <v>310</v>
      </c>
      <c r="D46" s="764" t="s">
        <v>706</v>
      </c>
      <c r="E46" s="765">
        <f>215/365</f>
        <v>0.58904109589041098</v>
      </c>
      <c r="F46" s="772">
        <v>0</v>
      </c>
      <c r="G46" s="245">
        <v>0</v>
      </c>
      <c r="H46" s="744">
        <f t="shared" si="12"/>
        <v>0</v>
      </c>
      <c r="I46" s="766"/>
      <c r="J46" s="28">
        <f t="shared" si="13"/>
        <v>0</v>
      </c>
      <c r="K46" s="766"/>
      <c r="L46" s="28">
        <f t="shared" si="14"/>
        <v>0</v>
      </c>
    </row>
    <row r="47" spans="1:20" ht="20.100000000000001" customHeight="1">
      <c r="A47" s="743">
        <f t="shared" si="15"/>
        <v>35</v>
      </c>
      <c r="B47" s="732" t="s">
        <v>730</v>
      </c>
      <c r="C47" s="734" t="s">
        <v>472</v>
      </c>
      <c r="D47" s="764" t="s">
        <v>706</v>
      </c>
      <c r="E47" s="765">
        <f>185/365</f>
        <v>0.50684931506849318</v>
      </c>
      <c r="F47" s="772">
        <v>0</v>
      </c>
      <c r="G47" s="245">
        <v>0</v>
      </c>
      <c r="H47" s="744">
        <f t="shared" si="12"/>
        <v>0</v>
      </c>
      <c r="I47" s="766"/>
      <c r="J47" s="28">
        <f t="shared" si="13"/>
        <v>0</v>
      </c>
      <c r="K47" s="766"/>
      <c r="L47" s="28">
        <f t="shared" si="14"/>
        <v>0</v>
      </c>
    </row>
    <row r="48" spans="1:20" ht="20.100000000000001" customHeight="1">
      <c r="A48" s="743">
        <f t="shared" si="15"/>
        <v>36</v>
      </c>
      <c r="B48" s="732" t="s">
        <v>730</v>
      </c>
      <c r="C48" s="734" t="s">
        <v>312</v>
      </c>
      <c r="D48" s="764" t="s">
        <v>706</v>
      </c>
      <c r="E48" s="765">
        <f>154/365</f>
        <v>0.42191780821917807</v>
      </c>
      <c r="F48" s="772">
        <v>0</v>
      </c>
      <c r="G48" s="245">
        <v>0</v>
      </c>
      <c r="H48" s="744">
        <f t="shared" si="12"/>
        <v>0</v>
      </c>
      <c r="I48" s="766"/>
      <c r="J48" s="28">
        <f t="shared" si="13"/>
        <v>0</v>
      </c>
      <c r="K48" s="766"/>
      <c r="L48" s="28">
        <f t="shared" si="14"/>
        <v>0</v>
      </c>
    </row>
    <row r="49" spans="1:12" ht="20.100000000000001" customHeight="1">
      <c r="A49" s="743">
        <f t="shared" si="15"/>
        <v>37</v>
      </c>
      <c r="B49" s="732" t="s">
        <v>730</v>
      </c>
      <c r="C49" s="734" t="s">
        <v>313</v>
      </c>
      <c r="D49" s="764" t="s">
        <v>706</v>
      </c>
      <c r="E49" s="765">
        <f>123/365</f>
        <v>0.33698630136986302</v>
      </c>
      <c r="F49" s="772">
        <v>0</v>
      </c>
      <c r="G49" s="245">
        <v>0</v>
      </c>
      <c r="H49" s="744">
        <f t="shared" si="12"/>
        <v>0</v>
      </c>
      <c r="I49" s="766"/>
      <c r="J49" s="28">
        <f t="shared" si="13"/>
        <v>0</v>
      </c>
      <c r="K49" s="766"/>
      <c r="L49" s="28">
        <f t="shared" si="14"/>
        <v>0</v>
      </c>
    </row>
    <row r="50" spans="1:12" ht="20.100000000000001" customHeight="1">
      <c r="A50" s="743">
        <f t="shared" si="15"/>
        <v>38</v>
      </c>
      <c r="B50" s="732" t="s">
        <v>730</v>
      </c>
      <c r="C50" s="734" t="s">
        <v>314</v>
      </c>
      <c r="D50" s="764" t="s">
        <v>706</v>
      </c>
      <c r="E50" s="765">
        <f>93/365</f>
        <v>0.25479452054794521</v>
      </c>
      <c r="F50" s="772">
        <v>0</v>
      </c>
      <c r="G50" s="245">
        <v>0</v>
      </c>
      <c r="H50" s="744">
        <f t="shared" si="12"/>
        <v>0</v>
      </c>
      <c r="I50" s="766"/>
      <c r="J50" s="28">
        <f t="shared" si="13"/>
        <v>0</v>
      </c>
      <c r="K50" s="766"/>
      <c r="L50" s="28">
        <f t="shared" si="14"/>
        <v>0</v>
      </c>
    </row>
    <row r="51" spans="1:12" ht="20.100000000000001" customHeight="1">
      <c r="A51" s="743">
        <f t="shared" si="15"/>
        <v>39</v>
      </c>
      <c r="B51" s="732" t="s">
        <v>730</v>
      </c>
      <c r="C51" s="734" t="s">
        <v>321</v>
      </c>
      <c r="D51" s="764" t="s">
        <v>706</v>
      </c>
      <c r="E51" s="765">
        <f>62/365</f>
        <v>0.16986301369863013</v>
      </c>
      <c r="F51" s="772">
        <v>0</v>
      </c>
      <c r="G51" s="245">
        <v>0</v>
      </c>
      <c r="H51" s="744">
        <f t="shared" si="12"/>
        <v>0</v>
      </c>
      <c r="I51" s="766"/>
      <c r="J51" s="28">
        <f t="shared" si="13"/>
        <v>0</v>
      </c>
      <c r="K51" s="766"/>
      <c r="L51" s="28">
        <f t="shared" si="14"/>
        <v>0</v>
      </c>
    </row>
    <row r="52" spans="1:12" ht="20.100000000000001" customHeight="1">
      <c r="A52" s="743">
        <f t="shared" si="15"/>
        <v>40</v>
      </c>
      <c r="B52" s="732" t="s">
        <v>730</v>
      </c>
      <c r="C52" s="734" t="s">
        <v>316</v>
      </c>
      <c r="D52" s="764" t="s">
        <v>706</v>
      </c>
      <c r="E52" s="765">
        <f>32/365</f>
        <v>8.7671232876712329E-2</v>
      </c>
      <c r="F52" s="772">
        <v>0</v>
      </c>
      <c r="G52" s="245">
        <v>0</v>
      </c>
      <c r="H52" s="744">
        <f t="shared" si="12"/>
        <v>0</v>
      </c>
      <c r="I52" s="766"/>
      <c r="J52" s="28">
        <f t="shared" si="13"/>
        <v>0</v>
      </c>
      <c r="K52" s="766"/>
      <c r="L52" s="28">
        <f t="shared" si="14"/>
        <v>0</v>
      </c>
    </row>
    <row r="53" spans="1:12" ht="20.100000000000001" customHeight="1">
      <c r="A53" s="743">
        <f t="shared" si="15"/>
        <v>41</v>
      </c>
      <c r="B53" s="732" t="s">
        <v>730</v>
      </c>
      <c r="C53" s="734" t="s">
        <v>303</v>
      </c>
      <c r="D53" s="764" t="s">
        <v>706</v>
      </c>
      <c r="E53" s="765">
        <f>1/365</f>
        <v>2.7397260273972603E-3</v>
      </c>
      <c r="F53" s="772">
        <v>0</v>
      </c>
      <c r="G53" s="245">
        <v>0</v>
      </c>
      <c r="H53" s="744">
        <f t="shared" si="12"/>
        <v>0</v>
      </c>
      <c r="I53" s="766"/>
      <c r="J53" s="28">
        <f t="shared" si="13"/>
        <v>0</v>
      </c>
      <c r="K53" s="766"/>
      <c r="L53" s="28">
        <f t="shared" si="14"/>
        <v>0</v>
      </c>
    </row>
    <row r="54" spans="1:12" ht="20.100000000000001" customHeight="1">
      <c r="A54" s="743">
        <f t="shared" si="15"/>
        <v>42</v>
      </c>
      <c r="B54" s="732" t="s">
        <v>737</v>
      </c>
      <c r="F54" s="747">
        <f>SUM(F41:F53)</f>
        <v>0</v>
      </c>
      <c r="G54" s="744">
        <f>SUM(G41:G53)</f>
        <v>0</v>
      </c>
      <c r="H54" s="744">
        <f t="shared" ref="H54:L54" si="16">SUM(H41:H53)</f>
        <v>0</v>
      </c>
      <c r="I54" s="28">
        <f t="shared" si="16"/>
        <v>0</v>
      </c>
      <c r="J54" s="28">
        <f t="shared" si="16"/>
        <v>0</v>
      </c>
      <c r="K54" s="28">
        <f t="shared" si="16"/>
        <v>0</v>
      </c>
      <c r="L54" s="28">
        <f t="shared" si="16"/>
        <v>0</v>
      </c>
    </row>
    <row r="55" spans="1:12">
      <c r="B55" s="734"/>
      <c r="G55" s="771">
        <f>G54-'6d- ADIT EOY'!E28</f>
        <v>0</v>
      </c>
      <c r="I55" s="756">
        <f>I54-'6d- ADIT EOY'!F28</f>
        <v>0</v>
      </c>
      <c r="K55" s="756">
        <f>K54-'6d- ADIT EOY'!G28</f>
        <v>0</v>
      </c>
    </row>
    <row r="56" spans="1:12">
      <c r="B56" s="734"/>
    </row>
    <row r="57" spans="1:12" ht="15.75" customHeight="1">
      <c r="A57" s="774" t="s">
        <v>267</v>
      </c>
      <c r="B57" s="734" t="s">
        <v>738</v>
      </c>
    </row>
    <row r="58" spans="1:12">
      <c r="A58" s="774" t="s">
        <v>269</v>
      </c>
      <c r="B58" s="734" t="s">
        <v>739</v>
      </c>
      <c r="D58" s="761"/>
      <c r="E58" s="775"/>
      <c r="F58" s="775"/>
      <c r="G58" s="775"/>
      <c r="H58" s="775"/>
      <c r="I58" s="776"/>
    </row>
    <row r="59" spans="1:12">
      <c r="A59" s="777" t="s">
        <v>197</v>
      </c>
      <c r="B59" s="734" t="s">
        <v>740</v>
      </c>
      <c r="D59" s="761"/>
      <c r="E59" s="775"/>
      <c r="F59" s="775"/>
      <c r="G59" s="775"/>
      <c r="H59" s="775"/>
      <c r="I59" s="776"/>
    </row>
    <row r="60" spans="1:12">
      <c r="A60" s="777" t="s">
        <v>200</v>
      </c>
      <c r="B60" s="734" t="s">
        <v>741</v>
      </c>
      <c r="D60" s="761"/>
      <c r="E60" s="775"/>
      <c r="F60" s="775"/>
      <c r="G60" s="775"/>
      <c r="H60" s="775"/>
      <c r="I60" s="776"/>
    </row>
    <row r="61" spans="1:12">
      <c r="A61" s="777" t="s">
        <v>202</v>
      </c>
      <c r="B61" s="732" t="s">
        <v>742</v>
      </c>
      <c r="D61" s="761"/>
      <c r="E61" s="733"/>
    </row>
    <row r="62" spans="1:12">
      <c r="D62" s="778"/>
      <c r="E62" s="757"/>
    </row>
    <row r="63" spans="1:12">
      <c r="D63" s="778"/>
      <c r="E63" s="757"/>
    </row>
    <row r="64" spans="1:12">
      <c r="D64" s="778"/>
      <c r="E64" s="757"/>
    </row>
    <row r="65" spans="2:5">
      <c r="D65" s="778"/>
      <c r="E65" s="757"/>
    </row>
    <row r="66" spans="2:5">
      <c r="D66" s="778"/>
      <c r="E66" s="757"/>
    </row>
    <row r="67" spans="2:5">
      <c r="D67" s="778"/>
      <c r="E67" s="757"/>
    </row>
    <row r="68" spans="2:5">
      <c r="D68" s="778"/>
      <c r="E68" s="757"/>
    </row>
    <row r="69" spans="2:5">
      <c r="D69" s="778"/>
      <c r="E69" s="757"/>
    </row>
    <row r="70" spans="2:5">
      <c r="D70" s="778"/>
      <c r="E70" s="757"/>
    </row>
    <row r="71" spans="2:5">
      <c r="D71" s="778"/>
      <c r="E71" s="757"/>
    </row>
    <row r="72" spans="2:5">
      <c r="B72" s="734"/>
      <c r="D72" s="778"/>
      <c r="E72" s="757"/>
    </row>
    <row r="73" spans="2:5">
      <c r="D73" s="778"/>
      <c r="E73" s="757"/>
    </row>
    <row r="74" spans="2:5">
      <c r="B74" s="734"/>
      <c r="D74" s="778"/>
      <c r="E74" s="757"/>
    </row>
    <row r="178" spans="9:9">
      <c r="I178" s="758"/>
    </row>
  </sheetData>
  <mergeCells count="2">
    <mergeCell ref="A2:L2"/>
    <mergeCell ref="A3:L3"/>
  </mergeCells>
  <printOptions horizontalCentered="1"/>
  <pageMargins left="0.25" right="0.25" top="0.5" bottom="0.5" header="0.3" footer="0.3"/>
  <pageSetup scale="44" orientation="landscape" cellComments="asDisplayed"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C039-303E-4558-8AFA-DAC0BA2580D5}">
  <sheetPr>
    <tabColor rgb="FFFFC000"/>
  </sheetPr>
  <dimension ref="A1:U210"/>
  <sheetViews>
    <sheetView view="pageBreakPreview" zoomScale="70" zoomScaleNormal="50" zoomScaleSheetLayoutView="70" workbookViewId="0">
      <selection activeCell="K55" activeCellId="1" sqref="Q46 K55"/>
    </sheetView>
  </sheetViews>
  <sheetFormatPr defaultColWidth="8.81640625" defaultRowHeight="15.6"/>
  <cols>
    <col min="1" max="1" width="5.1796875" style="734" customWidth="1"/>
    <col min="2" max="2" width="51.453125" style="732" customWidth="1"/>
    <col min="3" max="3" width="22.08984375" style="734" customWidth="1"/>
    <col min="4" max="4" width="16.1796875" style="734" customWidth="1"/>
    <col min="5" max="5" width="11.81640625" style="734" customWidth="1"/>
    <col min="6" max="6" width="13.81640625" style="734" customWidth="1"/>
    <col min="7" max="7" width="13.1796875" style="734" customWidth="1"/>
    <col min="8" max="8" width="77.81640625" style="734" customWidth="1"/>
    <col min="9" max="16384" width="8.81640625" style="735"/>
  </cols>
  <sheetData>
    <row r="1" spans="1:21" ht="17.399999999999999">
      <c r="B1" s="1195" t="s">
        <v>743</v>
      </c>
      <c r="C1" s="1195"/>
      <c r="D1" s="1195"/>
      <c r="E1" s="1195"/>
      <c r="F1" s="1195"/>
      <c r="G1" s="1195"/>
      <c r="H1" s="1195"/>
      <c r="I1" s="738"/>
      <c r="J1" s="738"/>
    </row>
    <row r="2" spans="1:21" ht="17.399999999999999">
      <c r="B2" s="1195" t="str">
        <f>'6b-ADIT Projection Proration'!A3</f>
        <v>Projection For the 12 months ended 12/31/2024</v>
      </c>
      <c r="C2" s="1195"/>
      <c r="D2" s="1195"/>
      <c r="E2" s="1195"/>
      <c r="F2" s="1195"/>
      <c r="G2" s="1195"/>
      <c r="H2" s="1195"/>
      <c r="I2" s="738"/>
      <c r="J2" s="738"/>
    </row>
    <row r="3" spans="1:21" ht="17.399999999999999">
      <c r="B3" s="1195" t="s">
        <v>363</v>
      </c>
      <c r="C3" s="1195"/>
      <c r="D3" s="1195"/>
      <c r="E3" s="1195"/>
      <c r="F3" s="1195"/>
      <c r="G3" s="1195"/>
      <c r="H3" s="1195"/>
      <c r="I3" s="738"/>
      <c r="J3" s="738"/>
    </row>
    <row r="4" spans="1:21" ht="17.399999999999999">
      <c r="B4" s="734"/>
      <c r="I4" s="738"/>
      <c r="J4" s="738"/>
    </row>
    <row r="5" spans="1:21">
      <c r="D5" s="733"/>
      <c r="E5" s="733"/>
      <c r="G5" s="733"/>
    </row>
    <row r="6" spans="1:21">
      <c r="D6" s="735"/>
      <c r="E6" s="735"/>
      <c r="F6" s="735"/>
      <c r="G6" s="735"/>
      <c r="U6" s="737"/>
    </row>
    <row r="7" spans="1:21" ht="34.5" customHeight="1">
      <c r="A7" s="739" t="s">
        <v>685</v>
      </c>
      <c r="B7" s="739" t="s">
        <v>686</v>
      </c>
      <c r="C7" s="740"/>
      <c r="D7" s="741"/>
      <c r="E7" s="742" t="s">
        <v>405</v>
      </c>
      <c r="F7" s="742" t="s">
        <v>687</v>
      </c>
      <c r="G7" s="739" t="s">
        <v>688</v>
      </c>
      <c r="H7" s="740"/>
      <c r="U7" s="737"/>
    </row>
    <row r="8" spans="1:21">
      <c r="B8" s="743"/>
      <c r="D8" s="735"/>
    </row>
    <row r="9" spans="1:21" ht="20.100000000000001" customHeight="1">
      <c r="A9" s="734">
        <v>1</v>
      </c>
      <c r="B9" s="734" t="s">
        <v>704</v>
      </c>
      <c r="D9" s="735"/>
      <c r="E9" s="744">
        <f>+E54</f>
        <v>-7116186.3432691945</v>
      </c>
      <c r="F9" s="744">
        <f>+F54</f>
        <v>0</v>
      </c>
      <c r="G9" s="744">
        <f>+G54</f>
        <v>0</v>
      </c>
      <c r="H9" s="734" t="s">
        <v>744</v>
      </c>
    </row>
    <row r="10" spans="1:21" ht="20.100000000000001" customHeight="1">
      <c r="A10" s="734">
        <f>+A9+1</f>
        <v>2</v>
      </c>
      <c r="B10" s="734" t="s">
        <v>711</v>
      </c>
      <c r="D10" s="735"/>
      <c r="E10" s="744">
        <f>+E78</f>
        <v>0</v>
      </c>
      <c r="F10" s="744">
        <f>+F78</f>
        <v>0</v>
      </c>
      <c r="G10" s="744">
        <f>+G78</f>
        <v>0</v>
      </c>
      <c r="H10" s="734" t="s">
        <v>745</v>
      </c>
    </row>
    <row r="11" spans="1:21" ht="20.100000000000001" customHeight="1">
      <c r="A11" s="734">
        <f>+A10+1</f>
        <v>3</v>
      </c>
      <c r="B11" s="734" t="s">
        <v>691</v>
      </c>
      <c r="D11" s="735"/>
      <c r="E11" s="744">
        <f>E32</f>
        <v>0</v>
      </c>
      <c r="F11" s="744">
        <f>F32</f>
        <v>0</v>
      </c>
      <c r="G11" s="744">
        <f>G32</f>
        <v>0</v>
      </c>
      <c r="H11" s="734" t="s">
        <v>746</v>
      </c>
    </row>
    <row r="12" spans="1:21" ht="20.100000000000001" customHeight="1">
      <c r="A12" s="734">
        <f>+A11+1</f>
        <v>4</v>
      </c>
      <c r="B12" s="734" t="s">
        <v>692</v>
      </c>
      <c r="D12" s="735"/>
      <c r="E12" s="744">
        <f>SUM(E9:E11)</f>
        <v>-7116186.3432691945</v>
      </c>
      <c r="F12" s="744">
        <f>SUM(F9:F11)</f>
        <v>0</v>
      </c>
      <c r="G12" s="744">
        <f>SUM(G9:G11)</f>
        <v>0</v>
      </c>
      <c r="H12" s="745" t="s">
        <v>747</v>
      </c>
    </row>
    <row r="13" spans="1:21">
      <c r="B13" s="734"/>
      <c r="D13" s="745"/>
      <c r="H13" s="744"/>
    </row>
    <row r="14" spans="1:21">
      <c r="B14" s="734"/>
      <c r="H14" s="747"/>
    </row>
    <row r="15" spans="1:21" ht="33" customHeight="1">
      <c r="B15" s="1197" t="s">
        <v>748</v>
      </c>
      <c r="C15" s="1197"/>
      <c r="D15" s="1197"/>
      <c r="E15" s="1197"/>
      <c r="F15" s="1197"/>
      <c r="G15" s="1197"/>
      <c r="H15" s="1197"/>
    </row>
    <row r="16" spans="1:21">
      <c r="C16" s="735"/>
      <c r="D16" s="733"/>
      <c r="E16" s="733"/>
      <c r="F16" s="733"/>
      <c r="G16" s="733"/>
    </row>
    <row r="17" spans="1:8">
      <c r="B17" s="733" t="s">
        <v>197</v>
      </c>
      <c r="C17" s="733" t="s">
        <v>200</v>
      </c>
      <c r="D17" s="733" t="s">
        <v>202</v>
      </c>
      <c r="E17" s="733" t="s">
        <v>205</v>
      </c>
      <c r="F17" s="733" t="s">
        <v>212</v>
      </c>
      <c r="G17" s="733" t="s">
        <v>216</v>
      </c>
      <c r="H17" s="733" t="s">
        <v>232</v>
      </c>
    </row>
    <row r="18" spans="1:8" ht="31.2">
      <c r="B18" s="732" t="s">
        <v>691</v>
      </c>
      <c r="C18" s="779" t="s">
        <v>38</v>
      </c>
      <c r="D18" s="779" t="s">
        <v>749</v>
      </c>
      <c r="E18" s="779" t="s">
        <v>405</v>
      </c>
      <c r="F18" s="779" t="s">
        <v>687</v>
      </c>
      <c r="G18" s="779" t="s">
        <v>688</v>
      </c>
      <c r="H18" s="779" t="s">
        <v>750</v>
      </c>
    </row>
    <row r="19" spans="1:8" ht="30" customHeight="1">
      <c r="A19" s="734">
        <f>A12+1</f>
        <v>5</v>
      </c>
      <c r="B19" s="780"/>
      <c r="C19" s="781"/>
      <c r="D19" s="782"/>
      <c r="E19" s="782"/>
      <c r="F19" s="782"/>
      <c r="G19" s="782"/>
      <c r="H19" s="783"/>
    </row>
    <row r="20" spans="1:8" ht="30" customHeight="1">
      <c r="A20" s="734">
        <f t="shared" ref="A20:A32" si="0">+A19+1</f>
        <v>6</v>
      </c>
      <c r="B20" s="784"/>
      <c r="C20" s="781"/>
      <c r="D20" s="782"/>
      <c r="E20" s="782"/>
      <c r="F20" s="782"/>
      <c r="G20" s="782"/>
      <c r="H20" s="783"/>
    </row>
    <row r="21" spans="1:8" ht="30" customHeight="1">
      <c r="A21" s="734">
        <f t="shared" si="0"/>
        <v>7</v>
      </c>
      <c r="B21" s="784"/>
      <c r="C21" s="781"/>
      <c r="D21" s="782"/>
      <c r="E21" s="782"/>
      <c r="F21" s="782"/>
      <c r="G21" s="782"/>
      <c r="H21" s="783"/>
    </row>
    <row r="22" spans="1:8" ht="30" customHeight="1">
      <c r="A22" s="734">
        <f t="shared" si="0"/>
        <v>8</v>
      </c>
      <c r="B22" s="784"/>
      <c r="C22" s="781"/>
      <c r="D22" s="782"/>
      <c r="E22" s="782"/>
      <c r="F22" s="782"/>
      <c r="G22" s="782"/>
      <c r="H22" s="783"/>
    </row>
    <row r="23" spans="1:8" ht="30" customHeight="1">
      <c r="A23" s="734">
        <f t="shared" si="0"/>
        <v>9</v>
      </c>
      <c r="B23" s="784"/>
      <c r="C23" s="781"/>
      <c r="D23" s="782"/>
      <c r="E23" s="782"/>
      <c r="F23" s="782"/>
      <c r="G23" s="782"/>
      <c r="H23" s="783"/>
    </row>
    <row r="24" spans="1:8" ht="30" customHeight="1">
      <c r="A24" s="734">
        <f t="shared" si="0"/>
        <v>10</v>
      </c>
      <c r="B24" s="784"/>
      <c r="C24" s="781"/>
      <c r="D24" s="782"/>
      <c r="E24" s="782"/>
      <c r="F24" s="782"/>
      <c r="G24" s="782"/>
      <c r="H24" s="783"/>
    </row>
    <row r="25" spans="1:8" ht="30" customHeight="1">
      <c r="A25" s="734">
        <f t="shared" si="0"/>
        <v>11</v>
      </c>
      <c r="B25" s="784"/>
      <c r="C25" s="781"/>
      <c r="D25" s="782"/>
      <c r="E25" s="782"/>
      <c r="F25" s="782"/>
      <c r="G25" s="782"/>
      <c r="H25" s="783"/>
    </row>
    <row r="26" spans="1:8" ht="30" customHeight="1">
      <c r="A26" s="734">
        <f t="shared" si="0"/>
        <v>12</v>
      </c>
      <c r="B26" s="784"/>
      <c r="C26" s="781"/>
      <c r="D26" s="785"/>
      <c r="E26" s="782"/>
      <c r="F26" s="782"/>
      <c r="G26" s="782"/>
      <c r="H26" s="783"/>
    </row>
    <row r="27" spans="1:8" ht="30" customHeight="1">
      <c r="A27" s="734">
        <f t="shared" si="0"/>
        <v>13</v>
      </c>
      <c r="B27" s="784"/>
      <c r="C27" s="781"/>
      <c r="D27" s="782"/>
      <c r="E27" s="782"/>
      <c r="F27" s="782"/>
      <c r="G27" s="782"/>
      <c r="H27" s="783"/>
    </row>
    <row r="28" spans="1:8" ht="30" customHeight="1">
      <c r="A28" s="734">
        <f t="shared" si="0"/>
        <v>14</v>
      </c>
      <c r="B28" s="786" t="s">
        <v>751</v>
      </c>
      <c r="C28" s="787"/>
      <c r="D28" s="787"/>
      <c r="E28" s="787"/>
      <c r="F28" s="787"/>
      <c r="G28" s="787"/>
      <c r="H28" s="788" t="s">
        <v>752</v>
      </c>
    </row>
    <row r="29" spans="1:8" ht="20.100000000000001" customHeight="1">
      <c r="A29" s="734">
        <f t="shared" si="0"/>
        <v>15</v>
      </c>
      <c r="B29" s="789" t="s">
        <v>753</v>
      </c>
      <c r="C29" s="790">
        <f>SUBTOTAL(9,C19:C28)</f>
        <v>0</v>
      </c>
      <c r="D29" s="791">
        <f>SUM(D19:D28)</f>
        <v>0</v>
      </c>
      <c r="E29" s="791">
        <f>SUM(E19:E28)</f>
        <v>0</v>
      </c>
      <c r="F29" s="791">
        <f>SUM(F19:F28)</f>
        <v>0</v>
      </c>
      <c r="G29" s="791">
        <f>SUM(G19:G28)</f>
        <v>0</v>
      </c>
      <c r="H29" s="792"/>
    </row>
    <row r="30" spans="1:8" ht="20.100000000000001" customHeight="1">
      <c r="A30" s="734">
        <f t="shared" si="0"/>
        <v>16</v>
      </c>
      <c r="B30" s="793" t="s">
        <v>754</v>
      </c>
      <c r="C30" s="794"/>
      <c r="D30" s="794"/>
      <c r="E30" s="794"/>
      <c r="F30" s="795"/>
      <c r="G30" s="796"/>
      <c r="H30" s="783"/>
    </row>
    <row r="31" spans="1:8" ht="20.100000000000001" customHeight="1">
      <c r="A31" s="734">
        <f t="shared" si="0"/>
        <v>17</v>
      </c>
      <c r="B31" s="797" t="s">
        <v>755</v>
      </c>
      <c r="C31" s="798"/>
      <c r="D31" s="798"/>
      <c r="E31" s="798"/>
      <c r="F31" s="798"/>
      <c r="G31" s="798"/>
      <c r="H31" s="799"/>
    </row>
    <row r="32" spans="1:8" ht="20.100000000000001" customHeight="1" thickBot="1">
      <c r="A32" s="734">
        <f t="shared" si="0"/>
        <v>18</v>
      </c>
      <c r="B32" s="800" t="s">
        <v>38</v>
      </c>
      <c r="C32" s="801">
        <f>+C29-C30-C31</f>
        <v>0</v>
      </c>
      <c r="D32" s="801">
        <f>+D29-D30-D31</f>
        <v>0</v>
      </c>
      <c r="E32" s="801">
        <f>+E29-E30-E31</f>
        <v>0</v>
      </c>
      <c r="F32" s="801">
        <f>+F29-F30-F31</f>
        <v>0</v>
      </c>
      <c r="G32" s="801">
        <f>+G29-G30-G31</f>
        <v>0</v>
      </c>
      <c r="H32" s="802"/>
    </row>
    <row r="33" spans="1:8" ht="20.100000000000001" customHeight="1" thickTop="1">
      <c r="B33" s="734" t="s">
        <v>756</v>
      </c>
      <c r="C33" s="745"/>
      <c r="D33" s="803"/>
      <c r="E33" s="733"/>
      <c r="G33" s="804"/>
    </row>
    <row r="34" spans="1:8" ht="20.100000000000001" customHeight="1">
      <c r="B34" s="1196" t="s">
        <v>757</v>
      </c>
      <c r="C34" s="1196"/>
      <c r="D34" s="1196"/>
      <c r="E34" s="1196"/>
      <c r="F34" s="1196"/>
      <c r="G34" s="1196"/>
    </row>
    <row r="35" spans="1:8" ht="20.100000000000001" customHeight="1">
      <c r="B35" s="732" t="s">
        <v>758</v>
      </c>
      <c r="F35" s="733"/>
      <c r="G35" s="733"/>
    </row>
    <row r="36" spans="1:8" ht="20.100000000000001" customHeight="1">
      <c r="B36" s="732" t="s">
        <v>759</v>
      </c>
      <c r="F36" s="733"/>
      <c r="G36" s="733"/>
    </row>
    <row r="37" spans="1:8" ht="20.100000000000001" customHeight="1">
      <c r="B37" s="732" t="s">
        <v>760</v>
      </c>
      <c r="F37" s="733"/>
      <c r="G37" s="733"/>
    </row>
    <row r="38" spans="1:8" ht="35.25" customHeight="1">
      <c r="B38" s="1196" t="s">
        <v>761</v>
      </c>
      <c r="C38" s="1196"/>
      <c r="D38" s="1196"/>
      <c r="E38" s="1196"/>
      <c r="F38" s="1196"/>
      <c r="G38" s="1196"/>
      <c r="H38" s="805"/>
    </row>
    <row r="39" spans="1:8">
      <c r="B39" s="805"/>
      <c r="C39" s="805"/>
      <c r="D39" s="805"/>
      <c r="E39" s="805"/>
      <c r="F39" s="805"/>
      <c r="G39" s="805"/>
      <c r="H39" s="805"/>
    </row>
    <row r="40" spans="1:8">
      <c r="B40" s="734"/>
    </row>
    <row r="41" spans="1:8">
      <c r="B41" s="733" t="s">
        <v>197</v>
      </c>
      <c r="C41" s="733" t="s">
        <v>200</v>
      </c>
      <c r="D41" s="733" t="s">
        <v>202</v>
      </c>
      <c r="E41" s="733" t="s">
        <v>205</v>
      </c>
      <c r="F41" s="733" t="s">
        <v>212</v>
      </c>
      <c r="G41" s="733" t="s">
        <v>216</v>
      </c>
      <c r="H41" s="733" t="s">
        <v>232</v>
      </c>
    </row>
    <row r="42" spans="1:8" ht="31.2">
      <c r="B42" s="734" t="s">
        <v>762</v>
      </c>
      <c r="C42" s="779" t="s">
        <v>38</v>
      </c>
      <c r="D42" s="779" t="s">
        <v>749</v>
      </c>
      <c r="E42" s="779" t="s">
        <v>405</v>
      </c>
      <c r="F42" s="779" t="s">
        <v>687</v>
      </c>
      <c r="G42" s="779" t="s">
        <v>688</v>
      </c>
      <c r="H42" s="779" t="s">
        <v>750</v>
      </c>
    </row>
    <row r="43" spans="1:8" ht="30" customHeight="1">
      <c r="A43" s="734">
        <f>A32+1</f>
        <v>19</v>
      </c>
      <c r="B43" s="806" t="s">
        <v>763</v>
      </c>
      <c r="C43" s="781"/>
      <c r="D43" s="782"/>
      <c r="E43" s="782">
        <v>-7116186.3432691945</v>
      </c>
      <c r="F43" s="782"/>
      <c r="G43" s="782"/>
      <c r="H43" s="783"/>
    </row>
    <row r="44" spans="1:8" ht="30" customHeight="1">
      <c r="A44" s="734">
        <f t="shared" ref="A44:A54" si="1">+A43+1</f>
        <v>20</v>
      </c>
      <c r="B44" s="784"/>
      <c r="C44" s="781"/>
      <c r="D44" s="782"/>
      <c r="E44" s="782"/>
      <c r="F44" s="782"/>
      <c r="G44" s="782"/>
      <c r="H44" s="783"/>
    </row>
    <row r="45" spans="1:8" ht="30" customHeight="1">
      <c r="A45" s="734">
        <f t="shared" si="1"/>
        <v>21</v>
      </c>
      <c r="B45" s="784"/>
      <c r="C45" s="781"/>
      <c r="D45" s="782"/>
      <c r="E45" s="782"/>
      <c r="F45" s="782"/>
      <c r="G45" s="782"/>
      <c r="H45" s="783"/>
    </row>
    <row r="46" spans="1:8" ht="30" customHeight="1">
      <c r="A46" s="734">
        <f t="shared" si="1"/>
        <v>22</v>
      </c>
      <c r="B46" s="784"/>
      <c r="C46" s="782"/>
      <c r="D46" s="782"/>
      <c r="E46" s="782"/>
      <c r="F46" s="782"/>
      <c r="G46" s="782"/>
      <c r="H46" s="783"/>
    </row>
    <row r="47" spans="1:8" ht="30" customHeight="1">
      <c r="A47" s="734">
        <f t="shared" si="1"/>
        <v>23</v>
      </c>
      <c r="B47" s="784"/>
      <c r="C47" s="782"/>
      <c r="D47" s="782"/>
      <c r="E47" s="782"/>
      <c r="F47" s="782"/>
      <c r="G47" s="782"/>
      <c r="H47" s="783"/>
    </row>
    <row r="48" spans="1:8" ht="30" customHeight="1">
      <c r="A48" s="734">
        <f t="shared" si="1"/>
        <v>24</v>
      </c>
      <c r="B48" s="807"/>
      <c r="C48" s="808"/>
      <c r="D48" s="808"/>
      <c r="E48" s="808"/>
      <c r="F48" s="808"/>
      <c r="G48" s="808"/>
      <c r="H48" s="783"/>
    </row>
    <row r="49" spans="1:8" ht="30" customHeight="1">
      <c r="A49" s="734">
        <f t="shared" si="1"/>
        <v>25</v>
      </c>
      <c r="B49" s="809"/>
      <c r="C49" s="808"/>
      <c r="D49" s="808"/>
      <c r="E49" s="808"/>
      <c r="F49" s="808"/>
      <c r="G49" s="808"/>
      <c r="H49" s="783"/>
    </row>
    <row r="50" spans="1:8" ht="30" customHeight="1">
      <c r="A50" s="734">
        <f t="shared" si="1"/>
        <v>26</v>
      </c>
      <c r="B50" s="786" t="s">
        <v>764</v>
      </c>
      <c r="C50" s="810"/>
      <c r="D50" s="810"/>
      <c r="E50" s="810"/>
      <c r="F50" s="810"/>
      <c r="G50" s="810"/>
      <c r="H50" s="788" t="s">
        <v>752</v>
      </c>
    </row>
    <row r="51" spans="1:8" ht="20.100000000000001" customHeight="1">
      <c r="A51" s="734">
        <f t="shared" si="1"/>
        <v>27</v>
      </c>
      <c r="B51" s="811" t="s">
        <v>765</v>
      </c>
      <c r="C51" s="791">
        <f>SUBTOTAL(9,C43:C50)</f>
        <v>0</v>
      </c>
      <c r="D51" s="791">
        <f>SUM(D43:D50)</f>
        <v>0</v>
      </c>
      <c r="E51" s="791">
        <f>SUM(E43:E50)</f>
        <v>-7116186.3432691945</v>
      </c>
      <c r="F51" s="791">
        <f>SUM(F43:F50)</f>
        <v>0</v>
      </c>
      <c r="G51" s="791">
        <f>SUM(G43:G50)</f>
        <v>0</v>
      </c>
      <c r="H51" s="792"/>
    </row>
    <row r="52" spans="1:8" ht="20.100000000000001" customHeight="1">
      <c r="A52" s="734">
        <f t="shared" si="1"/>
        <v>28</v>
      </c>
      <c r="B52" s="811" t="s">
        <v>754</v>
      </c>
      <c r="C52" s="794"/>
      <c r="D52" s="794"/>
      <c r="E52" s="794"/>
      <c r="F52" s="794"/>
      <c r="G52" s="794"/>
      <c r="H52" s="783"/>
    </row>
    <row r="53" spans="1:8" ht="20.100000000000001" customHeight="1">
      <c r="A53" s="734">
        <f t="shared" si="1"/>
        <v>29</v>
      </c>
      <c r="B53" s="812" t="s">
        <v>755</v>
      </c>
      <c r="C53" s="798"/>
      <c r="D53" s="798"/>
      <c r="E53" s="798"/>
      <c r="F53" s="798"/>
      <c r="G53" s="798"/>
      <c r="H53" s="799"/>
    </row>
    <row r="54" spans="1:8" ht="20.100000000000001" customHeight="1" thickBot="1">
      <c r="A54" s="734">
        <f t="shared" si="1"/>
        <v>30</v>
      </c>
      <c r="B54" s="800" t="s">
        <v>38</v>
      </c>
      <c r="C54" s="801">
        <f>+C51-C52-C53</f>
        <v>0</v>
      </c>
      <c r="D54" s="801">
        <f>+D51-D52-D53</f>
        <v>0</v>
      </c>
      <c r="E54" s="801">
        <f>+E51-E52-E53</f>
        <v>-7116186.3432691945</v>
      </c>
      <c r="F54" s="801">
        <f>+F51-F52-F53</f>
        <v>0</v>
      </c>
      <c r="G54" s="801">
        <f>+G51-G52-G53</f>
        <v>0</v>
      </c>
      <c r="H54" s="802"/>
    </row>
    <row r="55" spans="1:8" ht="20.100000000000001" customHeight="1" thickTop="1">
      <c r="B55" s="734" t="s">
        <v>766</v>
      </c>
      <c r="D55" s="733"/>
      <c r="E55" s="803"/>
      <c r="G55" s="805"/>
    </row>
    <row r="56" spans="1:8" ht="20.100000000000001" customHeight="1">
      <c r="B56" s="1196" t="s">
        <v>757</v>
      </c>
      <c r="C56" s="1196"/>
      <c r="D56" s="1196"/>
      <c r="E56" s="1196"/>
      <c r="F56" s="1196"/>
      <c r="G56" s="1196"/>
    </row>
    <row r="57" spans="1:8" ht="20.100000000000001" customHeight="1">
      <c r="B57" s="732" t="s">
        <v>758</v>
      </c>
      <c r="F57" s="733"/>
      <c r="G57" s="733"/>
    </row>
    <row r="58" spans="1:8" ht="20.100000000000001" customHeight="1">
      <c r="B58" s="732" t="s">
        <v>759</v>
      </c>
      <c r="F58" s="733"/>
      <c r="G58" s="733"/>
    </row>
    <row r="59" spans="1:8" ht="20.100000000000001" customHeight="1">
      <c r="B59" s="732" t="s">
        <v>760</v>
      </c>
      <c r="F59" s="733"/>
      <c r="G59" s="733"/>
    </row>
    <row r="60" spans="1:8" ht="35.1" customHeight="1">
      <c r="B60" s="1196" t="s">
        <v>761</v>
      </c>
      <c r="C60" s="1196"/>
      <c r="D60" s="1196"/>
      <c r="E60" s="1196"/>
      <c r="F60" s="1196"/>
      <c r="G60" s="1196"/>
      <c r="H60" s="805"/>
    </row>
    <row r="61" spans="1:8">
      <c r="H61" s="805"/>
    </row>
    <row r="62" spans="1:8">
      <c r="H62" s="805"/>
    </row>
    <row r="63" spans="1:8">
      <c r="B63" s="733" t="s">
        <v>197</v>
      </c>
      <c r="C63" s="733" t="s">
        <v>200</v>
      </c>
      <c r="D63" s="733" t="s">
        <v>202</v>
      </c>
      <c r="E63" s="733" t="s">
        <v>205</v>
      </c>
      <c r="F63" s="733" t="s">
        <v>212</v>
      </c>
      <c r="G63" s="733" t="s">
        <v>216</v>
      </c>
      <c r="H63" s="733" t="s">
        <v>232</v>
      </c>
    </row>
    <row r="64" spans="1:8" ht="31.2">
      <c r="B64" s="734" t="s">
        <v>767</v>
      </c>
      <c r="C64" s="779" t="s">
        <v>38</v>
      </c>
      <c r="D64" s="779" t="s">
        <v>749</v>
      </c>
      <c r="E64" s="779" t="s">
        <v>405</v>
      </c>
      <c r="F64" s="779" t="s">
        <v>687</v>
      </c>
      <c r="G64" s="779" t="s">
        <v>688</v>
      </c>
      <c r="H64" s="779" t="s">
        <v>750</v>
      </c>
    </row>
    <row r="65" spans="1:8" ht="30" customHeight="1">
      <c r="A65" s="734">
        <f>A54+1</f>
        <v>31</v>
      </c>
      <c r="B65" s="813"/>
      <c r="C65" s="781"/>
      <c r="D65" s="782"/>
      <c r="E65" s="782"/>
      <c r="F65" s="782"/>
      <c r="G65" s="782"/>
      <c r="H65" s="783"/>
    </row>
    <row r="66" spans="1:8" ht="30" customHeight="1">
      <c r="A66" s="734">
        <f t="shared" ref="A66:A78" si="2">+A65+1</f>
        <v>32</v>
      </c>
      <c r="B66" s="784"/>
      <c r="C66" s="781"/>
      <c r="D66" s="782"/>
      <c r="E66" s="782"/>
      <c r="F66" s="782"/>
      <c r="G66" s="782"/>
      <c r="H66" s="783"/>
    </row>
    <row r="67" spans="1:8" ht="30" customHeight="1">
      <c r="A67" s="734">
        <f t="shared" si="2"/>
        <v>33</v>
      </c>
      <c r="B67" s="784"/>
      <c r="C67" s="781"/>
      <c r="D67" s="782"/>
      <c r="E67" s="782"/>
      <c r="F67" s="782"/>
      <c r="G67" s="782"/>
      <c r="H67" s="783"/>
    </row>
    <row r="68" spans="1:8" ht="30" customHeight="1">
      <c r="A68" s="734">
        <f t="shared" si="2"/>
        <v>34</v>
      </c>
      <c r="B68" s="784"/>
      <c r="C68" s="781"/>
      <c r="D68" s="782"/>
      <c r="E68" s="782"/>
      <c r="F68" s="782"/>
      <c r="G68" s="782"/>
      <c r="H68" s="783"/>
    </row>
    <row r="69" spans="1:8" ht="30" customHeight="1">
      <c r="A69" s="734">
        <f t="shared" si="2"/>
        <v>35</v>
      </c>
      <c r="B69" s="784"/>
      <c r="C69" s="782"/>
      <c r="D69" s="808"/>
      <c r="E69" s="782"/>
      <c r="F69" s="782"/>
      <c r="G69" s="782"/>
      <c r="H69" s="783"/>
    </row>
    <row r="70" spans="1:8" ht="30" customHeight="1">
      <c r="A70" s="734">
        <f t="shared" si="2"/>
        <v>36</v>
      </c>
      <c r="B70" s="784"/>
      <c r="C70" s="782"/>
      <c r="D70" s="808"/>
      <c r="E70" s="782"/>
      <c r="F70" s="782"/>
      <c r="G70" s="782"/>
      <c r="H70" s="783"/>
    </row>
    <row r="71" spans="1:8" ht="30" customHeight="1">
      <c r="A71" s="734">
        <f t="shared" si="2"/>
        <v>37</v>
      </c>
      <c r="B71" s="784"/>
      <c r="C71" s="782"/>
      <c r="D71" s="808"/>
      <c r="E71" s="782"/>
      <c r="F71" s="782"/>
      <c r="G71" s="782"/>
      <c r="H71" s="783"/>
    </row>
    <row r="72" spans="1:8" ht="30" customHeight="1">
      <c r="A72" s="734">
        <f t="shared" si="2"/>
        <v>38</v>
      </c>
      <c r="B72" s="784"/>
      <c r="C72" s="782"/>
      <c r="D72" s="785"/>
      <c r="E72" s="782"/>
      <c r="F72" s="782"/>
      <c r="G72" s="782"/>
      <c r="H72" s="783"/>
    </row>
    <row r="73" spans="1:8" ht="30" customHeight="1">
      <c r="A73" s="734">
        <f t="shared" si="2"/>
        <v>39</v>
      </c>
      <c r="B73" s="784"/>
      <c r="C73" s="782"/>
      <c r="D73" s="782"/>
      <c r="E73" s="782"/>
      <c r="F73" s="782"/>
      <c r="G73" s="782"/>
      <c r="H73" s="783"/>
    </row>
    <row r="74" spans="1:8" ht="30" customHeight="1">
      <c r="A74" s="734">
        <f t="shared" si="2"/>
        <v>40</v>
      </c>
      <c r="B74" s="786" t="s">
        <v>764</v>
      </c>
      <c r="C74" s="810"/>
      <c r="D74" s="810"/>
      <c r="E74" s="810"/>
      <c r="F74" s="810"/>
      <c r="G74" s="810"/>
      <c r="H74" s="788" t="s">
        <v>752</v>
      </c>
    </row>
    <row r="75" spans="1:8" ht="20.100000000000001" customHeight="1">
      <c r="A75" s="734">
        <f t="shared" si="2"/>
        <v>41</v>
      </c>
      <c r="B75" s="789" t="s">
        <v>768</v>
      </c>
      <c r="C75" s="790">
        <f>SUBTOTAL(9,C65:C74)</f>
        <v>0</v>
      </c>
      <c r="D75" s="790">
        <f>SUM(D65:D74)</f>
        <v>0</v>
      </c>
      <c r="E75" s="791">
        <f>SUM(E65:E74)</f>
        <v>0</v>
      </c>
      <c r="F75" s="790">
        <f>SUM(F65:F74)</f>
        <v>0</v>
      </c>
      <c r="G75" s="790">
        <f>SUM(G65:G74)</f>
        <v>0</v>
      </c>
      <c r="H75" s="783"/>
    </row>
    <row r="76" spans="1:8" ht="20.100000000000001" customHeight="1">
      <c r="A76" s="734">
        <f t="shared" si="2"/>
        <v>42</v>
      </c>
      <c r="B76" s="789" t="s">
        <v>754</v>
      </c>
      <c r="C76" s="795"/>
      <c r="D76" s="795"/>
      <c r="E76" s="795"/>
      <c r="F76" s="795"/>
      <c r="G76" s="795"/>
      <c r="H76" s="783"/>
    </row>
    <row r="77" spans="1:8" ht="20.100000000000001" customHeight="1">
      <c r="A77" s="734">
        <f t="shared" si="2"/>
        <v>43</v>
      </c>
      <c r="B77" s="814" t="s">
        <v>755</v>
      </c>
      <c r="C77" s="815"/>
      <c r="D77" s="815"/>
      <c r="E77" s="815"/>
      <c r="F77" s="815"/>
      <c r="G77" s="815"/>
      <c r="H77" s="799"/>
    </row>
    <row r="78" spans="1:8" ht="20.100000000000001" customHeight="1" thickBot="1">
      <c r="A78" s="734">
        <f t="shared" si="2"/>
        <v>44</v>
      </c>
      <c r="B78" s="800" t="s">
        <v>38</v>
      </c>
      <c r="C78" s="816">
        <f>+C75-C76-C77</f>
        <v>0</v>
      </c>
      <c r="D78" s="816">
        <f>+D75-D76-D77</f>
        <v>0</v>
      </c>
      <c r="E78" s="816">
        <f>+E75-E76-E77</f>
        <v>0</v>
      </c>
      <c r="F78" s="816">
        <f>+F75-F76-F77</f>
        <v>0</v>
      </c>
      <c r="G78" s="816">
        <f>+G75-G76-G77</f>
        <v>0</v>
      </c>
      <c r="H78" s="802"/>
    </row>
    <row r="79" spans="1:8" ht="20.100000000000001" customHeight="1" thickTop="1">
      <c r="B79" s="734" t="s">
        <v>769</v>
      </c>
      <c r="E79" s="733"/>
      <c r="F79" s="733"/>
      <c r="H79" s="817"/>
    </row>
    <row r="80" spans="1:8" ht="20.100000000000001" customHeight="1">
      <c r="B80" s="1196" t="s">
        <v>757</v>
      </c>
      <c r="C80" s="1196"/>
      <c r="D80" s="1196"/>
      <c r="E80" s="1196"/>
      <c r="F80" s="1196"/>
      <c r="G80" s="1196"/>
    </row>
    <row r="81" spans="2:9" ht="20.100000000000001" customHeight="1">
      <c r="B81" s="732" t="s">
        <v>758</v>
      </c>
      <c r="F81" s="733"/>
      <c r="G81" s="733"/>
    </row>
    <row r="82" spans="2:9" ht="20.100000000000001" customHeight="1">
      <c r="B82" s="732" t="s">
        <v>759</v>
      </c>
      <c r="F82" s="733"/>
      <c r="G82" s="733"/>
    </row>
    <row r="83" spans="2:9" ht="20.100000000000001" customHeight="1">
      <c r="B83" s="732" t="s">
        <v>760</v>
      </c>
      <c r="F83" s="733"/>
      <c r="G83" s="733"/>
    </row>
    <row r="84" spans="2:9" ht="35.1" customHeight="1">
      <c r="B84" s="1196" t="s">
        <v>761</v>
      </c>
      <c r="C84" s="1196"/>
      <c r="D84" s="1196"/>
      <c r="E84" s="1196"/>
      <c r="F84" s="1196"/>
      <c r="G84" s="1196"/>
    </row>
    <row r="86" spans="2:9" ht="15.75" customHeight="1">
      <c r="B86" s="818"/>
      <c r="C86" s="818"/>
      <c r="D86" s="818"/>
      <c r="E86" s="818"/>
      <c r="F86" s="818"/>
      <c r="G86" s="818"/>
      <c r="H86" s="818"/>
    </row>
    <row r="87" spans="2:9">
      <c r="B87" s="1195"/>
      <c r="C87" s="1195"/>
      <c r="D87" s="1195"/>
      <c r="E87" s="1195"/>
      <c r="F87" s="1195"/>
      <c r="G87" s="1195"/>
      <c r="H87" s="1195"/>
    </row>
    <row r="88" spans="2:9">
      <c r="B88" s="734"/>
    </row>
    <row r="89" spans="2:9">
      <c r="B89" s="734"/>
    </row>
    <row r="90" spans="2:9" ht="15.75" customHeight="1">
      <c r="B90" s="734"/>
    </row>
    <row r="91" spans="2:9">
      <c r="B91" s="734"/>
      <c r="D91" s="775"/>
      <c r="E91" s="775"/>
      <c r="F91" s="775"/>
      <c r="G91" s="775"/>
      <c r="H91" s="775"/>
      <c r="I91" s="776"/>
    </row>
    <row r="92" spans="2:9">
      <c r="B92" s="734"/>
      <c r="D92" s="775"/>
      <c r="E92" s="775"/>
      <c r="F92" s="775"/>
      <c r="G92" s="775"/>
      <c r="H92" s="775"/>
      <c r="I92" s="776"/>
    </row>
    <row r="93" spans="2:9">
      <c r="D93" s="733"/>
      <c r="E93" s="733"/>
    </row>
    <row r="94" spans="2:9">
      <c r="D94" s="757"/>
      <c r="E94" s="757"/>
    </row>
    <row r="95" spans="2:9">
      <c r="D95" s="757"/>
      <c r="E95" s="757"/>
    </row>
    <row r="96" spans="2:9">
      <c r="D96" s="757"/>
      <c r="E96" s="757"/>
    </row>
    <row r="97" spans="2:5">
      <c r="D97" s="757"/>
      <c r="E97" s="757"/>
    </row>
    <row r="98" spans="2:5">
      <c r="D98" s="757"/>
      <c r="E98" s="757"/>
    </row>
    <row r="99" spans="2:5">
      <c r="D99" s="757"/>
      <c r="E99" s="757"/>
    </row>
    <row r="100" spans="2:5">
      <c r="D100" s="757"/>
      <c r="E100" s="757"/>
    </row>
    <row r="101" spans="2:5">
      <c r="D101" s="757"/>
      <c r="E101" s="757"/>
    </row>
    <row r="102" spans="2:5">
      <c r="D102" s="757"/>
      <c r="E102" s="757"/>
    </row>
    <row r="103" spans="2:5">
      <c r="D103" s="757"/>
      <c r="E103" s="757"/>
    </row>
    <row r="104" spans="2:5">
      <c r="B104" s="734"/>
      <c r="D104" s="757"/>
      <c r="E104" s="757"/>
    </row>
    <row r="105" spans="2:5">
      <c r="D105" s="757"/>
      <c r="E105" s="757"/>
    </row>
    <row r="106" spans="2:5">
      <c r="B106" s="734"/>
      <c r="D106" s="757"/>
      <c r="E106" s="757"/>
    </row>
    <row r="210" spans="9:9">
      <c r="I210" s="758"/>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 footer="0.3"/>
  <pageSetup scale="46" fitToHeight="2" orientation="landscape" r:id="rId1"/>
  <headerFooter alignWithMargins="0">
    <oddFooter>&amp;R&amp;A</oddFooter>
  </headerFooter>
  <rowBreaks count="2" manualBreakCount="2">
    <brk id="40" max="16383" man="1"/>
    <brk id="8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63DF-2BDB-4711-B047-54FCBA5322E5}">
  <sheetPr>
    <tabColor rgb="FFFFC000"/>
  </sheetPr>
  <dimension ref="A1:U210"/>
  <sheetViews>
    <sheetView view="pageBreakPreview" zoomScale="70" zoomScaleNormal="85" zoomScaleSheetLayoutView="70" workbookViewId="0">
      <selection activeCell="K55" activeCellId="1" sqref="Q46 K55"/>
    </sheetView>
  </sheetViews>
  <sheetFormatPr defaultColWidth="8.81640625" defaultRowHeight="15.6"/>
  <cols>
    <col min="1" max="1" width="5.1796875" style="734" customWidth="1"/>
    <col min="2" max="2" width="49.1796875" style="732" customWidth="1"/>
    <col min="3" max="3" width="22.08984375" style="734" customWidth="1"/>
    <col min="4" max="4" width="15.1796875" style="734" customWidth="1"/>
    <col min="5" max="5" width="12.54296875" style="734" customWidth="1"/>
    <col min="6" max="6" width="11.54296875" style="734" customWidth="1"/>
    <col min="7" max="7" width="14.81640625" style="734" customWidth="1"/>
    <col min="8" max="8" width="79.453125" style="734" customWidth="1"/>
    <col min="9" max="16384" width="8.81640625" style="735"/>
  </cols>
  <sheetData>
    <row r="1" spans="1:21" ht="17.399999999999999">
      <c r="A1" s="732"/>
      <c r="B1" s="1195" t="s">
        <v>770</v>
      </c>
      <c r="C1" s="1195"/>
      <c r="D1" s="1195"/>
      <c r="E1" s="1195"/>
      <c r="F1" s="1195"/>
      <c r="G1" s="1195"/>
      <c r="H1" s="1195"/>
      <c r="I1" s="738"/>
      <c r="J1" s="738"/>
    </row>
    <row r="2" spans="1:21" ht="17.399999999999999">
      <c r="B2" s="1195" t="str">
        <f>'6c- ADIT BOY'!B2</f>
        <v>Projection For the 12 months ended 12/31/2024</v>
      </c>
      <c r="C2" s="1198"/>
      <c r="D2" s="1198"/>
      <c r="E2" s="1198"/>
      <c r="F2" s="1198"/>
      <c r="G2" s="1198"/>
      <c r="H2" s="1198"/>
      <c r="I2" s="738"/>
      <c r="J2" s="738"/>
    </row>
    <row r="3" spans="1:21" ht="17.399999999999999">
      <c r="B3" s="1195" t="s">
        <v>364</v>
      </c>
      <c r="C3" s="1195"/>
      <c r="D3" s="1195"/>
      <c r="E3" s="1195"/>
      <c r="F3" s="1195"/>
      <c r="G3" s="1195"/>
      <c r="H3" s="1195"/>
      <c r="I3" s="738"/>
      <c r="J3" s="738"/>
    </row>
    <row r="4" spans="1:21" ht="17.399999999999999">
      <c r="I4" s="738"/>
      <c r="J4" s="738"/>
    </row>
    <row r="5" spans="1:21">
      <c r="D5" s="733"/>
      <c r="E5" s="733"/>
      <c r="G5" s="733"/>
    </row>
    <row r="6" spans="1:21">
      <c r="D6" s="733"/>
      <c r="E6" s="733"/>
      <c r="F6" s="733"/>
      <c r="G6" s="733"/>
      <c r="U6" s="737"/>
    </row>
    <row r="7" spans="1:21" ht="34.5" customHeight="1">
      <c r="A7" s="819" t="s">
        <v>685</v>
      </c>
      <c r="B7" s="819" t="s">
        <v>686</v>
      </c>
      <c r="C7" s="820"/>
      <c r="D7" s="821"/>
      <c r="E7" s="822" t="s">
        <v>405</v>
      </c>
      <c r="F7" s="823" t="s">
        <v>687</v>
      </c>
      <c r="G7" s="823" t="s">
        <v>688</v>
      </c>
      <c r="H7" s="820"/>
      <c r="U7" s="737"/>
    </row>
    <row r="8" spans="1:21">
      <c r="A8" s="743"/>
    </row>
    <row r="9" spans="1:21" ht="20.100000000000001" customHeight="1">
      <c r="A9" s="743">
        <v>1</v>
      </c>
      <c r="B9" s="734" t="s">
        <v>762</v>
      </c>
      <c r="E9" s="746">
        <f>+E54</f>
        <v>-10660968.776724659</v>
      </c>
      <c r="F9" s="746">
        <f>+F54</f>
        <v>0</v>
      </c>
      <c r="G9" s="746">
        <f>+G54</f>
        <v>0</v>
      </c>
      <c r="H9" s="734" t="s">
        <v>744</v>
      </c>
    </row>
    <row r="10" spans="1:21" ht="20.100000000000001" customHeight="1">
      <c r="A10" s="743">
        <f>+A9+1</f>
        <v>2</v>
      </c>
      <c r="B10" s="734" t="s">
        <v>711</v>
      </c>
      <c r="E10" s="746">
        <f>+E78</f>
        <v>0</v>
      </c>
      <c r="F10" s="746">
        <f>+F78</f>
        <v>0</v>
      </c>
      <c r="G10" s="746">
        <f>+G78</f>
        <v>0</v>
      </c>
      <c r="H10" s="734" t="s">
        <v>745</v>
      </c>
    </row>
    <row r="11" spans="1:21" ht="20.100000000000001" customHeight="1">
      <c r="A11" s="743">
        <f>+A10+1</f>
        <v>3</v>
      </c>
      <c r="B11" s="734" t="s">
        <v>691</v>
      </c>
      <c r="E11" s="746">
        <f>E32</f>
        <v>0</v>
      </c>
      <c r="F11" s="746">
        <f>F32</f>
        <v>0</v>
      </c>
      <c r="G11" s="746">
        <f>G32</f>
        <v>0</v>
      </c>
      <c r="H11" s="734" t="s">
        <v>746</v>
      </c>
    </row>
    <row r="12" spans="1:21" ht="20.100000000000001" customHeight="1">
      <c r="A12" s="743">
        <f>+A11+1</f>
        <v>4</v>
      </c>
      <c r="B12" s="734" t="s">
        <v>692</v>
      </c>
      <c r="E12" s="746">
        <f>SUM(E9:E11)</f>
        <v>-10660968.776724659</v>
      </c>
      <c r="F12" s="746">
        <f>SUM(F9:F11)</f>
        <v>0</v>
      </c>
      <c r="G12" s="746">
        <f>SUM(G9:G11)</f>
        <v>0</v>
      </c>
      <c r="H12" s="745" t="s">
        <v>747</v>
      </c>
    </row>
    <row r="13" spans="1:21">
      <c r="A13" s="743"/>
      <c r="B13" s="734"/>
      <c r="D13" s="745"/>
      <c r="H13" s="744"/>
    </row>
    <row r="14" spans="1:21">
      <c r="A14" s="743"/>
      <c r="B14" s="734"/>
      <c r="H14" s="747"/>
    </row>
    <row r="15" spans="1:21" ht="30" customHeight="1">
      <c r="A15" s="743"/>
      <c r="B15" s="1197" t="s">
        <v>748</v>
      </c>
      <c r="C15" s="1197"/>
      <c r="D15" s="1197"/>
      <c r="E15" s="1197"/>
      <c r="F15" s="1197"/>
      <c r="G15" s="1197"/>
      <c r="H15" s="1197"/>
    </row>
    <row r="16" spans="1:21">
      <c r="A16" s="743"/>
    </row>
    <row r="17" spans="1:8">
      <c r="A17" s="743"/>
      <c r="B17" s="733" t="s">
        <v>197</v>
      </c>
      <c r="C17" s="733" t="s">
        <v>200</v>
      </c>
      <c r="D17" s="733" t="s">
        <v>202</v>
      </c>
      <c r="E17" s="733" t="s">
        <v>205</v>
      </c>
      <c r="F17" s="733" t="s">
        <v>212</v>
      </c>
      <c r="G17" s="733" t="s">
        <v>216</v>
      </c>
      <c r="H17" s="733" t="s">
        <v>232</v>
      </c>
    </row>
    <row r="18" spans="1:8" ht="31.2">
      <c r="A18" s="743"/>
      <c r="B18" s="732" t="s">
        <v>691</v>
      </c>
      <c r="C18" s="779" t="s">
        <v>38</v>
      </c>
      <c r="D18" s="779" t="s">
        <v>749</v>
      </c>
      <c r="E18" s="779" t="s">
        <v>405</v>
      </c>
      <c r="F18" s="779" t="s">
        <v>687</v>
      </c>
      <c r="G18" s="779" t="s">
        <v>688</v>
      </c>
      <c r="H18" s="779" t="s">
        <v>750</v>
      </c>
    </row>
    <row r="19" spans="1:8" ht="30" customHeight="1">
      <c r="A19" s="743">
        <f>A12+1</f>
        <v>5</v>
      </c>
      <c r="B19" s="780"/>
      <c r="C19" s="781"/>
      <c r="D19" s="782"/>
      <c r="E19" s="782"/>
      <c r="F19" s="782"/>
      <c r="G19" s="782"/>
      <c r="H19" s="783"/>
    </row>
    <row r="20" spans="1:8" ht="30" customHeight="1">
      <c r="A20" s="743">
        <f t="shared" ref="A20:A32" si="0">+A19+1</f>
        <v>6</v>
      </c>
      <c r="B20" s="784"/>
      <c r="C20" s="781"/>
      <c r="D20" s="782"/>
      <c r="E20" s="782"/>
      <c r="F20" s="782"/>
      <c r="G20" s="782"/>
      <c r="H20" s="783"/>
    </row>
    <row r="21" spans="1:8" ht="30" customHeight="1">
      <c r="A21" s="743">
        <f t="shared" si="0"/>
        <v>7</v>
      </c>
      <c r="B21" s="784"/>
      <c r="C21" s="781"/>
      <c r="D21" s="782"/>
      <c r="E21" s="782"/>
      <c r="F21" s="782"/>
      <c r="G21" s="782"/>
      <c r="H21" s="783"/>
    </row>
    <row r="22" spans="1:8" ht="30" customHeight="1">
      <c r="A22" s="743">
        <f t="shared" si="0"/>
        <v>8</v>
      </c>
      <c r="B22" s="784"/>
      <c r="C22" s="781"/>
      <c r="D22" s="782"/>
      <c r="E22" s="782"/>
      <c r="F22" s="782"/>
      <c r="G22" s="782"/>
      <c r="H22" s="783"/>
    </row>
    <row r="23" spans="1:8" ht="30" customHeight="1">
      <c r="A23" s="743">
        <f t="shared" si="0"/>
        <v>9</v>
      </c>
      <c r="B23" s="784"/>
      <c r="C23" s="781"/>
      <c r="D23" s="782"/>
      <c r="E23" s="782"/>
      <c r="F23" s="782"/>
      <c r="G23" s="782"/>
      <c r="H23" s="783"/>
    </row>
    <row r="24" spans="1:8" ht="30" customHeight="1">
      <c r="A24" s="743">
        <f t="shared" si="0"/>
        <v>10</v>
      </c>
      <c r="B24" s="784"/>
      <c r="C24" s="781"/>
      <c r="D24" s="782"/>
      <c r="E24" s="782"/>
      <c r="F24" s="782"/>
      <c r="G24" s="782"/>
      <c r="H24" s="783"/>
    </row>
    <row r="25" spans="1:8" ht="30" customHeight="1">
      <c r="A25" s="743">
        <f t="shared" si="0"/>
        <v>11</v>
      </c>
      <c r="B25" s="784"/>
      <c r="C25" s="781"/>
      <c r="D25" s="782"/>
      <c r="E25" s="782"/>
      <c r="F25" s="782"/>
      <c r="G25" s="782"/>
      <c r="H25" s="783"/>
    </row>
    <row r="26" spans="1:8" ht="30" customHeight="1">
      <c r="A26" s="743">
        <f t="shared" si="0"/>
        <v>12</v>
      </c>
      <c r="B26" s="784"/>
      <c r="C26" s="781"/>
      <c r="D26" s="785"/>
      <c r="E26" s="782"/>
      <c r="F26" s="782"/>
      <c r="G26" s="782"/>
      <c r="H26" s="783"/>
    </row>
    <row r="27" spans="1:8" ht="30" customHeight="1">
      <c r="A27" s="743">
        <f t="shared" si="0"/>
        <v>13</v>
      </c>
      <c r="B27" s="784"/>
      <c r="C27" s="781"/>
      <c r="D27" s="782"/>
      <c r="E27" s="782"/>
      <c r="F27" s="782"/>
      <c r="G27" s="782"/>
      <c r="H27" s="783"/>
    </row>
    <row r="28" spans="1:8" ht="30" customHeight="1">
      <c r="A28" s="743">
        <f t="shared" si="0"/>
        <v>14</v>
      </c>
      <c r="B28" s="786" t="s">
        <v>751</v>
      </c>
      <c r="C28" s="787"/>
      <c r="D28" s="787"/>
      <c r="E28" s="787"/>
      <c r="F28" s="787"/>
      <c r="G28" s="787"/>
      <c r="H28" s="788" t="s">
        <v>752</v>
      </c>
    </row>
    <row r="29" spans="1:8" ht="20.100000000000001" customHeight="1">
      <c r="A29" s="743">
        <f t="shared" si="0"/>
        <v>15</v>
      </c>
      <c r="B29" s="789" t="s">
        <v>771</v>
      </c>
      <c r="C29" s="790">
        <f>SUBTOTAL(9,C19:C28)</f>
        <v>0</v>
      </c>
      <c r="D29" s="791">
        <f>SUM(D19:D28)</f>
        <v>0</v>
      </c>
      <c r="E29" s="791">
        <f>SUM(E19:E28)</f>
        <v>0</v>
      </c>
      <c r="F29" s="791">
        <f>SUM(F19:F28)</f>
        <v>0</v>
      </c>
      <c r="G29" s="791">
        <f>SUM(G19:G28)</f>
        <v>0</v>
      </c>
      <c r="H29" s="792"/>
    </row>
    <row r="30" spans="1:8" ht="20.100000000000001" customHeight="1">
      <c r="A30" s="743">
        <f t="shared" si="0"/>
        <v>16</v>
      </c>
      <c r="B30" s="793" t="s">
        <v>754</v>
      </c>
      <c r="C30" s="794"/>
      <c r="D30" s="794"/>
      <c r="E30" s="794"/>
      <c r="F30" s="795"/>
      <c r="G30" s="796"/>
      <c r="H30" s="783"/>
    </row>
    <row r="31" spans="1:8" ht="20.100000000000001" customHeight="1">
      <c r="A31" s="743">
        <f t="shared" si="0"/>
        <v>17</v>
      </c>
      <c r="B31" s="797" t="s">
        <v>755</v>
      </c>
      <c r="C31" s="798"/>
      <c r="D31" s="798"/>
      <c r="E31" s="798"/>
      <c r="F31" s="798"/>
      <c r="G31" s="798"/>
      <c r="H31" s="799"/>
    </row>
    <row r="32" spans="1:8" ht="20.100000000000001" customHeight="1" thickBot="1">
      <c r="A32" s="743">
        <f t="shared" si="0"/>
        <v>18</v>
      </c>
      <c r="B32" s="800" t="s">
        <v>38</v>
      </c>
      <c r="C32" s="801">
        <f>+C29-C30-C31</f>
        <v>0</v>
      </c>
      <c r="D32" s="801">
        <f>+D29-D30-D31</f>
        <v>0</v>
      </c>
      <c r="E32" s="801">
        <f>+E29-E30-E31</f>
        <v>0</v>
      </c>
      <c r="F32" s="801">
        <f>+F29-F30-F31</f>
        <v>0</v>
      </c>
      <c r="G32" s="801">
        <f>+G29-G30-G31</f>
        <v>0</v>
      </c>
      <c r="H32" s="802"/>
    </row>
    <row r="33" spans="1:8" ht="20.100000000000001" customHeight="1" thickTop="1">
      <c r="A33" s="743"/>
      <c r="B33" s="734" t="s">
        <v>756</v>
      </c>
      <c r="C33" s="745"/>
      <c r="D33" s="803"/>
      <c r="E33" s="733"/>
      <c r="G33" s="804"/>
    </row>
    <row r="34" spans="1:8" ht="20.100000000000001" customHeight="1">
      <c r="A34" s="743"/>
      <c r="B34" s="1196" t="s">
        <v>757</v>
      </c>
      <c r="C34" s="1196"/>
      <c r="D34" s="1196"/>
      <c r="E34" s="1196"/>
      <c r="F34" s="1196"/>
      <c r="G34" s="1196"/>
    </row>
    <row r="35" spans="1:8" ht="20.100000000000001" customHeight="1">
      <c r="A35" s="743"/>
      <c r="B35" s="732" t="s">
        <v>758</v>
      </c>
      <c r="F35" s="733"/>
      <c r="G35" s="733"/>
    </row>
    <row r="36" spans="1:8" ht="20.100000000000001" customHeight="1">
      <c r="A36" s="743"/>
      <c r="B36" s="732" t="s">
        <v>759</v>
      </c>
      <c r="F36" s="733"/>
      <c r="G36" s="733"/>
    </row>
    <row r="37" spans="1:8" ht="20.100000000000001" customHeight="1">
      <c r="A37" s="743"/>
      <c r="B37" s="732" t="s">
        <v>760</v>
      </c>
      <c r="F37" s="733"/>
      <c r="G37" s="733"/>
    </row>
    <row r="38" spans="1:8" ht="33" customHeight="1">
      <c r="A38" s="743"/>
      <c r="B38" s="1196" t="s">
        <v>772</v>
      </c>
      <c r="C38" s="1196"/>
      <c r="D38" s="1196"/>
      <c r="E38" s="1196"/>
      <c r="F38" s="1196"/>
      <c r="G38" s="1196"/>
      <c r="H38" s="805"/>
    </row>
    <row r="39" spans="1:8">
      <c r="A39" s="743"/>
      <c r="B39" s="805"/>
      <c r="C39" s="805"/>
      <c r="D39" s="805"/>
      <c r="E39" s="805"/>
      <c r="F39" s="805"/>
      <c r="G39" s="805"/>
      <c r="H39" s="805"/>
    </row>
    <row r="40" spans="1:8">
      <c r="A40" s="743"/>
      <c r="B40" s="734"/>
    </row>
    <row r="41" spans="1:8">
      <c r="A41" s="743"/>
      <c r="B41" s="733" t="s">
        <v>197</v>
      </c>
      <c r="C41" s="733" t="s">
        <v>200</v>
      </c>
      <c r="D41" s="733" t="s">
        <v>202</v>
      </c>
      <c r="E41" s="733" t="s">
        <v>205</v>
      </c>
      <c r="F41" s="733" t="s">
        <v>212</v>
      </c>
      <c r="G41" s="733" t="s">
        <v>216</v>
      </c>
      <c r="H41" s="733" t="s">
        <v>232</v>
      </c>
    </row>
    <row r="42" spans="1:8" ht="31.2">
      <c r="A42" s="743"/>
      <c r="B42" s="732" t="s">
        <v>704</v>
      </c>
      <c r="C42" s="779" t="s">
        <v>38</v>
      </c>
      <c r="D42" s="779" t="s">
        <v>749</v>
      </c>
      <c r="E42" s="779" t="s">
        <v>405</v>
      </c>
      <c r="F42" s="779" t="s">
        <v>687</v>
      </c>
      <c r="G42" s="779" t="s">
        <v>688</v>
      </c>
      <c r="H42" s="779" t="s">
        <v>750</v>
      </c>
    </row>
    <row r="43" spans="1:8" ht="30" customHeight="1">
      <c r="A43" s="743">
        <f>A32+1</f>
        <v>19</v>
      </c>
      <c r="B43" s="806" t="s">
        <v>763</v>
      </c>
      <c r="C43" s="781"/>
      <c r="D43" s="782"/>
      <c r="E43" s="782"/>
      <c r="F43" s="782"/>
      <c r="G43" s="782"/>
      <c r="H43" s="783"/>
    </row>
    <row r="44" spans="1:8" ht="30" customHeight="1">
      <c r="A44" s="743">
        <f t="shared" ref="A44:A54" si="1">+A43+1</f>
        <v>20</v>
      </c>
      <c r="B44" s="784"/>
      <c r="C44" s="781"/>
      <c r="D44" s="782"/>
      <c r="E44" s="782"/>
      <c r="F44" s="782"/>
      <c r="G44" s="782"/>
      <c r="H44" s="783"/>
    </row>
    <row r="45" spans="1:8" ht="30" customHeight="1">
      <c r="A45" s="743">
        <f t="shared" si="1"/>
        <v>21</v>
      </c>
      <c r="B45" s="784"/>
      <c r="C45" s="781"/>
      <c r="D45" s="782"/>
      <c r="E45" s="782"/>
      <c r="F45" s="782"/>
      <c r="G45" s="782"/>
      <c r="H45" s="783"/>
    </row>
    <row r="46" spans="1:8" ht="30" customHeight="1">
      <c r="A46" s="743">
        <f t="shared" si="1"/>
        <v>22</v>
      </c>
      <c r="B46" s="784"/>
      <c r="C46" s="781"/>
      <c r="D46" s="782"/>
      <c r="E46" s="782"/>
      <c r="F46" s="782"/>
      <c r="G46" s="782"/>
      <c r="H46" s="783"/>
    </row>
    <row r="47" spans="1:8" ht="30" customHeight="1">
      <c r="A47" s="743">
        <f t="shared" si="1"/>
        <v>23</v>
      </c>
      <c r="B47" s="784"/>
      <c r="C47" s="782"/>
      <c r="D47" s="782"/>
      <c r="E47" s="782"/>
      <c r="F47" s="782"/>
      <c r="G47" s="782"/>
      <c r="H47" s="783"/>
    </row>
    <row r="48" spans="1:8" ht="30" customHeight="1">
      <c r="A48" s="743">
        <f t="shared" si="1"/>
        <v>24</v>
      </c>
      <c r="B48" s="784"/>
      <c r="C48" s="782"/>
      <c r="D48" s="782"/>
      <c r="E48" s="782"/>
      <c r="F48" s="782"/>
      <c r="G48" s="782"/>
      <c r="H48" s="783"/>
    </row>
    <row r="49" spans="1:8" ht="30" customHeight="1">
      <c r="A49" s="743">
        <f t="shared" si="1"/>
        <v>25</v>
      </c>
      <c r="B49" s="807"/>
      <c r="C49" s="808"/>
      <c r="D49" s="808"/>
      <c r="E49" s="808"/>
      <c r="F49" s="808"/>
      <c r="G49" s="808"/>
      <c r="H49" s="783"/>
    </row>
    <row r="50" spans="1:8" ht="30" customHeight="1">
      <c r="A50" s="743">
        <f t="shared" si="1"/>
        <v>26</v>
      </c>
      <c r="B50" s="786" t="s">
        <v>764</v>
      </c>
      <c r="C50" s="810">
        <v>-10660968.776724659</v>
      </c>
      <c r="D50" s="810"/>
      <c r="E50" s="810">
        <f>+C50+D50</f>
        <v>-10660968.776724659</v>
      </c>
      <c r="F50" s="810"/>
      <c r="G50" s="810"/>
      <c r="H50" s="788" t="s">
        <v>752</v>
      </c>
    </row>
    <row r="51" spans="1:8" ht="20.100000000000001" customHeight="1">
      <c r="A51" s="743">
        <f t="shared" si="1"/>
        <v>27</v>
      </c>
      <c r="B51" s="811" t="s">
        <v>773</v>
      </c>
      <c r="C51" s="791">
        <f>SUBTOTAL(9,C43:C50)</f>
        <v>-10660968.776724659</v>
      </c>
      <c r="D51" s="791">
        <f>SUM(D43:D50)</f>
        <v>0</v>
      </c>
      <c r="E51" s="791">
        <f>SUM(E43:E50)</f>
        <v>-10660968.776724659</v>
      </c>
      <c r="F51" s="791">
        <f>SUM(F43:F50)</f>
        <v>0</v>
      </c>
      <c r="G51" s="791">
        <f>SUM(G43:G50)</f>
        <v>0</v>
      </c>
      <c r="H51" s="792"/>
    </row>
    <row r="52" spans="1:8" ht="20.100000000000001" customHeight="1">
      <c r="A52" s="743">
        <f t="shared" si="1"/>
        <v>28</v>
      </c>
      <c r="B52" s="811" t="s">
        <v>754</v>
      </c>
      <c r="C52" s="794"/>
      <c r="D52" s="794"/>
      <c r="E52" s="794"/>
      <c r="F52" s="794"/>
      <c r="G52" s="794"/>
      <c r="H52" s="783"/>
    </row>
    <row r="53" spans="1:8" ht="20.100000000000001" customHeight="1">
      <c r="A53" s="743">
        <f t="shared" si="1"/>
        <v>29</v>
      </c>
      <c r="B53" s="812" t="s">
        <v>755</v>
      </c>
      <c r="C53" s="798"/>
      <c r="D53" s="798"/>
      <c r="E53" s="798"/>
      <c r="F53" s="798"/>
      <c r="G53" s="798"/>
      <c r="H53" s="799"/>
    </row>
    <row r="54" spans="1:8" ht="20.100000000000001" customHeight="1" thickBot="1">
      <c r="A54" s="743">
        <f t="shared" si="1"/>
        <v>30</v>
      </c>
      <c r="B54" s="800" t="s">
        <v>38</v>
      </c>
      <c r="C54" s="801">
        <f>+C51-C52-C53</f>
        <v>-10660968.776724659</v>
      </c>
      <c r="D54" s="801">
        <f>+D51-D52-D53</f>
        <v>0</v>
      </c>
      <c r="E54" s="801">
        <f>+E51-E52-E53</f>
        <v>-10660968.776724659</v>
      </c>
      <c r="F54" s="801">
        <f>+F51-F52-F53</f>
        <v>0</v>
      </c>
      <c r="G54" s="801">
        <f>+G51-G52-G53</f>
        <v>0</v>
      </c>
      <c r="H54" s="802"/>
    </row>
    <row r="55" spans="1:8" ht="20.100000000000001" customHeight="1" thickTop="1">
      <c r="A55" s="743"/>
      <c r="B55" s="734" t="s">
        <v>766</v>
      </c>
      <c r="D55" s="733"/>
      <c r="E55" s="803"/>
      <c r="G55" s="805"/>
    </row>
    <row r="56" spans="1:8" ht="20.100000000000001" customHeight="1">
      <c r="A56" s="743"/>
      <c r="B56" s="1196" t="s">
        <v>757</v>
      </c>
      <c r="C56" s="1196"/>
      <c r="D56" s="1196"/>
      <c r="E56" s="1196"/>
      <c r="F56" s="1196"/>
      <c r="G56" s="1196"/>
    </row>
    <row r="57" spans="1:8" ht="20.100000000000001" customHeight="1">
      <c r="A57" s="743"/>
      <c r="B57" s="732" t="s">
        <v>758</v>
      </c>
      <c r="F57" s="733"/>
      <c r="G57" s="733"/>
    </row>
    <row r="58" spans="1:8" ht="20.100000000000001" customHeight="1">
      <c r="A58" s="743"/>
      <c r="B58" s="732" t="s">
        <v>759</v>
      </c>
      <c r="F58" s="733"/>
      <c r="G58" s="733"/>
    </row>
    <row r="59" spans="1:8" ht="20.100000000000001" customHeight="1">
      <c r="A59" s="743"/>
      <c r="B59" s="732" t="s">
        <v>760</v>
      </c>
      <c r="F59" s="733"/>
      <c r="G59" s="733"/>
    </row>
    <row r="60" spans="1:8" ht="33.75" customHeight="1">
      <c r="A60" s="743"/>
      <c r="B60" s="1196" t="s">
        <v>761</v>
      </c>
      <c r="C60" s="1196"/>
      <c r="D60" s="1196"/>
      <c r="E60" s="1196"/>
      <c r="F60" s="1196"/>
      <c r="G60" s="1196"/>
      <c r="H60" s="805"/>
    </row>
    <row r="61" spans="1:8">
      <c r="A61" s="743"/>
      <c r="H61" s="805"/>
    </row>
    <row r="62" spans="1:8">
      <c r="A62" s="743"/>
      <c r="H62" s="805"/>
    </row>
    <row r="63" spans="1:8">
      <c r="A63" s="743"/>
      <c r="B63" s="733" t="s">
        <v>197</v>
      </c>
      <c r="C63" s="733" t="s">
        <v>200</v>
      </c>
      <c r="D63" s="733" t="s">
        <v>202</v>
      </c>
      <c r="E63" s="733" t="s">
        <v>205</v>
      </c>
      <c r="F63" s="733" t="s">
        <v>212</v>
      </c>
      <c r="G63" s="733" t="s">
        <v>216</v>
      </c>
      <c r="H63" s="733" t="s">
        <v>232</v>
      </c>
    </row>
    <row r="64" spans="1:8" ht="31.2">
      <c r="A64" s="743"/>
      <c r="B64" s="732" t="s">
        <v>711</v>
      </c>
      <c r="C64" s="779" t="s">
        <v>38</v>
      </c>
      <c r="D64" s="779" t="s">
        <v>749</v>
      </c>
      <c r="E64" s="779" t="s">
        <v>405</v>
      </c>
      <c r="F64" s="779" t="s">
        <v>687</v>
      </c>
      <c r="G64" s="779" t="s">
        <v>688</v>
      </c>
      <c r="H64" s="779" t="s">
        <v>750</v>
      </c>
    </row>
    <row r="65" spans="1:8" ht="30" customHeight="1">
      <c r="A65" s="743">
        <f>A54+1</f>
        <v>31</v>
      </c>
      <c r="B65" s="813"/>
      <c r="C65" s="781"/>
      <c r="D65" s="782"/>
      <c r="E65" s="782"/>
      <c r="F65" s="782"/>
      <c r="G65" s="782"/>
      <c r="H65" s="783"/>
    </row>
    <row r="66" spans="1:8" ht="30" customHeight="1">
      <c r="A66" s="743">
        <f t="shared" ref="A66:A78" si="2">+A65+1</f>
        <v>32</v>
      </c>
      <c r="B66" s="784"/>
      <c r="C66" s="781"/>
      <c r="D66" s="782"/>
      <c r="E66" s="782"/>
      <c r="F66" s="782"/>
      <c r="G66" s="782"/>
      <c r="H66" s="783"/>
    </row>
    <row r="67" spans="1:8" ht="30" customHeight="1">
      <c r="A67" s="743">
        <f t="shared" si="2"/>
        <v>33</v>
      </c>
      <c r="B67" s="784"/>
      <c r="C67" s="781"/>
      <c r="D67" s="782"/>
      <c r="E67" s="782"/>
      <c r="F67" s="782"/>
      <c r="G67" s="782"/>
      <c r="H67" s="783"/>
    </row>
    <row r="68" spans="1:8" ht="30" customHeight="1">
      <c r="A68" s="743">
        <f t="shared" si="2"/>
        <v>34</v>
      </c>
      <c r="B68" s="784"/>
      <c r="C68" s="781"/>
      <c r="D68" s="782"/>
      <c r="E68" s="782"/>
      <c r="F68" s="782"/>
      <c r="G68" s="782"/>
      <c r="H68" s="783"/>
    </row>
    <row r="69" spans="1:8" ht="30" customHeight="1">
      <c r="A69" s="743">
        <f t="shared" si="2"/>
        <v>35</v>
      </c>
      <c r="B69" s="784"/>
      <c r="C69" s="782"/>
      <c r="D69" s="808"/>
      <c r="E69" s="782"/>
      <c r="F69" s="782"/>
      <c r="G69" s="782"/>
      <c r="H69" s="783"/>
    </row>
    <row r="70" spans="1:8" ht="30" customHeight="1">
      <c r="A70" s="743">
        <f t="shared" si="2"/>
        <v>36</v>
      </c>
      <c r="B70" s="784"/>
      <c r="C70" s="782"/>
      <c r="D70" s="808"/>
      <c r="E70" s="782"/>
      <c r="F70" s="782"/>
      <c r="G70" s="782"/>
      <c r="H70" s="783"/>
    </row>
    <row r="71" spans="1:8" ht="30" customHeight="1">
      <c r="A71" s="743">
        <f t="shared" si="2"/>
        <v>37</v>
      </c>
      <c r="B71" s="784"/>
      <c r="C71" s="782"/>
      <c r="D71" s="808"/>
      <c r="E71" s="782"/>
      <c r="F71" s="782"/>
      <c r="G71" s="782"/>
      <c r="H71" s="783"/>
    </row>
    <row r="72" spans="1:8" ht="30" customHeight="1">
      <c r="A72" s="743">
        <f t="shared" si="2"/>
        <v>38</v>
      </c>
      <c r="B72" s="784"/>
      <c r="C72" s="782"/>
      <c r="D72" s="785"/>
      <c r="E72" s="782"/>
      <c r="F72" s="782"/>
      <c r="G72" s="782"/>
      <c r="H72" s="783"/>
    </row>
    <row r="73" spans="1:8" ht="30" customHeight="1">
      <c r="A73" s="743">
        <f t="shared" si="2"/>
        <v>39</v>
      </c>
      <c r="B73" s="784"/>
      <c r="C73" s="782"/>
      <c r="D73" s="782"/>
      <c r="E73" s="782"/>
      <c r="F73" s="782"/>
      <c r="G73" s="782"/>
      <c r="H73" s="783"/>
    </row>
    <row r="74" spans="1:8" ht="30" customHeight="1">
      <c r="A74" s="743">
        <f t="shared" si="2"/>
        <v>40</v>
      </c>
      <c r="B74" s="786" t="s">
        <v>764</v>
      </c>
      <c r="C74" s="810"/>
      <c r="D74" s="810"/>
      <c r="E74" s="810"/>
      <c r="F74" s="810"/>
      <c r="G74" s="810"/>
      <c r="H74" s="788" t="s">
        <v>752</v>
      </c>
    </row>
    <row r="75" spans="1:8" ht="20.100000000000001" customHeight="1">
      <c r="A75" s="743">
        <f t="shared" si="2"/>
        <v>41</v>
      </c>
      <c r="B75" s="789" t="s">
        <v>774</v>
      </c>
      <c r="C75" s="790">
        <f>SUBTOTAL(9,C65:C74)</f>
        <v>0</v>
      </c>
      <c r="D75" s="790">
        <f>SUM(D65:D74)</f>
        <v>0</v>
      </c>
      <c r="E75" s="791">
        <f>SUM(E65:E74)</f>
        <v>0</v>
      </c>
      <c r="F75" s="790">
        <f>SUM(F65:F74)</f>
        <v>0</v>
      </c>
      <c r="G75" s="790">
        <f>SUM(G65:G74)</f>
        <v>0</v>
      </c>
      <c r="H75" s="783"/>
    </row>
    <row r="76" spans="1:8" ht="20.100000000000001" customHeight="1">
      <c r="A76" s="743">
        <f t="shared" si="2"/>
        <v>42</v>
      </c>
      <c r="B76" s="789" t="s">
        <v>754</v>
      </c>
      <c r="C76" s="795"/>
      <c r="D76" s="795"/>
      <c r="E76" s="795"/>
      <c r="F76" s="795"/>
      <c r="G76" s="795"/>
      <c r="H76" s="783"/>
    </row>
    <row r="77" spans="1:8" ht="20.100000000000001" customHeight="1">
      <c r="A77" s="743">
        <f t="shared" si="2"/>
        <v>43</v>
      </c>
      <c r="B77" s="814" t="s">
        <v>755</v>
      </c>
      <c r="C77" s="815"/>
      <c r="D77" s="815"/>
      <c r="E77" s="815"/>
      <c r="F77" s="815"/>
      <c r="G77" s="815"/>
      <c r="H77" s="799"/>
    </row>
    <row r="78" spans="1:8" ht="20.100000000000001" customHeight="1" thickBot="1">
      <c r="A78" s="743">
        <f t="shared" si="2"/>
        <v>44</v>
      </c>
      <c r="B78" s="800" t="s">
        <v>38</v>
      </c>
      <c r="C78" s="816">
        <f>+C75-C76-C77</f>
        <v>0</v>
      </c>
      <c r="D78" s="816">
        <f>+D75-D76-D77</f>
        <v>0</v>
      </c>
      <c r="E78" s="816">
        <f>+E75-E76-E77</f>
        <v>0</v>
      </c>
      <c r="F78" s="816">
        <f>+F75-F76-F77</f>
        <v>0</v>
      </c>
      <c r="G78" s="816">
        <f>+G75-G76-G77</f>
        <v>0</v>
      </c>
      <c r="H78" s="802"/>
    </row>
    <row r="79" spans="1:8" ht="20.100000000000001" customHeight="1" thickTop="1">
      <c r="A79" s="743"/>
      <c r="B79" s="734" t="s">
        <v>769</v>
      </c>
      <c r="E79" s="733"/>
      <c r="F79" s="733"/>
      <c r="H79" s="817"/>
    </row>
    <row r="80" spans="1:8" ht="20.100000000000001" customHeight="1">
      <c r="A80" s="743"/>
      <c r="B80" s="1196" t="s">
        <v>757</v>
      </c>
      <c r="C80" s="1196"/>
      <c r="D80" s="1196"/>
      <c r="E80" s="1196"/>
      <c r="F80" s="1196"/>
      <c r="G80" s="1196"/>
    </row>
    <row r="81" spans="1:9" ht="20.100000000000001" customHeight="1">
      <c r="A81" s="743"/>
      <c r="B81" s="732" t="s">
        <v>758</v>
      </c>
      <c r="F81" s="733"/>
      <c r="G81" s="733"/>
    </row>
    <row r="82" spans="1:9" ht="20.100000000000001" customHeight="1">
      <c r="A82" s="743"/>
      <c r="B82" s="732" t="s">
        <v>759</v>
      </c>
      <c r="F82" s="733"/>
      <c r="G82" s="733"/>
    </row>
    <row r="83" spans="1:9" ht="20.100000000000001" customHeight="1">
      <c r="A83" s="743"/>
      <c r="B83" s="732" t="s">
        <v>760</v>
      </c>
      <c r="F83" s="733"/>
      <c r="G83" s="733"/>
    </row>
    <row r="84" spans="1:9" ht="32.25" customHeight="1">
      <c r="A84" s="743"/>
      <c r="B84" s="1196" t="s">
        <v>761</v>
      </c>
      <c r="C84" s="1196"/>
      <c r="D84" s="1196"/>
      <c r="E84" s="1196"/>
      <c r="F84" s="1196"/>
      <c r="G84" s="1196"/>
    </row>
    <row r="86" spans="1:9" ht="15.75" customHeight="1">
      <c r="B86" s="818"/>
      <c r="C86" s="818"/>
      <c r="D86" s="818"/>
      <c r="E86" s="818"/>
      <c r="F86" s="818"/>
      <c r="G86" s="818"/>
      <c r="H86" s="818"/>
    </row>
    <row r="87" spans="1:9">
      <c r="B87" s="1195"/>
      <c r="C87" s="1195"/>
      <c r="D87" s="1195"/>
      <c r="E87" s="1195"/>
      <c r="F87" s="1195"/>
      <c r="G87" s="1195"/>
      <c r="H87" s="1195"/>
    </row>
    <row r="88" spans="1:9">
      <c r="B88" s="734"/>
    </row>
    <row r="89" spans="1:9">
      <c r="B89" s="734"/>
    </row>
    <row r="90" spans="1:9" ht="15.75" customHeight="1">
      <c r="B90" s="734"/>
    </row>
    <row r="91" spans="1:9">
      <c r="B91" s="734"/>
      <c r="D91" s="775"/>
      <c r="E91" s="775"/>
      <c r="F91" s="775"/>
      <c r="G91" s="775"/>
      <c r="H91" s="775"/>
      <c r="I91" s="776"/>
    </row>
    <row r="92" spans="1:9">
      <c r="B92" s="734"/>
      <c r="D92" s="775"/>
      <c r="E92" s="775"/>
      <c r="F92" s="775"/>
      <c r="G92" s="775"/>
      <c r="H92" s="775"/>
      <c r="I92" s="776"/>
    </row>
    <row r="93" spans="1:9">
      <c r="D93" s="733"/>
      <c r="E93" s="733"/>
    </row>
    <row r="94" spans="1:9">
      <c r="D94" s="757"/>
      <c r="E94" s="757"/>
    </row>
    <row r="95" spans="1:9">
      <c r="D95" s="757"/>
      <c r="E95" s="757"/>
    </row>
    <row r="96" spans="1:9">
      <c r="D96" s="757"/>
      <c r="E96" s="757"/>
    </row>
    <row r="97" spans="2:5">
      <c r="D97" s="757"/>
      <c r="E97" s="757"/>
    </row>
    <row r="98" spans="2:5">
      <c r="D98" s="757"/>
      <c r="E98" s="757"/>
    </row>
    <row r="99" spans="2:5">
      <c r="D99" s="757"/>
      <c r="E99" s="757"/>
    </row>
    <row r="100" spans="2:5">
      <c r="D100" s="757"/>
      <c r="E100" s="757"/>
    </row>
    <row r="101" spans="2:5">
      <c r="D101" s="757"/>
      <c r="E101" s="757"/>
    </row>
    <row r="102" spans="2:5">
      <c r="D102" s="757"/>
      <c r="E102" s="757"/>
    </row>
    <row r="103" spans="2:5">
      <c r="D103" s="757"/>
      <c r="E103" s="757"/>
    </row>
    <row r="104" spans="2:5">
      <c r="B104" s="734"/>
      <c r="D104" s="757"/>
      <c r="E104" s="757"/>
    </row>
    <row r="105" spans="2:5">
      <c r="D105" s="757"/>
      <c r="E105" s="757"/>
    </row>
    <row r="106" spans="2:5">
      <c r="B106" s="734"/>
      <c r="D106" s="757"/>
      <c r="E106" s="757"/>
    </row>
    <row r="210" spans="9:9">
      <c r="I210" s="758"/>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3" footer="0.5"/>
  <pageSetup scale="49" fitToHeight="2" orientation="landscape" r:id="rId1"/>
  <headerFooter alignWithMargins="0">
    <oddFooter>&amp;R&amp;A</oddFooter>
  </headerFooter>
  <rowBreaks count="1" manualBreakCount="1">
    <brk id="40"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EBDC-8E59-4E19-B4DB-7CF780EF2C4B}">
  <sheetPr>
    <tabColor rgb="FFFFC000"/>
    <pageSetUpPr fitToPage="1"/>
  </sheetPr>
  <dimension ref="A1:T167"/>
  <sheetViews>
    <sheetView view="pageBreakPreview" zoomScale="70" zoomScaleNormal="90" zoomScaleSheetLayoutView="70" workbookViewId="0">
      <selection activeCell="K55" activeCellId="1" sqref="Q46 K55"/>
    </sheetView>
  </sheetViews>
  <sheetFormatPr defaultColWidth="8.81640625" defaultRowHeight="15.6"/>
  <cols>
    <col min="1" max="1" width="5.81640625" style="734" customWidth="1"/>
    <col min="2" max="2" width="54.1796875" style="732" bestFit="1" customWidth="1"/>
    <col min="3" max="3" width="10.81640625" style="734" bestFit="1" customWidth="1"/>
    <col min="4" max="4" width="9.81640625" style="734" bestFit="1" customWidth="1"/>
    <col min="5" max="5" width="16.1796875" style="734" customWidth="1"/>
    <col min="6" max="6" width="12.08984375" style="734" customWidth="1"/>
    <col min="7" max="7" width="11.81640625" style="734" customWidth="1"/>
    <col min="8" max="8" width="14.08984375" style="735" customWidth="1"/>
    <col min="9" max="9" width="33.81640625" style="735" customWidth="1"/>
    <col min="10" max="10" width="8.81640625" style="735"/>
    <col min="11" max="11" width="12.1796875" style="735" customWidth="1"/>
    <col min="12" max="12" width="12.81640625" style="735" customWidth="1"/>
    <col min="13" max="16384" width="8.81640625" style="735"/>
  </cols>
  <sheetData>
    <row r="1" spans="1:20" ht="18" customHeight="1">
      <c r="A1" s="733" t="s">
        <v>775</v>
      </c>
      <c r="B1" s="733"/>
      <c r="C1" s="733"/>
      <c r="D1" s="733"/>
      <c r="E1" s="733"/>
      <c r="F1" s="733"/>
      <c r="G1" s="733"/>
      <c r="H1" s="733"/>
      <c r="I1" s="733"/>
      <c r="J1" s="734"/>
      <c r="K1" s="734"/>
      <c r="L1" s="734"/>
    </row>
    <row r="2" spans="1:20" ht="18" customHeight="1">
      <c r="A2" s="1194" t="str">
        <f>+'5 - True-Up'!A3:J3</f>
        <v>NextEra Energy Transmission New York, Inc.</v>
      </c>
      <c r="B2" s="1194"/>
      <c r="C2" s="1194"/>
      <c r="D2" s="1194"/>
      <c r="E2" s="1194"/>
      <c r="F2" s="1194"/>
      <c r="G2" s="1194"/>
      <c r="H2" s="1194"/>
      <c r="I2" s="1194"/>
      <c r="J2" s="736"/>
      <c r="K2" s="736"/>
      <c r="L2" s="736"/>
    </row>
    <row r="3" spans="1:20" ht="18" customHeight="1">
      <c r="A3" s="1195" t="str">
        <f>'6d- ADIT EOY'!B2</f>
        <v>Projection For the 12 months ended 12/31/2024</v>
      </c>
      <c r="B3" s="1195"/>
      <c r="C3" s="1195"/>
      <c r="D3" s="1195"/>
      <c r="E3" s="1195"/>
      <c r="F3" s="1195"/>
      <c r="G3" s="1195"/>
      <c r="H3" s="1195"/>
      <c r="I3" s="1195"/>
      <c r="J3" s="734"/>
      <c r="K3" s="734"/>
      <c r="L3" s="734"/>
    </row>
    <row r="4" spans="1:20" ht="18" customHeight="1">
      <c r="A4" s="733"/>
      <c r="B4" s="733"/>
      <c r="C4" s="733"/>
      <c r="D4" s="733"/>
      <c r="E4" s="733"/>
      <c r="F4" s="733"/>
      <c r="G4" s="733"/>
      <c r="H4" s="733"/>
      <c r="I4" s="733"/>
      <c r="J4" s="734"/>
      <c r="K4" s="734"/>
      <c r="L4" s="734"/>
    </row>
    <row r="5" spans="1:20" ht="17.399999999999999">
      <c r="B5" s="733" t="s">
        <v>197</v>
      </c>
      <c r="C5" s="733"/>
      <c r="D5" s="737"/>
      <c r="E5" s="737" t="s">
        <v>200</v>
      </c>
      <c r="F5" s="737" t="s">
        <v>202</v>
      </c>
      <c r="G5" s="737" t="s">
        <v>205</v>
      </c>
      <c r="H5" s="737" t="s">
        <v>212</v>
      </c>
      <c r="I5" s="738"/>
    </row>
    <row r="6" spans="1:20">
      <c r="B6" s="735"/>
      <c r="C6" s="735"/>
      <c r="D6" s="735"/>
      <c r="E6" s="735"/>
      <c r="F6" s="735"/>
      <c r="G6" s="735"/>
      <c r="H6" s="737" t="s">
        <v>684</v>
      </c>
      <c r="I6" s="734"/>
      <c r="T6" s="737"/>
    </row>
    <row r="7" spans="1:20" ht="31.2">
      <c r="A7" s="819" t="s">
        <v>685</v>
      </c>
      <c r="B7" s="819" t="s">
        <v>686</v>
      </c>
      <c r="C7" s="820"/>
      <c r="D7" s="821"/>
      <c r="E7" s="823" t="s">
        <v>405</v>
      </c>
      <c r="F7" s="823" t="s">
        <v>687</v>
      </c>
      <c r="G7" s="823" t="s">
        <v>688</v>
      </c>
      <c r="H7" s="823" t="s">
        <v>776</v>
      </c>
      <c r="I7" s="820"/>
      <c r="T7" s="737"/>
    </row>
    <row r="8" spans="1:20">
      <c r="B8" s="743"/>
      <c r="D8" s="735"/>
      <c r="H8" s="734"/>
      <c r="I8" s="734"/>
    </row>
    <row r="9" spans="1:20" ht="20.100000000000001" customHeight="1">
      <c r="A9" s="734">
        <v>1</v>
      </c>
      <c r="B9" s="734" t="s">
        <v>704</v>
      </c>
      <c r="D9" s="735"/>
      <c r="E9" s="744">
        <f>F29</f>
        <v>-1655403.000631924</v>
      </c>
      <c r="F9" s="744">
        <f>G29</f>
        <v>0</v>
      </c>
      <c r="G9" s="744">
        <f>H29</f>
        <v>0</v>
      </c>
      <c r="H9" s="744"/>
      <c r="I9" s="734" t="s">
        <v>777</v>
      </c>
    </row>
    <row r="10" spans="1:20" ht="20.100000000000001" customHeight="1">
      <c r="A10" s="734">
        <f t="shared" ref="A10:A16" si="0">+A9+1</f>
        <v>2</v>
      </c>
      <c r="B10" s="734" t="s">
        <v>711</v>
      </c>
      <c r="D10" s="735"/>
      <c r="E10" s="744">
        <f>F39</f>
        <v>0</v>
      </c>
      <c r="F10" s="744">
        <f>G39</f>
        <v>0</v>
      </c>
      <c r="G10" s="744">
        <f>H39</f>
        <v>0</v>
      </c>
      <c r="H10" s="744"/>
      <c r="I10" s="734" t="s">
        <v>778</v>
      </c>
    </row>
    <row r="11" spans="1:20" ht="20.100000000000001" customHeight="1">
      <c r="A11" s="734">
        <f t="shared" si="0"/>
        <v>3</v>
      </c>
      <c r="B11" s="734" t="s">
        <v>691</v>
      </c>
      <c r="D11" s="735"/>
      <c r="E11" s="744">
        <f>F49</f>
        <v>0</v>
      </c>
      <c r="F11" s="744">
        <f>G49</f>
        <v>0</v>
      </c>
      <c r="G11" s="744">
        <f>H49</f>
        <v>0</v>
      </c>
      <c r="H11" s="744"/>
      <c r="I11" s="734" t="s">
        <v>779</v>
      </c>
    </row>
    <row r="12" spans="1:20" ht="20.100000000000001" customHeight="1">
      <c r="A12" s="734">
        <f t="shared" si="0"/>
        <v>4</v>
      </c>
      <c r="B12" s="734" t="s">
        <v>692</v>
      </c>
      <c r="D12" s="735"/>
      <c r="E12" s="744">
        <f>SUM(E9:E11)</f>
        <v>-1655403.000631924</v>
      </c>
      <c r="F12" s="744">
        <f>SUM(F9:F11)</f>
        <v>0</v>
      </c>
      <c r="G12" s="744">
        <f>SUM(G9:G11)</f>
        <v>0</v>
      </c>
      <c r="H12" s="744"/>
      <c r="I12" s="745" t="s">
        <v>693</v>
      </c>
    </row>
    <row r="13" spans="1:20" ht="20.100000000000001" customHeight="1">
      <c r="A13" s="734">
        <f t="shared" si="0"/>
        <v>5</v>
      </c>
      <c r="B13" s="734" t="s">
        <v>780</v>
      </c>
      <c r="D13" s="735"/>
      <c r="G13" s="746">
        <f>+'Appendix A'!J224</f>
        <v>1</v>
      </c>
      <c r="H13" s="734"/>
      <c r="I13" s="734" t="s">
        <v>695</v>
      </c>
    </row>
    <row r="14" spans="1:20" ht="20.100000000000001" customHeight="1">
      <c r="A14" s="734">
        <f t="shared" si="0"/>
        <v>6</v>
      </c>
      <c r="B14" s="734" t="s">
        <v>696</v>
      </c>
      <c r="D14" s="735"/>
      <c r="F14" s="747">
        <f>+'Appendix A'!H97</f>
        <v>1</v>
      </c>
      <c r="H14" s="734"/>
      <c r="I14" s="734" t="s">
        <v>697</v>
      </c>
    </row>
    <row r="15" spans="1:20" ht="20.100000000000001" customHeight="1">
      <c r="A15" s="734">
        <f t="shared" si="0"/>
        <v>7</v>
      </c>
      <c r="B15" s="734" t="s">
        <v>698</v>
      </c>
      <c r="D15" s="735"/>
      <c r="E15" s="747">
        <v>1</v>
      </c>
      <c r="F15" s="747"/>
      <c r="H15" s="734"/>
      <c r="I15" s="748">
        <v>1</v>
      </c>
    </row>
    <row r="16" spans="1:20" ht="20.100000000000001" customHeight="1">
      <c r="A16" s="734">
        <f t="shared" si="0"/>
        <v>8</v>
      </c>
      <c r="B16" s="734" t="s">
        <v>781</v>
      </c>
      <c r="D16" s="735"/>
      <c r="E16" s="744">
        <f>+E12*E15</f>
        <v>-1655403.000631924</v>
      </c>
      <c r="F16" s="744">
        <f>+F14*F12</f>
        <v>0</v>
      </c>
      <c r="G16" s="744">
        <f>+G13*G12</f>
        <v>0</v>
      </c>
      <c r="H16" s="744">
        <f>+E16+F16+G16</f>
        <v>-1655403.000631924</v>
      </c>
      <c r="I16" s="749" t="s">
        <v>700</v>
      </c>
    </row>
    <row r="17" spans="1:17">
      <c r="B17" s="734"/>
      <c r="D17" s="735"/>
      <c r="E17" s="744"/>
      <c r="F17" s="744"/>
      <c r="G17" s="744"/>
      <c r="H17" s="744"/>
      <c r="I17" s="749"/>
    </row>
    <row r="18" spans="1:17">
      <c r="B18" s="734"/>
      <c r="D18" s="745"/>
      <c r="G18" s="744"/>
      <c r="I18" s="737"/>
    </row>
    <row r="19" spans="1:17">
      <c r="B19" s="733" t="s">
        <v>176</v>
      </c>
      <c r="C19" s="733" t="s">
        <v>177</v>
      </c>
      <c r="D19" s="733" t="s">
        <v>178</v>
      </c>
      <c r="E19" s="733" t="s">
        <v>381</v>
      </c>
      <c r="F19" s="733" t="s">
        <v>382</v>
      </c>
      <c r="G19" s="737" t="s">
        <v>383</v>
      </c>
      <c r="H19" s="737" t="s">
        <v>384</v>
      </c>
      <c r="I19" s="737"/>
    </row>
    <row r="20" spans="1:17" ht="31.2">
      <c r="A20" s="824"/>
      <c r="B20" s="825" t="s">
        <v>701</v>
      </c>
      <c r="C20" s="825" t="s">
        <v>702</v>
      </c>
      <c r="D20" s="825" t="s">
        <v>301</v>
      </c>
      <c r="E20" s="825" t="s">
        <v>703</v>
      </c>
      <c r="F20" s="825" t="s">
        <v>405</v>
      </c>
      <c r="G20" s="825" t="s">
        <v>687</v>
      </c>
      <c r="H20" s="825" t="s">
        <v>688</v>
      </c>
      <c r="I20" s="825"/>
      <c r="Q20" s="737"/>
    </row>
    <row r="21" spans="1:17">
      <c r="A21" s="734" t="s">
        <v>704</v>
      </c>
      <c r="D21" s="733"/>
      <c r="E21" s="733"/>
      <c r="F21" s="733"/>
      <c r="G21" s="735"/>
      <c r="Q21" s="737"/>
    </row>
    <row r="22" spans="1:17" ht="20.100000000000001" customHeight="1">
      <c r="A22" s="753">
        <f>A16+1</f>
        <v>9</v>
      </c>
      <c r="B22" s="752" t="s">
        <v>705</v>
      </c>
      <c r="C22" s="735" t="s">
        <v>303</v>
      </c>
      <c r="D22" s="754" t="s">
        <v>706</v>
      </c>
      <c r="E22" s="28">
        <f t="shared" ref="E22:E28" si="1">SUM(F22:H22)</f>
        <v>-7116186.3432691945</v>
      </c>
      <c r="F22" s="28">
        <f>'6c- ADIT BOY'!E54</f>
        <v>-7116186.3432691945</v>
      </c>
      <c r="G22" s="28">
        <f>'6c- ADIT BOY'!F54</f>
        <v>0</v>
      </c>
      <c r="H22" s="28">
        <f>'6c- ADIT BOY'!G54</f>
        <v>0</v>
      </c>
      <c r="I22" s="755"/>
    </row>
    <row r="23" spans="1:17" ht="20.100000000000001" customHeight="1">
      <c r="A23" s="753">
        <f>A22+1</f>
        <v>10</v>
      </c>
      <c r="B23" s="752" t="str">
        <f>"Actual Balance, BOY, Non Prorated items (Line "&amp;A22&amp;" less Line "&amp;A24&amp;")"</f>
        <v>Actual Balance, BOY, Non Prorated items (Line 9 less Line 11)</v>
      </c>
      <c r="C23" s="735" t="s">
        <v>303</v>
      </c>
      <c r="D23" s="754" t="s">
        <v>706</v>
      </c>
      <c r="E23" s="28">
        <f t="shared" si="1"/>
        <v>-7116186.3432691945</v>
      </c>
      <c r="F23" s="28">
        <f>F22-F24</f>
        <v>-7116186.3432691945</v>
      </c>
      <c r="G23" s="28">
        <f>G22-G24</f>
        <v>0</v>
      </c>
      <c r="H23" s="28">
        <f>H22-H24</f>
        <v>0</v>
      </c>
      <c r="I23" s="755"/>
    </row>
    <row r="24" spans="1:17" ht="20.100000000000001" customHeight="1">
      <c r="A24" s="753">
        <f t="shared" ref="A24:A29" si="2">A23+1</f>
        <v>11</v>
      </c>
      <c r="B24" s="752" t="s">
        <v>707</v>
      </c>
      <c r="C24" s="735" t="s">
        <v>303</v>
      </c>
      <c r="D24" s="754" t="s">
        <v>706</v>
      </c>
      <c r="E24" s="28">
        <f t="shared" si="1"/>
        <v>0</v>
      </c>
      <c r="F24" s="28">
        <f>'6c- ADIT BOY'!E50</f>
        <v>0</v>
      </c>
      <c r="G24" s="28">
        <f>'6c- ADIT BOY'!F50</f>
        <v>0</v>
      </c>
      <c r="H24" s="28">
        <f>'6c- ADIT BOY'!G50</f>
        <v>0</v>
      </c>
      <c r="I24" s="755"/>
    </row>
    <row r="25" spans="1:17" ht="20.100000000000001" customHeight="1">
      <c r="A25" s="753">
        <f t="shared" si="2"/>
        <v>12</v>
      </c>
      <c r="B25" s="752" t="s">
        <v>708</v>
      </c>
      <c r="C25" s="735" t="s">
        <v>303</v>
      </c>
      <c r="D25" s="754" t="s">
        <v>706</v>
      </c>
      <c r="E25" s="28">
        <f t="shared" si="1"/>
        <v>-10660968.776724659</v>
      </c>
      <c r="F25" s="28">
        <f>'6d- ADIT EOY'!E54</f>
        <v>-10660968.776724659</v>
      </c>
      <c r="G25" s="28">
        <f>'6d- ADIT EOY'!F54</f>
        <v>0</v>
      </c>
      <c r="H25" s="28">
        <f>'6d- ADIT EOY'!G54</f>
        <v>0</v>
      </c>
      <c r="I25" s="755"/>
    </row>
    <row r="26" spans="1:17" ht="20.100000000000001" customHeight="1">
      <c r="A26" s="753">
        <f t="shared" si="2"/>
        <v>13</v>
      </c>
      <c r="B26" s="752" t="str">
        <f>"Actual Balance, EOY, Non Prorated items (Line "&amp;A25&amp;" less Line "&amp;A27&amp;")"</f>
        <v>Actual Balance, EOY, Non Prorated items (Line 12 less Line 14)</v>
      </c>
      <c r="C26" s="735" t="s">
        <v>303</v>
      </c>
      <c r="D26" s="754" t="s">
        <v>706</v>
      </c>
      <c r="E26" s="28">
        <f t="shared" si="1"/>
        <v>0</v>
      </c>
      <c r="F26" s="28">
        <f>F25-F27</f>
        <v>0</v>
      </c>
      <c r="G26" s="28">
        <f t="shared" ref="G26:H26" si="3">G25-G27</f>
        <v>0</v>
      </c>
      <c r="H26" s="28">
        <f t="shared" si="3"/>
        <v>0</v>
      </c>
      <c r="I26" s="755"/>
    </row>
    <row r="27" spans="1:17" ht="20.100000000000001" customHeight="1">
      <c r="A27" s="753">
        <f t="shared" si="2"/>
        <v>14</v>
      </c>
      <c r="B27" s="752" t="s">
        <v>709</v>
      </c>
      <c r="C27" s="735" t="s">
        <v>303</v>
      </c>
      <c r="D27" s="754" t="s">
        <v>706</v>
      </c>
      <c r="E27" s="28">
        <f t="shared" si="1"/>
        <v>-10660968.776724659</v>
      </c>
      <c r="F27" s="28">
        <f>'6d- ADIT EOY'!E50</f>
        <v>-10660968.776724659</v>
      </c>
      <c r="G27" s="28">
        <f>'6d- ADIT EOY'!F50</f>
        <v>0</v>
      </c>
      <c r="H27" s="28">
        <f>'6d- ADIT EOY'!G50</f>
        <v>0</v>
      </c>
      <c r="I27" s="755"/>
    </row>
    <row r="28" spans="1:17" ht="20.100000000000001" customHeight="1">
      <c r="A28" s="753">
        <f t="shared" si="2"/>
        <v>15</v>
      </c>
      <c r="B28" s="752" t="s">
        <v>782</v>
      </c>
      <c r="C28" s="735" t="s">
        <v>303</v>
      </c>
      <c r="D28" s="754" t="s">
        <v>706</v>
      </c>
      <c r="E28" s="28">
        <f t="shared" si="1"/>
        <v>1902690.1710026732</v>
      </c>
      <c r="F28" s="28">
        <f>'6f-ADIT True-up Proration'!N22</f>
        <v>1902690.1710026732</v>
      </c>
      <c r="G28" s="28">
        <f>'6f-ADIT True-up Proration'!W22</f>
        <v>0</v>
      </c>
      <c r="H28" s="28">
        <f>'6f-ADIT True-up Proration'!AF22</f>
        <v>0</v>
      </c>
      <c r="I28" s="755"/>
    </row>
    <row r="29" spans="1:17" ht="20.100000000000001" customHeight="1">
      <c r="A29" s="753">
        <f t="shared" si="2"/>
        <v>16</v>
      </c>
      <c r="B29" s="752" t="str">
        <f>"ADIT 282 ((Line "&amp;A23&amp;" plus Line "&amp;A26&amp;") / 2) plus Line "&amp;A28&amp;""</f>
        <v>ADIT 282 ((Line 10 plus Line 13) / 2) plus Line 15</v>
      </c>
      <c r="C29" s="735" t="s">
        <v>303</v>
      </c>
      <c r="D29" s="754" t="s">
        <v>706</v>
      </c>
      <c r="E29" s="28">
        <f>SUM(F29:H29)</f>
        <v>-1655403.000631924</v>
      </c>
      <c r="F29" s="28">
        <f>((F23+F26)/2+F28)</f>
        <v>-1655403.000631924</v>
      </c>
      <c r="G29" s="28">
        <f>((G23+G26)/2+G28)</f>
        <v>0</v>
      </c>
      <c r="H29" s="28">
        <f t="shared" ref="H29" si="4">((H23+H26)/2+H28)</f>
        <v>0</v>
      </c>
      <c r="I29" s="756"/>
    </row>
    <row r="30" spans="1:17" ht="15">
      <c r="A30" s="753"/>
      <c r="B30" s="752"/>
      <c r="C30" s="735"/>
      <c r="D30" s="735"/>
      <c r="E30" s="28"/>
      <c r="F30" s="28"/>
      <c r="G30" s="28"/>
      <c r="H30" s="28"/>
    </row>
    <row r="31" spans="1:17" ht="15">
      <c r="A31" s="735" t="s">
        <v>711</v>
      </c>
      <c r="B31" s="752"/>
      <c r="C31" s="735"/>
      <c r="D31" s="735"/>
      <c r="E31" s="28"/>
      <c r="F31" s="28"/>
      <c r="G31" s="28"/>
      <c r="H31" s="28"/>
    </row>
    <row r="32" spans="1:17" ht="20.100000000000001" customHeight="1">
      <c r="A32" s="753">
        <f>A29+1</f>
        <v>17</v>
      </c>
      <c r="B32" s="752" t="s">
        <v>712</v>
      </c>
      <c r="C32" s="735" t="s">
        <v>303</v>
      </c>
      <c r="D32" s="754" t="s">
        <v>706</v>
      </c>
      <c r="E32" s="28">
        <f t="shared" ref="E32:E39" si="5">SUM(F32:H32)</f>
        <v>0</v>
      </c>
      <c r="F32" s="28">
        <f>'6c- ADIT BOY'!E78</f>
        <v>0</v>
      </c>
      <c r="G32" s="28">
        <f>'6c- ADIT BOY'!F78</f>
        <v>0</v>
      </c>
      <c r="H32" s="28">
        <f>'6c- ADIT BOY'!G78</f>
        <v>0</v>
      </c>
      <c r="I32" s="755"/>
    </row>
    <row r="33" spans="1:9" ht="20.100000000000001" customHeight="1">
      <c r="A33" s="753">
        <f>A32+1</f>
        <v>18</v>
      </c>
      <c r="B33" s="752" t="str">
        <f>"Actual Balance, BOY, Non Prorated items (Line "&amp;A32&amp;" less Line "&amp;A34&amp;")"</f>
        <v>Actual Balance, BOY, Non Prorated items (Line 17 less Line 19)</v>
      </c>
      <c r="C33" s="735" t="s">
        <v>303</v>
      </c>
      <c r="D33" s="754" t="s">
        <v>706</v>
      </c>
      <c r="E33" s="28">
        <f t="shared" si="5"/>
        <v>0</v>
      </c>
      <c r="F33" s="28">
        <f>F32-F34</f>
        <v>0</v>
      </c>
      <c r="G33" s="28">
        <f t="shared" ref="G33:H33" si="6">G32-G34</f>
        <v>0</v>
      </c>
      <c r="H33" s="28">
        <f t="shared" si="6"/>
        <v>0</v>
      </c>
      <c r="I33" s="755"/>
    </row>
    <row r="34" spans="1:9" ht="20.100000000000001" customHeight="1">
      <c r="A34" s="753">
        <f t="shared" ref="A34:A39" si="7">A33+1</f>
        <v>19</v>
      </c>
      <c r="B34" s="752" t="s">
        <v>713</v>
      </c>
      <c r="C34" s="735" t="s">
        <v>303</v>
      </c>
      <c r="D34" s="754" t="s">
        <v>706</v>
      </c>
      <c r="E34" s="28">
        <f t="shared" si="5"/>
        <v>0</v>
      </c>
      <c r="F34" s="28">
        <f>'6c- ADIT BOY'!E74</f>
        <v>0</v>
      </c>
      <c r="G34" s="28">
        <f>'6c- ADIT BOY'!F74</f>
        <v>0</v>
      </c>
      <c r="H34" s="28">
        <f>'6c- ADIT BOY'!G74</f>
        <v>0</v>
      </c>
      <c r="I34" s="755"/>
    </row>
    <row r="35" spans="1:9" ht="20.100000000000001" customHeight="1">
      <c r="A35" s="753">
        <f t="shared" si="7"/>
        <v>20</v>
      </c>
      <c r="B35" s="752" t="s">
        <v>714</v>
      </c>
      <c r="C35" s="735" t="s">
        <v>303</v>
      </c>
      <c r="D35" s="754" t="s">
        <v>706</v>
      </c>
      <c r="E35" s="28">
        <f t="shared" si="5"/>
        <v>0</v>
      </c>
      <c r="F35" s="28">
        <f>'6d- ADIT EOY'!E78</f>
        <v>0</v>
      </c>
      <c r="G35" s="28">
        <f>'6d- ADIT EOY'!F78</f>
        <v>0</v>
      </c>
      <c r="H35" s="28">
        <f>'6d- ADIT EOY'!G78</f>
        <v>0</v>
      </c>
      <c r="I35" s="755"/>
    </row>
    <row r="36" spans="1:9" ht="20.100000000000001" customHeight="1">
      <c r="A36" s="753">
        <f t="shared" si="7"/>
        <v>21</v>
      </c>
      <c r="B36" s="752" t="str">
        <f>"Actual Balance, EOY, Non Prorated items (Line "&amp;A35&amp;" less Line "&amp;A37&amp;")"</f>
        <v>Actual Balance, EOY, Non Prorated items (Line 20 less Line 22)</v>
      </c>
      <c r="C36" s="735" t="s">
        <v>303</v>
      </c>
      <c r="D36" s="754" t="s">
        <v>706</v>
      </c>
      <c r="E36" s="28">
        <f t="shared" si="5"/>
        <v>0</v>
      </c>
      <c r="F36" s="28">
        <f>F35-F37</f>
        <v>0</v>
      </c>
      <c r="G36" s="28">
        <f t="shared" ref="G36:H36" si="8">G35-G37</f>
        <v>0</v>
      </c>
      <c r="H36" s="28">
        <f t="shared" si="8"/>
        <v>0</v>
      </c>
      <c r="I36" s="755"/>
    </row>
    <row r="37" spans="1:9" ht="20.100000000000001" customHeight="1">
      <c r="A37" s="753">
        <f t="shared" si="7"/>
        <v>22</v>
      </c>
      <c r="B37" s="752" t="s">
        <v>715</v>
      </c>
      <c r="C37" s="735" t="s">
        <v>303</v>
      </c>
      <c r="D37" s="754" t="s">
        <v>706</v>
      </c>
      <c r="E37" s="28">
        <f t="shared" si="5"/>
        <v>0</v>
      </c>
      <c r="F37" s="28">
        <f>'6d- ADIT EOY'!E74</f>
        <v>0</v>
      </c>
      <c r="G37" s="28">
        <f>'6d- ADIT EOY'!F74</f>
        <v>0</v>
      </c>
      <c r="H37" s="28">
        <f>'6d- ADIT EOY'!G74</f>
        <v>0</v>
      </c>
      <c r="I37" s="755"/>
    </row>
    <row r="38" spans="1:9" ht="20.100000000000001" customHeight="1">
      <c r="A38" s="753">
        <f t="shared" si="7"/>
        <v>23</v>
      </c>
      <c r="B38" s="752" t="s">
        <v>783</v>
      </c>
      <c r="C38" s="735" t="s">
        <v>303</v>
      </c>
      <c r="D38" s="754" t="s">
        <v>706</v>
      </c>
      <c r="E38" s="28">
        <f t="shared" si="5"/>
        <v>0</v>
      </c>
      <c r="F38" s="28">
        <f>'6f-ADIT True-up Proration'!N38</f>
        <v>0</v>
      </c>
      <c r="G38" s="28">
        <f>'6f-ADIT True-up Proration'!W38</f>
        <v>0</v>
      </c>
      <c r="H38" s="28">
        <f>'6f-ADIT True-up Proration'!AF38</f>
        <v>0</v>
      </c>
      <c r="I38" s="755"/>
    </row>
    <row r="39" spans="1:9" ht="20.100000000000001" customHeight="1">
      <c r="A39" s="753">
        <f t="shared" si="7"/>
        <v>24</v>
      </c>
      <c r="B39" s="752" t="str">
        <f>"ADIT 283 ((Line "&amp;A33&amp;" plus Line "&amp;A36&amp;") / 2) plus Line "&amp;A38&amp;""</f>
        <v>ADIT 283 ((Line 18 plus Line 21) / 2) plus Line 23</v>
      </c>
      <c r="C39" s="735" t="s">
        <v>303</v>
      </c>
      <c r="D39" s="754" t="s">
        <v>706</v>
      </c>
      <c r="E39" s="28">
        <f t="shared" si="5"/>
        <v>0</v>
      </c>
      <c r="F39" s="28">
        <f>((F33+F36)/2+F38)</f>
        <v>0</v>
      </c>
      <c r="G39" s="28">
        <f>((G33+G36)/2+G38)</f>
        <v>0</v>
      </c>
      <c r="H39" s="28">
        <f>((H33+H36)/2+H38)</f>
        <v>0</v>
      </c>
      <c r="I39" s="756"/>
    </row>
    <row r="40" spans="1:9" ht="15">
      <c r="A40" s="753"/>
      <c r="B40" s="752"/>
      <c r="C40" s="735"/>
      <c r="D40" s="735"/>
      <c r="E40" s="28"/>
      <c r="F40" s="28"/>
      <c r="G40" s="28"/>
      <c r="H40" s="28"/>
    </row>
    <row r="41" spans="1:9" ht="15">
      <c r="A41" s="735" t="s">
        <v>691</v>
      </c>
      <c r="B41" s="752"/>
      <c r="C41" s="735"/>
      <c r="D41" s="735"/>
      <c r="E41" s="28"/>
      <c r="F41" s="28"/>
      <c r="G41" s="28"/>
      <c r="H41" s="28"/>
    </row>
    <row r="42" spans="1:9" ht="20.100000000000001" customHeight="1">
      <c r="A42" s="753">
        <f>A39+1</f>
        <v>25</v>
      </c>
      <c r="B42" s="752" t="s">
        <v>717</v>
      </c>
      <c r="C42" s="735" t="s">
        <v>303</v>
      </c>
      <c r="D42" s="754" t="s">
        <v>706</v>
      </c>
      <c r="E42" s="28">
        <f t="shared" ref="E42:E49" si="9">SUM(F42:H42)</f>
        <v>0</v>
      </c>
      <c r="F42" s="28">
        <f>'6c- ADIT BOY'!E32</f>
        <v>0</v>
      </c>
      <c r="G42" s="28">
        <f>'6c- ADIT BOY'!F32</f>
        <v>0</v>
      </c>
      <c r="H42" s="28">
        <f>'6c- ADIT BOY'!G32</f>
        <v>0</v>
      </c>
      <c r="I42" s="755"/>
    </row>
    <row r="43" spans="1:9" ht="20.100000000000001" customHeight="1">
      <c r="A43" s="753">
        <f>A42+1</f>
        <v>26</v>
      </c>
      <c r="B43" s="752" t="str">
        <f>"Actual Balance, BOY, Non Prorated items (Line "&amp;A42&amp;" less Line "&amp;A44&amp;")"</f>
        <v>Actual Balance, BOY, Non Prorated items (Line 25 less Line 27)</v>
      </c>
      <c r="C43" s="735" t="s">
        <v>303</v>
      </c>
      <c r="D43" s="754" t="s">
        <v>706</v>
      </c>
      <c r="E43" s="28">
        <f t="shared" si="9"/>
        <v>0</v>
      </c>
      <c r="F43" s="28">
        <f>F42-F44</f>
        <v>0</v>
      </c>
      <c r="G43" s="28">
        <f>G42-G44</f>
        <v>0</v>
      </c>
      <c r="H43" s="28">
        <f>H42-H44</f>
        <v>0</v>
      </c>
      <c r="I43" s="755"/>
    </row>
    <row r="44" spans="1:9" ht="20.100000000000001" customHeight="1">
      <c r="A44" s="753">
        <f t="shared" ref="A44:A49" si="10">A43+1</f>
        <v>27</v>
      </c>
      <c r="B44" s="752" t="s">
        <v>718</v>
      </c>
      <c r="C44" s="735" t="s">
        <v>303</v>
      </c>
      <c r="D44" s="754" t="s">
        <v>706</v>
      </c>
      <c r="E44" s="28">
        <f t="shared" si="9"/>
        <v>0</v>
      </c>
      <c r="F44" s="28">
        <f>'6c- ADIT BOY'!E28</f>
        <v>0</v>
      </c>
      <c r="G44" s="28">
        <f>'6c- ADIT BOY'!F28</f>
        <v>0</v>
      </c>
      <c r="H44" s="28">
        <f>'6c- ADIT BOY'!G28</f>
        <v>0</v>
      </c>
      <c r="I44" s="755"/>
    </row>
    <row r="45" spans="1:9" ht="20.100000000000001" customHeight="1">
      <c r="A45" s="753">
        <f t="shared" si="10"/>
        <v>28</v>
      </c>
      <c r="B45" s="752" t="s">
        <v>719</v>
      </c>
      <c r="C45" s="735" t="s">
        <v>303</v>
      </c>
      <c r="D45" s="754" t="s">
        <v>706</v>
      </c>
      <c r="E45" s="28">
        <f t="shared" si="9"/>
        <v>0</v>
      </c>
      <c r="F45" s="28">
        <f>'6d- ADIT EOY'!E32</f>
        <v>0</v>
      </c>
      <c r="G45" s="28">
        <f>'6d- ADIT EOY'!F32</f>
        <v>0</v>
      </c>
      <c r="H45" s="28">
        <f>'6d- ADIT EOY'!G32</f>
        <v>0</v>
      </c>
      <c r="I45" s="755"/>
    </row>
    <row r="46" spans="1:9" ht="20.100000000000001" customHeight="1">
      <c r="A46" s="753">
        <f t="shared" si="10"/>
        <v>29</v>
      </c>
      <c r="B46" s="752" t="str">
        <f>"Actual Balance, EOY, Non Prorated items (Line "&amp;A45&amp;" less Line "&amp;A47&amp;")"</f>
        <v>Actual Balance, EOY, Non Prorated items (Line 28 less Line 30)</v>
      </c>
      <c r="C46" s="735" t="s">
        <v>303</v>
      </c>
      <c r="D46" s="754" t="s">
        <v>706</v>
      </c>
      <c r="E46" s="28">
        <f t="shared" si="9"/>
        <v>0</v>
      </c>
      <c r="F46" s="28">
        <f>F45-F47</f>
        <v>0</v>
      </c>
      <c r="G46" s="28">
        <f>G45-G47</f>
        <v>0</v>
      </c>
      <c r="H46" s="28">
        <f>H45-H47</f>
        <v>0</v>
      </c>
      <c r="I46" s="755"/>
    </row>
    <row r="47" spans="1:9" ht="20.100000000000001" customHeight="1">
      <c r="A47" s="753">
        <f t="shared" si="10"/>
        <v>30</v>
      </c>
      <c r="B47" s="752" t="s">
        <v>720</v>
      </c>
      <c r="C47" s="735" t="s">
        <v>303</v>
      </c>
      <c r="D47" s="754" t="s">
        <v>706</v>
      </c>
      <c r="E47" s="28">
        <f t="shared" si="9"/>
        <v>0</v>
      </c>
      <c r="F47" s="28">
        <f>'6d- ADIT EOY'!E28</f>
        <v>0</v>
      </c>
      <c r="G47" s="28">
        <f>'6d- ADIT EOY'!F28</f>
        <v>0</v>
      </c>
      <c r="H47" s="28">
        <f>'6d- ADIT EOY'!G28</f>
        <v>0</v>
      </c>
      <c r="I47" s="755"/>
    </row>
    <row r="48" spans="1:9" ht="20.100000000000001" customHeight="1">
      <c r="A48" s="753">
        <f t="shared" si="10"/>
        <v>31</v>
      </c>
      <c r="B48" s="752" t="s">
        <v>784</v>
      </c>
      <c r="C48" s="735" t="s">
        <v>303</v>
      </c>
      <c r="D48" s="754" t="s">
        <v>706</v>
      </c>
      <c r="E48" s="28">
        <f t="shared" si="9"/>
        <v>0</v>
      </c>
      <c r="F48" s="28">
        <f>'6f-ADIT True-up Proration'!N54</f>
        <v>0</v>
      </c>
      <c r="G48" s="28">
        <f>'6f-ADIT True-up Proration'!W54</f>
        <v>0</v>
      </c>
      <c r="H48" s="28">
        <f>'6f-ADIT True-up Proration'!AF54</f>
        <v>0</v>
      </c>
      <c r="I48" s="755"/>
    </row>
    <row r="49" spans="1:9" ht="20.100000000000001" customHeight="1">
      <c r="A49" s="753">
        <f t="shared" si="10"/>
        <v>32</v>
      </c>
      <c r="B49" s="752" t="str">
        <f>"ADIT 190 ((Line "&amp;A43&amp;" plus Line "&amp;A46&amp;") / 2) plus Line "&amp;A48&amp;""</f>
        <v>ADIT 190 ((Line 26 plus Line 29) / 2) plus Line 31</v>
      </c>
      <c r="C49" s="735" t="s">
        <v>303</v>
      </c>
      <c r="D49" s="754" t="s">
        <v>706</v>
      </c>
      <c r="E49" s="28">
        <f t="shared" si="9"/>
        <v>0</v>
      </c>
      <c r="F49" s="28">
        <f>((F43+F46)/2+F48)</f>
        <v>0</v>
      </c>
      <c r="G49" s="28">
        <f t="shared" ref="G49:H49" si="11">((G43+G46)/2+G48)</f>
        <v>0</v>
      </c>
      <c r="H49" s="28">
        <f t="shared" si="11"/>
        <v>0</v>
      </c>
      <c r="I49" s="756"/>
    </row>
    <row r="50" spans="1:9">
      <c r="D50" s="733"/>
    </row>
    <row r="51" spans="1:9">
      <c r="D51" s="757"/>
    </row>
    <row r="52" spans="1:9">
      <c r="D52" s="757"/>
    </row>
    <row r="53" spans="1:9">
      <c r="D53" s="757"/>
    </row>
    <row r="54" spans="1:9">
      <c r="D54" s="757"/>
    </row>
    <row r="55" spans="1:9">
      <c r="D55" s="757"/>
    </row>
    <row r="56" spans="1:9">
      <c r="D56" s="757"/>
    </row>
    <row r="57" spans="1:9">
      <c r="D57" s="757"/>
    </row>
    <row r="58" spans="1:9">
      <c r="D58" s="757"/>
    </row>
    <row r="59" spans="1:9">
      <c r="D59" s="757"/>
    </row>
    <row r="60" spans="1:9">
      <c r="D60" s="757"/>
    </row>
    <row r="61" spans="1:9">
      <c r="B61" s="734"/>
      <c r="D61" s="757"/>
    </row>
    <row r="62" spans="1:9">
      <c r="D62" s="757"/>
    </row>
    <row r="63" spans="1:9">
      <c r="B63" s="734"/>
      <c r="D63" s="757"/>
    </row>
    <row r="167" spans="8:8">
      <c r="H167" s="758"/>
    </row>
  </sheetData>
  <mergeCells count="2">
    <mergeCell ref="A2:I2"/>
    <mergeCell ref="A3:I3"/>
  </mergeCells>
  <printOptions horizontalCentered="1"/>
  <pageMargins left="0.25" right="0.25" top="0.75" bottom="0.75" header="0.3" footer="0.3"/>
  <pageSetup scale="51"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E65B-6BB8-451E-A71C-8A9C0817CB26}">
  <sheetPr>
    <tabColor rgb="FFFFC000"/>
  </sheetPr>
  <dimension ref="A1:AG74"/>
  <sheetViews>
    <sheetView view="pageBreakPreview" topLeftCell="B1" zoomScale="80" zoomScaleNormal="85" zoomScaleSheetLayoutView="80" workbookViewId="0">
      <selection activeCell="K55" activeCellId="1" sqref="Q46 K55"/>
    </sheetView>
  </sheetViews>
  <sheetFormatPr defaultColWidth="8.81640625" defaultRowHeight="13.2"/>
  <cols>
    <col min="1" max="1" width="5.81640625" style="829" customWidth="1"/>
    <col min="2" max="2" width="25.81640625" style="826" customWidth="1"/>
    <col min="3" max="3" width="10.81640625" style="829" customWidth="1"/>
    <col min="4" max="4" width="9.81640625" style="829" customWidth="1"/>
    <col min="5" max="5" width="10" style="829" customWidth="1"/>
    <col min="6" max="14" width="10.81640625" style="829" customWidth="1"/>
    <col min="15" max="32" width="10.81640625" style="828" customWidth="1"/>
    <col min="33" max="16384" width="8.81640625" style="829"/>
  </cols>
  <sheetData>
    <row r="1" spans="1:33">
      <c r="A1" s="826" t="s">
        <v>785</v>
      </c>
      <c r="B1" s="827"/>
      <c r="C1" s="827"/>
      <c r="D1" s="827"/>
      <c r="E1" s="827"/>
      <c r="F1" s="827"/>
      <c r="G1" s="827"/>
      <c r="H1" s="827"/>
      <c r="I1" s="827"/>
      <c r="J1" s="827"/>
      <c r="K1" s="827"/>
      <c r="L1" s="827"/>
      <c r="M1" s="827"/>
      <c r="N1" s="827"/>
    </row>
    <row r="2" spans="1:33">
      <c r="A2" s="1199" t="str">
        <f>'Appendix A'!E9</f>
        <v>NextEra Energy Transmission New York, Inc.</v>
      </c>
      <c r="B2" s="1199"/>
      <c r="C2" s="1199"/>
      <c r="D2" s="1199"/>
      <c r="E2" s="1199"/>
      <c r="F2" s="1199"/>
      <c r="G2" s="1199"/>
      <c r="H2" s="1199"/>
      <c r="I2" s="1199"/>
      <c r="J2" s="1199"/>
      <c r="K2" s="1199"/>
      <c r="L2" s="1199"/>
      <c r="M2" s="1199"/>
      <c r="N2" s="1199"/>
    </row>
    <row r="3" spans="1:33">
      <c r="A3" s="1199" t="str">
        <f>'6e-ADIT True-up'!A3</f>
        <v>Projection For the 12 months ended 12/31/2024</v>
      </c>
      <c r="B3" s="1199"/>
      <c r="C3" s="1199"/>
      <c r="D3" s="1199"/>
      <c r="E3" s="1199"/>
      <c r="F3" s="1199"/>
      <c r="G3" s="1199"/>
      <c r="H3" s="1199"/>
      <c r="I3" s="1199"/>
      <c r="J3" s="1199"/>
      <c r="K3" s="1199"/>
      <c r="L3" s="1199"/>
      <c r="M3" s="1199"/>
      <c r="N3" s="1199"/>
      <c r="O3" s="829"/>
      <c r="P3" s="829"/>
      <c r="Q3" s="829"/>
      <c r="R3" s="829"/>
      <c r="S3" s="829"/>
      <c r="T3" s="829"/>
      <c r="U3" s="829"/>
      <c r="V3" s="829"/>
      <c r="W3" s="829"/>
      <c r="X3" s="829"/>
      <c r="Y3" s="829"/>
      <c r="Z3" s="829"/>
      <c r="AA3" s="829"/>
      <c r="AB3" s="829"/>
      <c r="AC3" s="829"/>
      <c r="AD3" s="829"/>
      <c r="AE3" s="829"/>
      <c r="AF3" s="829"/>
    </row>
    <row r="4" spans="1:33" ht="13.8" thickBot="1">
      <c r="O4" s="829"/>
      <c r="P4" s="829"/>
      <c r="Q4" s="829"/>
      <c r="R4" s="829"/>
      <c r="S4" s="829"/>
      <c r="T4" s="829"/>
      <c r="U4" s="829"/>
      <c r="V4" s="829"/>
      <c r="W4" s="829"/>
      <c r="X4" s="829"/>
      <c r="Y4" s="829"/>
      <c r="Z4" s="829"/>
      <c r="AA4" s="829"/>
      <c r="AB4" s="829"/>
      <c r="AC4" s="829"/>
      <c r="AD4" s="829"/>
      <c r="AE4" s="829"/>
      <c r="AF4" s="829"/>
    </row>
    <row r="5" spans="1:33">
      <c r="F5" s="1200" t="s">
        <v>48</v>
      </c>
      <c r="G5" s="1201"/>
      <c r="H5" s="1201"/>
      <c r="I5" s="1201"/>
      <c r="J5" s="1201"/>
      <c r="K5" s="1201"/>
      <c r="L5" s="1201"/>
      <c r="M5" s="1201"/>
      <c r="N5" s="1202"/>
      <c r="O5" s="1200" t="s">
        <v>687</v>
      </c>
      <c r="P5" s="1201"/>
      <c r="Q5" s="1201"/>
      <c r="R5" s="1201"/>
      <c r="S5" s="1201"/>
      <c r="T5" s="1201"/>
      <c r="U5" s="1201"/>
      <c r="V5" s="1201"/>
      <c r="W5" s="1202"/>
      <c r="X5" s="1200" t="s">
        <v>688</v>
      </c>
      <c r="Y5" s="1201"/>
      <c r="Z5" s="1201"/>
      <c r="AA5" s="1201"/>
      <c r="AB5" s="1201"/>
      <c r="AC5" s="1201"/>
      <c r="AD5" s="1201"/>
      <c r="AE5" s="1201"/>
      <c r="AF5" s="1202"/>
      <c r="AG5" s="827"/>
    </row>
    <row r="6" spans="1:33">
      <c r="B6" s="827" t="s">
        <v>176</v>
      </c>
      <c r="C6" s="827" t="s">
        <v>177</v>
      </c>
      <c r="D6" s="827" t="s">
        <v>178</v>
      </c>
      <c r="E6" s="827" t="s">
        <v>381</v>
      </c>
      <c r="F6" s="830" t="s">
        <v>382</v>
      </c>
      <c r="G6" s="827" t="s">
        <v>383</v>
      </c>
      <c r="H6" s="827" t="s">
        <v>384</v>
      </c>
      <c r="I6" s="827" t="s">
        <v>383</v>
      </c>
      <c r="J6" s="827" t="s">
        <v>384</v>
      </c>
      <c r="K6" s="827" t="s">
        <v>385</v>
      </c>
      <c r="L6" s="827" t="s">
        <v>577</v>
      </c>
      <c r="M6" s="827" t="s">
        <v>578</v>
      </c>
      <c r="N6" s="831" t="s">
        <v>579</v>
      </c>
      <c r="O6" s="830" t="s">
        <v>382</v>
      </c>
      <c r="P6" s="827" t="s">
        <v>383</v>
      </c>
      <c r="Q6" s="827" t="s">
        <v>384</v>
      </c>
      <c r="R6" s="827" t="s">
        <v>383</v>
      </c>
      <c r="S6" s="827" t="s">
        <v>384</v>
      </c>
      <c r="T6" s="827" t="s">
        <v>385</v>
      </c>
      <c r="U6" s="827" t="s">
        <v>577</v>
      </c>
      <c r="V6" s="827" t="s">
        <v>578</v>
      </c>
      <c r="W6" s="831" t="s">
        <v>579</v>
      </c>
      <c r="X6" s="830" t="s">
        <v>382</v>
      </c>
      <c r="Y6" s="827" t="s">
        <v>383</v>
      </c>
      <c r="Z6" s="827" t="s">
        <v>384</v>
      </c>
      <c r="AA6" s="827" t="s">
        <v>383</v>
      </c>
      <c r="AB6" s="827" t="s">
        <v>384</v>
      </c>
      <c r="AC6" s="827" t="s">
        <v>385</v>
      </c>
      <c r="AD6" s="827" t="s">
        <v>577</v>
      </c>
      <c r="AE6" s="827" t="s">
        <v>578</v>
      </c>
      <c r="AF6" s="831" t="s">
        <v>579</v>
      </c>
    </row>
    <row r="7" spans="1:33" ht="96" customHeight="1">
      <c r="A7" s="832"/>
      <c r="B7" s="833" t="s">
        <v>701</v>
      </c>
      <c r="C7" s="833" t="s">
        <v>702</v>
      </c>
      <c r="D7" s="833" t="s">
        <v>301</v>
      </c>
      <c r="E7" s="833" t="s">
        <v>723</v>
      </c>
      <c r="F7" s="834" t="s">
        <v>786</v>
      </c>
      <c r="G7" s="833" t="s">
        <v>787</v>
      </c>
      <c r="H7" s="833" t="s">
        <v>788</v>
      </c>
      <c r="I7" s="833" t="s">
        <v>789</v>
      </c>
      <c r="J7" s="833" t="s">
        <v>790</v>
      </c>
      <c r="K7" s="833" t="s">
        <v>791</v>
      </c>
      <c r="L7" s="833" t="s">
        <v>792</v>
      </c>
      <c r="M7" s="833" t="s">
        <v>793</v>
      </c>
      <c r="N7" s="835" t="s">
        <v>794</v>
      </c>
      <c r="O7" s="834" t="s">
        <v>786</v>
      </c>
      <c r="P7" s="833" t="s">
        <v>787</v>
      </c>
      <c r="Q7" s="833" t="s">
        <v>788</v>
      </c>
      <c r="R7" s="833" t="s">
        <v>789</v>
      </c>
      <c r="S7" s="833" t="s">
        <v>790</v>
      </c>
      <c r="T7" s="833" t="s">
        <v>791</v>
      </c>
      <c r="U7" s="833" t="s">
        <v>792</v>
      </c>
      <c r="V7" s="833" t="s">
        <v>793</v>
      </c>
      <c r="W7" s="835" t="s">
        <v>794</v>
      </c>
      <c r="X7" s="834" t="s">
        <v>786</v>
      </c>
      <c r="Y7" s="833" t="s">
        <v>787</v>
      </c>
      <c r="Z7" s="833" t="s">
        <v>788</v>
      </c>
      <c r="AA7" s="833" t="s">
        <v>789</v>
      </c>
      <c r="AB7" s="833" t="s">
        <v>790</v>
      </c>
      <c r="AC7" s="833" t="s">
        <v>791</v>
      </c>
      <c r="AD7" s="833" t="s">
        <v>792</v>
      </c>
      <c r="AE7" s="833" t="s">
        <v>793</v>
      </c>
      <c r="AF7" s="835" t="s">
        <v>794</v>
      </c>
      <c r="AG7" s="827"/>
    </row>
    <row r="8" spans="1:33">
      <c r="A8" s="829" t="s">
        <v>795</v>
      </c>
      <c r="D8" s="827"/>
      <c r="E8" s="827"/>
      <c r="F8" s="836"/>
      <c r="N8" s="837"/>
      <c r="O8" s="836"/>
      <c r="P8" s="829"/>
      <c r="Q8" s="829"/>
      <c r="R8" s="829"/>
      <c r="S8" s="829"/>
      <c r="T8" s="829"/>
      <c r="U8" s="829"/>
      <c r="V8" s="829"/>
      <c r="W8" s="837"/>
      <c r="X8" s="836"/>
      <c r="Y8" s="829"/>
      <c r="Z8" s="829"/>
      <c r="AA8" s="829"/>
      <c r="AB8" s="829"/>
      <c r="AC8" s="829"/>
      <c r="AD8" s="829"/>
      <c r="AE8" s="829"/>
      <c r="AF8" s="837"/>
      <c r="AG8" s="827"/>
    </row>
    <row r="9" spans="1:33">
      <c r="A9" s="838">
        <v>1</v>
      </c>
      <c r="B9" s="826" t="s">
        <v>796</v>
      </c>
      <c r="C9" s="829" t="s">
        <v>303</v>
      </c>
      <c r="D9" s="839" t="s">
        <v>706</v>
      </c>
      <c r="E9" s="840">
        <f>365/365</f>
        <v>1</v>
      </c>
      <c r="F9" s="841"/>
      <c r="G9" s="388"/>
      <c r="H9" s="388">
        <f>'6b-ADIT Projection Proration'!G9</f>
        <v>-7116186.3432691945</v>
      </c>
      <c r="I9" s="388"/>
      <c r="J9" s="388"/>
      <c r="K9" s="388"/>
      <c r="L9" s="388"/>
      <c r="M9" s="388"/>
      <c r="N9" s="842">
        <f>'6c- ADIT BOY'!E50</f>
        <v>0</v>
      </c>
      <c r="O9" s="841"/>
      <c r="P9" s="388"/>
      <c r="Q9" s="388">
        <f>'6b-ADIT Projection Proration'!I9</f>
        <v>0</v>
      </c>
      <c r="R9" s="388"/>
      <c r="S9" s="388"/>
      <c r="T9" s="388"/>
      <c r="U9" s="388"/>
      <c r="V9" s="388"/>
      <c r="W9" s="842">
        <f>'6c- ADIT BOY'!F50</f>
        <v>0</v>
      </c>
      <c r="X9" s="841"/>
      <c r="Y9" s="388"/>
      <c r="Z9" s="388">
        <f>'6b-ADIT Projection Proration'!K9</f>
        <v>0</v>
      </c>
      <c r="AA9" s="388"/>
      <c r="AB9" s="388"/>
      <c r="AC9" s="388"/>
      <c r="AD9" s="388"/>
      <c r="AE9" s="388"/>
      <c r="AF9" s="842">
        <f>'6c- ADIT BOY'!G50</f>
        <v>0</v>
      </c>
    </row>
    <row r="10" spans="1:33">
      <c r="A10" s="838">
        <f t="shared" ref="A10:A22" si="0">+A9+1</f>
        <v>2</v>
      </c>
      <c r="B10" s="826" t="s">
        <v>730</v>
      </c>
      <c r="C10" s="829" t="s">
        <v>305</v>
      </c>
      <c r="D10" s="839" t="s">
        <v>706</v>
      </c>
      <c r="E10" s="840">
        <f>335/365</f>
        <v>0.9178082191780822</v>
      </c>
      <c r="F10" s="841">
        <f>'6b-ADIT Projection Proration'!G10</f>
        <v>-295398.68033813214</v>
      </c>
      <c r="G10" s="388">
        <f>$E10*F10</f>
        <v>-271119.33674869663</v>
      </c>
      <c r="H10" s="388">
        <f>+G10+H9</f>
        <v>-7387305.6800178913</v>
      </c>
      <c r="I10" s="383">
        <v>0</v>
      </c>
      <c r="J10" s="388">
        <f>I10-F10</f>
        <v>295398.68033813214</v>
      </c>
      <c r="K10" s="388">
        <f>IF(J10&gt;=0,+J10,0)</f>
        <v>295398.68033813214</v>
      </c>
      <c r="L10" s="388">
        <f>IF(K10&gt;0,0,IF(I10&lt;0,0,(-(J10)*($E10))))</f>
        <v>0</v>
      </c>
      <c r="M10" s="388">
        <f>IF(K10&gt;0,0,IF(I10&gt;0,0,(-(J10)*($E10))))</f>
        <v>0</v>
      </c>
      <c r="N10" s="842">
        <f>IF(I10&lt;0,N9+M10,N9+$G10+K10-L10)</f>
        <v>24279.343589435506</v>
      </c>
      <c r="O10" s="841">
        <f>'6b-ADIT Projection Proration'!I10</f>
        <v>0</v>
      </c>
      <c r="P10" s="388">
        <f t="shared" ref="P10:P21" si="1">$E10*O10</f>
        <v>0</v>
      </c>
      <c r="Q10" s="388">
        <f>+P10+Q9</f>
        <v>0</v>
      </c>
      <c r="R10" s="383">
        <v>0</v>
      </c>
      <c r="S10" s="388">
        <f t="shared" ref="S10:S21" si="2">R10-O10</f>
        <v>0</v>
      </c>
      <c r="T10" s="388">
        <f>IF(S10&gt;=0,+S10,0)</f>
        <v>0</v>
      </c>
      <c r="U10" s="388">
        <f t="shared" ref="U10:U21" si="3">IF(T10&gt;0,0,IF(R10&lt;0,0,(-(S10)*($E10))))</f>
        <v>0</v>
      </c>
      <c r="V10" s="388">
        <f t="shared" ref="V10:V21" si="4">IF(T10&gt;0,0,IF(R10&gt;0,0,(-(S10)*($E10))))</f>
        <v>0</v>
      </c>
      <c r="W10" s="842">
        <f>IF(R10&lt;0,W9+V10,W9+P10+T10-U10)</f>
        <v>0</v>
      </c>
      <c r="X10" s="841">
        <f>'6b-ADIT Projection Proration'!K10</f>
        <v>0</v>
      </c>
      <c r="Y10" s="388">
        <f t="shared" ref="Y10:Y21" si="5">$E10*X10</f>
        <v>0</v>
      </c>
      <c r="Z10" s="388">
        <f>+Y10+Z9</f>
        <v>0</v>
      </c>
      <c r="AA10" s="383">
        <v>0</v>
      </c>
      <c r="AB10" s="388">
        <f t="shared" ref="AB10:AB21" si="6">AA10-X10</f>
        <v>0</v>
      </c>
      <c r="AC10" s="388">
        <f>IF(AB10&gt;=0,+AB10,0)</f>
        <v>0</v>
      </c>
      <c r="AD10" s="388">
        <f t="shared" ref="AD10:AD21" si="7">IF(AC10&gt;0,0,IF(AA10&lt;0,0,(-(AB10)*($E10))))</f>
        <v>0</v>
      </c>
      <c r="AE10" s="388">
        <f t="shared" ref="AE10:AE21" si="8">IF(AC10&gt;0,0,IF(AA10&gt;0,0,(-(AB10)*($E10))))</f>
        <v>0</v>
      </c>
      <c r="AF10" s="842">
        <f>IF(AA10&lt;0,AF9+AE10,AF9+Y10+AC10-AD10)</f>
        <v>0</v>
      </c>
    </row>
    <row r="11" spans="1:33">
      <c r="A11" s="838">
        <f t="shared" si="0"/>
        <v>3</v>
      </c>
      <c r="B11" s="826" t="s">
        <v>730</v>
      </c>
      <c r="C11" s="829" t="s">
        <v>307</v>
      </c>
      <c r="D11" s="839" t="s">
        <v>706</v>
      </c>
      <c r="E11" s="840">
        <f>307/365</f>
        <v>0.84109589041095889</v>
      </c>
      <c r="F11" s="841">
        <f>'6b-ADIT Projection Proration'!G11</f>
        <v>-295398.68033813214</v>
      </c>
      <c r="G11" s="388">
        <f t="shared" ref="G11:G21" si="9">$E11*F11</f>
        <v>-248458.61606522347</v>
      </c>
      <c r="H11" s="388">
        <f t="shared" ref="H11:H21" si="10">+G11+H10</f>
        <v>-7635764.296083115</v>
      </c>
      <c r="I11" s="383">
        <v>0</v>
      </c>
      <c r="J11" s="388">
        <f t="shared" ref="J11:J21" si="11">I11-F11</f>
        <v>295398.68033813214</v>
      </c>
      <c r="K11" s="388">
        <f t="shared" ref="K11:K21" si="12">IF(J11&gt;=0,+J11,0)</f>
        <v>295398.68033813214</v>
      </c>
      <c r="L11" s="388">
        <f t="shared" ref="L11:L21" si="13">IF(K11&gt;0,0,IF(I11&lt;0,0,(-(J11)*($E11))))</f>
        <v>0</v>
      </c>
      <c r="M11" s="388">
        <f t="shared" ref="M11:M21" si="14">IF(K11&gt;0,0,IF(I11&gt;0,0,(-(J11)*($E11))))</f>
        <v>0</v>
      </c>
      <c r="N11" s="842">
        <f t="shared" ref="N11:N21" si="15">IF(I11&lt;0,N10+M11,N10+$G11+K11-L11)</f>
        <v>71219.407862344175</v>
      </c>
      <c r="O11" s="841">
        <f>'6b-ADIT Projection Proration'!I11</f>
        <v>0</v>
      </c>
      <c r="P11" s="388">
        <f t="shared" si="1"/>
        <v>0</v>
      </c>
      <c r="Q11" s="388">
        <f t="shared" ref="Q11:Q21" si="16">+P11+Q10</f>
        <v>0</v>
      </c>
      <c r="R11" s="383">
        <v>0</v>
      </c>
      <c r="S11" s="388">
        <f t="shared" si="2"/>
        <v>0</v>
      </c>
      <c r="T11" s="388">
        <f t="shared" ref="T11:T21" si="17">IF(S11&gt;=0,+S11,0)</f>
        <v>0</v>
      </c>
      <c r="U11" s="388">
        <f t="shared" si="3"/>
        <v>0</v>
      </c>
      <c r="V11" s="388">
        <f t="shared" si="4"/>
        <v>0</v>
      </c>
      <c r="W11" s="842">
        <f t="shared" ref="W11:W21" si="18">IF(R11&lt;0,W10+V11,W10+P11+T11-U11)</f>
        <v>0</v>
      </c>
      <c r="X11" s="841">
        <f>'6b-ADIT Projection Proration'!K11</f>
        <v>0</v>
      </c>
      <c r="Y11" s="388">
        <f t="shared" si="5"/>
        <v>0</v>
      </c>
      <c r="Z11" s="388">
        <f t="shared" ref="Z11:Z21" si="19">+Y11+Z10</f>
        <v>0</v>
      </c>
      <c r="AA11" s="383">
        <v>0</v>
      </c>
      <c r="AB11" s="388">
        <f t="shared" si="6"/>
        <v>0</v>
      </c>
      <c r="AC11" s="388">
        <f t="shared" ref="AC11:AC21" si="20">IF(AB11&gt;=0,+AB11,0)</f>
        <v>0</v>
      </c>
      <c r="AD11" s="388">
        <f t="shared" si="7"/>
        <v>0</v>
      </c>
      <c r="AE11" s="388">
        <f t="shared" si="8"/>
        <v>0</v>
      </c>
      <c r="AF11" s="842">
        <f t="shared" ref="AF11:AF21" si="21">IF(AA11&lt;0,AF10+AE11,AF10+Y11+AC11-AD11)</f>
        <v>0</v>
      </c>
    </row>
    <row r="12" spans="1:33">
      <c r="A12" s="838">
        <f t="shared" si="0"/>
        <v>4</v>
      </c>
      <c r="B12" s="826" t="s">
        <v>730</v>
      </c>
      <c r="C12" s="829" t="s">
        <v>308</v>
      </c>
      <c r="D12" s="839" t="s">
        <v>706</v>
      </c>
      <c r="E12" s="840">
        <f>276/365</f>
        <v>0.75616438356164384</v>
      </c>
      <c r="F12" s="841">
        <f>'6b-ADIT Projection Proration'!G12</f>
        <v>-295398.46401286672</v>
      </c>
      <c r="G12" s="388">
        <f t="shared" si="9"/>
        <v>-223369.79744534579</v>
      </c>
      <c r="H12" s="388">
        <f t="shared" si="10"/>
        <v>-7859134.0935284607</v>
      </c>
      <c r="I12" s="383">
        <v>0</v>
      </c>
      <c r="J12" s="388">
        <f t="shared" si="11"/>
        <v>295398.46401286672</v>
      </c>
      <c r="K12" s="388">
        <f t="shared" si="12"/>
        <v>295398.46401286672</v>
      </c>
      <c r="L12" s="388">
        <f t="shared" si="13"/>
        <v>0</v>
      </c>
      <c r="M12" s="388">
        <f t="shared" si="14"/>
        <v>0</v>
      </c>
      <c r="N12" s="842">
        <f t="shared" si="15"/>
        <v>143248.07442986511</v>
      </c>
      <c r="O12" s="841">
        <f>'6b-ADIT Projection Proration'!I12</f>
        <v>0</v>
      </c>
      <c r="P12" s="388">
        <f t="shared" si="1"/>
        <v>0</v>
      </c>
      <c r="Q12" s="388">
        <f t="shared" si="16"/>
        <v>0</v>
      </c>
      <c r="R12" s="383">
        <v>0</v>
      </c>
      <c r="S12" s="388">
        <f t="shared" si="2"/>
        <v>0</v>
      </c>
      <c r="T12" s="388">
        <f t="shared" si="17"/>
        <v>0</v>
      </c>
      <c r="U12" s="388">
        <f t="shared" si="3"/>
        <v>0</v>
      </c>
      <c r="V12" s="388">
        <f t="shared" si="4"/>
        <v>0</v>
      </c>
      <c r="W12" s="842">
        <f t="shared" si="18"/>
        <v>0</v>
      </c>
      <c r="X12" s="841">
        <f>'6b-ADIT Projection Proration'!K12</f>
        <v>0</v>
      </c>
      <c r="Y12" s="388">
        <f t="shared" si="5"/>
        <v>0</v>
      </c>
      <c r="Z12" s="388">
        <f t="shared" si="19"/>
        <v>0</v>
      </c>
      <c r="AA12" s="383">
        <v>0</v>
      </c>
      <c r="AB12" s="388">
        <f t="shared" si="6"/>
        <v>0</v>
      </c>
      <c r="AC12" s="388">
        <f t="shared" si="20"/>
        <v>0</v>
      </c>
      <c r="AD12" s="388">
        <f t="shared" si="7"/>
        <v>0</v>
      </c>
      <c r="AE12" s="388">
        <f t="shared" si="8"/>
        <v>0</v>
      </c>
      <c r="AF12" s="842">
        <f t="shared" si="21"/>
        <v>0</v>
      </c>
    </row>
    <row r="13" spans="1:33">
      <c r="A13" s="838">
        <f t="shared" si="0"/>
        <v>5</v>
      </c>
      <c r="B13" s="826" t="s">
        <v>730</v>
      </c>
      <c r="C13" s="829" t="s">
        <v>309</v>
      </c>
      <c r="D13" s="839" t="s">
        <v>706</v>
      </c>
      <c r="E13" s="840">
        <f>246/365</f>
        <v>0.67397260273972603</v>
      </c>
      <c r="F13" s="841">
        <f>'6b-ADIT Projection Proration'!G13</f>
        <v>-295398.4640128662</v>
      </c>
      <c r="G13" s="388">
        <f t="shared" si="9"/>
        <v>-199090.47163606872</v>
      </c>
      <c r="H13" s="388">
        <f t="shared" si="10"/>
        <v>-8058224.5651645297</v>
      </c>
      <c r="I13" s="383">
        <v>0</v>
      </c>
      <c r="J13" s="388">
        <f t="shared" si="11"/>
        <v>295398.4640128662</v>
      </c>
      <c r="K13" s="388">
        <f t="shared" si="12"/>
        <v>295398.4640128662</v>
      </c>
      <c r="L13" s="388">
        <f t="shared" si="13"/>
        <v>0</v>
      </c>
      <c r="M13" s="388">
        <f t="shared" si="14"/>
        <v>0</v>
      </c>
      <c r="N13" s="842">
        <f t="shared" si="15"/>
        <v>239556.06680666259</v>
      </c>
      <c r="O13" s="841">
        <f>'6b-ADIT Projection Proration'!I13</f>
        <v>0</v>
      </c>
      <c r="P13" s="388">
        <f t="shared" si="1"/>
        <v>0</v>
      </c>
      <c r="Q13" s="388">
        <f t="shared" si="16"/>
        <v>0</v>
      </c>
      <c r="R13" s="383">
        <v>0</v>
      </c>
      <c r="S13" s="388">
        <f t="shared" si="2"/>
        <v>0</v>
      </c>
      <c r="T13" s="388">
        <f t="shared" si="17"/>
        <v>0</v>
      </c>
      <c r="U13" s="388">
        <f t="shared" si="3"/>
        <v>0</v>
      </c>
      <c r="V13" s="388">
        <f t="shared" si="4"/>
        <v>0</v>
      </c>
      <c r="W13" s="842">
        <f t="shared" si="18"/>
        <v>0</v>
      </c>
      <c r="X13" s="841">
        <f>'6b-ADIT Projection Proration'!K13</f>
        <v>0</v>
      </c>
      <c r="Y13" s="388">
        <f t="shared" si="5"/>
        <v>0</v>
      </c>
      <c r="Z13" s="388">
        <f t="shared" si="19"/>
        <v>0</v>
      </c>
      <c r="AA13" s="383">
        <v>0</v>
      </c>
      <c r="AB13" s="388">
        <f t="shared" si="6"/>
        <v>0</v>
      </c>
      <c r="AC13" s="388">
        <f t="shared" si="20"/>
        <v>0</v>
      </c>
      <c r="AD13" s="388">
        <f t="shared" si="7"/>
        <v>0</v>
      </c>
      <c r="AE13" s="388">
        <f t="shared" si="8"/>
        <v>0</v>
      </c>
      <c r="AF13" s="842">
        <f t="shared" si="21"/>
        <v>0</v>
      </c>
    </row>
    <row r="14" spans="1:33">
      <c r="A14" s="838">
        <f t="shared" si="0"/>
        <v>6</v>
      </c>
      <c r="B14" s="826" t="s">
        <v>730</v>
      </c>
      <c r="C14" s="829" t="s">
        <v>310</v>
      </c>
      <c r="D14" s="839" t="s">
        <v>706</v>
      </c>
      <c r="E14" s="840">
        <f>215/365</f>
        <v>0.58904109589041098</v>
      </c>
      <c r="F14" s="841">
        <f>'6b-ADIT Projection Proration'!G14</f>
        <v>-295398.46401286672</v>
      </c>
      <c r="G14" s="388">
        <f t="shared" si="9"/>
        <v>-174001.83496648315</v>
      </c>
      <c r="H14" s="388">
        <f t="shared" si="10"/>
        <v>-8232226.4001310132</v>
      </c>
      <c r="I14" s="383">
        <v>0</v>
      </c>
      <c r="J14" s="388">
        <f t="shared" si="11"/>
        <v>295398.46401286672</v>
      </c>
      <c r="K14" s="388">
        <f t="shared" si="12"/>
        <v>295398.46401286672</v>
      </c>
      <c r="L14" s="388">
        <f t="shared" si="13"/>
        <v>0</v>
      </c>
      <c r="M14" s="388">
        <f t="shared" si="14"/>
        <v>0</v>
      </c>
      <c r="N14" s="842">
        <f t="shared" si="15"/>
        <v>360952.69585304614</v>
      </c>
      <c r="O14" s="841">
        <f>'6b-ADIT Projection Proration'!I14</f>
        <v>0</v>
      </c>
      <c r="P14" s="388">
        <f t="shared" si="1"/>
        <v>0</v>
      </c>
      <c r="Q14" s="388">
        <f t="shared" si="16"/>
        <v>0</v>
      </c>
      <c r="R14" s="383">
        <v>0</v>
      </c>
      <c r="S14" s="388">
        <f t="shared" si="2"/>
        <v>0</v>
      </c>
      <c r="T14" s="388">
        <f t="shared" si="17"/>
        <v>0</v>
      </c>
      <c r="U14" s="388">
        <f t="shared" si="3"/>
        <v>0</v>
      </c>
      <c r="V14" s="388">
        <f t="shared" si="4"/>
        <v>0</v>
      </c>
      <c r="W14" s="842">
        <f t="shared" si="18"/>
        <v>0</v>
      </c>
      <c r="X14" s="841">
        <f>'6b-ADIT Projection Proration'!K14</f>
        <v>0</v>
      </c>
      <c r="Y14" s="388">
        <f t="shared" si="5"/>
        <v>0</v>
      </c>
      <c r="Z14" s="388">
        <f t="shared" si="19"/>
        <v>0</v>
      </c>
      <c r="AA14" s="383">
        <v>0</v>
      </c>
      <c r="AB14" s="388">
        <f t="shared" si="6"/>
        <v>0</v>
      </c>
      <c r="AC14" s="388">
        <f t="shared" si="20"/>
        <v>0</v>
      </c>
      <c r="AD14" s="388">
        <f t="shared" si="7"/>
        <v>0</v>
      </c>
      <c r="AE14" s="388">
        <f t="shared" si="8"/>
        <v>0</v>
      </c>
      <c r="AF14" s="842">
        <f t="shared" si="21"/>
        <v>0</v>
      </c>
    </row>
    <row r="15" spans="1:33">
      <c r="A15" s="838">
        <f t="shared" si="0"/>
        <v>7</v>
      </c>
      <c r="B15" s="826" t="s">
        <v>730</v>
      </c>
      <c r="C15" s="829" t="s">
        <v>472</v>
      </c>
      <c r="D15" s="839" t="s">
        <v>706</v>
      </c>
      <c r="E15" s="840">
        <f>185/365</f>
        <v>0.50684931506849318</v>
      </c>
      <c r="F15" s="841">
        <f>'6b-ADIT Projection Proration'!G15</f>
        <v>-295398.6803381326</v>
      </c>
      <c r="G15" s="388">
        <f t="shared" si="9"/>
        <v>-149722.61880151927</v>
      </c>
      <c r="H15" s="388">
        <f t="shared" si="10"/>
        <v>-8381949.0189325325</v>
      </c>
      <c r="I15" s="383">
        <v>0</v>
      </c>
      <c r="J15" s="388">
        <f t="shared" si="11"/>
        <v>295398.6803381326</v>
      </c>
      <c r="K15" s="388">
        <f t="shared" si="12"/>
        <v>295398.6803381326</v>
      </c>
      <c r="L15" s="388">
        <f t="shared" si="13"/>
        <v>0</v>
      </c>
      <c r="M15" s="388">
        <f t="shared" si="14"/>
        <v>0</v>
      </c>
      <c r="N15" s="842">
        <f t="shared" si="15"/>
        <v>506628.75738965947</v>
      </c>
      <c r="O15" s="841">
        <f>'6b-ADIT Projection Proration'!I15</f>
        <v>0</v>
      </c>
      <c r="P15" s="388">
        <f t="shared" si="1"/>
        <v>0</v>
      </c>
      <c r="Q15" s="388">
        <f t="shared" si="16"/>
        <v>0</v>
      </c>
      <c r="R15" s="383">
        <v>0</v>
      </c>
      <c r="S15" s="388">
        <f t="shared" si="2"/>
        <v>0</v>
      </c>
      <c r="T15" s="388">
        <f t="shared" si="17"/>
        <v>0</v>
      </c>
      <c r="U15" s="388">
        <f t="shared" si="3"/>
        <v>0</v>
      </c>
      <c r="V15" s="388">
        <f t="shared" si="4"/>
        <v>0</v>
      </c>
      <c r="W15" s="842">
        <f t="shared" si="18"/>
        <v>0</v>
      </c>
      <c r="X15" s="841">
        <f>'6b-ADIT Projection Proration'!K15</f>
        <v>0</v>
      </c>
      <c r="Y15" s="388">
        <f t="shared" si="5"/>
        <v>0</v>
      </c>
      <c r="Z15" s="388">
        <f t="shared" si="19"/>
        <v>0</v>
      </c>
      <c r="AA15" s="383">
        <v>0</v>
      </c>
      <c r="AB15" s="388">
        <f t="shared" si="6"/>
        <v>0</v>
      </c>
      <c r="AC15" s="388">
        <f t="shared" si="20"/>
        <v>0</v>
      </c>
      <c r="AD15" s="388">
        <f t="shared" si="7"/>
        <v>0</v>
      </c>
      <c r="AE15" s="388">
        <f t="shared" si="8"/>
        <v>0</v>
      </c>
      <c r="AF15" s="842">
        <f t="shared" si="21"/>
        <v>0</v>
      </c>
    </row>
    <row r="16" spans="1:33">
      <c r="A16" s="838">
        <f t="shared" si="0"/>
        <v>8</v>
      </c>
      <c r="B16" s="826" t="s">
        <v>730</v>
      </c>
      <c r="C16" s="829" t="s">
        <v>312</v>
      </c>
      <c r="D16" s="839" t="s">
        <v>706</v>
      </c>
      <c r="E16" s="840">
        <f>154/365</f>
        <v>0.42191780821917807</v>
      </c>
      <c r="F16" s="841">
        <f>'6b-ADIT Projection Proration'!G16</f>
        <v>-295398.4640128662</v>
      </c>
      <c r="G16" s="388">
        <f t="shared" si="9"/>
        <v>-124633.87248762026</v>
      </c>
      <c r="H16" s="388">
        <f t="shared" si="10"/>
        <v>-8506582.891420152</v>
      </c>
      <c r="I16" s="383">
        <v>0</v>
      </c>
      <c r="J16" s="388">
        <f t="shared" si="11"/>
        <v>295398.4640128662</v>
      </c>
      <c r="K16" s="388">
        <f t="shared" si="12"/>
        <v>295398.4640128662</v>
      </c>
      <c r="L16" s="388">
        <f t="shared" si="13"/>
        <v>0</v>
      </c>
      <c r="M16" s="388">
        <f t="shared" si="14"/>
        <v>0</v>
      </c>
      <c r="N16" s="842">
        <f t="shared" si="15"/>
        <v>677393.34891490545</v>
      </c>
      <c r="O16" s="841">
        <f>'6b-ADIT Projection Proration'!I16</f>
        <v>0</v>
      </c>
      <c r="P16" s="388">
        <f t="shared" si="1"/>
        <v>0</v>
      </c>
      <c r="Q16" s="388">
        <f t="shared" si="16"/>
        <v>0</v>
      </c>
      <c r="R16" s="383">
        <v>0</v>
      </c>
      <c r="S16" s="388">
        <f t="shared" si="2"/>
        <v>0</v>
      </c>
      <c r="T16" s="388">
        <f t="shared" si="17"/>
        <v>0</v>
      </c>
      <c r="U16" s="388">
        <f t="shared" si="3"/>
        <v>0</v>
      </c>
      <c r="V16" s="388">
        <f t="shared" si="4"/>
        <v>0</v>
      </c>
      <c r="W16" s="842">
        <f t="shared" si="18"/>
        <v>0</v>
      </c>
      <c r="X16" s="841">
        <f>'6b-ADIT Projection Proration'!K16</f>
        <v>0</v>
      </c>
      <c r="Y16" s="388">
        <f t="shared" si="5"/>
        <v>0</v>
      </c>
      <c r="Z16" s="388">
        <f t="shared" si="19"/>
        <v>0</v>
      </c>
      <c r="AA16" s="383">
        <v>0</v>
      </c>
      <c r="AB16" s="388">
        <f t="shared" si="6"/>
        <v>0</v>
      </c>
      <c r="AC16" s="388">
        <f t="shared" si="20"/>
        <v>0</v>
      </c>
      <c r="AD16" s="388">
        <f t="shared" si="7"/>
        <v>0</v>
      </c>
      <c r="AE16" s="388">
        <f t="shared" si="8"/>
        <v>0</v>
      </c>
      <c r="AF16" s="842">
        <f t="shared" si="21"/>
        <v>0</v>
      </c>
    </row>
    <row r="17" spans="1:33">
      <c r="A17" s="838">
        <f t="shared" si="0"/>
        <v>9</v>
      </c>
      <c r="B17" s="826" t="s">
        <v>730</v>
      </c>
      <c r="C17" s="829" t="s">
        <v>313</v>
      </c>
      <c r="D17" s="839" t="s">
        <v>706</v>
      </c>
      <c r="E17" s="840">
        <f>123/365</f>
        <v>0.33698630136986302</v>
      </c>
      <c r="F17" s="841">
        <f>'6b-ADIT Projection Proration'!G17</f>
        <v>-295398.4640128662</v>
      </c>
      <c r="G17" s="388">
        <f t="shared" si="9"/>
        <v>-99545.235818034358</v>
      </c>
      <c r="H17" s="388">
        <f t="shared" si="10"/>
        <v>-8606128.1272381861</v>
      </c>
      <c r="I17" s="383">
        <v>0</v>
      </c>
      <c r="J17" s="388">
        <f t="shared" si="11"/>
        <v>295398.4640128662</v>
      </c>
      <c r="K17" s="388">
        <f t="shared" si="12"/>
        <v>295398.4640128662</v>
      </c>
      <c r="L17" s="388">
        <f t="shared" si="13"/>
        <v>0</v>
      </c>
      <c r="M17" s="388">
        <f t="shared" si="14"/>
        <v>0</v>
      </c>
      <c r="N17" s="842">
        <f t="shared" si="15"/>
        <v>873246.57710973732</v>
      </c>
      <c r="O17" s="841">
        <f>'6b-ADIT Projection Proration'!I17</f>
        <v>0</v>
      </c>
      <c r="P17" s="388">
        <f t="shared" si="1"/>
        <v>0</v>
      </c>
      <c r="Q17" s="388">
        <f t="shared" si="16"/>
        <v>0</v>
      </c>
      <c r="R17" s="383">
        <v>0</v>
      </c>
      <c r="S17" s="388">
        <f t="shared" si="2"/>
        <v>0</v>
      </c>
      <c r="T17" s="388">
        <f t="shared" si="17"/>
        <v>0</v>
      </c>
      <c r="U17" s="388">
        <f t="shared" si="3"/>
        <v>0</v>
      </c>
      <c r="V17" s="388">
        <f t="shared" si="4"/>
        <v>0</v>
      </c>
      <c r="W17" s="842">
        <f t="shared" si="18"/>
        <v>0</v>
      </c>
      <c r="X17" s="841">
        <f>'6b-ADIT Projection Proration'!K17</f>
        <v>0</v>
      </c>
      <c r="Y17" s="388">
        <f t="shared" si="5"/>
        <v>0</v>
      </c>
      <c r="Z17" s="388">
        <f t="shared" si="19"/>
        <v>0</v>
      </c>
      <c r="AA17" s="383">
        <v>0</v>
      </c>
      <c r="AB17" s="388">
        <f t="shared" si="6"/>
        <v>0</v>
      </c>
      <c r="AC17" s="388">
        <f t="shared" si="20"/>
        <v>0</v>
      </c>
      <c r="AD17" s="388">
        <f t="shared" si="7"/>
        <v>0</v>
      </c>
      <c r="AE17" s="388">
        <f t="shared" si="8"/>
        <v>0</v>
      </c>
      <c r="AF17" s="842">
        <f t="shared" si="21"/>
        <v>0</v>
      </c>
    </row>
    <row r="18" spans="1:33">
      <c r="A18" s="838">
        <f t="shared" si="0"/>
        <v>10</v>
      </c>
      <c r="B18" s="826" t="s">
        <v>730</v>
      </c>
      <c r="C18" s="829" t="s">
        <v>314</v>
      </c>
      <c r="D18" s="839" t="s">
        <v>706</v>
      </c>
      <c r="E18" s="840">
        <f>93/365</f>
        <v>0.25479452054794521</v>
      </c>
      <c r="F18" s="841">
        <f>'6b-ADIT Projection Proration'!G18</f>
        <v>-295398.46401286672</v>
      </c>
      <c r="G18" s="388">
        <f t="shared" si="9"/>
        <v>-75265.910008757826</v>
      </c>
      <c r="H18" s="388">
        <f t="shared" si="10"/>
        <v>-8681394.0372469444</v>
      </c>
      <c r="I18" s="383">
        <v>0</v>
      </c>
      <c r="J18" s="388">
        <f t="shared" si="11"/>
        <v>295398.46401286672</v>
      </c>
      <c r="K18" s="388">
        <f t="shared" si="12"/>
        <v>295398.46401286672</v>
      </c>
      <c r="L18" s="388">
        <f t="shared" si="13"/>
        <v>0</v>
      </c>
      <c r="M18" s="388">
        <f t="shared" si="14"/>
        <v>0</v>
      </c>
      <c r="N18" s="842">
        <f t="shared" si="15"/>
        <v>1093379.1311138463</v>
      </c>
      <c r="O18" s="841">
        <f>'6b-ADIT Projection Proration'!I18</f>
        <v>0</v>
      </c>
      <c r="P18" s="388">
        <f t="shared" si="1"/>
        <v>0</v>
      </c>
      <c r="Q18" s="388">
        <f t="shared" si="16"/>
        <v>0</v>
      </c>
      <c r="R18" s="383">
        <v>0</v>
      </c>
      <c r="S18" s="388">
        <f t="shared" si="2"/>
        <v>0</v>
      </c>
      <c r="T18" s="388">
        <f t="shared" si="17"/>
        <v>0</v>
      </c>
      <c r="U18" s="388">
        <f t="shared" si="3"/>
        <v>0</v>
      </c>
      <c r="V18" s="388">
        <f t="shared" si="4"/>
        <v>0</v>
      </c>
      <c r="W18" s="842">
        <f t="shared" si="18"/>
        <v>0</v>
      </c>
      <c r="X18" s="841">
        <f>'6b-ADIT Projection Proration'!K18</f>
        <v>0</v>
      </c>
      <c r="Y18" s="388">
        <f t="shared" si="5"/>
        <v>0</v>
      </c>
      <c r="Z18" s="388">
        <f t="shared" si="19"/>
        <v>0</v>
      </c>
      <c r="AA18" s="383">
        <v>0</v>
      </c>
      <c r="AB18" s="388">
        <f t="shared" si="6"/>
        <v>0</v>
      </c>
      <c r="AC18" s="388">
        <f t="shared" si="20"/>
        <v>0</v>
      </c>
      <c r="AD18" s="388">
        <f t="shared" si="7"/>
        <v>0</v>
      </c>
      <c r="AE18" s="388">
        <f t="shared" si="8"/>
        <v>0</v>
      </c>
      <c r="AF18" s="842">
        <f t="shared" si="21"/>
        <v>0</v>
      </c>
    </row>
    <row r="19" spans="1:33">
      <c r="A19" s="838">
        <f t="shared" si="0"/>
        <v>11</v>
      </c>
      <c r="B19" s="826" t="s">
        <v>730</v>
      </c>
      <c r="C19" s="829" t="s">
        <v>321</v>
      </c>
      <c r="D19" s="839" t="s">
        <v>706</v>
      </c>
      <c r="E19" s="840">
        <f>62/365</f>
        <v>0.16986301369863013</v>
      </c>
      <c r="F19" s="841">
        <f>'6b-ADIT Projection Proration'!G19</f>
        <v>-295398.6803381326</v>
      </c>
      <c r="G19" s="388">
        <f t="shared" si="9"/>
        <v>-50177.31008483348</v>
      </c>
      <c r="H19" s="388">
        <f t="shared" si="10"/>
        <v>-8731571.3473317772</v>
      </c>
      <c r="I19" s="383">
        <v>0</v>
      </c>
      <c r="J19" s="388">
        <f t="shared" si="11"/>
        <v>295398.6803381326</v>
      </c>
      <c r="K19" s="388">
        <f t="shared" si="12"/>
        <v>295398.6803381326</v>
      </c>
      <c r="L19" s="388">
        <f t="shared" si="13"/>
        <v>0</v>
      </c>
      <c r="M19" s="388">
        <f t="shared" si="14"/>
        <v>0</v>
      </c>
      <c r="N19" s="842">
        <f t="shared" si="15"/>
        <v>1338600.5013671455</v>
      </c>
      <c r="O19" s="841">
        <f>'6b-ADIT Projection Proration'!I19</f>
        <v>0</v>
      </c>
      <c r="P19" s="388">
        <f t="shared" si="1"/>
        <v>0</v>
      </c>
      <c r="Q19" s="388">
        <f t="shared" si="16"/>
        <v>0</v>
      </c>
      <c r="R19" s="383">
        <v>0</v>
      </c>
      <c r="S19" s="388">
        <f t="shared" si="2"/>
        <v>0</v>
      </c>
      <c r="T19" s="388">
        <f t="shared" si="17"/>
        <v>0</v>
      </c>
      <c r="U19" s="388">
        <f t="shared" si="3"/>
        <v>0</v>
      </c>
      <c r="V19" s="388">
        <f t="shared" si="4"/>
        <v>0</v>
      </c>
      <c r="W19" s="842">
        <f t="shared" si="18"/>
        <v>0</v>
      </c>
      <c r="X19" s="841">
        <f>'6b-ADIT Projection Proration'!K19</f>
        <v>0</v>
      </c>
      <c r="Y19" s="388">
        <f t="shared" si="5"/>
        <v>0</v>
      </c>
      <c r="Z19" s="388">
        <f t="shared" si="19"/>
        <v>0</v>
      </c>
      <c r="AA19" s="383">
        <v>0</v>
      </c>
      <c r="AB19" s="388">
        <f t="shared" si="6"/>
        <v>0</v>
      </c>
      <c r="AC19" s="388">
        <f t="shared" si="20"/>
        <v>0</v>
      </c>
      <c r="AD19" s="388">
        <f t="shared" si="7"/>
        <v>0</v>
      </c>
      <c r="AE19" s="388">
        <f t="shared" si="8"/>
        <v>0</v>
      </c>
      <c r="AF19" s="842">
        <f t="shared" si="21"/>
        <v>0</v>
      </c>
    </row>
    <row r="20" spans="1:33">
      <c r="A20" s="838">
        <f t="shared" si="0"/>
        <v>12</v>
      </c>
      <c r="B20" s="826" t="s">
        <v>730</v>
      </c>
      <c r="C20" s="829" t="s">
        <v>316</v>
      </c>
      <c r="D20" s="839" t="s">
        <v>706</v>
      </c>
      <c r="E20" s="840">
        <f>32/365</f>
        <v>8.7671232876712329E-2</v>
      </c>
      <c r="F20" s="841">
        <f>'6b-ADIT Projection Proration'!G20</f>
        <v>-295398.4640128662</v>
      </c>
      <c r="G20" s="388">
        <f t="shared" si="9"/>
        <v>-25897.947529895118</v>
      </c>
      <c r="H20" s="388">
        <f t="shared" si="10"/>
        <v>-8757469.2948616724</v>
      </c>
      <c r="I20" s="383">
        <v>0</v>
      </c>
      <c r="J20" s="388">
        <f t="shared" si="11"/>
        <v>295398.4640128662</v>
      </c>
      <c r="K20" s="388">
        <f t="shared" si="12"/>
        <v>295398.4640128662</v>
      </c>
      <c r="L20" s="388">
        <f t="shared" si="13"/>
        <v>0</v>
      </c>
      <c r="M20" s="388">
        <f t="shared" si="14"/>
        <v>0</v>
      </c>
      <c r="N20" s="842">
        <f t="shared" si="15"/>
        <v>1608101.0178501164</v>
      </c>
      <c r="O20" s="841">
        <f>'6b-ADIT Projection Proration'!I20</f>
        <v>0</v>
      </c>
      <c r="P20" s="388">
        <f t="shared" si="1"/>
        <v>0</v>
      </c>
      <c r="Q20" s="388">
        <f t="shared" si="16"/>
        <v>0</v>
      </c>
      <c r="R20" s="383">
        <v>0</v>
      </c>
      <c r="S20" s="388">
        <f t="shared" si="2"/>
        <v>0</v>
      </c>
      <c r="T20" s="388">
        <f t="shared" si="17"/>
        <v>0</v>
      </c>
      <c r="U20" s="388">
        <f t="shared" si="3"/>
        <v>0</v>
      </c>
      <c r="V20" s="388">
        <f t="shared" si="4"/>
        <v>0</v>
      </c>
      <c r="W20" s="842">
        <f t="shared" si="18"/>
        <v>0</v>
      </c>
      <c r="X20" s="841">
        <f>'6b-ADIT Projection Proration'!K20</f>
        <v>0</v>
      </c>
      <c r="Y20" s="388">
        <f t="shared" si="5"/>
        <v>0</v>
      </c>
      <c r="Z20" s="388">
        <f t="shared" si="19"/>
        <v>0</v>
      </c>
      <c r="AA20" s="383">
        <v>0</v>
      </c>
      <c r="AB20" s="388">
        <f t="shared" si="6"/>
        <v>0</v>
      </c>
      <c r="AC20" s="388">
        <f t="shared" si="20"/>
        <v>0</v>
      </c>
      <c r="AD20" s="388">
        <f t="shared" si="7"/>
        <v>0</v>
      </c>
      <c r="AE20" s="388">
        <f t="shared" si="8"/>
        <v>0</v>
      </c>
      <c r="AF20" s="842">
        <f t="shared" si="21"/>
        <v>0</v>
      </c>
    </row>
    <row r="21" spans="1:33">
      <c r="A21" s="838">
        <f t="shared" si="0"/>
        <v>13</v>
      </c>
      <c r="B21" s="826" t="s">
        <v>730</v>
      </c>
      <c r="C21" s="829" t="s">
        <v>303</v>
      </c>
      <c r="D21" s="839" t="s">
        <v>706</v>
      </c>
      <c r="E21" s="840">
        <f>1/365</f>
        <v>2.7397260273972603E-3</v>
      </c>
      <c r="F21" s="843">
        <f>'6b-ADIT Projection Proration'!G21</f>
        <v>-295398.4640128662</v>
      </c>
      <c r="G21" s="844">
        <f t="shared" si="9"/>
        <v>-809.31086030922245</v>
      </c>
      <c r="H21" s="844">
        <f t="shared" si="10"/>
        <v>-8758278.6057219822</v>
      </c>
      <c r="I21" s="845">
        <v>0</v>
      </c>
      <c r="J21" s="844">
        <f t="shared" si="11"/>
        <v>295398.4640128662</v>
      </c>
      <c r="K21" s="844">
        <f t="shared" si="12"/>
        <v>295398.4640128662</v>
      </c>
      <c r="L21" s="844">
        <f t="shared" si="13"/>
        <v>0</v>
      </c>
      <c r="M21" s="844">
        <f t="shared" si="14"/>
        <v>0</v>
      </c>
      <c r="N21" s="846">
        <f t="shared" si="15"/>
        <v>1902690.1710026732</v>
      </c>
      <c r="O21" s="843">
        <f>'6b-ADIT Projection Proration'!I21</f>
        <v>0</v>
      </c>
      <c r="P21" s="844">
        <f t="shared" si="1"/>
        <v>0</v>
      </c>
      <c r="Q21" s="844">
        <f t="shared" si="16"/>
        <v>0</v>
      </c>
      <c r="R21" s="845">
        <v>0</v>
      </c>
      <c r="S21" s="844">
        <f t="shared" si="2"/>
        <v>0</v>
      </c>
      <c r="T21" s="844">
        <f t="shared" si="17"/>
        <v>0</v>
      </c>
      <c r="U21" s="844">
        <f t="shared" si="3"/>
        <v>0</v>
      </c>
      <c r="V21" s="844">
        <f t="shared" si="4"/>
        <v>0</v>
      </c>
      <c r="W21" s="846">
        <f t="shared" si="18"/>
        <v>0</v>
      </c>
      <c r="X21" s="843">
        <f>'6b-ADIT Projection Proration'!K21</f>
        <v>0</v>
      </c>
      <c r="Y21" s="844">
        <f t="shared" si="5"/>
        <v>0</v>
      </c>
      <c r="Z21" s="844">
        <f t="shared" si="19"/>
        <v>0</v>
      </c>
      <c r="AA21" s="845">
        <v>0</v>
      </c>
      <c r="AB21" s="844">
        <f t="shared" si="6"/>
        <v>0</v>
      </c>
      <c r="AC21" s="844">
        <f t="shared" si="20"/>
        <v>0</v>
      </c>
      <c r="AD21" s="844">
        <f t="shared" si="7"/>
        <v>0</v>
      </c>
      <c r="AE21" s="844">
        <f t="shared" si="8"/>
        <v>0</v>
      </c>
      <c r="AF21" s="846">
        <f t="shared" si="21"/>
        <v>0</v>
      </c>
    </row>
    <row r="22" spans="1:33">
      <c r="A22" s="838">
        <f t="shared" si="0"/>
        <v>14</v>
      </c>
      <c r="B22" s="826" t="s">
        <v>731</v>
      </c>
      <c r="D22" s="847"/>
      <c r="F22" s="841">
        <f t="shared" ref="F22:M22" si="22">SUM(F9:F21)</f>
        <v>-3544782.4334554612</v>
      </c>
      <c r="G22" s="388">
        <f t="shared" si="22"/>
        <v>-1642092.2624527873</v>
      </c>
      <c r="H22" s="388"/>
      <c r="I22" s="388">
        <f t="shared" si="22"/>
        <v>0</v>
      </c>
      <c r="J22" s="388">
        <f t="shared" si="22"/>
        <v>3544782.4334554612</v>
      </c>
      <c r="K22" s="388">
        <f t="shared" si="22"/>
        <v>3544782.4334554612</v>
      </c>
      <c r="L22" s="388">
        <f t="shared" si="22"/>
        <v>0</v>
      </c>
      <c r="M22" s="388">
        <f t="shared" si="22"/>
        <v>0</v>
      </c>
      <c r="N22" s="842">
        <f>N21</f>
        <v>1902690.1710026732</v>
      </c>
      <c r="O22" s="841">
        <f t="shared" ref="O22:P22" si="23">SUM(O9:O21)</f>
        <v>0</v>
      </c>
      <c r="P22" s="388">
        <f t="shared" si="23"/>
        <v>0</v>
      </c>
      <c r="Q22" s="388"/>
      <c r="R22" s="388">
        <f t="shared" ref="R22:V22" si="24">SUM(R9:R21)</f>
        <v>0</v>
      </c>
      <c r="S22" s="388">
        <f t="shared" si="24"/>
        <v>0</v>
      </c>
      <c r="T22" s="388">
        <f t="shared" si="24"/>
        <v>0</v>
      </c>
      <c r="U22" s="388">
        <f t="shared" si="24"/>
        <v>0</v>
      </c>
      <c r="V22" s="388">
        <f t="shared" si="24"/>
        <v>0</v>
      </c>
      <c r="W22" s="842">
        <f>W21</f>
        <v>0</v>
      </c>
      <c r="X22" s="841">
        <f t="shared" ref="X22:Y22" si="25">SUM(X9:X21)</f>
        <v>0</v>
      </c>
      <c r="Y22" s="388">
        <f t="shared" si="25"/>
        <v>0</v>
      </c>
      <c r="Z22" s="388"/>
      <c r="AA22" s="388">
        <f t="shared" ref="AA22:AE22" si="26">SUM(AA9:AA21)</f>
        <v>0</v>
      </c>
      <c r="AB22" s="388">
        <f t="shared" si="26"/>
        <v>0</v>
      </c>
      <c r="AC22" s="388">
        <f t="shared" si="26"/>
        <v>0</v>
      </c>
      <c r="AD22" s="388">
        <f t="shared" si="26"/>
        <v>0</v>
      </c>
      <c r="AE22" s="388">
        <f t="shared" si="26"/>
        <v>0</v>
      </c>
      <c r="AF22" s="842">
        <f>AF21</f>
        <v>0</v>
      </c>
    </row>
    <row r="23" spans="1:33">
      <c r="A23" s="838"/>
      <c r="F23" s="841"/>
      <c r="G23" s="388"/>
      <c r="H23" s="388"/>
      <c r="I23" s="388"/>
      <c r="J23" s="388"/>
      <c r="K23" s="388"/>
      <c r="L23" s="388"/>
      <c r="M23" s="388"/>
      <c r="N23" s="842"/>
      <c r="O23" s="841"/>
      <c r="P23" s="388"/>
      <c r="Q23" s="388"/>
      <c r="R23" s="388"/>
      <c r="S23" s="388"/>
      <c r="T23" s="388"/>
      <c r="U23" s="388"/>
      <c r="V23" s="388"/>
      <c r="W23" s="842"/>
      <c r="X23" s="841"/>
      <c r="Y23" s="388"/>
      <c r="Z23" s="388"/>
      <c r="AA23" s="388"/>
      <c r="AB23" s="388"/>
      <c r="AC23" s="388"/>
      <c r="AD23" s="388"/>
      <c r="AE23" s="388"/>
      <c r="AF23" s="842"/>
    </row>
    <row r="24" spans="1:33">
      <c r="A24" s="829" t="s">
        <v>797</v>
      </c>
      <c r="D24" s="827"/>
      <c r="E24" s="827"/>
      <c r="F24" s="841"/>
      <c r="G24" s="388"/>
      <c r="H24" s="388"/>
      <c r="I24" s="388"/>
      <c r="J24" s="388"/>
      <c r="K24" s="388"/>
      <c r="L24" s="388"/>
      <c r="M24" s="388"/>
      <c r="N24" s="842"/>
      <c r="O24" s="841"/>
      <c r="P24" s="388"/>
      <c r="Q24" s="388"/>
      <c r="R24" s="388"/>
      <c r="S24" s="388"/>
      <c r="T24" s="388"/>
      <c r="U24" s="388"/>
      <c r="V24" s="388"/>
      <c r="W24" s="842"/>
      <c r="X24" s="841"/>
      <c r="Y24" s="388"/>
      <c r="Z24" s="388"/>
      <c r="AA24" s="388"/>
      <c r="AB24" s="388"/>
      <c r="AC24" s="388"/>
      <c r="AD24" s="388"/>
      <c r="AE24" s="388"/>
      <c r="AF24" s="842"/>
      <c r="AG24" s="827"/>
    </row>
    <row r="25" spans="1:33">
      <c r="A25" s="838">
        <f>A22+1</f>
        <v>15</v>
      </c>
      <c r="B25" s="826" t="s">
        <v>798</v>
      </c>
      <c r="C25" s="829" t="s">
        <v>303</v>
      </c>
      <c r="D25" s="848" t="s">
        <v>706</v>
      </c>
      <c r="E25" s="840">
        <f>365/365</f>
        <v>1</v>
      </c>
      <c r="F25" s="841"/>
      <c r="G25" s="388"/>
      <c r="H25" s="388">
        <f>'6b-ADIT Projection Proration'!G25</f>
        <v>0</v>
      </c>
      <c r="I25" s="388"/>
      <c r="J25" s="388"/>
      <c r="K25" s="388"/>
      <c r="L25" s="388"/>
      <c r="M25" s="388"/>
      <c r="N25" s="842">
        <f>'6c- ADIT BOY'!E74</f>
        <v>0</v>
      </c>
      <c r="O25" s="841"/>
      <c r="P25" s="388"/>
      <c r="Q25" s="388">
        <f>'6b-ADIT Projection Proration'!I25</f>
        <v>0</v>
      </c>
      <c r="R25" s="388"/>
      <c r="S25" s="388"/>
      <c r="T25" s="388"/>
      <c r="U25" s="388"/>
      <c r="V25" s="388"/>
      <c r="W25" s="842">
        <f>'6c- ADIT BOY'!F74</f>
        <v>0</v>
      </c>
      <c r="X25" s="841"/>
      <c r="Y25" s="388"/>
      <c r="Z25" s="388">
        <f>'6b-ADIT Projection Proration'!K25</f>
        <v>0</v>
      </c>
      <c r="AA25" s="388"/>
      <c r="AB25" s="388"/>
      <c r="AC25" s="388"/>
      <c r="AD25" s="388"/>
      <c r="AE25" s="388"/>
      <c r="AF25" s="842">
        <f>'6c- ADIT BOY'!G74</f>
        <v>0</v>
      </c>
    </row>
    <row r="26" spans="1:33">
      <c r="A26" s="838">
        <f t="shared" ref="A26:A38" si="27">+A25+1</f>
        <v>16</v>
      </c>
      <c r="B26" s="826" t="s">
        <v>730</v>
      </c>
      <c r="C26" s="829" t="s">
        <v>305</v>
      </c>
      <c r="D26" s="848" t="s">
        <v>706</v>
      </c>
      <c r="E26" s="840">
        <f>335/365</f>
        <v>0.9178082191780822</v>
      </c>
      <c r="F26" s="841">
        <f>'6b-ADIT Projection Proration'!G26</f>
        <v>0</v>
      </c>
      <c r="G26" s="388">
        <f t="shared" ref="G26:G37" si="28">$E26*F26</f>
        <v>0</v>
      </c>
      <c r="H26" s="388">
        <f t="shared" ref="H26:H37" si="29">+G26+H25</f>
        <v>0</v>
      </c>
      <c r="I26" s="383">
        <v>0</v>
      </c>
      <c r="J26" s="388">
        <f t="shared" ref="J26:J37" si="30">I26-F26</f>
        <v>0</v>
      </c>
      <c r="K26" s="388">
        <f t="shared" ref="K26:K37" si="31">IF(J26&gt;=0,+J26,0)</f>
        <v>0</v>
      </c>
      <c r="L26" s="388">
        <f t="shared" ref="L26:L37" si="32">IF(K26&gt;0,0,IF(I26&lt;0,0,(-(J26)*($E26))))</f>
        <v>0</v>
      </c>
      <c r="M26" s="388">
        <f t="shared" ref="M26:M37" si="33">IF(K26&gt;0,0,IF(I26&gt;0,0,(-(J26)*($E26))))</f>
        <v>0</v>
      </c>
      <c r="N26" s="842">
        <f t="shared" ref="N26:N37" si="34">IF(I26&lt;0,N25+M26,N25+$G26+K26-L26)</f>
        <v>0</v>
      </c>
      <c r="O26" s="841">
        <f>'6b-ADIT Projection Proration'!I26</f>
        <v>0</v>
      </c>
      <c r="P26" s="388">
        <f t="shared" ref="P26:P37" si="35">$E26*O26</f>
        <v>0</v>
      </c>
      <c r="Q26" s="388">
        <f t="shared" ref="Q26:Q37" si="36">+P26+Q25</f>
        <v>0</v>
      </c>
      <c r="R26" s="383">
        <v>0</v>
      </c>
      <c r="S26" s="388">
        <f t="shared" ref="S26:S37" si="37">R26-O26</f>
        <v>0</v>
      </c>
      <c r="T26" s="388">
        <f t="shared" ref="T26:T37" si="38">IF(S26&gt;=0,+S26,0)</f>
        <v>0</v>
      </c>
      <c r="U26" s="388">
        <f t="shared" ref="U26:U37" si="39">IF(T26&gt;0,0,IF(R26&lt;0,0,(-(S26)*($E26))))</f>
        <v>0</v>
      </c>
      <c r="V26" s="388">
        <f t="shared" ref="V26:V37" si="40">IF(T26&gt;0,0,IF(R26&gt;0,0,(-(S26)*($E26))))</f>
        <v>0</v>
      </c>
      <c r="W26" s="842">
        <f t="shared" ref="W26:W37" si="41">IF(R26&lt;0,W25+V26,W25+P26+T26-U26)</f>
        <v>0</v>
      </c>
      <c r="X26" s="841">
        <f>'6b-ADIT Projection Proration'!K26</f>
        <v>0</v>
      </c>
      <c r="Y26" s="388">
        <f t="shared" ref="Y26:Y37" si="42">$E26*X26</f>
        <v>0</v>
      </c>
      <c r="Z26" s="388">
        <f t="shared" ref="Z26:Z37" si="43">+Y26+Z25</f>
        <v>0</v>
      </c>
      <c r="AA26" s="383">
        <v>0</v>
      </c>
      <c r="AB26" s="388">
        <f t="shared" ref="AB26:AB37" si="44">AA26-X26</f>
        <v>0</v>
      </c>
      <c r="AC26" s="388">
        <f t="shared" ref="AC26:AC37" si="45">IF(AB26&gt;=0,+AB26,0)</f>
        <v>0</v>
      </c>
      <c r="AD26" s="388">
        <f t="shared" ref="AD26:AD37" si="46">IF(AC26&gt;0,0,IF(AA26&lt;0,0,(-(AB26)*($E26))))</f>
        <v>0</v>
      </c>
      <c r="AE26" s="388">
        <f t="shared" ref="AE26:AE37" si="47">IF(AC26&gt;0,0,IF(AA26&gt;0,0,(-(AB26)*($E26))))</f>
        <v>0</v>
      </c>
      <c r="AF26" s="842">
        <f t="shared" ref="AF26:AF37" si="48">IF(AA26&lt;0,AF25+AE26,AF25+Y26+AC26-AD26)</f>
        <v>0</v>
      </c>
    </row>
    <row r="27" spans="1:33">
      <c r="A27" s="838">
        <f t="shared" si="27"/>
        <v>17</v>
      </c>
      <c r="B27" s="826" t="s">
        <v>730</v>
      </c>
      <c r="C27" s="829" t="s">
        <v>307</v>
      </c>
      <c r="D27" s="848" t="s">
        <v>706</v>
      </c>
      <c r="E27" s="840">
        <f>307/365</f>
        <v>0.84109589041095889</v>
      </c>
      <c r="F27" s="841">
        <f>'6b-ADIT Projection Proration'!G27</f>
        <v>0</v>
      </c>
      <c r="G27" s="388">
        <f t="shared" si="28"/>
        <v>0</v>
      </c>
      <c r="H27" s="388">
        <f t="shared" si="29"/>
        <v>0</v>
      </c>
      <c r="I27" s="383">
        <v>0</v>
      </c>
      <c r="J27" s="388">
        <f t="shared" si="30"/>
        <v>0</v>
      </c>
      <c r="K27" s="388">
        <f t="shared" si="31"/>
        <v>0</v>
      </c>
      <c r="L27" s="388">
        <f t="shared" si="32"/>
        <v>0</v>
      </c>
      <c r="M27" s="388">
        <f t="shared" si="33"/>
        <v>0</v>
      </c>
      <c r="N27" s="842">
        <f t="shared" si="34"/>
        <v>0</v>
      </c>
      <c r="O27" s="841">
        <f>'6b-ADIT Projection Proration'!I27</f>
        <v>0</v>
      </c>
      <c r="P27" s="388">
        <f t="shared" si="35"/>
        <v>0</v>
      </c>
      <c r="Q27" s="388">
        <f t="shared" si="36"/>
        <v>0</v>
      </c>
      <c r="R27" s="383">
        <v>0</v>
      </c>
      <c r="S27" s="388">
        <f t="shared" si="37"/>
        <v>0</v>
      </c>
      <c r="T27" s="388">
        <f t="shared" si="38"/>
        <v>0</v>
      </c>
      <c r="U27" s="388">
        <f t="shared" si="39"/>
        <v>0</v>
      </c>
      <c r="V27" s="388">
        <f t="shared" si="40"/>
        <v>0</v>
      </c>
      <c r="W27" s="842">
        <f t="shared" si="41"/>
        <v>0</v>
      </c>
      <c r="X27" s="841">
        <f>'6b-ADIT Projection Proration'!K27</f>
        <v>0</v>
      </c>
      <c r="Y27" s="388">
        <f t="shared" si="42"/>
        <v>0</v>
      </c>
      <c r="Z27" s="388">
        <f t="shared" si="43"/>
        <v>0</v>
      </c>
      <c r="AA27" s="383">
        <v>0</v>
      </c>
      <c r="AB27" s="388">
        <f t="shared" si="44"/>
        <v>0</v>
      </c>
      <c r="AC27" s="388">
        <f t="shared" si="45"/>
        <v>0</v>
      </c>
      <c r="AD27" s="388">
        <f t="shared" si="46"/>
        <v>0</v>
      </c>
      <c r="AE27" s="388">
        <f t="shared" si="47"/>
        <v>0</v>
      </c>
      <c r="AF27" s="842">
        <f t="shared" si="48"/>
        <v>0</v>
      </c>
    </row>
    <row r="28" spans="1:33">
      <c r="A28" s="838">
        <f t="shared" si="27"/>
        <v>18</v>
      </c>
      <c r="B28" s="826" t="s">
        <v>730</v>
      </c>
      <c r="C28" s="829" t="s">
        <v>308</v>
      </c>
      <c r="D28" s="848" t="s">
        <v>706</v>
      </c>
      <c r="E28" s="840">
        <f>276/365</f>
        <v>0.75616438356164384</v>
      </c>
      <c r="F28" s="841">
        <f>'6b-ADIT Projection Proration'!G28</f>
        <v>0</v>
      </c>
      <c r="G28" s="388">
        <f t="shared" si="28"/>
        <v>0</v>
      </c>
      <c r="H28" s="388">
        <f t="shared" si="29"/>
        <v>0</v>
      </c>
      <c r="I28" s="383">
        <v>0</v>
      </c>
      <c r="J28" s="388">
        <f t="shared" si="30"/>
        <v>0</v>
      </c>
      <c r="K28" s="388">
        <f t="shared" si="31"/>
        <v>0</v>
      </c>
      <c r="L28" s="388">
        <f t="shared" si="32"/>
        <v>0</v>
      </c>
      <c r="M28" s="388">
        <f t="shared" si="33"/>
        <v>0</v>
      </c>
      <c r="N28" s="842">
        <f t="shared" si="34"/>
        <v>0</v>
      </c>
      <c r="O28" s="841">
        <f>'6b-ADIT Projection Proration'!I28</f>
        <v>0</v>
      </c>
      <c r="P28" s="388">
        <f t="shared" si="35"/>
        <v>0</v>
      </c>
      <c r="Q28" s="388">
        <f t="shared" si="36"/>
        <v>0</v>
      </c>
      <c r="R28" s="383">
        <v>0</v>
      </c>
      <c r="S28" s="388">
        <f t="shared" si="37"/>
        <v>0</v>
      </c>
      <c r="T28" s="388">
        <f t="shared" si="38"/>
        <v>0</v>
      </c>
      <c r="U28" s="388">
        <f t="shared" si="39"/>
        <v>0</v>
      </c>
      <c r="V28" s="388">
        <f t="shared" si="40"/>
        <v>0</v>
      </c>
      <c r="W28" s="842">
        <f t="shared" si="41"/>
        <v>0</v>
      </c>
      <c r="X28" s="841">
        <f>'6b-ADIT Projection Proration'!K28</f>
        <v>0</v>
      </c>
      <c r="Y28" s="388">
        <f t="shared" si="42"/>
        <v>0</v>
      </c>
      <c r="Z28" s="388">
        <f t="shared" si="43"/>
        <v>0</v>
      </c>
      <c r="AA28" s="383">
        <v>0</v>
      </c>
      <c r="AB28" s="388">
        <f t="shared" si="44"/>
        <v>0</v>
      </c>
      <c r="AC28" s="388">
        <f t="shared" si="45"/>
        <v>0</v>
      </c>
      <c r="AD28" s="388">
        <f t="shared" si="46"/>
        <v>0</v>
      </c>
      <c r="AE28" s="388">
        <f t="shared" si="47"/>
        <v>0</v>
      </c>
      <c r="AF28" s="842">
        <f t="shared" si="48"/>
        <v>0</v>
      </c>
    </row>
    <row r="29" spans="1:33">
      <c r="A29" s="838">
        <f t="shared" si="27"/>
        <v>19</v>
      </c>
      <c r="B29" s="826" t="s">
        <v>730</v>
      </c>
      <c r="C29" s="829" t="s">
        <v>309</v>
      </c>
      <c r="D29" s="848" t="s">
        <v>706</v>
      </c>
      <c r="E29" s="840">
        <f>246/365</f>
        <v>0.67397260273972603</v>
      </c>
      <c r="F29" s="841">
        <f>'6b-ADIT Projection Proration'!G29</f>
        <v>0</v>
      </c>
      <c r="G29" s="388">
        <f t="shared" si="28"/>
        <v>0</v>
      </c>
      <c r="H29" s="388">
        <f t="shared" si="29"/>
        <v>0</v>
      </c>
      <c r="I29" s="383">
        <v>0</v>
      </c>
      <c r="J29" s="388">
        <f t="shared" si="30"/>
        <v>0</v>
      </c>
      <c r="K29" s="388">
        <f t="shared" si="31"/>
        <v>0</v>
      </c>
      <c r="L29" s="388">
        <f t="shared" si="32"/>
        <v>0</v>
      </c>
      <c r="M29" s="388">
        <f t="shared" si="33"/>
        <v>0</v>
      </c>
      <c r="N29" s="842">
        <f t="shared" si="34"/>
        <v>0</v>
      </c>
      <c r="O29" s="841">
        <f>'6b-ADIT Projection Proration'!I29</f>
        <v>0</v>
      </c>
      <c r="P29" s="388">
        <f t="shared" si="35"/>
        <v>0</v>
      </c>
      <c r="Q29" s="388">
        <f t="shared" si="36"/>
        <v>0</v>
      </c>
      <c r="R29" s="383">
        <v>0</v>
      </c>
      <c r="S29" s="388">
        <f t="shared" si="37"/>
        <v>0</v>
      </c>
      <c r="T29" s="388">
        <f t="shared" si="38"/>
        <v>0</v>
      </c>
      <c r="U29" s="388">
        <f t="shared" si="39"/>
        <v>0</v>
      </c>
      <c r="V29" s="388">
        <f t="shared" si="40"/>
        <v>0</v>
      </c>
      <c r="W29" s="842">
        <f t="shared" si="41"/>
        <v>0</v>
      </c>
      <c r="X29" s="841">
        <f>'6b-ADIT Projection Proration'!K29</f>
        <v>0</v>
      </c>
      <c r="Y29" s="388">
        <f t="shared" si="42"/>
        <v>0</v>
      </c>
      <c r="Z29" s="388">
        <f t="shared" si="43"/>
        <v>0</v>
      </c>
      <c r="AA29" s="383">
        <v>0</v>
      </c>
      <c r="AB29" s="388">
        <f t="shared" si="44"/>
        <v>0</v>
      </c>
      <c r="AC29" s="388">
        <f t="shared" si="45"/>
        <v>0</v>
      </c>
      <c r="AD29" s="388">
        <f t="shared" si="46"/>
        <v>0</v>
      </c>
      <c r="AE29" s="388">
        <f t="shared" si="47"/>
        <v>0</v>
      </c>
      <c r="AF29" s="842">
        <f t="shared" si="48"/>
        <v>0</v>
      </c>
    </row>
    <row r="30" spans="1:33">
      <c r="A30" s="838">
        <f t="shared" si="27"/>
        <v>20</v>
      </c>
      <c r="B30" s="826" t="s">
        <v>730</v>
      </c>
      <c r="C30" s="829" t="s">
        <v>310</v>
      </c>
      <c r="D30" s="848" t="s">
        <v>706</v>
      </c>
      <c r="E30" s="840">
        <f>215/365</f>
        <v>0.58904109589041098</v>
      </c>
      <c r="F30" s="841">
        <f>'6b-ADIT Projection Proration'!G30</f>
        <v>0</v>
      </c>
      <c r="G30" s="388">
        <f t="shared" si="28"/>
        <v>0</v>
      </c>
      <c r="H30" s="388">
        <f t="shared" si="29"/>
        <v>0</v>
      </c>
      <c r="I30" s="383">
        <v>0</v>
      </c>
      <c r="J30" s="388">
        <f t="shared" si="30"/>
        <v>0</v>
      </c>
      <c r="K30" s="388">
        <f t="shared" si="31"/>
        <v>0</v>
      </c>
      <c r="L30" s="388">
        <f t="shared" si="32"/>
        <v>0</v>
      </c>
      <c r="M30" s="388">
        <f t="shared" si="33"/>
        <v>0</v>
      </c>
      <c r="N30" s="842">
        <f t="shared" si="34"/>
        <v>0</v>
      </c>
      <c r="O30" s="841">
        <f>'6b-ADIT Projection Proration'!I30</f>
        <v>0</v>
      </c>
      <c r="P30" s="388">
        <f t="shared" si="35"/>
        <v>0</v>
      </c>
      <c r="Q30" s="388">
        <f t="shared" si="36"/>
        <v>0</v>
      </c>
      <c r="R30" s="383">
        <v>0</v>
      </c>
      <c r="S30" s="388">
        <f t="shared" si="37"/>
        <v>0</v>
      </c>
      <c r="T30" s="388">
        <f t="shared" si="38"/>
        <v>0</v>
      </c>
      <c r="U30" s="388">
        <f t="shared" si="39"/>
        <v>0</v>
      </c>
      <c r="V30" s="388">
        <f t="shared" si="40"/>
        <v>0</v>
      </c>
      <c r="W30" s="842">
        <f t="shared" si="41"/>
        <v>0</v>
      </c>
      <c r="X30" s="841">
        <f>'6b-ADIT Projection Proration'!K30</f>
        <v>0</v>
      </c>
      <c r="Y30" s="388">
        <f t="shared" si="42"/>
        <v>0</v>
      </c>
      <c r="Z30" s="388">
        <f t="shared" si="43"/>
        <v>0</v>
      </c>
      <c r="AA30" s="383">
        <v>0</v>
      </c>
      <c r="AB30" s="388">
        <f t="shared" si="44"/>
        <v>0</v>
      </c>
      <c r="AC30" s="388">
        <f t="shared" si="45"/>
        <v>0</v>
      </c>
      <c r="AD30" s="388">
        <f t="shared" si="46"/>
        <v>0</v>
      </c>
      <c r="AE30" s="388">
        <f t="shared" si="47"/>
        <v>0</v>
      </c>
      <c r="AF30" s="842">
        <f t="shared" si="48"/>
        <v>0</v>
      </c>
    </row>
    <row r="31" spans="1:33">
      <c r="A31" s="838">
        <f t="shared" si="27"/>
        <v>21</v>
      </c>
      <c r="B31" s="826" t="s">
        <v>730</v>
      </c>
      <c r="C31" s="829" t="s">
        <v>472</v>
      </c>
      <c r="D31" s="848" t="s">
        <v>706</v>
      </c>
      <c r="E31" s="840">
        <f>185/365</f>
        <v>0.50684931506849318</v>
      </c>
      <c r="F31" s="841">
        <f>'6b-ADIT Projection Proration'!G31</f>
        <v>0</v>
      </c>
      <c r="G31" s="388">
        <f t="shared" si="28"/>
        <v>0</v>
      </c>
      <c r="H31" s="388">
        <f t="shared" si="29"/>
        <v>0</v>
      </c>
      <c r="I31" s="383">
        <v>0</v>
      </c>
      <c r="J31" s="388">
        <f t="shared" si="30"/>
        <v>0</v>
      </c>
      <c r="K31" s="388">
        <f t="shared" si="31"/>
        <v>0</v>
      </c>
      <c r="L31" s="388">
        <f t="shared" si="32"/>
        <v>0</v>
      </c>
      <c r="M31" s="388">
        <f t="shared" si="33"/>
        <v>0</v>
      </c>
      <c r="N31" s="842">
        <f t="shared" si="34"/>
        <v>0</v>
      </c>
      <c r="O31" s="841">
        <f>'6b-ADIT Projection Proration'!I31</f>
        <v>0</v>
      </c>
      <c r="P31" s="388">
        <f t="shared" si="35"/>
        <v>0</v>
      </c>
      <c r="Q31" s="388">
        <f t="shared" si="36"/>
        <v>0</v>
      </c>
      <c r="R31" s="383">
        <v>0</v>
      </c>
      <c r="S31" s="388">
        <f t="shared" si="37"/>
        <v>0</v>
      </c>
      <c r="T31" s="388">
        <f t="shared" si="38"/>
        <v>0</v>
      </c>
      <c r="U31" s="388">
        <f t="shared" si="39"/>
        <v>0</v>
      </c>
      <c r="V31" s="388">
        <f t="shared" si="40"/>
        <v>0</v>
      </c>
      <c r="W31" s="842">
        <f t="shared" si="41"/>
        <v>0</v>
      </c>
      <c r="X31" s="841">
        <f>'6b-ADIT Projection Proration'!K31</f>
        <v>0</v>
      </c>
      <c r="Y31" s="388">
        <f t="shared" si="42"/>
        <v>0</v>
      </c>
      <c r="Z31" s="388">
        <f t="shared" si="43"/>
        <v>0</v>
      </c>
      <c r="AA31" s="383">
        <v>0</v>
      </c>
      <c r="AB31" s="388">
        <f t="shared" si="44"/>
        <v>0</v>
      </c>
      <c r="AC31" s="388">
        <f t="shared" si="45"/>
        <v>0</v>
      </c>
      <c r="AD31" s="388">
        <f t="shared" si="46"/>
        <v>0</v>
      </c>
      <c r="AE31" s="388">
        <f t="shared" si="47"/>
        <v>0</v>
      </c>
      <c r="AF31" s="842">
        <f t="shared" si="48"/>
        <v>0</v>
      </c>
    </row>
    <row r="32" spans="1:33">
      <c r="A32" s="838">
        <f t="shared" si="27"/>
        <v>22</v>
      </c>
      <c r="B32" s="826" t="s">
        <v>730</v>
      </c>
      <c r="C32" s="829" t="s">
        <v>312</v>
      </c>
      <c r="D32" s="848" t="s">
        <v>706</v>
      </c>
      <c r="E32" s="840">
        <f>154/365</f>
        <v>0.42191780821917807</v>
      </c>
      <c r="F32" s="841">
        <f>'6b-ADIT Projection Proration'!G32</f>
        <v>0</v>
      </c>
      <c r="G32" s="388">
        <f t="shared" si="28"/>
        <v>0</v>
      </c>
      <c r="H32" s="388">
        <f t="shared" si="29"/>
        <v>0</v>
      </c>
      <c r="I32" s="383">
        <v>0</v>
      </c>
      <c r="J32" s="388">
        <f t="shared" si="30"/>
        <v>0</v>
      </c>
      <c r="K32" s="388">
        <f t="shared" si="31"/>
        <v>0</v>
      </c>
      <c r="L32" s="388">
        <f t="shared" si="32"/>
        <v>0</v>
      </c>
      <c r="M32" s="388">
        <f t="shared" si="33"/>
        <v>0</v>
      </c>
      <c r="N32" s="842">
        <f t="shared" si="34"/>
        <v>0</v>
      </c>
      <c r="O32" s="841">
        <f>'6b-ADIT Projection Proration'!I32</f>
        <v>0</v>
      </c>
      <c r="P32" s="388">
        <f t="shared" si="35"/>
        <v>0</v>
      </c>
      <c r="Q32" s="388">
        <f t="shared" si="36"/>
        <v>0</v>
      </c>
      <c r="R32" s="383">
        <v>0</v>
      </c>
      <c r="S32" s="388">
        <f t="shared" si="37"/>
        <v>0</v>
      </c>
      <c r="T32" s="388">
        <f t="shared" si="38"/>
        <v>0</v>
      </c>
      <c r="U32" s="388">
        <f t="shared" si="39"/>
        <v>0</v>
      </c>
      <c r="V32" s="388">
        <f t="shared" si="40"/>
        <v>0</v>
      </c>
      <c r="W32" s="842">
        <f t="shared" si="41"/>
        <v>0</v>
      </c>
      <c r="X32" s="841">
        <f>'6b-ADIT Projection Proration'!K32</f>
        <v>0</v>
      </c>
      <c r="Y32" s="388">
        <f t="shared" si="42"/>
        <v>0</v>
      </c>
      <c r="Z32" s="388">
        <f t="shared" si="43"/>
        <v>0</v>
      </c>
      <c r="AA32" s="383">
        <v>0</v>
      </c>
      <c r="AB32" s="388">
        <f t="shared" si="44"/>
        <v>0</v>
      </c>
      <c r="AC32" s="388">
        <f t="shared" si="45"/>
        <v>0</v>
      </c>
      <c r="AD32" s="388">
        <f t="shared" si="46"/>
        <v>0</v>
      </c>
      <c r="AE32" s="388">
        <f t="shared" si="47"/>
        <v>0</v>
      </c>
      <c r="AF32" s="842">
        <f t="shared" si="48"/>
        <v>0</v>
      </c>
    </row>
    <row r="33" spans="1:33">
      <c r="A33" s="838">
        <f t="shared" si="27"/>
        <v>23</v>
      </c>
      <c r="B33" s="826" t="s">
        <v>730</v>
      </c>
      <c r="C33" s="829" t="s">
        <v>313</v>
      </c>
      <c r="D33" s="848" t="s">
        <v>706</v>
      </c>
      <c r="E33" s="840">
        <f>123/365</f>
        <v>0.33698630136986302</v>
      </c>
      <c r="F33" s="841">
        <f>'6b-ADIT Projection Proration'!G33</f>
        <v>0</v>
      </c>
      <c r="G33" s="388">
        <f t="shared" si="28"/>
        <v>0</v>
      </c>
      <c r="H33" s="388">
        <f t="shared" si="29"/>
        <v>0</v>
      </c>
      <c r="I33" s="383">
        <v>0</v>
      </c>
      <c r="J33" s="388">
        <f t="shared" si="30"/>
        <v>0</v>
      </c>
      <c r="K33" s="388">
        <f t="shared" si="31"/>
        <v>0</v>
      </c>
      <c r="L33" s="388">
        <f t="shared" si="32"/>
        <v>0</v>
      </c>
      <c r="M33" s="388">
        <f t="shared" si="33"/>
        <v>0</v>
      </c>
      <c r="N33" s="842">
        <f t="shared" si="34"/>
        <v>0</v>
      </c>
      <c r="O33" s="841">
        <f>'6b-ADIT Projection Proration'!I33</f>
        <v>0</v>
      </c>
      <c r="P33" s="388">
        <f t="shared" si="35"/>
        <v>0</v>
      </c>
      <c r="Q33" s="388">
        <f t="shared" si="36"/>
        <v>0</v>
      </c>
      <c r="R33" s="383">
        <v>0</v>
      </c>
      <c r="S33" s="388">
        <f t="shared" si="37"/>
        <v>0</v>
      </c>
      <c r="T33" s="388">
        <f t="shared" si="38"/>
        <v>0</v>
      </c>
      <c r="U33" s="388">
        <f t="shared" si="39"/>
        <v>0</v>
      </c>
      <c r="V33" s="388">
        <f t="shared" si="40"/>
        <v>0</v>
      </c>
      <c r="W33" s="842">
        <f t="shared" si="41"/>
        <v>0</v>
      </c>
      <c r="X33" s="841">
        <f>'6b-ADIT Projection Proration'!K33</f>
        <v>0</v>
      </c>
      <c r="Y33" s="388">
        <f t="shared" si="42"/>
        <v>0</v>
      </c>
      <c r="Z33" s="388">
        <f t="shared" si="43"/>
        <v>0</v>
      </c>
      <c r="AA33" s="383">
        <v>0</v>
      </c>
      <c r="AB33" s="388">
        <f t="shared" si="44"/>
        <v>0</v>
      </c>
      <c r="AC33" s="388">
        <f t="shared" si="45"/>
        <v>0</v>
      </c>
      <c r="AD33" s="388">
        <f t="shared" si="46"/>
        <v>0</v>
      </c>
      <c r="AE33" s="388">
        <f t="shared" si="47"/>
        <v>0</v>
      </c>
      <c r="AF33" s="842">
        <f t="shared" si="48"/>
        <v>0</v>
      </c>
    </row>
    <row r="34" spans="1:33">
      <c r="A34" s="838">
        <f t="shared" si="27"/>
        <v>24</v>
      </c>
      <c r="B34" s="826" t="s">
        <v>730</v>
      </c>
      <c r="C34" s="829" t="s">
        <v>314</v>
      </c>
      <c r="D34" s="848" t="s">
        <v>706</v>
      </c>
      <c r="E34" s="840">
        <f>93/365</f>
        <v>0.25479452054794521</v>
      </c>
      <c r="F34" s="841">
        <f>'6b-ADIT Projection Proration'!G34</f>
        <v>0</v>
      </c>
      <c r="G34" s="388">
        <f t="shared" si="28"/>
        <v>0</v>
      </c>
      <c r="H34" s="388">
        <f t="shared" si="29"/>
        <v>0</v>
      </c>
      <c r="I34" s="383">
        <v>0</v>
      </c>
      <c r="J34" s="388">
        <f t="shared" si="30"/>
        <v>0</v>
      </c>
      <c r="K34" s="388">
        <f t="shared" si="31"/>
        <v>0</v>
      </c>
      <c r="L34" s="388">
        <f t="shared" si="32"/>
        <v>0</v>
      </c>
      <c r="M34" s="388">
        <f t="shared" si="33"/>
        <v>0</v>
      </c>
      <c r="N34" s="842">
        <f t="shared" si="34"/>
        <v>0</v>
      </c>
      <c r="O34" s="841">
        <f>'6b-ADIT Projection Proration'!I34</f>
        <v>0</v>
      </c>
      <c r="P34" s="388">
        <f t="shared" si="35"/>
        <v>0</v>
      </c>
      <c r="Q34" s="388">
        <f t="shared" si="36"/>
        <v>0</v>
      </c>
      <c r="R34" s="383">
        <v>0</v>
      </c>
      <c r="S34" s="388">
        <f t="shared" si="37"/>
        <v>0</v>
      </c>
      <c r="T34" s="388">
        <f t="shared" si="38"/>
        <v>0</v>
      </c>
      <c r="U34" s="388">
        <f t="shared" si="39"/>
        <v>0</v>
      </c>
      <c r="V34" s="388">
        <f t="shared" si="40"/>
        <v>0</v>
      </c>
      <c r="W34" s="842">
        <f t="shared" si="41"/>
        <v>0</v>
      </c>
      <c r="X34" s="841">
        <f>'6b-ADIT Projection Proration'!K34</f>
        <v>0</v>
      </c>
      <c r="Y34" s="388">
        <f t="shared" si="42"/>
        <v>0</v>
      </c>
      <c r="Z34" s="388">
        <f t="shared" si="43"/>
        <v>0</v>
      </c>
      <c r="AA34" s="383">
        <v>0</v>
      </c>
      <c r="AB34" s="388">
        <f t="shared" si="44"/>
        <v>0</v>
      </c>
      <c r="AC34" s="388">
        <f t="shared" si="45"/>
        <v>0</v>
      </c>
      <c r="AD34" s="388">
        <f t="shared" si="46"/>
        <v>0</v>
      </c>
      <c r="AE34" s="388">
        <f t="shared" si="47"/>
        <v>0</v>
      </c>
      <c r="AF34" s="842">
        <f t="shared" si="48"/>
        <v>0</v>
      </c>
    </row>
    <row r="35" spans="1:33">
      <c r="A35" s="838">
        <f t="shared" si="27"/>
        <v>25</v>
      </c>
      <c r="B35" s="826" t="s">
        <v>730</v>
      </c>
      <c r="C35" s="829" t="s">
        <v>321</v>
      </c>
      <c r="D35" s="848" t="s">
        <v>706</v>
      </c>
      <c r="E35" s="840">
        <f>62/365</f>
        <v>0.16986301369863013</v>
      </c>
      <c r="F35" s="841">
        <f>'6b-ADIT Projection Proration'!G35</f>
        <v>0</v>
      </c>
      <c r="G35" s="388">
        <f t="shared" si="28"/>
        <v>0</v>
      </c>
      <c r="H35" s="388">
        <f t="shared" si="29"/>
        <v>0</v>
      </c>
      <c r="I35" s="383">
        <v>0</v>
      </c>
      <c r="J35" s="388">
        <f t="shared" si="30"/>
        <v>0</v>
      </c>
      <c r="K35" s="388">
        <f t="shared" si="31"/>
        <v>0</v>
      </c>
      <c r="L35" s="388">
        <f t="shared" si="32"/>
        <v>0</v>
      </c>
      <c r="M35" s="388">
        <f t="shared" si="33"/>
        <v>0</v>
      </c>
      <c r="N35" s="842">
        <f t="shared" si="34"/>
        <v>0</v>
      </c>
      <c r="O35" s="841">
        <f>'6b-ADIT Projection Proration'!I35</f>
        <v>0</v>
      </c>
      <c r="P35" s="388">
        <f t="shared" si="35"/>
        <v>0</v>
      </c>
      <c r="Q35" s="388">
        <f t="shared" si="36"/>
        <v>0</v>
      </c>
      <c r="R35" s="383">
        <v>0</v>
      </c>
      <c r="S35" s="388">
        <f t="shared" si="37"/>
        <v>0</v>
      </c>
      <c r="T35" s="388">
        <f t="shared" si="38"/>
        <v>0</v>
      </c>
      <c r="U35" s="388">
        <f t="shared" si="39"/>
        <v>0</v>
      </c>
      <c r="V35" s="388">
        <f t="shared" si="40"/>
        <v>0</v>
      </c>
      <c r="W35" s="842">
        <f t="shared" si="41"/>
        <v>0</v>
      </c>
      <c r="X35" s="841">
        <f>'6b-ADIT Projection Proration'!K35</f>
        <v>0</v>
      </c>
      <c r="Y35" s="388">
        <f t="shared" si="42"/>
        <v>0</v>
      </c>
      <c r="Z35" s="388">
        <f t="shared" si="43"/>
        <v>0</v>
      </c>
      <c r="AA35" s="383">
        <v>0</v>
      </c>
      <c r="AB35" s="388">
        <f t="shared" si="44"/>
        <v>0</v>
      </c>
      <c r="AC35" s="388">
        <f t="shared" si="45"/>
        <v>0</v>
      </c>
      <c r="AD35" s="388">
        <f t="shared" si="46"/>
        <v>0</v>
      </c>
      <c r="AE35" s="388">
        <f t="shared" si="47"/>
        <v>0</v>
      </c>
      <c r="AF35" s="842">
        <f t="shared" si="48"/>
        <v>0</v>
      </c>
    </row>
    <row r="36" spans="1:33">
      <c r="A36" s="838">
        <f t="shared" si="27"/>
        <v>26</v>
      </c>
      <c r="B36" s="826" t="s">
        <v>730</v>
      </c>
      <c r="C36" s="829" t="s">
        <v>316</v>
      </c>
      <c r="D36" s="848" t="s">
        <v>706</v>
      </c>
      <c r="E36" s="840">
        <f>32/365</f>
        <v>8.7671232876712329E-2</v>
      </c>
      <c r="F36" s="841">
        <f>'6b-ADIT Projection Proration'!G36</f>
        <v>0</v>
      </c>
      <c r="G36" s="388">
        <f t="shared" si="28"/>
        <v>0</v>
      </c>
      <c r="H36" s="388">
        <f t="shared" si="29"/>
        <v>0</v>
      </c>
      <c r="I36" s="383">
        <v>0</v>
      </c>
      <c r="J36" s="388">
        <f t="shared" si="30"/>
        <v>0</v>
      </c>
      <c r="K36" s="388">
        <f t="shared" si="31"/>
        <v>0</v>
      </c>
      <c r="L36" s="388">
        <f t="shared" si="32"/>
        <v>0</v>
      </c>
      <c r="M36" s="388">
        <f t="shared" si="33"/>
        <v>0</v>
      </c>
      <c r="N36" s="842">
        <f t="shared" si="34"/>
        <v>0</v>
      </c>
      <c r="O36" s="841">
        <f>'6b-ADIT Projection Proration'!I36</f>
        <v>0</v>
      </c>
      <c r="P36" s="388">
        <f t="shared" si="35"/>
        <v>0</v>
      </c>
      <c r="Q36" s="388">
        <f t="shared" si="36"/>
        <v>0</v>
      </c>
      <c r="R36" s="383">
        <v>0</v>
      </c>
      <c r="S36" s="388">
        <f t="shared" si="37"/>
        <v>0</v>
      </c>
      <c r="T36" s="388">
        <f t="shared" si="38"/>
        <v>0</v>
      </c>
      <c r="U36" s="388">
        <f t="shared" si="39"/>
        <v>0</v>
      </c>
      <c r="V36" s="388">
        <f t="shared" si="40"/>
        <v>0</v>
      </c>
      <c r="W36" s="842">
        <f t="shared" si="41"/>
        <v>0</v>
      </c>
      <c r="X36" s="841">
        <f>'6b-ADIT Projection Proration'!K36</f>
        <v>0</v>
      </c>
      <c r="Y36" s="388">
        <f t="shared" si="42"/>
        <v>0</v>
      </c>
      <c r="Z36" s="388">
        <f t="shared" si="43"/>
        <v>0</v>
      </c>
      <c r="AA36" s="383">
        <v>0</v>
      </c>
      <c r="AB36" s="388">
        <f t="shared" si="44"/>
        <v>0</v>
      </c>
      <c r="AC36" s="388">
        <f t="shared" si="45"/>
        <v>0</v>
      </c>
      <c r="AD36" s="388">
        <f t="shared" si="46"/>
        <v>0</v>
      </c>
      <c r="AE36" s="388">
        <f t="shared" si="47"/>
        <v>0</v>
      </c>
      <c r="AF36" s="842">
        <f t="shared" si="48"/>
        <v>0</v>
      </c>
    </row>
    <row r="37" spans="1:33">
      <c r="A37" s="838">
        <f t="shared" si="27"/>
        <v>27</v>
      </c>
      <c r="B37" s="826" t="s">
        <v>730</v>
      </c>
      <c r="C37" s="829" t="s">
        <v>303</v>
      </c>
      <c r="D37" s="848" t="s">
        <v>706</v>
      </c>
      <c r="E37" s="840">
        <f>1/365</f>
        <v>2.7397260273972603E-3</v>
      </c>
      <c r="F37" s="843">
        <f>'6b-ADIT Projection Proration'!G37</f>
        <v>0</v>
      </c>
      <c r="G37" s="844">
        <f t="shared" si="28"/>
        <v>0</v>
      </c>
      <c r="H37" s="844">
        <f t="shared" si="29"/>
        <v>0</v>
      </c>
      <c r="I37" s="845">
        <v>0</v>
      </c>
      <c r="J37" s="844">
        <f t="shared" si="30"/>
        <v>0</v>
      </c>
      <c r="K37" s="844">
        <f t="shared" si="31"/>
        <v>0</v>
      </c>
      <c r="L37" s="844">
        <f t="shared" si="32"/>
        <v>0</v>
      </c>
      <c r="M37" s="844">
        <f t="shared" si="33"/>
        <v>0</v>
      </c>
      <c r="N37" s="846">
        <f t="shared" si="34"/>
        <v>0</v>
      </c>
      <c r="O37" s="843">
        <f>'6b-ADIT Projection Proration'!I37</f>
        <v>0</v>
      </c>
      <c r="P37" s="844">
        <f t="shared" si="35"/>
        <v>0</v>
      </c>
      <c r="Q37" s="844">
        <f t="shared" si="36"/>
        <v>0</v>
      </c>
      <c r="R37" s="845">
        <v>0</v>
      </c>
      <c r="S37" s="844">
        <f t="shared" si="37"/>
        <v>0</v>
      </c>
      <c r="T37" s="844">
        <f t="shared" si="38"/>
        <v>0</v>
      </c>
      <c r="U37" s="844">
        <f t="shared" si="39"/>
        <v>0</v>
      </c>
      <c r="V37" s="844">
        <f t="shared" si="40"/>
        <v>0</v>
      </c>
      <c r="W37" s="846">
        <f t="shared" si="41"/>
        <v>0</v>
      </c>
      <c r="X37" s="843">
        <f>'6b-ADIT Projection Proration'!K37</f>
        <v>0</v>
      </c>
      <c r="Y37" s="844">
        <f t="shared" si="42"/>
        <v>0</v>
      </c>
      <c r="Z37" s="844">
        <f t="shared" si="43"/>
        <v>0</v>
      </c>
      <c r="AA37" s="845">
        <v>0</v>
      </c>
      <c r="AB37" s="844">
        <f t="shared" si="44"/>
        <v>0</v>
      </c>
      <c r="AC37" s="844">
        <f t="shared" si="45"/>
        <v>0</v>
      </c>
      <c r="AD37" s="844">
        <f t="shared" si="46"/>
        <v>0</v>
      </c>
      <c r="AE37" s="844">
        <f t="shared" si="47"/>
        <v>0</v>
      </c>
      <c r="AF37" s="846">
        <f t="shared" si="48"/>
        <v>0</v>
      </c>
    </row>
    <row r="38" spans="1:33">
      <c r="A38" s="838">
        <f t="shared" si="27"/>
        <v>28</v>
      </c>
      <c r="B38" s="826" t="s">
        <v>734</v>
      </c>
      <c r="F38" s="841">
        <f t="shared" ref="F38:M38" si="49">SUM(F25:F37)</f>
        <v>0</v>
      </c>
      <c r="G38" s="849">
        <f t="shared" si="49"/>
        <v>0</v>
      </c>
      <c r="H38" s="388"/>
      <c r="I38" s="388">
        <f t="shared" si="49"/>
        <v>0</v>
      </c>
      <c r="J38" s="388">
        <f t="shared" si="49"/>
        <v>0</v>
      </c>
      <c r="K38" s="388">
        <f t="shared" si="49"/>
        <v>0</v>
      </c>
      <c r="L38" s="388">
        <f t="shared" si="49"/>
        <v>0</v>
      </c>
      <c r="M38" s="388">
        <f t="shared" si="49"/>
        <v>0</v>
      </c>
      <c r="N38" s="842">
        <f>N37</f>
        <v>0</v>
      </c>
      <c r="O38" s="841">
        <f t="shared" ref="O38:P38" si="50">SUM(O25:O37)</f>
        <v>0</v>
      </c>
      <c r="P38" s="849">
        <f t="shared" si="50"/>
        <v>0</v>
      </c>
      <c r="Q38" s="388"/>
      <c r="R38" s="388">
        <f t="shared" ref="R38:V38" si="51">SUM(R25:R37)</f>
        <v>0</v>
      </c>
      <c r="S38" s="388">
        <f t="shared" si="51"/>
        <v>0</v>
      </c>
      <c r="T38" s="388">
        <f t="shared" si="51"/>
        <v>0</v>
      </c>
      <c r="U38" s="388">
        <f t="shared" si="51"/>
        <v>0</v>
      </c>
      <c r="V38" s="388">
        <f t="shared" si="51"/>
        <v>0</v>
      </c>
      <c r="W38" s="842">
        <f>W37</f>
        <v>0</v>
      </c>
      <c r="X38" s="841">
        <f t="shared" ref="X38:Y38" si="52">SUM(X25:X37)</f>
        <v>0</v>
      </c>
      <c r="Y38" s="849">
        <f t="shared" si="52"/>
        <v>0</v>
      </c>
      <c r="Z38" s="388"/>
      <c r="AA38" s="388">
        <f t="shared" ref="AA38:AE38" si="53">SUM(AA25:AA37)</f>
        <v>0</v>
      </c>
      <c r="AB38" s="388">
        <f t="shared" si="53"/>
        <v>0</v>
      </c>
      <c r="AC38" s="388">
        <f t="shared" si="53"/>
        <v>0</v>
      </c>
      <c r="AD38" s="388">
        <f t="shared" si="53"/>
        <v>0</v>
      </c>
      <c r="AE38" s="388">
        <f t="shared" si="53"/>
        <v>0</v>
      </c>
      <c r="AF38" s="842">
        <f>AF37</f>
        <v>0</v>
      </c>
    </row>
    <row r="39" spans="1:33">
      <c r="A39" s="838"/>
      <c r="F39" s="841"/>
      <c r="G39" s="388"/>
      <c r="H39" s="388"/>
      <c r="I39" s="388"/>
      <c r="J39" s="388"/>
      <c r="K39" s="388"/>
      <c r="L39" s="388"/>
      <c r="M39" s="388"/>
      <c r="N39" s="842"/>
      <c r="O39" s="841"/>
      <c r="P39" s="388"/>
      <c r="Q39" s="388"/>
      <c r="R39" s="388"/>
      <c r="S39" s="388"/>
      <c r="T39" s="388"/>
      <c r="U39" s="388"/>
      <c r="V39" s="388"/>
      <c r="W39" s="842"/>
      <c r="X39" s="841"/>
      <c r="Y39" s="388"/>
      <c r="Z39" s="388"/>
      <c r="AA39" s="388"/>
      <c r="AB39" s="388"/>
      <c r="AC39" s="388"/>
      <c r="AD39" s="388"/>
      <c r="AE39" s="388"/>
      <c r="AF39" s="842"/>
    </row>
    <row r="40" spans="1:33">
      <c r="A40" s="829" t="s">
        <v>799</v>
      </c>
      <c r="D40" s="827"/>
      <c r="E40" s="827"/>
      <c r="F40" s="841"/>
      <c r="G40" s="388"/>
      <c r="H40" s="388"/>
      <c r="I40" s="388"/>
      <c r="J40" s="388"/>
      <c r="K40" s="388"/>
      <c r="L40" s="388"/>
      <c r="M40" s="388"/>
      <c r="N40" s="842"/>
      <c r="O40" s="841"/>
      <c r="P40" s="388"/>
      <c r="Q40" s="388"/>
      <c r="R40" s="388"/>
      <c r="S40" s="388"/>
      <c r="T40" s="388"/>
      <c r="U40" s="388"/>
      <c r="V40" s="388"/>
      <c r="W40" s="842"/>
      <c r="X40" s="841"/>
      <c r="Y40" s="388"/>
      <c r="Z40" s="388"/>
      <c r="AA40" s="388"/>
      <c r="AB40" s="388"/>
      <c r="AC40" s="388"/>
      <c r="AD40" s="388"/>
      <c r="AE40" s="388"/>
      <c r="AF40" s="842"/>
      <c r="AG40" s="827"/>
    </row>
    <row r="41" spans="1:33">
      <c r="A41" s="838">
        <f>A38+1</f>
        <v>29</v>
      </c>
      <c r="B41" s="826" t="s">
        <v>800</v>
      </c>
      <c r="C41" s="829" t="s">
        <v>303</v>
      </c>
      <c r="D41" s="848" t="s">
        <v>706</v>
      </c>
      <c r="E41" s="840">
        <f>365/365</f>
        <v>1</v>
      </c>
      <c r="F41" s="841"/>
      <c r="G41" s="388"/>
      <c r="H41" s="388">
        <f>'6b-ADIT Projection Proration'!G41</f>
        <v>0</v>
      </c>
      <c r="I41" s="388"/>
      <c r="J41" s="388"/>
      <c r="K41" s="388"/>
      <c r="L41" s="388"/>
      <c r="M41" s="388"/>
      <c r="N41" s="842">
        <f>'6c- ADIT BOY'!E28</f>
        <v>0</v>
      </c>
      <c r="O41" s="841"/>
      <c r="P41" s="388"/>
      <c r="Q41" s="388">
        <f>'6b-ADIT Projection Proration'!I41</f>
        <v>0</v>
      </c>
      <c r="R41" s="388"/>
      <c r="S41" s="388"/>
      <c r="T41" s="388"/>
      <c r="U41" s="388"/>
      <c r="V41" s="388"/>
      <c r="W41" s="842">
        <f>'6c- ADIT BOY'!F28</f>
        <v>0</v>
      </c>
      <c r="X41" s="841"/>
      <c r="Y41" s="388"/>
      <c r="Z41" s="388">
        <f>'6b-ADIT Projection Proration'!K41</f>
        <v>0</v>
      </c>
      <c r="AA41" s="388"/>
      <c r="AB41" s="388"/>
      <c r="AC41" s="388"/>
      <c r="AD41" s="388"/>
      <c r="AE41" s="388"/>
      <c r="AF41" s="842">
        <f>'6c- ADIT BOY'!G28</f>
        <v>0</v>
      </c>
    </row>
    <row r="42" spans="1:33">
      <c r="A42" s="838">
        <f t="shared" ref="A42:A54" si="54">+A41+1</f>
        <v>30</v>
      </c>
      <c r="B42" s="826" t="s">
        <v>730</v>
      </c>
      <c r="C42" s="829" t="s">
        <v>305</v>
      </c>
      <c r="D42" s="848" t="s">
        <v>706</v>
      </c>
      <c r="E42" s="840">
        <f>335/365</f>
        <v>0.9178082191780822</v>
      </c>
      <c r="F42" s="841">
        <f>'6b-ADIT Projection Proration'!G42</f>
        <v>0</v>
      </c>
      <c r="G42" s="388">
        <f>$E42*F42</f>
        <v>0</v>
      </c>
      <c r="H42" s="388">
        <f t="shared" ref="H42:H53" si="55">+G42+H41</f>
        <v>0</v>
      </c>
      <c r="I42" s="383">
        <v>0</v>
      </c>
      <c r="J42" s="388">
        <f t="shared" ref="J42:J53" si="56">I42-F42</f>
        <v>0</v>
      </c>
      <c r="K42" s="388">
        <f t="shared" ref="K42:K53" si="57">IF(J42&gt;=0,+J42,0)</f>
        <v>0</v>
      </c>
      <c r="L42" s="388">
        <f t="shared" ref="L42:L53" si="58">IF(K42&gt;0,0,IF(I42&lt;0,0,(-(J42)*($E42))))</f>
        <v>0</v>
      </c>
      <c r="M42" s="388">
        <f t="shared" ref="M42:M53" si="59">IF(K42&gt;0,0,IF(I42&gt;0,0,(-(J42)*($E42))))</f>
        <v>0</v>
      </c>
      <c r="N42" s="842">
        <f t="shared" ref="N42:N53" si="60">IF(I42&lt;0,N41+M42,N41+$G42+K42-L42)</f>
        <v>0</v>
      </c>
      <c r="O42" s="841">
        <f>'6b-ADIT Projection Proration'!I42</f>
        <v>0</v>
      </c>
      <c r="P42" s="388">
        <f t="shared" ref="P42:P53" si="61">$E42*O42</f>
        <v>0</v>
      </c>
      <c r="Q42" s="388">
        <f t="shared" ref="Q42:Q53" si="62">+P42+Q41</f>
        <v>0</v>
      </c>
      <c r="R42" s="383">
        <v>0</v>
      </c>
      <c r="S42" s="388">
        <f t="shared" ref="S42:S53" si="63">R42-O42</f>
        <v>0</v>
      </c>
      <c r="T42" s="388">
        <f t="shared" ref="T42:T53" si="64">IF(S42&gt;=0,+S42,0)</f>
        <v>0</v>
      </c>
      <c r="U42" s="388">
        <f t="shared" ref="U42:U53" si="65">IF(T42&gt;0,0,IF(R42&lt;0,0,(-(S42)*($E42))))</f>
        <v>0</v>
      </c>
      <c r="V42" s="388">
        <f t="shared" ref="V42:V53" si="66">IF(T42&gt;0,0,IF(R42&gt;0,0,(-(S42)*($E42))))</f>
        <v>0</v>
      </c>
      <c r="W42" s="842">
        <f t="shared" ref="W42:W53" si="67">IF(R42&lt;0,W41+V42,W41+P42+T42-U42)</f>
        <v>0</v>
      </c>
      <c r="X42" s="841">
        <f>'6b-ADIT Projection Proration'!K42</f>
        <v>0</v>
      </c>
      <c r="Y42" s="388">
        <f t="shared" ref="Y42:Y53" si="68">$E42*X42</f>
        <v>0</v>
      </c>
      <c r="Z42" s="388">
        <f t="shared" ref="Z42:Z53" si="69">+Y42+Z41</f>
        <v>0</v>
      </c>
      <c r="AA42" s="383">
        <v>0</v>
      </c>
      <c r="AB42" s="388">
        <f t="shared" ref="AB42:AB53" si="70">AA42-X42</f>
        <v>0</v>
      </c>
      <c r="AC42" s="388">
        <f t="shared" ref="AC42:AC53" si="71">IF(AB42&gt;=0,+AB42,0)</f>
        <v>0</v>
      </c>
      <c r="AD42" s="388">
        <f t="shared" ref="AD42:AD53" si="72">IF(AC42&gt;0,0,IF(AA42&lt;0,0,(-(AB42)*($E42))))</f>
        <v>0</v>
      </c>
      <c r="AE42" s="388">
        <f t="shared" ref="AE42:AE53" si="73">IF(AC42&gt;0,0,IF(AA42&gt;0,0,(-(AB42)*($E42))))</f>
        <v>0</v>
      </c>
      <c r="AF42" s="842">
        <f t="shared" ref="AF42:AF53" si="74">IF(AA42&lt;0,AF41+AE42,AF41+Y42+AC42-AD42)</f>
        <v>0</v>
      </c>
    </row>
    <row r="43" spans="1:33">
      <c r="A43" s="838">
        <f t="shared" si="54"/>
        <v>31</v>
      </c>
      <c r="B43" s="826" t="s">
        <v>730</v>
      </c>
      <c r="C43" s="829" t="s">
        <v>307</v>
      </c>
      <c r="D43" s="848" t="s">
        <v>706</v>
      </c>
      <c r="E43" s="840">
        <f>307/365</f>
        <v>0.84109589041095889</v>
      </c>
      <c r="F43" s="841">
        <f>'6b-ADIT Projection Proration'!G43</f>
        <v>0</v>
      </c>
      <c r="G43" s="388">
        <f t="shared" ref="G43:G53" si="75">$E43*F43</f>
        <v>0</v>
      </c>
      <c r="H43" s="388">
        <f>+G43+H42</f>
        <v>0</v>
      </c>
      <c r="I43" s="383">
        <v>0</v>
      </c>
      <c r="J43" s="388">
        <f>I43-F43</f>
        <v>0</v>
      </c>
      <c r="K43" s="388">
        <f t="shared" si="57"/>
        <v>0</v>
      </c>
      <c r="L43" s="388">
        <f t="shared" si="58"/>
        <v>0</v>
      </c>
      <c r="M43" s="388">
        <f t="shared" si="59"/>
        <v>0</v>
      </c>
      <c r="N43" s="842">
        <f t="shared" si="60"/>
        <v>0</v>
      </c>
      <c r="O43" s="841">
        <f>'6b-ADIT Projection Proration'!I43</f>
        <v>0</v>
      </c>
      <c r="P43" s="388">
        <f t="shared" si="61"/>
        <v>0</v>
      </c>
      <c r="Q43" s="388">
        <f t="shared" si="62"/>
        <v>0</v>
      </c>
      <c r="R43" s="383">
        <v>0</v>
      </c>
      <c r="S43" s="388">
        <f t="shared" si="63"/>
        <v>0</v>
      </c>
      <c r="T43" s="388">
        <f t="shared" si="64"/>
        <v>0</v>
      </c>
      <c r="U43" s="388">
        <f t="shared" si="65"/>
        <v>0</v>
      </c>
      <c r="V43" s="388">
        <f t="shared" si="66"/>
        <v>0</v>
      </c>
      <c r="W43" s="842">
        <f t="shared" si="67"/>
        <v>0</v>
      </c>
      <c r="X43" s="841">
        <f>'6b-ADIT Projection Proration'!K43</f>
        <v>0</v>
      </c>
      <c r="Y43" s="388">
        <f t="shared" si="68"/>
        <v>0</v>
      </c>
      <c r="Z43" s="388">
        <f t="shared" si="69"/>
        <v>0</v>
      </c>
      <c r="AA43" s="383">
        <v>0</v>
      </c>
      <c r="AB43" s="388">
        <f t="shared" si="70"/>
        <v>0</v>
      </c>
      <c r="AC43" s="388">
        <f t="shared" si="71"/>
        <v>0</v>
      </c>
      <c r="AD43" s="388">
        <f t="shared" si="72"/>
        <v>0</v>
      </c>
      <c r="AE43" s="388">
        <f t="shared" si="73"/>
        <v>0</v>
      </c>
      <c r="AF43" s="842">
        <f t="shared" si="74"/>
        <v>0</v>
      </c>
    </row>
    <row r="44" spans="1:33">
      <c r="A44" s="838">
        <f t="shared" si="54"/>
        <v>32</v>
      </c>
      <c r="B44" s="826" t="s">
        <v>730</v>
      </c>
      <c r="C44" s="829" t="s">
        <v>308</v>
      </c>
      <c r="D44" s="848" t="s">
        <v>706</v>
      </c>
      <c r="E44" s="840">
        <f>276/365</f>
        <v>0.75616438356164384</v>
      </c>
      <c r="F44" s="841">
        <f>'6b-ADIT Projection Proration'!G44</f>
        <v>0</v>
      </c>
      <c r="G44" s="388">
        <f t="shared" si="75"/>
        <v>0</v>
      </c>
      <c r="H44" s="388">
        <f t="shared" si="55"/>
        <v>0</v>
      </c>
      <c r="I44" s="383">
        <v>0</v>
      </c>
      <c r="J44" s="388">
        <f t="shared" si="56"/>
        <v>0</v>
      </c>
      <c r="K44" s="388">
        <f t="shared" si="57"/>
        <v>0</v>
      </c>
      <c r="L44" s="388">
        <f t="shared" si="58"/>
        <v>0</v>
      </c>
      <c r="M44" s="388">
        <f t="shared" si="59"/>
        <v>0</v>
      </c>
      <c r="N44" s="842">
        <f t="shared" si="60"/>
        <v>0</v>
      </c>
      <c r="O44" s="841">
        <f>'6b-ADIT Projection Proration'!I44</f>
        <v>0</v>
      </c>
      <c r="P44" s="388">
        <f t="shared" si="61"/>
        <v>0</v>
      </c>
      <c r="Q44" s="388">
        <f t="shared" si="62"/>
        <v>0</v>
      </c>
      <c r="R44" s="383">
        <v>0</v>
      </c>
      <c r="S44" s="388">
        <f t="shared" si="63"/>
        <v>0</v>
      </c>
      <c r="T44" s="388">
        <f t="shared" si="64"/>
        <v>0</v>
      </c>
      <c r="U44" s="388">
        <f t="shared" si="65"/>
        <v>0</v>
      </c>
      <c r="V44" s="388">
        <f t="shared" si="66"/>
        <v>0</v>
      </c>
      <c r="W44" s="842">
        <f t="shared" si="67"/>
        <v>0</v>
      </c>
      <c r="X44" s="841">
        <f>'6b-ADIT Projection Proration'!K44</f>
        <v>0</v>
      </c>
      <c r="Y44" s="388">
        <f t="shared" si="68"/>
        <v>0</v>
      </c>
      <c r="Z44" s="388">
        <f t="shared" si="69"/>
        <v>0</v>
      </c>
      <c r="AA44" s="383">
        <v>0</v>
      </c>
      <c r="AB44" s="388">
        <f t="shared" si="70"/>
        <v>0</v>
      </c>
      <c r="AC44" s="388">
        <f t="shared" si="71"/>
        <v>0</v>
      </c>
      <c r="AD44" s="388">
        <f t="shared" si="72"/>
        <v>0</v>
      </c>
      <c r="AE44" s="388">
        <f t="shared" si="73"/>
        <v>0</v>
      </c>
      <c r="AF44" s="842">
        <f t="shared" si="74"/>
        <v>0</v>
      </c>
    </row>
    <row r="45" spans="1:33">
      <c r="A45" s="838">
        <f t="shared" si="54"/>
        <v>33</v>
      </c>
      <c r="B45" s="826" t="s">
        <v>730</v>
      </c>
      <c r="C45" s="829" t="s">
        <v>309</v>
      </c>
      <c r="D45" s="848" t="s">
        <v>706</v>
      </c>
      <c r="E45" s="840">
        <f>246/365</f>
        <v>0.67397260273972603</v>
      </c>
      <c r="F45" s="841">
        <f>'6b-ADIT Projection Proration'!G45</f>
        <v>0</v>
      </c>
      <c r="G45" s="388">
        <f t="shared" si="75"/>
        <v>0</v>
      </c>
      <c r="H45" s="388">
        <f t="shared" si="55"/>
        <v>0</v>
      </c>
      <c r="I45" s="383">
        <v>0</v>
      </c>
      <c r="J45" s="388">
        <f t="shared" si="56"/>
        <v>0</v>
      </c>
      <c r="K45" s="388">
        <f t="shared" si="57"/>
        <v>0</v>
      </c>
      <c r="L45" s="388">
        <f t="shared" si="58"/>
        <v>0</v>
      </c>
      <c r="M45" s="388">
        <f t="shared" si="59"/>
        <v>0</v>
      </c>
      <c r="N45" s="842">
        <f t="shared" si="60"/>
        <v>0</v>
      </c>
      <c r="O45" s="841">
        <f>'6b-ADIT Projection Proration'!I45</f>
        <v>0</v>
      </c>
      <c r="P45" s="388">
        <f t="shared" si="61"/>
        <v>0</v>
      </c>
      <c r="Q45" s="388">
        <f t="shared" si="62"/>
        <v>0</v>
      </c>
      <c r="R45" s="383">
        <v>0</v>
      </c>
      <c r="S45" s="388">
        <f t="shared" si="63"/>
        <v>0</v>
      </c>
      <c r="T45" s="388">
        <f t="shared" si="64"/>
        <v>0</v>
      </c>
      <c r="U45" s="388">
        <f t="shared" si="65"/>
        <v>0</v>
      </c>
      <c r="V45" s="388">
        <f t="shared" si="66"/>
        <v>0</v>
      </c>
      <c r="W45" s="842">
        <f t="shared" si="67"/>
        <v>0</v>
      </c>
      <c r="X45" s="841">
        <f>'6b-ADIT Projection Proration'!K45</f>
        <v>0</v>
      </c>
      <c r="Y45" s="388">
        <f t="shared" si="68"/>
        <v>0</v>
      </c>
      <c r="Z45" s="388">
        <f t="shared" si="69"/>
        <v>0</v>
      </c>
      <c r="AA45" s="383">
        <v>0</v>
      </c>
      <c r="AB45" s="388">
        <f t="shared" si="70"/>
        <v>0</v>
      </c>
      <c r="AC45" s="388">
        <f t="shared" si="71"/>
        <v>0</v>
      </c>
      <c r="AD45" s="388">
        <f t="shared" si="72"/>
        <v>0</v>
      </c>
      <c r="AE45" s="388">
        <f t="shared" si="73"/>
        <v>0</v>
      </c>
      <c r="AF45" s="842">
        <f t="shared" si="74"/>
        <v>0</v>
      </c>
    </row>
    <row r="46" spans="1:33">
      <c r="A46" s="838">
        <f t="shared" si="54"/>
        <v>34</v>
      </c>
      <c r="B46" s="826" t="s">
        <v>730</v>
      </c>
      <c r="C46" s="829" t="s">
        <v>310</v>
      </c>
      <c r="D46" s="848" t="s">
        <v>706</v>
      </c>
      <c r="E46" s="840">
        <f>215/365</f>
        <v>0.58904109589041098</v>
      </c>
      <c r="F46" s="841">
        <f>'6b-ADIT Projection Proration'!G46</f>
        <v>0</v>
      </c>
      <c r="G46" s="388">
        <f t="shared" si="75"/>
        <v>0</v>
      </c>
      <c r="H46" s="388">
        <f t="shared" si="55"/>
        <v>0</v>
      </c>
      <c r="I46" s="383">
        <v>0</v>
      </c>
      <c r="J46" s="388">
        <f t="shared" si="56"/>
        <v>0</v>
      </c>
      <c r="K46" s="388">
        <f t="shared" si="57"/>
        <v>0</v>
      </c>
      <c r="L46" s="388">
        <f t="shared" si="58"/>
        <v>0</v>
      </c>
      <c r="M46" s="388">
        <f t="shared" si="59"/>
        <v>0</v>
      </c>
      <c r="N46" s="842">
        <f t="shared" si="60"/>
        <v>0</v>
      </c>
      <c r="O46" s="841">
        <f>'6b-ADIT Projection Proration'!I46</f>
        <v>0</v>
      </c>
      <c r="P46" s="388">
        <f t="shared" si="61"/>
        <v>0</v>
      </c>
      <c r="Q46" s="388">
        <f t="shared" si="62"/>
        <v>0</v>
      </c>
      <c r="R46" s="383">
        <v>0</v>
      </c>
      <c r="S46" s="388">
        <f t="shared" si="63"/>
        <v>0</v>
      </c>
      <c r="T46" s="388">
        <f t="shared" si="64"/>
        <v>0</v>
      </c>
      <c r="U46" s="388">
        <f t="shared" si="65"/>
        <v>0</v>
      </c>
      <c r="V46" s="388">
        <f t="shared" si="66"/>
        <v>0</v>
      </c>
      <c r="W46" s="842">
        <f t="shared" si="67"/>
        <v>0</v>
      </c>
      <c r="X46" s="841">
        <f>'6b-ADIT Projection Proration'!K46</f>
        <v>0</v>
      </c>
      <c r="Y46" s="388">
        <f t="shared" si="68"/>
        <v>0</v>
      </c>
      <c r="Z46" s="388">
        <f t="shared" si="69"/>
        <v>0</v>
      </c>
      <c r="AA46" s="383">
        <v>0</v>
      </c>
      <c r="AB46" s="388">
        <f t="shared" si="70"/>
        <v>0</v>
      </c>
      <c r="AC46" s="388">
        <f t="shared" si="71"/>
        <v>0</v>
      </c>
      <c r="AD46" s="388">
        <f t="shared" si="72"/>
        <v>0</v>
      </c>
      <c r="AE46" s="388">
        <f t="shared" si="73"/>
        <v>0</v>
      </c>
      <c r="AF46" s="842">
        <f t="shared" si="74"/>
        <v>0</v>
      </c>
    </row>
    <row r="47" spans="1:33">
      <c r="A47" s="838">
        <f t="shared" si="54"/>
        <v>35</v>
      </c>
      <c r="B47" s="826" t="s">
        <v>730</v>
      </c>
      <c r="C47" s="829" t="s">
        <v>472</v>
      </c>
      <c r="D47" s="848" t="s">
        <v>706</v>
      </c>
      <c r="E47" s="840">
        <f>185/365</f>
        <v>0.50684931506849318</v>
      </c>
      <c r="F47" s="841">
        <f>'6b-ADIT Projection Proration'!G47</f>
        <v>0</v>
      </c>
      <c r="G47" s="388">
        <f t="shared" si="75"/>
        <v>0</v>
      </c>
      <c r="H47" s="388">
        <f t="shared" si="55"/>
        <v>0</v>
      </c>
      <c r="I47" s="383">
        <v>0</v>
      </c>
      <c r="J47" s="388">
        <f t="shared" si="56"/>
        <v>0</v>
      </c>
      <c r="K47" s="388">
        <f t="shared" si="57"/>
        <v>0</v>
      </c>
      <c r="L47" s="388">
        <f t="shared" si="58"/>
        <v>0</v>
      </c>
      <c r="M47" s="388">
        <f t="shared" si="59"/>
        <v>0</v>
      </c>
      <c r="N47" s="842">
        <f t="shared" si="60"/>
        <v>0</v>
      </c>
      <c r="O47" s="841">
        <f>'6b-ADIT Projection Proration'!I47</f>
        <v>0</v>
      </c>
      <c r="P47" s="388">
        <f t="shared" si="61"/>
        <v>0</v>
      </c>
      <c r="Q47" s="388">
        <f t="shared" si="62"/>
        <v>0</v>
      </c>
      <c r="R47" s="383">
        <v>0</v>
      </c>
      <c r="S47" s="388">
        <f t="shared" si="63"/>
        <v>0</v>
      </c>
      <c r="T47" s="388">
        <f t="shared" si="64"/>
        <v>0</v>
      </c>
      <c r="U47" s="388">
        <f t="shared" si="65"/>
        <v>0</v>
      </c>
      <c r="V47" s="388">
        <f t="shared" si="66"/>
        <v>0</v>
      </c>
      <c r="W47" s="842">
        <f t="shared" si="67"/>
        <v>0</v>
      </c>
      <c r="X47" s="841">
        <f>'6b-ADIT Projection Proration'!K47</f>
        <v>0</v>
      </c>
      <c r="Y47" s="388">
        <f t="shared" si="68"/>
        <v>0</v>
      </c>
      <c r="Z47" s="388">
        <f t="shared" si="69"/>
        <v>0</v>
      </c>
      <c r="AA47" s="383">
        <v>0</v>
      </c>
      <c r="AB47" s="388">
        <f t="shared" si="70"/>
        <v>0</v>
      </c>
      <c r="AC47" s="388">
        <f t="shared" si="71"/>
        <v>0</v>
      </c>
      <c r="AD47" s="388">
        <f t="shared" si="72"/>
        <v>0</v>
      </c>
      <c r="AE47" s="388">
        <f t="shared" si="73"/>
        <v>0</v>
      </c>
      <c r="AF47" s="842">
        <f t="shared" si="74"/>
        <v>0</v>
      </c>
    </row>
    <row r="48" spans="1:33">
      <c r="A48" s="838">
        <f t="shared" si="54"/>
        <v>36</v>
      </c>
      <c r="B48" s="826" t="s">
        <v>730</v>
      </c>
      <c r="C48" s="829" t="s">
        <v>312</v>
      </c>
      <c r="D48" s="848" t="s">
        <v>706</v>
      </c>
      <c r="E48" s="840">
        <f>154/365</f>
        <v>0.42191780821917807</v>
      </c>
      <c r="F48" s="841">
        <f>'6b-ADIT Projection Proration'!G48</f>
        <v>0</v>
      </c>
      <c r="G48" s="388">
        <f t="shared" si="75"/>
        <v>0</v>
      </c>
      <c r="H48" s="388">
        <f t="shared" si="55"/>
        <v>0</v>
      </c>
      <c r="I48" s="383">
        <v>0</v>
      </c>
      <c r="J48" s="388">
        <f t="shared" si="56"/>
        <v>0</v>
      </c>
      <c r="K48" s="388">
        <f t="shared" si="57"/>
        <v>0</v>
      </c>
      <c r="L48" s="388">
        <f t="shared" si="58"/>
        <v>0</v>
      </c>
      <c r="M48" s="388">
        <f t="shared" si="59"/>
        <v>0</v>
      </c>
      <c r="N48" s="842">
        <f t="shared" si="60"/>
        <v>0</v>
      </c>
      <c r="O48" s="841">
        <f>'6b-ADIT Projection Proration'!I48</f>
        <v>0</v>
      </c>
      <c r="P48" s="388">
        <f t="shared" si="61"/>
        <v>0</v>
      </c>
      <c r="Q48" s="388">
        <f t="shared" si="62"/>
        <v>0</v>
      </c>
      <c r="R48" s="383">
        <v>0</v>
      </c>
      <c r="S48" s="388">
        <f t="shared" si="63"/>
        <v>0</v>
      </c>
      <c r="T48" s="388">
        <f t="shared" si="64"/>
        <v>0</v>
      </c>
      <c r="U48" s="388">
        <f t="shared" si="65"/>
        <v>0</v>
      </c>
      <c r="V48" s="388">
        <f t="shared" si="66"/>
        <v>0</v>
      </c>
      <c r="W48" s="842">
        <f t="shared" si="67"/>
        <v>0</v>
      </c>
      <c r="X48" s="841">
        <f>'6b-ADIT Projection Proration'!K48</f>
        <v>0</v>
      </c>
      <c r="Y48" s="388">
        <f t="shared" si="68"/>
        <v>0</v>
      </c>
      <c r="Z48" s="388">
        <f t="shared" si="69"/>
        <v>0</v>
      </c>
      <c r="AA48" s="383">
        <v>0</v>
      </c>
      <c r="AB48" s="388">
        <f t="shared" si="70"/>
        <v>0</v>
      </c>
      <c r="AC48" s="388">
        <f t="shared" si="71"/>
        <v>0</v>
      </c>
      <c r="AD48" s="388">
        <f t="shared" si="72"/>
        <v>0</v>
      </c>
      <c r="AE48" s="388">
        <f t="shared" si="73"/>
        <v>0</v>
      </c>
      <c r="AF48" s="842">
        <f t="shared" si="74"/>
        <v>0</v>
      </c>
    </row>
    <row r="49" spans="1:32">
      <c r="A49" s="838">
        <f t="shared" si="54"/>
        <v>37</v>
      </c>
      <c r="B49" s="826" t="s">
        <v>730</v>
      </c>
      <c r="C49" s="829" t="s">
        <v>313</v>
      </c>
      <c r="D49" s="848" t="s">
        <v>706</v>
      </c>
      <c r="E49" s="840">
        <f>123/365</f>
        <v>0.33698630136986302</v>
      </c>
      <c r="F49" s="841">
        <f>'6b-ADIT Projection Proration'!G49</f>
        <v>0</v>
      </c>
      <c r="G49" s="388">
        <f t="shared" si="75"/>
        <v>0</v>
      </c>
      <c r="H49" s="388">
        <f t="shared" si="55"/>
        <v>0</v>
      </c>
      <c r="I49" s="383">
        <v>0</v>
      </c>
      <c r="J49" s="388">
        <f t="shared" si="56"/>
        <v>0</v>
      </c>
      <c r="K49" s="388">
        <f t="shared" si="57"/>
        <v>0</v>
      </c>
      <c r="L49" s="388">
        <f t="shared" si="58"/>
        <v>0</v>
      </c>
      <c r="M49" s="388">
        <f t="shared" si="59"/>
        <v>0</v>
      </c>
      <c r="N49" s="842">
        <f t="shared" si="60"/>
        <v>0</v>
      </c>
      <c r="O49" s="841">
        <f>'6b-ADIT Projection Proration'!I49</f>
        <v>0</v>
      </c>
      <c r="P49" s="388">
        <f t="shared" si="61"/>
        <v>0</v>
      </c>
      <c r="Q49" s="388">
        <f t="shared" si="62"/>
        <v>0</v>
      </c>
      <c r="R49" s="383">
        <v>0</v>
      </c>
      <c r="S49" s="388">
        <f t="shared" si="63"/>
        <v>0</v>
      </c>
      <c r="T49" s="388">
        <f t="shared" si="64"/>
        <v>0</v>
      </c>
      <c r="U49" s="388">
        <f t="shared" si="65"/>
        <v>0</v>
      </c>
      <c r="V49" s="388">
        <f t="shared" si="66"/>
        <v>0</v>
      </c>
      <c r="W49" s="842">
        <f t="shared" si="67"/>
        <v>0</v>
      </c>
      <c r="X49" s="841">
        <f>'6b-ADIT Projection Proration'!K49</f>
        <v>0</v>
      </c>
      <c r="Y49" s="388">
        <f t="shared" si="68"/>
        <v>0</v>
      </c>
      <c r="Z49" s="388">
        <f t="shared" si="69"/>
        <v>0</v>
      </c>
      <c r="AA49" s="383">
        <v>0</v>
      </c>
      <c r="AB49" s="388">
        <f t="shared" si="70"/>
        <v>0</v>
      </c>
      <c r="AC49" s="388">
        <f t="shared" si="71"/>
        <v>0</v>
      </c>
      <c r="AD49" s="388">
        <f t="shared" si="72"/>
        <v>0</v>
      </c>
      <c r="AE49" s="388">
        <f t="shared" si="73"/>
        <v>0</v>
      </c>
      <c r="AF49" s="842">
        <f t="shared" si="74"/>
        <v>0</v>
      </c>
    </row>
    <row r="50" spans="1:32">
      <c r="A50" s="838">
        <f t="shared" si="54"/>
        <v>38</v>
      </c>
      <c r="B50" s="826" t="s">
        <v>730</v>
      </c>
      <c r="C50" s="829" t="s">
        <v>314</v>
      </c>
      <c r="D50" s="848" t="s">
        <v>706</v>
      </c>
      <c r="E50" s="840">
        <f>93/365</f>
        <v>0.25479452054794521</v>
      </c>
      <c r="F50" s="841">
        <f>'6b-ADIT Projection Proration'!G50</f>
        <v>0</v>
      </c>
      <c r="G50" s="388">
        <f t="shared" si="75"/>
        <v>0</v>
      </c>
      <c r="H50" s="388">
        <f t="shared" si="55"/>
        <v>0</v>
      </c>
      <c r="I50" s="383">
        <v>0</v>
      </c>
      <c r="J50" s="388">
        <f t="shared" si="56"/>
        <v>0</v>
      </c>
      <c r="K50" s="388">
        <f t="shared" si="57"/>
        <v>0</v>
      </c>
      <c r="L50" s="388">
        <f t="shared" si="58"/>
        <v>0</v>
      </c>
      <c r="M50" s="388">
        <f t="shared" si="59"/>
        <v>0</v>
      </c>
      <c r="N50" s="842">
        <f t="shared" si="60"/>
        <v>0</v>
      </c>
      <c r="O50" s="841">
        <f>'6b-ADIT Projection Proration'!I50</f>
        <v>0</v>
      </c>
      <c r="P50" s="388">
        <f t="shared" si="61"/>
        <v>0</v>
      </c>
      <c r="Q50" s="388">
        <f t="shared" si="62"/>
        <v>0</v>
      </c>
      <c r="R50" s="383">
        <v>0</v>
      </c>
      <c r="S50" s="388">
        <f t="shared" si="63"/>
        <v>0</v>
      </c>
      <c r="T50" s="388">
        <f t="shared" si="64"/>
        <v>0</v>
      </c>
      <c r="U50" s="388">
        <f t="shared" si="65"/>
        <v>0</v>
      </c>
      <c r="V50" s="388">
        <f t="shared" si="66"/>
        <v>0</v>
      </c>
      <c r="W50" s="842">
        <f t="shared" si="67"/>
        <v>0</v>
      </c>
      <c r="X50" s="841">
        <f>'6b-ADIT Projection Proration'!K50</f>
        <v>0</v>
      </c>
      <c r="Y50" s="388">
        <f t="shared" si="68"/>
        <v>0</v>
      </c>
      <c r="Z50" s="388">
        <f t="shared" si="69"/>
        <v>0</v>
      </c>
      <c r="AA50" s="383">
        <v>0</v>
      </c>
      <c r="AB50" s="388">
        <f t="shared" si="70"/>
        <v>0</v>
      </c>
      <c r="AC50" s="388">
        <f t="shared" si="71"/>
        <v>0</v>
      </c>
      <c r="AD50" s="388">
        <f t="shared" si="72"/>
        <v>0</v>
      </c>
      <c r="AE50" s="388">
        <f t="shared" si="73"/>
        <v>0</v>
      </c>
      <c r="AF50" s="842">
        <f t="shared" si="74"/>
        <v>0</v>
      </c>
    </row>
    <row r="51" spans="1:32">
      <c r="A51" s="838">
        <f t="shared" si="54"/>
        <v>39</v>
      </c>
      <c r="B51" s="826" t="s">
        <v>730</v>
      </c>
      <c r="C51" s="829" t="s">
        <v>321</v>
      </c>
      <c r="D51" s="848" t="s">
        <v>706</v>
      </c>
      <c r="E51" s="840">
        <f>62/365</f>
        <v>0.16986301369863013</v>
      </c>
      <c r="F51" s="841">
        <f>'6b-ADIT Projection Proration'!G51</f>
        <v>0</v>
      </c>
      <c r="G51" s="388">
        <f t="shared" si="75"/>
        <v>0</v>
      </c>
      <c r="H51" s="388">
        <f t="shared" si="55"/>
        <v>0</v>
      </c>
      <c r="I51" s="383">
        <v>0</v>
      </c>
      <c r="J51" s="388">
        <f t="shared" si="56"/>
        <v>0</v>
      </c>
      <c r="K51" s="388">
        <f t="shared" si="57"/>
        <v>0</v>
      </c>
      <c r="L51" s="388">
        <f t="shared" si="58"/>
        <v>0</v>
      </c>
      <c r="M51" s="388">
        <f t="shared" si="59"/>
        <v>0</v>
      </c>
      <c r="N51" s="842">
        <f t="shared" si="60"/>
        <v>0</v>
      </c>
      <c r="O51" s="841">
        <f>'6b-ADIT Projection Proration'!I51</f>
        <v>0</v>
      </c>
      <c r="P51" s="388">
        <f t="shared" si="61"/>
        <v>0</v>
      </c>
      <c r="Q51" s="388">
        <f t="shared" si="62"/>
        <v>0</v>
      </c>
      <c r="R51" s="383">
        <v>0</v>
      </c>
      <c r="S51" s="388">
        <f t="shared" si="63"/>
        <v>0</v>
      </c>
      <c r="T51" s="388">
        <f t="shared" si="64"/>
        <v>0</v>
      </c>
      <c r="U51" s="388">
        <f t="shared" si="65"/>
        <v>0</v>
      </c>
      <c r="V51" s="388">
        <f t="shared" si="66"/>
        <v>0</v>
      </c>
      <c r="W51" s="842">
        <f t="shared" si="67"/>
        <v>0</v>
      </c>
      <c r="X51" s="841">
        <f>'6b-ADIT Projection Proration'!K51</f>
        <v>0</v>
      </c>
      <c r="Y51" s="388">
        <f t="shared" si="68"/>
        <v>0</v>
      </c>
      <c r="Z51" s="388">
        <f t="shared" si="69"/>
        <v>0</v>
      </c>
      <c r="AA51" s="383">
        <v>0</v>
      </c>
      <c r="AB51" s="388">
        <f t="shared" si="70"/>
        <v>0</v>
      </c>
      <c r="AC51" s="388">
        <f t="shared" si="71"/>
        <v>0</v>
      </c>
      <c r="AD51" s="388">
        <f t="shared" si="72"/>
        <v>0</v>
      </c>
      <c r="AE51" s="388">
        <f t="shared" si="73"/>
        <v>0</v>
      </c>
      <c r="AF51" s="842">
        <f t="shared" si="74"/>
        <v>0</v>
      </c>
    </row>
    <row r="52" spans="1:32">
      <c r="A52" s="838">
        <f t="shared" si="54"/>
        <v>40</v>
      </c>
      <c r="B52" s="826" t="s">
        <v>730</v>
      </c>
      <c r="C52" s="829" t="s">
        <v>316</v>
      </c>
      <c r="D52" s="848" t="s">
        <v>706</v>
      </c>
      <c r="E52" s="840">
        <f>32/365</f>
        <v>8.7671232876712329E-2</v>
      </c>
      <c r="F52" s="841">
        <f>'6b-ADIT Projection Proration'!G52</f>
        <v>0</v>
      </c>
      <c r="G52" s="388">
        <f t="shared" si="75"/>
        <v>0</v>
      </c>
      <c r="H52" s="388">
        <f t="shared" si="55"/>
        <v>0</v>
      </c>
      <c r="I52" s="383">
        <v>0</v>
      </c>
      <c r="J52" s="388">
        <f t="shared" si="56"/>
        <v>0</v>
      </c>
      <c r="K52" s="388">
        <f t="shared" si="57"/>
        <v>0</v>
      </c>
      <c r="L52" s="388">
        <f t="shared" si="58"/>
        <v>0</v>
      </c>
      <c r="M52" s="388">
        <f t="shared" si="59"/>
        <v>0</v>
      </c>
      <c r="N52" s="842">
        <f t="shared" si="60"/>
        <v>0</v>
      </c>
      <c r="O52" s="841">
        <f>'6b-ADIT Projection Proration'!I52</f>
        <v>0</v>
      </c>
      <c r="P52" s="388">
        <f t="shared" si="61"/>
        <v>0</v>
      </c>
      <c r="Q52" s="388">
        <f t="shared" si="62"/>
        <v>0</v>
      </c>
      <c r="R52" s="383">
        <v>0</v>
      </c>
      <c r="S52" s="388">
        <f t="shared" si="63"/>
        <v>0</v>
      </c>
      <c r="T52" s="388">
        <f t="shared" si="64"/>
        <v>0</v>
      </c>
      <c r="U52" s="388">
        <f t="shared" si="65"/>
        <v>0</v>
      </c>
      <c r="V52" s="388">
        <f t="shared" si="66"/>
        <v>0</v>
      </c>
      <c r="W52" s="842">
        <f t="shared" si="67"/>
        <v>0</v>
      </c>
      <c r="X52" s="841">
        <f>'6b-ADIT Projection Proration'!K52</f>
        <v>0</v>
      </c>
      <c r="Y52" s="388">
        <f t="shared" si="68"/>
        <v>0</v>
      </c>
      <c r="Z52" s="388">
        <f t="shared" si="69"/>
        <v>0</v>
      </c>
      <c r="AA52" s="383">
        <v>0</v>
      </c>
      <c r="AB52" s="388">
        <f t="shared" si="70"/>
        <v>0</v>
      </c>
      <c r="AC52" s="388">
        <f t="shared" si="71"/>
        <v>0</v>
      </c>
      <c r="AD52" s="388">
        <f t="shared" si="72"/>
        <v>0</v>
      </c>
      <c r="AE52" s="388">
        <f t="shared" si="73"/>
        <v>0</v>
      </c>
      <c r="AF52" s="842">
        <f t="shared" si="74"/>
        <v>0</v>
      </c>
    </row>
    <row r="53" spans="1:32">
      <c r="A53" s="838">
        <f t="shared" si="54"/>
        <v>41</v>
      </c>
      <c r="B53" s="826" t="s">
        <v>730</v>
      </c>
      <c r="C53" s="829" t="s">
        <v>303</v>
      </c>
      <c r="D53" s="848" t="s">
        <v>706</v>
      </c>
      <c r="E53" s="840">
        <f>1/365</f>
        <v>2.7397260273972603E-3</v>
      </c>
      <c r="F53" s="843">
        <f>'6b-ADIT Projection Proration'!G53</f>
        <v>0</v>
      </c>
      <c r="G53" s="844">
        <f t="shared" si="75"/>
        <v>0</v>
      </c>
      <c r="H53" s="844">
        <f t="shared" si="55"/>
        <v>0</v>
      </c>
      <c r="I53" s="845">
        <v>0</v>
      </c>
      <c r="J53" s="844">
        <f t="shared" si="56"/>
        <v>0</v>
      </c>
      <c r="K53" s="844">
        <f t="shared" si="57"/>
        <v>0</v>
      </c>
      <c r="L53" s="844">
        <f t="shared" si="58"/>
        <v>0</v>
      </c>
      <c r="M53" s="844">
        <f t="shared" si="59"/>
        <v>0</v>
      </c>
      <c r="N53" s="846">
        <f t="shared" si="60"/>
        <v>0</v>
      </c>
      <c r="O53" s="843">
        <f>'6b-ADIT Projection Proration'!I53</f>
        <v>0</v>
      </c>
      <c r="P53" s="844">
        <f t="shared" si="61"/>
        <v>0</v>
      </c>
      <c r="Q53" s="844">
        <f t="shared" si="62"/>
        <v>0</v>
      </c>
      <c r="R53" s="845">
        <v>0</v>
      </c>
      <c r="S53" s="844">
        <f t="shared" si="63"/>
        <v>0</v>
      </c>
      <c r="T53" s="844">
        <f t="shared" si="64"/>
        <v>0</v>
      </c>
      <c r="U53" s="844">
        <f t="shared" si="65"/>
        <v>0</v>
      </c>
      <c r="V53" s="844">
        <f t="shared" si="66"/>
        <v>0</v>
      </c>
      <c r="W53" s="846">
        <f t="shared" si="67"/>
        <v>0</v>
      </c>
      <c r="X53" s="843">
        <f>'6b-ADIT Projection Proration'!K53</f>
        <v>0</v>
      </c>
      <c r="Y53" s="844">
        <f t="shared" si="68"/>
        <v>0</v>
      </c>
      <c r="Z53" s="844">
        <f t="shared" si="69"/>
        <v>0</v>
      </c>
      <c r="AA53" s="845">
        <v>0</v>
      </c>
      <c r="AB53" s="844">
        <f t="shared" si="70"/>
        <v>0</v>
      </c>
      <c r="AC53" s="844">
        <f t="shared" si="71"/>
        <v>0</v>
      </c>
      <c r="AD53" s="844">
        <f t="shared" si="72"/>
        <v>0</v>
      </c>
      <c r="AE53" s="844">
        <f t="shared" si="73"/>
        <v>0</v>
      </c>
      <c r="AF53" s="846">
        <f t="shared" si="74"/>
        <v>0</v>
      </c>
    </row>
    <row r="54" spans="1:32" ht="13.8" thickBot="1">
      <c r="A54" s="838">
        <f t="shared" si="54"/>
        <v>42</v>
      </c>
      <c r="B54" s="826" t="s">
        <v>737</v>
      </c>
      <c r="F54" s="850">
        <f t="shared" ref="F54:M54" si="76">SUM(F41:F53)</f>
        <v>0</v>
      </c>
      <c r="G54" s="851">
        <f t="shared" si="76"/>
        <v>0</v>
      </c>
      <c r="H54" s="851"/>
      <c r="I54" s="851">
        <f t="shared" si="76"/>
        <v>0</v>
      </c>
      <c r="J54" s="851">
        <f t="shared" si="76"/>
        <v>0</v>
      </c>
      <c r="K54" s="851">
        <f t="shared" si="76"/>
        <v>0</v>
      </c>
      <c r="L54" s="851">
        <f t="shared" si="76"/>
        <v>0</v>
      </c>
      <c r="M54" s="851">
        <f t="shared" si="76"/>
        <v>0</v>
      </c>
      <c r="N54" s="852">
        <f>N53</f>
        <v>0</v>
      </c>
      <c r="O54" s="850">
        <f t="shared" ref="O54:P54" si="77">SUM(O41:O53)</f>
        <v>0</v>
      </c>
      <c r="P54" s="851">
        <f t="shared" si="77"/>
        <v>0</v>
      </c>
      <c r="Q54" s="851"/>
      <c r="R54" s="851">
        <f t="shared" ref="R54:V54" si="78">SUM(R41:R53)</f>
        <v>0</v>
      </c>
      <c r="S54" s="851">
        <f t="shared" si="78"/>
        <v>0</v>
      </c>
      <c r="T54" s="851">
        <f t="shared" si="78"/>
        <v>0</v>
      </c>
      <c r="U54" s="851">
        <f t="shared" si="78"/>
        <v>0</v>
      </c>
      <c r="V54" s="851">
        <f t="shared" si="78"/>
        <v>0</v>
      </c>
      <c r="W54" s="852">
        <f>W53</f>
        <v>0</v>
      </c>
      <c r="X54" s="850">
        <f t="shared" ref="X54:Y54" si="79">SUM(X41:X53)</f>
        <v>0</v>
      </c>
      <c r="Y54" s="851">
        <f t="shared" si="79"/>
        <v>0</v>
      </c>
      <c r="Z54" s="851"/>
      <c r="AA54" s="851">
        <f t="shared" ref="AA54:AE54" si="80">SUM(AA41:AA53)</f>
        <v>0</v>
      </c>
      <c r="AB54" s="851">
        <f t="shared" si="80"/>
        <v>0</v>
      </c>
      <c r="AC54" s="851">
        <f t="shared" si="80"/>
        <v>0</v>
      </c>
      <c r="AD54" s="851">
        <f t="shared" si="80"/>
        <v>0</v>
      </c>
      <c r="AE54" s="851">
        <f t="shared" si="80"/>
        <v>0</v>
      </c>
      <c r="AF54" s="852">
        <f>AF53</f>
        <v>0</v>
      </c>
    </row>
    <row r="55" spans="1:32">
      <c r="B55" s="829"/>
      <c r="F55" s="388"/>
      <c r="G55" s="388"/>
      <c r="H55" s="388"/>
      <c r="I55" s="388"/>
      <c r="J55" s="388"/>
      <c r="K55" s="388"/>
      <c r="L55" s="388"/>
      <c r="M55" s="388"/>
      <c r="N55" s="388"/>
      <c r="O55" s="847"/>
      <c r="P55" s="853"/>
      <c r="Q55" s="847"/>
      <c r="R55" s="853"/>
      <c r="S55" s="853"/>
      <c r="T55" s="853"/>
      <c r="U55" s="853"/>
      <c r="V55" s="853"/>
      <c r="W55" s="853"/>
      <c r="X55" s="847"/>
      <c r="Y55" s="853"/>
      <c r="Z55" s="829"/>
      <c r="AA55" s="829"/>
      <c r="AB55" s="829"/>
      <c r="AC55" s="829"/>
      <c r="AD55" s="829"/>
      <c r="AE55" s="829"/>
      <c r="AF55" s="829"/>
    </row>
    <row r="56" spans="1:32">
      <c r="B56" s="829"/>
      <c r="O56" s="829"/>
      <c r="P56" s="829"/>
      <c r="Q56" s="829"/>
      <c r="R56" s="829"/>
      <c r="S56" s="829"/>
      <c r="T56" s="829"/>
      <c r="U56" s="829"/>
      <c r="V56" s="829"/>
      <c r="W56" s="829"/>
      <c r="X56" s="829"/>
      <c r="Y56" s="829"/>
      <c r="Z56" s="829"/>
      <c r="AA56" s="829"/>
      <c r="AB56" s="829"/>
      <c r="AC56" s="829"/>
      <c r="AD56" s="829"/>
      <c r="AE56" s="829"/>
      <c r="AF56" s="829"/>
    </row>
    <row r="57" spans="1:32">
      <c r="A57" s="854" t="s">
        <v>267</v>
      </c>
      <c r="B57" s="829" t="s">
        <v>738</v>
      </c>
      <c r="O57" s="829"/>
      <c r="P57" s="829"/>
      <c r="Q57" s="829"/>
      <c r="R57" s="829"/>
      <c r="S57" s="829"/>
      <c r="T57" s="829"/>
      <c r="U57" s="829"/>
      <c r="V57" s="829"/>
      <c r="W57" s="829"/>
      <c r="X57" s="829"/>
      <c r="Y57" s="829"/>
      <c r="Z57" s="829"/>
      <c r="AA57" s="829"/>
      <c r="AB57" s="829"/>
      <c r="AC57" s="829"/>
      <c r="AD57" s="829"/>
      <c r="AE57" s="829"/>
      <c r="AF57" s="829"/>
    </row>
    <row r="58" spans="1:32">
      <c r="A58" s="854" t="s">
        <v>269</v>
      </c>
      <c r="B58" s="829" t="s">
        <v>739</v>
      </c>
      <c r="D58" s="855"/>
      <c r="E58" s="855"/>
      <c r="F58" s="855"/>
      <c r="G58" s="855"/>
      <c r="H58" s="855"/>
      <c r="I58" s="855"/>
      <c r="J58" s="855"/>
      <c r="K58" s="855"/>
      <c r="L58" s="855"/>
      <c r="M58" s="855"/>
      <c r="N58" s="855"/>
      <c r="O58" s="829"/>
      <c r="P58" s="829"/>
      <c r="Q58" s="829"/>
      <c r="R58" s="829"/>
      <c r="S58" s="829"/>
      <c r="T58" s="829"/>
      <c r="U58" s="829"/>
      <c r="V58" s="829"/>
      <c r="W58" s="829"/>
      <c r="X58" s="829"/>
      <c r="Y58" s="829"/>
      <c r="Z58" s="829"/>
      <c r="AA58" s="829"/>
      <c r="AB58" s="829"/>
      <c r="AC58" s="829"/>
      <c r="AD58" s="829"/>
      <c r="AE58" s="829"/>
      <c r="AF58" s="829"/>
    </row>
    <row r="59" spans="1:32">
      <c r="A59" s="856" t="s">
        <v>197</v>
      </c>
      <c r="B59" s="829" t="s">
        <v>740</v>
      </c>
      <c r="D59" s="855"/>
      <c r="E59" s="855"/>
      <c r="F59" s="855"/>
      <c r="G59" s="855"/>
      <c r="H59" s="855"/>
      <c r="I59" s="855"/>
      <c r="J59" s="855"/>
      <c r="K59" s="855"/>
      <c r="L59" s="855"/>
      <c r="M59" s="855"/>
      <c r="N59" s="855"/>
      <c r="O59" s="829"/>
      <c r="P59" s="829"/>
      <c r="Q59" s="829"/>
      <c r="R59" s="829"/>
      <c r="S59" s="829"/>
      <c r="T59" s="829"/>
      <c r="U59" s="829"/>
      <c r="V59" s="829"/>
      <c r="W59" s="829"/>
      <c r="X59" s="829"/>
      <c r="Y59" s="829"/>
      <c r="Z59" s="829"/>
      <c r="AA59" s="829"/>
      <c r="AB59" s="829"/>
      <c r="AC59" s="829"/>
      <c r="AD59" s="829"/>
      <c r="AE59" s="829"/>
      <c r="AF59" s="829"/>
    </row>
    <row r="60" spans="1:32">
      <c r="A60" s="856" t="s">
        <v>200</v>
      </c>
      <c r="B60" s="829" t="s">
        <v>741</v>
      </c>
      <c r="D60" s="855"/>
      <c r="E60" s="855"/>
      <c r="F60" s="855"/>
      <c r="G60" s="855"/>
      <c r="H60" s="855"/>
      <c r="I60" s="855"/>
      <c r="J60" s="855"/>
      <c r="K60" s="855"/>
      <c r="L60" s="855"/>
      <c r="M60" s="855"/>
      <c r="N60" s="855"/>
      <c r="O60" s="829"/>
      <c r="P60" s="829"/>
      <c r="Q60" s="829"/>
      <c r="R60" s="829"/>
      <c r="S60" s="829"/>
      <c r="T60" s="829"/>
      <c r="U60" s="829"/>
      <c r="V60" s="829"/>
      <c r="W60" s="829"/>
      <c r="X60" s="829"/>
      <c r="Y60" s="829"/>
      <c r="Z60" s="829"/>
      <c r="AA60" s="829"/>
      <c r="AB60" s="829"/>
      <c r="AC60" s="829"/>
      <c r="AD60" s="829"/>
      <c r="AE60" s="829"/>
      <c r="AF60" s="829"/>
    </row>
    <row r="61" spans="1:32">
      <c r="A61" s="856" t="s">
        <v>202</v>
      </c>
      <c r="B61" s="826" t="s">
        <v>742</v>
      </c>
      <c r="D61" s="827"/>
      <c r="E61" s="827"/>
      <c r="O61" s="829"/>
      <c r="P61" s="829"/>
      <c r="Q61" s="829"/>
      <c r="R61" s="829"/>
      <c r="S61" s="829"/>
      <c r="T61" s="829"/>
      <c r="U61" s="829"/>
      <c r="V61" s="829"/>
      <c r="W61" s="829"/>
      <c r="X61" s="829"/>
      <c r="Y61" s="829"/>
      <c r="Z61" s="829"/>
      <c r="AA61" s="829"/>
      <c r="AB61" s="829"/>
      <c r="AC61" s="829"/>
      <c r="AD61" s="829"/>
      <c r="AE61" s="829"/>
      <c r="AF61" s="829"/>
    </row>
    <row r="62" spans="1:32">
      <c r="A62" s="856" t="s">
        <v>205</v>
      </c>
      <c r="B62" s="826" t="s">
        <v>801</v>
      </c>
      <c r="D62" s="388"/>
      <c r="E62" s="388"/>
    </row>
    <row r="63" spans="1:32">
      <c r="D63" s="388"/>
      <c r="E63" s="388"/>
    </row>
    <row r="64" spans="1:32">
      <c r="D64" s="388"/>
      <c r="E64" s="388"/>
    </row>
    <row r="65" spans="2:24">
      <c r="D65" s="388"/>
      <c r="E65" s="388"/>
    </row>
    <row r="66" spans="2:24">
      <c r="D66" s="388"/>
      <c r="E66" s="388"/>
      <c r="O66" s="857"/>
      <c r="P66" s="857"/>
      <c r="Q66" s="857"/>
      <c r="R66" s="857"/>
      <c r="S66" s="857"/>
      <c r="T66" s="857"/>
      <c r="U66" s="857"/>
      <c r="V66" s="857"/>
      <c r="W66" s="857"/>
      <c r="X66" s="857"/>
    </row>
    <row r="67" spans="2:24">
      <c r="D67" s="388"/>
      <c r="E67" s="388"/>
    </row>
    <row r="68" spans="2:24">
      <c r="D68" s="388"/>
      <c r="E68" s="388"/>
    </row>
    <row r="69" spans="2:24">
      <c r="D69" s="388"/>
      <c r="E69" s="388"/>
    </row>
    <row r="70" spans="2:24">
      <c r="D70" s="388"/>
      <c r="E70" s="388"/>
    </row>
    <row r="71" spans="2:24">
      <c r="D71" s="388"/>
      <c r="E71" s="388"/>
    </row>
    <row r="72" spans="2:24">
      <c r="B72" s="829"/>
      <c r="D72" s="388"/>
      <c r="E72" s="388"/>
    </row>
    <row r="73" spans="2:24">
      <c r="D73" s="388"/>
      <c r="E73" s="388"/>
    </row>
    <row r="74" spans="2:24">
      <c r="B74" s="829"/>
      <c r="D74" s="388"/>
      <c r="E74" s="388"/>
    </row>
  </sheetData>
  <mergeCells count="5">
    <mergeCell ref="A2:N2"/>
    <mergeCell ref="A3:N3"/>
    <mergeCell ref="F5:N5"/>
    <mergeCell ref="O5:W5"/>
    <mergeCell ref="X5:AF5"/>
  </mergeCells>
  <printOptions horizontalCentered="1"/>
  <pageMargins left="0.25" right="0.25" top="0.5" bottom="0.5" header="0.3" footer="0.3"/>
  <pageSetup scale="57" fitToWidth="3" orientation="landscape" cellComments="asDisplayed" r:id="rId1"/>
  <headerFooter alignWithMargins="0">
    <oddFooter>&amp;R&amp;A</oddFooter>
  </headerFooter>
  <colBreaks count="1" manualBreakCount="1">
    <brk id="14" max="6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E0BEF-19F9-41AD-8CC0-352770F605C6}">
  <sheetPr>
    <tabColor rgb="FF00B050"/>
  </sheetPr>
  <dimension ref="A1:T91"/>
  <sheetViews>
    <sheetView view="pageBreakPreview" zoomScale="85" zoomScaleNormal="90" zoomScaleSheetLayoutView="85" workbookViewId="0">
      <selection activeCell="K55" activeCellId="1" sqref="Q46 K55"/>
    </sheetView>
  </sheetViews>
  <sheetFormatPr defaultColWidth="8.81640625" defaultRowHeight="15"/>
  <cols>
    <col min="1" max="1" width="7.54296875" style="858" customWidth="1"/>
    <col min="2" max="2" width="23.1796875" style="858" customWidth="1"/>
    <col min="3" max="3" width="42.453125" style="858" customWidth="1"/>
    <col min="4" max="4" width="20.453125" style="858" bestFit="1" customWidth="1"/>
    <col min="5" max="5" width="10.1796875" style="858" bestFit="1" customWidth="1"/>
    <col min="6" max="6" width="8.81640625" style="859"/>
    <col min="7" max="7" width="8.81640625" style="858"/>
    <col min="8" max="8" width="23" style="878" customWidth="1"/>
    <col min="9" max="9" width="25.81640625" style="878" customWidth="1"/>
    <col min="10" max="10" width="13.81640625" style="878" customWidth="1"/>
    <col min="11" max="11" width="8.81640625" style="858"/>
    <col min="12" max="12" width="9.81640625" style="858" bestFit="1" customWidth="1"/>
    <col min="13" max="18" width="11.453125" style="858" customWidth="1"/>
    <col min="19" max="19" width="8.81640625" style="858"/>
    <col min="20" max="20" width="10.453125" style="858" bestFit="1" customWidth="1"/>
    <col min="21" max="16384" width="8.81640625" style="858"/>
  </cols>
  <sheetData>
    <row r="1" spans="1:18" ht="15.6">
      <c r="A1" s="858" t="s">
        <v>0</v>
      </c>
      <c r="H1" s="860"/>
      <c r="I1" s="861"/>
      <c r="J1" s="862"/>
    </row>
    <row r="2" spans="1:18" ht="15.6">
      <c r="H2" s="860"/>
      <c r="I2" s="863"/>
      <c r="J2" s="864"/>
    </row>
    <row r="3" spans="1:18">
      <c r="H3" s="865"/>
      <c r="I3" s="863"/>
      <c r="J3" s="864"/>
    </row>
    <row r="4" spans="1:18">
      <c r="H4" s="865"/>
      <c r="I4" s="863"/>
      <c r="J4" s="864"/>
    </row>
    <row r="5" spans="1:18" ht="17.399999999999999">
      <c r="A5" s="1203" t="s">
        <v>802</v>
      </c>
      <c r="B5" s="1203"/>
      <c r="C5" s="1203"/>
      <c r="D5" s="1203"/>
      <c r="E5" s="1203"/>
      <c r="H5" s="865"/>
      <c r="I5" s="863"/>
      <c r="J5" s="864"/>
    </row>
    <row r="6" spans="1:18" ht="15.6">
      <c r="A6" s="1204" t="str">
        <f>+'6e-ADIT True-up'!A2:I2</f>
        <v>NextEra Energy Transmission New York, Inc.</v>
      </c>
      <c r="B6" s="1204"/>
      <c r="C6" s="1204"/>
      <c r="D6" s="1204"/>
      <c r="E6" s="1204"/>
      <c r="F6" s="866"/>
      <c r="G6" s="867"/>
      <c r="H6" s="865"/>
      <c r="I6" s="863"/>
      <c r="J6" s="864"/>
      <c r="K6" s="867"/>
      <c r="L6" s="867"/>
      <c r="M6" s="867"/>
      <c r="N6" s="867"/>
      <c r="O6" s="867"/>
    </row>
    <row r="7" spans="1:18">
      <c r="A7" s="868"/>
      <c r="B7" s="868"/>
      <c r="C7" s="868"/>
      <c r="D7" s="868"/>
      <c r="E7" s="868"/>
      <c r="H7" s="865"/>
      <c r="I7" s="863"/>
      <c r="J7" s="864"/>
    </row>
    <row r="8" spans="1:18">
      <c r="A8" s="868"/>
      <c r="B8" s="868"/>
      <c r="C8" s="869"/>
      <c r="D8" s="868"/>
      <c r="E8" s="868"/>
      <c r="H8" s="865"/>
      <c r="I8" s="863"/>
      <c r="J8" s="864"/>
    </row>
    <row r="9" spans="1:18" ht="15.6">
      <c r="A9" s="870" t="s">
        <v>31</v>
      </c>
      <c r="B9" s="871" t="s">
        <v>803</v>
      </c>
      <c r="C9" s="871" t="s">
        <v>804</v>
      </c>
      <c r="D9" s="871" t="s">
        <v>805</v>
      </c>
      <c r="E9" s="868"/>
      <c r="H9" s="865"/>
      <c r="I9" s="863"/>
      <c r="J9" s="864"/>
    </row>
    <row r="10" spans="1:18" ht="15.6">
      <c r="A10" s="870"/>
      <c r="B10" s="872" t="s">
        <v>806</v>
      </c>
      <c r="C10" s="871"/>
      <c r="D10" s="871"/>
      <c r="E10" s="868"/>
      <c r="H10" s="865"/>
      <c r="I10" s="863"/>
      <c r="J10" s="864"/>
    </row>
    <row r="11" spans="1:18" ht="15.6">
      <c r="A11" s="870">
        <v>1</v>
      </c>
      <c r="B11" s="873" t="s">
        <v>807</v>
      </c>
      <c r="C11" s="871" t="s">
        <v>808</v>
      </c>
      <c r="D11" s="874">
        <v>0</v>
      </c>
      <c r="E11" s="868"/>
      <c r="H11" s="875"/>
      <c r="I11" s="858"/>
      <c r="J11" s="858"/>
      <c r="K11" s="876"/>
      <c r="L11" s="877"/>
    </row>
    <row r="12" spans="1:18" ht="15.6">
      <c r="A12" s="870">
        <v>2</v>
      </c>
      <c r="B12" s="873" t="s">
        <v>809</v>
      </c>
      <c r="C12" s="871" t="s">
        <v>810</v>
      </c>
      <c r="D12" s="874">
        <v>1.33</v>
      </c>
      <c r="E12" s="868"/>
      <c r="H12" s="875"/>
      <c r="L12" s="879"/>
      <c r="M12" s="880"/>
      <c r="N12" s="880"/>
      <c r="O12" s="880"/>
      <c r="P12" s="880"/>
      <c r="Q12" s="881"/>
      <c r="R12" s="882"/>
    </row>
    <row r="13" spans="1:18" ht="15.6">
      <c r="A13" s="870">
        <v>3</v>
      </c>
      <c r="B13" s="873" t="s">
        <v>811</v>
      </c>
      <c r="C13" s="871" t="s">
        <v>812</v>
      </c>
      <c r="D13" s="874">
        <v>3.36</v>
      </c>
      <c r="E13" s="868"/>
      <c r="H13" s="875"/>
      <c r="L13" s="883"/>
      <c r="M13" s="880"/>
      <c r="N13" s="880"/>
      <c r="O13" s="880"/>
      <c r="P13" s="880"/>
      <c r="Q13" s="881"/>
      <c r="R13" s="882"/>
    </row>
    <row r="14" spans="1:18" ht="15.6">
      <c r="A14" s="870">
        <v>4</v>
      </c>
      <c r="B14" s="873" t="s">
        <v>813</v>
      </c>
      <c r="C14" s="871" t="s">
        <v>814</v>
      </c>
      <c r="D14" s="874">
        <v>2.92</v>
      </c>
      <c r="E14" s="868"/>
      <c r="H14" s="875"/>
      <c r="L14" s="884"/>
      <c r="M14" s="885"/>
      <c r="N14" s="885"/>
      <c r="O14" s="885"/>
      <c r="P14" s="885"/>
      <c r="Q14" s="885"/>
      <c r="R14" s="885"/>
    </row>
    <row r="15" spans="1:18" ht="15.6">
      <c r="A15" s="870">
        <v>5</v>
      </c>
      <c r="B15" s="873" t="s">
        <v>815</v>
      </c>
      <c r="C15" s="871" t="s">
        <v>816</v>
      </c>
      <c r="D15" s="874">
        <v>1.92</v>
      </c>
      <c r="E15" s="868"/>
      <c r="H15" s="875"/>
      <c r="L15" s="886"/>
      <c r="M15" s="887"/>
      <c r="N15" s="887"/>
      <c r="O15" s="887"/>
      <c r="P15" s="887"/>
      <c r="Q15" s="888"/>
      <c r="R15" s="889"/>
    </row>
    <row r="16" spans="1:18" ht="15.6">
      <c r="A16" s="870">
        <v>6</v>
      </c>
      <c r="B16" s="873" t="s">
        <v>817</v>
      </c>
      <c r="C16" s="890" t="s">
        <v>818</v>
      </c>
      <c r="D16" s="874">
        <v>2.0499999999999998</v>
      </c>
      <c r="E16" s="868"/>
      <c r="H16" s="875"/>
      <c r="I16" s="858"/>
      <c r="J16" s="858"/>
      <c r="L16" s="886"/>
      <c r="M16" s="887"/>
      <c r="N16" s="887"/>
      <c r="O16" s="887"/>
      <c r="P16" s="887"/>
      <c r="Q16" s="888"/>
      <c r="R16" s="889"/>
    </row>
    <row r="17" spans="1:20" ht="15.6">
      <c r="A17" s="870">
        <v>7</v>
      </c>
      <c r="B17" s="873" t="s">
        <v>819</v>
      </c>
      <c r="C17" s="871" t="s">
        <v>820</v>
      </c>
      <c r="D17" s="874">
        <v>3.1</v>
      </c>
      <c r="E17" s="868"/>
      <c r="H17" s="875"/>
      <c r="I17" s="858"/>
      <c r="J17" s="858"/>
      <c r="L17" s="886"/>
      <c r="M17" s="887"/>
      <c r="N17" s="887"/>
      <c r="O17" s="887"/>
      <c r="P17" s="887"/>
      <c r="Q17" s="888"/>
      <c r="R17" s="889"/>
    </row>
    <row r="18" spans="1:20" ht="15.6">
      <c r="A18" s="870">
        <v>8</v>
      </c>
      <c r="B18" s="873" t="s">
        <v>821</v>
      </c>
      <c r="C18" s="871" t="s">
        <v>822</v>
      </c>
      <c r="D18" s="874">
        <v>1.54</v>
      </c>
      <c r="E18" s="868"/>
      <c r="H18" s="875"/>
      <c r="I18" s="858"/>
      <c r="J18" s="858"/>
      <c r="L18" s="886"/>
      <c r="M18" s="887"/>
      <c r="N18" s="887"/>
      <c r="O18" s="887"/>
      <c r="P18" s="887"/>
      <c r="Q18" s="888"/>
      <c r="R18" s="889"/>
    </row>
    <row r="19" spans="1:20" ht="15.6">
      <c r="A19" s="870">
        <v>9</v>
      </c>
      <c r="B19" s="873" t="s">
        <v>823</v>
      </c>
      <c r="C19" s="871" t="s">
        <v>824</v>
      </c>
      <c r="D19" s="874">
        <v>1.85</v>
      </c>
      <c r="E19" s="868"/>
      <c r="H19" s="875"/>
      <c r="I19" s="858"/>
      <c r="J19" s="858"/>
      <c r="L19" s="886"/>
      <c r="M19" s="887"/>
      <c r="N19" s="887"/>
      <c r="O19" s="887"/>
      <c r="P19" s="887"/>
      <c r="Q19" s="888"/>
      <c r="R19" s="889"/>
    </row>
    <row r="20" spans="1:20" ht="15.6">
      <c r="A20" s="870">
        <v>10</v>
      </c>
      <c r="B20" s="873" t="s">
        <v>825</v>
      </c>
      <c r="C20" s="871" t="s">
        <v>826</v>
      </c>
      <c r="D20" s="874">
        <v>1.47</v>
      </c>
      <c r="E20" s="868"/>
      <c r="H20" s="875"/>
      <c r="I20" s="858"/>
      <c r="J20" s="858"/>
      <c r="L20" s="891"/>
      <c r="M20" s="892"/>
      <c r="N20" s="892"/>
      <c r="O20" s="892"/>
      <c r="P20" s="892"/>
      <c r="Q20" s="893"/>
      <c r="R20" s="894"/>
    </row>
    <row r="21" spans="1:20" ht="15.6">
      <c r="A21" s="870"/>
      <c r="B21" s="871"/>
      <c r="C21" s="871"/>
      <c r="D21" s="874"/>
      <c r="E21" s="868"/>
      <c r="H21" s="875"/>
      <c r="I21" s="858"/>
      <c r="J21" s="858"/>
      <c r="L21" s="891"/>
      <c r="M21" s="892"/>
      <c r="N21" s="892"/>
      <c r="O21" s="892"/>
      <c r="P21" s="892"/>
      <c r="Q21" s="893"/>
      <c r="R21" s="894"/>
    </row>
    <row r="22" spans="1:20" ht="15.6">
      <c r="A22" s="895"/>
      <c r="B22" s="873" t="s">
        <v>827</v>
      </c>
      <c r="C22" s="871"/>
      <c r="D22" s="874"/>
      <c r="E22" s="868"/>
      <c r="H22" s="875"/>
      <c r="I22" s="896"/>
      <c r="J22" s="858"/>
      <c r="L22" s="891"/>
      <c r="M22" s="892"/>
      <c r="N22" s="892"/>
      <c r="O22" s="892"/>
      <c r="P22" s="892"/>
      <c r="Q22" s="893"/>
      <c r="R22" s="894"/>
    </row>
    <row r="23" spans="1:20" ht="15.6">
      <c r="A23" s="870">
        <v>11</v>
      </c>
      <c r="B23" s="873" t="s">
        <v>828</v>
      </c>
      <c r="C23" s="871" t="s">
        <v>829</v>
      </c>
      <c r="D23" s="874">
        <v>1.75</v>
      </c>
      <c r="E23" s="868"/>
      <c r="H23" s="875"/>
      <c r="I23" s="858"/>
      <c r="J23" s="858"/>
      <c r="L23" s="891"/>
      <c r="M23" s="897"/>
      <c r="N23" s="897"/>
      <c r="O23" s="897"/>
      <c r="P23" s="897"/>
      <c r="Q23" s="898"/>
      <c r="R23" s="899"/>
    </row>
    <row r="24" spans="1:20" ht="15.6">
      <c r="A24" s="870">
        <v>12</v>
      </c>
      <c r="B24" s="873" t="s">
        <v>830</v>
      </c>
      <c r="C24" s="871" t="s">
        <v>831</v>
      </c>
      <c r="D24" s="874">
        <v>5.25</v>
      </c>
      <c r="E24" s="868"/>
      <c r="H24" s="875"/>
      <c r="J24" s="858"/>
      <c r="L24" s="891"/>
      <c r="M24" s="892"/>
      <c r="N24" s="892"/>
      <c r="O24" s="892"/>
      <c r="P24" s="892"/>
      <c r="Q24" s="893"/>
      <c r="R24" s="894"/>
    </row>
    <row r="25" spans="1:20" ht="15.6">
      <c r="A25" s="870">
        <v>13</v>
      </c>
      <c r="B25" s="900" t="s">
        <v>832</v>
      </c>
      <c r="C25" s="901" t="s">
        <v>833</v>
      </c>
      <c r="D25" s="874">
        <v>11.43</v>
      </c>
      <c r="E25" s="868"/>
      <c r="H25" s="875"/>
      <c r="I25" s="858"/>
      <c r="J25" s="858"/>
      <c r="K25" s="902"/>
      <c r="L25" s="891"/>
      <c r="M25" s="893"/>
      <c r="N25" s="893"/>
      <c r="O25" s="893"/>
      <c r="P25" s="893"/>
      <c r="Q25" s="893"/>
    </row>
    <row r="26" spans="1:20" ht="15.6">
      <c r="A26" s="870">
        <v>14</v>
      </c>
      <c r="B26" s="900" t="s">
        <v>834</v>
      </c>
      <c r="C26" s="901" t="s">
        <v>835</v>
      </c>
      <c r="D26" s="874">
        <v>8.89</v>
      </c>
      <c r="E26" s="868"/>
      <c r="H26" s="875"/>
      <c r="I26" s="858"/>
      <c r="J26" s="858"/>
      <c r="K26" s="902"/>
      <c r="L26" s="891"/>
      <c r="M26" s="903"/>
      <c r="N26" s="903"/>
      <c r="O26" s="903"/>
      <c r="P26" s="903"/>
      <c r="Q26" s="903"/>
      <c r="R26" s="903"/>
      <c r="T26" s="904"/>
    </row>
    <row r="27" spans="1:20" ht="15.6">
      <c r="A27" s="870">
        <v>15</v>
      </c>
      <c r="B27" s="900" t="s">
        <v>836</v>
      </c>
      <c r="C27" s="901" t="s">
        <v>837</v>
      </c>
      <c r="D27" s="874">
        <v>6.15</v>
      </c>
      <c r="E27" s="868"/>
      <c r="H27" s="875"/>
      <c r="I27" s="858"/>
      <c r="J27" s="858"/>
      <c r="K27" s="902"/>
      <c r="L27" s="891"/>
      <c r="M27" s="903"/>
      <c r="N27" s="903"/>
      <c r="O27" s="903"/>
      <c r="P27" s="903"/>
      <c r="Q27" s="903"/>
      <c r="R27" s="903"/>
      <c r="T27" s="904"/>
    </row>
    <row r="28" spans="1:20" ht="15.6">
      <c r="A28" s="870">
        <v>16</v>
      </c>
      <c r="B28" s="900" t="s">
        <v>838</v>
      </c>
      <c r="C28" s="901" t="s">
        <v>839</v>
      </c>
      <c r="D28" s="874">
        <v>8.89</v>
      </c>
      <c r="E28" s="868"/>
      <c r="H28" s="875"/>
      <c r="I28" s="858"/>
      <c r="J28" s="858"/>
      <c r="K28" s="902"/>
      <c r="L28" s="891"/>
      <c r="M28" s="903"/>
      <c r="N28" s="905"/>
      <c r="O28" s="903"/>
      <c r="P28" s="903"/>
      <c r="Q28" s="906"/>
      <c r="R28" s="903"/>
      <c r="T28" s="904"/>
    </row>
    <row r="29" spans="1:20" ht="15.6">
      <c r="A29" s="870">
        <v>17</v>
      </c>
      <c r="B29" s="900" t="s">
        <v>840</v>
      </c>
      <c r="C29" s="901" t="s">
        <v>841</v>
      </c>
      <c r="D29" s="874">
        <v>4</v>
      </c>
      <c r="E29" s="868"/>
      <c r="H29" s="875"/>
      <c r="I29" s="858"/>
      <c r="J29" s="858"/>
      <c r="K29" s="902"/>
      <c r="M29" s="903"/>
      <c r="N29" s="903"/>
      <c r="O29" s="903"/>
      <c r="P29" s="903"/>
      <c r="Q29" s="903"/>
      <c r="R29" s="903"/>
      <c r="T29" s="904"/>
    </row>
    <row r="30" spans="1:20" ht="15.6">
      <c r="A30" s="870">
        <v>18</v>
      </c>
      <c r="B30" s="873" t="s">
        <v>842</v>
      </c>
      <c r="C30" s="871" t="s">
        <v>843</v>
      </c>
      <c r="D30" s="874">
        <v>0</v>
      </c>
      <c r="E30" s="868"/>
      <c r="H30" s="875"/>
      <c r="I30" s="858"/>
      <c r="J30" s="858"/>
      <c r="K30" s="902"/>
      <c r="M30" s="903"/>
      <c r="N30" s="903"/>
      <c r="O30" s="903"/>
      <c r="P30" s="903"/>
      <c r="Q30" s="903"/>
      <c r="R30" s="903"/>
    </row>
    <row r="31" spans="1:20" ht="15.6">
      <c r="A31" s="870">
        <v>19</v>
      </c>
      <c r="B31" s="873" t="s">
        <v>844</v>
      </c>
      <c r="C31" s="871" t="s">
        <v>845</v>
      </c>
      <c r="D31" s="874">
        <v>0</v>
      </c>
      <c r="E31" s="868"/>
      <c r="H31" s="875"/>
      <c r="I31" s="858"/>
      <c r="J31" s="858"/>
      <c r="M31" s="903"/>
      <c r="N31" s="903"/>
      <c r="O31" s="903"/>
      <c r="P31" s="903"/>
      <c r="Q31" s="903"/>
      <c r="R31" s="903"/>
    </row>
    <row r="32" spans="1:20" ht="15.6">
      <c r="A32" s="870">
        <v>20</v>
      </c>
      <c r="B32" s="873" t="s">
        <v>846</v>
      </c>
      <c r="C32" s="871" t="s">
        <v>847</v>
      </c>
      <c r="D32" s="874">
        <v>0</v>
      </c>
      <c r="E32" s="868"/>
      <c r="H32" s="875"/>
      <c r="I32" s="858"/>
      <c r="J32" s="858"/>
      <c r="M32" s="903"/>
      <c r="N32" s="903"/>
      <c r="O32" s="903"/>
      <c r="P32" s="903"/>
      <c r="Q32" s="903"/>
      <c r="R32" s="903"/>
    </row>
    <row r="33" spans="1:20" ht="15.6">
      <c r="A33" s="870">
        <v>21</v>
      </c>
      <c r="B33" s="873" t="s">
        <v>848</v>
      </c>
      <c r="C33" s="871" t="s">
        <v>849</v>
      </c>
      <c r="D33" s="874">
        <v>25</v>
      </c>
      <c r="E33" s="868"/>
      <c r="H33" s="875"/>
      <c r="I33" s="858"/>
      <c r="J33" s="858"/>
      <c r="K33" s="902"/>
      <c r="M33" s="903"/>
      <c r="N33" s="903"/>
      <c r="O33" s="903"/>
      <c r="P33" s="903"/>
      <c r="Q33" s="903"/>
      <c r="R33" s="903"/>
    </row>
    <row r="34" spans="1:20" ht="15.6">
      <c r="A34" s="870">
        <v>22</v>
      </c>
      <c r="B34" s="873" t="s">
        <v>850</v>
      </c>
      <c r="C34" s="871" t="s">
        <v>851</v>
      </c>
      <c r="D34" s="874">
        <v>2.5</v>
      </c>
      <c r="E34" s="868"/>
      <c r="H34" s="875"/>
      <c r="I34" s="858"/>
      <c r="J34" s="858"/>
      <c r="K34" s="902"/>
      <c r="M34" s="903"/>
      <c r="N34" s="903"/>
      <c r="O34" s="903"/>
      <c r="P34" s="903"/>
      <c r="Q34" s="903"/>
      <c r="R34" s="903"/>
    </row>
    <row r="35" spans="1:20" ht="15.6">
      <c r="A35" s="870"/>
      <c r="B35" s="871"/>
      <c r="C35" s="871"/>
      <c r="D35" s="874"/>
      <c r="E35" s="868"/>
      <c r="H35" s="875"/>
      <c r="I35" s="858"/>
      <c r="J35" s="858"/>
      <c r="K35" s="902"/>
      <c r="M35" s="903"/>
      <c r="N35" s="903"/>
      <c r="O35" s="903"/>
      <c r="P35" s="903"/>
      <c r="Q35" s="903"/>
      <c r="R35" s="903"/>
    </row>
    <row r="36" spans="1:20" ht="15.6">
      <c r="A36" s="870"/>
      <c r="B36" s="873" t="s">
        <v>852</v>
      </c>
      <c r="C36" s="871"/>
      <c r="D36" s="874"/>
      <c r="E36" s="868"/>
      <c r="H36" s="875"/>
      <c r="I36" s="858"/>
      <c r="J36" s="858"/>
      <c r="K36" s="902"/>
      <c r="M36" s="903"/>
      <c r="N36" s="903"/>
      <c r="O36" s="903"/>
      <c r="P36" s="903"/>
      <c r="Q36" s="903"/>
      <c r="R36" s="903"/>
    </row>
    <row r="37" spans="1:20" ht="15.6">
      <c r="A37" s="870">
        <v>1</v>
      </c>
      <c r="B37" s="873" t="s">
        <v>853</v>
      </c>
      <c r="C37" s="871" t="s">
        <v>854</v>
      </c>
      <c r="D37" s="874">
        <v>1.85</v>
      </c>
      <c r="E37" s="868"/>
      <c r="H37" s="875"/>
      <c r="I37" s="858"/>
      <c r="J37" s="858"/>
      <c r="K37" s="902"/>
      <c r="M37" s="903"/>
      <c r="N37" s="903"/>
      <c r="O37" s="903"/>
      <c r="P37" s="903"/>
      <c r="Q37" s="903"/>
      <c r="R37" s="903"/>
    </row>
    <row r="38" spans="1:20" ht="15.6">
      <c r="A38" s="870">
        <f>+A37+1</f>
        <v>2</v>
      </c>
      <c r="B38" s="907">
        <v>302</v>
      </c>
      <c r="C38" s="871" t="s">
        <v>855</v>
      </c>
      <c r="D38" s="908">
        <v>1.85</v>
      </c>
      <c r="E38" s="868"/>
      <c r="H38" s="875"/>
      <c r="I38" s="858"/>
      <c r="J38" s="858"/>
      <c r="K38" s="902"/>
      <c r="M38" s="893"/>
      <c r="N38" s="893"/>
      <c r="O38" s="893"/>
      <c r="P38" s="893"/>
      <c r="Q38" s="893"/>
    </row>
    <row r="39" spans="1:20" ht="15.6">
      <c r="A39" s="870">
        <f t="shared" ref="A39:A42" si="0">+A38+1</f>
        <v>3</v>
      </c>
      <c r="B39" s="873" t="s">
        <v>856</v>
      </c>
      <c r="C39" s="871" t="s">
        <v>857</v>
      </c>
      <c r="D39" s="874"/>
      <c r="E39" s="868"/>
      <c r="M39" s="893"/>
      <c r="N39" s="893"/>
      <c r="O39" s="893"/>
      <c r="P39" s="893"/>
      <c r="Q39" s="893"/>
      <c r="R39" s="893"/>
      <c r="T39" s="909"/>
    </row>
    <row r="40" spans="1:20" ht="15.6">
      <c r="A40" s="870">
        <f t="shared" si="0"/>
        <v>4</v>
      </c>
      <c r="B40" s="873"/>
      <c r="C40" s="871" t="s">
        <v>858</v>
      </c>
      <c r="D40" s="874">
        <v>20</v>
      </c>
      <c r="E40" s="868"/>
      <c r="M40" s="893"/>
      <c r="N40" s="893"/>
      <c r="O40" s="893"/>
      <c r="P40" s="893"/>
      <c r="Q40" s="893"/>
      <c r="R40" s="893"/>
      <c r="T40" s="909"/>
    </row>
    <row r="41" spans="1:20" ht="15.6">
      <c r="A41" s="870">
        <f t="shared" si="0"/>
        <v>5</v>
      </c>
      <c r="B41" s="873"/>
      <c r="C41" s="871" t="s">
        <v>859</v>
      </c>
      <c r="D41" s="874">
        <v>14.285714285714299</v>
      </c>
      <c r="E41" s="868"/>
      <c r="H41" s="875"/>
      <c r="I41" s="858"/>
      <c r="J41" s="858"/>
      <c r="M41" s="893"/>
      <c r="N41" s="893"/>
      <c r="O41" s="893"/>
      <c r="P41" s="893"/>
      <c r="Q41" s="893"/>
      <c r="R41" s="893"/>
    </row>
    <row r="42" spans="1:20" ht="15.6">
      <c r="A42" s="870">
        <f t="shared" si="0"/>
        <v>6</v>
      </c>
      <c r="B42" s="873"/>
      <c r="C42" s="871" t="s">
        <v>860</v>
      </c>
      <c r="D42" s="874">
        <v>10</v>
      </c>
      <c r="E42" s="868"/>
      <c r="H42" s="875"/>
      <c r="I42" s="858"/>
      <c r="J42" s="858"/>
      <c r="M42" s="893"/>
      <c r="N42" s="893"/>
      <c r="O42" s="893"/>
      <c r="P42" s="893"/>
      <c r="Q42" s="893"/>
      <c r="R42" s="893"/>
    </row>
    <row r="43" spans="1:20" ht="15.6">
      <c r="A43" s="870">
        <v>7</v>
      </c>
      <c r="B43" s="910"/>
      <c r="C43" s="871" t="s">
        <v>861</v>
      </c>
      <c r="D43" s="874">
        <v>2.92</v>
      </c>
      <c r="E43" s="868"/>
      <c r="H43" s="875"/>
      <c r="I43" s="858"/>
      <c r="J43" s="858"/>
      <c r="M43" s="893"/>
      <c r="N43" s="893"/>
      <c r="O43" s="893"/>
      <c r="P43" s="893"/>
      <c r="Q43" s="893"/>
      <c r="R43" s="893"/>
    </row>
    <row r="44" spans="1:20" ht="15.6">
      <c r="A44" s="911"/>
      <c r="B44" s="871"/>
      <c r="C44" s="907" t="s">
        <v>862</v>
      </c>
      <c r="D44" s="912" t="s">
        <v>863</v>
      </c>
      <c r="E44" s="868"/>
      <c r="H44" s="875"/>
      <c r="I44" s="858"/>
      <c r="J44" s="858"/>
      <c r="M44" s="893"/>
      <c r="N44" s="893"/>
      <c r="O44" s="893"/>
      <c r="P44" s="893"/>
      <c r="Q44" s="893"/>
      <c r="R44" s="893"/>
    </row>
    <row r="45" spans="1:20" ht="15.6">
      <c r="A45" s="913"/>
      <c r="B45" s="914"/>
      <c r="C45" s="915"/>
      <c r="D45" s="915"/>
      <c r="E45" s="868"/>
    </row>
    <row r="46" spans="1:20" ht="15.6">
      <c r="A46" s="911"/>
      <c r="B46" s="870"/>
      <c r="C46" s="915"/>
      <c r="D46" s="915"/>
      <c r="E46" s="868"/>
    </row>
    <row r="47" spans="1:20" ht="15.6">
      <c r="A47" s="914"/>
      <c r="B47" s="916" t="s">
        <v>864</v>
      </c>
      <c r="C47" s="916"/>
      <c r="D47" s="917"/>
      <c r="E47" s="868"/>
      <c r="H47" s="875"/>
      <c r="I47" s="858"/>
      <c r="J47" s="858"/>
    </row>
    <row r="48" spans="1:20" ht="15.6">
      <c r="A48" s="914"/>
      <c r="B48" s="916" t="s">
        <v>865</v>
      </c>
      <c r="C48" s="916"/>
      <c r="D48" s="917"/>
      <c r="E48" s="868"/>
      <c r="H48" s="875"/>
      <c r="I48" s="858"/>
      <c r="J48" s="858"/>
    </row>
    <row r="49" spans="1:11" ht="15.6">
      <c r="A49" s="914"/>
      <c r="B49" s="916" t="s">
        <v>866</v>
      </c>
      <c r="C49" s="916"/>
      <c r="D49" s="917"/>
      <c r="E49" s="868"/>
      <c r="H49" s="875"/>
      <c r="I49" s="858"/>
      <c r="J49" s="858"/>
    </row>
    <row r="50" spans="1:11" ht="15.6">
      <c r="A50" s="914"/>
      <c r="B50" s="916" t="s">
        <v>867</v>
      </c>
      <c r="C50" s="916"/>
      <c r="D50" s="917"/>
      <c r="E50" s="868"/>
      <c r="H50" s="875"/>
      <c r="I50" s="858"/>
      <c r="J50" s="858"/>
      <c r="K50" s="858" t="s">
        <v>24</v>
      </c>
    </row>
    <row r="51" spans="1:11" ht="15.6">
      <c r="A51" s="914"/>
      <c r="B51" s="916" t="s">
        <v>868</v>
      </c>
      <c r="C51" s="916"/>
      <c r="D51" s="917"/>
      <c r="E51" s="868"/>
      <c r="H51" s="875"/>
      <c r="I51" s="858"/>
      <c r="J51" s="858"/>
      <c r="K51" s="902"/>
    </row>
    <row r="52" spans="1:11" ht="15.6">
      <c r="A52" s="914"/>
      <c r="B52" s="916" t="s">
        <v>869</v>
      </c>
      <c r="C52" s="916"/>
      <c r="D52" s="917"/>
      <c r="E52" s="868"/>
      <c r="H52" s="875"/>
      <c r="I52" s="858"/>
      <c r="J52" s="858"/>
      <c r="K52" s="902"/>
    </row>
    <row r="53" spans="1:11" ht="15.6">
      <c r="A53" s="914"/>
      <c r="B53" s="918"/>
      <c r="C53" s="919"/>
      <c r="D53" s="914"/>
      <c r="E53" s="868"/>
      <c r="H53" s="875"/>
      <c r="I53" s="858"/>
      <c r="J53" s="858"/>
      <c r="K53" s="902"/>
    </row>
    <row r="54" spans="1:11" ht="15.6">
      <c r="A54" s="914"/>
      <c r="B54" s="871" t="s">
        <v>870</v>
      </c>
      <c r="C54" s="919"/>
      <c r="D54" s="914"/>
      <c r="E54" s="868"/>
      <c r="H54" s="875"/>
      <c r="I54" s="858"/>
      <c r="J54" s="858"/>
    </row>
    <row r="55" spans="1:11">
      <c r="J55" s="920"/>
    </row>
    <row r="56" spans="1:11">
      <c r="J56" s="920"/>
    </row>
    <row r="57" spans="1:11">
      <c r="J57" s="920"/>
    </row>
    <row r="58" spans="1:11">
      <c r="J58" s="920"/>
    </row>
    <row r="59" spans="1:11">
      <c r="J59" s="920"/>
    </row>
    <row r="60" spans="1:11">
      <c r="J60" s="920"/>
    </row>
    <row r="61" spans="1:11">
      <c r="J61" s="920"/>
    </row>
    <row r="62" spans="1:11">
      <c r="J62" s="920"/>
    </row>
    <row r="63" spans="1:11">
      <c r="J63" s="920"/>
    </row>
    <row r="64" spans="1:11">
      <c r="J64" s="920"/>
    </row>
    <row r="65" spans="10:10">
      <c r="J65" s="920"/>
    </row>
    <row r="66" spans="10:10">
      <c r="J66" s="920"/>
    </row>
    <row r="67" spans="10:10">
      <c r="J67" s="920"/>
    </row>
    <row r="68" spans="10:10">
      <c r="J68" s="920"/>
    </row>
    <row r="69" spans="10:10">
      <c r="J69" s="920"/>
    </row>
    <row r="70" spans="10:10">
      <c r="J70" s="920"/>
    </row>
    <row r="71" spans="10:10">
      <c r="J71" s="920"/>
    </row>
    <row r="72" spans="10:10">
      <c r="J72" s="920"/>
    </row>
    <row r="73" spans="10:10">
      <c r="J73" s="920"/>
    </row>
    <row r="74" spans="10:10">
      <c r="J74" s="920"/>
    </row>
    <row r="75" spans="10:10">
      <c r="J75" s="920"/>
    </row>
    <row r="76" spans="10:10">
      <c r="J76" s="920"/>
    </row>
    <row r="77" spans="10:10">
      <c r="J77" s="920"/>
    </row>
    <row r="78" spans="10:10">
      <c r="J78" s="920"/>
    </row>
    <row r="79" spans="10:10">
      <c r="J79" s="920"/>
    </row>
    <row r="80" spans="10:10">
      <c r="J80" s="920"/>
    </row>
    <row r="81" spans="10:10">
      <c r="J81" s="920"/>
    </row>
    <row r="82" spans="10:10">
      <c r="J82" s="920"/>
    </row>
    <row r="83" spans="10:10">
      <c r="J83" s="920"/>
    </row>
    <row r="84" spans="10:10">
      <c r="J84" s="920"/>
    </row>
    <row r="85" spans="10:10">
      <c r="J85" s="920"/>
    </row>
    <row r="86" spans="10:10">
      <c r="J86" s="920"/>
    </row>
    <row r="87" spans="10:10">
      <c r="J87" s="920"/>
    </row>
    <row r="88" spans="10:10">
      <c r="J88" s="920"/>
    </row>
    <row r="89" spans="10:10">
      <c r="J89" s="920"/>
    </row>
    <row r="90" spans="10:10">
      <c r="J90" s="920"/>
    </row>
    <row r="91" spans="10:10">
      <c r="J91" s="920"/>
    </row>
  </sheetData>
  <mergeCells count="2">
    <mergeCell ref="A5:E5"/>
    <mergeCell ref="A6:E6"/>
  </mergeCells>
  <pageMargins left="0.7" right="0.7" top="0.75" bottom="0.75" header="0.3" footer="0.3"/>
  <pageSetup scale="6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5C64-B5B6-4D0A-BF13-E787DF4EE795}">
  <sheetPr>
    <tabColor rgb="FF00B050"/>
  </sheetPr>
  <dimension ref="A1:AD135"/>
  <sheetViews>
    <sheetView view="pageBreakPreview" zoomScale="80" zoomScaleNormal="100" zoomScaleSheetLayoutView="80" workbookViewId="0">
      <selection activeCell="K55" activeCellId="1" sqref="F46:R46 K55"/>
    </sheetView>
  </sheetViews>
  <sheetFormatPr defaultRowHeight="15"/>
  <cols>
    <col min="1" max="1" width="5.81640625" customWidth="1"/>
    <col min="4" max="4" width="10.81640625" customWidth="1"/>
    <col min="5" max="5" width="10.54296875" customWidth="1"/>
    <col min="10" max="10" width="10.1796875" customWidth="1"/>
    <col min="11" max="11" width="10.453125" customWidth="1"/>
    <col min="12" max="12" width="9.81640625" customWidth="1"/>
    <col min="20" max="20" width="9.81640625" customWidth="1"/>
    <col min="23" max="23" width="10.54296875" customWidth="1"/>
    <col min="25" max="25" width="10.81640625" customWidth="1"/>
  </cols>
  <sheetData>
    <row r="1" spans="1:30" ht="15.6">
      <c r="A1" s="921" t="s">
        <v>0</v>
      </c>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row>
    <row r="2" spans="1:30" ht="15.6">
      <c r="A2" s="1217" t="s">
        <v>871</v>
      </c>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922"/>
      <c r="AD2" s="922"/>
    </row>
    <row r="3" spans="1:30" ht="15.6">
      <c r="A3" s="1218" t="str">
        <f>+'1 - Revenue Credits'!A2:D2</f>
        <v>NextEra Energy Transmission New York, Inc.</v>
      </c>
      <c r="B3" s="1218"/>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922"/>
      <c r="AD3" s="922"/>
    </row>
    <row r="4" spans="1:30" ht="15.6">
      <c r="A4" s="92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2"/>
      <c r="AD4" s="922"/>
    </row>
    <row r="5" spans="1:30" ht="15.6">
      <c r="A5" s="922"/>
      <c r="B5" s="921"/>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2"/>
      <c r="AD5" s="922"/>
    </row>
    <row r="6" spans="1:30" ht="15.6">
      <c r="A6" s="924" t="s">
        <v>872</v>
      </c>
      <c r="B6" s="921"/>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2"/>
      <c r="AD6" s="922"/>
    </row>
    <row r="7" spans="1:30" ht="15.6">
      <c r="A7" s="921"/>
      <c r="B7" s="923" t="s">
        <v>176</v>
      </c>
      <c r="C7" s="923" t="s">
        <v>177</v>
      </c>
      <c r="D7" s="925" t="s">
        <v>178</v>
      </c>
      <c r="E7" s="923" t="s">
        <v>381</v>
      </c>
      <c r="F7" s="925" t="s">
        <v>382</v>
      </c>
      <c r="G7" s="923" t="s">
        <v>383</v>
      </c>
      <c r="H7" s="925" t="s">
        <v>384</v>
      </c>
      <c r="I7" s="923" t="s">
        <v>385</v>
      </c>
      <c r="J7" s="925" t="s">
        <v>577</v>
      </c>
      <c r="K7" s="923" t="s">
        <v>578</v>
      </c>
      <c r="L7" s="925" t="s">
        <v>579</v>
      </c>
      <c r="M7" s="923" t="s">
        <v>580</v>
      </c>
      <c r="N7" s="925" t="s">
        <v>581</v>
      </c>
      <c r="O7" s="923" t="s">
        <v>582</v>
      </c>
      <c r="P7" s="925" t="s">
        <v>583</v>
      </c>
      <c r="Q7" s="923" t="s">
        <v>584</v>
      </c>
      <c r="R7" s="923" t="s">
        <v>585</v>
      </c>
      <c r="S7" s="925" t="s">
        <v>873</v>
      </c>
      <c r="T7" s="925" t="s">
        <v>874</v>
      </c>
      <c r="U7" s="925" t="s">
        <v>875</v>
      </c>
      <c r="V7" s="925" t="s">
        <v>876</v>
      </c>
      <c r="W7" s="925" t="s">
        <v>877</v>
      </c>
      <c r="X7" s="925" t="s">
        <v>878</v>
      </c>
      <c r="Y7" s="925" t="s">
        <v>879</v>
      </c>
      <c r="Z7" s="925" t="s">
        <v>880</v>
      </c>
      <c r="AA7" s="925" t="s">
        <v>881</v>
      </c>
      <c r="AB7" s="925" t="s">
        <v>882</v>
      </c>
      <c r="AC7" s="922"/>
      <c r="AD7" s="922"/>
    </row>
    <row r="8" spans="1:30" ht="15.6">
      <c r="A8" s="921"/>
      <c r="B8" s="922"/>
      <c r="C8" s="922"/>
      <c r="D8" s="922"/>
      <c r="E8" s="922"/>
      <c r="F8" s="922"/>
      <c r="G8" s="922"/>
      <c r="H8" s="922"/>
      <c r="I8" s="922"/>
      <c r="J8" s="926" t="s">
        <v>883</v>
      </c>
      <c r="K8" s="927" t="s">
        <v>884</v>
      </c>
      <c r="L8" s="927" t="s">
        <v>885</v>
      </c>
      <c r="M8" s="927" t="s">
        <v>886</v>
      </c>
      <c r="N8" s="927" t="s">
        <v>887</v>
      </c>
      <c r="O8" s="927" t="s">
        <v>888</v>
      </c>
      <c r="P8" s="927" t="s">
        <v>889</v>
      </c>
      <c r="Q8" s="927" t="s">
        <v>890</v>
      </c>
      <c r="R8" s="927" t="s">
        <v>891</v>
      </c>
      <c r="S8" s="927" t="s">
        <v>892</v>
      </c>
      <c r="T8" s="927" t="s">
        <v>893</v>
      </c>
      <c r="U8" s="927" t="s">
        <v>894</v>
      </c>
      <c r="V8" s="927" t="s">
        <v>883</v>
      </c>
      <c r="W8" s="922"/>
      <c r="X8" s="922"/>
      <c r="Y8" s="922"/>
      <c r="Z8" s="922"/>
      <c r="AA8" s="922"/>
      <c r="AB8" s="922"/>
      <c r="AC8" s="922"/>
      <c r="AD8" s="922"/>
    </row>
    <row r="9" spans="1:30" ht="73.5" customHeight="1">
      <c r="A9" s="928" t="s">
        <v>33</v>
      </c>
      <c r="B9" s="929" t="s">
        <v>652</v>
      </c>
      <c r="C9" s="930" t="s">
        <v>895</v>
      </c>
      <c r="D9" s="930" t="s">
        <v>896</v>
      </c>
      <c r="E9" s="930" t="s">
        <v>897</v>
      </c>
      <c r="F9" s="930" t="s">
        <v>898</v>
      </c>
      <c r="G9" s="931" t="s">
        <v>899</v>
      </c>
      <c r="H9" s="931" t="s">
        <v>900</v>
      </c>
      <c r="I9" s="931" t="s">
        <v>901</v>
      </c>
      <c r="J9" s="932" t="s">
        <v>902</v>
      </c>
      <c r="K9" s="933" t="s">
        <v>903</v>
      </c>
      <c r="L9" s="933" t="s">
        <v>903</v>
      </c>
      <c r="M9" s="933" t="s">
        <v>903</v>
      </c>
      <c r="N9" s="933" t="s">
        <v>903</v>
      </c>
      <c r="O9" s="933" t="s">
        <v>903</v>
      </c>
      <c r="P9" s="933" t="s">
        <v>903</v>
      </c>
      <c r="Q9" s="933" t="s">
        <v>903</v>
      </c>
      <c r="R9" s="933" t="s">
        <v>903</v>
      </c>
      <c r="S9" s="933" t="s">
        <v>903</v>
      </c>
      <c r="T9" s="933" t="s">
        <v>903</v>
      </c>
      <c r="U9" s="933" t="s">
        <v>903</v>
      </c>
      <c r="V9" s="933" t="s">
        <v>903</v>
      </c>
      <c r="W9" s="931" t="s">
        <v>904</v>
      </c>
      <c r="X9" s="931" t="s">
        <v>905</v>
      </c>
      <c r="Y9" s="931" t="s">
        <v>906</v>
      </c>
      <c r="Z9" s="931" t="s">
        <v>907</v>
      </c>
      <c r="AA9" s="931" t="s">
        <v>908</v>
      </c>
      <c r="AB9" s="934" t="s">
        <v>909</v>
      </c>
      <c r="AC9" s="922"/>
      <c r="AD9" s="922"/>
    </row>
    <row r="10" spans="1:30" ht="15.6">
      <c r="A10" s="935" t="s">
        <v>279</v>
      </c>
      <c r="B10" s="936"/>
      <c r="C10" s="937"/>
      <c r="D10" s="938"/>
      <c r="E10" s="939">
        <f>IF(D10=0,0,C10/D10)</f>
        <v>0</v>
      </c>
      <c r="F10" s="938"/>
      <c r="G10" s="939">
        <f>+E10*F10</f>
        <v>0</v>
      </c>
      <c r="H10" s="940"/>
      <c r="I10" s="939">
        <f>+G10*H10</f>
        <v>0</v>
      </c>
      <c r="J10" s="937"/>
      <c r="K10" s="937"/>
      <c r="L10" s="937"/>
      <c r="M10" s="937"/>
      <c r="N10" s="937"/>
      <c r="O10" s="937"/>
      <c r="P10" s="937"/>
      <c r="Q10" s="937"/>
      <c r="R10" s="937"/>
      <c r="S10" s="937"/>
      <c r="T10" s="937"/>
      <c r="U10" s="937"/>
      <c r="V10" s="937"/>
      <c r="W10" s="941">
        <f>SUM(J10:V10)/13</f>
        <v>0</v>
      </c>
      <c r="X10" s="942"/>
      <c r="Y10" s="943">
        <f>+H10</f>
        <v>0</v>
      </c>
      <c r="Z10" s="944">
        <f>+W10*X10*Y10</f>
        <v>0</v>
      </c>
      <c r="AA10" s="938"/>
      <c r="AB10" s="945"/>
      <c r="AC10" s="922"/>
      <c r="AD10" s="922"/>
    </row>
    <row r="11" spans="1:30" ht="15.6">
      <c r="A11" s="935" t="s">
        <v>910</v>
      </c>
      <c r="B11" s="946"/>
      <c r="C11" s="947"/>
      <c r="D11" s="947"/>
      <c r="E11" s="948">
        <f t="shared" ref="E11:E20" si="0">IF(D11=0,0,C11/D11)</f>
        <v>0</v>
      </c>
      <c r="F11" s="947"/>
      <c r="G11" s="948">
        <f t="shared" ref="G11:G20" si="1">+E11*F11</f>
        <v>0</v>
      </c>
      <c r="H11" s="947"/>
      <c r="I11" s="948">
        <f t="shared" ref="I11:I20" si="2">+G11*H11</f>
        <v>0</v>
      </c>
      <c r="J11" s="947"/>
      <c r="K11" s="947"/>
      <c r="L11" s="947"/>
      <c r="M11" s="947"/>
      <c r="N11" s="947"/>
      <c r="O11" s="947"/>
      <c r="P11" s="947"/>
      <c r="Q11" s="947"/>
      <c r="R11" s="947"/>
      <c r="S11" s="947"/>
      <c r="T11" s="947"/>
      <c r="U11" s="947"/>
      <c r="V11" s="947"/>
      <c r="W11" s="949">
        <f t="shared" ref="W11:W20" si="3">SUM(J11:V11)/13</f>
        <v>0</v>
      </c>
      <c r="X11" s="950"/>
      <c r="Y11" s="949">
        <f t="shared" ref="Y11:Y20" si="4">+H11</f>
        <v>0</v>
      </c>
      <c r="Z11" s="951">
        <f t="shared" ref="Z11:Z19" si="5">+W11*X11*Y11</f>
        <v>0</v>
      </c>
      <c r="AA11" s="947"/>
      <c r="AB11" s="952"/>
      <c r="AC11" s="922"/>
      <c r="AD11" s="922"/>
    </row>
    <row r="12" spans="1:30" ht="15.6">
      <c r="A12" s="935" t="s">
        <v>911</v>
      </c>
      <c r="B12" s="946"/>
      <c r="C12" s="947"/>
      <c r="D12" s="947"/>
      <c r="E12" s="948">
        <f t="shared" si="0"/>
        <v>0</v>
      </c>
      <c r="F12" s="947"/>
      <c r="G12" s="948">
        <f t="shared" si="1"/>
        <v>0</v>
      </c>
      <c r="H12" s="947"/>
      <c r="I12" s="948">
        <f t="shared" si="2"/>
        <v>0</v>
      </c>
      <c r="J12" s="947"/>
      <c r="K12" s="947"/>
      <c r="L12" s="947"/>
      <c r="M12" s="947"/>
      <c r="N12" s="947"/>
      <c r="O12" s="947"/>
      <c r="P12" s="947"/>
      <c r="Q12" s="947"/>
      <c r="R12" s="947"/>
      <c r="S12" s="947"/>
      <c r="T12" s="947"/>
      <c r="U12" s="947"/>
      <c r="V12" s="947"/>
      <c r="W12" s="949">
        <f t="shared" si="3"/>
        <v>0</v>
      </c>
      <c r="X12" s="950"/>
      <c r="Y12" s="949">
        <f t="shared" si="4"/>
        <v>0</v>
      </c>
      <c r="Z12" s="951">
        <f t="shared" si="5"/>
        <v>0</v>
      </c>
      <c r="AA12" s="947"/>
      <c r="AB12" s="952"/>
      <c r="AC12" s="922"/>
      <c r="AD12" s="922"/>
    </row>
    <row r="13" spans="1:30" ht="15.6">
      <c r="A13" s="935"/>
      <c r="B13" s="946"/>
      <c r="C13" s="947"/>
      <c r="D13" s="947"/>
      <c r="E13" s="948">
        <f t="shared" si="0"/>
        <v>0</v>
      </c>
      <c r="F13" s="947"/>
      <c r="G13" s="948">
        <f t="shared" si="1"/>
        <v>0</v>
      </c>
      <c r="H13" s="947"/>
      <c r="I13" s="948">
        <f t="shared" si="2"/>
        <v>0</v>
      </c>
      <c r="J13" s="947"/>
      <c r="K13" s="947"/>
      <c r="L13" s="947"/>
      <c r="M13" s="947"/>
      <c r="N13" s="947"/>
      <c r="O13" s="947"/>
      <c r="P13" s="947"/>
      <c r="Q13" s="947"/>
      <c r="R13" s="947"/>
      <c r="S13" s="947"/>
      <c r="T13" s="947"/>
      <c r="U13" s="947"/>
      <c r="V13" s="947"/>
      <c r="W13" s="949">
        <f t="shared" si="3"/>
        <v>0</v>
      </c>
      <c r="X13" s="950"/>
      <c r="Y13" s="949">
        <f t="shared" si="4"/>
        <v>0</v>
      </c>
      <c r="Z13" s="951">
        <f t="shared" si="5"/>
        <v>0</v>
      </c>
      <c r="AA13" s="947"/>
      <c r="AB13" s="952"/>
      <c r="AC13" s="922"/>
      <c r="AD13" s="922"/>
    </row>
    <row r="14" spans="1:30" ht="15.6">
      <c r="A14" s="935" t="s">
        <v>280</v>
      </c>
      <c r="B14" s="946"/>
      <c r="C14" s="947"/>
      <c r="D14" s="947"/>
      <c r="E14" s="948">
        <f t="shared" si="0"/>
        <v>0</v>
      </c>
      <c r="F14" s="947"/>
      <c r="G14" s="948">
        <f t="shared" si="1"/>
        <v>0</v>
      </c>
      <c r="H14" s="947"/>
      <c r="I14" s="948">
        <f t="shared" si="2"/>
        <v>0</v>
      </c>
      <c r="J14" s="947"/>
      <c r="K14" s="947"/>
      <c r="L14" s="947"/>
      <c r="M14" s="947"/>
      <c r="N14" s="947"/>
      <c r="O14" s="947"/>
      <c r="P14" s="947"/>
      <c r="Q14" s="947"/>
      <c r="R14" s="947"/>
      <c r="S14" s="947"/>
      <c r="T14" s="947"/>
      <c r="U14" s="947"/>
      <c r="V14" s="947"/>
      <c r="W14" s="949">
        <f t="shared" si="3"/>
        <v>0</v>
      </c>
      <c r="X14" s="950"/>
      <c r="Y14" s="949">
        <f t="shared" si="4"/>
        <v>0</v>
      </c>
      <c r="Z14" s="951">
        <f t="shared" si="5"/>
        <v>0</v>
      </c>
      <c r="AA14" s="947"/>
      <c r="AB14" s="952"/>
      <c r="AC14" s="922"/>
      <c r="AD14" s="922"/>
    </row>
    <row r="15" spans="1:30" ht="15.6">
      <c r="A15" s="935"/>
      <c r="B15" s="946"/>
      <c r="C15" s="947"/>
      <c r="D15" s="947"/>
      <c r="E15" s="948">
        <f t="shared" si="0"/>
        <v>0</v>
      </c>
      <c r="F15" s="947"/>
      <c r="G15" s="948">
        <f t="shared" si="1"/>
        <v>0</v>
      </c>
      <c r="H15" s="947"/>
      <c r="I15" s="948">
        <f t="shared" si="2"/>
        <v>0</v>
      </c>
      <c r="J15" s="947"/>
      <c r="K15" s="947"/>
      <c r="L15" s="947"/>
      <c r="M15" s="947"/>
      <c r="N15" s="947"/>
      <c r="O15" s="947"/>
      <c r="P15" s="947"/>
      <c r="Q15" s="947"/>
      <c r="R15" s="947"/>
      <c r="S15" s="947"/>
      <c r="T15" s="947"/>
      <c r="U15" s="947"/>
      <c r="V15" s="947"/>
      <c r="W15" s="949">
        <f t="shared" si="3"/>
        <v>0</v>
      </c>
      <c r="X15" s="950"/>
      <c r="Y15" s="949">
        <f t="shared" si="4"/>
        <v>0</v>
      </c>
      <c r="Z15" s="951">
        <f t="shared" si="5"/>
        <v>0</v>
      </c>
      <c r="AA15" s="947"/>
      <c r="AB15" s="952"/>
      <c r="AC15" s="922"/>
      <c r="AD15" s="922"/>
    </row>
    <row r="16" spans="1:30" ht="15.6">
      <c r="A16" s="935" t="s">
        <v>280</v>
      </c>
      <c r="B16" s="946"/>
      <c r="C16" s="947"/>
      <c r="D16" s="947"/>
      <c r="E16" s="948">
        <f t="shared" si="0"/>
        <v>0</v>
      </c>
      <c r="F16" s="947"/>
      <c r="G16" s="948">
        <f t="shared" si="1"/>
        <v>0</v>
      </c>
      <c r="H16" s="947"/>
      <c r="I16" s="948">
        <f t="shared" si="2"/>
        <v>0</v>
      </c>
      <c r="J16" s="947"/>
      <c r="K16" s="947"/>
      <c r="L16" s="947"/>
      <c r="M16" s="947"/>
      <c r="N16" s="947"/>
      <c r="O16" s="947"/>
      <c r="P16" s="947"/>
      <c r="Q16" s="947"/>
      <c r="R16" s="947"/>
      <c r="S16" s="947"/>
      <c r="T16" s="947"/>
      <c r="U16" s="947"/>
      <c r="V16" s="947"/>
      <c r="W16" s="949">
        <f t="shared" si="3"/>
        <v>0</v>
      </c>
      <c r="X16" s="950"/>
      <c r="Y16" s="949">
        <f t="shared" si="4"/>
        <v>0</v>
      </c>
      <c r="Z16" s="951">
        <f t="shared" si="5"/>
        <v>0</v>
      </c>
      <c r="AA16" s="947"/>
      <c r="AB16" s="952"/>
      <c r="AC16" s="922"/>
      <c r="AD16" s="922"/>
    </row>
    <row r="17" spans="1:30" ht="15.6">
      <c r="A17" s="935"/>
      <c r="B17" s="946"/>
      <c r="C17" s="947"/>
      <c r="D17" s="947"/>
      <c r="E17" s="948">
        <f t="shared" si="0"/>
        <v>0</v>
      </c>
      <c r="F17" s="947"/>
      <c r="G17" s="948">
        <f t="shared" si="1"/>
        <v>0</v>
      </c>
      <c r="H17" s="947"/>
      <c r="I17" s="948">
        <f t="shared" si="2"/>
        <v>0</v>
      </c>
      <c r="J17" s="947"/>
      <c r="K17" s="947"/>
      <c r="L17" s="947"/>
      <c r="M17" s="947"/>
      <c r="N17" s="947"/>
      <c r="O17" s="947"/>
      <c r="P17" s="947"/>
      <c r="Q17" s="947"/>
      <c r="R17" s="947"/>
      <c r="S17" s="947"/>
      <c r="T17" s="947"/>
      <c r="U17" s="947"/>
      <c r="V17" s="947"/>
      <c r="W17" s="949">
        <f t="shared" si="3"/>
        <v>0</v>
      </c>
      <c r="X17" s="950"/>
      <c r="Y17" s="949">
        <f t="shared" si="4"/>
        <v>0</v>
      </c>
      <c r="Z17" s="951">
        <f t="shared" si="5"/>
        <v>0</v>
      </c>
      <c r="AA17" s="947"/>
      <c r="AB17" s="952"/>
      <c r="AC17" s="922"/>
      <c r="AD17" s="922"/>
    </row>
    <row r="18" spans="1:30" ht="15.6">
      <c r="A18" s="935" t="s">
        <v>280</v>
      </c>
      <c r="B18" s="946"/>
      <c r="C18" s="947"/>
      <c r="D18" s="947"/>
      <c r="E18" s="948">
        <f t="shared" si="0"/>
        <v>0</v>
      </c>
      <c r="F18" s="947"/>
      <c r="G18" s="948">
        <f t="shared" si="1"/>
        <v>0</v>
      </c>
      <c r="H18" s="947"/>
      <c r="I18" s="948">
        <f t="shared" si="2"/>
        <v>0</v>
      </c>
      <c r="J18" s="947"/>
      <c r="K18" s="947"/>
      <c r="L18" s="947"/>
      <c r="M18" s="947"/>
      <c r="N18" s="947"/>
      <c r="O18" s="947"/>
      <c r="P18" s="947"/>
      <c r="Q18" s="947"/>
      <c r="R18" s="947"/>
      <c r="S18" s="947"/>
      <c r="T18" s="947"/>
      <c r="U18" s="947"/>
      <c r="V18" s="947"/>
      <c r="W18" s="949">
        <f t="shared" si="3"/>
        <v>0</v>
      </c>
      <c r="X18" s="950"/>
      <c r="Y18" s="949">
        <f t="shared" si="4"/>
        <v>0</v>
      </c>
      <c r="Z18" s="951">
        <f t="shared" si="5"/>
        <v>0</v>
      </c>
      <c r="AA18" s="947"/>
      <c r="AB18" s="952"/>
      <c r="AC18" s="922"/>
      <c r="AD18" s="922"/>
    </row>
    <row r="19" spans="1:30" ht="15.6">
      <c r="A19" s="935"/>
      <c r="B19" s="946"/>
      <c r="C19" s="947"/>
      <c r="D19" s="947"/>
      <c r="E19" s="948">
        <f t="shared" si="0"/>
        <v>0</v>
      </c>
      <c r="F19" s="947"/>
      <c r="G19" s="948">
        <f t="shared" si="1"/>
        <v>0</v>
      </c>
      <c r="H19" s="947"/>
      <c r="I19" s="948">
        <f t="shared" si="2"/>
        <v>0</v>
      </c>
      <c r="J19" s="947"/>
      <c r="K19" s="947"/>
      <c r="L19" s="947"/>
      <c r="M19" s="947"/>
      <c r="N19" s="947"/>
      <c r="O19" s="947"/>
      <c r="P19" s="947"/>
      <c r="Q19" s="947"/>
      <c r="R19" s="947"/>
      <c r="S19" s="947"/>
      <c r="T19" s="947"/>
      <c r="U19" s="947"/>
      <c r="V19" s="947"/>
      <c r="W19" s="949">
        <f t="shared" si="3"/>
        <v>0</v>
      </c>
      <c r="X19" s="950"/>
      <c r="Y19" s="949">
        <f t="shared" si="4"/>
        <v>0</v>
      </c>
      <c r="Z19" s="951">
        <f t="shared" si="5"/>
        <v>0</v>
      </c>
      <c r="AA19" s="947"/>
      <c r="AB19" s="952"/>
      <c r="AC19" s="922"/>
      <c r="AD19" s="922"/>
    </row>
    <row r="20" spans="1:30" ht="15.6">
      <c r="A20" s="935" t="s">
        <v>281</v>
      </c>
      <c r="B20" s="953"/>
      <c r="C20" s="954"/>
      <c r="D20" s="954"/>
      <c r="E20" s="955">
        <f t="shared" si="0"/>
        <v>0</v>
      </c>
      <c r="F20" s="954"/>
      <c r="G20" s="955">
        <f t="shared" si="1"/>
        <v>0</v>
      </c>
      <c r="H20" s="954"/>
      <c r="I20" s="955">
        <f t="shared" si="2"/>
        <v>0</v>
      </c>
      <c r="J20" s="954"/>
      <c r="K20" s="954"/>
      <c r="L20" s="954"/>
      <c r="M20" s="954"/>
      <c r="N20" s="954"/>
      <c r="O20" s="954"/>
      <c r="P20" s="954"/>
      <c r="Q20" s="954"/>
      <c r="R20" s="954"/>
      <c r="S20" s="954"/>
      <c r="T20" s="954"/>
      <c r="U20" s="954"/>
      <c r="V20" s="954"/>
      <c r="W20" s="956">
        <f t="shared" si="3"/>
        <v>0</v>
      </c>
      <c r="X20" s="957"/>
      <c r="Y20" s="956">
        <f t="shared" si="4"/>
        <v>0</v>
      </c>
      <c r="Z20" s="958">
        <f t="shared" ref="Z20" si="6">+W20+X20+Y20</f>
        <v>0</v>
      </c>
      <c r="AA20" s="957"/>
      <c r="AB20" s="959"/>
      <c r="AC20" s="922"/>
      <c r="AD20" s="922"/>
    </row>
    <row r="21" spans="1:30" ht="15.6">
      <c r="A21" s="960">
        <v>2</v>
      </c>
      <c r="B21" s="921" t="s">
        <v>912</v>
      </c>
      <c r="C21" s="921"/>
      <c r="D21" s="921"/>
      <c r="E21" s="921"/>
      <c r="F21" s="921"/>
      <c r="G21" s="921"/>
      <c r="H21" s="921"/>
      <c r="I21" s="961">
        <f>SUM(I10:I20)</f>
        <v>0</v>
      </c>
      <c r="J21" s="921"/>
      <c r="K21" s="921"/>
      <c r="L21" s="921"/>
      <c r="M21" s="921"/>
      <c r="N21" s="921"/>
      <c r="O21" s="921"/>
      <c r="P21" s="921"/>
      <c r="Q21" s="921"/>
      <c r="R21" s="921"/>
      <c r="S21" s="921"/>
      <c r="T21" s="921"/>
      <c r="U21" s="922"/>
      <c r="V21" s="921"/>
      <c r="W21" s="921"/>
      <c r="X21" s="921"/>
      <c r="Y21" s="923"/>
      <c r="Z21" s="962">
        <f>SUM(Z10:Z20)</f>
        <v>0</v>
      </c>
      <c r="AA21" s="923"/>
      <c r="AB21" s="923"/>
      <c r="AC21" s="922"/>
      <c r="AD21" s="922"/>
    </row>
    <row r="22" spans="1:30" ht="15.6">
      <c r="A22" s="921"/>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2"/>
      <c r="AD22" s="922"/>
    </row>
    <row r="23" spans="1:30" ht="15.6">
      <c r="A23" s="921" t="s">
        <v>913</v>
      </c>
      <c r="B23" s="921"/>
      <c r="C23" s="921"/>
      <c r="D23" s="921"/>
      <c r="E23" s="921"/>
      <c r="F23" s="921"/>
      <c r="L23" s="922"/>
      <c r="M23" s="922"/>
      <c r="N23" s="922"/>
      <c r="O23" s="922"/>
      <c r="P23" s="922"/>
      <c r="Q23" s="922"/>
      <c r="R23" s="922"/>
      <c r="S23" s="922"/>
      <c r="T23" s="922"/>
      <c r="U23" s="922"/>
      <c r="V23" s="922"/>
      <c r="W23" s="921"/>
      <c r="X23" s="921"/>
      <c r="Y23" s="921"/>
      <c r="Z23" s="921"/>
      <c r="AA23" s="921"/>
      <c r="AB23" s="921"/>
      <c r="AC23" s="922"/>
      <c r="AD23" s="922"/>
    </row>
    <row r="24" spans="1:30" ht="15" customHeight="1">
      <c r="A24" s="279" t="s">
        <v>914</v>
      </c>
      <c r="B24" s="279"/>
      <c r="C24" s="279"/>
      <c r="D24" s="279"/>
      <c r="E24" s="963"/>
      <c r="F24" s="921"/>
      <c r="G24" s="921"/>
      <c r="H24" s="921"/>
      <c r="I24" s="921"/>
      <c r="J24" s="922"/>
      <c r="K24" s="922"/>
      <c r="L24" s="922"/>
      <c r="M24" s="922"/>
      <c r="N24" s="922"/>
      <c r="O24" s="922"/>
      <c r="P24" s="922"/>
      <c r="Q24" s="922"/>
      <c r="R24" s="922"/>
      <c r="S24" s="922"/>
      <c r="T24" s="922"/>
      <c r="U24" s="922"/>
      <c r="V24" s="922"/>
      <c r="W24" s="921"/>
      <c r="X24" s="921"/>
      <c r="Y24" s="921"/>
      <c r="Z24" s="921"/>
      <c r="AA24" s="921"/>
      <c r="AB24" s="921"/>
      <c r="AC24" s="922"/>
      <c r="AD24" s="922"/>
    </row>
    <row r="25" spans="1:30" ht="15.6">
      <c r="A25" s="922"/>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row>
    <row r="26" spans="1:30" ht="15.6">
      <c r="A26" s="924" t="s">
        <v>915</v>
      </c>
      <c r="B26" s="921"/>
      <c r="C26" s="921"/>
      <c r="D26" s="921"/>
      <c r="E26" s="921"/>
      <c r="F26" s="921"/>
      <c r="G26" s="921"/>
      <c r="H26" s="921"/>
      <c r="I26" s="921"/>
      <c r="J26" s="921"/>
      <c r="K26" s="921"/>
      <c r="L26" s="921"/>
      <c r="M26" s="921"/>
      <c r="N26" s="921"/>
      <c r="O26" s="921"/>
      <c r="P26" s="921"/>
      <c r="Q26" s="921"/>
      <c r="R26" s="921"/>
      <c r="S26" s="921"/>
      <c r="T26" s="921"/>
      <c r="U26" s="921"/>
      <c r="V26" s="921"/>
      <c r="W26" s="921"/>
      <c r="X26" s="921"/>
      <c r="Y26" s="921"/>
      <c r="Z26" s="921"/>
      <c r="AA26" s="921"/>
      <c r="AB26" s="921"/>
      <c r="AC26" s="922"/>
      <c r="AD26" s="922"/>
    </row>
    <row r="27" spans="1:30" ht="15.6">
      <c r="A27" s="921"/>
      <c r="B27" s="923" t="s">
        <v>176</v>
      </c>
      <c r="C27" s="923" t="s">
        <v>177</v>
      </c>
      <c r="D27" s="925" t="s">
        <v>178</v>
      </c>
      <c r="E27" s="923" t="s">
        <v>381</v>
      </c>
      <c r="F27" s="925" t="s">
        <v>382</v>
      </c>
      <c r="G27" s="923" t="s">
        <v>383</v>
      </c>
      <c r="H27" s="925" t="s">
        <v>384</v>
      </c>
      <c r="I27" s="923" t="s">
        <v>385</v>
      </c>
      <c r="J27" s="925" t="s">
        <v>577</v>
      </c>
      <c r="K27" s="923" t="s">
        <v>578</v>
      </c>
      <c r="L27" s="925" t="s">
        <v>579</v>
      </c>
      <c r="M27" s="923" t="s">
        <v>580</v>
      </c>
      <c r="N27" s="925" t="s">
        <v>581</v>
      </c>
      <c r="O27" s="923" t="s">
        <v>582</v>
      </c>
      <c r="P27" s="925" t="s">
        <v>583</v>
      </c>
      <c r="Q27" s="923" t="s">
        <v>584</v>
      </c>
      <c r="R27" s="923" t="s">
        <v>585</v>
      </c>
      <c r="S27" s="925" t="s">
        <v>873</v>
      </c>
      <c r="T27" s="925" t="s">
        <v>874</v>
      </c>
      <c r="U27" s="925" t="s">
        <v>875</v>
      </c>
      <c r="V27" s="925" t="s">
        <v>876</v>
      </c>
      <c r="W27" s="925" t="s">
        <v>877</v>
      </c>
      <c r="X27" s="925" t="s">
        <v>878</v>
      </c>
      <c r="Y27" s="925" t="s">
        <v>879</v>
      </c>
      <c r="Z27" s="925" t="s">
        <v>880</v>
      </c>
      <c r="AA27" s="925" t="s">
        <v>881</v>
      </c>
      <c r="AB27" s="925" t="s">
        <v>882</v>
      </c>
      <c r="AC27" s="922"/>
      <c r="AD27" s="922"/>
    </row>
    <row r="28" spans="1:30" ht="15.6">
      <c r="A28" s="921"/>
      <c r="B28" s="922"/>
      <c r="C28" s="922"/>
      <c r="D28" s="922"/>
      <c r="E28" s="922"/>
      <c r="F28" s="922"/>
      <c r="G28" s="922"/>
      <c r="H28" s="922"/>
      <c r="I28" s="922"/>
      <c r="J28" s="926" t="s">
        <v>883</v>
      </c>
      <c r="K28" s="927" t="s">
        <v>884</v>
      </c>
      <c r="L28" s="927" t="s">
        <v>885</v>
      </c>
      <c r="M28" s="927" t="s">
        <v>886</v>
      </c>
      <c r="N28" s="927" t="s">
        <v>887</v>
      </c>
      <c r="O28" s="927" t="s">
        <v>888</v>
      </c>
      <c r="P28" s="927" t="s">
        <v>889</v>
      </c>
      <c r="Q28" s="927" t="s">
        <v>890</v>
      </c>
      <c r="R28" s="927" t="s">
        <v>891</v>
      </c>
      <c r="S28" s="927" t="s">
        <v>892</v>
      </c>
      <c r="T28" s="927" t="s">
        <v>893</v>
      </c>
      <c r="U28" s="927" t="s">
        <v>894</v>
      </c>
      <c r="V28" s="927" t="s">
        <v>883</v>
      </c>
      <c r="W28" s="922"/>
      <c r="X28" s="922"/>
      <c r="Y28" s="922"/>
      <c r="Z28" s="922"/>
      <c r="AA28" s="922"/>
      <c r="AB28" s="922"/>
      <c r="AC28" s="922"/>
      <c r="AD28" s="922"/>
    </row>
    <row r="29" spans="1:30" ht="73.5" customHeight="1">
      <c r="A29" s="928" t="s">
        <v>33</v>
      </c>
      <c r="B29" s="929" t="s">
        <v>652</v>
      </c>
      <c r="C29" s="930" t="s">
        <v>895</v>
      </c>
      <c r="D29" s="930" t="s">
        <v>896</v>
      </c>
      <c r="E29" s="930" t="s">
        <v>897</v>
      </c>
      <c r="F29" s="930" t="s">
        <v>898</v>
      </c>
      <c r="G29" s="931" t="s">
        <v>899</v>
      </c>
      <c r="H29" s="931" t="s">
        <v>900</v>
      </c>
      <c r="I29" s="931" t="s">
        <v>916</v>
      </c>
      <c r="J29" s="932" t="s">
        <v>917</v>
      </c>
      <c r="K29" s="933" t="s">
        <v>902</v>
      </c>
      <c r="L29" s="933" t="s">
        <v>902</v>
      </c>
      <c r="M29" s="933" t="s">
        <v>902</v>
      </c>
      <c r="N29" s="933" t="s">
        <v>902</v>
      </c>
      <c r="O29" s="933" t="s">
        <v>902</v>
      </c>
      <c r="P29" s="933" t="s">
        <v>902</v>
      </c>
      <c r="Q29" s="933" t="s">
        <v>902</v>
      </c>
      <c r="R29" s="933" t="s">
        <v>902</v>
      </c>
      <c r="S29" s="933" t="s">
        <v>902</v>
      </c>
      <c r="T29" s="933" t="s">
        <v>902</v>
      </c>
      <c r="U29" s="933" t="s">
        <v>902</v>
      </c>
      <c r="V29" s="933" t="s">
        <v>902</v>
      </c>
      <c r="W29" s="931" t="s">
        <v>904</v>
      </c>
      <c r="X29" s="931" t="s">
        <v>905</v>
      </c>
      <c r="Y29" s="931" t="s">
        <v>906</v>
      </c>
      <c r="Z29" s="931" t="s">
        <v>907</v>
      </c>
      <c r="AA29" s="931" t="s">
        <v>908</v>
      </c>
      <c r="AB29" s="934" t="s">
        <v>909</v>
      </c>
      <c r="AC29" s="922"/>
      <c r="AD29" s="922"/>
    </row>
    <row r="30" spans="1:30" ht="15.6">
      <c r="A30" s="935" t="s">
        <v>918</v>
      </c>
      <c r="B30" s="936"/>
      <c r="C30" s="938"/>
      <c r="D30" s="938"/>
      <c r="E30" s="939">
        <f t="shared" ref="E30:E40" si="7">IF(D30=0,0,C30/D30)</f>
        <v>0</v>
      </c>
      <c r="F30" s="938"/>
      <c r="G30" s="939">
        <f>+E30*F30</f>
        <v>0</v>
      </c>
      <c r="H30" s="938"/>
      <c r="I30" s="939">
        <f>+G30*H30</f>
        <v>0</v>
      </c>
      <c r="J30" s="938"/>
      <c r="K30" s="938"/>
      <c r="L30" s="938"/>
      <c r="M30" s="938"/>
      <c r="N30" s="938"/>
      <c r="O30" s="938"/>
      <c r="P30" s="938"/>
      <c r="Q30" s="938"/>
      <c r="R30" s="938"/>
      <c r="S30" s="938"/>
      <c r="T30" s="938"/>
      <c r="U30" s="938"/>
      <c r="V30" s="938"/>
      <c r="W30" s="941">
        <f>SUM(J30:V30)/13</f>
        <v>0</v>
      </c>
      <c r="X30" s="964"/>
      <c r="Y30" s="941">
        <f>+H30</f>
        <v>0</v>
      </c>
      <c r="Z30" s="944">
        <f>+W30+X30+Y30</f>
        <v>0</v>
      </c>
      <c r="AA30" s="938"/>
      <c r="AB30" s="945"/>
      <c r="AC30" s="922"/>
      <c r="AD30" s="922"/>
    </row>
    <row r="31" spans="1:30" ht="15.6">
      <c r="A31" s="935" t="s">
        <v>919</v>
      </c>
      <c r="B31" s="946"/>
      <c r="C31" s="947"/>
      <c r="D31" s="947"/>
      <c r="E31" s="948">
        <f t="shared" si="7"/>
        <v>0</v>
      </c>
      <c r="F31" s="947"/>
      <c r="G31" s="948">
        <f t="shared" ref="G31:G40" si="8">+E31*F31</f>
        <v>0</v>
      </c>
      <c r="H31" s="947"/>
      <c r="I31" s="948">
        <f t="shared" ref="I31:I40" si="9">+G31*H31</f>
        <v>0</v>
      </c>
      <c r="J31" s="947"/>
      <c r="K31" s="947"/>
      <c r="L31" s="947"/>
      <c r="M31" s="947"/>
      <c r="N31" s="947"/>
      <c r="O31" s="947"/>
      <c r="P31" s="947"/>
      <c r="Q31" s="947"/>
      <c r="R31" s="947"/>
      <c r="S31" s="947"/>
      <c r="T31" s="947"/>
      <c r="U31" s="947"/>
      <c r="V31" s="947"/>
      <c r="W31" s="949">
        <f t="shared" ref="W31:W40" si="10">SUM(J31:V31)/13</f>
        <v>0</v>
      </c>
      <c r="X31" s="950"/>
      <c r="Y31" s="949">
        <f t="shared" ref="Y31:Y40" si="11">+H31</f>
        <v>0</v>
      </c>
      <c r="Z31" s="951">
        <f t="shared" ref="Z31:Z40" si="12">+W31+X31+Y31</f>
        <v>0</v>
      </c>
      <c r="AA31" s="947"/>
      <c r="AB31" s="952"/>
      <c r="AC31" s="922"/>
      <c r="AD31" s="922"/>
    </row>
    <row r="32" spans="1:30" ht="15.6">
      <c r="A32" s="935" t="s">
        <v>920</v>
      </c>
      <c r="B32" s="946"/>
      <c r="C32" s="947"/>
      <c r="D32" s="947"/>
      <c r="E32" s="948">
        <f t="shared" si="7"/>
        <v>0</v>
      </c>
      <c r="F32" s="947"/>
      <c r="G32" s="948">
        <f t="shared" si="8"/>
        <v>0</v>
      </c>
      <c r="H32" s="947"/>
      <c r="I32" s="948">
        <f t="shared" si="9"/>
        <v>0</v>
      </c>
      <c r="J32" s="947"/>
      <c r="K32" s="947"/>
      <c r="L32" s="947"/>
      <c r="M32" s="947"/>
      <c r="N32" s="947"/>
      <c r="O32" s="947"/>
      <c r="P32" s="947"/>
      <c r="Q32" s="947"/>
      <c r="R32" s="947"/>
      <c r="S32" s="947"/>
      <c r="T32" s="947"/>
      <c r="U32" s="947"/>
      <c r="V32" s="947"/>
      <c r="W32" s="949">
        <f t="shared" si="10"/>
        <v>0</v>
      </c>
      <c r="X32" s="950"/>
      <c r="Y32" s="949">
        <f t="shared" si="11"/>
        <v>0</v>
      </c>
      <c r="Z32" s="951">
        <f t="shared" si="12"/>
        <v>0</v>
      </c>
      <c r="AA32" s="947"/>
      <c r="AB32" s="952"/>
      <c r="AC32" s="922"/>
      <c r="AD32" s="922"/>
    </row>
    <row r="33" spans="1:30" ht="15.6">
      <c r="A33" s="935"/>
      <c r="B33" s="946"/>
      <c r="C33" s="947"/>
      <c r="D33" s="947"/>
      <c r="E33" s="948">
        <f t="shared" si="7"/>
        <v>0</v>
      </c>
      <c r="F33" s="947"/>
      <c r="G33" s="948">
        <f t="shared" si="8"/>
        <v>0</v>
      </c>
      <c r="H33" s="947"/>
      <c r="I33" s="948">
        <f t="shared" si="9"/>
        <v>0</v>
      </c>
      <c r="J33" s="947"/>
      <c r="K33" s="947"/>
      <c r="L33" s="947"/>
      <c r="M33" s="947"/>
      <c r="N33" s="947"/>
      <c r="O33" s="947"/>
      <c r="P33" s="947"/>
      <c r="Q33" s="947"/>
      <c r="R33" s="947"/>
      <c r="S33" s="947"/>
      <c r="T33" s="947"/>
      <c r="U33" s="947"/>
      <c r="V33" s="947"/>
      <c r="W33" s="949">
        <f t="shared" si="10"/>
        <v>0</v>
      </c>
      <c r="X33" s="950"/>
      <c r="Y33" s="949">
        <f t="shared" si="11"/>
        <v>0</v>
      </c>
      <c r="Z33" s="951">
        <f t="shared" si="12"/>
        <v>0</v>
      </c>
      <c r="AA33" s="947"/>
      <c r="AB33" s="952"/>
      <c r="AC33" s="922"/>
      <c r="AD33" s="922"/>
    </row>
    <row r="34" spans="1:30" ht="15.6">
      <c r="A34" s="935" t="s">
        <v>280</v>
      </c>
      <c r="B34" s="946"/>
      <c r="C34" s="947"/>
      <c r="D34" s="947"/>
      <c r="E34" s="948">
        <f t="shared" si="7"/>
        <v>0</v>
      </c>
      <c r="F34" s="947"/>
      <c r="G34" s="948">
        <f t="shared" si="8"/>
        <v>0</v>
      </c>
      <c r="H34" s="947"/>
      <c r="I34" s="948">
        <f t="shared" si="9"/>
        <v>0</v>
      </c>
      <c r="J34" s="947"/>
      <c r="K34" s="947"/>
      <c r="L34" s="947"/>
      <c r="M34" s="947"/>
      <c r="N34" s="947"/>
      <c r="O34" s="947"/>
      <c r="P34" s="947"/>
      <c r="Q34" s="947"/>
      <c r="R34" s="947"/>
      <c r="S34" s="947"/>
      <c r="T34" s="947"/>
      <c r="U34" s="947"/>
      <c r="V34" s="947"/>
      <c r="W34" s="949">
        <f t="shared" si="10"/>
        <v>0</v>
      </c>
      <c r="X34" s="950"/>
      <c r="Y34" s="949">
        <f t="shared" si="11"/>
        <v>0</v>
      </c>
      <c r="Z34" s="951">
        <f t="shared" si="12"/>
        <v>0</v>
      </c>
      <c r="AA34" s="947"/>
      <c r="AB34" s="952"/>
      <c r="AC34" s="922"/>
      <c r="AD34" s="922"/>
    </row>
    <row r="35" spans="1:30" ht="15.6">
      <c r="A35" s="935"/>
      <c r="B35" s="946"/>
      <c r="C35" s="947"/>
      <c r="D35" s="947"/>
      <c r="E35" s="948">
        <f t="shared" si="7"/>
        <v>0</v>
      </c>
      <c r="F35" s="947"/>
      <c r="G35" s="948">
        <f t="shared" si="8"/>
        <v>0</v>
      </c>
      <c r="H35" s="947"/>
      <c r="I35" s="948">
        <f t="shared" si="9"/>
        <v>0</v>
      </c>
      <c r="J35" s="947"/>
      <c r="K35" s="947"/>
      <c r="L35" s="947"/>
      <c r="M35" s="947"/>
      <c r="N35" s="947"/>
      <c r="O35" s="947"/>
      <c r="P35" s="947"/>
      <c r="Q35" s="947"/>
      <c r="R35" s="947"/>
      <c r="S35" s="947"/>
      <c r="T35" s="947"/>
      <c r="U35" s="947"/>
      <c r="V35" s="947"/>
      <c r="W35" s="949">
        <f t="shared" si="10"/>
        <v>0</v>
      </c>
      <c r="X35" s="950"/>
      <c r="Y35" s="949">
        <f t="shared" si="11"/>
        <v>0</v>
      </c>
      <c r="Z35" s="951">
        <f t="shared" si="12"/>
        <v>0</v>
      </c>
      <c r="AA35" s="947"/>
      <c r="AB35" s="952"/>
      <c r="AC35" s="922"/>
      <c r="AD35" s="922"/>
    </row>
    <row r="36" spans="1:30" ht="15.6">
      <c r="A36" s="935"/>
      <c r="B36" s="946"/>
      <c r="C36" s="947"/>
      <c r="D36" s="947"/>
      <c r="E36" s="948">
        <f t="shared" si="7"/>
        <v>0</v>
      </c>
      <c r="F36" s="947"/>
      <c r="G36" s="948">
        <f t="shared" si="8"/>
        <v>0</v>
      </c>
      <c r="H36" s="947"/>
      <c r="I36" s="948">
        <f t="shared" si="9"/>
        <v>0</v>
      </c>
      <c r="J36" s="947"/>
      <c r="K36" s="947"/>
      <c r="L36" s="947"/>
      <c r="M36" s="947"/>
      <c r="N36" s="947"/>
      <c r="O36" s="947"/>
      <c r="P36" s="947"/>
      <c r="Q36" s="947"/>
      <c r="R36" s="947"/>
      <c r="S36" s="947"/>
      <c r="T36" s="947"/>
      <c r="U36" s="947"/>
      <c r="V36" s="947"/>
      <c r="W36" s="949">
        <f t="shared" si="10"/>
        <v>0</v>
      </c>
      <c r="X36" s="950"/>
      <c r="Y36" s="949">
        <f t="shared" si="11"/>
        <v>0</v>
      </c>
      <c r="Z36" s="951">
        <f t="shared" si="12"/>
        <v>0</v>
      </c>
      <c r="AA36" s="947"/>
      <c r="AB36" s="952"/>
      <c r="AC36" s="922"/>
      <c r="AD36" s="922"/>
    </row>
    <row r="37" spans="1:30" ht="15.6">
      <c r="A37" s="935"/>
      <c r="B37" s="946"/>
      <c r="C37" s="947"/>
      <c r="D37" s="947"/>
      <c r="E37" s="948">
        <f t="shared" si="7"/>
        <v>0</v>
      </c>
      <c r="F37" s="947"/>
      <c r="G37" s="948">
        <f t="shared" si="8"/>
        <v>0</v>
      </c>
      <c r="H37" s="947"/>
      <c r="I37" s="948">
        <f t="shared" si="9"/>
        <v>0</v>
      </c>
      <c r="J37" s="947"/>
      <c r="K37" s="947"/>
      <c r="L37" s="947"/>
      <c r="M37" s="947"/>
      <c r="N37" s="947"/>
      <c r="O37" s="947"/>
      <c r="P37" s="947"/>
      <c r="Q37" s="947"/>
      <c r="R37" s="947"/>
      <c r="S37" s="947"/>
      <c r="T37" s="947"/>
      <c r="U37" s="947"/>
      <c r="V37" s="947"/>
      <c r="W37" s="949">
        <f t="shared" si="10"/>
        <v>0</v>
      </c>
      <c r="X37" s="950"/>
      <c r="Y37" s="949">
        <f t="shared" si="11"/>
        <v>0</v>
      </c>
      <c r="Z37" s="951">
        <f t="shared" si="12"/>
        <v>0</v>
      </c>
      <c r="AA37" s="947"/>
      <c r="AB37" s="952"/>
      <c r="AC37" s="922"/>
      <c r="AD37" s="922"/>
    </row>
    <row r="38" spans="1:30" ht="15.6">
      <c r="A38" s="935" t="s">
        <v>280</v>
      </c>
      <c r="B38" s="946"/>
      <c r="C38" s="947"/>
      <c r="D38" s="947"/>
      <c r="E38" s="948">
        <f t="shared" si="7"/>
        <v>0</v>
      </c>
      <c r="F38" s="947"/>
      <c r="G38" s="948">
        <f t="shared" si="8"/>
        <v>0</v>
      </c>
      <c r="H38" s="947"/>
      <c r="I38" s="948">
        <f t="shared" si="9"/>
        <v>0</v>
      </c>
      <c r="J38" s="947"/>
      <c r="K38" s="947"/>
      <c r="L38" s="947"/>
      <c r="M38" s="947"/>
      <c r="N38" s="947"/>
      <c r="O38" s="947"/>
      <c r="P38" s="947"/>
      <c r="Q38" s="947"/>
      <c r="R38" s="947"/>
      <c r="S38" s="947"/>
      <c r="T38" s="947"/>
      <c r="U38" s="947"/>
      <c r="V38" s="947"/>
      <c r="W38" s="949">
        <f t="shared" si="10"/>
        <v>0</v>
      </c>
      <c r="X38" s="950"/>
      <c r="Y38" s="949">
        <f t="shared" si="11"/>
        <v>0</v>
      </c>
      <c r="Z38" s="951">
        <f t="shared" si="12"/>
        <v>0</v>
      </c>
      <c r="AA38" s="947"/>
      <c r="AB38" s="952"/>
      <c r="AC38" s="922"/>
      <c r="AD38" s="922"/>
    </row>
    <row r="39" spans="1:30" ht="15.6">
      <c r="A39" s="935"/>
      <c r="B39" s="946"/>
      <c r="C39" s="947"/>
      <c r="D39" s="947"/>
      <c r="E39" s="948">
        <f t="shared" si="7"/>
        <v>0</v>
      </c>
      <c r="F39" s="947"/>
      <c r="G39" s="948">
        <f t="shared" si="8"/>
        <v>0</v>
      </c>
      <c r="H39" s="947"/>
      <c r="I39" s="948">
        <f t="shared" si="9"/>
        <v>0</v>
      </c>
      <c r="J39" s="947"/>
      <c r="K39" s="947"/>
      <c r="L39" s="947"/>
      <c r="M39" s="947"/>
      <c r="N39" s="947"/>
      <c r="O39" s="947"/>
      <c r="P39" s="947"/>
      <c r="Q39" s="947"/>
      <c r="R39" s="947"/>
      <c r="S39" s="947"/>
      <c r="T39" s="947"/>
      <c r="U39" s="947"/>
      <c r="V39" s="947"/>
      <c r="W39" s="949">
        <f t="shared" si="10"/>
        <v>0</v>
      </c>
      <c r="X39" s="950"/>
      <c r="Y39" s="949">
        <f t="shared" si="11"/>
        <v>0</v>
      </c>
      <c r="Z39" s="951">
        <f t="shared" si="12"/>
        <v>0</v>
      </c>
      <c r="AA39" s="947"/>
      <c r="AB39" s="952"/>
      <c r="AC39" s="922"/>
      <c r="AD39" s="922"/>
    </row>
    <row r="40" spans="1:30" ht="15.6">
      <c r="A40" s="935" t="s">
        <v>921</v>
      </c>
      <c r="B40" s="953"/>
      <c r="C40" s="954"/>
      <c r="D40" s="954"/>
      <c r="E40" s="955">
        <f t="shared" si="7"/>
        <v>0</v>
      </c>
      <c r="F40" s="954"/>
      <c r="G40" s="955">
        <f t="shared" si="8"/>
        <v>0</v>
      </c>
      <c r="H40" s="954"/>
      <c r="I40" s="955">
        <f t="shared" si="9"/>
        <v>0</v>
      </c>
      <c r="J40" s="954"/>
      <c r="K40" s="954"/>
      <c r="L40" s="954"/>
      <c r="M40" s="954"/>
      <c r="N40" s="954"/>
      <c r="O40" s="954"/>
      <c r="P40" s="954"/>
      <c r="Q40" s="954"/>
      <c r="R40" s="954"/>
      <c r="S40" s="954"/>
      <c r="T40" s="954"/>
      <c r="U40" s="954"/>
      <c r="V40" s="954"/>
      <c r="W40" s="956">
        <f t="shared" si="10"/>
        <v>0</v>
      </c>
      <c r="X40" s="957"/>
      <c r="Y40" s="956">
        <f t="shared" si="11"/>
        <v>0</v>
      </c>
      <c r="Z40" s="958">
        <f t="shared" si="12"/>
        <v>0</v>
      </c>
      <c r="AA40" s="957"/>
      <c r="AB40" s="959"/>
      <c r="AC40" s="922"/>
      <c r="AD40" s="922"/>
    </row>
    <row r="41" spans="1:30" ht="15.6">
      <c r="A41" s="960">
        <v>4</v>
      </c>
      <c r="B41" s="921" t="s">
        <v>922</v>
      </c>
      <c r="C41" s="921"/>
      <c r="D41" s="921"/>
      <c r="E41" s="921"/>
      <c r="F41" s="921"/>
      <c r="G41" s="921"/>
      <c r="H41" s="921"/>
      <c r="I41" s="965">
        <f>SUM(I30:I40)</f>
        <v>0</v>
      </c>
      <c r="J41" s="921"/>
      <c r="K41" s="921"/>
      <c r="L41" s="921"/>
      <c r="M41" s="921"/>
      <c r="N41" s="921"/>
      <c r="O41" s="921"/>
      <c r="P41" s="921"/>
      <c r="Q41" s="921"/>
      <c r="R41" s="921"/>
      <c r="S41" s="921"/>
      <c r="T41" s="921"/>
      <c r="U41" s="922"/>
      <c r="V41" s="921"/>
      <c r="W41" s="921"/>
      <c r="X41" s="921"/>
      <c r="Y41" s="923"/>
      <c r="Z41" s="966">
        <f>SUM(Z30:Z40)</f>
        <v>0</v>
      </c>
      <c r="AA41" s="923"/>
      <c r="AB41" s="923"/>
      <c r="AC41" s="922"/>
      <c r="AD41" s="922"/>
    </row>
    <row r="42" spans="1:30" ht="15.6">
      <c r="A42" s="921"/>
      <c r="B42" s="921"/>
      <c r="C42" s="921"/>
      <c r="D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2"/>
      <c r="AD42" s="922"/>
    </row>
    <row r="43" spans="1:30" ht="15.6">
      <c r="A43" s="921" t="s">
        <v>913</v>
      </c>
      <c r="B43" s="921"/>
      <c r="C43" s="921"/>
      <c r="D43" s="921"/>
      <c r="E43" s="921"/>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2"/>
      <c r="AD43" s="922"/>
    </row>
    <row r="44" spans="1:30" ht="15.6">
      <c r="A44" s="922"/>
      <c r="B44" s="921"/>
      <c r="C44" s="921"/>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2"/>
      <c r="AD44" s="922"/>
    </row>
    <row r="45" spans="1:30" ht="15.6">
      <c r="F45" s="1217"/>
      <c r="G45" s="1217"/>
      <c r="H45" s="1217"/>
      <c r="I45" s="1217"/>
      <c r="J45" s="1217"/>
      <c r="K45" s="1217"/>
      <c r="L45" s="1217"/>
      <c r="M45" s="1217"/>
      <c r="N45" s="1217"/>
      <c r="O45" s="1217"/>
      <c r="P45" s="1217"/>
      <c r="Q45" s="1217"/>
      <c r="R45" s="1217"/>
      <c r="S45" s="922"/>
      <c r="T45" s="922"/>
      <c r="U45" s="922"/>
      <c r="V45" s="922"/>
      <c r="W45" s="922"/>
      <c r="X45" s="922"/>
      <c r="Y45" s="922"/>
      <c r="Z45" s="922"/>
      <c r="AA45" s="922"/>
      <c r="AB45" s="922"/>
      <c r="AC45" s="922"/>
      <c r="AD45" s="922"/>
    </row>
    <row r="46" spans="1:30" ht="15.6">
      <c r="A46" s="967" t="s">
        <v>923</v>
      </c>
      <c r="B46" s="922"/>
      <c r="C46" s="922"/>
      <c r="D46" s="922"/>
      <c r="E46" s="922"/>
      <c r="F46" s="1219"/>
      <c r="G46" s="1219"/>
      <c r="H46" s="1219"/>
      <c r="I46" s="1219"/>
      <c r="J46" s="1219"/>
      <c r="K46" s="1219"/>
      <c r="L46" s="1219"/>
      <c r="M46" s="1219"/>
      <c r="N46" s="1219"/>
      <c r="O46" s="1219"/>
      <c r="P46" s="1219"/>
      <c r="Q46" s="1219"/>
      <c r="R46" s="1219"/>
      <c r="S46" s="922"/>
      <c r="T46" s="922"/>
      <c r="U46" s="922"/>
      <c r="V46" s="922"/>
      <c r="W46" s="922"/>
      <c r="X46" s="922"/>
      <c r="Y46" s="922"/>
      <c r="Z46" s="922"/>
      <c r="AA46" s="922"/>
      <c r="AB46" s="922"/>
      <c r="AC46" s="922"/>
      <c r="AD46" s="922"/>
    </row>
    <row r="47" spans="1:30" ht="15.6">
      <c r="A47" s="968"/>
      <c r="B47" s="969"/>
      <c r="C47" s="969"/>
      <c r="D47" s="969"/>
      <c r="E47" s="970"/>
      <c r="F47" s="969"/>
      <c r="G47" s="970"/>
      <c r="H47" s="970"/>
      <c r="I47" s="970"/>
      <c r="J47" s="970"/>
      <c r="K47" s="970"/>
      <c r="L47" s="970"/>
      <c r="M47" s="970"/>
      <c r="N47" s="970"/>
      <c r="O47" s="970"/>
      <c r="P47" s="970"/>
      <c r="Q47" s="970"/>
      <c r="R47" s="970"/>
      <c r="S47" s="922"/>
      <c r="T47" s="922"/>
      <c r="U47" s="922"/>
      <c r="V47" s="922"/>
      <c r="W47" s="922"/>
      <c r="X47" s="922"/>
      <c r="Y47" s="922"/>
      <c r="Z47" s="922"/>
      <c r="AA47" s="922"/>
      <c r="AB47" s="922"/>
      <c r="AC47" s="922"/>
      <c r="AD47" s="922"/>
    </row>
    <row r="48" spans="1:30" ht="15.6">
      <c r="A48" s="971"/>
      <c r="B48" s="972" t="s">
        <v>176</v>
      </c>
      <c r="C48" s="973" t="s">
        <v>177</v>
      </c>
      <c r="D48" s="974" t="s">
        <v>924</v>
      </c>
      <c r="E48" s="974" t="s">
        <v>381</v>
      </c>
      <c r="F48" s="974" t="s">
        <v>925</v>
      </c>
      <c r="G48" s="974" t="s">
        <v>383</v>
      </c>
      <c r="H48" s="974" t="s">
        <v>384</v>
      </c>
      <c r="I48" s="974" t="s">
        <v>385</v>
      </c>
      <c r="J48" s="974" t="s">
        <v>577</v>
      </c>
      <c r="K48" s="974" t="s">
        <v>578</v>
      </c>
      <c r="L48" s="974" t="s">
        <v>579</v>
      </c>
      <c r="M48" s="974" t="s">
        <v>580</v>
      </c>
      <c r="N48" s="974" t="s">
        <v>581</v>
      </c>
      <c r="O48" s="974" t="s">
        <v>582</v>
      </c>
      <c r="P48" s="974" t="s">
        <v>583</v>
      </c>
      <c r="Q48" s="973" t="s">
        <v>584</v>
      </c>
      <c r="R48" s="971" t="s">
        <v>585</v>
      </c>
      <c r="S48" s="922"/>
      <c r="T48" s="922"/>
      <c r="U48" s="922"/>
      <c r="V48" s="922"/>
      <c r="W48" s="922"/>
      <c r="X48" s="922"/>
      <c r="Y48" s="922"/>
      <c r="Z48" s="922"/>
      <c r="AA48" s="922"/>
      <c r="AB48" s="922"/>
      <c r="AC48" s="922"/>
      <c r="AD48" s="922"/>
    </row>
    <row r="49" spans="1:30" ht="15.6">
      <c r="A49" s="1220" t="s">
        <v>33</v>
      </c>
      <c r="B49" s="1222" t="s">
        <v>926</v>
      </c>
      <c r="C49" s="1223" t="s">
        <v>927</v>
      </c>
      <c r="D49" s="1223" t="s">
        <v>928</v>
      </c>
      <c r="E49" s="975" t="s">
        <v>883</v>
      </c>
      <c r="F49" s="976" t="s">
        <v>884</v>
      </c>
      <c r="G49" s="976" t="s">
        <v>885</v>
      </c>
      <c r="H49" s="976" t="s">
        <v>886</v>
      </c>
      <c r="I49" s="976" t="s">
        <v>887</v>
      </c>
      <c r="J49" s="976" t="s">
        <v>888</v>
      </c>
      <c r="K49" s="976" t="s">
        <v>889</v>
      </c>
      <c r="L49" s="976" t="s">
        <v>890</v>
      </c>
      <c r="M49" s="976" t="s">
        <v>891</v>
      </c>
      <c r="N49" s="976" t="s">
        <v>892</v>
      </c>
      <c r="O49" s="976" t="s">
        <v>893</v>
      </c>
      <c r="P49" s="976" t="s">
        <v>894</v>
      </c>
      <c r="Q49" s="976" t="s">
        <v>883</v>
      </c>
      <c r="R49" s="1225" t="s">
        <v>929</v>
      </c>
      <c r="T49" s="922"/>
      <c r="U49" s="922"/>
      <c r="V49" s="922"/>
      <c r="W49" s="922"/>
      <c r="X49" s="922"/>
      <c r="Y49" s="922"/>
      <c r="Z49" s="922"/>
      <c r="AA49" s="922"/>
      <c r="AB49" s="922"/>
      <c r="AC49" s="922"/>
      <c r="AD49" s="922"/>
    </row>
    <row r="50" spans="1:30" ht="24" customHeight="1">
      <c r="A50" s="1221"/>
      <c r="B50" s="1221"/>
      <c r="C50" s="1224"/>
      <c r="D50" s="1224"/>
      <c r="E50" s="977" t="s">
        <v>917</v>
      </c>
      <c r="F50" s="978" t="s">
        <v>902</v>
      </c>
      <c r="G50" s="978" t="s">
        <v>902</v>
      </c>
      <c r="H50" s="978" t="s">
        <v>902</v>
      </c>
      <c r="I50" s="978" t="s">
        <v>902</v>
      </c>
      <c r="J50" s="978" t="s">
        <v>902</v>
      </c>
      <c r="K50" s="978" t="s">
        <v>902</v>
      </c>
      <c r="L50" s="978" t="s">
        <v>902</v>
      </c>
      <c r="M50" s="978" t="s">
        <v>902</v>
      </c>
      <c r="N50" s="978" t="s">
        <v>902</v>
      </c>
      <c r="O50" s="978" t="s">
        <v>902</v>
      </c>
      <c r="P50" s="978" t="s">
        <v>902</v>
      </c>
      <c r="Q50" s="978" t="s">
        <v>902</v>
      </c>
      <c r="R50" s="1226"/>
      <c r="T50" s="922"/>
      <c r="U50" s="922"/>
      <c r="V50" s="922"/>
      <c r="W50" s="922"/>
      <c r="X50" s="922"/>
      <c r="Y50" s="922"/>
      <c r="Z50" s="922"/>
      <c r="AA50" s="922"/>
      <c r="AB50" s="922"/>
      <c r="AC50" s="922"/>
      <c r="AD50" s="922"/>
    </row>
    <row r="51" spans="1:30" ht="15.6">
      <c r="A51" s="979" t="s">
        <v>930</v>
      </c>
      <c r="B51" s="980"/>
      <c r="C51" s="981"/>
      <c r="D51" s="981"/>
      <c r="E51" s="981"/>
      <c r="F51" s="981"/>
      <c r="G51" s="981"/>
      <c r="H51" s="981"/>
      <c r="I51" s="981"/>
      <c r="J51" s="981"/>
      <c r="K51" s="981"/>
      <c r="L51" s="981"/>
      <c r="M51" s="981"/>
      <c r="N51" s="981"/>
      <c r="O51" s="981"/>
      <c r="P51" s="981"/>
      <c r="Q51" s="981"/>
      <c r="R51" s="982">
        <f t="shared" ref="R51:R60" si="13">IFERROR(SUM(E51:Q51)/13,0)</f>
        <v>0</v>
      </c>
      <c r="T51" s="922"/>
      <c r="U51" s="922"/>
      <c r="V51" s="922"/>
      <c r="W51" s="922"/>
      <c r="X51" s="922"/>
      <c r="Y51" s="922"/>
      <c r="Z51" s="922"/>
      <c r="AA51" s="922"/>
      <c r="AB51" s="922"/>
      <c r="AC51" s="922"/>
      <c r="AD51" s="922"/>
    </row>
    <row r="52" spans="1:30" ht="15.6">
      <c r="A52" s="983" t="s">
        <v>931</v>
      </c>
      <c r="B52" s="984"/>
      <c r="C52" s="981"/>
      <c r="D52" s="981"/>
      <c r="E52" s="981"/>
      <c r="F52" s="981"/>
      <c r="G52" s="981"/>
      <c r="H52" s="981"/>
      <c r="I52" s="981"/>
      <c r="J52" s="981"/>
      <c r="K52" s="981"/>
      <c r="L52" s="981"/>
      <c r="M52" s="981"/>
      <c r="N52" s="981"/>
      <c r="O52" s="981"/>
      <c r="P52" s="981"/>
      <c r="Q52" s="981"/>
      <c r="R52" s="982">
        <f t="shared" si="13"/>
        <v>0</v>
      </c>
      <c r="T52" s="922"/>
      <c r="U52" s="922"/>
      <c r="V52" s="922"/>
      <c r="W52" s="922"/>
      <c r="X52" s="922"/>
      <c r="Y52" s="922"/>
      <c r="Z52" s="922"/>
      <c r="AA52" s="922"/>
      <c r="AB52" s="922"/>
      <c r="AC52" s="922"/>
      <c r="AD52" s="922"/>
    </row>
    <row r="53" spans="1:30" ht="15.6">
      <c r="A53" s="983" t="s">
        <v>932</v>
      </c>
      <c r="B53" s="984"/>
      <c r="C53" s="981"/>
      <c r="D53" s="981"/>
      <c r="E53" s="981"/>
      <c r="F53" s="981"/>
      <c r="G53" s="981"/>
      <c r="H53" s="981"/>
      <c r="I53" s="981"/>
      <c r="J53" s="981"/>
      <c r="K53" s="981"/>
      <c r="L53" s="981"/>
      <c r="M53" s="981"/>
      <c r="N53" s="981"/>
      <c r="O53" s="981"/>
      <c r="P53" s="981"/>
      <c r="Q53" s="981"/>
      <c r="R53" s="982">
        <f t="shared" si="13"/>
        <v>0</v>
      </c>
      <c r="T53" s="922"/>
      <c r="U53" s="922"/>
      <c r="V53" s="922"/>
      <c r="W53" s="922"/>
      <c r="X53" s="922"/>
      <c r="Y53" s="922"/>
      <c r="Z53" s="922"/>
      <c r="AA53" s="922"/>
      <c r="AB53" s="922"/>
      <c r="AC53" s="922"/>
      <c r="AD53" s="922"/>
    </row>
    <row r="54" spans="1:30" ht="15.6">
      <c r="A54" s="983" t="s">
        <v>280</v>
      </c>
      <c r="B54" s="984"/>
      <c r="C54" s="981"/>
      <c r="D54" s="981"/>
      <c r="E54" s="981"/>
      <c r="F54" s="981"/>
      <c r="G54" s="981"/>
      <c r="H54" s="981"/>
      <c r="I54" s="981"/>
      <c r="J54" s="981"/>
      <c r="K54" s="981"/>
      <c r="L54" s="981"/>
      <c r="M54" s="981"/>
      <c r="N54" s="981"/>
      <c r="O54" s="981"/>
      <c r="P54" s="981"/>
      <c r="Q54" s="981"/>
      <c r="R54" s="982">
        <f t="shared" si="13"/>
        <v>0</v>
      </c>
      <c r="T54" s="922"/>
      <c r="U54" s="922"/>
      <c r="V54" s="922"/>
      <c r="W54" s="922"/>
      <c r="X54" s="922"/>
      <c r="Y54" s="922"/>
      <c r="Z54" s="922"/>
      <c r="AA54" s="922"/>
      <c r="AB54" s="922"/>
      <c r="AC54" s="922"/>
      <c r="AD54" s="922"/>
    </row>
    <row r="55" spans="1:30" ht="15.6">
      <c r="A55" s="983" t="s">
        <v>280</v>
      </c>
      <c r="B55" s="984"/>
      <c r="C55" s="981"/>
      <c r="D55" s="981"/>
      <c r="E55" s="981"/>
      <c r="F55" s="981"/>
      <c r="G55" s="981"/>
      <c r="H55" s="981"/>
      <c r="I55" s="981"/>
      <c r="J55" s="981"/>
      <c r="K55" s="981"/>
      <c r="L55" s="981"/>
      <c r="M55" s="981"/>
      <c r="N55" s="981"/>
      <c r="O55" s="981"/>
      <c r="P55" s="981"/>
      <c r="Q55" s="981"/>
      <c r="R55" s="982">
        <f t="shared" si="13"/>
        <v>0</v>
      </c>
      <c r="T55" s="922"/>
      <c r="U55" s="922"/>
      <c r="V55" s="922"/>
      <c r="W55" s="922"/>
      <c r="X55" s="922"/>
      <c r="Y55" s="922"/>
      <c r="Z55" s="922"/>
      <c r="AA55" s="922"/>
      <c r="AB55" s="922"/>
      <c r="AC55" s="922"/>
      <c r="AD55" s="922"/>
    </row>
    <row r="56" spans="1:30" ht="15.6">
      <c r="A56" s="983" t="s">
        <v>280</v>
      </c>
      <c r="B56" s="984"/>
      <c r="C56" s="981"/>
      <c r="D56" s="981"/>
      <c r="E56" s="981"/>
      <c r="F56" s="981"/>
      <c r="G56" s="981"/>
      <c r="H56" s="981"/>
      <c r="I56" s="981"/>
      <c r="J56" s="981"/>
      <c r="K56" s="981"/>
      <c r="L56" s="981"/>
      <c r="M56" s="981"/>
      <c r="N56" s="981"/>
      <c r="O56" s="981"/>
      <c r="P56" s="981"/>
      <c r="Q56" s="981"/>
      <c r="R56" s="982">
        <f t="shared" si="13"/>
        <v>0</v>
      </c>
      <c r="T56" s="922"/>
      <c r="U56" s="922"/>
      <c r="V56" s="922"/>
      <c r="W56" s="922"/>
      <c r="X56" s="922"/>
      <c r="Y56" s="922"/>
      <c r="Z56" s="922"/>
      <c r="AA56" s="922"/>
      <c r="AB56" s="922"/>
      <c r="AC56" s="922"/>
      <c r="AD56" s="922"/>
    </row>
    <row r="57" spans="1:30" ht="15.6">
      <c r="A57" s="983" t="s">
        <v>280</v>
      </c>
      <c r="B57" s="984"/>
      <c r="C57" s="981"/>
      <c r="D57" s="981"/>
      <c r="E57" s="981"/>
      <c r="F57" s="981"/>
      <c r="G57" s="981"/>
      <c r="H57" s="981"/>
      <c r="I57" s="981"/>
      <c r="J57" s="981"/>
      <c r="K57" s="981"/>
      <c r="L57" s="981"/>
      <c r="M57" s="981"/>
      <c r="N57" s="981"/>
      <c r="O57" s="981"/>
      <c r="P57" s="981"/>
      <c r="Q57" s="981"/>
      <c r="R57" s="982">
        <f t="shared" si="13"/>
        <v>0</v>
      </c>
      <c r="T57" s="922"/>
      <c r="U57" s="922"/>
      <c r="V57" s="922"/>
      <c r="W57" s="922"/>
      <c r="X57" s="922"/>
      <c r="Y57" s="922"/>
      <c r="Z57" s="922"/>
      <c r="AA57" s="922"/>
      <c r="AB57" s="922"/>
      <c r="AC57" s="922"/>
      <c r="AD57" s="922"/>
    </row>
    <row r="58" spans="1:30" ht="15.6">
      <c r="A58" s="983" t="s">
        <v>280</v>
      </c>
      <c r="B58" s="984"/>
      <c r="C58" s="981"/>
      <c r="D58" s="981"/>
      <c r="E58" s="981"/>
      <c r="F58" s="981"/>
      <c r="G58" s="981"/>
      <c r="H58" s="981"/>
      <c r="I58" s="981"/>
      <c r="J58" s="981"/>
      <c r="K58" s="981"/>
      <c r="L58" s="981"/>
      <c r="M58" s="981"/>
      <c r="N58" s="981"/>
      <c r="O58" s="981"/>
      <c r="P58" s="981"/>
      <c r="Q58" s="981"/>
      <c r="R58" s="982">
        <f>IFERROR(SUM(E58:Q58)/13,0)</f>
        <v>0</v>
      </c>
      <c r="T58" s="922"/>
      <c r="U58" s="922"/>
      <c r="V58" s="922"/>
      <c r="W58" s="922"/>
      <c r="X58" s="922"/>
      <c r="Y58" s="922"/>
      <c r="Z58" s="922"/>
      <c r="AA58" s="922"/>
      <c r="AB58" s="922"/>
      <c r="AC58" s="922"/>
      <c r="AD58" s="922"/>
    </row>
    <row r="59" spans="1:30" ht="15.6">
      <c r="A59" s="983" t="s">
        <v>280</v>
      </c>
      <c r="B59" s="984"/>
      <c r="C59" s="981"/>
      <c r="D59" s="981"/>
      <c r="E59" s="981"/>
      <c r="F59" s="981"/>
      <c r="G59" s="981"/>
      <c r="H59" s="981"/>
      <c r="I59" s="981"/>
      <c r="J59" s="981"/>
      <c r="K59" s="981"/>
      <c r="L59" s="981"/>
      <c r="M59" s="981"/>
      <c r="N59" s="981"/>
      <c r="O59" s="981"/>
      <c r="P59" s="981"/>
      <c r="Q59" s="981"/>
      <c r="R59" s="982">
        <f t="shared" si="13"/>
        <v>0</v>
      </c>
      <c r="T59" s="922"/>
      <c r="U59" s="922"/>
      <c r="V59" s="922"/>
      <c r="W59" s="922"/>
      <c r="X59" s="922"/>
      <c r="Y59" s="922"/>
      <c r="Z59" s="922"/>
      <c r="AA59" s="922"/>
      <c r="AB59" s="922"/>
      <c r="AC59" s="922"/>
      <c r="AD59" s="922"/>
    </row>
    <row r="60" spans="1:30" ht="15.6">
      <c r="A60" s="985" t="s">
        <v>933</v>
      </c>
      <c r="B60" s="986"/>
      <c r="C60" s="987"/>
      <c r="D60" s="987"/>
      <c r="E60" s="987"/>
      <c r="F60" s="987"/>
      <c r="G60" s="987"/>
      <c r="H60" s="987"/>
      <c r="I60" s="987"/>
      <c r="J60" s="987"/>
      <c r="K60" s="987"/>
      <c r="L60" s="987"/>
      <c r="M60" s="987"/>
      <c r="N60" s="987"/>
      <c r="O60" s="987"/>
      <c r="P60" s="987"/>
      <c r="Q60" s="987"/>
      <c r="R60" s="988">
        <f t="shared" si="13"/>
        <v>0</v>
      </c>
      <c r="T60" s="922"/>
      <c r="U60" s="922"/>
      <c r="V60" s="922"/>
      <c r="W60" s="922"/>
      <c r="X60" s="922"/>
      <c r="Y60" s="922"/>
      <c r="Z60" s="922"/>
      <c r="AA60" s="922"/>
      <c r="AB60" s="922"/>
      <c r="AC60" s="922"/>
      <c r="AD60" s="922"/>
    </row>
    <row r="61" spans="1:30" ht="15.6">
      <c r="A61" s="989">
        <v>6</v>
      </c>
      <c r="B61" s="990"/>
      <c r="C61" s="991"/>
      <c r="D61" s="991" t="s">
        <v>934</v>
      </c>
      <c r="F61" s="992"/>
      <c r="G61" s="992"/>
      <c r="H61" s="992"/>
      <c r="I61" s="992"/>
      <c r="J61" s="992"/>
      <c r="K61" s="992"/>
      <c r="L61" s="992"/>
      <c r="M61" s="992"/>
      <c r="N61" s="968"/>
      <c r="O61" s="968"/>
      <c r="P61" s="968"/>
      <c r="Q61" s="968"/>
      <c r="R61" s="993">
        <f>SUM(R51:R60)</f>
        <v>0</v>
      </c>
      <c r="T61" s="922"/>
      <c r="U61" s="922"/>
      <c r="V61" s="922"/>
      <c r="W61" s="922"/>
      <c r="X61" s="922"/>
      <c r="Y61" s="922"/>
      <c r="Z61" s="922"/>
      <c r="AA61" s="922"/>
      <c r="AB61" s="922"/>
      <c r="AC61" s="922"/>
      <c r="AD61" s="922"/>
    </row>
    <row r="62" spans="1:30" ht="15.6">
      <c r="A62" s="922"/>
      <c r="B62" s="922"/>
      <c r="C62" s="922"/>
      <c r="D62" s="922"/>
      <c r="F62" s="922"/>
      <c r="G62" s="922"/>
      <c r="H62" s="922"/>
      <c r="I62" s="922"/>
      <c r="J62" s="922"/>
      <c r="K62" s="922"/>
      <c r="L62" s="922"/>
      <c r="M62" s="922"/>
      <c r="N62" s="922"/>
      <c r="O62" s="922"/>
      <c r="P62" s="922"/>
      <c r="Q62" s="922"/>
      <c r="R62" s="922"/>
      <c r="S62" s="922"/>
      <c r="T62" s="922"/>
      <c r="U62" s="922"/>
      <c r="V62" s="922"/>
      <c r="W62" s="922"/>
      <c r="X62" s="922"/>
      <c r="Y62" s="922"/>
      <c r="Z62" s="922"/>
      <c r="AA62" s="922"/>
      <c r="AB62" s="922"/>
      <c r="AC62" s="922"/>
      <c r="AD62" s="922"/>
    </row>
    <row r="63" spans="1:30" ht="15.6">
      <c r="A63" s="921"/>
      <c r="B63" s="921"/>
      <c r="C63" s="921"/>
      <c r="D63" s="921"/>
      <c r="E63" s="921"/>
      <c r="F63" s="921"/>
      <c r="G63" s="921"/>
      <c r="H63" s="921"/>
      <c r="I63" s="921"/>
      <c r="J63" s="921"/>
      <c r="K63" s="921"/>
      <c r="L63" s="921"/>
      <c r="M63" s="921"/>
      <c r="N63" s="921"/>
      <c r="O63" s="921"/>
      <c r="P63" s="921"/>
      <c r="Q63" s="921"/>
      <c r="R63" s="921"/>
      <c r="S63" s="921"/>
      <c r="T63" s="921"/>
      <c r="U63" s="921"/>
      <c r="V63" s="921"/>
      <c r="W63" s="922"/>
      <c r="X63" s="922"/>
      <c r="Y63" s="922"/>
      <c r="Z63" s="922"/>
      <c r="AA63" s="922"/>
      <c r="AB63" s="922"/>
      <c r="AC63" s="922"/>
      <c r="AD63" s="922"/>
    </row>
    <row r="64" spans="1:30" ht="15.6">
      <c r="A64" s="921"/>
      <c r="B64" s="921"/>
      <c r="C64" s="921"/>
      <c r="D64" s="921"/>
      <c r="E64" s="921"/>
      <c r="F64" s="921"/>
      <c r="G64" s="921"/>
      <c r="H64" s="921"/>
      <c r="I64" s="921"/>
      <c r="J64" s="921"/>
      <c r="K64" s="921"/>
      <c r="L64" s="921"/>
      <c r="M64" s="921"/>
      <c r="N64" s="921"/>
      <c r="O64" s="921"/>
      <c r="P64" s="921"/>
      <c r="Q64" s="921"/>
      <c r="R64" s="921"/>
      <c r="S64" s="921"/>
      <c r="T64" s="921"/>
      <c r="U64" s="921"/>
      <c r="V64" s="921"/>
      <c r="W64" s="922"/>
      <c r="X64" s="922"/>
      <c r="Y64" s="922"/>
      <c r="Z64" s="922"/>
      <c r="AA64" s="922"/>
      <c r="AB64" s="922"/>
      <c r="AC64" s="922"/>
      <c r="AD64" s="922"/>
    </row>
    <row r="65" spans="1:30" ht="15.6">
      <c r="A65" s="924" t="s">
        <v>183</v>
      </c>
      <c r="B65" s="921"/>
      <c r="C65" s="921"/>
      <c r="D65" s="921"/>
      <c r="E65" s="921"/>
      <c r="F65" s="921"/>
      <c r="G65" s="922"/>
      <c r="H65" s="922"/>
      <c r="I65" s="922"/>
      <c r="J65" s="922"/>
      <c r="K65" s="922"/>
      <c r="L65" s="922"/>
      <c r="M65" s="922"/>
      <c r="N65" s="922"/>
      <c r="O65" s="922"/>
      <c r="P65" s="922"/>
      <c r="Q65" s="922"/>
      <c r="R65" s="922"/>
      <c r="S65" s="922"/>
      <c r="T65" s="921"/>
      <c r="U65" s="921"/>
      <c r="V65" s="921"/>
      <c r="W65" s="922"/>
      <c r="X65" s="922"/>
      <c r="Y65" s="922"/>
      <c r="Z65" s="922"/>
      <c r="AA65" s="922"/>
      <c r="AB65" s="922"/>
      <c r="AC65" s="922"/>
      <c r="AD65" s="922"/>
    </row>
    <row r="66" spans="1:30" ht="15.6">
      <c r="A66" s="921"/>
      <c r="B66" s="921"/>
      <c r="C66" s="921"/>
      <c r="D66" s="921"/>
      <c r="E66" s="921"/>
      <c r="F66" s="921"/>
      <c r="G66" s="922"/>
      <c r="H66" s="922"/>
      <c r="I66" s="922"/>
      <c r="J66" s="922"/>
      <c r="K66" s="922"/>
      <c r="L66" s="922"/>
      <c r="M66" s="922"/>
      <c r="N66" s="922"/>
      <c r="O66" s="922"/>
      <c r="P66" s="922"/>
      <c r="Q66" s="922"/>
      <c r="R66" s="922"/>
      <c r="S66" s="922"/>
      <c r="T66" s="921"/>
      <c r="U66" s="921"/>
      <c r="V66" s="921"/>
      <c r="W66" s="922"/>
      <c r="X66" s="922"/>
      <c r="Y66" s="922"/>
      <c r="Z66" s="922"/>
      <c r="AA66" s="922"/>
      <c r="AB66" s="922"/>
      <c r="AC66" s="922"/>
      <c r="AD66" s="922"/>
    </row>
    <row r="67" spans="1:30" ht="15.6">
      <c r="A67" s="921"/>
      <c r="B67" s="923" t="s">
        <v>176</v>
      </c>
      <c r="C67" s="923" t="s">
        <v>177</v>
      </c>
      <c r="D67" s="925" t="s">
        <v>178</v>
      </c>
      <c r="E67" s="923" t="s">
        <v>381</v>
      </c>
      <c r="F67" s="925" t="s">
        <v>382</v>
      </c>
      <c r="G67" s="923" t="s">
        <v>383</v>
      </c>
      <c r="H67" s="925" t="s">
        <v>384</v>
      </c>
      <c r="I67" s="923" t="s">
        <v>385</v>
      </c>
      <c r="J67" s="925" t="s">
        <v>577</v>
      </c>
      <c r="K67" s="923" t="s">
        <v>578</v>
      </c>
      <c r="L67" s="925" t="s">
        <v>579</v>
      </c>
      <c r="M67" s="923" t="s">
        <v>580</v>
      </c>
      <c r="N67" s="925" t="s">
        <v>581</v>
      </c>
      <c r="O67" s="923" t="s">
        <v>582</v>
      </c>
      <c r="P67" s="925" t="s">
        <v>583</v>
      </c>
      <c r="Q67" s="923" t="s">
        <v>584</v>
      </c>
      <c r="R67" s="923" t="s">
        <v>585</v>
      </c>
      <c r="S67" s="925" t="s">
        <v>873</v>
      </c>
      <c r="T67" s="925" t="s">
        <v>874</v>
      </c>
      <c r="U67" s="925" t="s">
        <v>875</v>
      </c>
      <c r="V67" s="925" t="s">
        <v>876</v>
      </c>
      <c r="W67" s="922"/>
      <c r="X67" s="922"/>
      <c r="Y67" s="922"/>
      <c r="Z67" s="922"/>
      <c r="AA67" s="922"/>
      <c r="AB67" s="922"/>
      <c r="AC67" s="922"/>
      <c r="AD67" s="922"/>
    </row>
    <row r="68" spans="1:30" ht="15.6">
      <c r="A68" s="994"/>
      <c r="B68" s="1213" t="s">
        <v>652</v>
      </c>
      <c r="C68" s="1215" t="s">
        <v>935</v>
      </c>
      <c r="D68" s="1215" t="s">
        <v>936</v>
      </c>
      <c r="E68" s="1215" t="s">
        <v>937</v>
      </c>
      <c r="F68" s="1215" t="s">
        <v>938</v>
      </c>
      <c r="G68" s="975" t="s">
        <v>883</v>
      </c>
      <c r="H68" s="976" t="s">
        <v>884</v>
      </c>
      <c r="I68" s="976" t="s">
        <v>885</v>
      </c>
      <c r="J68" s="976" t="s">
        <v>886</v>
      </c>
      <c r="K68" s="976" t="s">
        <v>887</v>
      </c>
      <c r="L68" s="976" t="s">
        <v>888</v>
      </c>
      <c r="M68" s="976" t="s">
        <v>889</v>
      </c>
      <c r="N68" s="976" t="s">
        <v>890</v>
      </c>
      <c r="O68" s="976" t="s">
        <v>891</v>
      </c>
      <c r="P68" s="976" t="s">
        <v>892</v>
      </c>
      <c r="Q68" s="976" t="s">
        <v>893</v>
      </c>
      <c r="R68" s="976" t="s">
        <v>894</v>
      </c>
      <c r="S68" s="976" t="s">
        <v>883</v>
      </c>
      <c r="T68" s="1207" t="s">
        <v>939</v>
      </c>
      <c r="U68" s="1207" t="s">
        <v>940</v>
      </c>
      <c r="V68" s="1209" t="s">
        <v>941</v>
      </c>
      <c r="W68" s="922"/>
      <c r="X68" s="922"/>
      <c r="Y68" s="922"/>
      <c r="Z68" s="922"/>
      <c r="AA68" s="922"/>
      <c r="AB68" s="922"/>
      <c r="AC68" s="922"/>
      <c r="AD68" s="922"/>
    </row>
    <row r="69" spans="1:30" ht="25.5" customHeight="1">
      <c r="A69" s="995" t="s">
        <v>33</v>
      </c>
      <c r="B69" s="1214"/>
      <c r="C69" s="1216"/>
      <c r="D69" s="1216"/>
      <c r="E69" s="1216"/>
      <c r="F69" s="1216"/>
      <c r="G69" s="977" t="s">
        <v>902</v>
      </c>
      <c r="H69" s="978" t="s">
        <v>903</v>
      </c>
      <c r="I69" s="978" t="s">
        <v>903</v>
      </c>
      <c r="J69" s="978" t="s">
        <v>903</v>
      </c>
      <c r="K69" s="978" t="s">
        <v>942</v>
      </c>
      <c r="L69" s="978" t="s">
        <v>903</v>
      </c>
      <c r="M69" s="978" t="s">
        <v>903</v>
      </c>
      <c r="N69" s="978" t="s">
        <v>903</v>
      </c>
      <c r="O69" s="978" t="s">
        <v>903</v>
      </c>
      <c r="P69" s="978" t="s">
        <v>903</v>
      </c>
      <c r="Q69" s="978" t="s">
        <v>903</v>
      </c>
      <c r="R69" s="978" t="s">
        <v>903</v>
      </c>
      <c r="S69" s="978" t="s">
        <v>903</v>
      </c>
      <c r="T69" s="1208"/>
      <c r="U69" s="1208"/>
      <c r="V69" s="1210"/>
      <c r="W69" s="922"/>
      <c r="X69" s="922"/>
      <c r="Y69" s="922"/>
      <c r="Z69" s="922"/>
      <c r="AA69" s="922"/>
      <c r="AB69" s="922"/>
      <c r="AC69" s="922"/>
      <c r="AD69" s="922"/>
    </row>
    <row r="70" spans="1:30" ht="15.6">
      <c r="A70" s="935" t="s">
        <v>943</v>
      </c>
      <c r="B70" s="938"/>
      <c r="C70" s="938"/>
      <c r="D70" s="938"/>
      <c r="E70" s="938"/>
      <c r="F70" s="938"/>
      <c r="G70" s="938"/>
      <c r="H70" s="938"/>
      <c r="I70" s="938"/>
      <c r="J70" s="938"/>
      <c r="K70" s="938"/>
      <c r="L70" s="937"/>
      <c r="M70" s="938"/>
      <c r="N70" s="938"/>
      <c r="O70" s="938"/>
      <c r="P70" s="938"/>
      <c r="Q70" s="938"/>
      <c r="R70" s="938"/>
      <c r="S70" s="938"/>
      <c r="T70" s="996">
        <f>SUM(G70:S70)/13</f>
        <v>0</v>
      </c>
      <c r="U70" s="997">
        <v>0</v>
      </c>
      <c r="V70" s="998">
        <f>T70*U70</f>
        <v>0</v>
      </c>
      <c r="W70" s="922"/>
      <c r="X70" s="922"/>
      <c r="Y70" s="922"/>
      <c r="Z70" s="922"/>
      <c r="AA70" s="922"/>
      <c r="AB70" s="922"/>
      <c r="AC70" s="922"/>
      <c r="AD70" s="922"/>
    </row>
    <row r="71" spans="1:30" ht="15.6">
      <c r="A71" s="935" t="s">
        <v>944</v>
      </c>
      <c r="B71" s="947"/>
      <c r="C71" s="947"/>
      <c r="D71" s="947"/>
      <c r="E71" s="947"/>
      <c r="F71" s="947"/>
      <c r="G71" s="947"/>
      <c r="H71" s="947"/>
      <c r="I71" s="947"/>
      <c r="J71" s="947"/>
      <c r="K71" s="947"/>
      <c r="L71" s="947"/>
      <c r="M71" s="947"/>
      <c r="N71" s="947"/>
      <c r="O71" s="947"/>
      <c r="P71" s="947"/>
      <c r="Q71" s="947"/>
      <c r="R71" s="947"/>
      <c r="S71" s="947"/>
      <c r="T71" s="999">
        <f t="shared" ref="T71:T80" si="14">SUM(G71:S71)/13</f>
        <v>0</v>
      </c>
      <c r="U71" s="1000">
        <v>0</v>
      </c>
      <c r="V71" s="1001">
        <f t="shared" ref="V71:V80" si="15">T71*U71</f>
        <v>0</v>
      </c>
      <c r="W71" s="922"/>
      <c r="X71" s="922"/>
      <c r="Y71" s="922"/>
      <c r="Z71" s="922"/>
      <c r="AA71" s="922"/>
      <c r="AB71" s="922"/>
      <c r="AC71" s="922"/>
      <c r="AD71" s="922"/>
    </row>
    <row r="72" spans="1:30" ht="15.6">
      <c r="A72" s="935" t="s">
        <v>945</v>
      </c>
      <c r="B72" s="947"/>
      <c r="C72" s="947"/>
      <c r="D72" s="947"/>
      <c r="E72" s="947"/>
      <c r="F72" s="947"/>
      <c r="G72" s="947"/>
      <c r="H72" s="947"/>
      <c r="I72" s="947"/>
      <c r="J72" s="947"/>
      <c r="K72" s="947"/>
      <c r="L72" s="947"/>
      <c r="M72" s="947"/>
      <c r="N72" s="947"/>
      <c r="O72" s="947"/>
      <c r="P72" s="947"/>
      <c r="Q72" s="947"/>
      <c r="R72" s="947"/>
      <c r="S72" s="947"/>
      <c r="T72" s="999">
        <f t="shared" si="14"/>
        <v>0</v>
      </c>
      <c r="U72" s="1000">
        <v>0</v>
      </c>
      <c r="V72" s="1001">
        <f t="shared" si="15"/>
        <v>0</v>
      </c>
      <c r="W72" s="922"/>
      <c r="X72" s="922"/>
      <c r="Y72" s="922"/>
      <c r="Z72" s="922"/>
      <c r="AA72" s="922"/>
      <c r="AB72" s="922"/>
      <c r="AC72" s="922"/>
      <c r="AD72" s="922"/>
    </row>
    <row r="73" spans="1:30" ht="15.6">
      <c r="A73" s="935"/>
      <c r="B73" s="947"/>
      <c r="C73" s="947"/>
      <c r="D73" s="947"/>
      <c r="E73" s="947"/>
      <c r="F73" s="947"/>
      <c r="G73" s="947"/>
      <c r="H73" s="947"/>
      <c r="I73" s="947"/>
      <c r="J73" s="947"/>
      <c r="K73" s="947"/>
      <c r="L73" s="947"/>
      <c r="M73" s="947"/>
      <c r="N73" s="947"/>
      <c r="O73" s="947"/>
      <c r="P73" s="947"/>
      <c r="Q73" s="947"/>
      <c r="R73" s="947"/>
      <c r="S73" s="947"/>
      <c r="T73" s="999">
        <f t="shared" si="14"/>
        <v>0</v>
      </c>
      <c r="U73" s="1000">
        <v>0</v>
      </c>
      <c r="V73" s="1001">
        <f t="shared" si="15"/>
        <v>0</v>
      </c>
      <c r="W73" s="922"/>
      <c r="X73" s="922"/>
      <c r="Y73" s="922"/>
      <c r="Z73" s="922"/>
      <c r="AA73" s="922"/>
      <c r="AB73" s="922"/>
      <c r="AC73" s="922"/>
      <c r="AD73" s="922"/>
    </row>
    <row r="74" spans="1:30" ht="15.6">
      <c r="A74" s="935" t="s">
        <v>280</v>
      </c>
      <c r="B74" s="947"/>
      <c r="C74" s="947"/>
      <c r="D74" s="947"/>
      <c r="E74" s="947"/>
      <c r="F74" s="947"/>
      <c r="G74" s="947"/>
      <c r="H74" s="947"/>
      <c r="I74" s="947"/>
      <c r="J74" s="947"/>
      <c r="K74" s="947"/>
      <c r="L74" s="947"/>
      <c r="M74" s="947"/>
      <c r="N74" s="947"/>
      <c r="O74" s="947"/>
      <c r="P74" s="947"/>
      <c r="Q74" s="947"/>
      <c r="R74" s="947"/>
      <c r="S74" s="947"/>
      <c r="T74" s="999">
        <f t="shared" si="14"/>
        <v>0</v>
      </c>
      <c r="U74" s="1000">
        <v>0</v>
      </c>
      <c r="V74" s="1001">
        <f t="shared" si="15"/>
        <v>0</v>
      </c>
      <c r="W74" s="922"/>
      <c r="X74" s="922"/>
      <c r="Y74" s="922"/>
      <c r="Z74" s="922"/>
      <c r="AA74" s="922"/>
      <c r="AB74" s="922"/>
      <c r="AC74" s="922"/>
      <c r="AD74" s="922"/>
    </row>
    <row r="75" spans="1:30" ht="15.6">
      <c r="A75" s="935"/>
      <c r="B75" s="947"/>
      <c r="C75" s="947"/>
      <c r="D75" s="947"/>
      <c r="E75" s="947"/>
      <c r="F75" s="947"/>
      <c r="G75" s="947"/>
      <c r="H75" s="947"/>
      <c r="I75" s="947"/>
      <c r="J75" s="947"/>
      <c r="K75" s="947"/>
      <c r="L75" s="947"/>
      <c r="M75" s="947"/>
      <c r="N75" s="947"/>
      <c r="O75" s="947"/>
      <c r="P75" s="947"/>
      <c r="Q75" s="947"/>
      <c r="R75" s="947"/>
      <c r="S75" s="947"/>
      <c r="T75" s="999">
        <f t="shared" si="14"/>
        <v>0</v>
      </c>
      <c r="U75" s="1000">
        <v>0</v>
      </c>
      <c r="V75" s="1001">
        <f t="shared" si="15"/>
        <v>0</v>
      </c>
      <c r="W75" s="922"/>
      <c r="X75" s="922"/>
      <c r="Y75" s="922"/>
      <c r="Z75" s="922"/>
      <c r="AA75" s="922"/>
      <c r="AB75" s="922"/>
      <c r="AC75" s="922"/>
      <c r="AD75" s="922"/>
    </row>
    <row r="76" spans="1:30" ht="15.6">
      <c r="A76" s="935"/>
      <c r="B76" s="947"/>
      <c r="C76" s="947"/>
      <c r="D76" s="947"/>
      <c r="E76" s="947"/>
      <c r="F76" s="947"/>
      <c r="G76" s="947"/>
      <c r="H76" s="947"/>
      <c r="I76" s="947"/>
      <c r="J76" s="947"/>
      <c r="K76" s="947"/>
      <c r="L76" s="947"/>
      <c r="M76" s="947"/>
      <c r="N76" s="947"/>
      <c r="O76" s="947"/>
      <c r="P76" s="947"/>
      <c r="Q76" s="947"/>
      <c r="R76" s="947"/>
      <c r="S76" s="947"/>
      <c r="T76" s="999">
        <f t="shared" si="14"/>
        <v>0</v>
      </c>
      <c r="U76" s="1000">
        <v>0</v>
      </c>
      <c r="V76" s="1001">
        <f t="shared" si="15"/>
        <v>0</v>
      </c>
      <c r="W76" s="922"/>
      <c r="X76" s="922"/>
      <c r="Y76" s="922"/>
      <c r="Z76" s="922"/>
      <c r="AA76" s="922"/>
      <c r="AB76" s="922"/>
      <c r="AC76" s="922"/>
      <c r="AD76" s="922"/>
    </row>
    <row r="77" spans="1:30" ht="15.6">
      <c r="A77" s="935"/>
      <c r="B77" s="947"/>
      <c r="C77" s="947"/>
      <c r="D77" s="947"/>
      <c r="E77" s="947"/>
      <c r="F77" s="947"/>
      <c r="G77" s="947"/>
      <c r="H77" s="947"/>
      <c r="I77" s="947"/>
      <c r="J77" s="947"/>
      <c r="K77" s="947"/>
      <c r="L77" s="947"/>
      <c r="M77" s="947"/>
      <c r="N77" s="947"/>
      <c r="O77" s="947"/>
      <c r="P77" s="947"/>
      <c r="Q77" s="947"/>
      <c r="R77" s="947"/>
      <c r="S77" s="947"/>
      <c r="T77" s="999">
        <f t="shared" si="14"/>
        <v>0</v>
      </c>
      <c r="U77" s="1000">
        <v>0</v>
      </c>
      <c r="V77" s="1001">
        <f t="shared" si="15"/>
        <v>0</v>
      </c>
      <c r="W77" s="922"/>
      <c r="X77" s="922"/>
      <c r="Y77" s="922"/>
      <c r="Z77" s="922"/>
      <c r="AA77" s="922"/>
      <c r="AB77" s="922"/>
      <c r="AC77" s="922"/>
      <c r="AD77" s="922"/>
    </row>
    <row r="78" spans="1:30" ht="15.6">
      <c r="A78" s="935" t="s">
        <v>280</v>
      </c>
      <c r="B78" s="947"/>
      <c r="C78" s="947"/>
      <c r="D78" s="947"/>
      <c r="E78" s="947"/>
      <c r="F78" s="947"/>
      <c r="G78" s="947"/>
      <c r="H78" s="947"/>
      <c r="I78" s="947"/>
      <c r="J78" s="947"/>
      <c r="K78" s="947"/>
      <c r="L78" s="947"/>
      <c r="M78" s="947"/>
      <c r="N78" s="947"/>
      <c r="O78" s="947"/>
      <c r="P78" s="947"/>
      <c r="Q78" s="947"/>
      <c r="R78" s="947"/>
      <c r="S78" s="947"/>
      <c r="T78" s="999">
        <f t="shared" si="14"/>
        <v>0</v>
      </c>
      <c r="U78" s="1000">
        <v>0</v>
      </c>
      <c r="V78" s="1001">
        <f t="shared" si="15"/>
        <v>0</v>
      </c>
      <c r="W78" s="922"/>
      <c r="X78" s="922"/>
      <c r="Y78" s="922"/>
      <c r="Z78" s="922"/>
      <c r="AA78" s="922"/>
      <c r="AB78" s="922"/>
      <c r="AC78" s="922"/>
      <c r="AD78" s="922"/>
    </row>
    <row r="79" spans="1:30" ht="15.6">
      <c r="A79" s="935"/>
      <c r="B79" s="947"/>
      <c r="C79" s="947"/>
      <c r="D79" s="947"/>
      <c r="E79" s="947"/>
      <c r="F79" s="947"/>
      <c r="G79" s="947"/>
      <c r="H79" s="947"/>
      <c r="I79" s="947"/>
      <c r="J79" s="947"/>
      <c r="K79" s="947"/>
      <c r="L79" s="947"/>
      <c r="M79" s="947"/>
      <c r="N79" s="947"/>
      <c r="O79" s="947"/>
      <c r="P79" s="947"/>
      <c r="Q79" s="947"/>
      <c r="R79" s="947"/>
      <c r="S79" s="947"/>
      <c r="T79" s="999">
        <f t="shared" si="14"/>
        <v>0</v>
      </c>
      <c r="U79" s="1000">
        <v>0</v>
      </c>
      <c r="V79" s="1001">
        <f t="shared" si="15"/>
        <v>0</v>
      </c>
      <c r="W79" s="922"/>
      <c r="X79" s="922"/>
      <c r="Y79" s="922"/>
      <c r="Z79" s="922"/>
      <c r="AA79" s="922"/>
      <c r="AB79" s="922"/>
      <c r="AC79" s="922"/>
      <c r="AD79" s="922"/>
    </row>
    <row r="80" spans="1:30" ht="15.6">
      <c r="A80" s="1002" t="s">
        <v>946</v>
      </c>
      <c r="B80" s="954"/>
      <c r="C80" s="954"/>
      <c r="D80" s="954"/>
      <c r="E80" s="954"/>
      <c r="F80" s="954"/>
      <c r="G80" s="954"/>
      <c r="H80" s="954"/>
      <c r="I80" s="954"/>
      <c r="J80" s="954"/>
      <c r="K80" s="954"/>
      <c r="L80" s="954"/>
      <c r="M80" s="954"/>
      <c r="N80" s="954"/>
      <c r="O80" s="954"/>
      <c r="P80" s="954"/>
      <c r="Q80" s="954"/>
      <c r="R80" s="954"/>
      <c r="S80" s="954"/>
      <c r="T80" s="1003">
        <f t="shared" si="14"/>
        <v>0</v>
      </c>
      <c r="U80" s="1004">
        <v>0</v>
      </c>
      <c r="V80" s="1005">
        <f t="shared" si="15"/>
        <v>0</v>
      </c>
      <c r="W80" s="922"/>
      <c r="X80" s="922"/>
      <c r="Y80" s="922"/>
      <c r="Z80" s="922"/>
      <c r="AA80" s="922"/>
      <c r="AB80" s="922"/>
      <c r="AC80" s="922"/>
      <c r="AD80" s="922"/>
    </row>
    <row r="81" spans="1:30" ht="15.6">
      <c r="A81" s="960">
        <v>8</v>
      </c>
      <c r="B81" s="1006" t="s">
        <v>947</v>
      </c>
      <c r="C81" s="1007"/>
      <c r="D81" s="1007"/>
      <c r="E81" s="1007"/>
      <c r="F81" s="1007"/>
      <c r="G81" s="1007"/>
      <c r="H81" s="1007"/>
      <c r="I81" s="1007"/>
      <c r="J81" s="1007"/>
      <c r="K81" s="1007"/>
      <c r="L81" s="1007"/>
      <c r="M81" s="1007"/>
      <c r="N81" s="1007"/>
      <c r="O81" s="1007"/>
      <c r="P81" s="1007"/>
      <c r="Q81" s="1007"/>
      <c r="R81" s="1007"/>
      <c r="S81" s="1007"/>
      <c r="T81" s="1007" t="s">
        <v>948</v>
      </c>
      <c r="U81" s="1007"/>
      <c r="V81" s="1008">
        <f>SUM(V70:V80)</f>
        <v>0</v>
      </c>
      <c r="W81" s="922"/>
      <c r="X81" s="922"/>
      <c r="Y81" s="922"/>
      <c r="Z81" s="922"/>
      <c r="AA81" s="922"/>
      <c r="AB81" s="922"/>
      <c r="AC81" s="922"/>
      <c r="AD81" s="922"/>
    </row>
    <row r="82" spans="1:30" ht="15.6">
      <c r="A82" s="921"/>
      <c r="B82" s="921"/>
      <c r="C82" s="921"/>
      <c r="D82" s="921"/>
      <c r="E82" s="921"/>
      <c r="F82" s="921"/>
      <c r="G82" s="921"/>
      <c r="H82" s="921"/>
      <c r="I82" s="921"/>
      <c r="J82" s="921"/>
      <c r="K82" s="921"/>
      <c r="L82" s="921"/>
      <c r="M82" s="921"/>
      <c r="N82" s="921"/>
      <c r="O82" s="921"/>
      <c r="P82" s="921"/>
      <c r="Q82" s="921"/>
      <c r="R82" s="921"/>
      <c r="S82" s="921"/>
      <c r="T82" s="921"/>
      <c r="U82" s="921"/>
      <c r="V82" s="921"/>
      <c r="W82" s="922"/>
      <c r="X82" s="922"/>
      <c r="Y82" s="922"/>
      <c r="Z82" s="922"/>
      <c r="AA82" s="922"/>
      <c r="AB82" s="922"/>
      <c r="AC82" s="922"/>
      <c r="AD82" s="922"/>
    </row>
    <row r="83" spans="1:30" ht="15.6">
      <c r="A83" s="921" t="s">
        <v>949</v>
      </c>
      <c r="B83" s="921"/>
      <c r="C83" s="921"/>
      <c r="D83" s="921"/>
      <c r="E83" s="921"/>
      <c r="F83" s="921"/>
      <c r="G83" s="921"/>
      <c r="H83" s="921"/>
      <c r="I83" s="921"/>
      <c r="J83" s="921"/>
      <c r="K83" s="921"/>
      <c r="L83" s="921"/>
      <c r="M83" s="921"/>
      <c r="N83" s="921"/>
      <c r="O83" s="921"/>
      <c r="P83" s="921"/>
      <c r="Q83" s="921"/>
      <c r="R83" s="921"/>
      <c r="S83" s="921"/>
      <c r="T83" s="921"/>
      <c r="U83" s="921"/>
      <c r="V83" s="921"/>
      <c r="W83" s="922"/>
      <c r="X83" s="922"/>
      <c r="Y83" s="922"/>
      <c r="Z83" s="922"/>
      <c r="AA83" s="922"/>
      <c r="AB83" s="922"/>
      <c r="AC83" s="922"/>
      <c r="AD83" s="922"/>
    </row>
    <row r="84" spans="1:30" ht="15.6">
      <c r="A84" s="921"/>
      <c r="B84" s="921"/>
      <c r="C84" s="921"/>
      <c r="D84" s="921"/>
      <c r="E84" s="921"/>
      <c r="F84" s="921"/>
      <c r="G84" s="921"/>
      <c r="H84" s="921"/>
      <c r="I84" s="921"/>
      <c r="J84" s="921"/>
      <c r="K84" s="921"/>
      <c r="L84" s="921"/>
      <c r="M84" s="921"/>
      <c r="N84" s="921"/>
      <c r="O84" s="921"/>
      <c r="P84" s="921"/>
      <c r="Q84" s="921"/>
      <c r="R84" s="921"/>
      <c r="S84" s="921"/>
      <c r="T84" s="921"/>
      <c r="U84" s="921"/>
      <c r="V84" s="921"/>
      <c r="W84" s="922"/>
      <c r="X84" s="922"/>
      <c r="Y84" s="922"/>
      <c r="Z84" s="922"/>
      <c r="AA84" s="922"/>
      <c r="AB84" s="922"/>
      <c r="AC84" s="922"/>
      <c r="AD84" s="922"/>
    </row>
    <row r="85" spans="1:30" ht="15.6">
      <c r="A85" s="1009"/>
      <c r="B85" s="1010"/>
      <c r="C85" s="1010"/>
      <c r="D85" s="1011"/>
      <c r="E85" s="1011"/>
      <c r="F85" s="1011"/>
      <c r="G85" s="1010"/>
      <c r="H85" s="1010"/>
      <c r="I85" s="1011"/>
      <c r="J85" s="1011"/>
      <c r="K85" s="1011"/>
      <c r="L85" s="1011"/>
      <c r="M85" s="1011"/>
      <c r="N85" s="922"/>
      <c r="O85" s="922"/>
      <c r="P85" s="922"/>
      <c r="Q85" s="922"/>
      <c r="R85" s="922"/>
      <c r="S85" s="922"/>
      <c r="T85" s="922"/>
      <c r="U85" s="922"/>
      <c r="V85" s="922"/>
      <c r="W85" s="922"/>
      <c r="X85" s="922"/>
      <c r="Y85" s="922"/>
      <c r="Z85" s="922"/>
      <c r="AA85" s="922"/>
      <c r="AB85" s="922"/>
      <c r="AC85" s="922"/>
      <c r="AD85" s="922"/>
    </row>
    <row r="86" spans="1:30" ht="15.6">
      <c r="A86" s="1009"/>
      <c r="B86" s="1010"/>
      <c r="C86" s="1010"/>
      <c r="D86" s="1010"/>
      <c r="E86" s="1010"/>
      <c r="F86" s="1010"/>
      <c r="G86" s="1010"/>
      <c r="H86" s="1010"/>
      <c r="I86" s="1010"/>
      <c r="J86" s="1010"/>
      <c r="K86" s="1010"/>
      <c r="L86" s="1010"/>
      <c r="M86" s="1010"/>
      <c r="N86" s="922"/>
      <c r="O86" s="922"/>
      <c r="P86" s="922"/>
      <c r="Q86" s="922"/>
      <c r="R86" s="922"/>
      <c r="S86" s="922"/>
      <c r="T86" s="922"/>
      <c r="U86" s="922"/>
      <c r="V86" s="922"/>
      <c r="W86" s="922"/>
      <c r="X86" s="922"/>
      <c r="Y86" s="922"/>
      <c r="Z86" s="922"/>
      <c r="AA86" s="922"/>
      <c r="AB86" s="922"/>
      <c r="AC86" s="922"/>
      <c r="AD86" s="922"/>
    </row>
    <row r="87" spans="1:30" ht="15.6">
      <c r="A87" s="1012" t="s">
        <v>950</v>
      </c>
      <c r="B87" s="1012"/>
      <c r="C87" s="1012"/>
      <c r="D87" s="1010"/>
      <c r="E87" s="1010"/>
      <c r="F87" s="1010"/>
      <c r="G87" s="1010"/>
      <c r="H87" s="1010"/>
      <c r="I87" s="1010"/>
      <c r="J87" s="1010"/>
      <c r="K87" s="1010"/>
      <c r="L87" s="1010"/>
      <c r="M87" s="1010"/>
      <c r="N87" s="922"/>
      <c r="O87" s="922"/>
      <c r="P87" s="922"/>
      <c r="Q87" s="922"/>
      <c r="R87" s="922"/>
      <c r="S87" s="922"/>
      <c r="T87" s="922"/>
      <c r="U87" s="922"/>
      <c r="V87" s="922"/>
      <c r="W87" s="922"/>
      <c r="X87" s="922"/>
      <c r="Y87" s="922"/>
      <c r="Z87" s="922"/>
      <c r="AA87" s="922"/>
      <c r="AB87" s="922"/>
      <c r="AC87" s="922"/>
      <c r="AD87" s="922"/>
    </row>
    <row r="88" spans="1:30" ht="15.6">
      <c r="A88" s="1009"/>
      <c r="B88" s="1010" t="s">
        <v>951</v>
      </c>
      <c r="C88" s="1010"/>
      <c r="D88" s="1010"/>
      <c r="E88" s="1010"/>
      <c r="F88" s="1010"/>
      <c r="G88" s="1010"/>
      <c r="H88" s="1010"/>
      <c r="I88" s="1010"/>
      <c r="J88" s="1010"/>
      <c r="K88" s="1010"/>
      <c r="L88" s="1010"/>
      <c r="M88" s="1010"/>
      <c r="N88" s="922"/>
      <c r="O88" s="922"/>
      <c r="P88" s="922"/>
      <c r="Q88" s="922"/>
      <c r="R88" s="922"/>
      <c r="S88" s="922"/>
      <c r="T88" s="922"/>
      <c r="U88" s="922"/>
      <c r="V88" s="922"/>
      <c r="W88" s="922"/>
      <c r="X88" s="922"/>
      <c r="Y88" s="922"/>
      <c r="Z88" s="922"/>
      <c r="AA88" s="922"/>
      <c r="AB88" s="922"/>
      <c r="AC88" s="922"/>
      <c r="AD88" s="922"/>
    </row>
    <row r="89" spans="1:30" ht="15.6">
      <c r="A89" s="1009"/>
      <c r="B89" s="1010"/>
      <c r="C89" s="1010"/>
      <c r="D89" s="1010"/>
      <c r="E89" s="1010"/>
      <c r="F89" s="1010"/>
      <c r="G89" s="1010"/>
      <c r="H89" s="1010"/>
      <c r="I89" s="1010"/>
      <c r="J89" s="1010"/>
      <c r="K89" s="1010"/>
      <c r="L89" s="1010"/>
      <c r="M89" s="1010"/>
      <c r="N89" s="922"/>
      <c r="O89" s="922"/>
      <c r="P89" s="922"/>
      <c r="Q89" s="922"/>
      <c r="R89" s="922"/>
      <c r="S89" s="922"/>
      <c r="T89" s="922"/>
      <c r="U89" s="922"/>
      <c r="V89" s="922"/>
      <c r="W89" s="922"/>
      <c r="X89" s="922"/>
      <c r="Y89" s="922"/>
      <c r="Z89" s="922"/>
      <c r="AA89" s="922"/>
      <c r="AB89" s="922"/>
      <c r="AC89" s="922"/>
      <c r="AD89" s="922"/>
    </row>
    <row r="90" spans="1:30" ht="15.6">
      <c r="A90" s="1013"/>
      <c r="B90" s="1014" t="s">
        <v>617</v>
      </c>
      <c r="C90" s="1015">
        <v>350</v>
      </c>
      <c r="D90" s="1015">
        <v>352</v>
      </c>
      <c r="E90" s="1015">
        <v>352</v>
      </c>
      <c r="F90" s="1015">
        <v>353</v>
      </c>
      <c r="G90" s="1015">
        <v>354</v>
      </c>
      <c r="H90" s="1015">
        <v>355</v>
      </c>
      <c r="I90" s="1015">
        <v>356</v>
      </c>
      <c r="J90" s="1015">
        <v>357</v>
      </c>
      <c r="K90" s="1015">
        <v>358</v>
      </c>
      <c r="L90" s="1015">
        <v>359</v>
      </c>
      <c r="M90" s="1016"/>
      <c r="N90" s="922"/>
      <c r="O90" s="922"/>
      <c r="P90" s="922"/>
      <c r="Q90" s="922"/>
      <c r="R90" s="922"/>
      <c r="S90" s="922"/>
      <c r="T90" s="922"/>
      <c r="U90" s="922"/>
      <c r="V90" s="922"/>
      <c r="W90" s="922"/>
      <c r="X90" s="922"/>
      <c r="Y90" s="922"/>
      <c r="Z90" s="922"/>
      <c r="AA90" s="922"/>
      <c r="AB90" s="922"/>
      <c r="AC90" s="922"/>
      <c r="AD90" s="922"/>
    </row>
    <row r="91" spans="1:30" ht="58.5" customHeight="1">
      <c r="A91" s="1017"/>
      <c r="B91" s="1018"/>
      <c r="C91" s="1019" t="s">
        <v>952</v>
      </c>
      <c r="D91" s="1019" t="s">
        <v>953</v>
      </c>
      <c r="E91" s="1019" t="s">
        <v>954</v>
      </c>
      <c r="F91" s="1019" t="s">
        <v>955</v>
      </c>
      <c r="G91" s="1019" t="s">
        <v>956</v>
      </c>
      <c r="H91" s="1019" t="s">
        <v>957</v>
      </c>
      <c r="I91" s="1019" t="s">
        <v>958</v>
      </c>
      <c r="J91" s="1019" t="s">
        <v>959</v>
      </c>
      <c r="K91" s="1019" t="s">
        <v>960</v>
      </c>
      <c r="L91" s="1019" t="s">
        <v>961</v>
      </c>
      <c r="M91" s="1020" t="s">
        <v>38</v>
      </c>
      <c r="N91" s="922"/>
      <c r="O91" s="922"/>
      <c r="P91" s="922"/>
      <c r="Q91" s="922"/>
      <c r="R91" s="922"/>
      <c r="S91" s="922"/>
      <c r="T91" s="922"/>
      <c r="U91" s="922"/>
      <c r="V91" s="922"/>
      <c r="W91" s="922"/>
      <c r="X91" s="922"/>
      <c r="Y91" s="922"/>
      <c r="Z91" s="922"/>
      <c r="AA91" s="922"/>
      <c r="AB91" s="922"/>
      <c r="AC91" s="922"/>
      <c r="AD91" s="922"/>
    </row>
    <row r="92" spans="1:30" ht="15.6">
      <c r="A92" s="1021" t="s">
        <v>288</v>
      </c>
      <c r="B92" s="1022"/>
      <c r="C92" s="1023"/>
      <c r="D92" s="1023"/>
      <c r="E92" s="1023"/>
      <c r="F92" s="1023"/>
      <c r="G92" s="1023"/>
      <c r="H92" s="1023"/>
      <c r="I92" s="1023"/>
      <c r="J92" s="1023"/>
      <c r="K92" s="1023"/>
      <c r="L92" s="1023"/>
      <c r="M92" s="1024">
        <f t="shared" ref="M92:M108" si="16">SUM(C92:L92)</f>
        <v>0</v>
      </c>
      <c r="N92" s="922"/>
      <c r="O92" s="922"/>
      <c r="P92" s="922"/>
      <c r="Q92" s="922"/>
      <c r="R92" s="922"/>
      <c r="S92" s="922"/>
      <c r="T92" s="922"/>
      <c r="U92" s="922"/>
      <c r="V92" s="922"/>
      <c r="W92" s="922"/>
      <c r="X92" s="922"/>
      <c r="Y92" s="922"/>
      <c r="Z92" s="922"/>
      <c r="AA92" s="922"/>
      <c r="AB92" s="922"/>
      <c r="AC92" s="922"/>
      <c r="AD92" s="922"/>
    </row>
    <row r="93" spans="1:30" ht="15.6">
      <c r="A93" s="1025" t="s">
        <v>289</v>
      </c>
      <c r="B93" s="1026"/>
      <c r="C93" s="1027"/>
      <c r="D93" s="1027"/>
      <c r="E93" s="1027"/>
      <c r="F93" s="1027"/>
      <c r="G93" s="1027"/>
      <c r="H93" s="1027"/>
      <c r="I93" s="1027"/>
      <c r="J93" s="1027"/>
      <c r="K93" s="1027"/>
      <c r="L93" s="1027"/>
      <c r="M93" s="1028">
        <f t="shared" si="16"/>
        <v>0</v>
      </c>
      <c r="N93" s="922"/>
      <c r="O93" s="922"/>
      <c r="P93" s="922"/>
      <c r="Q93" s="922"/>
      <c r="R93" s="922"/>
      <c r="S93" s="922"/>
      <c r="T93" s="922"/>
      <c r="U93" s="922"/>
      <c r="V93" s="922"/>
      <c r="W93" s="922"/>
      <c r="X93" s="922"/>
      <c r="Y93" s="922"/>
      <c r="Z93" s="922"/>
      <c r="AA93" s="922"/>
      <c r="AB93" s="922"/>
      <c r="AC93" s="922"/>
      <c r="AD93" s="922"/>
    </row>
    <row r="94" spans="1:30" ht="15.6">
      <c r="A94" s="1025" t="s">
        <v>290</v>
      </c>
      <c r="B94" s="1026"/>
      <c r="C94" s="1027"/>
      <c r="D94" s="1027"/>
      <c r="E94" s="1027"/>
      <c r="F94" s="1027"/>
      <c r="G94" s="1027"/>
      <c r="H94" s="1027"/>
      <c r="I94" s="1027"/>
      <c r="J94" s="1027"/>
      <c r="K94" s="1027"/>
      <c r="L94" s="1027"/>
      <c r="M94" s="1028">
        <f t="shared" si="16"/>
        <v>0</v>
      </c>
      <c r="N94" s="922"/>
      <c r="O94" s="922"/>
      <c r="P94" s="922"/>
      <c r="Q94" s="922"/>
      <c r="R94" s="922"/>
      <c r="S94" s="922"/>
      <c r="T94" s="922"/>
      <c r="U94" s="922"/>
      <c r="V94" s="922"/>
      <c r="W94" s="922"/>
      <c r="X94" s="922"/>
      <c r="Y94" s="922"/>
      <c r="Z94" s="922"/>
      <c r="AA94" s="922"/>
      <c r="AB94" s="922"/>
      <c r="AC94" s="922"/>
      <c r="AD94" s="922"/>
    </row>
    <row r="95" spans="1:30" ht="15.6">
      <c r="A95" s="1025" t="s">
        <v>280</v>
      </c>
      <c r="B95" s="1026"/>
      <c r="C95" s="1027"/>
      <c r="D95" s="1027"/>
      <c r="E95" s="1027"/>
      <c r="F95" s="1027"/>
      <c r="G95" s="1027"/>
      <c r="H95" s="1027"/>
      <c r="I95" s="1027"/>
      <c r="J95" s="1027"/>
      <c r="K95" s="1027"/>
      <c r="L95" s="1027"/>
      <c r="M95" s="1028">
        <f t="shared" si="16"/>
        <v>0</v>
      </c>
      <c r="N95" s="922"/>
      <c r="O95" s="922"/>
      <c r="P95" s="922"/>
      <c r="Q95" s="922"/>
      <c r="R95" s="922"/>
      <c r="S95" s="922"/>
      <c r="T95" s="922"/>
      <c r="U95" s="922"/>
      <c r="V95" s="922"/>
      <c r="W95" s="922"/>
      <c r="X95" s="922"/>
      <c r="Y95" s="922"/>
      <c r="Z95" s="922"/>
      <c r="AA95" s="922"/>
      <c r="AB95" s="922"/>
      <c r="AC95" s="922"/>
      <c r="AD95" s="922"/>
    </row>
    <row r="96" spans="1:30" ht="15.6">
      <c r="A96" s="1025" t="s">
        <v>280</v>
      </c>
      <c r="B96" s="1026"/>
      <c r="C96" s="1027"/>
      <c r="D96" s="1027"/>
      <c r="E96" s="1027"/>
      <c r="F96" s="1027"/>
      <c r="G96" s="1027"/>
      <c r="H96" s="1027"/>
      <c r="I96" s="1027"/>
      <c r="J96" s="1027"/>
      <c r="K96" s="1027"/>
      <c r="L96" s="1027"/>
      <c r="M96" s="1028">
        <f t="shared" si="16"/>
        <v>0</v>
      </c>
      <c r="N96" s="922"/>
      <c r="O96" s="922"/>
      <c r="P96" s="922"/>
      <c r="Q96" s="922"/>
      <c r="R96" s="922"/>
      <c r="S96" s="922"/>
      <c r="T96" s="922"/>
      <c r="U96" s="922"/>
      <c r="V96" s="922"/>
      <c r="W96" s="922"/>
      <c r="X96" s="922"/>
      <c r="Y96" s="922"/>
      <c r="Z96" s="922"/>
      <c r="AA96" s="922"/>
      <c r="AB96" s="922"/>
      <c r="AC96" s="922"/>
      <c r="AD96" s="922"/>
    </row>
    <row r="97" spans="1:30" ht="15.6">
      <c r="A97" s="1025" t="s">
        <v>280</v>
      </c>
      <c r="B97" s="1026"/>
      <c r="C97" s="1027"/>
      <c r="D97" s="1027"/>
      <c r="E97" s="1027"/>
      <c r="F97" s="1027"/>
      <c r="G97" s="1027"/>
      <c r="H97" s="1027"/>
      <c r="I97" s="1027"/>
      <c r="J97" s="1027"/>
      <c r="K97" s="1027"/>
      <c r="L97" s="1027"/>
      <c r="M97" s="1028">
        <f t="shared" si="16"/>
        <v>0</v>
      </c>
      <c r="N97" s="922"/>
      <c r="O97" s="922"/>
      <c r="P97" s="922"/>
      <c r="Q97" s="922"/>
      <c r="R97" s="922"/>
      <c r="S97" s="922"/>
      <c r="T97" s="922"/>
      <c r="U97" s="922"/>
      <c r="V97" s="922"/>
      <c r="W97" s="922"/>
      <c r="X97" s="922"/>
      <c r="Y97" s="922"/>
      <c r="Z97" s="922"/>
      <c r="AA97" s="922"/>
      <c r="AB97" s="922"/>
      <c r="AC97" s="922"/>
      <c r="AD97" s="922"/>
    </row>
    <row r="98" spans="1:30" ht="15.6">
      <c r="A98" s="1025" t="s">
        <v>280</v>
      </c>
      <c r="B98" s="1026"/>
      <c r="C98" s="1027"/>
      <c r="D98" s="1027"/>
      <c r="E98" s="1027"/>
      <c r="F98" s="1027"/>
      <c r="G98" s="1027"/>
      <c r="H98" s="1027"/>
      <c r="I98" s="1027"/>
      <c r="J98" s="1027"/>
      <c r="K98" s="1027"/>
      <c r="L98" s="1027"/>
      <c r="M98" s="1028">
        <f t="shared" si="16"/>
        <v>0</v>
      </c>
      <c r="N98" s="922"/>
      <c r="O98" s="922"/>
      <c r="P98" s="922"/>
      <c r="Q98" s="922"/>
      <c r="R98" s="922"/>
      <c r="S98" s="922"/>
      <c r="T98" s="922"/>
      <c r="U98" s="922"/>
      <c r="V98" s="922"/>
      <c r="W98" s="922"/>
      <c r="X98" s="922"/>
      <c r="Y98" s="922"/>
      <c r="Z98" s="922"/>
      <c r="AA98" s="922"/>
      <c r="AB98" s="922"/>
      <c r="AC98" s="922"/>
      <c r="AD98" s="922"/>
    </row>
    <row r="99" spans="1:30" ht="15.6">
      <c r="A99" s="1025" t="s">
        <v>280</v>
      </c>
      <c r="B99" s="1026"/>
      <c r="C99" s="1027"/>
      <c r="D99" s="1027"/>
      <c r="E99" s="1027"/>
      <c r="F99" s="1027"/>
      <c r="G99" s="1027"/>
      <c r="H99" s="1027"/>
      <c r="I99" s="1027"/>
      <c r="J99" s="1027"/>
      <c r="K99" s="1027"/>
      <c r="L99" s="1027"/>
      <c r="M99" s="1028">
        <f t="shared" si="16"/>
        <v>0</v>
      </c>
      <c r="N99" s="922"/>
      <c r="O99" s="922"/>
      <c r="P99" s="922"/>
      <c r="Q99" s="922"/>
      <c r="R99" s="922"/>
      <c r="S99" s="922"/>
      <c r="T99" s="922"/>
      <c r="U99" s="922"/>
      <c r="V99" s="922"/>
      <c r="W99" s="922"/>
      <c r="X99" s="922"/>
      <c r="Y99" s="922"/>
      <c r="Z99" s="922"/>
      <c r="AA99" s="922"/>
      <c r="AB99" s="922"/>
      <c r="AC99" s="922"/>
      <c r="AD99" s="922"/>
    </row>
    <row r="100" spans="1:30" ht="15.6">
      <c r="A100" s="1025" t="s">
        <v>280</v>
      </c>
      <c r="B100" s="1026"/>
      <c r="C100" s="1027"/>
      <c r="D100" s="1027"/>
      <c r="E100" s="1027"/>
      <c r="F100" s="1027"/>
      <c r="G100" s="1027"/>
      <c r="H100" s="1027"/>
      <c r="I100" s="1027"/>
      <c r="J100" s="1027"/>
      <c r="K100" s="1027"/>
      <c r="L100" s="1027"/>
      <c r="M100" s="1028">
        <f t="shared" si="16"/>
        <v>0</v>
      </c>
      <c r="N100" s="922"/>
      <c r="O100" s="922"/>
      <c r="P100" s="922"/>
      <c r="Q100" s="922"/>
      <c r="R100" s="922"/>
      <c r="S100" s="922"/>
      <c r="T100" s="922"/>
      <c r="U100" s="922"/>
      <c r="V100" s="922"/>
      <c r="W100" s="922"/>
      <c r="X100" s="922"/>
      <c r="Y100" s="922"/>
      <c r="Z100" s="922"/>
      <c r="AA100" s="922"/>
      <c r="AB100" s="922"/>
      <c r="AC100" s="922"/>
      <c r="AD100" s="922"/>
    </row>
    <row r="101" spans="1:30" ht="15.6">
      <c r="A101" s="1025" t="s">
        <v>280</v>
      </c>
      <c r="B101" s="1026"/>
      <c r="C101" s="1027"/>
      <c r="D101" s="1027"/>
      <c r="E101" s="1027"/>
      <c r="F101" s="1027"/>
      <c r="G101" s="1027"/>
      <c r="H101" s="1027"/>
      <c r="I101" s="1027"/>
      <c r="J101" s="1027"/>
      <c r="K101" s="1027"/>
      <c r="L101" s="1027"/>
      <c r="M101" s="1028">
        <f>SUM(C101:L101)</f>
        <v>0</v>
      </c>
      <c r="N101" s="922"/>
      <c r="O101" s="922"/>
      <c r="P101" s="922"/>
      <c r="Q101" s="922"/>
      <c r="R101" s="922"/>
      <c r="S101" s="922"/>
      <c r="T101" s="922"/>
      <c r="U101" s="922"/>
      <c r="V101" s="922"/>
      <c r="W101" s="922"/>
      <c r="X101" s="922"/>
      <c r="Y101" s="922"/>
      <c r="Z101" s="922"/>
      <c r="AA101" s="922"/>
      <c r="AB101" s="922"/>
      <c r="AC101" s="922"/>
      <c r="AD101" s="922"/>
    </row>
    <row r="102" spans="1:30" ht="15.6">
      <c r="A102" s="1025" t="s">
        <v>280</v>
      </c>
      <c r="B102" s="1026"/>
      <c r="C102" s="1027"/>
      <c r="D102" s="1027"/>
      <c r="E102" s="1027"/>
      <c r="F102" s="1027"/>
      <c r="G102" s="1027"/>
      <c r="H102" s="1027"/>
      <c r="I102" s="1027"/>
      <c r="J102" s="1027"/>
      <c r="K102" s="1027"/>
      <c r="L102" s="1027"/>
      <c r="M102" s="1028">
        <f t="shared" si="16"/>
        <v>0</v>
      </c>
      <c r="N102" s="922"/>
      <c r="O102" s="922"/>
      <c r="P102" s="922"/>
      <c r="Q102" s="922"/>
      <c r="R102" s="922"/>
      <c r="S102" s="922"/>
      <c r="T102" s="922"/>
      <c r="U102" s="922"/>
      <c r="V102" s="922"/>
      <c r="W102" s="922"/>
      <c r="X102" s="922"/>
      <c r="Y102" s="922"/>
      <c r="Z102" s="922"/>
      <c r="AA102" s="922"/>
      <c r="AB102" s="922"/>
      <c r="AC102" s="922"/>
      <c r="AD102" s="922"/>
    </row>
    <row r="103" spans="1:30" ht="15.6">
      <c r="A103" s="1025" t="s">
        <v>280</v>
      </c>
      <c r="B103" s="1026"/>
      <c r="C103" s="1027"/>
      <c r="D103" s="1027"/>
      <c r="E103" s="1027"/>
      <c r="F103" s="1027"/>
      <c r="G103" s="1027"/>
      <c r="H103" s="1027"/>
      <c r="I103" s="1027"/>
      <c r="J103" s="1027"/>
      <c r="K103" s="1027"/>
      <c r="L103" s="1027"/>
      <c r="M103" s="1028">
        <f t="shared" si="16"/>
        <v>0</v>
      </c>
      <c r="N103" s="922"/>
      <c r="O103" s="922"/>
      <c r="P103" s="922"/>
      <c r="Q103" s="922"/>
      <c r="R103" s="922"/>
      <c r="S103" s="922"/>
      <c r="T103" s="922"/>
      <c r="U103" s="922"/>
      <c r="V103" s="922"/>
      <c r="W103" s="922"/>
      <c r="X103" s="922"/>
      <c r="Y103" s="922"/>
      <c r="Z103" s="922"/>
      <c r="AA103" s="922"/>
      <c r="AB103" s="922"/>
      <c r="AC103" s="922"/>
      <c r="AD103" s="922"/>
    </row>
    <row r="104" spans="1:30" ht="15.6">
      <c r="A104" s="1025" t="s">
        <v>280</v>
      </c>
      <c r="B104" s="1026"/>
      <c r="C104" s="1027"/>
      <c r="D104" s="1027"/>
      <c r="E104" s="1027"/>
      <c r="F104" s="1027"/>
      <c r="G104" s="1027"/>
      <c r="H104" s="1027"/>
      <c r="I104" s="1027"/>
      <c r="J104" s="1027"/>
      <c r="K104" s="1027"/>
      <c r="L104" s="1027"/>
      <c r="M104" s="1028">
        <f t="shared" si="16"/>
        <v>0</v>
      </c>
      <c r="N104" s="922"/>
      <c r="O104" s="922"/>
      <c r="P104" s="922"/>
      <c r="Q104" s="922"/>
      <c r="R104" s="922"/>
      <c r="S104" s="922"/>
      <c r="T104" s="922"/>
      <c r="U104" s="922"/>
      <c r="V104" s="922"/>
      <c r="W104" s="922"/>
      <c r="X104" s="922"/>
      <c r="Y104" s="922"/>
      <c r="Z104" s="922"/>
      <c r="AA104" s="922"/>
      <c r="AB104" s="922"/>
      <c r="AC104" s="922"/>
      <c r="AD104" s="922"/>
    </row>
    <row r="105" spans="1:30" ht="15.6">
      <c r="A105" s="1025"/>
      <c r="B105" s="1026"/>
      <c r="C105" s="1027"/>
      <c r="D105" s="1027"/>
      <c r="E105" s="1027"/>
      <c r="F105" s="1027"/>
      <c r="G105" s="1027"/>
      <c r="H105" s="1027"/>
      <c r="I105" s="1027"/>
      <c r="J105" s="1027"/>
      <c r="K105" s="1027"/>
      <c r="L105" s="1027"/>
      <c r="M105" s="1028">
        <f t="shared" si="16"/>
        <v>0</v>
      </c>
      <c r="N105" s="922"/>
      <c r="O105" s="922"/>
      <c r="P105" s="922"/>
      <c r="Q105" s="922"/>
      <c r="R105" s="922"/>
      <c r="S105" s="922"/>
      <c r="T105" s="922"/>
      <c r="U105" s="922"/>
      <c r="V105" s="922"/>
      <c r="W105" s="922"/>
      <c r="X105" s="922"/>
      <c r="Y105" s="922"/>
      <c r="Z105" s="922"/>
      <c r="AA105" s="922"/>
      <c r="AB105" s="922"/>
      <c r="AC105" s="922"/>
      <c r="AD105" s="922"/>
    </row>
    <row r="106" spans="1:30" ht="15.6">
      <c r="A106" s="1025"/>
      <c r="B106" s="1026"/>
      <c r="C106" s="1027"/>
      <c r="D106" s="1027"/>
      <c r="E106" s="1027"/>
      <c r="F106" s="1027"/>
      <c r="G106" s="1027"/>
      <c r="H106" s="1027"/>
      <c r="I106" s="1027"/>
      <c r="J106" s="1027"/>
      <c r="K106" s="1027"/>
      <c r="L106" s="1027"/>
      <c r="M106" s="1028">
        <f t="shared" si="16"/>
        <v>0</v>
      </c>
      <c r="N106" s="922"/>
      <c r="O106" s="922"/>
      <c r="P106" s="922"/>
      <c r="Q106" s="922"/>
      <c r="R106" s="922"/>
      <c r="S106" s="922"/>
      <c r="T106" s="922"/>
      <c r="U106" s="922"/>
      <c r="V106" s="922"/>
      <c r="W106" s="922"/>
      <c r="X106" s="922"/>
      <c r="Y106" s="922"/>
      <c r="Z106" s="922"/>
      <c r="AA106" s="922"/>
      <c r="AB106" s="922"/>
      <c r="AC106" s="922"/>
      <c r="AD106" s="922"/>
    </row>
    <row r="107" spans="1:30" ht="15.6">
      <c r="A107" s="1025"/>
      <c r="B107" s="1026"/>
      <c r="C107" s="1027"/>
      <c r="D107" s="1027"/>
      <c r="E107" s="1027"/>
      <c r="F107" s="1027"/>
      <c r="G107" s="1027"/>
      <c r="H107" s="1027"/>
      <c r="I107" s="1027"/>
      <c r="J107" s="1027"/>
      <c r="K107" s="1027"/>
      <c r="L107" s="1027"/>
      <c r="M107" s="1028">
        <f t="shared" si="16"/>
        <v>0</v>
      </c>
      <c r="N107" s="922"/>
      <c r="O107" s="922"/>
      <c r="P107" s="922"/>
      <c r="Q107" s="922"/>
      <c r="R107" s="922"/>
      <c r="S107" s="922"/>
      <c r="T107" s="922"/>
      <c r="U107" s="922"/>
      <c r="V107" s="922"/>
      <c r="W107" s="922"/>
      <c r="X107" s="922"/>
      <c r="Y107" s="922"/>
      <c r="Z107" s="922"/>
      <c r="AA107" s="922"/>
      <c r="AB107" s="922"/>
      <c r="AC107" s="922"/>
      <c r="AD107" s="922"/>
    </row>
    <row r="108" spans="1:30" ht="15.6">
      <c r="A108" s="1029" t="s">
        <v>295</v>
      </c>
      <c r="B108" s="1030"/>
      <c r="C108" s="1031"/>
      <c r="D108" s="1031"/>
      <c r="E108" s="1031"/>
      <c r="F108" s="1031"/>
      <c r="G108" s="1031"/>
      <c r="H108" s="1031"/>
      <c r="I108" s="1031"/>
      <c r="J108" s="1031"/>
      <c r="K108" s="1031"/>
      <c r="L108" s="1031"/>
      <c r="M108" s="1032">
        <f t="shared" si="16"/>
        <v>0</v>
      </c>
      <c r="N108" s="922"/>
      <c r="O108" s="922"/>
      <c r="P108" s="922"/>
      <c r="Q108" s="922"/>
      <c r="R108" s="922"/>
      <c r="S108" s="922"/>
      <c r="T108" s="922"/>
      <c r="U108" s="922"/>
      <c r="V108" s="922"/>
      <c r="W108" s="922"/>
      <c r="X108" s="922"/>
      <c r="Y108" s="922"/>
      <c r="Z108" s="922"/>
      <c r="AA108" s="922"/>
      <c r="AB108" s="922"/>
      <c r="AC108" s="922"/>
      <c r="AD108" s="922"/>
    </row>
    <row r="109" spans="1:30" ht="15.6">
      <c r="A109" s="1033">
        <v>10</v>
      </c>
      <c r="B109" s="1006" t="s">
        <v>962</v>
      </c>
      <c r="C109" s="1034"/>
      <c r="D109" s="1034"/>
      <c r="E109" s="1034"/>
      <c r="F109" s="1034"/>
      <c r="G109" s="1034"/>
      <c r="H109" s="1034"/>
      <c r="I109" s="1034"/>
      <c r="J109" s="1034"/>
      <c r="K109" s="1034"/>
      <c r="L109" s="1034"/>
      <c r="M109" s="961">
        <f>SUM(M92:M108)</f>
        <v>0</v>
      </c>
      <c r="N109" s="922"/>
      <c r="O109" s="922"/>
      <c r="P109" s="922"/>
      <c r="Q109" s="922"/>
      <c r="R109" s="922"/>
      <c r="S109" s="922"/>
      <c r="T109" s="922"/>
      <c r="U109" s="922"/>
      <c r="V109" s="922"/>
      <c r="W109" s="922"/>
      <c r="X109" s="922"/>
      <c r="Y109" s="922"/>
      <c r="Z109" s="922"/>
      <c r="AA109" s="922"/>
      <c r="AB109" s="922"/>
      <c r="AC109" s="922"/>
      <c r="AD109" s="922"/>
    </row>
    <row r="110" spans="1:30" ht="15.6">
      <c r="A110" s="922"/>
      <c r="B110" s="922"/>
      <c r="C110" s="922"/>
      <c r="D110" s="922"/>
      <c r="E110" s="922"/>
      <c r="F110" s="922"/>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row>
    <row r="111" spans="1:30" ht="15.6">
      <c r="A111" s="922"/>
      <c r="B111" s="922"/>
      <c r="C111" s="922"/>
      <c r="D111" s="922"/>
      <c r="E111" s="922"/>
      <c r="F111" s="922"/>
      <c r="G111" s="922"/>
      <c r="H111" s="922"/>
      <c r="I111" s="922"/>
      <c r="J111" s="922"/>
      <c r="K111" s="922"/>
      <c r="L111" s="922"/>
      <c r="M111" s="922"/>
    </row>
    <row r="112" spans="1:30" ht="15.6">
      <c r="A112" s="1211" t="s">
        <v>963</v>
      </c>
      <c r="B112" s="1211"/>
      <c r="C112" s="1211"/>
      <c r="D112" s="1010"/>
      <c r="E112" s="1010"/>
      <c r="F112" s="1010"/>
      <c r="G112" s="1010"/>
      <c r="H112" s="1010"/>
      <c r="I112" s="1010"/>
      <c r="J112" s="1010"/>
      <c r="K112" s="1010"/>
      <c r="L112" s="1010"/>
      <c r="M112" s="1010"/>
      <c r="N112" s="922"/>
    </row>
    <row r="113" spans="1:14" ht="15.6">
      <c r="A113" s="1009"/>
      <c r="B113" s="1010"/>
      <c r="C113" s="1010"/>
      <c r="D113" s="1010"/>
      <c r="E113" s="1010"/>
      <c r="F113" s="1010"/>
      <c r="G113" s="1010"/>
      <c r="H113" s="1010"/>
      <c r="I113" s="1010"/>
      <c r="J113" s="1010"/>
      <c r="K113" s="1010"/>
      <c r="L113" s="1010"/>
      <c r="M113" s="1010"/>
      <c r="N113" s="922"/>
    </row>
    <row r="114" spans="1:14" ht="15.6">
      <c r="A114" s="1035"/>
      <c r="B114" s="1010"/>
      <c r="C114" s="1010"/>
      <c r="D114" s="1010"/>
      <c r="E114" s="1010"/>
      <c r="F114" s="1010"/>
      <c r="G114" s="1010"/>
      <c r="H114" s="1010"/>
      <c r="I114" s="1010"/>
      <c r="J114" s="1010"/>
      <c r="K114" s="1010"/>
      <c r="L114" s="1010"/>
      <c r="M114" s="1010"/>
      <c r="N114" s="922"/>
    </row>
    <row r="115" spans="1:14" ht="15.6">
      <c r="A115" s="1035"/>
      <c r="B115" s="1010"/>
      <c r="C115" s="1011"/>
      <c r="D115" s="1011"/>
      <c r="E115" s="1011"/>
      <c r="F115" s="1011"/>
      <c r="G115" s="1011"/>
      <c r="H115" s="1011"/>
      <c r="I115" s="1011"/>
      <c r="J115" s="1011"/>
      <c r="K115" s="1011"/>
      <c r="L115" s="1011"/>
      <c r="M115" s="1036"/>
      <c r="N115" s="922"/>
    </row>
    <row r="116" spans="1:14" ht="15.6">
      <c r="A116" s="1037"/>
      <c r="B116" s="1014" t="s">
        <v>686</v>
      </c>
      <c r="C116" s="1038" t="s">
        <v>470</v>
      </c>
      <c r="D116" s="1038"/>
      <c r="E116" s="1039" t="s">
        <v>964</v>
      </c>
      <c r="F116" s="1039"/>
      <c r="G116" s="1039" t="s">
        <v>965</v>
      </c>
      <c r="H116" s="1040" t="s">
        <v>34</v>
      </c>
      <c r="I116" s="1041"/>
      <c r="J116" s="1041"/>
      <c r="K116" s="1041"/>
      <c r="L116" s="1041"/>
      <c r="M116" s="1041"/>
      <c r="N116" s="922"/>
    </row>
    <row r="117" spans="1:14" ht="25.5" customHeight="1">
      <c r="A117" s="1025" t="s">
        <v>966</v>
      </c>
      <c r="B117" s="1042"/>
      <c r="C117" s="1023"/>
      <c r="D117" s="1023"/>
      <c r="E117" s="1212" t="s">
        <v>452</v>
      </c>
      <c r="F117" s="1212"/>
      <c r="G117" s="1023"/>
      <c r="H117" s="1043"/>
      <c r="I117" s="1044"/>
      <c r="J117" s="1044"/>
      <c r="K117" s="1044"/>
      <c r="L117" s="1044"/>
      <c r="M117" s="1044"/>
      <c r="N117" s="922"/>
    </row>
    <row r="118" spans="1:14" ht="15.6">
      <c r="A118" s="1025" t="s">
        <v>967</v>
      </c>
      <c r="B118" s="1045"/>
      <c r="C118" s="1027"/>
      <c r="D118" s="1027"/>
      <c r="E118" s="1205" t="s">
        <v>452</v>
      </c>
      <c r="F118" s="1205"/>
      <c r="G118" s="1027"/>
      <c r="H118" s="1046"/>
      <c r="I118" s="1047"/>
      <c r="J118" s="1047"/>
      <c r="K118" s="1047"/>
      <c r="L118" s="1047"/>
      <c r="M118" s="1044"/>
      <c r="N118" s="922"/>
    </row>
    <row r="119" spans="1:14" ht="15.6">
      <c r="A119" s="1025" t="s">
        <v>968</v>
      </c>
      <c r="B119" s="1045"/>
      <c r="C119" s="1027"/>
      <c r="D119" s="1027"/>
      <c r="E119" s="1205" t="s">
        <v>452</v>
      </c>
      <c r="F119" s="1205"/>
      <c r="G119" s="1027"/>
      <c r="H119" s="1046"/>
      <c r="I119" s="1047"/>
      <c r="J119" s="1047"/>
      <c r="K119" s="1047"/>
      <c r="L119" s="1047"/>
      <c r="M119" s="1044"/>
      <c r="N119" s="922"/>
    </row>
    <row r="120" spans="1:14" ht="15.6">
      <c r="A120" s="1025" t="s">
        <v>280</v>
      </c>
      <c r="B120" s="1045"/>
      <c r="C120" s="1027"/>
      <c r="D120" s="1027"/>
      <c r="E120" s="1205" t="s">
        <v>452</v>
      </c>
      <c r="F120" s="1205"/>
      <c r="G120" s="1027"/>
      <c r="H120" s="1046"/>
      <c r="I120" s="1047"/>
      <c r="J120" s="1047"/>
      <c r="K120" s="1047"/>
      <c r="L120" s="1047"/>
      <c r="M120" s="1044"/>
      <c r="N120" s="922"/>
    </row>
    <row r="121" spans="1:14" ht="15.6">
      <c r="A121" s="1025" t="s">
        <v>280</v>
      </c>
      <c r="B121" s="1045"/>
      <c r="C121" s="1027"/>
      <c r="D121" s="1027"/>
      <c r="E121" s="1205" t="s">
        <v>452</v>
      </c>
      <c r="F121" s="1205"/>
      <c r="G121" s="1027"/>
      <c r="H121" s="1046"/>
      <c r="I121" s="1047"/>
      <c r="J121" s="1047"/>
      <c r="K121" s="1047"/>
      <c r="L121" s="1047"/>
      <c r="M121" s="1044"/>
      <c r="N121" s="922"/>
    </row>
    <row r="122" spans="1:14" ht="15.6">
      <c r="A122" s="1025" t="s">
        <v>280</v>
      </c>
      <c r="B122" s="1045"/>
      <c r="C122" s="1027"/>
      <c r="D122" s="1027"/>
      <c r="E122" s="1205" t="s">
        <v>452</v>
      </c>
      <c r="F122" s="1205"/>
      <c r="G122" s="1027"/>
      <c r="H122" s="1046"/>
      <c r="I122" s="1047"/>
      <c r="J122" s="1047"/>
      <c r="K122" s="1047"/>
      <c r="L122" s="1047"/>
      <c r="M122" s="1044"/>
      <c r="N122" s="922"/>
    </row>
    <row r="123" spans="1:14" ht="15.6">
      <c r="A123" s="1025" t="s">
        <v>280</v>
      </c>
      <c r="B123" s="1045"/>
      <c r="C123" s="1027"/>
      <c r="D123" s="1027"/>
      <c r="E123" s="1205" t="s">
        <v>452</v>
      </c>
      <c r="F123" s="1205"/>
      <c r="G123" s="1027"/>
      <c r="H123" s="1046"/>
      <c r="I123" s="1047"/>
      <c r="J123" s="1047"/>
      <c r="K123" s="1047"/>
      <c r="L123" s="1047"/>
      <c r="M123" s="1044"/>
      <c r="N123" s="922"/>
    </row>
    <row r="124" spans="1:14" ht="15.6">
      <c r="A124" s="1025" t="s">
        <v>280</v>
      </c>
      <c r="B124" s="1045"/>
      <c r="C124" s="1027"/>
      <c r="D124" s="1027"/>
      <c r="E124" s="1205" t="s">
        <v>452</v>
      </c>
      <c r="F124" s="1205"/>
      <c r="G124" s="1027"/>
      <c r="H124" s="1046"/>
      <c r="I124" s="1047"/>
      <c r="J124" s="1047"/>
      <c r="K124" s="1047"/>
      <c r="L124" s="1047"/>
      <c r="M124" s="1044"/>
      <c r="N124" s="922"/>
    </row>
    <row r="125" spans="1:14" ht="15.6">
      <c r="A125" s="1025" t="s">
        <v>280</v>
      </c>
      <c r="B125" s="1045"/>
      <c r="C125" s="1027"/>
      <c r="D125" s="1027"/>
      <c r="E125" s="1205" t="s">
        <v>452</v>
      </c>
      <c r="F125" s="1205"/>
      <c r="G125" s="1027"/>
      <c r="H125" s="1046"/>
      <c r="I125" s="1047"/>
      <c r="J125" s="1047"/>
      <c r="K125" s="1047"/>
      <c r="L125" s="1047"/>
      <c r="M125" s="1044"/>
      <c r="N125" s="922"/>
    </row>
    <row r="126" spans="1:14" ht="15.6">
      <c r="A126" s="1025" t="s">
        <v>280</v>
      </c>
      <c r="B126" s="1045"/>
      <c r="C126" s="1027"/>
      <c r="D126" s="1027"/>
      <c r="E126" s="1205" t="s">
        <v>452</v>
      </c>
      <c r="F126" s="1205"/>
      <c r="G126" s="1027"/>
      <c r="H126" s="1046"/>
      <c r="I126" s="1047"/>
      <c r="J126" s="1047"/>
      <c r="K126" s="1047"/>
      <c r="L126" s="1047"/>
      <c r="M126" s="1044"/>
      <c r="N126" s="922"/>
    </row>
    <row r="127" spans="1:14" ht="15.6">
      <c r="A127" s="1025" t="s">
        <v>280</v>
      </c>
      <c r="B127" s="1045"/>
      <c r="C127" s="1027"/>
      <c r="D127" s="1027"/>
      <c r="E127" s="1205" t="s">
        <v>452</v>
      </c>
      <c r="F127" s="1205"/>
      <c r="G127" s="1027"/>
      <c r="H127" s="1046"/>
      <c r="I127" s="1047"/>
      <c r="J127" s="1047"/>
      <c r="K127" s="1047"/>
      <c r="L127" s="1047"/>
      <c r="M127" s="1044"/>
      <c r="N127" s="922"/>
    </row>
    <row r="128" spans="1:14" ht="15.6">
      <c r="A128" s="1025" t="s">
        <v>280</v>
      </c>
      <c r="B128" s="1045"/>
      <c r="C128" s="1027"/>
      <c r="D128" s="1027"/>
      <c r="E128" s="1205" t="s">
        <v>452</v>
      </c>
      <c r="F128" s="1205"/>
      <c r="G128" s="1027"/>
      <c r="H128" s="1046"/>
      <c r="I128" s="1047"/>
      <c r="J128" s="1047"/>
      <c r="K128" s="1047"/>
      <c r="L128" s="1047"/>
      <c r="M128" s="1044"/>
      <c r="N128" s="922"/>
    </row>
    <row r="129" spans="1:14" ht="15.6">
      <c r="A129" s="1025" t="s">
        <v>280</v>
      </c>
      <c r="B129" s="1045"/>
      <c r="C129" s="1027"/>
      <c r="D129" s="1027"/>
      <c r="E129" s="1205" t="s">
        <v>452</v>
      </c>
      <c r="F129" s="1205"/>
      <c r="G129" s="1027"/>
      <c r="H129" s="1046"/>
      <c r="I129" s="1047"/>
      <c r="J129" s="1047"/>
      <c r="K129" s="1047"/>
      <c r="L129" s="1047"/>
      <c r="M129" s="1044"/>
      <c r="N129" s="922"/>
    </row>
    <row r="130" spans="1:14" ht="15.6">
      <c r="A130" s="1025"/>
      <c r="B130" s="1045"/>
      <c r="C130" s="1027"/>
      <c r="D130" s="1027"/>
      <c r="E130" s="1205" t="s">
        <v>452</v>
      </c>
      <c r="F130" s="1205"/>
      <c r="G130" s="1027"/>
      <c r="H130" s="1046"/>
      <c r="I130" s="1047"/>
      <c r="J130" s="1047"/>
      <c r="K130" s="1047"/>
      <c r="L130" s="1047"/>
      <c r="M130" s="1044"/>
      <c r="N130" s="922"/>
    </row>
    <row r="131" spans="1:14" ht="15.6">
      <c r="A131" s="1025"/>
      <c r="B131" s="1045"/>
      <c r="C131" s="1027"/>
      <c r="D131" s="1027"/>
      <c r="E131" s="1205" t="s">
        <v>452</v>
      </c>
      <c r="F131" s="1205"/>
      <c r="G131" s="1027"/>
      <c r="H131" s="1046"/>
      <c r="I131" s="1047"/>
      <c r="J131" s="1047"/>
      <c r="K131" s="1047"/>
      <c r="L131" s="1047"/>
      <c r="M131" s="1044"/>
      <c r="N131" s="922"/>
    </row>
    <row r="132" spans="1:14" ht="15.6">
      <c r="A132" s="1025"/>
      <c r="B132" s="1045"/>
      <c r="C132" s="1027"/>
      <c r="D132" s="1027"/>
      <c r="E132" s="1205" t="s">
        <v>452</v>
      </c>
      <c r="F132" s="1205"/>
      <c r="G132" s="1027"/>
      <c r="H132" s="1046"/>
      <c r="I132" s="1047"/>
      <c r="J132" s="1047"/>
      <c r="K132" s="1047"/>
      <c r="L132" s="1047"/>
      <c r="M132" s="1044"/>
      <c r="N132" s="922"/>
    </row>
    <row r="133" spans="1:14" ht="15.6">
      <c r="A133" s="1029" t="s">
        <v>969</v>
      </c>
      <c r="B133" s="1048"/>
      <c r="C133" s="1031"/>
      <c r="D133" s="1031"/>
      <c r="E133" s="1206" t="s">
        <v>452</v>
      </c>
      <c r="F133" s="1206"/>
      <c r="G133" s="1031"/>
      <c r="H133" s="1049"/>
      <c r="I133" s="1047"/>
      <c r="J133" s="1047"/>
      <c r="K133" s="1047"/>
      <c r="L133" s="1047"/>
      <c r="M133" s="1044"/>
      <c r="N133" s="922"/>
    </row>
    <row r="134" spans="1:14" ht="15.6">
      <c r="A134" s="1033">
        <v>12</v>
      </c>
      <c r="B134" s="1006" t="s">
        <v>970</v>
      </c>
      <c r="C134" s="1047"/>
      <c r="D134" s="1047"/>
      <c r="E134" s="1047"/>
      <c r="F134" s="1047"/>
      <c r="G134" s="1047"/>
      <c r="H134" s="1050">
        <f>SUM(H117:H133)</f>
        <v>0</v>
      </c>
      <c r="I134" s="1047"/>
      <c r="J134" s="1047"/>
      <c r="K134" s="1047"/>
      <c r="L134" s="1047"/>
      <c r="M134" s="1047"/>
      <c r="N134" s="922"/>
    </row>
    <row r="135" spans="1:14">
      <c r="A135" s="1051"/>
    </row>
  </sheetData>
  <mergeCells count="35">
    <mergeCell ref="A2:AB2"/>
    <mergeCell ref="A3:AB3"/>
    <mergeCell ref="F45:R45"/>
    <mergeCell ref="F46:R46"/>
    <mergeCell ref="A49:A50"/>
    <mergeCell ref="B49:B50"/>
    <mergeCell ref="C49:C50"/>
    <mergeCell ref="D49:D50"/>
    <mergeCell ref="R49:R50"/>
    <mergeCell ref="E125:F125"/>
    <mergeCell ref="U68:U69"/>
    <mergeCell ref="V68:V69"/>
    <mergeCell ref="A112:C112"/>
    <mergeCell ref="E117:F117"/>
    <mergeCell ref="E118:F118"/>
    <mergeCell ref="E119:F119"/>
    <mergeCell ref="B68:B69"/>
    <mergeCell ref="C68:C69"/>
    <mergeCell ref="D68:D69"/>
    <mergeCell ref="E68:E69"/>
    <mergeCell ref="F68:F69"/>
    <mergeCell ref="T68:T69"/>
    <mergeCell ref="E120:F120"/>
    <mergeCell ref="E121:F121"/>
    <mergeCell ref="E122:F122"/>
    <mergeCell ref="E123:F123"/>
    <mergeCell ref="E124:F124"/>
    <mergeCell ref="E132:F132"/>
    <mergeCell ref="E133:F133"/>
    <mergeCell ref="E126:F126"/>
    <mergeCell ref="E127:F127"/>
    <mergeCell ref="E128:F128"/>
    <mergeCell ref="E129:F129"/>
    <mergeCell ref="E130:F130"/>
    <mergeCell ref="E131:F131"/>
  </mergeCells>
  <pageMargins left="0.7" right="0.7" top="0.75" bottom="0.75" header="0.3" footer="0.3"/>
  <pageSetup scale="39" fitToHeight="2" orientation="landscape" r:id="rId1"/>
  <rowBreaks count="1" manualBreakCount="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3ECFB-FE29-49FB-80EC-4F618E9DC5FF}">
  <sheetPr>
    <tabColor rgb="FF00B050"/>
  </sheetPr>
  <dimension ref="B1:Y36"/>
  <sheetViews>
    <sheetView view="pageBreakPreview" zoomScale="130" zoomScaleNormal="100" zoomScaleSheetLayoutView="130" workbookViewId="0">
      <selection activeCell="K55" activeCellId="1" sqref="Q46 K55"/>
    </sheetView>
  </sheetViews>
  <sheetFormatPr defaultColWidth="7.81640625" defaultRowHeight="11.4"/>
  <cols>
    <col min="1" max="1" width="2.90625" style="1053" customWidth="1"/>
    <col min="2" max="2" width="39.453125" style="1053" customWidth="1"/>
    <col min="3" max="4" width="10.36328125" style="1053" customWidth="1"/>
    <col min="5" max="5" width="13.08984375" style="1053" customWidth="1"/>
    <col min="6" max="6" width="3.90625" style="1053" customWidth="1"/>
    <col min="7" max="7" width="2.36328125" style="1053" bestFit="1" customWidth="1"/>
    <col min="8" max="8" width="6.453125" style="1053" bestFit="1" customWidth="1"/>
    <col min="9" max="9" width="12.90625" style="1053" customWidth="1"/>
    <col min="10" max="10" width="10.90625" style="1053" customWidth="1"/>
    <col min="11" max="12" width="11.81640625" style="1053" customWidth="1"/>
    <col min="13" max="13" width="2.36328125" style="1053" customWidth="1"/>
    <col min="14" max="16" width="13.08984375" style="1053" customWidth="1"/>
    <col min="17" max="17" width="2.08984375" style="1053" customWidth="1"/>
    <col min="18" max="21" width="10.08984375" style="1053" customWidth="1"/>
    <col min="22" max="22" width="1.54296875" style="1053" customWidth="1"/>
    <col min="23" max="25" width="14.1796875" style="1053" customWidth="1"/>
    <col min="26" max="16384" width="7.81640625" style="1053"/>
  </cols>
  <sheetData>
    <row r="1" spans="2:22" ht="12">
      <c r="B1" s="1227" t="s">
        <v>971</v>
      </c>
      <c r="C1" s="1227"/>
      <c r="D1" s="1227"/>
      <c r="E1" s="1227"/>
    </row>
    <row r="2" spans="2:22" ht="12">
      <c r="B2" s="1227" t="s">
        <v>972</v>
      </c>
      <c r="C2" s="1227"/>
      <c r="D2" s="1227"/>
      <c r="E2" s="1227"/>
    </row>
    <row r="3" spans="2:22" s="1054" customFormat="1" ht="12">
      <c r="B3" s="1052"/>
      <c r="C3" s="1052"/>
      <c r="D3" s="1052"/>
      <c r="E3" s="1052"/>
      <c r="I3" s="1054" t="s">
        <v>973</v>
      </c>
      <c r="J3" s="1054" t="s">
        <v>973</v>
      </c>
      <c r="K3" s="1054" t="s">
        <v>973</v>
      </c>
      <c r="N3" s="1054" t="s">
        <v>974</v>
      </c>
      <c r="O3" s="1054" t="s">
        <v>974</v>
      </c>
      <c r="P3" s="1054" t="s">
        <v>974</v>
      </c>
    </row>
    <row r="4" spans="2:22" ht="60">
      <c r="B4" s="1055" t="s">
        <v>975</v>
      </c>
      <c r="C4" s="1056" t="s">
        <v>976</v>
      </c>
      <c r="D4" s="1056" t="s">
        <v>977</v>
      </c>
      <c r="E4" s="1056" t="s">
        <v>978</v>
      </c>
      <c r="H4" s="1057"/>
      <c r="I4" s="1057" t="s">
        <v>979</v>
      </c>
      <c r="J4" s="1057" t="s">
        <v>980</v>
      </c>
      <c r="K4" s="1057" t="s">
        <v>981</v>
      </c>
      <c r="L4" s="1057" t="s">
        <v>982</v>
      </c>
      <c r="M4" s="1057"/>
      <c r="N4" s="1058" t="s">
        <v>983</v>
      </c>
      <c r="O4" s="1058" t="s">
        <v>984</v>
      </c>
      <c r="P4" s="1058" t="s">
        <v>985</v>
      </c>
      <c r="Q4" s="1057"/>
      <c r="V4" s="1059"/>
    </row>
    <row r="5" spans="2:22" ht="12">
      <c r="B5" s="1060" t="s">
        <v>604</v>
      </c>
      <c r="C5" s="1061">
        <v>177032753.42000052</v>
      </c>
      <c r="D5" s="1062">
        <f>N18</f>
        <v>177032753.42000052</v>
      </c>
      <c r="E5" s="1063">
        <f>D5-N36</f>
        <v>166001020.14302847</v>
      </c>
      <c r="G5" s="1053">
        <v>1</v>
      </c>
      <c r="H5" s="1064">
        <v>45261</v>
      </c>
      <c r="I5" s="1065">
        <f>((('2 - Cost Support '!F7)))-283516</f>
        <v>214301128.61271873</v>
      </c>
      <c r="J5" s="1065">
        <f>'2 - Cost Support '!F55</f>
        <v>4240202.4592130268</v>
      </c>
      <c r="K5" s="1065">
        <f>'2 - Cost Support '!F39</f>
        <v>45544982.928068273</v>
      </c>
      <c r="L5" s="1062">
        <f>I5+J5+K5</f>
        <v>264086314.00000003</v>
      </c>
      <c r="M5" s="1062"/>
      <c r="N5" s="1062">
        <f t="shared" ref="N5:N17" si="0">(L5/$L$17)*$C$5</f>
        <v>177032753.42000052</v>
      </c>
      <c r="O5" s="1062">
        <f t="shared" ref="O5:O17" si="1">(L5/$L$17)*$C$6</f>
        <v>41729093.299999878</v>
      </c>
      <c r="P5" s="1062">
        <f t="shared" ref="P5:P17" si="2">(L5/$L$17)*$C$7</f>
        <v>45344468</v>
      </c>
      <c r="Q5" s="1062"/>
      <c r="V5" s="1066"/>
    </row>
    <row r="6" spans="2:22" ht="12">
      <c r="B6" s="1060" t="s">
        <v>606</v>
      </c>
      <c r="C6" s="1061">
        <v>41729093.299999878</v>
      </c>
      <c r="D6" s="1062">
        <f>O18</f>
        <v>41729093.299999885</v>
      </c>
      <c r="E6" s="1063">
        <f>D6-O36</f>
        <v>39128759.642626673</v>
      </c>
      <c r="G6" s="1053">
        <v>2</v>
      </c>
      <c r="H6" s="1064">
        <v>45292</v>
      </c>
      <c r="I6" s="1065">
        <f>((('2 - Cost Support '!F8)))-283516</f>
        <v>214301128.61271873</v>
      </c>
      <c r="J6" s="1065">
        <f>'2 - Cost Support '!F56</f>
        <v>4240202.4592130268</v>
      </c>
      <c r="K6" s="1065">
        <f>'2 - Cost Support '!F40</f>
        <v>45544982.928068273</v>
      </c>
      <c r="L6" s="1062">
        <f t="shared" ref="L6:L17" si="3">I6+J6+K6</f>
        <v>264086314.00000003</v>
      </c>
      <c r="M6" s="1062"/>
      <c r="N6" s="1062">
        <f t="shared" si="0"/>
        <v>177032753.42000052</v>
      </c>
      <c r="O6" s="1062">
        <f t="shared" si="1"/>
        <v>41729093.299999878</v>
      </c>
      <c r="P6" s="1062">
        <f t="shared" si="2"/>
        <v>45344468</v>
      </c>
      <c r="Q6" s="1062"/>
      <c r="V6" s="1066"/>
    </row>
    <row r="7" spans="2:22" ht="12">
      <c r="B7" s="1060" t="s">
        <v>608</v>
      </c>
      <c r="C7" s="1061">
        <v>45344468</v>
      </c>
      <c r="D7" s="1065">
        <f>P18</f>
        <v>45344468</v>
      </c>
      <c r="E7" s="1067">
        <f>D7-P36</f>
        <v>42518843.549729884</v>
      </c>
      <c r="G7" s="1053">
        <v>3</v>
      </c>
      <c r="H7" s="1064">
        <v>45323</v>
      </c>
      <c r="I7" s="1065">
        <f>((('2 - Cost Support '!F9)))-283516</f>
        <v>214301128.61271873</v>
      </c>
      <c r="J7" s="1065">
        <f>'2 - Cost Support '!F57</f>
        <v>4240202.4592130268</v>
      </c>
      <c r="K7" s="1065">
        <f>'2 - Cost Support '!F41</f>
        <v>45544982.928068273</v>
      </c>
      <c r="L7" s="1062">
        <f t="shared" si="3"/>
        <v>264086314.00000003</v>
      </c>
      <c r="M7" s="1062"/>
      <c r="N7" s="1062">
        <f t="shared" si="0"/>
        <v>177032753.42000052</v>
      </c>
      <c r="O7" s="1062">
        <f t="shared" si="1"/>
        <v>41729093.299999878</v>
      </c>
      <c r="P7" s="1062">
        <f t="shared" si="2"/>
        <v>45344468</v>
      </c>
      <c r="Q7" s="1062"/>
      <c r="V7" s="1066"/>
    </row>
    <row r="8" spans="2:22" ht="12">
      <c r="B8" s="1053" t="s">
        <v>38</v>
      </c>
      <c r="C8" s="1062">
        <f>SUM(C5:C7)</f>
        <v>264106314.72000039</v>
      </c>
      <c r="D8" s="1062">
        <f>D5+D6+D7</f>
        <v>264106314.72000042</v>
      </c>
      <c r="E8" s="1063">
        <f>E5+E6+E7</f>
        <v>247648623.33538502</v>
      </c>
      <c r="G8" s="1053">
        <v>4</v>
      </c>
      <c r="H8" s="1064">
        <v>45352</v>
      </c>
      <c r="I8" s="1065">
        <f>((('2 - Cost Support '!F10)))-283516</f>
        <v>214301128.61271873</v>
      </c>
      <c r="J8" s="1065">
        <f>'2 - Cost Support '!F58</f>
        <v>4240202.4592130268</v>
      </c>
      <c r="K8" s="1065">
        <f>'2 - Cost Support '!F42</f>
        <v>45544982.928068273</v>
      </c>
      <c r="L8" s="1062">
        <f t="shared" si="3"/>
        <v>264086314.00000003</v>
      </c>
      <c r="M8" s="1062"/>
      <c r="N8" s="1062">
        <f t="shared" si="0"/>
        <v>177032753.42000052</v>
      </c>
      <c r="O8" s="1062">
        <f t="shared" si="1"/>
        <v>41729093.299999878</v>
      </c>
      <c r="P8" s="1062">
        <f t="shared" si="2"/>
        <v>45344468</v>
      </c>
      <c r="Q8" s="1062"/>
      <c r="V8" s="1066"/>
    </row>
    <row r="9" spans="2:22">
      <c r="C9" s="1068"/>
      <c r="D9" s="1068"/>
      <c r="E9" s="1068"/>
      <c r="G9" s="1053">
        <v>5</v>
      </c>
      <c r="H9" s="1064">
        <v>45383</v>
      </c>
      <c r="I9" s="1065">
        <f>((('2 - Cost Support '!F11)))-283516</f>
        <v>214301128.61271873</v>
      </c>
      <c r="J9" s="1065">
        <f>'2 - Cost Support '!F59</f>
        <v>4240202.4592130268</v>
      </c>
      <c r="K9" s="1065">
        <f>'2 - Cost Support '!F43</f>
        <v>45544982.928068273</v>
      </c>
      <c r="L9" s="1062">
        <f t="shared" si="3"/>
        <v>264086314.00000003</v>
      </c>
      <c r="M9" s="1062"/>
      <c r="N9" s="1062">
        <f t="shared" si="0"/>
        <v>177032753.42000052</v>
      </c>
      <c r="O9" s="1062">
        <f t="shared" si="1"/>
        <v>41729093.299999878</v>
      </c>
      <c r="P9" s="1062">
        <f t="shared" si="2"/>
        <v>45344468</v>
      </c>
      <c r="Q9" s="1062"/>
      <c r="V9" s="1066"/>
    </row>
    <row r="10" spans="2:22">
      <c r="C10" s="1069"/>
      <c r="D10" s="1069"/>
      <c r="E10" s="1062"/>
      <c r="G10" s="1053">
        <v>6</v>
      </c>
      <c r="H10" s="1064">
        <v>45413</v>
      </c>
      <c r="I10" s="1065">
        <f>((('2 - Cost Support '!F12)))-283516</f>
        <v>214301128.61271873</v>
      </c>
      <c r="J10" s="1065">
        <f>'2 - Cost Support '!F60</f>
        <v>4240202.4592130268</v>
      </c>
      <c r="K10" s="1065">
        <f>'2 - Cost Support '!F44</f>
        <v>45544982.928068273</v>
      </c>
      <c r="L10" s="1062">
        <f t="shared" si="3"/>
        <v>264086314.00000003</v>
      </c>
      <c r="M10" s="1062"/>
      <c r="N10" s="1062">
        <f t="shared" si="0"/>
        <v>177032753.42000052</v>
      </c>
      <c r="O10" s="1062">
        <f t="shared" si="1"/>
        <v>41729093.299999878</v>
      </c>
      <c r="P10" s="1062">
        <f t="shared" si="2"/>
        <v>45344468</v>
      </c>
      <c r="Q10" s="1062"/>
      <c r="V10" s="1066"/>
    </row>
    <row r="11" spans="2:22">
      <c r="C11" s="1069"/>
      <c r="D11" s="1069"/>
      <c r="G11" s="1053">
        <v>7</v>
      </c>
      <c r="H11" s="1064">
        <v>45444</v>
      </c>
      <c r="I11" s="1065">
        <f>((('2 - Cost Support '!F13)))-283516</f>
        <v>214301128.61271873</v>
      </c>
      <c r="J11" s="1065">
        <f>'2 - Cost Support '!F61</f>
        <v>4240202.4592130268</v>
      </c>
      <c r="K11" s="1065">
        <f>'2 - Cost Support '!F45</f>
        <v>45544982.928068273</v>
      </c>
      <c r="L11" s="1062">
        <f t="shared" si="3"/>
        <v>264086314.00000003</v>
      </c>
      <c r="M11" s="1062"/>
      <c r="N11" s="1062">
        <f t="shared" si="0"/>
        <v>177032753.42000052</v>
      </c>
      <c r="O11" s="1062">
        <f t="shared" si="1"/>
        <v>41729093.299999878</v>
      </c>
      <c r="P11" s="1062">
        <f t="shared" si="2"/>
        <v>45344468</v>
      </c>
      <c r="Q11" s="1062"/>
      <c r="V11" s="1066"/>
    </row>
    <row r="12" spans="2:22">
      <c r="C12" s="1069"/>
      <c r="D12" s="1070"/>
      <c r="G12" s="1053">
        <v>8</v>
      </c>
      <c r="H12" s="1064">
        <v>45474</v>
      </c>
      <c r="I12" s="1065">
        <f>((('2 - Cost Support '!F14)))-283516</f>
        <v>214301128.61271873</v>
      </c>
      <c r="J12" s="1065">
        <f>'2 - Cost Support '!F62</f>
        <v>4240202.4592130268</v>
      </c>
      <c r="K12" s="1065">
        <f>'2 - Cost Support '!F46</f>
        <v>45544982.928068273</v>
      </c>
      <c r="L12" s="1062">
        <f t="shared" si="3"/>
        <v>264086314.00000003</v>
      </c>
      <c r="M12" s="1062"/>
      <c r="N12" s="1062">
        <f t="shared" si="0"/>
        <v>177032753.42000052</v>
      </c>
      <c r="O12" s="1062">
        <f t="shared" si="1"/>
        <v>41729093.299999878</v>
      </c>
      <c r="P12" s="1062">
        <f t="shared" si="2"/>
        <v>45344468</v>
      </c>
      <c r="Q12" s="1062"/>
      <c r="V12" s="1066"/>
    </row>
    <row r="13" spans="2:22">
      <c r="C13" s="1071"/>
      <c r="D13" s="1071"/>
      <c r="G13" s="1053">
        <v>9</v>
      </c>
      <c r="H13" s="1064">
        <v>45505</v>
      </c>
      <c r="I13" s="1065">
        <f>((('2 - Cost Support '!F15)))-283516</f>
        <v>214301128.61271873</v>
      </c>
      <c r="J13" s="1065">
        <f>'2 - Cost Support '!F63</f>
        <v>4240202.4592130268</v>
      </c>
      <c r="K13" s="1065">
        <f>'2 - Cost Support '!F47</f>
        <v>45544982.928068273</v>
      </c>
      <c r="L13" s="1062">
        <f t="shared" si="3"/>
        <v>264086314.00000003</v>
      </c>
      <c r="M13" s="1062"/>
      <c r="N13" s="1062">
        <f t="shared" si="0"/>
        <v>177032753.42000052</v>
      </c>
      <c r="O13" s="1062">
        <f t="shared" si="1"/>
        <v>41729093.299999878</v>
      </c>
      <c r="P13" s="1062">
        <f t="shared" si="2"/>
        <v>45344468</v>
      </c>
      <c r="Q13" s="1062"/>
      <c r="V13" s="1066"/>
    </row>
    <row r="14" spans="2:22">
      <c r="B14" s="1060"/>
      <c r="C14" s="1071"/>
      <c r="D14" s="1071"/>
      <c r="E14" s="1068"/>
      <c r="G14" s="1053">
        <v>10</v>
      </c>
      <c r="H14" s="1064">
        <v>45536</v>
      </c>
      <c r="I14" s="1065">
        <f>((('2 - Cost Support '!F16)))-283516</f>
        <v>214301128.61271873</v>
      </c>
      <c r="J14" s="1065">
        <f>'2 - Cost Support '!F64</f>
        <v>4240202.4592130268</v>
      </c>
      <c r="K14" s="1065">
        <f>'2 - Cost Support '!F48</f>
        <v>45544982.928068273</v>
      </c>
      <c r="L14" s="1062">
        <f t="shared" si="3"/>
        <v>264086314.00000003</v>
      </c>
      <c r="M14" s="1062"/>
      <c r="N14" s="1062">
        <f t="shared" si="0"/>
        <v>177032753.42000052</v>
      </c>
      <c r="O14" s="1062">
        <f t="shared" si="1"/>
        <v>41729093.299999878</v>
      </c>
      <c r="P14" s="1062">
        <f t="shared" si="2"/>
        <v>45344468</v>
      </c>
      <c r="Q14" s="1062"/>
      <c r="V14" s="1066"/>
    </row>
    <row r="15" spans="2:22">
      <c r="C15" s="1068"/>
      <c r="D15" s="1068"/>
      <c r="E15" s="1068"/>
      <c r="G15" s="1053">
        <v>11</v>
      </c>
      <c r="H15" s="1064">
        <v>45566</v>
      </c>
      <c r="I15" s="1065">
        <f>((('2 - Cost Support '!F17)))-283516</f>
        <v>214301128.61271873</v>
      </c>
      <c r="J15" s="1065">
        <f>'2 - Cost Support '!F65</f>
        <v>4240202.4592130268</v>
      </c>
      <c r="K15" s="1065">
        <f>'2 - Cost Support '!F49</f>
        <v>45544982.928068273</v>
      </c>
      <c r="L15" s="1062">
        <f t="shared" si="3"/>
        <v>264086314.00000003</v>
      </c>
      <c r="M15" s="1062"/>
      <c r="N15" s="1062">
        <f t="shared" si="0"/>
        <v>177032753.42000052</v>
      </c>
      <c r="O15" s="1062">
        <f t="shared" si="1"/>
        <v>41729093.299999878</v>
      </c>
      <c r="P15" s="1062">
        <f t="shared" si="2"/>
        <v>45344468</v>
      </c>
      <c r="Q15" s="1062"/>
      <c r="V15" s="1066"/>
    </row>
    <row r="16" spans="2:22">
      <c r="C16" s="1068"/>
      <c r="D16" s="1068"/>
      <c r="E16" s="1068"/>
      <c r="G16" s="1053">
        <v>12</v>
      </c>
      <c r="H16" s="1064">
        <v>45597</v>
      </c>
      <c r="I16" s="1065">
        <f>((('2 - Cost Support '!F18)))-283516</f>
        <v>214301128.61271873</v>
      </c>
      <c r="J16" s="1065">
        <f>'2 - Cost Support '!F66</f>
        <v>4240202.4592130268</v>
      </c>
      <c r="K16" s="1065">
        <f>'2 - Cost Support '!F50</f>
        <v>45544982.928068273</v>
      </c>
      <c r="L16" s="1062">
        <f t="shared" si="3"/>
        <v>264086314.00000003</v>
      </c>
      <c r="M16" s="1062"/>
      <c r="N16" s="1062">
        <f t="shared" si="0"/>
        <v>177032753.42000052</v>
      </c>
      <c r="O16" s="1062">
        <f t="shared" si="1"/>
        <v>41729093.299999878</v>
      </c>
      <c r="P16" s="1062">
        <f t="shared" si="2"/>
        <v>45344468</v>
      </c>
      <c r="Q16" s="1062"/>
      <c r="V16" s="1066"/>
    </row>
    <row r="17" spans="2:25">
      <c r="G17" s="1053">
        <v>13</v>
      </c>
      <c r="H17" s="1064">
        <v>45627</v>
      </c>
      <c r="I17" s="1065">
        <f>((('2 - Cost Support '!F19)))-283516</f>
        <v>214301128.61271873</v>
      </c>
      <c r="J17" s="1065">
        <f>'2 - Cost Support '!F67</f>
        <v>4240202.4592130268</v>
      </c>
      <c r="K17" s="1065">
        <f>'2 - Cost Support '!F51</f>
        <v>45544982.928068273</v>
      </c>
      <c r="L17" s="1062">
        <f t="shared" si="3"/>
        <v>264086314.00000003</v>
      </c>
      <c r="M17" s="1062"/>
      <c r="N17" s="1062">
        <f t="shared" si="0"/>
        <v>177032753.42000052</v>
      </c>
      <c r="O17" s="1062">
        <f t="shared" si="1"/>
        <v>41729093.299999878</v>
      </c>
      <c r="P17" s="1062">
        <f t="shared" si="2"/>
        <v>45344468</v>
      </c>
      <c r="Q17" s="1062"/>
      <c r="V17" s="1066"/>
    </row>
    <row r="18" spans="2:25" ht="12">
      <c r="H18" s="1072" t="s">
        <v>986</v>
      </c>
      <c r="I18" s="1063">
        <f t="shared" ref="I18:K18" si="4">AVERAGE(I5:I17)</f>
        <v>214301128.61271873</v>
      </c>
      <c r="J18" s="1063">
        <f t="shared" si="4"/>
        <v>4240202.4592130268</v>
      </c>
      <c r="K18" s="1063">
        <f t="shared" si="4"/>
        <v>45544982.928068273</v>
      </c>
      <c r="L18" s="1063">
        <f>AVERAGE(L5:L17)</f>
        <v>264086314.00000003</v>
      </c>
      <c r="M18" s="1063"/>
      <c r="N18" s="1063">
        <f>AVERAGE(N5:N17)</f>
        <v>177032753.42000052</v>
      </c>
      <c r="O18" s="1063">
        <f t="shared" ref="O18:P18" si="5">AVERAGE(O5:O17)</f>
        <v>41729093.299999885</v>
      </c>
      <c r="P18" s="1063">
        <f t="shared" si="5"/>
        <v>45344468</v>
      </c>
      <c r="Q18" s="1063"/>
      <c r="V18" s="1073"/>
    </row>
    <row r="19" spans="2:25">
      <c r="B19" s="1060"/>
      <c r="C19" s="1068"/>
      <c r="D19" s="1068"/>
      <c r="E19" s="1068"/>
      <c r="H19" s="1064"/>
      <c r="I19" s="1062"/>
      <c r="J19" s="1062"/>
      <c r="K19" s="1062"/>
      <c r="L19" s="1062"/>
      <c r="M19" s="1062"/>
      <c r="N19" s="1062"/>
      <c r="O19" s="1062"/>
      <c r="P19" s="1062"/>
      <c r="Q19" s="1062"/>
      <c r="R19" s="1062"/>
      <c r="S19" s="1062"/>
      <c r="T19" s="1062"/>
      <c r="U19" s="1062"/>
    </row>
    <row r="20" spans="2:25">
      <c r="C20" s="1068"/>
      <c r="D20" s="1068"/>
      <c r="E20" s="1068"/>
      <c r="H20" s="1064"/>
      <c r="I20" s="1062"/>
      <c r="J20" s="1062"/>
      <c r="K20" s="1062"/>
      <c r="L20" s="1062"/>
      <c r="M20" s="1062"/>
      <c r="N20" s="1062"/>
      <c r="O20" s="1062"/>
      <c r="P20" s="1062"/>
      <c r="Q20" s="1062"/>
      <c r="R20" s="1062"/>
      <c r="S20" s="1062"/>
      <c r="T20" s="1062"/>
      <c r="U20" s="1062"/>
      <c r="V20" s="1069"/>
      <c r="Y20" s="1069"/>
    </row>
    <row r="21" spans="2:25">
      <c r="C21" s="1068"/>
      <c r="D21" s="1068"/>
      <c r="E21" s="1068"/>
      <c r="H21" s="1064"/>
      <c r="I21" s="1054" t="s">
        <v>973</v>
      </c>
      <c r="J21" s="1054" t="s">
        <v>973</v>
      </c>
      <c r="K21" s="1054" t="s">
        <v>973</v>
      </c>
      <c r="L21" s="1054"/>
      <c r="M21" s="1062"/>
      <c r="N21" s="1054" t="s">
        <v>974</v>
      </c>
      <c r="O21" s="1054" t="s">
        <v>974</v>
      </c>
      <c r="P21" s="1054" t="s">
        <v>974</v>
      </c>
      <c r="Q21" s="1062"/>
      <c r="R21" s="1062"/>
      <c r="S21" s="1062"/>
      <c r="T21" s="1062"/>
      <c r="U21" s="1062"/>
    </row>
    <row r="22" spans="2:25" ht="48">
      <c r="B22" s="1074"/>
      <c r="C22" s="1056" t="s">
        <v>978</v>
      </c>
      <c r="D22" s="1056" t="s">
        <v>987</v>
      </c>
      <c r="E22" s="1056" t="s">
        <v>988</v>
      </c>
      <c r="H22" s="1064"/>
      <c r="I22" s="1057" t="s">
        <v>342</v>
      </c>
      <c r="J22" s="1057" t="s">
        <v>989</v>
      </c>
      <c r="K22" s="1057" t="s">
        <v>990</v>
      </c>
      <c r="L22" s="1057" t="s">
        <v>991</v>
      </c>
      <c r="M22" s="1062"/>
      <c r="N22" s="1058" t="s">
        <v>992</v>
      </c>
      <c r="O22" s="1058" t="s">
        <v>993</v>
      </c>
      <c r="P22" s="1058" t="s">
        <v>994</v>
      </c>
      <c r="Q22" s="1062"/>
      <c r="R22" s="1062"/>
      <c r="S22" s="1062"/>
      <c r="T22" s="1062"/>
      <c r="U22" s="1062"/>
    </row>
    <row r="23" spans="2:25">
      <c r="B23" s="1060" t="s">
        <v>606</v>
      </c>
      <c r="C23" s="1062">
        <f>E6</f>
        <v>39128759.642626673</v>
      </c>
      <c r="D23" s="1065">
        <f>C23*0.8</f>
        <v>31303007.714101341</v>
      </c>
      <c r="E23" s="1065">
        <f>C23*0.2</f>
        <v>7825751.9285253352</v>
      </c>
      <c r="G23" s="1053">
        <v>1</v>
      </c>
      <c r="H23" s="1064">
        <f>+H5</f>
        <v>45261</v>
      </c>
      <c r="I23" s="1065">
        <f>'2 - Cost Support '!F93</f>
        <v>9954223.375340838</v>
      </c>
      <c r="J23" s="1065">
        <f>'2 - Cost Support '!F141</f>
        <v>196695.91229070775</v>
      </c>
      <c r="K23" s="1065">
        <f>'2 - Cost Support '!F125</f>
        <v>2112755.7123684562</v>
      </c>
      <c r="L23" s="1062">
        <f t="shared" ref="L23:L35" si="6">I23+J23+K23</f>
        <v>12263675.000000002</v>
      </c>
      <c r="N23" s="1074">
        <f t="shared" ref="N23:N35" si="7">($D$5/$D$8)*L23</f>
        <v>8220447.7185626822</v>
      </c>
      <c r="O23" s="1062">
        <f t="shared" ref="O23:O35" si="8">($D$6/$D$8)*L23</f>
        <v>1937674.3748759821</v>
      </c>
      <c r="P23" s="1062">
        <f t="shared" ref="P23:P35" si="9">($D$7/$D$8)*L23</f>
        <v>2105552.9065613369</v>
      </c>
    </row>
    <row r="24" spans="2:25">
      <c r="B24" s="1060" t="s">
        <v>995</v>
      </c>
      <c r="C24" s="1065">
        <f>'4 - Incentives'!L120</f>
        <v>3950991.4529076549</v>
      </c>
      <c r="D24" s="1065"/>
      <c r="E24" s="1065"/>
      <c r="G24" s="1053">
        <v>2</v>
      </c>
      <c r="H24" s="1064">
        <f t="shared" ref="H24:H35" si="10">+H6</f>
        <v>45292</v>
      </c>
      <c r="I24" s="1065">
        <f>'2 - Cost Support '!F94</f>
        <v>10521592.618413029</v>
      </c>
      <c r="J24" s="1065">
        <f>'2 - Cost Support '!F142</f>
        <v>207907.15466128115</v>
      </c>
      <c r="K24" s="1065">
        <f>'2 - Cost Support '!F126</f>
        <v>2233178.2269256907</v>
      </c>
      <c r="L24" s="1062">
        <f t="shared" si="6"/>
        <v>12962678</v>
      </c>
      <c r="N24" s="1074">
        <f t="shared" si="7"/>
        <v>8688995.4920986295</v>
      </c>
      <c r="O24" s="1062">
        <f t="shared" si="8"/>
        <v>2048117.6311642833</v>
      </c>
      <c r="P24" s="1062">
        <f t="shared" si="9"/>
        <v>2225564.876737087</v>
      </c>
    </row>
    <row r="25" spans="2:25" ht="12">
      <c r="B25" s="1053" t="s">
        <v>996</v>
      </c>
      <c r="C25" s="1065"/>
      <c r="D25" s="1065">
        <f>C24*0.8</f>
        <v>3160793.162326124</v>
      </c>
      <c r="E25" s="1067">
        <f>C24*0.2</f>
        <v>790198.29058153101</v>
      </c>
      <c r="G25" s="1053">
        <v>3</v>
      </c>
      <c r="H25" s="1064">
        <f t="shared" si="10"/>
        <v>45323</v>
      </c>
      <c r="I25" s="1065">
        <f>'2 - Cost Support '!F95</f>
        <v>11088961.049801663</v>
      </c>
      <c r="J25" s="1065">
        <f>'2 - Cost Support '!F143</f>
        <v>219118.38099295003</v>
      </c>
      <c r="K25" s="1065">
        <f>'2 - Cost Support '!F127</f>
        <v>2353600.5692053884</v>
      </c>
      <c r="L25" s="1062">
        <f t="shared" si="6"/>
        <v>13661680.000000002</v>
      </c>
      <c r="N25" s="1074">
        <f t="shared" si="7"/>
        <v>9157542.5953259058</v>
      </c>
      <c r="O25" s="1062">
        <f t="shared" si="8"/>
        <v>2158560.7294514659</v>
      </c>
      <c r="P25" s="1062">
        <f t="shared" si="9"/>
        <v>2345576.6752226297</v>
      </c>
    </row>
    <row r="26" spans="2:25">
      <c r="C26" s="1068"/>
      <c r="D26" s="1068"/>
      <c r="E26" s="1068"/>
      <c r="G26" s="1053">
        <v>4</v>
      </c>
      <c r="H26" s="1064">
        <f t="shared" si="10"/>
        <v>45352</v>
      </c>
      <c r="I26" s="1065">
        <f>'2 - Cost Support '!F96</f>
        <v>11656330.292873856</v>
      </c>
      <c r="J26" s="1065">
        <f>'2 - Cost Support '!F144</f>
        <v>230329.62336352339</v>
      </c>
      <c r="K26" s="1065">
        <f>'2 - Cost Support '!F128</f>
        <v>2474023.0837626224</v>
      </c>
      <c r="L26" s="1062">
        <f t="shared" si="6"/>
        <v>14360683</v>
      </c>
      <c r="N26" s="1074">
        <f t="shared" si="7"/>
        <v>9626090.3688618522</v>
      </c>
      <c r="O26" s="1062">
        <f t="shared" si="8"/>
        <v>2269003.9857397671</v>
      </c>
      <c r="P26" s="1062">
        <f t="shared" si="9"/>
        <v>2465588.6453983798</v>
      </c>
    </row>
    <row r="27" spans="2:25">
      <c r="C27" s="1068"/>
      <c r="G27" s="1053">
        <v>5</v>
      </c>
      <c r="H27" s="1064">
        <f t="shared" si="10"/>
        <v>45383</v>
      </c>
      <c r="I27" s="1065">
        <f>'2 - Cost Support '!F97</f>
        <v>12223699.535946049</v>
      </c>
      <c r="J27" s="1065">
        <f>'2 - Cost Support '!F145</f>
        <v>241540.86573409679</v>
      </c>
      <c r="K27" s="1065">
        <f>'2 - Cost Support '!F129</f>
        <v>2594445.5983198569</v>
      </c>
      <c r="L27" s="1062">
        <f t="shared" si="6"/>
        <v>15059686.000000002</v>
      </c>
      <c r="N27" s="1074">
        <f t="shared" si="7"/>
        <v>10094638.142397802</v>
      </c>
      <c r="O27" s="1062">
        <f t="shared" si="8"/>
        <v>2379447.2420280688</v>
      </c>
      <c r="P27" s="1062">
        <f t="shared" si="9"/>
        <v>2585600.6155741303</v>
      </c>
    </row>
    <row r="28" spans="2:25">
      <c r="C28" s="1068"/>
      <c r="G28" s="1053">
        <v>6</v>
      </c>
      <c r="H28" s="1064">
        <f t="shared" si="10"/>
        <v>45413</v>
      </c>
      <c r="I28" s="1065">
        <f>'2 - Cost Support '!F98</f>
        <v>12791068.77901824</v>
      </c>
      <c r="J28" s="1065">
        <f>'2 - Cost Support '!F146</f>
        <v>252752.10810467019</v>
      </c>
      <c r="K28" s="1065">
        <f>'2 - Cost Support '!F130</f>
        <v>2714868.1128770909</v>
      </c>
      <c r="L28" s="1062">
        <f t="shared" si="6"/>
        <v>15758689.000000002</v>
      </c>
      <c r="N28" s="1074">
        <f t="shared" si="7"/>
        <v>10563185.915933751</v>
      </c>
      <c r="O28" s="1062">
        <f t="shared" si="8"/>
        <v>2489890.4983163704</v>
      </c>
      <c r="P28" s="1062">
        <f t="shared" si="9"/>
        <v>2705612.5857498804</v>
      </c>
    </row>
    <row r="29" spans="2:25">
      <c r="C29" s="1068"/>
      <c r="D29" s="1068"/>
      <c r="E29" s="1068"/>
      <c r="G29" s="1053">
        <v>7</v>
      </c>
      <c r="H29" s="1064">
        <f t="shared" si="10"/>
        <v>45444</v>
      </c>
      <c r="I29" s="1065">
        <f>'2 - Cost Support '!F99</f>
        <v>13358437.210406873</v>
      </c>
      <c r="J29" s="1065">
        <f>'2 - Cost Support '!F147</f>
        <v>263963.33443633904</v>
      </c>
      <c r="K29" s="1065">
        <f>'2 - Cost Support '!F131</f>
        <v>2835290.4551567887</v>
      </c>
      <c r="L29" s="1062">
        <f t="shared" si="6"/>
        <v>16457691</v>
      </c>
      <c r="N29" s="1074">
        <f t="shared" si="7"/>
        <v>11031733.019161023</v>
      </c>
      <c r="O29" s="1062">
        <f t="shared" si="8"/>
        <v>2600333.5966035523</v>
      </c>
      <c r="P29" s="1062">
        <f t="shared" si="9"/>
        <v>2825624.3842354231</v>
      </c>
    </row>
    <row r="30" spans="2:25">
      <c r="C30" s="1068"/>
      <c r="D30" s="1068"/>
      <c r="E30" s="1068"/>
      <c r="G30" s="1053">
        <v>8</v>
      </c>
      <c r="H30" s="1064">
        <f t="shared" si="10"/>
        <v>45474</v>
      </c>
      <c r="I30" s="1065">
        <f>'2 - Cost Support '!F100</f>
        <v>13925806.453479066</v>
      </c>
      <c r="J30" s="1065">
        <f>'2 - Cost Support '!F148</f>
        <v>275174.57680691243</v>
      </c>
      <c r="K30" s="1065">
        <f>'2 - Cost Support '!F132</f>
        <v>2955712.9697140232</v>
      </c>
      <c r="L30" s="1062">
        <f t="shared" si="6"/>
        <v>17156694</v>
      </c>
      <c r="N30" s="1074">
        <f t="shared" si="7"/>
        <v>11500280.792696971</v>
      </c>
      <c r="O30" s="1062">
        <f t="shared" si="8"/>
        <v>2710776.852891854</v>
      </c>
      <c r="P30" s="1062">
        <f t="shared" si="9"/>
        <v>2945636.3544111731</v>
      </c>
    </row>
    <row r="31" spans="2:25">
      <c r="C31" s="1068"/>
      <c r="D31" s="1068"/>
      <c r="E31" s="1068"/>
      <c r="G31" s="1053">
        <v>9</v>
      </c>
      <c r="H31" s="1064">
        <f t="shared" si="10"/>
        <v>45505</v>
      </c>
      <c r="I31" s="1065">
        <f>'2 - Cost Support '!F101</f>
        <v>14493175.69655126</v>
      </c>
      <c r="J31" s="1065">
        <f>'2 - Cost Support '!F149</f>
        <v>286385.81917748583</v>
      </c>
      <c r="K31" s="1065">
        <f>'2 - Cost Support '!F133</f>
        <v>3076135.4842712572</v>
      </c>
      <c r="L31" s="1062">
        <f t="shared" si="6"/>
        <v>17855697.000000004</v>
      </c>
      <c r="N31" s="1074">
        <f t="shared" si="7"/>
        <v>11968828.566232923</v>
      </c>
      <c r="O31" s="1062">
        <f t="shared" si="8"/>
        <v>2821220.1091801561</v>
      </c>
      <c r="P31" s="1062">
        <f t="shared" si="9"/>
        <v>3065648.3245869242</v>
      </c>
    </row>
    <row r="32" spans="2:25">
      <c r="G32" s="1053">
        <v>10</v>
      </c>
      <c r="H32" s="1064">
        <f t="shared" si="10"/>
        <v>45536</v>
      </c>
      <c r="I32" s="1065">
        <f>'2 - Cost Support '!F102</f>
        <v>15060544.939623451</v>
      </c>
      <c r="J32" s="1065">
        <f>'2 - Cost Support '!F150</f>
        <v>297597.06154805922</v>
      </c>
      <c r="K32" s="1065">
        <f>'2 - Cost Support '!F134</f>
        <v>3196557.9988284912</v>
      </c>
      <c r="L32" s="1062">
        <f t="shared" si="6"/>
        <v>18554700</v>
      </c>
      <c r="N32" s="1074">
        <f t="shared" si="7"/>
        <v>12437376.339768868</v>
      </c>
      <c r="O32" s="1062">
        <f t="shared" si="8"/>
        <v>2931663.3654684569</v>
      </c>
      <c r="P32" s="1062">
        <f t="shared" si="9"/>
        <v>3185660.2947626738</v>
      </c>
    </row>
    <row r="33" spans="7:16">
      <c r="G33" s="1053">
        <v>11</v>
      </c>
      <c r="H33" s="1064">
        <f t="shared" si="10"/>
        <v>45566</v>
      </c>
      <c r="I33" s="1065">
        <f>'2 - Cost Support '!F103</f>
        <v>15627913.371012084</v>
      </c>
      <c r="J33" s="1065">
        <f>'2 - Cost Support '!F151</f>
        <v>308808.28787972807</v>
      </c>
      <c r="K33" s="1065">
        <f>'2 - Cost Support '!F135</f>
        <v>3316980.3411081894</v>
      </c>
      <c r="L33" s="1062">
        <f t="shared" si="6"/>
        <v>19253702</v>
      </c>
      <c r="N33" s="1074">
        <f t="shared" si="7"/>
        <v>12905923.442996142</v>
      </c>
      <c r="O33" s="1062">
        <f t="shared" si="8"/>
        <v>3042106.4637556393</v>
      </c>
      <c r="P33" s="1062">
        <f t="shared" si="9"/>
        <v>3305672.0932482164</v>
      </c>
    </row>
    <row r="34" spans="7:16">
      <c r="G34" s="1053">
        <v>12</v>
      </c>
      <c r="H34" s="1064">
        <f t="shared" si="10"/>
        <v>45597</v>
      </c>
      <c r="I34" s="1065">
        <f>'2 - Cost Support '!F104</f>
        <v>16195282.614084277</v>
      </c>
      <c r="J34" s="1065">
        <f>'2 - Cost Support '!F152</f>
        <v>320019.53025030147</v>
      </c>
      <c r="K34" s="1065">
        <f>'2 - Cost Support '!F136</f>
        <v>3437402.8556654234</v>
      </c>
      <c r="L34" s="1062">
        <f t="shared" si="6"/>
        <v>19952705.000000004</v>
      </c>
      <c r="N34" s="1074">
        <f t="shared" si="7"/>
        <v>13374471.216532094</v>
      </c>
      <c r="O34" s="1062">
        <f t="shared" si="8"/>
        <v>3152549.7200439414</v>
      </c>
      <c r="P34" s="1062">
        <f t="shared" si="9"/>
        <v>3425684.0634239675</v>
      </c>
    </row>
    <row r="35" spans="7:16">
      <c r="G35" s="1053">
        <v>13</v>
      </c>
      <c r="H35" s="1064">
        <f t="shared" si="10"/>
        <v>45627</v>
      </c>
      <c r="I35" s="1065">
        <f>'2 - Cost Support '!F105</f>
        <v>16762651.85715647</v>
      </c>
      <c r="J35" s="1065">
        <f>'2 - Cost Support '!F153</f>
        <v>331230.77262087486</v>
      </c>
      <c r="K35" s="1065">
        <f>'2 - Cost Support '!F137</f>
        <v>3557825.3702226575</v>
      </c>
      <c r="L35" s="1062">
        <f t="shared" si="6"/>
        <v>20651708.000000004</v>
      </c>
      <c r="N35" s="1074">
        <f t="shared" si="7"/>
        <v>13843018.990068043</v>
      </c>
      <c r="O35" s="1062">
        <f t="shared" si="8"/>
        <v>3262992.9763322426</v>
      </c>
      <c r="P35" s="1062">
        <f t="shared" si="9"/>
        <v>3545696.0335997175</v>
      </c>
    </row>
    <row r="36" spans="7:16" ht="12">
      <c r="H36" s="1072" t="s">
        <v>986</v>
      </c>
      <c r="I36" s="1063">
        <f t="shared" ref="I36:K36" si="11">AVERAGE(I23:I35)</f>
        <v>13358437.522592856</v>
      </c>
      <c r="J36" s="1063">
        <f t="shared" si="11"/>
        <v>263963.34060514852</v>
      </c>
      <c r="K36" s="1063">
        <f t="shared" si="11"/>
        <v>2835290.5214173794</v>
      </c>
      <c r="L36" s="1063">
        <f>AVERAGE(L23:L35)</f>
        <v>16457691.384615384</v>
      </c>
      <c r="N36" s="1063">
        <f>AVERAGE(N23:N35)</f>
        <v>11031733.276972054</v>
      </c>
      <c r="O36" s="1063">
        <f t="shared" ref="O36:P36" si="12">AVERAGE(O23:O35)</f>
        <v>2600333.6573732132</v>
      </c>
      <c r="P36" s="1063">
        <f t="shared" si="12"/>
        <v>2825624.4502701187</v>
      </c>
    </row>
  </sheetData>
  <mergeCells count="2">
    <mergeCell ref="B1:E1"/>
    <mergeCell ref="B2:E2"/>
  </mergeCells>
  <pageMargins left="0.7" right="0.7" top="0.75" bottom="0.75" header="0.3" footer="0.3"/>
  <pageSetup scale="4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1145-BF38-4ED6-A04E-A048A9178BE2}">
  <sheetPr>
    <tabColor rgb="FF00B0F0"/>
  </sheetPr>
  <dimension ref="A1:H24"/>
  <sheetViews>
    <sheetView view="pageBreakPreview" zoomScale="90" zoomScaleNormal="90" zoomScaleSheetLayoutView="90" workbookViewId="0">
      <selection activeCell="K55" activeCellId="1" sqref="Q46 K55"/>
    </sheetView>
  </sheetViews>
  <sheetFormatPr defaultColWidth="8.90625" defaultRowHeight="15"/>
  <cols>
    <col min="1" max="1" width="8.90625" style="674"/>
    <col min="2" max="2" width="44" style="674" bestFit="1" customWidth="1"/>
    <col min="3" max="3" width="8.90625" style="674"/>
    <col min="4" max="6" width="15.54296875" style="674" customWidth="1"/>
    <col min="7" max="7" width="13.453125" style="674" bestFit="1" customWidth="1"/>
    <col min="8" max="8" width="15.54296875" style="674" customWidth="1"/>
    <col min="9" max="16384" width="8.90625" style="674"/>
  </cols>
  <sheetData>
    <row r="1" spans="1:8" ht="15.6">
      <c r="A1" s="1228" t="s">
        <v>997</v>
      </c>
      <c r="B1" s="1228"/>
      <c r="C1" s="1228"/>
      <c r="D1" s="1228"/>
      <c r="E1" s="1075"/>
      <c r="F1" s="1075"/>
      <c r="G1" s="1075"/>
      <c r="H1" s="1075"/>
    </row>
    <row r="2" spans="1:8" ht="15.6">
      <c r="A2" s="1076" t="s">
        <v>972</v>
      </c>
      <c r="B2" s="1076"/>
      <c r="C2" s="1076"/>
      <c r="D2" s="1076"/>
      <c r="E2" s="1076"/>
      <c r="F2" s="1076"/>
      <c r="G2" s="1076"/>
      <c r="H2" s="1076"/>
    </row>
    <row r="3" spans="1:8" ht="15.6">
      <c r="A3" s="1076"/>
      <c r="C3" s="1076"/>
    </row>
    <row r="4" spans="1:8" ht="15.6">
      <c r="A4" s="1076"/>
      <c r="C4" s="1077" t="s">
        <v>998</v>
      </c>
    </row>
    <row r="5" spans="1:8" ht="15.6">
      <c r="C5" s="1077"/>
    </row>
    <row r="6" spans="1:8">
      <c r="B6" s="1078" t="s">
        <v>176</v>
      </c>
      <c r="D6" s="1078" t="s">
        <v>177</v>
      </c>
    </row>
    <row r="7" spans="1:8" ht="15.6">
      <c r="A7" s="1079"/>
      <c r="D7" s="1080" t="str">
        <f>'Appendix A'!M8</f>
        <v>For the 12 months ended 12/31/2024</v>
      </c>
    </row>
    <row r="8" spans="1:8">
      <c r="D8" s="1081"/>
    </row>
    <row r="9" spans="1:8">
      <c r="D9" s="1082"/>
    </row>
    <row r="10" spans="1:8" ht="18.600000000000001">
      <c r="A10" s="1083">
        <v>1</v>
      </c>
      <c r="B10" s="674" t="s">
        <v>999</v>
      </c>
      <c r="C10" s="1084"/>
      <c r="D10" s="1085">
        <f>SUM(D11:D13)</f>
        <v>80562.313575000007</v>
      </c>
    </row>
    <row r="11" spans="1:8">
      <c r="A11" s="1083" t="s">
        <v>279</v>
      </c>
      <c r="B11" s="674" t="s">
        <v>1000</v>
      </c>
      <c r="C11" s="1084"/>
      <c r="D11" s="1086">
        <v>75365.238150000005</v>
      </c>
      <c r="E11" s="1087"/>
      <c r="F11" s="38"/>
    </row>
    <row r="12" spans="1:8">
      <c r="A12" s="1083" t="s">
        <v>910</v>
      </c>
      <c r="B12" s="674" t="s">
        <v>1001</v>
      </c>
      <c r="C12" s="1084"/>
      <c r="D12" s="1086">
        <v>5197.0754250000009</v>
      </c>
    </row>
    <row r="13" spans="1:8">
      <c r="A13" s="1083" t="s">
        <v>911</v>
      </c>
      <c r="B13" s="1088"/>
      <c r="C13" s="1084"/>
      <c r="D13" s="1086"/>
    </row>
    <row r="14" spans="1:8">
      <c r="A14" s="1083"/>
      <c r="C14" s="1084"/>
      <c r="D14" s="1086"/>
    </row>
    <row r="15" spans="1:8">
      <c r="A15" s="1083"/>
      <c r="C15" s="1084"/>
      <c r="D15" s="1086"/>
    </row>
    <row r="16" spans="1:8">
      <c r="A16" s="674" t="s">
        <v>1002</v>
      </c>
    </row>
    <row r="17" spans="1:6" ht="15" customHeight="1">
      <c r="A17" s="1229" t="s">
        <v>1003</v>
      </c>
      <c r="B17" s="1229"/>
      <c r="C17" s="1229"/>
      <c r="D17" s="1229"/>
      <c r="E17" s="1229"/>
      <c r="F17" s="1229"/>
    </row>
    <row r="18" spans="1:6" ht="15.75" customHeight="1">
      <c r="A18" s="1229"/>
      <c r="B18" s="1229"/>
      <c r="C18" s="1229"/>
      <c r="D18" s="1229"/>
      <c r="E18" s="1229"/>
      <c r="F18" s="1229"/>
    </row>
    <row r="19" spans="1:6">
      <c r="A19" s="1229"/>
      <c r="B19" s="1229"/>
      <c r="C19" s="1229"/>
      <c r="D19" s="1229"/>
      <c r="E19" s="1229"/>
      <c r="F19" s="1229"/>
    </row>
    <row r="20" spans="1:6">
      <c r="A20" s="1229"/>
      <c r="B20" s="1229"/>
      <c r="C20" s="1229"/>
      <c r="D20" s="1229"/>
      <c r="E20" s="1229"/>
      <c r="F20" s="1229"/>
    </row>
    <row r="21" spans="1:6" ht="15.75" customHeight="1">
      <c r="A21" s="1229"/>
      <c r="B21" s="1229"/>
      <c r="C21" s="1229"/>
      <c r="D21" s="1229"/>
      <c r="E21" s="1229"/>
      <c r="F21" s="1229"/>
    </row>
    <row r="22" spans="1:6">
      <c r="A22" s="1229"/>
      <c r="B22" s="1229"/>
      <c r="C22" s="1229"/>
      <c r="D22" s="1229"/>
      <c r="E22" s="1229"/>
      <c r="F22" s="1229"/>
    </row>
    <row r="23" spans="1:6">
      <c r="A23" s="1089"/>
      <c r="B23" s="1089"/>
      <c r="C23" s="1089"/>
      <c r="D23" s="1089"/>
      <c r="E23" s="1089"/>
      <c r="F23" s="1089"/>
    </row>
    <row r="24" spans="1:6">
      <c r="A24" s="1089"/>
      <c r="B24" s="1089"/>
      <c r="C24" s="1089"/>
      <c r="D24" s="1089"/>
      <c r="E24" s="1089"/>
      <c r="F24" s="1089"/>
    </row>
  </sheetData>
  <mergeCells count="2">
    <mergeCell ref="A1:D1"/>
    <mergeCell ref="A17:F22"/>
  </mergeCells>
  <pageMargins left="0.7" right="0.7" top="0.75" bottom="0.75" header="0.3" footer="0.3"/>
  <pageSetup scale="51" orientation="portrait"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5BBB-7455-46AF-A564-6BA3695EA5FC}">
  <sheetPr>
    <tabColor rgb="FF00B0F0"/>
  </sheetPr>
  <dimension ref="A1:IQ533"/>
  <sheetViews>
    <sheetView view="pageBreakPreview" zoomScale="90" zoomScaleNormal="80" zoomScaleSheetLayoutView="90" workbookViewId="0">
      <selection activeCell="R107" sqref="R107"/>
    </sheetView>
  </sheetViews>
  <sheetFormatPr defaultColWidth="8.81640625" defaultRowHeight="15"/>
  <cols>
    <col min="1" max="1" width="6" style="5" customWidth="1"/>
    <col min="2" max="2" width="1.453125" style="5" customWidth="1"/>
    <col min="3" max="3" width="48.1796875" style="5" customWidth="1"/>
    <col min="4" max="4" width="38.81640625" style="5" customWidth="1"/>
    <col min="5" max="5" width="18.1796875" style="5" customWidth="1"/>
    <col min="6" max="6" width="15.54296875" style="5" customWidth="1"/>
    <col min="7" max="7" width="8.08984375" style="5" customWidth="1"/>
    <col min="8" max="8" width="15.1796875" style="5" bestFit="1" customWidth="1"/>
    <col min="9" max="9" width="7.6328125" style="5" bestFit="1" customWidth="1"/>
    <col min="10" max="10" width="15.81640625" style="5" customWidth="1"/>
    <col min="11" max="11" width="8.81640625" style="5" customWidth="1"/>
    <col min="12" max="12" width="10.1796875" style="5" customWidth="1"/>
    <col min="13" max="13" width="14.453125" style="5" customWidth="1"/>
    <col min="14" max="16384" width="8.81640625" style="5"/>
  </cols>
  <sheetData>
    <row r="1" spans="1:13">
      <c r="C1" s="2"/>
      <c r="D1" s="2"/>
      <c r="E1" s="3"/>
      <c r="F1" s="2"/>
      <c r="G1" s="2"/>
      <c r="H1" s="2"/>
      <c r="I1" s="2"/>
      <c r="J1" s="4"/>
      <c r="K1" s="4"/>
      <c r="L1" s="4"/>
      <c r="M1" s="4"/>
    </row>
    <row r="2" spans="1:13">
      <c r="C2" s="2"/>
      <c r="D2" s="2"/>
      <c r="E2" s="3"/>
      <c r="F2" s="2"/>
      <c r="G2" s="2"/>
      <c r="H2" s="2"/>
      <c r="I2" s="2"/>
      <c r="K2" s="4"/>
      <c r="L2" s="4"/>
      <c r="M2" s="4" t="s">
        <v>3</v>
      </c>
    </row>
    <row r="3" spans="1:13">
      <c r="C3" s="2"/>
      <c r="D3" s="2"/>
      <c r="E3" s="3"/>
      <c r="F3" s="2"/>
      <c r="G3" s="2"/>
      <c r="H3" s="2"/>
      <c r="I3" s="2"/>
      <c r="J3" s="4"/>
      <c r="K3" s="6"/>
      <c r="L3" s="7"/>
      <c r="M3" s="7" t="s">
        <v>21</v>
      </c>
    </row>
    <row r="4" spans="1:13">
      <c r="C4" s="2"/>
      <c r="D4" s="2"/>
      <c r="E4" s="3"/>
      <c r="F4" s="2"/>
      <c r="G4" s="2"/>
      <c r="H4" s="2"/>
      <c r="I4" s="2"/>
      <c r="J4" s="4"/>
      <c r="K4" s="7"/>
      <c r="L4" s="1090"/>
      <c r="M4" s="1090"/>
    </row>
    <row r="5" spans="1:13">
      <c r="C5" s="2"/>
      <c r="D5" s="2"/>
      <c r="E5" s="3"/>
      <c r="F5" s="2"/>
      <c r="G5" s="2"/>
      <c r="H5" s="2"/>
      <c r="I5" s="2"/>
      <c r="J5" s="2"/>
      <c r="K5" s="15"/>
      <c r="L5" s="15"/>
    </row>
    <row r="6" spans="1:13">
      <c r="C6" s="2" t="s">
        <v>22</v>
      </c>
      <c r="D6" s="1"/>
      <c r="E6" s="1" t="s">
        <v>23</v>
      </c>
      <c r="F6" s="2"/>
      <c r="G6" s="2"/>
      <c r="H6" s="2"/>
      <c r="I6" s="2"/>
    </row>
    <row r="7" spans="1:13">
      <c r="C7" s="2"/>
      <c r="D7" s="9" t="s">
        <v>24</v>
      </c>
      <c r="E7" s="9" t="s">
        <v>25</v>
      </c>
      <c r="F7" s="9"/>
      <c r="G7" s="9"/>
      <c r="H7" s="9"/>
      <c r="I7" s="2"/>
      <c r="J7" s="11"/>
      <c r="K7" s="12"/>
      <c r="L7" s="13"/>
      <c r="M7" s="14" t="s">
        <v>26</v>
      </c>
    </row>
    <row r="8" spans="1:13">
      <c r="C8" s="15"/>
      <c r="D8" s="15"/>
      <c r="E8" s="15"/>
      <c r="F8" s="15"/>
      <c r="G8" s="15"/>
      <c r="H8" s="15"/>
      <c r="I8" s="15"/>
      <c r="J8" s="15"/>
      <c r="K8" s="16"/>
      <c r="L8" s="17"/>
      <c r="M8" s="18" t="s">
        <v>27</v>
      </c>
    </row>
    <row r="9" spans="1:13" ht="15.6">
      <c r="A9" s="20"/>
      <c r="C9" s="15"/>
      <c r="D9" s="15"/>
      <c r="E9" s="21" t="str">
        <f>+Index!C7</f>
        <v>NextEra Energy Transmission New York, Inc.</v>
      </c>
      <c r="F9" s="15"/>
      <c r="G9" s="15"/>
      <c r="H9" s="15"/>
      <c r="I9" s="15"/>
      <c r="J9" s="15"/>
      <c r="L9" s="15"/>
      <c r="M9" s="7"/>
    </row>
    <row r="10" spans="1:13">
      <c r="A10" s="20"/>
      <c r="C10" s="15"/>
      <c r="D10" s="15"/>
      <c r="E10" s="22"/>
      <c r="F10" s="15"/>
      <c r="G10" s="15"/>
      <c r="H10" s="15"/>
      <c r="I10" s="15"/>
      <c r="J10" s="15"/>
      <c r="K10" s="15"/>
      <c r="L10" s="15"/>
    </row>
    <row r="11" spans="1:13">
      <c r="A11" s="20"/>
      <c r="C11" s="15"/>
      <c r="D11" s="15"/>
      <c r="E11" s="23" t="s">
        <v>28</v>
      </c>
      <c r="F11" s="15"/>
      <c r="G11" s="15"/>
      <c r="H11" s="23" t="s">
        <v>29</v>
      </c>
      <c r="I11" s="15"/>
      <c r="J11" s="23" t="s">
        <v>30</v>
      </c>
      <c r="K11" s="15"/>
      <c r="L11" s="23"/>
      <c r="M11" s="23"/>
    </row>
    <row r="12" spans="1:13">
      <c r="A12" s="20"/>
      <c r="C12" s="15"/>
      <c r="D12" s="15"/>
      <c r="M12" s="24"/>
    </row>
    <row r="13" spans="1:13">
      <c r="A13" s="20" t="s">
        <v>31</v>
      </c>
      <c r="C13" s="15"/>
      <c r="D13" s="15"/>
      <c r="E13" s="22"/>
      <c r="F13" s="15"/>
      <c r="G13" s="15"/>
      <c r="H13" s="15"/>
      <c r="I13" s="15"/>
      <c r="J13" s="24" t="s">
        <v>32</v>
      </c>
      <c r="K13" s="15"/>
      <c r="L13" s="15"/>
      <c r="M13" s="24"/>
    </row>
    <row r="14" spans="1:13" ht="15.6" thickBot="1">
      <c r="A14" s="25" t="s">
        <v>33</v>
      </c>
      <c r="C14" s="15"/>
      <c r="D14" s="15"/>
      <c r="E14" s="15"/>
      <c r="F14" s="15"/>
      <c r="G14" s="15"/>
      <c r="H14" s="15"/>
      <c r="I14" s="15"/>
      <c r="J14" s="26" t="s">
        <v>34</v>
      </c>
      <c r="K14" s="15"/>
      <c r="L14" s="24"/>
      <c r="M14" s="24"/>
    </row>
    <row r="15" spans="1:13">
      <c r="A15" s="20">
        <v>1</v>
      </c>
      <c r="C15" s="15" t="s">
        <v>35</v>
      </c>
      <c r="D15" s="15" t="str">
        <f>"(page 3, line "&amp;A191&amp;")"</f>
        <v>(page 3, line 75)</v>
      </c>
      <c r="E15" s="9"/>
      <c r="F15" s="15"/>
      <c r="G15" s="15"/>
      <c r="H15" s="15" t="s">
        <v>36</v>
      </c>
      <c r="I15" s="15"/>
      <c r="J15" s="27">
        <f>+J191</f>
        <v>49363913.771660194</v>
      </c>
      <c r="K15" s="15"/>
      <c r="L15" s="15"/>
      <c r="M15" s="27"/>
    </row>
    <row r="16" spans="1:13">
      <c r="A16" s="20"/>
      <c r="C16" s="15"/>
      <c r="D16" s="15"/>
      <c r="E16" s="15"/>
      <c r="F16" s="15"/>
      <c r="G16" s="15"/>
      <c r="H16" s="15"/>
      <c r="I16" s="15"/>
      <c r="J16" s="28"/>
      <c r="K16" s="15"/>
      <c r="L16" s="15"/>
    </row>
    <row r="17" spans="1:13">
      <c r="A17" s="20"/>
      <c r="C17" s="15"/>
      <c r="D17" s="15"/>
      <c r="E17" s="15"/>
      <c r="F17" s="15"/>
      <c r="G17" s="15"/>
      <c r="H17" s="15"/>
      <c r="I17" s="15"/>
      <c r="J17" s="29"/>
      <c r="K17" s="15"/>
      <c r="L17" s="15"/>
    </row>
    <row r="18" spans="1:13" ht="15.6" thickBot="1">
      <c r="A18" s="20" t="s">
        <v>24</v>
      </c>
      <c r="C18" s="15" t="s">
        <v>37</v>
      </c>
      <c r="D18" s="9"/>
      <c r="E18" s="26" t="s">
        <v>38</v>
      </c>
      <c r="F18" s="9"/>
      <c r="G18" s="30" t="s">
        <v>39</v>
      </c>
      <c r="H18" s="30"/>
      <c r="I18" s="15"/>
      <c r="J18" s="29"/>
      <c r="K18" s="15"/>
      <c r="L18" s="15"/>
    </row>
    <row r="19" spans="1:13">
      <c r="A19" s="20">
        <f>+A15+1</f>
        <v>2</v>
      </c>
      <c r="C19" s="15" t="str">
        <f>+'1 - Revenue Credits'!B14</f>
        <v>Total Revenue Credits</v>
      </c>
      <c r="D19" s="9" t="str">
        <f>"Attachment 1, line "&amp;'1 - Revenue Credits'!A14&amp;""</f>
        <v>Attachment 1, line 6</v>
      </c>
      <c r="E19" s="31">
        <f>+'1 - Revenue Credits'!D14</f>
        <v>0</v>
      </c>
      <c r="F19" s="9"/>
      <c r="G19" s="9" t="str">
        <f>+G80</f>
        <v>TP</v>
      </c>
      <c r="H19" s="32">
        <f>+H80</f>
        <v>1</v>
      </c>
      <c r="I19" s="9"/>
      <c r="J19" s="33">
        <f>+H19*E19</f>
        <v>0</v>
      </c>
      <c r="K19" s="15"/>
      <c r="L19" s="34"/>
      <c r="M19" s="35"/>
    </row>
    <row r="20" spans="1:13">
      <c r="A20" s="20"/>
      <c r="C20" s="15"/>
      <c r="D20" s="9"/>
      <c r="E20" s="31"/>
      <c r="F20" s="9"/>
      <c r="G20" s="9"/>
      <c r="H20" s="32"/>
      <c r="I20" s="9"/>
      <c r="J20" s="33"/>
      <c r="K20" s="15"/>
      <c r="L20" s="34"/>
      <c r="M20" s="35"/>
    </row>
    <row r="21" spans="1:13">
      <c r="A21" s="20">
        <v>3</v>
      </c>
      <c r="C21" s="15" t="s">
        <v>40</v>
      </c>
      <c r="D21" s="15" t="str">
        <f>"(line "&amp;A15&amp;" minus line "&amp;A19&amp;")"</f>
        <v>(line 1 minus line 2)</v>
      </c>
      <c r="E21" s="31"/>
      <c r="F21" s="9"/>
      <c r="G21" s="9"/>
      <c r="H21" s="32"/>
      <c r="I21" s="9"/>
      <c r="J21" s="33">
        <f>+J15-J19</f>
        <v>49363913.771660194</v>
      </c>
      <c r="K21" s="15"/>
      <c r="L21" s="34"/>
      <c r="M21" s="35"/>
    </row>
    <row r="22" spans="1:13">
      <c r="A22" s="20"/>
      <c r="C22" s="15"/>
      <c r="D22" s="9"/>
      <c r="E22" s="31"/>
      <c r="F22" s="9"/>
      <c r="G22" s="9"/>
      <c r="H22" s="32"/>
      <c r="I22" s="9"/>
      <c r="J22" s="33"/>
      <c r="K22" s="15"/>
      <c r="L22" s="34"/>
      <c r="M22" s="35"/>
    </row>
    <row r="23" spans="1:13">
      <c r="A23" s="20">
        <v>4</v>
      </c>
      <c r="C23" s="15" t="s">
        <v>41</v>
      </c>
      <c r="D23" s="37" t="s">
        <v>42</v>
      </c>
      <c r="E23" s="38">
        <f>+'5 - True-Up'!H21</f>
        <v>14900080.494749714</v>
      </c>
      <c r="F23" s="15"/>
      <c r="G23" s="15" t="s">
        <v>43</v>
      </c>
      <c r="H23" s="39">
        <v>1</v>
      </c>
      <c r="I23" s="15"/>
      <c r="J23" s="40">
        <f>+H23*E23</f>
        <v>14900080.494749714</v>
      </c>
      <c r="K23" s="15"/>
    </row>
    <row r="24" spans="1:13">
      <c r="A24" s="20"/>
      <c r="C24" s="15"/>
      <c r="D24" s="15"/>
      <c r="E24" s="15"/>
      <c r="F24" s="15"/>
      <c r="G24" s="15"/>
      <c r="H24" s="15"/>
      <c r="I24" s="15"/>
      <c r="J24" s="9"/>
      <c r="K24" s="15"/>
      <c r="L24" s="15"/>
    </row>
    <row r="25" spans="1:13" ht="15.6" thickBot="1">
      <c r="A25" s="20">
        <v>5</v>
      </c>
      <c r="C25" s="15" t="s">
        <v>44</v>
      </c>
      <c r="D25" s="15" t="str">
        <f>"(line "&amp;A21&amp;" plus line "&amp;A23&amp;")"</f>
        <v>(line 3 plus line 4)</v>
      </c>
      <c r="F25" s="9"/>
      <c r="G25" s="9"/>
      <c r="H25" s="9"/>
      <c r="I25" s="9"/>
      <c r="J25" s="41">
        <f>+J21+J23</f>
        <v>64263994.266409904</v>
      </c>
      <c r="K25" s="15"/>
      <c r="M25" s="42"/>
    </row>
    <row r="26" spans="1:13" ht="15.6" thickTop="1">
      <c r="A26" s="20"/>
      <c r="D26" s="15"/>
      <c r="E26" s="43"/>
      <c r="F26" s="9"/>
      <c r="G26" s="9"/>
      <c r="H26" s="9"/>
      <c r="I26" s="9"/>
      <c r="K26" s="15"/>
      <c r="L26" s="15"/>
    </row>
    <row r="27" spans="1:13">
      <c r="A27" s="20"/>
      <c r="D27" s="9"/>
      <c r="E27" s="15"/>
      <c r="F27" s="15"/>
      <c r="G27" s="15"/>
      <c r="H27" s="15"/>
      <c r="I27" s="15"/>
      <c r="J27" s="9"/>
      <c r="K27" s="15"/>
      <c r="L27" s="15"/>
    </row>
    <row r="28" spans="1:13">
      <c r="A28" s="20"/>
      <c r="C28" s="15"/>
      <c r="D28" s="15"/>
      <c r="E28" s="9"/>
      <c r="F28" s="15"/>
      <c r="G28" s="15"/>
      <c r="H28" s="15"/>
      <c r="I28" s="15"/>
      <c r="J28" s="9"/>
      <c r="K28" s="15"/>
      <c r="L28" s="15"/>
    </row>
    <row r="29" spans="1:13">
      <c r="A29" s="20"/>
      <c r="C29" s="15"/>
      <c r="D29" s="15"/>
      <c r="E29" s="9"/>
      <c r="F29" s="15"/>
      <c r="G29" s="15"/>
      <c r="H29" s="15"/>
      <c r="I29" s="15"/>
      <c r="J29" s="9"/>
      <c r="K29" s="15"/>
      <c r="L29" s="15"/>
    </row>
    <row r="30" spans="1:13">
      <c r="A30" s="20"/>
      <c r="C30" s="44"/>
      <c r="D30" s="44"/>
      <c r="E30" s="44"/>
      <c r="F30" s="10"/>
      <c r="G30" s="10"/>
      <c r="H30" s="45"/>
      <c r="I30" s="10"/>
      <c r="K30" s="15"/>
      <c r="L30" s="15"/>
      <c r="M30" s="46"/>
    </row>
    <row r="31" spans="1:13">
      <c r="A31" s="20"/>
      <c r="C31" s="15"/>
      <c r="D31" s="47"/>
      <c r="E31" s="10"/>
      <c r="F31" s="10"/>
      <c r="G31" s="10"/>
      <c r="H31" s="47"/>
      <c r="I31" s="10"/>
      <c r="K31" s="15"/>
      <c r="L31" s="15"/>
      <c r="M31" s="46"/>
    </row>
    <row r="32" spans="1:13">
      <c r="A32" s="20"/>
      <c r="C32" s="9"/>
      <c r="D32" s="15"/>
      <c r="E32" s="48"/>
      <c r="F32" s="44"/>
      <c r="G32" s="49"/>
      <c r="H32" s="9"/>
      <c r="I32" s="15"/>
      <c r="K32" s="15"/>
      <c r="L32" s="15"/>
      <c r="M32" s="46"/>
    </row>
    <row r="33" spans="1:13">
      <c r="A33" s="20"/>
      <c r="C33" s="9"/>
      <c r="D33" s="15"/>
      <c r="E33" s="50"/>
      <c r="F33" s="15"/>
      <c r="H33" s="9"/>
      <c r="I33" s="15"/>
      <c r="K33" s="15"/>
      <c r="L33" s="15"/>
      <c r="M33" s="46"/>
    </row>
    <row r="34" spans="1:13">
      <c r="A34" s="20"/>
      <c r="B34" s="50"/>
      <c r="C34" s="50"/>
      <c r="D34" s="51"/>
      <c r="E34" s="52"/>
      <c r="F34" s="15"/>
      <c r="H34" s="53"/>
      <c r="I34" s="15"/>
      <c r="K34" s="53"/>
      <c r="L34" s="15"/>
      <c r="M34" s="46"/>
    </row>
    <row r="35" spans="1:13">
      <c r="A35" s="20"/>
      <c r="C35" s="9"/>
      <c r="D35" s="51"/>
      <c r="E35" s="52"/>
      <c r="F35" s="15"/>
      <c r="G35" s="15"/>
      <c r="H35" s="53"/>
      <c r="I35" s="15"/>
      <c r="K35" s="9"/>
      <c r="L35" s="54"/>
      <c r="M35" s="35"/>
    </row>
    <row r="36" spans="1:13">
      <c r="A36" s="20"/>
      <c r="C36" s="9"/>
      <c r="D36" s="51"/>
      <c r="E36" s="52"/>
      <c r="F36" s="15"/>
      <c r="G36" s="15"/>
      <c r="H36" s="53"/>
      <c r="I36" s="15"/>
      <c r="K36" s="15"/>
      <c r="L36" s="54"/>
      <c r="M36" s="35"/>
    </row>
    <row r="37" spans="1:13">
      <c r="A37" s="20"/>
      <c r="C37" s="15"/>
      <c r="D37" s="51"/>
      <c r="E37" s="55"/>
      <c r="F37" s="15"/>
      <c r="G37" s="15"/>
      <c r="H37" s="53"/>
      <c r="I37" s="15"/>
      <c r="K37" s="15"/>
      <c r="L37" s="15"/>
      <c r="M37" s="46"/>
    </row>
    <row r="38" spans="1:13">
      <c r="A38" s="20"/>
      <c r="C38" s="9"/>
      <c r="D38" s="27"/>
      <c r="E38" s="27"/>
      <c r="F38" s="15"/>
      <c r="G38" s="15"/>
      <c r="H38" s="56"/>
      <c r="I38" s="15"/>
      <c r="J38" s="9"/>
      <c r="K38" s="15"/>
      <c r="L38" s="9"/>
      <c r="M38" s="9"/>
    </row>
    <row r="39" spans="1:13">
      <c r="A39" s="20"/>
      <c r="C39" s="2"/>
      <c r="D39" s="27"/>
      <c r="E39" s="27"/>
      <c r="F39" s="15"/>
      <c r="G39" s="15"/>
      <c r="H39" s="27"/>
      <c r="I39" s="15"/>
      <c r="J39" s="9"/>
      <c r="K39" s="15"/>
      <c r="L39" s="9"/>
      <c r="M39" s="9"/>
    </row>
    <row r="40" spans="1:13">
      <c r="A40" s="20"/>
      <c r="C40" s="15"/>
      <c r="D40" s="15"/>
      <c r="E40" s="15"/>
      <c r="F40" s="15"/>
      <c r="G40" s="15"/>
      <c r="H40" s="15"/>
      <c r="I40" s="15"/>
      <c r="J40" s="9"/>
      <c r="K40" s="15"/>
      <c r="L40" s="15"/>
    </row>
    <row r="41" spans="1:13">
      <c r="A41" s="20"/>
      <c r="C41" s="15"/>
      <c r="D41" s="27"/>
      <c r="E41" s="57"/>
      <c r="F41" s="15"/>
      <c r="G41" s="15"/>
      <c r="H41" s="57"/>
      <c r="I41" s="15"/>
      <c r="J41" s="58"/>
      <c r="K41" s="15"/>
      <c r="L41" s="15"/>
      <c r="M41" s="58"/>
    </row>
    <row r="42" spans="1:13">
      <c r="A42" s="20"/>
      <c r="C42" s="15"/>
      <c r="D42" s="15"/>
      <c r="F42" s="15"/>
      <c r="G42" s="15"/>
      <c r="H42" s="15"/>
      <c r="I42" s="15"/>
      <c r="J42" s="58"/>
      <c r="K42" s="15"/>
      <c r="L42" s="15"/>
      <c r="M42" s="58"/>
    </row>
    <row r="43" spans="1:13">
      <c r="A43" s="20"/>
      <c r="C43" s="15"/>
      <c r="D43" s="15"/>
      <c r="E43" s="58"/>
      <c r="F43" s="15"/>
      <c r="G43" s="15"/>
      <c r="H43" s="15"/>
      <c r="I43" s="15"/>
      <c r="J43" s="15"/>
      <c r="K43" s="15"/>
      <c r="L43" s="15"/>
    </row>
    <row r="44" spans="1:13">
      <c r="A44" s="20"/>
      <c r="C44" s="15"/>
      <c r="D44" s="15"/>
      <c r="E44" s="59"/>
      <c r="F44" s="15"/>
      <c r="G44" s="15"/>
      <c r="H44" s="15"/>
      <c r="I44" s="15"/>
      <c r="J44" s="44"/>
      <c r="K44" s="15"/>
      <c r="L44" s="15"/>
    </row>
    <row r="45" spans="1:13">
      <c r="A45" s="20"/>
      <c r="C45" s="15"/>
      <c r="D45" s="15"/>
      <c r="E45" s="58"/>
      <c r="F45" s="15"/>
      <c r="G45" s="15"/>
      <c r="H45" s="15"/>
      <c r="I45" s="15"/>
      <c r="J45" s="15"/>
      <c r="K45" s="15"/>
      <c r="L45" s="15"/>
    </row>
    <row r="46" spans="1:13">
      <c r="A46" s="20"/>
      <c r="C46" s="15"/>
      <c r="E46" s="37"/>
      <c r="F46" s="37"/>
      <c r="J46" s="60"/>
      <c r="K46" s="15"/>
      <c r="L46" s="15"/>
    </row>
    <row r="47" spans="1:13">
      <c r="A47" s="20"/>
      <c r="C47" s="9"/>
      <c r="E47" s="37"/>
      <c r="F47" s="37"/>
      <c r="J47" s="60"/>
      <c r="K47" s="15"/>
      <c r="L47" s="15"/>
    </row>
    <row r="48" spans="1:13">
      <c r="A48" s="20"/>
      <c r="C48" s="15"/>
      <c r="D48" s="37"/>
      <c r="E48" s="61"/>
      <c r="G48" s="58"/>
      <c r="H48" s="58"/>
      <c r="I48" s="15"/>
      <c r="J48" s="60"/>
      <c r="K48" s="15"/>
      <c r="L48" s="15"/>
    </row>
    <row r="49" spans="1:13">
      <c r="A49" s="20"/>
      <c r="C49" s="9"/>
      <c r="D49" s="15"/>
      <c r="E49" s="61"/>
      <c r="F49" s="15"/>
      <c r="G49" s="15"/>
      <c r="H49" s="15"/>
      <c r="I49" s="15"/>
      <c r="J49" s="15"/>
      <c r="K49" s="15"/>
      <c r="L49" s="15"/>
    </row>
    <row r="50" spans="1:13">
      <c r="A50" s="20"/>
      <c r="C50" s="9"/>
      <c r="D50" s="15"/>
      <c r="E50" s="62"/>
      <c r="F50" s="15"/>
      <c r="G50" s="15"/>
      <c r="H50" s="15"/>
      <c r="I50" s="15"/>
      <c r="J50" s="15"/>
      <c r="K50" s="15"/>
      <c r="L50" s="15"/>
    </row>
    <row r="51" spans="1:13">
      <c r="A51" s="20"/>
      <c r="C51" s="9"/>
      <c r="D51" s="15"/>
      <c r="E51" s="63"/>
      <c r="F51" s="64"/>
      <c r="G51" s="64"/>
      <c r="H51" s="64"/>
      <c r="I51" s="64"/>
      <c r="J51" s="64"/>
      <c r="K51" s="64"/>
      <c r="L51" s="15"/>
    </row>
    <row r="52" spans="1:13">
      <c r="A52" s="20"/>
      <c r="C52" s="9"/>
      <c r="D52" s="15"/>
      <c r="E52" s="65"/>
      <c r="F52" s="64"/>
      <c r="G52" s="64"/>
      <c r="H52" s="64"/>
      <c r="I52" s="64"/>
      <c r="J52" s="64"/>
      <c r="K52" s="64"/>
      <c r="L52" s="15"/>
    </row>
    <row r="53" spans="1:13">
      <c r="C53" s="46"/>
      <c r="E53" s="66"/>
      <c r="F53" s="67"/>
      <c r="I53" s="67"/>
      <c r="K53" s="2"/>
      <c r="L53" s="15"/>
    </row>
    <row r="54" spans="1:13">
      <c r="C54" s="9"/>
      <c r="D54" s="15"/>
      <c r="E54" s="65"/>
      <c r="F54" s="64"/>
      <c r="G54" s="64"/>
      <c r="H54" s="64"/>
      <c r="I54" s="64"/>
      <c r="K54" s="2"/>
      <c r="L54" s="15"/>
    </row>
    <row r="55" spans="1:13">
      <c r="C55" s="46"/>
      <c r="E55" s="66"/>
      <c r="F55" s="67"/>
      <c r="I55" s="67"/>
      <c r="K55" s="2"/>
      <c r="L55" s="15"/>
    </row>
    <row r="56" spans="1:13">
      <c r="C56" s="37"/>
      <c r="F56" s="67"/>
      <c r="K56" s="2"/>
      <c r="L56" s="15"/>
    </row>
    <row r="57" spans="1:13">
      <c r="C57" s="9"/>
      <c r="D57" s="15"/>
      <c r="E57" s="65"/>
      <c r="F57" s="64"/>
      <c r="G57" s="64"/>
      <c r="H57" s="64"/>
      <c r="I57" s="64"/>
      <c r="K57" s="2"/>
      <c r="L57" s="15"/>
    </row>
    <row r="58" spans="1:13">
      <c r="C58" s="46"/>
      <c r="E58" s="66"/>
      <c r="F58" s="67"/>
      <c r="I58" s="67"/>
      <c r="K58" s="2"/>
      <c r="L58" s="15"/>
    </row>
    <row r="59" spans="1:13">
      <c r="C59" s="15"/>
      <c r="D59" s="50"/>
      <c r="K59" s="2"/>
      <c r="L59" s="15"/>
    </row>
    <row r="60" spans="1:13">
      <c r="C60" s="68"/>
      <c r="K60" s="2"/>
      <c r="L60" s="15"/>
    </row>
    <row r="61" spans="1:13">
      <c r="C61" s="69"/>
      <c r="K61" s="2"/>
      <c r="L61" s="15"/>
    </row>
    <row r="62" spans="1:13">
      <c r="K62" s="2"/>
      <c r="L62" s="15"/>
    </row>
    <row r="63" spans="1:13">
      <c r="C63" s="15"/>
      <c r="D63" s="15"/>
      <c r="E63" s="15"/>
      <c r="F63" s="15"/>
      <c r="G63" s="15"/>
      <c r="H63" s="15"/>
      <c r="I63" s="15"/>
      <c r="J63" s="70"/>
      <c r="K63" s="15"/>
      <c r="L63" s="15"/>
    </row>
    <row r="64" spans="1:13">
      <c r="C64" s="2"/>
      <c r="D64" s="2"/>
      <c r="E64" s="3"/>
      <c r="F64" s="2"/>
      <c r="G64" s="2"/>
      <c r="H64" s="2"/>
      <c r="I64" s="2"/>
      <c r="J64" s="2"/>
      <c r="K64" s="24"/>
      <c r="L64" s="24"/>
      <c r="M64" s="4"/>
    </row>
    <row r="65" spans="1:13">
      <c r="C65" s="2"/>
      <c r="D65" s="2"/>
      <c r="E65" s="3"/>
      <c r="F65" s="2"/>
      <c r="G65" s="2"/>
      <c r="H65" s="2"/>
      <c r="I65" s="2"/>
      <c r="J65" s="4"/>
      <c r="K65" s="4"/>
      <c r="L65" s="4"/>
      <c r="M65" s="4" t="s">
        <v>3</v>
      </c>
    </row>
    <row r="66" spans="1:13">
      <c r="C66" s="2"/>
      <c r="D66" s="2"/>
      <c r="E66" s="3"/>
      <c r="F66" s="2"/>
      <c r="G66" s="2"/>
      <c r="H66" s="2"/>
      <c r="I66" s="2"/>
      <c r="J66" s="7"/>
      <c r="K66" s="7"/>
      <c r="L66" s="7"/>
      <c r="M66" s="7" t="s">
        <v>45</v>
      </c>
    </row>
    <row r="67" spans="1:13">
      <c r="C67" s="2"/>
      <c r="D67" s="2"/>
      <c r="E67" s="3"/>
      <c r="F67" s="2"/>
      <c r="G67" s="2"/>
      <c r="H67" s="2"/>
      <c r="I67" s="2"/>
      <c r="J67" s="2"/>
      <c r="K67" s="15"/>
      <c r="L67" s="7"/>
      <c r="M67" s="7"/>
    </row>
    <row r="68" spans="1:13">
      <c r="C68" s="2"/>
      <c r="D68" s="2"/>
      <c r="E68" s="3"/>
      <c r="F68" s="2"/>
      <c r="G68" s="2"/>
      <c r="H68" s="2"/>
      <c r="I68" s="2"/>
      <c r="J68" s="2"/>
      <c r="K68" s="15"/>
      <c r="L68" s="7"/>
    </row>
    <row r="69" spans="1:13">
      <c r="C69" s="2" t="s">
        <v>22</v>
      </c>
      <c r="D69" s="1"/>
      <c r="E69" s="1" t="s">
        <v>23</v>
      </c>
      <c r="F69" s="2"/>
      <c r="G69" s="2"/>
      <c r="H69" s="2"/>
      <c r="I69" s="2"/>
      <c r="K69" s="15"/>
      <c r="L69" s="15"/>
    </row>
    <row r="70" spans="1:13">
      <c r="C70" s="2"/>
      <c r="D70" s="9" t="s">
        <v>24</v>
      </c>
      <c r="E70" s="9" t="s">
        <v>25</v>
      </c>
      <c r="F70" s="9"/>
      <c r="G70" s="9"/>
      <c r="H70" s="9"/>
      <c r="I70" s="2"/>
      <c r="J70" s="2"/>
      <c r="K70" s="15"/>
      <c r="L70" s="15"/>
    </row>
    <row r="71" spans="1:13">
      <c r="C71" s="2"/>
      <c r="D71" s="9"/>
      <c r="E71" s="9"/>
      <c r="F71" s="9"/>
      <c r="G71" s="9"/>
      <c r="H71" s="9"/>
      <c r="I71" s="2"/>
      <c r="J71" s="2"/>
      <c r="K71" s="71"/>
      <c r="L71" s="17"/>
      <c r="M71" s="18" t="str">
        <f>+M8</f>
        <v>For the 12 months ended 12/31/2024</v>
      </c>
    </row>
    <row r="72" spans="1:13" ht="15.6">
      <c r="C72" s="15"/>
      <c r="D72" s="15"/>
      <c r="E72" s="72" t="str">
        <f>+E9</f>
        <v>NextEra Energy Transmission New York, Inc.</v>
      </c>
      <c r="F72" s="9"/>
      <c r="G72" s="9"/>
      <c r="H72" s="9"/>
      <c r="I72" s="9"/>
      <c r="J72" s="9"/>
      <c r="K72" s="9"/>
      <c r="L72" s="9"/>
      <c r="M72" s="73"/>
    </row>
    <row r="73" spans="1:13">
      <c r="C73" s="44" t="s">
        <v>28</v>
      </c>
      <c r="D73" s="44" t="s">
        <v>29</v>
      </c>
      <c r="E73" s="44" t="s">
        <v>30</v>
      </c>
      <c r="F73" s="9" t="s">
        <v>24</v>
      </c>
      <c r="G73" s="9"/>
      <c r="H73" s="74" t="s">
        <v>46</v>
      </c>
      <c r="I73" s="9"/>
      <c r="J73" s="45" t="s">
        <v>47</v>
      </c>
      <c r="K73" s="9"/>
      <c r="L73" s="23"/>
      <c r="M73" s="23"/>
    </row>
    <row r="74" spans="1:13" ht="15.6">
      <c r="C74" s="15"/>
      <c r="D74" s="75"/>
      <c r="E74" s="9"/>
      <c r="F74" s="9"/>
      <c r="G74" s="9"/>
      <c r="H74" s="24"/>
      <c r="I74" s="9"/>
      <c r="J74" s="76" t="s">
        <v>48</v>
      </c>
      <c r="K74" s="9"/>
      <c r="L74" s="44"/>
      <c r="M74" s="49"/>
    </row>
    <row r="75" spans="1:13" ht="15.6">
      <c r="A75" s="20" t="s">
        <v>31</v>
      </c>
      <c r="C75" s="15"/>
      <c r="D75" s="77" t="s">
        <v>49</v>
      </c>
      <c r="E75" s="76" t="s">
        <v>50</v>
      </c>
      <c r="F75" s="78"/>
      <c r="G75" s="76" t="s">
        <v>51</v>
      </c>
      <c r="H75" s="15"/>
      <c r="I75" s="78"/>
      <c r="J75" s="79" t="s">
        <v>52</v>
      </c>
      <c r="K75" s="9"/>
      <c r="L75" s="24"/>
      <c r="M75" s="6"/>
    </row>
    <row r="76" spans="1:13" ht="16.2" thickBot="1">
      <c r="A76" s="25" t="s">
        <v>33</v>
      </c>
      <c r="C76" s="80" t="s">
        <v>53</v>
      </c>
      <c r="D76" s="9"/>
      <c r="E76" s="9"/>
      <c r="F76" s="9"/>
      <c r="G76" s="9"/>
      <c r="H76" s="9"/>
      <c r="I76" s="9"/>
      <c r="J76" s="9"/>
      <c r="K76" s="9"/>
      <c r="L76" s="9"/>
      <c r="M76" s="6"/>
    </row>
    <row r="77" spans="1:13">
      <c r="A77" s="20"/>
      <c r="C77" s="15"/>
      <c r="D77" s="9"/>
      <c r="E77" s="9"/>
      <c r="F77" s="9"/>
      <c r="G77" s="9"/>
      <c r="H77" s="9"/>
      <c r="I77" s="9"/>
      <c r="J77" s="9"/>
      <c r="K77" s="9"/>
      <c r="L77" s="9"/>
      <c r="M77" s="6"/>
    </row>
    <row r="78" spans="1:13">
      <c r="A78" s="20"/>
      <c r="C78" s="15" t="s">
        <v>54</v>
      </c>
      <c r="D78" s="9"/>
      <c r="E78" s="9"/>
      <c r="F78" s="9"/>
      <c r="G78" s="9"/>
      <c r="H78" s="9"/>
      <c r="I78" s="9"/>
      <c r="J78" s="9"/>
      <c r="K78" s="9"/>
      <c r="L78" s="9"/>
      <c r="M78" s="6"/>
    </row>
    <row r="79" spans="1:13" ht="15.6">
      <c r="A79" s="20">
        <f>+A25+1</f>
        <v>6</v>
      </c>
      <c r="C79" s="15" t="s">
        <v>55</v>
      </c>
      <c r="D79" s="9" t="s">
        <v>56</v>
      </c>
      <c r="E79" s="38">
        <f>+'2 - Cost Support '!F84</f>
        <v>0</v>
      </c>
      <c r="F79" s="9"/>
      <c r="G79" s="9" t="s">
        <v>57</v>
      </c>
      <c r="H79" s="32">
        <v>0</v>
      </c>
      <c r="I79" s="9"/>
      <c r="J79" s="33">
        <f>+H79*E79</f>
        <v>0</v>
      </c>
      <c r="K79" s="81"/>
      <c r="L79" s="82"/>
      <c r="M79" s="6"/>
    </row>
    <row r="80" spans="1:13">
      <c r="A80" s="20">
        <f>+A79+1</f>
        <v>7</v>
      </c>
      <c r="C80" s="15" t="s">
        <v>58</v>
      </c>
      <c r="D80" s="9" t="s">
        <v>59</v>
      </c>
      <c r="E80" s="38">
        <f>+'2 - Cost Support '!F20</f>
        <v>214584644.61271873</v>
      </c>
      <c r="F80" s="9"/>
      <c r="G80" s="9" t="s">
        <v>60</v>
      </c>
      <c r="H80" s="32">
        <f>+J$216</f>
        <v>1</v>
      </c>
      <c r="I80" s="9"/>
      <c r="J80" s="33">
        <f>+H80*E80</f>
        <v>214584644.61271873</v>
      </c>
      <c r="K80" s="9"/>
      <c r="L80" s="82"/>
    </row>
    <row r="81" spans="1:13">
      <c r="A81" s="20">
        <f>+A80+1</f>
        <v>8</v>
      </c>
      <c r="C81" s="15" t="s">
        <v>61</v>
      </c>
      <c r="D81" s="9" t="s">
        <v>62</v>
      </c>
      <c r="E81" s="38">
        <f>+'2 - Cost Support '!F36</f>
        <v>0</v>
      </c>
      <c r="F81" s="9"/>
      <c r="G81" s="9" t="s">
        <v>57</v>
      </c>
      <c r="H81" s="32">
        <v>0</v>
      </c>
      <c r="I81" s="9"/>
      <c r="J81" s="33">
        <f>+H81*E81</f>
        <v>0</v>
      </c>
      <c r="K81" s="9"/>
      <c r="L81" s="82"/>
    </row>
    <row r="82" spans="1:13">
      <c r="A82" s="20">
        <f>+A81+1</f>
        <v>9</v>
      </c>
      <c r="C82" s="15" t="s">
        <v>63</v>
      </c>
      <c r="D82" s="9" t="s">
        <v>64</v>
      </c>
      <c r="E82" s="38">
        <f>+'2 - Cost Support '!F52+'2 - Cost Support '!F68</f>
        <v>49785185.387281299</v>
      </c>
      <c r="F82" s="9"/>
      <c r="G82" s="9" t="s">
        <v>65</v>
      </c>
      <c r="H82" s="32">
        <f>+$J$224</f>
        <v>1</v>
      </c>
      <c r="I82" s="9"/>
      <c r="J82" s="33">
        <f>+H82*E82</f>
        <v>49785185.387281299</v>
      </c>
      <c r="K82" s="9"/>
      <c r="L82" s="82"/>
    </row>
    <row r="83" spans="1:13">
      <c r="A83" s="20">
        <f>+A82+1</f>
        <v>10</v>
      </c>
      <c r="C83" s="2" t="str">
        <f>"TOTAL GROSS PLANT (sum lines "&amp;A79&amp;"-"&amp;A82&amp;")"</f>
        <v>TOTAL GROSS PLANT (sum lines 6-9)</v>
      </c>
      <c r="D83" s="1091" t="s">
        <v>66</v>
      </c>
      <c r="E83" s="83">
        <f>SUM(E79:E82)</f>
        <v>264369830.00000003</v>
      </c>
      <c r="F83" s="9"/>
      <c r="G83" s="9" t="s">
        <v>67</v>
      </c>
      <c r="H83" s="84">
        <f>IF(J83=0,0,J83/E83)</f>
        <v>1</v>
      </c>
      <c r="I83" s="9"/>
      <c r="J83" s="33">
        <f>SUM(J79:J82)</f>
        <v>264369830.00000003</v>
      </c>
      <c r="K83" s="9"/>
      <c r="L83" s="85"/>
      <c r="M83" s="66"/>
    </row>
    <row r="84" spans="1:13" ht="15.75" customHeight="1">
      <c r="A84" s="20"/>
      <c r="C84" s="15"/>
      <c r="D84" s="1091"/>
      <c r="E84" s="38"/>
      <c r="F84" s="9"/>
      <c r="G84" s="9"/>
      <c r="H84" s="86"/>
      <c r="I84" s="9"/>
      <c r="J84" s="33"/>
      <c r="K84" s="9"/>
      <c r="L84" s="87"/>
    </row>
    <row r="85" spans="1:13">
      <c r="A85" s="20">
        <f>+A83+1</f>
        <v>11</v>
      </c>
      <c r="C85" s="15" t="s">
        <v>68</v>
      </c>
      <c r="D85" s="9"/>
      <c r="E85" s="38"/>
      <c r="F85" s="9"/>
      <c r="G85" s="9"/>
      <c r="H85" s="32"/>
      <c r="I85" s="9"/>
      <c r="J85" s="33"/>
      <c r="K85" s="9"/>
      <c r="L85" s="9"/>
    </row>
    <row r="86" spans="1:13">
      <c r="A86" s="20">
        <f>+A85+1</f>
        <v>12</v>
      </c>
      <c r="C86" s="15" t="str">
        <f>+C79</f>
        <v xml:space="preserve">  Production</v>
      </c>
      <c r="D86" s="9" t="s">
        <v>69</v>
      </c>
      <c r="E86" s="38">
        <f>+'2 - Cost Support '!F170</f>
        <v>0</v>
      </c>
      <c r="F86" s="9"/>
      <c r="G86" s="9" t="str">
        <f>+G79</f>
        <v>NA</v>
      </c>
      <c r="H86" s="32">
        <v>0</v>
      </c>
      <c r="I86" s="9"/>
      <c r="J86" s="33">
        <f>+H86*E86</f>
        <v>0</v>
      </c>
      <c r="K86" s="9"/>
      <c r="L86" s="82"/>
    </row>
    <row r="87" spans="1:13">
      <c r="A87" s="20">
        <f>+A86+1</f>
        <v>13</v>
      </c>
      <c r="C87" s="15" t="s">
        <v>58</v>
      </c>
      <c r="D87" s="9" t="s">
        <v>70</v>
      </c>
      <c r="E87" s="38">
        <f>+'2 - Cost Support '!F106</f>
        <v>13358437.522592856</v>
      </c>
      <c r="F87" s="9"/>
      <c r="G87" s="9" t="str">
        <f>+G80</f>
        <v>TP</v>
      </c>
      <c r="H87" s="32">
        <f>+J$216</f>
        <v>1</v>
      </c>
      <c r="I87" s="9"/>
      <c r="J87" s="33">
        <f>+H87*E87</f>
        <v>13358437.522592856</v>
      </c>
      <c r="K87" s="9"/>
      <c r="L87" s="34"/>
    </row>
    <row r="88" spans="1:13">
      <c r="A88" s="20">
        <f>+A87+1</f>
        <v>14</v>
      </c>
      <c r="C88" s="15" t="str">
        <f>+C81</f>
        <v xml:space="preserve">  Distribution</v>
      </c>
      <c r="D88" s="9" t="s">
        <v>71</v>
      </c>
      <c r="E88" s="38">
        <f>+'2 - Cost Support '!F122</f>
        <v>0</v>
      </c>
      <c r="F88" s="9"/>
      <c r="G88" s="9" t="str">
        <f>+G81</f>
        <v>NA</v>
      </c>
      <c r="H88" s="32">
        <v>0</v>
      </c>
      <c r="I88" s="9"/>
      <c r="J88" s="33">
        <f>+H88*E88</f>
        <v>0</v>
      </c>
      <c r="K88" s="9"/>
      <c r="L88" s="34"/>
    </row>
    <row r="89" spans="1:13">
      <c r="A89" s="20">
        <f>+A88+1</f>
        <v>15</v>
      </c>
      <c r="C89" s="15" t="s">
        <v>63</v>
      </c>
      <c r="D89" s="9" t="s">
        <v>72</v>
      </c>
      <c r="E89" s="38">
        <f>+'2 - Cost Support '!F138+'2 - Cost Support '!F154</f>
        <v>3099253.862022528</v>
      </c>
      <c r="F89" s="9"/>
      <c r="G89" s="9" t="str">
        <f>+G82</f>
        <v>W/S</v>
      </c>
      <c r="H89" s="32">
        <f>+J$224</f>
        <v>1</v>
      </c>
      <c r="I89" s="9"/>
      <c r="J89" s="33">
        <f>+H89*E89</f>
        <v>3099253.862022528</v>
      </c>
      <c r="K89" s="9"/>
      <c r="L89" s="34"/>
    </row>
    <row r="90" spans="1:13">
      <c r="A90" s="20">
        <f>+A89+1</f>
        <v>16</v>
      </c>
      <c r="C90" s="15" t="str">
        <f>"TOTAL ACCUM. DEPRECIATION (sum lines "&amp;A86&amp;"-"&amp;A89&amp;")"</f>
        <v>TOTAL ACCUM. DEPRECIATION (sum lines 12-15)</v>
      </c>
      <c r="D90" s="1091"/>
      <c r="E90" s="38">
        <f>SUM(E86:E89)</f>
        <v>16457691.384615384</v>
      </c>
      <c r="F90" s="9"/>
      <c r="G90" s="9"/>
      <c r="H90" s="32"/>
      <c r="I90" s="9"/>
      <c r="J90" s="33">
        <f>SUM(J86:J89)</f>
        <v>16457691.384615384</v>
      </c>
      <c r="K90" s="9"/>
      <c r="L90" s="9"/>
    </row>
    <row r="91" spans="1:13">
      <c r="A91" s="20"/>
      <c r="D91" s="1091"/>
      <c r="E91" s="88"/>
      <c r="F91" s="9"/>
      <c r="G91" s="9"/>
      <c r="H91" s="86"/>
      <c r="I91" s="9"/>
      <c r="J91" s="40"/>
      <c r="K91" s="9"/>
      <c r="L91" s="87"/>
    </row>
    <row r="92" spans="1:13">
      <c r="A92" s="20">
        <f>+A90+1</f>
        <v>17</v>
      </c>
      <c r="C92" s="15" t="s">
        <v>73</v>
      </c>
      <c r="D92" s="9"/>
      <c r="E92" s="38"/>
      <c r="F92" s="9"/>
      <c r="G92" s="9"/>
      <c r="H92" s="32"/>
      <c r="I92" s="9"/>
      <c r="J92" s="33"/>
      <c r="K92" s="9"/>
      <c r="L92" s="9"/>
    </row>
    <row r="93" spans="1:13">
      <c r="A93" s="20">
        <f>+A92+1</f>
        <v>18</v>
      </c>
      <c r="C93" s="15" t="str">
        <f>+C86</f>
        <v xml:space="preserve">  Production</v>
      </c>
      <c r="D93" s="9" t="str">
        <f>" (line "&amp;A79&amp;"- line "&amp;A86&amp;")"</f>
        <v xml:space="preserve"> (line 6- line 12)</v>
      </c>
      <c r="E93" s="38">
        <f>+E79-E86</f>
        <v>0</v>
      </c>
      <c r="F93" s="9"/>
      <c r="G93" s="9"/>
      <c r="H93" s="86"/>
      <c r="I93" s="9"/>
      <c r="J93" s="33">
        <f>+J79-J86</f>
        <v>0</v>
      </c>
      <c r="K93" s="9"/>
      <c r="L93" s="87"/>
    </row>
    <row r="94" spans="1:13">
      <c r="A94" s="20">
        <f>+A93+1</f>
        <v>19</v>
      </c>
      <c r="C94" s="15" t="s">
        <v>74</v>
      </c>
      <c r="D94" s="9" t="str">
        <f>" (line "&amp;A80&amp;"- line "&amp;A87&amp;")"</f>
        <v xml:space="preserve"> (line 7- line 13)</v>
      </c>
      <c r="E94" s="38">
        <f>+E80-E87</f>
        <v>201226207.09012589</v>
      </c>
      <c r="F94" s="9"/>
      <c r="G94" s="9"/>
      <c r="H94" s="32"/>
      <c r="I94" s="9"/>
      <c r="J94" s="33">
        <f>+J80-J87</f>
        <v>201226207.09012589</v>
      </c>
      <c r="K94" s="9"/>
      <c r="L94" s="87"/>
    </row>
    <row r="95" spans="1:13">
      <c r="A95" s="20">
        <f>+A94+1</f>
        <v>20</v>
      </c>
      <c r="C95" s="15" t="str">
        <f>+C88</f>
        <v xml:space="preserve">  Distribution</v>
      </c>
      <c r="D95" s="9" t="str">
        <f>" (line "&amp;A81&amp;"- line "&amp;A88&amp;")"</f>
        <v xml:space="preserve"> (line 8- line 14)</v>
      </c>
      <c r="E95" s="38">
        <f>+E81-E88</f>
        <v>0</v>
      </c>
      <c r="F95" s="9"/>
      <c r="G95" s="9"/>
      <c r="H95" s="86"/>
      <c r="I95" s="9"/>
      <c r="J95" s="33">
        <f>+J81-J88</f>
        <v>0</v>
      </c>
      <c r="K95" s="9"/>
      <c r="L95" s="87"/>
    </row>
    <row r="96" spans="1:13">
      <c r="A96" s="20">
        <f>+A95+1</f>
        <v>21</v>
      </c>
      <c r="C96" s="15" t="s">
        <v>75</v>
      </c>
      <c r="D96" s="9" t="str">
        <f>" (line "&amp;A82&amp;"- line "&amp;A89&amp;")"</f>
        <v xml:space="preserve"> (line 9- line 15)</v>
      </c>
      <c r="E96" s="38">
        <f>+E82-E89</f>
        <v>46685931.525258772</v>
      </c>
      <c r="F96" s="9"/>
      <c r="G96" s="9"/>
      <c r="H96" s="86"/>
      <c r="I96" s="9"/>
      <c r="J96" s="33">
        <f>+J82-J89</f>
        <v>46685931.525258772</v>
      </c>
      <c r="K96" s="9"/>
      <c r="L96" s="87"/>
    </row>
    <row r="97" spans="1:13">
      <c r="A97" s="20">
        <f>+A96+1</f>
        <v>22</v>
      </c>
      <c r="C97" s="15" t="str">
        <f>"TOTAL NET PLANT (sum lines "&amp;A93&amp;"-"&amp;A96&amp;")"</f>
        <v>TOTAL NET PLANT (sum lines 18-21)</v>
      </c>
      <c r="D97" s="1091" t="s">
        <v>76</v>
      </c>
      <c r="E97" s="38">
        <f>SUM(E93:E96)</f>
        <v>247912138.61538467</v>
      </c>
      <c r="F97" s="9"/>
      <c r="G97" s="9" t="s">
        <v>77</v>
      </c>
      <c r="H97" s="84">
        <f>IF(J97=0,0,J97/E97)</f>
        <v>1</v>
      </c>
      <c r="I97" s="9"/>
      <c r="J97" s="33">
        <f>SUM(J93:J96)</f>
        <v>247912138.61538467</v>
      </c>
      <c r="K97" s="9"/>
      <c r="L97" s="9"/>
    </row>
    <row r="98" spans="1:13" ht="20.25" customHeight="1">
      <c r="A98" s="20"/>
      <c r="D98" s="1091"/>
      <c r="E98" s="88"/>
      <c r="F98" s="9"/>
      <c r="H98" s="89"/>
      <c r="I98" s="9"/>
      <c r="J98" s="40"/>
      <c r="K98" s="9"/>
      <c r="L98" s="87"/>
    </row>
    <row r="99" spans="1:13">
      <c r="A99" s="20">
        <f>+A97+1</f>
        <v>23</v>
      </c>
      <c r="C99" s="2" t="str">
        <f>"ADJUSTMENTS TO RATE BASE       (Note "&amp;A267&amp;")"</f>
        <v>ADJUSTMENTS TO RATE BASE       (Note A)</v>
      </c>
      <c r="D99" s="9"/>
      <c r="E99" s="38"/>
      <c r="F99" s="9"/>
      <c r="G99" s="9"/>
      <c r="H99" s="90"/>
      <c r="I99" s="9"/>
      <c r="J99" s="33"/>
      <c r="K99" s="9"/>
      <c r="L99" s="9"/>
      <c r="M99" s="6"/>
    </row>
    <row r="100" spans="1:13">
      <c r="A100" s="20">
        <f t="shared" ref="A100:A107" si="0">+A99+1</f>
        <v>24</v>
      </c>
      <c r="C100" s="50" t="s">
        <v>78</v>
      </c>
      <c r="D100" s="9"/>
      <c r="E100" s="91">
        <f>+'6a-ADIT Projection'!H16</f>
        <v>-12316371.77735658</v>
      </c>
      <c r="F100" s="9"/>
      <c r="G100" s="9" t="str">
        <f>+G109</f>
        <v>TP</v>
      </c>
      <c r="H100" s="90">
        <f>+H109</f>
        <v>1</v>
      </c>
      <c r="I100" s="9"/>
      <c r="J100" s="38">
        <f t="shared" ref="J100:J105" si="1">+H100*E100</f>
        <v>-12316371.77735658</v>
      </c>
      <c r="K100" s="9"/>
      <c r="L100" s="9"/>
      <c r="M100" s="6"/>
    </row>
    <row r="101" spans="1:13">
      <c r="A101" s="20">
        <f t="shared" si="0"/>
        <v>25</v>
      </c>
      <c r="C101" s="50" t="s">
        <v>79</v>
      </c>
      <c r="D101" s="9" t="s">
        <v>80</v>
      </c>
      <c r="E101" s="38">
        <f>+'3 - Cost Support'!G5</f>
        <v>0</v>
      </c>
      <c r="F101" s="9"/>
      <c r="G101" s="9" t="s">
        <v>81</v>
      </c>
      <c r="H101" s="90">
        <f>+H$97</f>
        <v>1</v>
      </c>
      <c r="I101" s="9"/>
      <c r="J101" s="92">
        <f t="shared" si="1"/>
        <v>0</v>
      </c>
      <c r="K101" s="9"/>
      <c r="L101" s="9"/>
      <c r="M101" s="6"/>
    </row>
    <row r="102" spans="1:13">
      <c r="A102" s="20">
        <f t="shared" si="0"/>
        <v>26</v>
      </c>
      <c r="C102" s="5" t="s">
        <v>82</v>
      </c>
      <c r="D102" s="9" t="s">
        <v>83</v>
      </c>
      <c r="E102" s="92">
        <f>+'8a - Workpaper'!V81</f>
        <v>0</v>
      </c>
      <c r="F102" s="9"/>
      <c r="G102" s="9" t="s">
        <v>43</v>
      </c>
      <c r="H102" s="32">
        <v>1</v>
      </c>
      <c r="I102" s="9"/>
      <c r="J102" s="92">
        <f>+E102</f>
        <v>0</v>
      </c>
      <c r="K102" s="9"/>
      <c r="L102" s="85"/>
      <c r="M102" s="6"/>
    </row>
    <row r="103" spans="1:13">
      <c r="A103" s="20" t="s">
        <v>84</v>
      </c>
      <c r="C103" s="5" t="s">
        <v>85</v>
      </c>
      <c r="D103" s="9" t="s">
        <v>86</v>
      </c>
      <c r="E103" s="93">
        <v>0</v>
      </c>
      <c r="F103" s="9"/>
      <c r="G103" s="9" t="s">
        <v>43</v>
      </c>
      <c r="H103" s="32">
        <v>1</v>
      </c>
      <c r="I103" s="9"/>
      <c r="J103" s="92">
        <f>+E103</f>
        <v>0</v>
      </c>
      <c r="K103" s="9"/>
      <c r="L103" s="85"/>
      <c r="M103" s="6"/>
    </row>
    <row r="104" spans="1:13">
      <c r="A104" s="20">
        <f>+A102+1</f>
        <v>27</v>
      </c>
      <c r="C104" s="5" t="s">
        <v>87</v>
      </c>
      <c r="D104" s="9" t="s">
        <v>88</v>
      </c>
      <c r="E104" s="92">
        <f>+'3 - Cost Support'!H42</f>
        <v>0</v>
      </c>
      <c r="F104" s="9"/>
      <c r="G104" s="9" t="str">
        <f>+G105</f>
        <v>DA</v>
      </c>
      <c r="H104" s="94">
        <f>+H105</f>
        <v>1</v>
      </c>
      <c r="I104" s="9"/>
      <c r="J104" s="92">
        <f t="shared" si="1"/>
        <v>0</v>
      </c>
      <c r="K104" s="9"/>
      <c r="L104" s="85"/>
      <c r="M104" s="6"/>
    </row>
    <row r="105" spans="1:13">
      <c r="A105" s="20">
        <f>+A104+1</f>
        <v>28</v>
      </c>
      <c r="C105" s="50" t="s">
        <v>89</v>
      </c>
      <c r="D105" s="9" t="s">
        <v>90</v>
      </c>
      <c r="E105" s="92">
        <f>+'8a - Workpaper'!Z10</f>
        <v>0</v>
      </c>
      <c r="F105" s="9"/>
      <c r="G105" s="9" t="str">
        <f>+G106</f>
        <v>DA</v>
      </c>
      <c r="H105" s="94">
        <f>+H106</f>
        <v>1</v>
      </c>
      <c r="I105" s="9"/>
      <c r="J105" s="92">
        <f t="shared" si="1"/>
        <v>0</v>
      </c>
      <c r="K105" s="9"/>
      <c r="L105" s="85"/>
      <c r="M105" s="6"/>
    </row>
    <row r="106" spans="1:13">
      <c r="A106" s="20">
        <f t="shared" si="0"/>
        <v>29</v>
      </c>
      <c r="C106" s="95" t="s">
        <v>91</v>
      </c>
      <c r="D106" s="96" t="s">
        <v>92</v>
      </c>
      <c r="E106" s="97">
        <f>+'8a - Workpaper'!Z41</f>
        <v>0</v>
      </c>
      <c r="F106" s="96"/>
      <c r="G106" s="96" t="s">
        <v>43</v>
      </c>
      <c r="H106" s="98">
        <v>1</v>
      </c>
      <c r="I106" s="96"/>
      <c r="J106" s="99">
        <f>+H106*E106</f>
        <v>0</v>
      </c>
      <c r="K106" s="9"/>
      <c r="L106" s="9"/>
      <c r="M106" s="6"/>
    </row>
    <row r="107" spans="1:13">
      <c r="A107" s="20">
        <f t="shared" si="0"/>
        <v>30</v>
      </c>
      <c r="C107" s="100" t="str">
        <f>"TOTAL ADJUSTMENTS  (sum lines "&amp;A100&amp;"-"&amp;A106&amp;")"</f>
        <v>TOTAL ADJUSTMENTS  (sum lines 24-29)</v>
      </c>
      <c r="D107" s="9"/>
      <c r="E107" s="38">
        <f>SUM(E100:E106)</f>
        <v>-12316371.77735658</v>
      </c>
      <c r="F107" s="9"/>
      <c r="G107" s="9"/>
      <c r="H107" s="32"/>
      <c r="I107" s="9"/>
      <c r="J107" s="33">
        <f>SUM(J100:J106)</f>
        <v>-12316371.77735658</v>
      </c>
      <c r="K107" s="9"/>
      <c r="L107" s="9"/>
      <c r="M107" s="6"/>
    </row>
    <row r="108" spans="1:13">
      <c r="A108" s="20"/>
      <c r="D108" s="9"/>
      <c r="E108" s="88"/>
      <c r="F108" s="9"/>
      <c r="G108" s="9"/>
      <c r="H108" s="86"/>
      <c r="I108" s="9"/>
      <c r="J108" s="40"/>
      <c r="K108" s="9"/>
      <c r="L108" s="87"/>
      <c r="M108" s="6"/>
    </row>
    <row r="109" spans="1:13" ht="15.6">
      <c r="A109" s="20">
        <f>+A107+1</f>
        <v>31</v>
      </c>
      <c r="C109" s="2" t="s">
        <v>93</v>
      </c>
      <c r="D109" s="9" t="s">
        <v>94</v>
      </c>
      <c r="E109" s="38">
        <f>+'8a - Workpaper'!R61</f>
        <v>0</v>
      </c>
      <c r="F109" s="9"/>
      <c r="G109" s="9" t="str">
        <f>+G87</f>
        <v>TP</v>
      </c>
      <c r="H109" s="32">
        <f>+J$216</f>
        <v>1</v>
      </c>
      <c r="I109" s="9"/>
      <c r="J109" s="33">
        <f>+H109*E109</f>
        <v>0</v>
      </c>
      <c r="K109" s="81"/>
      <c r="L109" s="9"/>
      <c r="M109" s="6"/>
    </row>
    <row r="110" spans="1:13">
      <c r="A110" s="20"/>
      <c r="C110" s="15"/>
      <c r="D110" s="9"/>
      <c r="E110" s="38"/>
      <c r="F110" s="9"/>
      <c r="G110" s="9"/>
      <c r="H110" s="32"/>
      <c r="I110" s="9"/>
      <c r="J110" s="33"/>
      <c r="K110" s="9"/>
      <c r="L110" s="9"/>
      <c r="M110" s="6"/>
    </row>
    <row r="111" spans="1:13">
      <c r="A111" s="20">
        <f>+A109+1</f>
        <v>32</v>
      </c>
      <c r="C111" s="15" t="str">
        <f>"WORKING CAPITAL  (Note "&amp;A271&amp;")"</f>
        <v>WORKING CAPITAL  (Note C)</v>
      </c>
      <c r="D111" s="9" t="s">
        <v>24</v>
      </c>
      <c r="E111" s="38"/>
      <c r="F111" s="9"/>
      <c r="G111" s="9"/>
      <c r="H111" s="32"/>
      <c r="I111" s="9"/>
      <c r="J111" s="33"/>
      <c r="K111" s="9"/>
      <c r="L111" s="9"/>
      <c r="M111" s="6"/>
    </row>
    <row r="112" spans="1:13">
      <c r="A112" s="20">
        <f>+A111+1</f>
        <v>33</v>
      </c>
      <c r="C112" s="15" t="s">
        <v>95</v>
      </c>
      <c r="D112" s="50" t="s">
        <v>96</v>
      </c>
      <c r="E112" s="38">
        <f>(E153-E151)/8</f>
        <v>1612901.5000000002</v>
      </c>
      <c r="F112" s="9"/>
      <c r="G112" s="9"/>
      <c r="H112" s="86"/>
      <c r="I112" s="9"/>
      <c r="J112" s="38">
        <f>(J153-J151)/8</f>
        <v>1612901.5000000002</v>
      </c>
      <c r="K112" s="9"/>
      <c r="L112" s="85"/>
      <c r="M112" s="6"/>
    </row>
    <row r="113" spans="1:13">
      <c r="A113" s="20">
        <f>+A112+1</f>
        <v>34</v>
      </c>
      <c r="C113" s="15" t="str">
        <f>"  Materials &amp; Supplies  (Note "&amp;A270&amp;")"</f>
        <v xml:space="preserve">  Materials &amp; Supplies  (Note B)</v>
      </c>
      <c r="D113" s="9" t="s">
        <v>97</v>
      </c>
      <c r="E113" s="38">
        <f>+'3 - Cost Support'!G117</f>
        <v>0</v>
      </c>
      <c r="F113" s="9"/>
      <c r="G113" s="9" t="str">
        <f>+G109</f>
        <v>TP</v>
      </c>
      <c r="H113" s="32">
        <f>+H109</f>
        <v>1</v>
      </c>
      <c r="I113" s="9"/>
      <c r="J113" s="33">
        <f>+H113*E113</f>
        <v>0</v>
      </c>
      <c r="K113" s="9"/>
      <c r="L113" s="87"/>
      <c r="M113" s="6"/>
    </row>
    <row r="114" spans="1:13">
      <c r="A114" s="20">
        <f>+A113+1</f>
        <v>35</v>
      </c>
      <c r="C114" s="101" t="str">
        <f xml:space="preserve">  "Prepayments (Account 165 - Note "&amp;A271&amp;")"</f>
        <v>Prepayments (Account 165 - Note C)</v>
      </c>
      <c r="D114" s="96" t="s">
        <v>98</v>
      </c>
      <c r="E114" s="97">
        <f>+'3 - Cost Support'!F26</f>
        <v>18492</v>
      </c>
      <c r="F114" s="96"/>
      <c r="G114" s="96" t="s">
        <v>99</v>
      </c>
      <c r="H114" s="102">
        <f>+H$83</f>
        <v>1</v>
      </c>
      <c r="I114" s="96"/>
      <c r="J114" s="99">
        <f>+H114*E114</f>
        <v>18492</v>
      </c>
      <c r="K114" s="9"/>
      <c r="L114" s="9"/>
      <c r="M114" s="9"/>
    </row>
    <row r="115" spans="1:13">
      <c r="A115" s="20">
        <f>+A114+1</f>
        <v>36</v>
      </c>
      <c r="C115" s="15" t="str">
        <f>"TOTAL WORKING CAPITAL (sum lines "&amp;A112&amp;"-"&amp;A114&amp;")"</f>
        <v>TOTAL WORKING CAPITAL (sum lines 33-35)</v>
      </c>
      <c r="D115" s="15"/>
      <c r="E115" s="33">
        <f>SUM(E112:E114)</f>
        <v>1631393.5000000002</v>
      </c>
      <c r="F115" s="15"/>
      <c r="G115" s="15"/>
      <c r="H115" s="15"/>
      <c r="I115" s="15"/>
      <c r="J115" s="33">
        <f>SUM(J112:J114)</f>
        <v>1631393.5000000002</v>
      </c>
      <c r="K115" s="9"/>
      <c r="L115" s="9"/>
      <c r="M115" s="9"/>
    </row>
    <row r="116" spans="1:13" ht="15.6" thickBot="1">
      <c r="A116" s="20"/>
      <c r="D116" s="9"/>
      <c r="E116" s="103"/>
      <c r="F116" s="9"/>
      <c r="G116" s="9"/>
      <c r="H116" s="9"/>
      <c r="I116" s="9"/>
      <c r="J116" s="103"/>
      <c r="K116" s="9"/>
    </row>
    <row r="117" spans="1:13" ht="15.6" thickBot="1">
      <c r="A117" s="20">
        <f>+A115+1</f>
        <v>37</v>
      </c>
      <c r="C117" s="15" t="str">
        <f>"RATE BASE  (sum lines "&amp;A97&amp;", "&amp;A107&amp;", "&amp;A109&amp;", &amp; "&amp;A115&amp;")"</f>
        <v>RATE BASE  (sum lines 22, 30, 31, &amp; 36)</v>
      </c>
      <c r="D117" s="9"/>
      <c r="E117" s="104">
        <f>+E97+E107+E109+E115</f>
        <v>237227160.33802807</v>
      </c>
      <c r="F117" s="9"/>
      <c r="G117" s="9"/>
      <c r="H117" s="87"/>
      <c r="I117" s="9"/>
      <c r="J117" s="104">
        <f>+J97+J107+J109+J115</f>
        <v>237227160.33802807</v>
      </c>
      <c r="K117" s="9"/>
      <c r="L117" s="9"/>
      <c r="M117" s="9"/>
    </row>
    <row r="118" spans="1:13" ht="15.6" thickTop="1">
      <c r="A118" s="20"/>
      <c r="C118" s="15"/>
      <c r="D118" s="9"/>
      <c r="E118" s="9"/>
      <c r="F118" s="9"/>
      <c r="G118" s="9"/>
      <c r="H118" s="9"/>
      <c r="I118" s="9"/>
      <c r="J118" s="33"/>
      <c r="K118" s="9"/>
      <c r="L118" s="9"/>
      <c r="M118" s="46"/>
    </row>
    <row r="119" spans="1:13">
      <c r="A119" s="20"/>
      <c r="C119" s="105"/>
      <c r="D119" s="9"/>
      <c r="E119" s="9"/>
      <c r="F119" s="9"/>
      <c r="G119" s="9"/>
      <c r="H119" s="9"/>
      <c r="I119" s="9"/>
      <c r="J119" s="33"/>
      <c r="K119" s="9"/>
      <c r="L119" s="9"/>
      <c r="M119" s="46"/>
    </row>
    <row r="120" spans="1:13">
      <c r="A120" s="20"/>
      <c r="C120" s="106"/>
      <c r="D120" s="9"/>
      <c r="E120" s="9"/>
      <c r="F120" s="9"/>
      <c r="G120" s="9"/>
      <c r="H120" s="9"/>
      <c r="I120" s="9"/>
      <c r="J120" s="33"/>
      <c r="K120" s="9"/>
      <c r="L120" s="9"/>
      <c r="M120" s="46"/>
    </row>
    <row r="121" spans="1:13">
      <c r="A121" s="20"/>
      <c r="C121" s="105"/>
      <c r="D121" s="9"/>
      <c r="E121" s="9"/>
      <c r="F121" s="9"/>
      <c r="G121" s="9"/>
      <c r="H121" s="9"/>
      <c r="I121" s="9"/>
      <c r="J121" s="33"/>
      <c r="K121" s="9"/>
      <c r="L121" s="9"/>
      <c r="M121" s="46"/>
    </row>
    <row r="122" spans="1:13">
      <c r="A122" s="20"/>
      <c r="C122" s="106"/>
      <c r="D122" s="9"/>
      <c r="E122" s="9"/>
      <c r="F122" s="9"/>
      <c r="G122" s="9"/>
      <c r="H122" s="9"/>
      <c r="I122" s="9"/>
      <c r="J122" s="33"/>
      <c r="K122" s="9"/>
      <c r="L122" s="9"/>
      <c r="M122" s="46"/>
    </row>
    <row r="123" spans="1:13">
      <c r="A123" s="20"/>
      <c r="C123" s="106"/>
      <c r="D123" s="9"/>
      <c r="E123" s="9"/>
      <c r="F123" s="9"/>
      <c r="G123" s="9"/>
      <c r="H123" s="9"/>
      <c r="I123" s="9"/>
      <c r="J123" s="33"/>
      <c r="K123" s="9"/>
      <c r="L123" s="9"/>
      <c r="M123" s="46"/>
    </row>
    <row r="124" spans="1:13">
      <c r="A124" s="20"/>
      <c r="D124" s="9"/>
      <c r="E124" s="9"/>
      <c r="F124" s="9"/>
      <c r="G124" s="9"/>
      <c r="H124" s="9"/>
      <c r="I124" s="9"/>
      <c r="J124" s="33"/>
      <c r="K124" s="9"/>
      <c r="L124" s="9"/>
      <c r="M124" s="46"/>
    </row>
    <row r="125" spans="1:13">
      <c r="A125" s="20"/>
      <c r="C125" s="37"/>
      <c r="D125" s="9"/>
      <c r="E125" s="9"/>
      <c r="F125" s="9"/>
      <c r="G125" s="9"/>
      <c r="H125" s="9"/>
      <c r="I125" s="9"/>
      <c r="J125" s="33"/>
      <c r="K125" s="9"/>
      <c r="L125" s="9"/>
      <c r="M125" s="46"/>
    </row>
    <row r="126" spans="1:13">
      <c r="A126" s="20"/>
      <c r="C126" s="68"/>
      <c r="D126" s="9"/>
      <c r="E126" s="9"/>
      <c r="F126" s="9"/>
      <c r="G126" s="9"/>
      <c r="H126" s="9"/>
      <c r="I126" s="9"/>
      <c r="J126" s="33"/>
      <c r="K126" s="9"/>
      <c r="L126" s="9"/>
      <c r="M126" s="46"/>
    </row>
    <row r="127" spans="1:13">
      <c r="A127" s="20"/>
      <c r="C127" s="68"/>
      <c r="D127" s="9"/>
      <c r="E127" s="9"/>
      <c r="F127" s="9"/>
      <c r="G127" s="9"/>
      <c r="H127" s="9"/>
      <c r="I127" s="9"/>
      <c r="J127" s="33"/>
      <c r="K127" s="9"/>
      <c r="L127" s="9"/>
      <c r="M127" s="46"/>
    </row>
    <row r="128" spans="1:13">
      <c r="A128" s="20"/>
      <c r="C128" s="15"/>
      <c r="D128" s="9"/>
      <c r="E128" s="9"/>
      <c r="F128" s="9"/>
      <c r="G128" s="9"/>
      <c r="H128" s="9"/>
      <c r="I128" s="9"/>
      <c r="J128" s="33"/>
      <c r="K128" s="9"/>
      <c r="L128" s="9"/>
      <c r="M128" s="46"/>
    </row>
    <row r="129" spans="1:13">
      <c r="A129" s="20"/>
      <c r="C129" s="2"/>
      <c r="D129" s="2"/>
      <c r="E129" s="3"/>
      <c r="F129" s="2"/>
      <c r="G129" s="2"/>
      <c r="H129" s="2"/>
      <c r="I129" s="2"/>
      <c r="J129" s="107"/>
      <c r="K129" s="24"/>
      <c r="L129" s="24"/>
      <c r="M129" s="4" t="s">
        <v>3</v>
      </c>
    </row>
    <row r="130" spans="1:13">
      <c r="A130" s="20"/>
      <c r="C130" s="2"/>
      <c r="D130" s="2"/>
      <c r="E130" s="3"/>
      <c r="F130" s="2"/>
      <c r="G130" s="2"/>
      <c r="H130" s="2"/>
      <c r="I130" s="2"/>
      <c r="J130" s="108"/>
      <c r="K130" s="4"/>
      <c r="L130" s="4"/>
      <c r="M130" s="7" t="s">
        <v>100</v>
      </c>
    </row>
    <row r="131" spans="1:13">
      <c r="A131" s="20"/>
      <c r="C131" s="2"/>
      <c r="D131" s="2"/>
      <c r="E131" s="3"/>
      <c r="F131" s="2"/>
      <c r="G131" s="2"/>
      <c r="H131" s="2"/>
      <c r="I131" s="2"/>
      <c r="J131" s="109"/>
      <c r="K131" s="7"/>
      <c r="L131" s="7"/>
      <c r="M131" s="7"/>
    </row>
    <row r="132" spans="1:13">
      <c r="A132" s="20"/>
      <c r="C132" s="2"/>
      <c r="D132" s="2"/>
      <c r="E132" s="3"/>
      <c r="F132" s="2"/>
      <c r="G132" s="2"/>
      <c r="H132" s="2"/>
      <c r="I132" s="2"/>
      <c r="J132" s="110"/>
      <c r="K132" s="15"/>
      <c r="L132" s="7"/>
      <c r="M132" s="7"/>
    </row>
    <row r="133" spans="1:13">
      <c r="A133" s="20"/>
      <c r="C133" s="2"/>
      <c r="D133" s="2"/>
      <c r="E133" s="3"/>
      <c r="F133" s="2"/>
      <c r="G133" s="2"/>
      <c r="H133" s="2"/>
      <c r="I133" s="2"/>
      <c r="J133" s="110"/>
      <c r="K133" s="15"/>
      <c r="L133" s="7"/>
    </row>
    <row r="134" spans="1:13">
      <c r="A134" s="20"/>
      <c r="C134" s="2" t="s">
        <v>22</v>
      </c>
      <c r="D134" s="1"/>
      <c r="E134" s="1" t="s">
        <v>23</v>
      </c>
      <c r="F134" s="2"/>
      <c r="G134" s="2"/>
      <c r="H134" s="2"/>
      <c r="I134" s="2"/>
      <c r="J134" s="40"/>
      <c r="K134" s="15"/>
      <c r="L134" s="15"/>
    </row>
    <row r="135" spans="1:13">
      <c r="A135" s="20"/>
      <c r="C135" s="2"/>
      <c r="D135" s="9" t="s">
        <v>24</v>
      </c>
      <c r="E135" s="9" t="s">
        <v>25</v>
      </c>
      <c r="F135" s="9"/>
      <c r="G135" s="9"/>
      <c r="H135" s="9"/>
      <c r="I135" s="2"/>
      <c r="J135" s="110"/>
      <c r="K135" s="15"/>
      <c r="L135" s="15"/>
    </row>
    <row r="136" spans="1:13">
      <c r="A136" s="20"/>
      <c r="C136" s="2"/>
      <c r="D136" s="9"/>
      <c r="E136" s="9"/>
      <c r="F136" s="9"/>
      <c r="G136" s="9"/>
      <c r="H136" s="9"/>
      <c r="I136" s="2"/>
      <c r="J136" s="110"/>
      <c r="K136" s="71"/>
      <c r="L136" s="17"/>
      <c r="M136" s="18" t="str">
        <f>+M71</f>
        <v>For the 12 months ended 12/31/2024</v>
      </c>
    </row>
    <row r="137" spans="1:13" ht="15.6">
      <c r="A137" s="20"/>
      <c r="D137" s="15"/>
      <c r="E137" s="72" t="str">
        <f>+E72</f>
        <v>NextEra Energy Transmission New York, Inc.</v>
      </c>
      <c r="F137" s="15"/>
      <c r="G137" s="15"/>
      <c r="H137" s="15"/>
      <c r="I137" s="15"/>
      <c r="J137" s="33"/>
      <c r="K137" s="9"/>
      <c r="L137" s="9"/>
      <c r="M137" s="73"/>
    </row>
    <row r="138" spans="1:13">
      <c r="A138" s="20"/>
      <c r="C138" s="44" t="s">
        <v>28</v>
      </c>
      <c r="D138" s="44" t="s">
        <v>29</v>
      </c>
      <c r="E138" s="44" t="s">
        <v>30</v>
      </c>
      <c r="F138" s="9" t="s">
        <v>24</v>
      </c>
      <c r="G138" s="9"/>
      <c r="H138" s="74" t="s">
        <v>46</v>
      </c>
      <c r="I138" s="9"/>
      <c r="J138" s="111" t="s">
        <v>47</v>
      </c>
      <c r="K138" s="9"/>
      <c r="L138" s="23"/>
      <c r="M138" s="23"/>
    </row>
    <row r="139" spans="1:13" ht="15.6">
      <c r="A139" s="20"/>
      <c r="C139" s="44"/>
      <c r="D139" s="112"/>
      <c r="E139" s="112"/>
      <c r="F139" s="112"/>
      <c r="G139" s="112"/>
      <c r="H139" s="112"/>
      <c r="I139" s="112"/>
      <c r="J139" s="113"/>
      <c r="K139" s="112"/>
      <c r="L139" s="76"/>
      <c r="M139" s="112"/>
    </row>
    <row r="140" spans="1:13" ht="15.6">
      <c r="A140" s="20"/>
      <c r="C140" s="15"/>
      <c r="D140" s="75"/>
      <c r="E140" s="9"/>
      <c r="F140" s="9"/>
      <c r="G140" s="9"/>
      <c r="H140" s="24"/>
      <c r="I140" s="9"/>
      <c r="J140" s="114" t="s">
        <v>48</v>
      </c>
      <c r="K140" s="9"/>
      <c r="L140" s="44"/>
      <c r="M140" s="49"/>
    </row>
    <row r="141" spans="1:13" ht="15.6">
      <c r="A141" s="20"/>
      <c r="C141" s="15"/>
      <c r="D141" s="77" t="s">
        <v>49</v>
      </c>
      <c r="E141" s="76" t="s">
        <v>50</v>
      </c>
      <c r="F141" s="78"/>
      <c r="G141" s="76" t="s">
        <v>51</v>
      </c>
      <c r="H141" s="15"/>
      <c r="I141" s="78"/>
      <c r="J141" s="115" t="s">
        <v>52</v>
      </c>
      <c r="K141" s="9"/>
      <c r="L141" s="24"/>
      <c r="M141" s="24"/>
    </row>
    <row r="142" spans="1:13" ht="15.6">
      <c r="A142" s="20"/>
      <c r="C142" s="15"/>
      <c r="D142" s="9"/>
      <c r="E142" s="116"/>
      <c r="F142" s="117"/>
      <c r="G142" s="77"/>
      <c r="H142" s="15"/>
      <c r="I142" s="117"/>
      <c r="J142" s="40"/>
    </row>
    <row r="143" spans="1:13">
      <c r="A143" s="20">
        <f>+A117+1</f>
        <v>38</v>
      </c>
      <c r="C143" s="15" t="s">
        <v>101</v>
      </c>
      <c r="D143" s="9"/>
      <c r="E143" s="9"/>
      <c r="I143" s="9"/>
      <c r="J143" s="40"/>
    </row>
    <row r="144" spans="1:13">
      <c r="A144" s="20">
        <f t="shared" ref="A144:A149" si="2">+A143+1</f>
        <v>39</v>
      </c>
      <c r="C144" s="15" t="s">
        <v>58</v>
      </c>
      <c r="D144" s="9" t="s">
        <v>102</v>
      </c>
      <c r="E144" s="118">
        <v>9559448.0000000019</v>
      </c>
      <c r="F144" s="9"/>
      <c r="G144" s="9" t="str">
        <f>+I216</f>
        <v>TP=</v>
      </c>
      <c r="H144" s="32">
        <f>+J216</f>
        <v>1</v>
      </c>
      <c r="I144" s="9"/>
      <c r="J144" s="40">
        <f t="shared" ref="J144:J149" si="3">+H144*E144</f>
        <v>9559448.0000000019</v>
      </c>
      <c r="K144" s="9"/>
      <c r="L144" s="9"/>
      <c r="M144" s="9"/>
    </row>
    <row r="145" spans="1:13">
      <c r="A145" s="20">
        <f t="shared" si="2"/>
        <v>40</v>
      </c>
      <c r="C145" s="15" t="s">
        <v>103</v>
      </c>
      <c r="D145" s="9" t="s">
        <v>104</v>
      </c>
      <c r="E145" s="118">
        <v>0</v>
      </c>
      <c r="F145" s="9"/>
      <c r="G145" s="9" t="str">
        <f>+G144</f>
        <v>TP=</v>
      </c>
      <c r="H145" s="32">
        <f>+H144</f>
        <v>1</v>
      </c>
      <c r="I145" s="9"/>
      <c r="J145" s="40">
        <f t="shared" si="3"/>
        <v>0</v>
      </c>
      <c r="K145" s="9"/>
      <c r="L145" s="9"/>
      <c r="M145" s="9"/>
    </row>
    <row r="146" spans="1:13">
      <c r="A146" s="20">
        <f t="shared" si="2"/>
        <v>41</v>
      </c>
      <c r="C146" s="15" t="s">
        <v>105</v>
      </c>
      <c r="D146" s="9" t="s">
        <v>106</v>
      </c>
      <c r="E146" s="118">
        <v>3343764</v>
      </c>
      <c r="F146" s="9"/>
      <c r="G146" s="9" t="s">
        <v>65</v>
      </c>
      <c r="H146" s="32">
        <f>+$J$224</f>
        <v>1</v>
      </c>
      <c r="I146" s="9"/>
      <c r="J146" s="40">
        <f t="shared" si="3"/>
        <v>3343764</v>
      </c>
      <c r="K146" s="9"/>
      <c r="L146" s="9"/>
      <c r="M146" s="9"/>
    </row>
    <row r="147" spans="1:13" ht="15.6">
      <c r="A147" s="20">
        <f t="shared" si="2"/>
        <v>42</v>
      </c>
      <c r="C147" s="15" t="s">
        <v>107</v>
      </c>
      <c r="D147" s="15" t="str">
        <f>" (Note "&amp;A273&amp;" &amp; Attach 3, line 171, column A)"</f>
        <v xml:space="preserve"> (Note D &amp; Attach 3, line 171, column A)</v>
      </c>
      <c r="E147" s="38">
        <f>+'3 - Cost Support'!G55</f>
        <v>0</v>
      </c>
      <c r="F147" s="9"/>
      <c r="G147" s="9" t="s">
        <v>43</v>
      </c>
      <c r="H147" s="32">
        <v>1</v>
      </c>
      <c r="I147" s="9"/>
      <c r="J147" s="40">
        <f>+E147</f>
        <v>0</v>
      </c>
      <c r="K147" s="81"/>
      <c r="L147" s="9"/>
      <c r="M147" s="9"/>
    </row>
    <row r="148" spans="1:13">
      <c r="A148" s="20">
        <f t="shared" si="2"/>
        <v>43</v>
      </c>
      <c r="C148" s="15" t="s">
        <v>108</v>
      </c>
      <c r="D148" s="15" t="str">
        <f>" (Note "&amp;A273&amp;" &amp; Attach 3, line 172, column C)"</f>
        <v xml:space="preserve"> (Note D &amp; Attach 3, line 172, column C)</v>
      </c>
      <c r="E148" s="38">
        <f>+'3 - Cost Support'!H64</f>
        <v>0</v>
      </c>
      <c r="F148" s="9"/>
      <c r="G148" s="119" t="str">
        <f>+G144</f>
        <v>TP=</v>
      </c>
      <c r="H148" s="32">
        <f>+H144</f>
        <v>1</v>
      </c>
      <c r="I148" s="9"/>
      <c r="J148" s="40">
        <f t="shared" si="3"/>
        <v>0</v>
      </c>
      <c r="K148" s="9"/>
      <c r="L148" s="9"/>
      <c r="M148" s="9"/>
    </row>
    <row r="149" spans="1:13">
      <c r="A149" s="20">
        <f t="shared" si="2"/>
        <v>44</v>
      </c>
      <c r="C149" s="15" t="s">
        <v>109</v>
      </c>
      <c r="D149" s="9" t="s">
        <v>110</v>
      </c>
      <c r="E149" s="38">
        <f>+'3 - Cost Support'!E132</f>
        <v>0</v>
      </c>
      <c r="F149" s="9"/>
      <c r="G149" s="119" t="str">
        <f>+G145</f>
        <v>TP=</v>
      </c>
      <c r="H149" s="32">
        <f>+H144</f>
        <v>1</v>
      </c>
      <c r="I149" s="9"/>
      <c r="J149" s="40">
        <f t="shared" si="3"/>
        <v>0</v>
      </c>
      <c r="K149" s="9"/>
      <c r="L149" s="9"/>
      <c r="M149" s="9"/>
    </row>
    <row r="150" spans="1:13" ht="15.6">
      <c r="A150" s="120" t="s">
        <v>111</v>
      </c>
      <c r="C150" s="15" t="s">
        <v>112</v>
      </c>
      <c r="D150" s="9" t="s">
        <v>113</v>
      </c>
      <c r="E150" s="121">
        <v>0</v>
      </c>
      <c r="F150" s="9"/>
      <c r="G150" s="9" t="s">
        <v>43</v>
      </c>
      <c r="H150" s="32">
        <v>1</v>
      </c>
      <c r="I150" s="9"/>
      <c r="J150" s="40">
        <f t="shared" ref="J150:J152" si="4">+E150</f>
        <v>0</v>
      </c>
      <c r="K150" s="81"/>
      <c r="L150" s="9"/>
      <c r="M150" s="9"/>
    </row>
    <row r="151" spans="1:13">
      <c r="A151" s="120" t="s">
        <v>114</v>
      </c>
      <c r="C151" s="15" t="s">
        <v>115</v>
      </c>
      <c r="D151" s="9" t="s">
        <v>116</v>
      </c>
      <c r="E151" s="38">
        <f>+'8a - Workpaper'!I21</f>
        <v>0</v>
      </c>
      <c r="F151" s="9"/>
      <c r="G151" s="9" t="s">
        <v>43</v>
      </c>
      <c r="H151" s="32">
        <v>1</v>
      </c>
      <c r="I151" s="9"/>
      <c r="J151" s="40">
        <f t="shared" si="4"/>
        <v>0</v>
      </c>
      <c r="K151" s="9"/>
      <c r="L151" s="9"/>
      <c r="M151" s="9"/>
    </row>
    <row r="152" spans="1:13">
      <c r="A152" s="120" t="s">
        <v>117</v>
      </c>
      <c r="C152" s="15" t="s">
        <v>118</v>
      </c>
      <c r="D152" s="9" t="s">
        <v>119</v>
      </c>
      <c r="E152" s="38">
        <f>+E150-E151</f>
        <v>0</v>
      </c>
      <c r="F152" s="9"/>
      <c r="G152" s="9" t="s">
        <v>43</v>
      </c>
      <c r="H152" s="32">
        <v>1</v>
      </c>
      <c r="I152" s="9"/>
      <c r="J152" s="40">
        <f t="shared" si="4"/>
        <v>0</v>
      </c>
      <c r="K152" s="9"/>
      <c r="L152" s="9"/>
      <c r="M152" s="9"/>
    </row>
    <row r="153" spans="1:13">
      <c r="A153" s="20">
        <f>+A149+1</f>
        <v>45</v>
      </c>
      <c r="C153" s="15" t="str">
        <f>"TOTAL O&amp;M   (sum lines "&amp;A144&amp;", "&amp;A146&amp;", "&amp;A148&amp;", "&amp;A149&amp;", "&amp;A151&amp;", "&amp;A152&amp;" less lines "&amp;A145&amp;" &amp; "&amp;A147&amp;", "&amp;A150&amp;") (Note D)"</f>
        <v>TOTAL O&amp;M   (sum lines 39, 41, 43, 44, 44b, 44c less lines 40 &amp; 42, 44a) (Note D)</v>
      </c>
      <c r="D153" s="9"/>
      <c r="E153" s="33">
        <f>+E144-E145+E146-E147+E148+E149-E150+E151+E152</f>
        <v>12903212.000000002</v>
      </c>
      <c r="F153" s="9"/>
      <c r="G153" s="9"/>
      <c r="H153" s="9"/>
      <c r="I153" s="9"/>
      <c r="J153" s="33">
        <f>+J144-J145+J146-J147+J148+J149-J150+J151+J152</f>
        <v>12903212.000000002</v>
      </c>
      <c r="K153" s="9"/>
      <c r="L153" s="9"/>
      <c r="M153" s="9"/>
    </row>
    <row r="154" spans="1:13">
      <c r="A154" s="20"/>
      <c r="D154" s="9"/>
      <c r="E154" s="40"/>
      <c r="F154" s="9"/>
      <c r="G154" s="9"/>
      <c r="H154" s="9"/>
      <c r="I154" s="9"/>
      <c r="J154" s="40"/>
      <c r="K154" s="9"/>
      <c r="L154" s="9"/>
      <c r="M154" s="9"/>
    </row>
    <row r="155" spans="1:13">
      <c r="A155" s="20">
        <f>+A153+1</f>
        <v>46</v>
      </c>
      <c r="C155" s="15" t="s">
        <v>120</v>
      </c>
      <c r="D155" s="9"/>
      <c r="E155" s="33"/>
      <c r="F155" s="9"/>
      <c r="G155" s="9"/>
      <c r="H155" s="9"/>
      <c r="I155" s="9"/>
      <c r="J155" s="33"/>
      <c r="K155" s="9"/>
      <c r="L155" s="9"/>
      <c r="M155" s="9"/>
    </row>
    <row r="156" spans="1:13">
      <c r="A156" s="20">
        <f>+A155+1</f>
        <v>47</v>
      </c>
      <c r="C156" s="15" t="str">
        <f>+C144</f>
        <v xml:space="preserve">  Transmission </v>
      </c>
      <c r="D156" s="9" t="s">
        <v>121</v>
      </c>
      <c r="E156" s="118">
        <f>'2 - Cost Support '!F105-'2 - Cost Support '!F93</f>
        <v>6808428.4818156324</v>
      </c>
      <c r="F156" s="9"/>
      <c r="G156" s="9" t="s">
        <v>60</v>
      </c>
      <c r="H156" s="32">
        <f>+J$216</f>
        <v>1</v>
      </c>
      <c r="I156" s="9"/>
      <c r="J156" s="40">
        <f>+H156*E156</f>
        <v>6808428.4818156324</v>
      </c>
      <c r="K156" s="9"/>
      <c r="L156" s="9"/>
      <c r="M156" s="9"/>
    </row>
    <row r="157" spans="1:13">
      <c r="A157" s="20">
        <f>+A156+1</f>
        <v>48</v>
      </c>
      <c r="C157" s="15" t="s">
        <v>122</v>
      </c>
      <c r="D157" s="9" t="s">
        <v>123</v>
      </c>
      <c r="E157" s="118">
        <f>('2 - Cost Support '!F153-'2 - Cost Support '!F141)+('2 - Cost Support '!F137-'2 - Cost Support '!F125)</f>
        <v>1579604.5181843685</v>
      </c>
      <c r="F157" s="9"/>
      <c r="G157" s="9" t="s">
        <v>65</v>
      </c>
      <c r="H157" s="32">
        <f>+$J$224</f>
        <v>1</v>
      </c>
      <c r="I157" s="9"/>
      <c r="J157" s="40">
        <f>+H157*E157</f>
        <v>1579604.5181843685</v>
      </c>
      <c r="K157" s="9"/>
      <c r="L157" s="9"/>
      <c r="M157" s="9"/>
    </row>
    <row r="158" spans="1:13">
      <c r="A158" s="20">
        <f>+A157+1</f>
        <v>49</v>
      </c>
      <c r="C158" s="101" t="s">
        <v>124</v>
      </c>
      <c r="D158" s="96" t="s">
        <v>125</v>
      </c>
      <c r="E158" s="97">
        <f>+'3 - Cost Support'!H9</f>
        <v>0</v>
      </c>
      <c r="F158" s="96"/>
      <c r="G158" s="96" t="s">
        <v>43</v>
      </c>
      <c r="H158" s="98">
        <v>1</v>
      </c>
      <c r="I158" s="96"/>
      <c r="J158" s="122">
        <f>+H158*E158</f>
        <v>0</v>
      </c>
      <c r="K158" s="9"/>
      <c r="L158" s="9"/>
      <c r="M158" s="9"/>
    </row>
    <row r="159" spans="1:13">
      <c r="A159" s="20">
        <f>+A158+1</f>
        <v>50</v>
      </c>
      <c r="C159" s="100" t="str">
        <f>"TOTAL DEPRECIATION (Sum lines "&amp;A156&amp;"-"&amp;A158&amp;")"</f>
        <v>TOTAL DEPRECIATION (Sum lines 47-49)</v>
      </c>
      <c r="D159" s="9"/>
      <c r="E159" s="91">
        <f>SUM(E156:E158)</f>
        <v>8388033.0000000009</v>
      </c>
      <c r="F159" s="9"/>
      <c r="G159" s="9"/>
      <c r="H159" s="32"/>
      <c r="I159" s="9"/>
      <c r="J159" s="33">
        <f>SUM(J156:J158)</f>
        <v>8388033.0000000009</v>
      </c>
      <c r="K159" s="9"/>
      <c r="L159" s="9"/>
    </row>
    <row r="160" spans="1:13">
      <c r="A160" s="20"/>
      <c r="C160" s="15"/>
      <c r="D160" s="9"/>
      <c r="E160" s="33"/>
      <c r="F160" s="9"/>
      <c r="G160" s="9"/>
      <c r="H160" s="32"/>
      <c r="I160" s="9"/>
      <c r="J160" s="33"/>
      <c r="K160" s="9"/>
      <c r="L160" s="9"/>
    </row>
    <row r="161" spans="1:13">
      <c r="A161" s="20">
        <f>+A159+1</f>
        <v>51</v>
      </c>
      <c r="C161" s="15" t="str">
        <f>"TAXES OTHER THAN INCOME TAXES  (Note "&amp;A279&amp;")"</f>
        <v>TAXES OTHER THAN INCOME TAXES  (Note E)</v>
      </c>
      <c r="D161" s="15"/>
      <c r="E161" s="33"/>
      <c r="F161" s="9"/>
      <c r="G161" s="9"/>
      <c r="H161" s="32"/>
      <c r="I161" s="9"/>
      <c r="J161" s="33"/>
      <c r="K161" s="9"/>
      <c r="L161" s="9"/>
    </row>
    <row r="162" spans="1:13">
      <c r="A162" s="20">
        <f t="shared" ref="A162:A168" si="5">+A161+1</f>
        <v>52</v>
      </c>
      <c r="C162" s="15" t="s">
        <v>126</v>
      </c>
      <c r="D162" s="15"/>
      <c r="E162" s="33"/>
      <c r="F162" s="9"/>
      <c r="G162" s="9"/>
      <c r="H162" s="32"/>
      <c r="I162" s="9"/>
      <c r="J162" s="33"/>
      <c r="K162" s="9"/>
      <c r="L162" s="9"/>
    </row>
    <row r="163" spans="1:13">
      <c r="A163" s="20">
        <f t="shared" si="5"/>
        <v>53</v>
      </c>
      <c r="C163" s="15" t="s">
        <v>127</v>
      </c>
      <c r="D163" s="123" t="s">
        <v>128</v>
      </c>
      <c r="E163" s="118">
        <v>0</v>
      </c>
      <c r="F163" s="9"/>
      <c r="G163" s="9" t="s">
        <v>65</v>
      </c>
      <c r="H163" s="32">
        <f>+J$224</f>
        <v>1</v>
      </c>
      <c r="I163" s="9"/>
      <c r="J163" s="40">
        <f>+H163*E163</f>
        <v>0</v>
      </c>
      <c r="K163" s="9"/>
      <c r="L163" s="9"/>
    </row>
    <row r="164" spans="1:13">
      <c r="A164" s="20">
        <f t="shared" si="5"/>
        <v>54</v>
      </c>
      <c r="C164" s="15" t="s">
        <v>129</v>
      </c>
      <c r="D164" s="123" t="s">
        <v>128</v>
      </c>
      <c r="E164" s="118">
        <v>0</v>
      </c>
      <c r="F164" s="9"/>
      <c r="G164" s="9" t="str">
        <f>+G163</f>
        <v>W/S</v>
      </c>
      <c r="H164" s="32">
        <f>+J$224</f>
        <v>1</v>
      </c>
      <c r="I164" s="9"/>
      <c r="J164" s="40">
        <f>+H164*E164</f>
        <v>0</v>
      </c>
      <c r="K164" s="9"/>
      <c r="L164" s="9"/>
    </row>
    <row r="165" spans="1:13">
      <c r="A165" s="20">
        <f t="shared" si="5"/>
        <v>55</v>
      </c>
      <c r="C165" s="15" t="s">
        <v>130</v>
      </c>
      <c r="D165" s="124" t="s">
        <v>24</v>
      </c>
      <c r="E165" s="33"/>
      <c r="F165" s="9"/>
      <c r="G165" s="9"/>
      <c r="H165" s="32"/>
      <c r="I165" s="9"/>
      <c r="J165" s="33"/>
      <c r="K165" s="9"/>
      <c r="L165" s="9"/>
    </row>
    <row r="166" spans="1:13">
      <c r="A166" s="20">
        <f t="shared" si="5"/>
        <v>56</v>
      </c>
      <c r="C166" s="15" t="s">
        <v>131</v>
      </c>
      <c r="D166" s="123" t="s">
        <v>128</v>
      </c>
      <c r="E166" s="118">
        <v>3830520</v>
      </c>
      <c r="F166" s="9"/>
      <c r="G166" s="9" t="s">
        <v>99</v>
      </c>
      <c r="H166" s="90">
        <f>+H$83</f>
        <v>1</v>
      </c>
      <c r="I166" s="9"/>
      <c r="J166" s="40">
        <f>+H166*E166</f>
        <v>3830520</v>
      </c>
      <c r="K166" s="9"/>
      <c r="L166" s="9"/>
    </row>
    <row r="167" spans="1:13">
      <c r="A167" s="20">
        <f t="shared" si="5"/>
        <v>57</v>
      </c>
      <c r="C167" s="15" t="s">
        <v>132</v>
      </c>
      <c r="D167" s="123" t="s">
        <v>128</v>
      </c>
      <c r="E167" s="118">
        <v>0</v>
      </c>
      <c r="F167" s="9"/>
      <c r="G167" s="9" t="s">
        <v>57</v>
      </c>
      <c r="H167" s="125">
        <v>0</v>
      </c>
      <c r="I167" s="9"/>
      <c r="J167" s="40">
        <f>+H167*E167</f>
        <v>0</v>
      </c>
      <c r="K167" s="9"/>
      <c r="L167" s="9"/>
    </row>
    <row r="168" spans="1:13">
      <c r="A168" s="20">
        <f t="shared" si="5"/>
        <v>58</v>
      </c>
      <c r="C168" s="15" t="s">
        <v>133</v>
      </c>
      <c r="D168" s="123" t="s">
        <v>128</v>
      </c>
      <c r="E168" s="118">
        <v>0</v>
      </c>
      <c r="F168" s="9"/>
      <c r="G168" s="9" t="str">
        <f>+G166</f>
        <v>GP</v>
      </c>
      <c r="H168" s="90">
        <f>+H$83</f>
        <v>1</v>
      </c>
      <c r="I168" s="9"/>
      <c r="J168" s="40">
        <f>+H168*E168</f>
        <v>0</v>
      </c>
      <c r="K168" s="9"/>
      <c r="L168" s="9"/>
    </row>
    <row r="169" spans="1:13">
      <c r="A169" s="20">
        <f>+A168+1</f>
        <v>59</v>
      </c>
      <c r="C169" s="15" t="str">
        <f>"TOTAL OTHER TAXES  (sum lines "&amp;A163&amp;"-"&amp;A168&amp;")"</f>
        <v>TOTAL OTHER TAXES  (sum lines 53-58)</v>
      </c>
      <c r="D169" s="9"/>
      <c r="E169" s="33">
        <f>SUM(E163:E168)</f>
        <v>3830520</v>
      </c>
      <c r="F169" s="9"/>
      <c r="G169" s="9"/>
      <c r="H169" s="32"/>
      <c r="I169" s="9"/>
      <c r="J169" s="33">
        <f>SUM(J163:J168)</f>
        <v>3830520</v>
      </c>
      <c r="K169" s="9"/>
      <c r="L169" s="9"/>
      <c r="M169" s="66"/>
    </row>
    <row r="170" spans="1:13">
      <c r="A170" s="20"/>
      <c r="C170" s="15"/>
      <c r="D170" s="9"/>
      <c r="E170" s="9"/>
      <c r="F170" s="9"/>
      <c r="G170" s="9"/>
      <c r="H170" s="32"/>
      <c r="I170" s="9"/>
      <c r="J170" s="33"/>
      <c r="K170" s="9"/>
      <c r="L170" s="9"/>
    </row>
    <row r="171" spans="1:13">
      <c r="A171" s="20">
        <f>+A169+1</f>
        <v>60</v>
      </c>
      <c r="C171" s="15" t="s">
        <v>134</v>
      </c>
      <c r="D171" s="9" t="str">
        <f>" (Note "&amp;A282&amp;")"</f>
        <v xml:space="preserve"> (Note F)</v>
      </c>
      <c r="E171" s="9"/>
      <c r="F171" s="9"/>
      <c r="H171" s="86"/>
      <c r="I171" s="9"/>
      <c r="J171" s="40"/>
      <c r="K171" s="9"/>
      <c r="L171" s="9"/>
    </row>
    <row r="172" spans="1:13">
      <c r="A172" s="20">
        <f t="shared" ref="A172:A180" si="6">+A171+1</f>
        <v>61</v>
      </c>
      <c r="C172" s="126" t="s">
        <v>135</v>
      </c>
      <c r="D172" s="9"/>
      <c r="E172" s="127">
        <f>IF(E289&gt;0,1-(((1-E290)*(1-E289))/(1-E290*E289*E291)),0)</f>
        <v>0.26134999999999997</v>
      </c>
      <c r="F172" s="9"/>
      <c r="H172" s="128"/>
      <c r="I172" s="46"/>
      <c r="J172" s="40"/>
      <c r="K172" s="9"/>
      <c r="L172" s="129"/>
      <c r="M172" s="130"/>
    </row>
    <row r="173" spans="1:13">
      <c r="A173" s="20">
        <f t="shared" si="6"/>
        <v>62</v>
      </c>
      <c r="C173" s="5" t="s">
        <v>136</v>
      </c>
      <c r="D173" s="9"/>
      <c r="E173" s="127">
        <f>IF(K232&gt;0,(E172/(1-E172))*(1-K229/K232),0)</f>
        <v>0.21986469074858123</v>
      </c>
      <c r="F173" s="9"/>
      <c r="H173" s="128"/>
      <c r="I173" s="46"/>
      <c r="J173" s="40"/>
      <c r="K173" s="9"/>
      <c r="L173" s="129"/>
      <c r="M173" s="50"/>
    </row>
    <row r="174" spans="1:13">
      <c r="A174" s="20">
        <f t="shared" si="6"/>
        <v>63</v>
      </c>
      <c r="C174" s="15" t="str">
        <f>"       where WCLTD=(line "&amp;A229&amp;") and R= (line "&amp;A232&amp;")"</f>
        <v xml:space="preserve">       where WCLTD=(line 92) and R= (line 95)</v>
      </c>
      <c r="D174" s="9"/>
      <c r="E174" s="9"/>
      <c r="F174" s="9"/>
      <c r="H174" s="128"/>
      <c r="I174" s="46"/>
      <c r="J174" s="40"/>
      <c r="K174" s="9"/>
      <c r="L174" s="129"/>
    </row>
    <row r="175" spans="1:13">
      <c r="A175" s="20">
        <f t="shared" si="6"/>
        <v>64</v>
      </c>
      <c r="C175" s="15" t="str">
        <f>"       and FIT, SIT, p, &amp; n are as given in footnote "&amp;A282&amp;"."</f>
        <v xml:space="preserve">       and FIT, SIT, p, &amp; n are as given in footnote F.</v>
      </c>
      <c r="D175" s="9"/>
      <c r="E175" s="9"/>
      <c r="F175" s="9"/>
      <c r="H175" s="128"/>
      <c r="I175" s="46"/>
      <c r="J175" s="40"/>
      <c r="K175" s="9"/>
      <c r="L175" s="129"/>
    </row>
    <row r="176" spans="1:13">
      <c r="A176" s="20">
        <f t="shared" si="6"/>
        <v>65</v>
      </c>
      <c r="C176" s="126" t="str">
        <f>"      1 / (1 - T)  = (T from line "&amp;A172&amp;")"</f>
        <v xml:space="preserve">      1 / (1 - T)  = (T from line 61)</v>
      </c>
      <c r="D176" s="9"/>
      <c r="E176" s="127">
        <f>IF(E172&gt;0,1/(1-E172),0)</f>
        <v>1.3538211602247343</v>
      </c>
      <c r="F176" s="9"/>
      <c r="H176" s="128"/>
      <c r="I176" s="46"/>
      <c r="J176" s="40"/>
      <c r="K176" s="9"/>
      <c r="L176" s="9"/>
      <c r="M176" s="130"/>
    </row>
    <row r="177" spans="1:13">
      <c r="A177" s="20">
        <f t="shared" si="6"/>
        <v>66</v>
      </c>
      <c r="C177" s="15" t="s">
        <v>137</v>
      </c>
      <c r="D177" s="9"/>
      <c r="E177" s="118">
        <v>0</v>
      </c>
      <c r="F177" s="9"/>
      <c r="H177" s="128"/>
      <c r="I177" s="9"/>
      <c r="J177" s="40"/>
      <c r="K177" s="9"/>
      <c r="L177" s="9"/>
    </row>
    <row r="178" spans="1:13">
      <c r="A178" s="20">
        <f t="shared" si="6"/>
        <v>67</v>
      </c>
      <c r="C178" s="131" t="s">
        <v>138</v>
      </c>
      <c r="D178" s="9" t="s">
        <v>139</v>
      </c>
      <c r="E178" s="91">
        <f>+'3 - Cost Support'!M76*'Appendix A'!E176</f>
        <v>109066.96483449537</v>
      </c>
      <c r="F178" s="9"/>
      <c r="G178" s="15" t="s">
        <v>81</v>
      </c>
      <c r="H178" s="132">
        <f>H180</f>
        <v>1</v>
      </c>
      <c r="I178" s="9"/>
      <c r="J178" s="33">
        <f>+E178*H178</f>
        <v>109066.96483449537</v>
      </c>
      <c r="K178" s="9"/>
      <c r="L178" s="9"/>
    </row>
    <row r="179" spans="1:13">
      <c r="A179" s="20">
        <f t="shared" si="6"/>
        <v>68</v>
      </c>
      <c r="C179" s="126" t="s">
        <v>140</v>
      </c>
      <c r="D179" s="133"/>
      <c r="E179" s="134">
        <f>+E173*E184</f>
        <v>4292906.1620430239</v>
      </c>
      <c r="F179" s="9"/>
      <c r="G179" s="9"/>
      <c r="H179" s="39"/>
      <c r="I179" s="9"/>
      <c r="J179" s="134">
        <f>+E173*J184</f>
        <v>4292906.1620430239</v>
      </c>
      <c r="K179" s="9"/>
      <c r="L179" s="9"/>
    </row>
    <row r="180" spans="1:13">
      <c r="A180" s="20">
        <f t="shared" si="6"/>
        <v>69</v>
      </c>
      <c r="C180" s="135" t="s">
        <v>141</v>
      </c>
      <c r="D180" s="136"/>
      <c r="E180" s="99">
        <f>+$E$176*E177</f>
        <v>0</v>
      </c>
      <c r="F180" s="96"/>
      <c r="G180" s="135" t="s">
        <v>81</v>
      </c>
      <c r="H180" s="102">
        <f>+H$97</f>
        <v>1</v>
      </c>
      <c r="I180" s="96"/>
      <c r="J180" s="99">
        <f>+H180*E180</f>
        <v>0</v>
      </c>
      <c r="K180" s="9"/>
      <c r="L180" s="9"/>
    </row>
    <row r="181" spans="1:13">
      <c r="A181" s="20">
        <f>A180+1</f>
        <v>70</v>
      </c>
      <c r="C181" s="137" t="s">
        <v>142</v>
      </c>
      <c r="D181" s="5" t="str">
        <f>"(Sum lines "&amp;A178&amp;" to "&amp;A180&amp;")"</f>
        <v>(Sum lines 67 to 69)</v>
      </c>
      <c r="E181" s="138">
        <f>+E180+E179+E178</f>
        <v>4401973.1268775193</v>
      </c>
      <c r="F181" s="9"/>
      <c r="G181" s="9" t="s">
        <v>24</v>
      </c>
      <c r="H181" s="39" t="s">
        <v>24</v>
      </c>
      <c r="I181" s="9"/>
      <c r="J181" s="138">
        <f>+J180+J179+J178</f>
        <v>4401973.1268775193</v>
      </c>
      <c r="K181" s="9"/>
      <c r="L181" s="139"/>
    </row>
    <row r="182" spans="1:13">
      <c r="A182" s="20"/>
      <c r="D182" s="139"/>
      <c r="E182" s="33"/>
      <c r="F182" s="9"/>
      <c r="G182" s="9"/>
      <c r="H182" s="39"/>
      <c r="I182" s="9"/>
      <c r="J182" s="33"/>
      <c r="K182" s="9"/>
      <c r="L182" s="139"/>
    </row>
    <row r="183" spans="1:13">
      <c r="A183" s="20">
        <f>+A181+1</f>
        <v>71</v>
      </c>
      <c r="C183" s="15" t="s">
        <v>143</v>
      </c>
      <c r="D183" s="87"/>
      <c r="E183" s="40"/>
      <c r="H183" s="128"/>
      <c r="I183" s="9"/>
      <c r="K183" s="9"/>
      <c r="L183" s="139"/>
    </row>
    <row r="184" spans="1:13">
      <c r="A184" s="20">
        <f>+A183+1</f>
        <v>72</v>
      </c>
      <c r="C184" s="137" t="str">
        <f>" [ Rate Base (line "&amp;A117&amp;") * Rate of Return (line "&amp;A232&amp;")]"</f>
        <v xml:space="preserve"> [ Rate Base (line 37) * Rate of Return (line 95)]</v>
      </c>
      <c r="D184" s="15"/>
      <c r="E184" s="33">
        <f>+K232*E117</f>
        <v>19525218.658015583</v>
      </c>
      <c r="F184" s="9"/>
      <c r="G184" s="9" t="s">
        <v>57</v>
      </c>
      <c r="H184" s="128"/>
      <c r="I184" s="9"/>
      <c r="J184" s="33">
        <f>+J117*K232</f>
        <v>19525218.658015583</v>
      </c>
      <c r="K184" s="9"/>
      <c r="L184" s="139"/>
    </row>
    <row r="185" spans="1:13">
      <c r="A185" s="20"/>
      <c r="C185" s="15"/>
      <c r="D185" s="15"/>
      <c r="E185" s="9"/>
      <c r="F185" s="9"/>
      <c r="G185" s="9"/>
      <c r="H185" s="128"/>
      <c r="I185" s="9"/>
      <c r="J185" s="140"/>
      <c r="K185" s="9"/>
      <c r="L185" s="139"/>
    </row>
    <row r="186" spans="1:13">
      <c r="A186" s="20">
        <f>+A184+1</f>
        <v>73</v>
      </c>
      <c r="C186" s="15" t="str">
        <f>"Rev Requirement before Incentive Projects  (sum lines "&amp;A153&amp;", "&amp;A159&amp;", "&amp;A169&amp;", "&amp;A181&amp;", "&amp;A184&amp;")"</f>
        <v>Rev Requirement before Incentive Projects  (sum lines 45, 50, 59, 70, 72)</v>
      </c>
      <c r="D186" s="15"/>
      <c r="E186" s="140">
        <f>+E153+E159+E169+E181+E184</f>
        <v>49048956.78489311</v>
      </c>
      <c r="F186" s="51"/>
      <c r="G186" s="51"/>
      <c r="H186" s="141"/>
      <c r="I186" s="51"/>
      <c r="J186" s="140">
        <f>+J153+J159+J169+J181+J184</f>
        <v>49048956.78489311</v>
      </c>
      <c r="L186" s="139"/>
    </row>
    <row r="187" spans="1:13">
      <c r="A187" s="20"/>
      <c r="C187" s="15"/>
      <c r="D187" s="15"/>
      <c r="E187" s="142"/>
      <c r="F187" s="9"/>
      <c r="G187" s="9"/>
      <c r="H187" s="128"/>
      <c r="I187" s="9"/>
      <c r="J187" s="140"/>
      <c r="K187" s="9"/>
      <c r="L187" s="139"/>
      <c r="M187" s="9"/>
    </row>
    <row r="188" spans="1:13">
      <c r="A188" s="20">
        <f>+A186+1</f>
        <v>74</v>
      </c>
      <c r="C188" s="15" t="s">
        <v>144</v>
      </c>
      <c r="D188" s="15"/>
      <c r="E188" s="92">
        <f>+'4 - Incentives'!I136+'4 - Incentives'!K136-'4 - Incentives'!Q136</f>
        <v>314956.98676709237</v>
      </c>
      <c r="F188" s="9"/>
      <c r="G188" s="9" t="s">
        <v>43</v>
      </c>
      <c r="H188" s="32">
        <v>1</v>
      </c>
      <c r="I188" s="9"/>
      <c r="J188" s="140">
        <f>+H188*E188</f>
        <v>314956.98676709237</v>
      </c>
      <c r="K188" s="9"/>
      <c r="L188" s="9"/>
      <c r="M188" s="9"/>
    </row>
    <row r="189" spans="1:13">
      <c r="A189" s="20"/>
      <c r="C189" s="15" t="s">
        <v>145</v>
      </c>
      <c r="D189" s="15"/>
      <c r="E189" s="92"/>
      <c r="F189" s="9"/>
      <c r="G189" s="9"/>
      <c r="H189" s="32"/>
      <c r="I189" s="9"/>
      <c r="J189" s="140"/>
      <c r="K189" s="9"/>
      <c r="L189" s="9"/>
      <c r="M189" s="9"/>
    </row>
    <row r="190" spans="1:13">
      <c r="A190" s="20"/>
      <c r="C190" s="15"/>
      <c r="D190" s="15"/>
      <c r="E190" s="9"/>
      <c r="F190" s="9"/>
      <c r="G190" s="9"/>
      <c r="H190" s="128"/>
      <c r="I190" s="9"/>
      <c r="J190" s="140"/>
      <c r="K190" s="9"/>
      <c r="L190" s="9"/>
      <c r="M190" s="9"/>
    </row>
    <row r="191" spans="1:13" ht="15.6" thickBot="1">
      <c r="A191" s="20">
        <f>+A188+1</f>
        <v>75</v>
      </c>
      <c r="C191" s="15" t="str">
        <f>"Total Revenue Requirement  (sum lines "&amp;A186&amp;" &amp; "&amp;A188&amp;")"</f>
        <v>Total Revenue Requirement  (sum lines 73 &amp; 74)</v>
      </c>
      <c r="D191" s="9"/>
      <c r="E191" s="104">
        <f>+E184+E181+E169+E159+E153+E188</f>
        <v>49363913.771660194</v>
      </c>
      <c r="F191" s="9"/>
      <c r="G191" s="9"/>
      <c r="H191" s="9"/>
      <c r="I191" s="9"/>
      <c r="J191" s="104">
        <f>+J184+J181+J169+J159+J153+J188</f>
        <v>49363913.771660194</v>
      </c>
      <c r="K191" s="9"/>
      <c r="L191" s="143"/>
      <c r="M191" s="9"/>
    </row>
    <row r="192" spans="1:13" ht="15.6" thickTop="1">
      <c r="A192" s="20"/>
      <c r="C192" s="144"/>
      <c r="D192" s="144"/>
      <c r="E192" s="144"/>
      <c r="F192" s="144"/>
      <c r="G192" s="144"/>
      <c r="H192" s="144"/>
      <c r="I192" s="144"/>
      <c r="J192" s="144"/>
      <c r="K192" s="144"/>
      <c r="L192" s="144"/>
      <c r="M192" s="144"/>
    </row>
    <row r="193" spans="1:13">
      <c r="A193" s="20"/>
      <c r="C193" s="15"/>
      <c r="D193" s="144"/>
      <c r="E193" s="144"/>
      <c r="F193" s="144"/>
      <c r="G193" s="144"/>
      <c r="H193" s="144"/>
      <c r="I193" s="144"/>
      <c r="J193" s="144"/>
      <c r="K193" s="144"/>
      <c r="L193" s="144"/>
      <c r="M193" s="144"/>
    </row>
    <row r="194" spans="1:13">
      <c r="A194" s="20"/>
      <c r="C194" s="105"/>
      <c r="D194" s="144"/>
      <c r="E194" s="144"/>
      <c r="F194" s="144"/>
      <c r="G194" s="144"/>
      <c r="H194" s="144"/>
      <c r="I194" s="144"/>
      <c r="J194" s="144"/>
      <c r="K194" s="144"/>
      <c r="L194" s="144"/>
      <c r="M194" s="144"/>
    </row>
    <row r="195" spans="1:13">
      <c r="A195" s="20"/>
      <c r="C195" s="100"/>
      <c r="D195" s="144"/>
      <c r="E195" s="144"/>
      <c r="F195" s="144"/>
      <c r="G195" s="144"/>
      <c r="H195" s="144"/>
      <c r="I195" s="144"/>
      <c r="J195" s="144"/>
      <c r="K195" s="144"/>
      <c r="L195" s="144"/>
      <c r="M195" s="144"/>
    </row>
    <row r="196" spans="1:13">
      <c r="A196" s="20"/>
      <c r="C196" s="105"/>
      <c r="D196" s="144"/>
      <c r="E196" s="144"/>
      <c r="F196" s="144"/>
      <c r="G196" s="144"/>
      <c r="H196" s="144"/>
      <c r="I196" s="144"/>
      <c r="J196" s="144"/>
      <c r="K196" s="144"/>
      <c r="L196" s="144"/>
      <c r="M196" s="144"/>
    </row>
    <row r="197" spans="1:13">
      <c r="A197" s="20"/>
      <c r="C197" s="15"/>
      <c r="D197" s="144"/>
      <c r="E197" s="144"/>
      <c r="F197" s="144"/>
      <c r="G197" s="144"/>
      <c r="H197" s="144"/>
      <c r="I197" s="144"/>
      <c r="J197" s="144"/>
      <c r="K197" s="144"/>
      <c r="L197" s="144"/>
      <c r="M197" s="144"/>
    </row>
    <row r="198" spans="1:13">
      <c r="A198" s="20"/>
      <c r="C198" s="2"/>
      <c r="D198" s="2"/>
      <c r="E198" s="3"/>
      <c r="F198" s="2"/>
      <c r="G198" s="2"/>
      <c r="H198" s="2"/>
      <c r="I198" s="2"/>
      <c r="J198" s="2"/>
      <c r="K198" s="24"/>
      <c r="L198" s="24"/>
      <c r="M198" s="4"/>
    </row>
    <row r="199" spans="1:13">
      <c r="A199" s="20"/>
      <c r="C199" s="2"/>
      <c r="D199" s="2"/>
      <c r="E199" s="3"/>
      <c r="F199" s="2"/>
      <c r="G199" s="2"/>
      <c r="H199" s="2"/>
      <c r="I199" s="2"/>
      <c r="J199" s="4"/>
      <c r="K199" s="4"/>
      <c r="L199" s="4"/>
      <c r="M199" s="4" t="s">
        <v>3</v>
      </c>
    </row>
    <row r="200" spans="1:13">
      <c r="A200" s="20"/>
      <c r="C200" s="2"/>
      <c r="D200" s="2"/>
      <c r="E200" s="3"/>
      <c r="F200" s="2"/>
      <c r="G200" s="2"/>
      <c r="H200" s="2"/>
      <c r="I200" s="2"/>
      <c r="J200" s="7"/>
      <c r="K200" s="7"/>
      <c r="L200" s="7"/>
      <c r="M200" s="7" t="s">
        <v>146</v>
      </c>
    </row>
    <row r="201" spans="1:13">
      <c r="A201" s="20"/>
      <c r="C201" s="2"/>
      <c r="D201" s="2"/>
      <c r="E201" s="3"/>
      <c r="F201" s="2"/>
      <c r="G201" s="2"/>
      <c r="H201" s="2"/>
      <c r="I201" s="2"/>
      <c r="J201" s="2"/>
      <c r="K201" s="15"/>
      <c r="L201" s="7"/>
      <c r="M201" s="7"/>
    </row>
    <row r="202" spans="1:13">
      <c r="A202" s="20"/>
      <c r="C202" s="2"/>
      <c r="D202" s="2"/>
      <c r="E202" s="3"/>
      <c r="F202" s="2"/>
      <c r="G202" s="2"/>
      <c r="H202" s="2"/>
      <c r="I202" s="2"/>
      <c r="J202" s="2"/>
      <c r="K202" s="15"/>
      <c r="L202" s="7"/>
    </row>
    <row r="203" spans="1:13">
      <c r="A203" s="20"/>
      <c r="C203" s="2" t="s">
        <v>22</v>
      </c>
      <c r="D203" s="1"/>
      <c r="E203" s="24" t="s">
        <v>147</v>
      </c>
      <c r="F203" s="2"/>
      <c r="G203" s="2"/>
      <c r="H203" s="2"/>
      <c r="I203" s="2"/>
      <c r="K203" s="15"/>
      <c r="L203" s="15"/>
    </row>
    <row r="204" spans="1:13">
      <c r="A204" s="20"/>
      <c r="C204" s="2"/>
      <c r="D204" s="9"/>
      <c r="E204" s="10" t="s">
        <v>25</v>
      </c>
      <c r="F204" s="9"/>
      <c r="G204" s="9"/>
      <c r="H204" s="9"/>
      <c r="I204" s="2"/>
      <c r="J204" s="2"/>
      <c r="K204" s="15"/>
      <c r="L204" s="15"/>
    </row>
    <row r="205" spans="1:13">
      <c r="A205" s="20"/>
      <c r="C205" s="15"/>
      <c r="D205" s="15"/>
      <c r="E205" s="15"/>
      <c r="F205" s="15"/>
      <c r="G205" s="15"/>
      <c r="H205" s="15"/>
      <c r="I205" s="15"/>
      <c r="J205" s="15"/>
      <c r="K205" s="71"/>
      <c r="L205" s="17"/>
      <c r="M205" s="18" t="str">
        <f>+M136</f>
        <v>For the 12 months ended 12/31/2024</v>
      </c>
    </row>
    <row r="206" spans="1:13" ht="15.6">
      <c r="A206" s="20"/>
      <c r="D206" s="15"/>
      <c r="E206" s="77" t="str">
        <f>E9</f>
        <v>NextEra Energy Transmission New York, Inc.</v>
      </c>
      <c r="F206" s="15"/>
      <c r="G206" s="15"/>
      <c r="H206" s="15"/>
      <c r="I206" s="15"/>
      <c r="J206" s="15"/>
      <c r="K206" s="9"/>
      <c r="M206" s="73"/>
    </row>
    <row r="207" spans="1:13" ht="15.6">
      <c r="A207" s="20"/>
      <c r="C207" s="15"/>
      <c r="E207" s="77" t="s">
        <v>148</v>
      </c>
      <c r="F207" s="15"/>
      <c r="G207" s="15"/>
      <c r="H207" s="15"/>
      <c r="I207" s="15"/>
      <c r="J207" s="15"/>
      <c r="K207" s="9"/>
      <c r="L207" s="9"/>
    </row>
    <row r="208" spans="1:13" ht="15.6">
      <c r="A208" s="20"/>
      <c r="C208" s="80"/>
      <c r="D208" s="15"/>
      <c r="E208" s="15"/>
      <c r="F208" s="15"/>
      <c r="G208" s="15"/>
      <c r="H208" s="15"/>
      <c r="I208" s="15"/>
      <c r="J208" s="15"/>
      <c r="K208" s="9"/>
      <c r="L208" s="9"/>
    </row>
    <row r="209" spans="1:13">
      <c r="A209" s="20">
        <f>+A191+1</f>
        <v>76</v>
      </c>
      <c r="C209" s="2" t="s">
        <v>149</v>
      </c>
      <c r="D209" s="15"/>
      <c r="E209" s="15"/>
      <c r="F209" s="15"/>
      <c r="G209" s="15"/>
      <c r="H209" s="15"/>
      <c r="J209" s="6"/>
      <c r="K209" s="85"/>
      <c r="L209" s="85"/>
      <c r="M209" s="6"/>
    </row>
    <row r="210" spans="1:13">
      <c r="A210" s="20"/>
      <c r="C210" s="2"/>
      <c r="D210" s="15"/>
      <c r="E210" s="15"/>
      <c r="F210" s="15"/>
      <c r="G210" s="15"/>
      <c r="H210" s="15"/>
      <c r="I210" s="15"/>
      <c r="J210" s="85"/>
      <c r="K210" s="85"/>
      <c r="L210" s="85"/>
      <c r="M210" s="145"/>
    </row>
    <row r="211" spans="1:13">
      <c r="A211" s="20">
        <f>+A209+1</f>
        <v>77</v>
      </c>
      <c r="C211" s="2" t="str">
        <f>"Total transmission plant    (line "&amp;A80&amp;", column 3)"</f>
        <v>Total transmission plant    (line 7, column 3)</v>
      </c>
      <c r="D211" s="15"/>
      <c r="E211" s="9"/>
      <c r="F211" s="9"/>
      <c r="G211" s="9"/>
      <c r="H211" s="9"/>
      <c r="I211" s="9"/>
      <c r="J211" s="31">
        <f>+E80</f>
        <v>214584644.61271873</v>
      </c>
      <c r="K211" s="9"/>
      <c r="L211" s="9"/>
      <c r="M211" s="9"/>
    </row>
    <row r="212" spans="1:13">
      <c r="A212" s="20">
        <f>+A211+1</f>
        <v>78</v>
      </c>
      <c r="C212" s="2" t="str">
        <f>"Less transmission plant excluded from ISO rates       (Note "&amp;A298&amp;")"</f>
        <v>Less transmission plant excluded from ISO rates       (Note H)</v>
      </c>
      <c r="D212" s="15"/>
      <c r="E212" s="15" t="s">
        <v>150</v>
      </c>
      <c r="F212" s="15"/>
      <c r="G212" s="15"/>
      <c r="H212" s="15"/>
      <c r="I212" s="15"/>
      <c r="J212" s="31">
        <f>+'3 - Cost Support'!G93</f>
        <v>0</v>
      </c>
      <c r="K212" s="9"/>
    </row>
    <row r="213" spans="1:13" ht="15.6" thickBot="1">
      <c r="A213" s="20">
        <f>+A212+1</f>
        <v>79</v>
      </c>
      <c r="C213" s="146" t="str">
        <f>"Less transmission plant included in OATT Ancillary Services    (Note "&amp;A298&amp;")"</f>
        <v>Less transmission plant included in OATT Ancillary Services    (Note H)</v>
      </c>
      <c r="D213" s="147"/>
      <c r="E213" s="15" t="s">
        <v>150</v>
      </c>
      <c r="F213" s="9"/>
      <c r="G213" s="9"/>
      <c r="H213" s="10"/>
      <c r="I213" s="9"/>
      <c r="J213" s="31">
        <f>+'3 - Cost Support'!H93</f>
        <v>0</v>
      </c>
      <c r="K213" s="9"/>
    </row>
    <row r="214" spans="1:13">
      <c r="A214" s="20">
        <f>+A213+1</f>
        <v>80</v>
      </c>
      <c r="C214" s="2" t="str">
        <f>"Transmission plant included in ISO rates  (line "&amp;A211&amp;" less lines "&amp;A212&amp;" &amp; "&amp;A213&amp;")"</f>
        <v>Transmission plant included in ISO rates  (line 77 less lines 78 &amp; 79)</v>
      </c>
      <c r="D214" s="15"/>
      <c r="E214" s="9"/>
      <c r="F214" s="9"/>
      <c r="G214" s="9"/>
      <c r="H214" s="10"/>
      <c r="I214" s="9"/>
      <c r="J214" s="31">
        <f>SUM(J211:J213)</f>
        <v>214584644.61271873</v>
      </c>
      <c r="K214" s="9"/>
    </row>
    <row r="215" spans="1:13">
      <c r="A215" s="20"/>
      <c r="C215" s="15"/>
      <c r="D215" s="15"/>
      <c r="E215" s="9"/>
      <c r="F215" s="9"/>
      <c r="G215" s="9"/>
      <c r="H215" s="10"/>
      <c r="I215" s="9"/>
      <c r="K215" s="9"/>
    </row>
    <row r="216" spans="1:13">
      <c r="A216" s="20">
        <f>+A214+1</f>
        <v>81</v>
      </c>
      <c r="C216" s="2" t="str">
        <f>"Percentage of transmission plant included in ISO Rates (line "&amp;A214&amp;" divided by line "&amp;A211&amp;") [If line "&amp;A211&amp;" equal zero, enter 1)"</f>
        <v>Percentage of transmission plant included in ISO Rates (line 80 divided by line 77) [If line 77 equal zero, enter 1)</v>
      </c>
      <c r="D216" s="22"/>
      <c r="E216" s="22"/>
      <c r="F216" s="22"/>
      <c r="G216" s="22"/>
      <c r="H216" s="45"/>
      <c r="I216" s="9" t="s">
        <v>151</v>
      </c>
      <c r="J216" s="148">
        <f>IF(J211=0,0,J214/J211)</f>
        <v>1</v>
      </c>
      <c r="K216" s="149"/>
    </row>
    <row r="217" spans="1:13">
      <c r="A217" s="20"/>
      <c r="K217" s="9"/>
    </row>
    <row r="218" spans="1:13">
      <c r="A218" s="20">
        <f>+A216+1</f>
        <v>82</v>
      </c>
      <c r="C218" s="15" t="s">
        <v>152</v>
      </c>
      <c r="D218" s="9"/>
      <c r="F218" s="9"/>
      <c r="G218" s="9"/>
      <c r="H218" s="9"/>
      <c r="I218" s="85"/>
      <c r="J218" s="46"/>
    </row>
    <row r="219" spans="1:13" ht="15.6" thickBot="1">
      <c r="A219" s="20">
        <f t="shared" ref="A219:A224" si="7">+A218+1</f>
        <v>83</v>
      </c>
      <c r="C219" s="15"/>
      <c r="D219" s="150" t="s">
        <v>153</v>
      </c>
      <c r="E219" s="151" t="s">
        <v>154</v>
      </c>
      <c r="F219" s="151" t="s">
        <v>60</v>
      </c>
      <c r="G219" s="9"/>
      <c r="H219" s="151" t="s">
        <v>155</v>
      </c>
      <c r="I219" s="9"/>
      <c r="M219" s="46"/>
    </row>
    <row r="220" spans="1:13">
      <c r="A220" s="20">
        <f t="shared" si="7"/>
        <v>84</v>
      </c>
      <c r="C220" s="15" t="s">
        <v>55</v>
      </c>
      <c r="D220" s="9" t="s">
        <v>156</v>
      </c>
      <c r="E220" s="152">
        <v>0</v>
      </c>
      <c r="F220" s="134">
        <v>0</v>
      </c>
      <c r="G220" s="129"/>
      <c r="H220" s="134">
        <f>+F220*E220</f>
        <v>0</v>
      </c>
      <c r="I220" s="9"/>
      <c r="K220" s="9"/>
      <c r="L220" s="9"/>
      <c r="M220" s="46"/>
    </row>
    <row r="221" spans="1:13">
      <c r="A221" s="20">
        <f t="shared" si="7"/>
        <v>85</v>
      </c>
      <c r="C221" s="15" t="s">
        <v>74</v>
      </c>
      <c r="D221" s="9" t="s">
        <v>157</v>
      </c>
      <c r="E221" s="152">
        <v>0</v>
      </c>
      <c r="F221" s="152">
        <f>+J216</f>
        <v>1</v>
      </c>
      <c r="H221" s="134">
        <f>+F221*E221</f>
        <v>0</v>
      </c>
      <c r="I221" s="9"/>
      <c r="K221" s="9"/>
      <c r="L221" s="9"/>
      <c r="M221" s="46"/>
    </row>
    <row r="222" spans="1:13">
      <c r="A222" s="20">
        <f t="shared" si="7"/>
        <v>86</v>
      </c>
      <c r="C222" s="15" t="s">
        <v>61</v>
      </c>
      <c r="D222" s="9" t="s">
        <v>158</v>
      </c>
      <c r="E222" s="152">
        <v>0</v>
      </c>
      <c r="F222" s="134">
        <v>0</v>
      </c>
      <c r="G222" s="129"/>
      <c r="H222" s="134">
        <f>+F222*E222</f>
        <v>0</v>
      </c>
      <c r="I222" s="9"/>
      <c r="J222" s="10" t="s">
        <v>159</v>
      </c>
      <c r="K222" s="9"/>
      <c r="L222" s="9"/>
      <c r="M222" s="46"/>
    </row>
    <row r="223" spans="1:13" ht="15.6" thickBot="1">
      <c r="A223" s="20">
        <f t="shared" si="7"/>
        <v>87</v>
      </c>
      <c r="C223" s="15" t="s">
        <v>160</v>
      </c>
      <c r="D223" s="9" t="s">
        <v>161</v>
      </c>
      <c r="E223" s="153">
        <v>0</v>
      </c>
      <c r="F223" s="134">
        <v>0</v>
      </c>
      <c r="G223" s="129"/>
      <c r="H223" s="154">
        <f>+F223*E223</f>
        <v>0</v>
      </c>
      <c r="I223" s="9"/>
      <c r="J223" s="25" t="s">
        <v>162</v>
      </c>
      <c r="K223" s="9"/>
      <c r="L223" s="9"/>
      <c r="M223" s="46"/>
    </row>
    <row r="224" spans="1:13">
      <c r="A224" s="20">
        <f t="shared" si="7"/>
        <v>88</v>
      </c>
      <c r="C224" s="15" t="str">
        <f>"  Total  (sum lines "&amp;A220&amp;"-"&amp;A223&amp;") [TP equals 1 if there are no wages &amp; salaries]"</f>
        <v xml:space="preserve">  Total  (sum lines 84-87) [TP equals 1 if there are no wages &amp; salaries]</v>
      </c>
      <c r="D224" s="9"/>
      <c r="E224" s="134">
        <f>SUM(E220:E223)</f>
        <v>0</v>
      </c>
      <c r="F224" s="9"/>
      <c r="G224" s="9"/>
      <c r="H224" s="134">
        <f>SUM(H220:H223)</f>
        <v>0</v>
      </c>
      <c r="I224" s="44" t="s">
        <v>163</v>
      </c>
      <c r="J224" s="155">
        <v>1</v>
      </c>
      <c r="K224" s="10" t="s">
        <v>163</v>
      </c>
      <c r="L224" s="10" t="s">
        <v>164</v>
      </c>
      <c r="M224" s="46"/>
    </row>
    <row r="225" spans="1:13">
      <c r="A225" s="20"/>
      <c r="B225" s="112"/>
      <c r="C225" s="2"/>
      <c r="D225" s="9"/>
      <c r="E225" s="9"/>
      <c r="F225" s="9"/>
      <c r="G225" s="9"/>
      <c r="H225" s="9"/>
      <c r="I225" s="9"/>
      <c r="J225" s="9"/>
      <c r="K225" s="9"/>
      <c r="L225" s="156"/>
      <c r="M225" s="157"/>
    </row>
    <row r="226" spans="1:13">
      <c r="A226" s="20">
        <f>+A224+1</f>
        <v>89</v>
      </c>
      <c r="B226" s="112"/>
      <c r="C226" s="2" t="str">
        <f>"RETURN (R)      (Note "&amp;A302&amp;")"</f>
        <v>RETURN (R)      (Note J)</v>
      </c>
      <c r="D226" s="9"/>
      <c r="E226" s="112"/>
      <c r="F226" s="112"/>
      <c r="G226" s="112"/>
      <c r="H226" s="112"/>
      <c r="I226" s="112"/>
      <c r="J226" s="9"/>
      <c r="K226" s="9"/>
      <c r="L226" s="9"/>
      <c r="M226" s="46"/>
    </row>
    <row r="227" spans="1:13">
      <c r="A227" s="20">
        <f t="shared" ref="A227:A232" si="8">+A226+1</f>
        <v>90</v>
      </c>
      <c r="C227" s="15"/>
      <c r="D227" s="9"/>
      <c r="E227" s="9"/>
      <c r="F227" s="9"/>
      <c r="G227" s="9"/>
      <c r="I227" s="9"/>
      <c r="J227" s="9"/>
      <c r="K227" s="9"/>
      <c r="L227" s="9"/>
      <c r="M227" s="46"/>
    </row>
    <row r="228" spans="1:13" ht="15.6" thickBot="1">
      <c r="A228" s="20">
        <f t="shared" si="8"/>
        <v>91</v>
      </c>
      <c r="C228" s="15"/>
      <c r="D228" s="9"/>
      <c r="F228" s="26" t="s">
        <v>154</v>
      </c>
      <c r="G228" s="26" t="s">
        <v>165</v>
      </c>
      <c r="H228" s="9"/>
      <c r="I228" s="151" t="s">
        <v>166</v>
      </c>
      <c r="J228" s="9"/>
      <c r="K228" s="26" t="s">
        <v>167</v>
      </c>
      <c r="L228" s="9"/>
      <c r="M228" s="46"/>
    </row>
    <row r="229" spans="1:13" ht="15.6">
      <c r="A229" s="20">
        <f t="shared" si="8"/>
        <v>92</v>
      </c>
      <c r="C229" s="2" t="s">
        <v>168</v>
      </c>
      <c r="D229" s="9" t="s">
        <v>169</v>
      </c>
      <c r="F229" s="158">
        <f>+'3 - Cost Support (cont.)'!Q14</f>
        <v>130002792.91647948</v>
      </c>
      <c r="G229" s="159">
        <f>IF(F$232=0,0,F229/F$232)</f>
        <v>0.47000000010694182</v>
      </c>
      <c r="H229" s="70"/>
      <c r="I229" s="159">
        <f>+'3 - Cost Support (cont.)'!P35</f>
        <v>6.6299999999999998E-2</v>
      </c>
      <c r="K229" s="160">
        <f>+I229*G229</f>
        <v>3.1161000007090243E-2</v>
      </c>
      <c r="L229" s="161" t="s">
        <v>170</v>
      </c>
      <c r="M229" s="81"/>
    </row>
    <row r="230" spans="1:13">
      <c r="A230" s="20">
        <f t="shared" si="8"/>
        <v>93</v>
      </c>
      <c r="C230" s="2" t="s">
        <v>171</v>
      </c>
      <c r="D230" s="9" t="s">
        <v>172</v>
      </c>
      <c r="F230" s="38">
        <f>+'3 - Cost Support (cont.)'!Q16</f>
        <v>0</v>
      </c>
      <c r="G230" s="159">
        <f>IF(F$232=0,0,F230/F$232)</f>
        <v>0</v>
      </c>
      <c r="H230" s="70"/>
      <c r="I230" s="162">
        <f>+'3 - Cost Support (cont.)'!P40</f>
        <v>0</v>
      </c>
      <c r="K230" s="160">
        <f>+I230*G230</f>
        <v>0</v>
      </c>
      <c r="L230" s="9"/>
      <c r="M230" s="46"/>
    </row>
    <row r="231" spans="1:13" ht="15.6" thickBot="1">
      <c r="A231" s="20">
        <f t="shared" si="8"/>
        <v>94</v>
      </c>
      <c r="C231" s="2" t="str">
        <f>"  Common Stock "</f>
        <v xml:space="preserve">  Common Stock </v>
      </c>
      <c r="D231" s="9" t="s">
        <v>173</v>
      </c>
      <c r="F231" s="163">
        <f>+'3 - Cost Support (cont.)'!Q22</f>
        <v>146598894.07692307</v>
      </c>
      <c r="G231" s="159">
        <f>IF(F$232=0,0,F231/F$232)</f>
        <v>0.52999999989305824</v>
      </c>
      <c r="H231" s="70"/>
      <c r="I231" s="164">
        <v>9.6500000000000002E-2</v>
      </c>
      <c r="K231" s="165">
        <f>+I231*G231</f>
        <v>5.1144999989680119E-2</v>
      </c>
      <c r="L231" s="9"/>
      <c r="M231" s="46"/>
    </row>
    <row r="232" spans="1:13">
      <c r="A232" s="20">
        <f t="shared" si="8"/>
        <v>95</v>
      </c>
      <c r="C232" s="15" t="str">
        <f>"Total  (sum lines "&amp;A229&amp;"-"&amp;A231&amp;")"</f>
        <v>Total  (sum lines 92-94)</v>
      </c>
      <c r="F232" s="33">
        <f>SUM(F229:F231)</f>
        <v>276601686.99340254</v>
      </c>
      <c r="G232" s="9" t="s">
        <v>24</v>
      </c>
      <c r="H232" s="9"/>
      <c r="I232" s="9"/>
      <c r="J232" s="9"/>
      <c r="K232" s="160">
        <f>SUM(K229:K231)</f>
        <v>8.2305999996770365E-2</v>
      </c>
      <c r="L232" s="161" t="s">
        <v>174</v>
      </c>
      <c r="M232" s="46"/>
    </row>
    <row r="233" spans="1:13">
      <c r="F233" s="9"/>
      <c r="G233" s="9"/>
      <c r="H233" s="9"/>
      <c r="I233" s="9"/>
      <c r="L233" s="166"/>
      <c r="M233" s="46"/>
    </row>
    <row r="234" spans="1:13">
      <c r="F234" s="9"/>
      <c r="G234" s="9"/>
      <c r="H234" s="9"/>
      <c r="I234" s="9"/>
      <c r="M234" s="46"/>
    </row>
    <row r="235" spans="1:13" ht="15.6">
      <c r="C235" s="167" t="s">
        <v>175</v>
      </c>
      <c r="F235" s="9"/>
      <c r="G235" s="9"/>
      <c r="H235" s="10" t="s">
        <v>176</v>
      </c>
      <c r="I235" s="10"/>
      <c r="J235" s="48" t="s">
        <v>177</v>
      </c>
      <c r="K235" s="50"/>
      <c r="M235" s="48" t="s">
        <v>178</v>
      </c>
    </row>
    <row r="236" spans="1:13" ht="60">
      <c r="A236" s="49"/>
      <c r="C236" s="50"/>
      <c r="D236" s="50" t="s">
        <v>179</v>
      </c>
      <c r="F236" s="10"/>
      <c r="G236" s="10"/>
      <c r="H236" s="168" t="s">
        <v>180</v>
      </c>
      <c r="J236" s="47" t="s">
        <v>181</v>
      </c>
      <c r="M236" s="50" t="s">
        <v>38</v>
      </c>
    </row>
    <row r="237" spans="1:13">
      <c r="A237" s="49">
        <f>+A232+1</f>
        <v>96</v>
      </c>
      <c r="C237" s="5" t="s">
        <v>182</v>
      </c>
      <c r="D237" s="5" t="str">
        <f>"(Line "&amp;A94&amp;" and Transmission CIACs)"</f>
        <v>(Line 19 and Transmission CIACs)</v>
      </c>
      <c r="F237" s="9"/>
      <c r="G237" s="9"/>
      <c r="H237" s="169">
        <f>+'4 - Incentives'!C119+'4 - Incentives'!C120</f>
        <v>205129779.78565514</v>
      </c>
      <c r="I237" s="9"/>
      <c r="J237" s="169">
        <f>'4 - Incentives'!C118+'4 - Incentives'!C121</f>
        <v>31833865.272373304</v>
      </c>
      <c r="M237" s="66">
        <f>+H237+J237</f>
        <v>236963645.05802846</v>
      </c>
    </row>
    <row r="238" spans="1:13">
      <c r="A238" s="49">
        <f t="shared" ref="A238:A244" si="9">+A237+1</f>
        <v>97</v>
      </c>
      <c r="C238" s="50" t="s">
        <v>183</v>
      </c>
      <c r="D238" s="5" t="str">
        <f>"(Line "&amp;A102&amp;")"</f>
        <v>(Line 26)</v>
      </c>
      <c r="F238" s="9"/>
      <c r="G238" s="9"/>
      <c r="H238" s="169">
        <v>0</v>
      </c>
      <c r="J238" s="162">
        <v>0</v>
      </c>
      <c r="M238" s="66">
        <f>+J102</f>
        <v>0</v>
      </c>
    </row>
    <row r="239" spans="1:13">
      <c r="A239" s="49">
        <f t="shared" si="9"/>
        <v>98</v>
      </c>
      <c r="C239" s="170" t="s">
        <v>184</v>
      </c>
      <c r="D239" s="5" t="str">
        <f>"(Line "&amp;A106&amp;")"</f>
        <v>(Line 29)</v>
      </c>
      <c r="F239" s="9"/>
      <c r="G239" s="9"/>
      <c r="H239" s="169">
        <v>0</v>
      </c>
      <c r="I239" s="9"/>
      <c r="M239" s="66">
        <f>+J106</f>
        <v>0</v>
      </c>
    </row>
    <row r="240" spans="1:13">
      <c r="A240" s="49">
        <f t="shared" si="9"/>
        <v>99</v>
      </c>
      <c r="C240" s="170" t="s">
        <v>185</v>
      </c>
      <c r="D240" s="5" t="str">
        <f>"(Line "&amp;A105&amp;")"</f>
        <v>(Line 28)</v>
      </c>
      <c r="F240" s="9"/>
      <c r="G240" s="9"/>
      <c r="H240" s="169">
        <v>0</v>
      </c>
      <c r="I240" s="9"/>
      <c r="M240" s="66">
        <f>+H240</f>
        <v>0</v>
      </c>
    </row>
    <row r="241" spans="1:13" ht="27.75" customHeight="1">
      <c r="A241" s="49">
        <f t="shared" si="9"/>
        <v>100</v>
      </c>
      <c r="C241" s="171" t="str">
        <f>+C235</f>
        <v>Development of Base Carrying charge and Summary of Incentive and Non-Incentive Investments</v>
      </c>
      <c r="F241" s="9"/>
      <c r="G241" s="9"/>
      <c r="H241" s="172">
        <v>0</v>
      </c>
      <c r="I241" s="9"/>
      <c r="J241" s="172">
        <v>0</v>
      </c>
      <c r="K241" s="173"/>
      <c r="L241" s="173"/>
      <c r="M241" s="66">
        <f>SUM(M237:M240)</f>
        <v>236963645.05802846</v>
      </c>
    </row>
    <row r="242" spans="1:13">
      <c r="A242" s="49">
        <f t="shared" si="9"/>
        <v>101</v>
      </c>
      <c r="C242" s="5" t="s">
        <v>186</v>
      </c>
      <c r="D242" s="5" t="s">
        <v>187</v>
      </c>
      <c r="F242" s="9"/>
      <c r="G242" s="9"/>
      <c r="H242" s="9"/>
      <c r="I242" s="9"/>
      <c r="M242" s="66">
        <f>+J181+J184</f>
        <v>23927191.784893103</v>
      </c>
    </row>
    <row r="243" spans="1:13">
      <c r="A243" s="49">
        <f t="shared" si="9"/>
        <v>102</v>
      </c>
      <c r="C243" s="5" t="str">
        <f>+C19</f>
        <v>Total Revenue Credits</v>
      </c>
      <c r="D243" s="174" t="s">
        <v>188</v>
      </c>
      <c r="F243" s="9"/>
      <c r="G243" s="9"/>
      <c r="H243" s="9"/>
      <c r="I243" s="9"/>
      <c r="M243" s="66">
        <f>+J19</f>
        <v>0</v>
      </c>
    </row>
    <row r="244" spans="1:13">
      <c r="A244" s="49">
        <f t="shared" si="9"/>
        <v>103</v>
      </c>
      <c r="C244" s="50" t="s">
        <v>189</v>
      </c>
      <c r="D244" s="50" t="s">
        <v>190</v>
      </c>
      <c r="F244" s="9"/>
      <c r="G244" s="9"/>
      <c r="H244" s="9"/>
      <c r="I244" s="9"/>
      <c r="M244" s="89">
        <f>IF(M241=0,0,(M242-M243)/M241)</f>
        <v>0.10097410418814975</v>
      </c>
    </row>
    <row r="245" spans="1:13">
      <c r="C245" s="44"/>
      <c r="D245" s="44"/>
      <c r="E245" s="44"/>
      <c r="F245" s="9"/>
      <c r="G245" s="9"/>
      <c r="H245" s="74"/>
      <c r="I245" s="9"/>
      <c r="J245" s="175"/>
      <c r="M245" s="176"/>
    </row>
    <row r="246" spans="1:13">
      <c r="E246" s="89"/>
      <c r="F246" s="9"/>
      <c r="G246" s="9"/>
      <c r="H246" s="38"/>
      <c r="I246" s="9"/>
      <c r="M246" s="46"/>
    </row>
    <row r="247" spans="1:13">
      <c r="F247" s="9"/>
      <c r="G247" s="9"/>
      <c r="H247" s="9"/>
      <c r="I247" s="9"/>
      <c r="M247" s="46"/>
    </row>
    <row r="248" spans="1:13">
      <c r="A248" s="20"/>
      <c r="C248" s="15"/>
      <c r="E248" s="15"/>
      <c r="F248" s="15"/>
      <c r="G248" s="15"/>
      <c r="H248" s="15"/>
      <c r="I248" s="15"/>
      <c r="J248" s="15"/>
      <c r="K248" s="15"/>
      <c r="L248" s="9"/>
      <c r="M248" s="46"/>
    </row>
    <row r="249" spans="1:13" ht="17.399999999999999">
      <c r="A249" s="177"/>
      <c r="B249" s="177"/>
      <c r="C249" s="177"/>
      <c r="D249" s="144"/>
      <c r="E249" s="144"/>
      <c r="F249" s="144"/>
      <c r="G249" s="144"/>
      <c r="H249" s="144"/>
      <c r="I249" s="144"/>
      <c r="J249" s="144"/>
      <c r="K249" s="144"/>
    </row>
    <row r="250" spans="1:13">
      <c r="C250" s="2"/>
      <c r="D250" s="2"/>
      <c r="E250" s="3"/>
      <c r="F250" s="2"/>
      <c r="G250" s="2"/>
      <c r="H250" s="2"/>
      <c r="I250" s="2"/>
      <c r="J250" s="2"/>
      <c r="K250" s="24"/>
      <c r="L250" s="24"/>
      <c r="M250" s="4"/>
    </row>
    <row r="251" spans="1:13">
      <c r="C251" s="2"/>
      <c r="D251" s="2"/>
      <c r="E251" s="3"/>
      <c r="F251" s="2"/>
      <c r="G251" s="2"/>
      <c r="H251" s="2"/>
      <c r="I251" s="2"/>
      <c r="J251" s="4"/>
      <c r="K251" s="4"/>
      <c r="L251" s="4"/>
      <c r="M251" s="4"/>
    </row>
    <row r="252" spans="1:13">
      <c r="C252" s="2"/>
      <c r="D252" s="2"/>
      <c r="E252" s="3"/>
      <c r="F252" s="2"/>
      <c r="G252" s="2"/>
      <c r="H252" s="2"/>
      <c r="I252" s="2"/>
      <c r="J252" s="7"/>
      <c r="K252" s="7"/>
      <c r="L252" s="7"/>
      <c r="M252" s="4" t="s">
        <v>3</v>
      </c>
    </row>
    <row r="253" spans="1:13">
      <c r="C253" s="2"/>
      <c r="D253" s="2"/>
      <c r="E253" s="3"/>
      <c r="F253" s="2"/>
      <c r="G253" s="2"/>
      <c r="H253" s="2"/>
      <c r="I253" s="2"/>
      <c r="J253" s="2"/>
      <c r="K253" s="15"/>
      <c r="L253" s="7"/>
      <c r="M253" s="7" t="s">
        <v>191</v>
      </c>
    </row>
    <row r="254" spans="1:13" ht="15.6">
      <c r="C254" s="2"/>
      <c r="D254" s="80" t="s">
        <v>192</v>
      </c>
      <c r="F254" s="2"/>
      <c r="G254" s="2"/>
      <c r="H254" s="2"/>
      <c r="I254" s="2"/>
      <c r="J254" s="2"/>
      <c r="K254" s="15"/>
      <c r="L254" s="7"/>
    </row>
    <row r="255" spans="1:13">
      <c r="C255" s="2" t="s">
        <v>22</v>
      </c>
      <c r="D255" s="1"/>
      <c r="E255" s="1" t="s">
        <v>23</v>
      </c>
      <c r="F255" s="2"/>
      <c r="G255" s="2"/>
      <c r="H255" s="2"/>
      <c r="I255" s="2"/>
      <c r="K255" s="15"/>
      <c r="L255" s="15"/>
    </row>
    <row r="256" spans="1:13">
      <c r="C256" s="2"/>
      <c r="D256" s="9" t="s">
        <v>24</v>
      </c>
      <c r="E256" s="9" t="s">
        <v>25</v>
      </c>
      <c r="F256" s="9"/>
      <c r="G256" s="9"/>
      <c r="H256" s="9"/>
      <c r="I256" s="2"/>
      <c r="J256" s="2"/>
      <c r="K256" s="15"/>
      <c r="L256" s="15"/>
    </row>
    <row r="257" spans="1:13">
      <c r="A257" s="20"/>
      <c r="C257" s="15"/>
      <c r="D257" s="15"/>
      <c r="E257" s="15"/>
      <c r="F257" s="15"/>
      <c r="G257" s="15"/>
      <c r="H257" s="15"/>
      <c r="I257" s="15"/>
      <c r="J257" s="15"/>
      <c r="K257" s="71"/>
      <c r="L257" s="17"/>
      <c r="M257" s="18" t="str">
        <f>+M205</f>
        <v>For the 12 months ended 12/31/2024</v>
      </c>
    </row>
    <row r="258" spans="1:13" ht="15.6">
      <c r="A258" s="20"/>
      <c r="D258" s="15"/>
      <c r="E258" s="75" t="str">
        <f>E9</f>
        <v>NextEra Energy Transmission New York, Inc.</v>
      </c>
      <c r="F258" s="15"/>
      <c r="G258" s="15"/>
      <c r="H258" s="15"/>
      <c r="I258" s="15"/>
      <c r="J258" s="15"/>
      <c r="K258" s="9"/>
      <c r="M258" s="73"/>
    </row>
    <row r="259" spans="1:13">
      <c r="A259" s="20"/>
      <c r="C259" s="15"/>
      <c r="D259" s="24"/>
      <c r="F259" s="15"/>
      <c r="G259" s="15"/>
      <c r="H259" s="15"/>
      <c r="I259" s="15"/>
      <c r="J259" s="15"/>
      <c r="K259" s="9"/>
      <c r="L259" s="9"/>
    </row>
    <row r="260" spans="1:13" ht="15.6">
      <c r="A260" s="20"/>
      <c r="B260" s="112"/>
      <c r="C260" s="178"/>
      <c r="D260" s="24"/>
      <c r="E260" s="9"/>
      <c r="F260" s="9"/>
      <c r="G260" s="9"/>
      <c r="H260" s="9"/>
      <c r="I260" s="2"/>
      <c r="J260" s="1"/>
      <c r="K260" s="179"/>
      <c r="L260" s="180"/>
      <c r="M260" s="181"/>
    </row>
    <row r="261" spans="1:13" s="177" customFormat="1" ht="18">
      <c r="A261" s="182"/>
      <c r="B261" s="183"/>
      <c r="C261" s="184"/>
      <c r="F261" s="185"/>
      <c r="G261" s="185"/>
      <c r="H261" s="185"/>
      <c r="I261" s="186"/>
      <c r="J261" s="187"/>
      <c r="K261" s="188"/>
      <c r="L261" s="189"/>
      <c r="M261" s="190"/>
    </row>
    <row r="262" spans="1:13" s="177" customFormat="1" ht="18">
      <c r="A262" s="182"/>
      <c r="B262" s="183"/>
      <c r="C262" s="184"/>
      <c r="D262" s="191"/>
      <c r="E262" s="185"/>
      <c r="F262" s="185"/>
      <c r="G262" s="185"/>
      <c r="H262" s="185"/>
      <c r="I262" s="186"/>
      <c r="J262" s="187"/>
      <c r="K262" s="188"/>
      <c r="L262" s="189"/>
      <c r="M262" s="190"/>
    </row>
    <row r="263" spans="1:13" s="177" customFormat="1" ht="18">
      <c r="A263" s="182"/>
      <c r="B263" s="183"/>
      <c r="C263" s="183" t="s">
        <v>193</v>
      </c>
      <c r="D263" s="182"/>
      <c r="E263" s="192"/>
      <c r="F263" s="192"/>
      <c r="G263" s="192"/>
      <c r="H263" s="192"/>
      <c r="I263" s="183"/>
      <c r="J263" s="192"/>
      <c r="K263" s="183"/>
      <c r="L263" s="192"/>
      <c r="M263" s="190"/>
    </row>
    <row r="264" spans="1:13" s="177" customFormat="1" ht="18">
      <c r="A264" s="182"/>
      <c r="B264" s="183"/>
      <c r="C264" s="183" t="s">
        <v>194</v>
      </c>
      <c r="D264" s="182"/>
      <c r="E264" s="192"/>
      <c r="F264" s="192"/>
      <c r="G264" s="192"/>
      <c r="H264" s="192"/>
      <c r="I264" s="183"/>
      <c r="J264" s="192"/>
      <c r="K264" s="183"/>
      <c r="L264" s="192"/>
      <c r="M264" s="190"/>
    </row>
    <row r="265" spans="1:13" s="177" customFormat="1" ht="18">
      <c r="A265" s="182" t="s">
        <v>195</v>
      </c>
      <c r="B265" s="183"/>
      <c r="C265" s="183"/>
      <c r="D265" s="183"/>
      <c r="E265" s="192"/>
      <c r="F265" s="192"/>
      <c r="G265" s="192"/>
      <c r="H265" s="192"/>
      <c r="I265" s="183"/>
      <c r="J265" s="192"/>
      <c r="K265" s="183"/>
      <c r="L265" s="192"/>
      <c r="M265" s="190"/>
    </row>
    <row r="266" spans="1:13" s="177" customFormat="1" ht="18.600000000000001" thickBot="1">
      <c r="A266" s="193" t="s">
        <v>196</v>
      </c>
      <c r="B266" s="183"/>
      <c r="C266" s="183"/>
      <c r="D266" s="183"/>
      <c r="E266" s="192"/>
      <c r="F266" s="192"/>
      <c r="G266" s="192"/>
      <c r="H266" s="192"/>
      <c r="I266" s="183"/>
      <c r="J266" s="192"/>
      <c r="K266" s="183"/>
      <c r="L266" s="192"/>
      <c r="M266" s="190"/>
    </row>
    <row r="267" spans="1:13" s="177" customFormat="1" ht="18">
      <c r="A267" s="194" t="s">
        <v>197</v>
      </c>
      <c r="B267" s="195"/>
      <c r="C267" s="195" t="s">
        <v>198</v>
      </c>
      <c r="D267" s="195"/>
      <c r="E267" s="195"/>
      <c r="F267" s="195"/>
      <c r="G267" s="195"/>
      <c r="H267" s="195"/>
      <c r="I267" s="195"/>
      <c r="J267" s="195"/>
      <c r="K267" s="195"/>
      <c r="L267" s="195"/>
      <c r="M267" s="194"/>
    </row>
    <row r="268" spans="1:13" s="177" customFormat="1" ht="18">
      <c r="A268" s="194"/>
      <c r="B268" s="195"/>
      <c r="C268" s="195" t="s">
        <v>199</v>
      </c>
      <c r="D268" s="195"/>
      <c r="E268" s="195"/>
      <c r="F268" s="195"/>
      <c r="G268" s="195"/>
      <c r="H268" s="195"/>
      <c r="I268" s="195"/>
      <c r="J268" s="195"/>
      <c r="K268" s="195"/>
      <c r="L268" s="195"/>
      <c r="M268" s="194"/>
    </row>
    <row r="269" spans="1:13" s="177" customFormat="1" ht="18">
      <c r="A269" s="194"/>
      <c r="B269" s="195"/>
      <c r="C269" s="195" t="str">
        <f>"   to utilize amortization of tax credits against taxable income as discussed in Note "&amp;A282&amp;".  Account 281 is not allocated."</f>
        <v xml:space="preserve">   to utilize amortization of tax credits against taxable income as discussed in Note F.  Account 281 is not allocated.</v>
      </c>
      <c r="D269" s="195"/>
      <c r="E269" s="195"/>
      <c r="F269" s="195"/>
      <c r="G269" s="195"/>
      <c r="H269" s="195"/>
      <c r="I269" s="195"/>
      <c r="J269" s="195"/>
      <c r="K269" s="195"/>
      <c r="L269" s="195"/>
      <c r="M269" s="194"/>
    </row>
    <row r="270" spans="1:13" s="177" customFormat="1" ht="18">
      <c r="A270" s="194" t="s">
        <v>200</v>
      </c>
      <c r="B270" s="195"/>
      <c r="C270" s="195" t="s">
        <v>201</v>
      </c>
      <c r="D270" s="195"/>
      <c r="E270" s="195"/>
      <c r="F270" s="195"/>
      <c r="G270" s="195"/>
      <c r="H270" s="195"/>
      <c r="I270" s="195"/>
      <c r="J270" s="195"/>
      <c r="K270" s="195"/>
      <c r="L270" s="195"/>
      <c r="M270" s="194"/>
    </row>
    <row r="271" spans="1:13" s="177" customFormat="1" ht="18">
      <c r="A271" s="194" t="s">
        <v>202</v>
      </c>
      <c r="B271" s="195"/>
      <c r="C271" s="195" t="s">
        <v>203</v>
      </c>
      <c r="D271" s="195"/>
      <c r="E271" s="195"/>
      <c r="F271" s="195"/>
      <c r="G271" s="195"/>
      <c r="H271" s="195"/>
      <c r="I271" s="195"/>
      <c r="J271" s="195"/>
      <c r="K271" s="195"/>
      <c r="L271" s="195"/>
      <c r="M271" s="194"/>
    </row>
    <row r="272" spans="1:13" s="177" customFormat="1" ht="18">
      <c r="A272" s="194"/>
      <c r="B272" s="195"/>
      <c r="C272" s="195" t="s">
        <v>204</v>
      </c>
      <c r="D272" s="195"/>
      <c r="E272" s="195"/>
      <c r="F272" s="195"/>
      <c r="G272" s="195"/>
      <c r="H272" s="195"/>
      <c r="I272" s="195"/>
      <c r="J272" s="195"/>
      <c r="K272" s="195"/>
      <c r="L272" s="195"/>
      <c r="M272" s="194"/>
    </row>
    <row r="273" spans="1:13" s="177" customFormat="1" ht="18">
      <c r="A273" s="194" t="s">
        <v>205</v>
      </c>
      <c r="B273" s="195"/>
      <c r="C273" s="196" t="s">
        <v>206</v>
      </c>
      <c r="D273" s="195"/>
      <c r="E273" s="195"/>
      <c r="F273" s="195"/>
      <c r="G273" s="195"/>
      <c r="H273" s="195"/>
      <c r="I273" s="195"/>
      <c r="J273" s="195"/>
      <c r="K273" s="196"/>
      <c r="L273" s="195"/>
      <c r="M273" s="194"/>
    </row>
    <row r="274" spans="1:13" s="177" customFormat="1" ht="18">
      <c r="A274" s="194"/>
      <c r="B274" s="195"/>
      <c r="C274" s="196" t="s">
        <v>207</v>
      </c>
      <c r="D274" s="195"/>
      <c r="E274" s="195"/>
      <c r="F274" s="195"/>
      <c r="G274" s="195"/>
      <c r="H274" s="195"/>
      <c r="I274" s="195"/>
      <c r="J274" s="195"/>
      <c r="K274" s="196"/>
      <c r="L274" s="195"/>
      <c r="M274" s="194"/>
    </row>
    <row r="275" spans="1:13" s="177" customFormat="1" ht="18">
      <c r="A275" s="194"/>
      <c r="B275" s="195"/>
      <c r="C275" s="196" t="s">
        <v>208</v>
      </c>
      <c r="D275" s="195"/>
      <c r="E275" s="195"/>
      <c r="F275" s="195"/>
      <c r="G275" s="195"/>
      <c r="H275" s="195"/>
      <c r="I275" s="195"/>
      <c r="J275" s="195"/>
      <c r="K275" s="195"/>
      <c r="L275" s="195"/>
      <c r="M275" s="194"/>
    </row>
    <row r="276" spans="1:13" s="177" customFormat="1" ht="18">
      <c r="A276" s="194"/>
      <c r="B276" s="195"/>
      <c r="C276" s="196" t="s">
        <v>209</v>
      </c>
      <c r="D276" s="195"/>
      <c r="E276" s="195"/>
      <c r="F276" s="195"/>
      <c r="G276" s="195"/>
      <c r="H276" s="195"/>
      <c r="I276" s="195"/>
      <c r="J276" s="195"/>
      <c r="K276" s="197"/>
      <c r="L276" s="195"/>
      <c r="M276" s="194"/>
    </row>
    <row r="277" spans="1:13" s="177" customFormat="1" ht="18">
      <c r="A277" s="194"/>
      <c r="B277" s="195"/>
      <c r="C277" s="196" t="s">
        <v>210</v>
      </c>
      <c r="D277" s="195"/>
      <c r="E277" s="195"/>
      <c r="F277" s="195"/>
      <c r="G277" s="195"/>
      <c r="H277" s="195"/>
      <c r="I277" s="195"/>
      <c r="J277" s="198"/>
      <c r="K277" s="195"/>
      <c r="L277" s="195"/>
      <c r="M277" s="194"/>
    </row>
    <row r="278" spans="1:13" s="177" customFormat="1" ht="18">
      <c r="A278" s="194"/>
      <c r="B278" s="195"/>
      <c r="C278" s="196" t="s">
        <v>211</v>
      </c>
      <c r="D278" s="195"/>
      <c r="E278" s="195"/>
      <c r="F278" s="195"/>
      <c r="G278" s="195"/>
      <c r="H278" s="195"/>
      <c r="I278" s="195"/>
      <c r="J278" s="195"/>
      <c r="K278" s="195"/>
      <c r="L278" s="195"/>
      <c r="M278" s="194"/>
    </row>
    <row r="279" spans="1:13" s="177" customFormat="1" ht="18">
      <c r="A279" s="194" t="s">
        <v>212</v>
      </c>
      <c r="B279" s="195"/>
      <c r="C279" s="195" t="s">
        <v>213</v>
      </c>
      <c r="D279" s="195"/>
      <c r="E279" s="195"/>
      <c r="F279" s="195"/>
      <c r="G279" s="195"/>
      <c r="H279" s="195"/>
      <c r="I279" s="195"/>
      <c r="J279" s="195"/>
      <c r="K279" s="195"/>
      <c r="L279" s="195"/>
      <c r="M279" s="194"/>
    </row>
    <row r="280" spans="1:13" s="177" customFormat="1" ht="18">
      <c r="A280" s="194"/>
      <c r="B280" s="195"/>
      <c r="C280" s="195" t="s">
        <v>214</v>
      </c>
      <c r="D280" s="195"/>
      <c r="E280" s="195"/>
      <c r="F280" s="195"/>
      <c r="G280" s="195"/>
      <c r="H280" s="195"/>
      <c r="I280" s="195"/>
      <c r="J280" s="195"/>
      <c r="K280" s="195"/>
      <c r="L280" s="195"/>
      <c r="M280" s="194"/>
    </row>
    <row r="281" spans="1:13" s="177" customFormat="1" ht="18">
      <c r="A281" s="194"/>
      <c r="B281" s="195"/>
      <c r="C281" s="195" t="s">
        <v>215</v>
      </c>
      <c r="D281" s="195"/>
      <c r="E281" s="195"/>
      <c r="F281" s="195"/>
      <c r="G281" s="195"/>
      <c r="H281" s="195"/>
      <c r="I281" s="195"/>
      <c r="J281" s="195"/>
      <c r="K281" s="195"/>
      <c r="L281" s="195"/>
      <c r="M281" s="194"/>
    </row>
    <row r="282" spans="1:13" s="177" customFormat="1" ht="18">
      <c r="A282" s="194" t="s">
        <v>216</v>
      </c>
      <c r="B282" s="195"/>
      <c r="C282" s="195" t="s">
        <v>217</v>
      </c>
      <c r="D282" s="195"/>
      <c r="E282" s="195"/>
      <c r="F282" s="195"/>
      <c r="G282" s="195"/>
      <c r="H282" s="195"/>
      <c r="I282" s="195"/>
      <c r="J282" s="195"/>
      <c r="K282" s="195"/>
      <c r="L282" s="195"/>
      <c r="M282" s="194"/>
    </row>
    <row r="283" spans="1:13" s="177" customFormat="1" ht="18">
      <c r="A283" s="194"/>
      <c r="B283" s="195"/>
      <c r="C283" s="195" t="s">
        <v>218</v>
      </c>
      <c r="D283" s="195"/>
      <c r="E283" s="195"/>
      <c r="F283" s="195"/>
      <c r="G283" s="195"/>
      <c r="H283" s="195"/>
      <c r="I283" s="195"/>
      <c r="J283" s="195"/>
      <c r="K283" s="195"/>
      <c r="L283" s="195"/>
      <c r="M283" s="194"/>
    </row>
    <row r="284" spans="1:13" s="177" customFormat="1" ht="18">
      <c r="A284" s="194"/>
      <c r="B284" s="195"/>
      <c r="C284" s="195" t="s">
        <v>219</v>
      </c>
      <c r="D284" s="195"/>
      <c r="E284" s="195"/>
      <c r="F284" s="195"/>
      <c r="G284" s="195"/>
      <c r="H284" s="199"/>
      <c r="I284" s="195"/>
      <c r="J284" s="195"/>
      <c r="K284" s="195"/>
      <c r="L284" s="195"/>
      <c r="M284" s="194"/>
    </row>
    <row r="285" spans="1:13" s="177" customFormat="1" ht="18">
      <c r="A285" s="194"/>
      <c r="B285" s="195"/>
      <c r="C285" s="195" t="s">
        <v>220</v>
      </c>
      <c r="D285" s="195"/>
      <c r="E285" s="195"/>
      <c r="F285" s="195"/>
      <c r="G285" s="195"/>
      <c r="I285" s="195"/>
      <c r="J285" s="195"/>
      <c r="K285" s="195"/>
      <c r="L285" s="195"/>
      <c r="M285" s="194"/>
    </row>
    <row r="286" spans="1:13" s="177" customFormat="1" ht="18">
      <c r="A286" s="194"/>
      <c r="B286" s="195"/>
      <c r="C286" s="199" t="s">
        <v>221</v>
      </c>
      <c r="D286" s="195"/>
      <c r="E286" s="195"/>
      <c r="F286" s="195"/>
      <c r="G286" s="195"/>
      <c r="H286" s="199"/>
      <c r="I286" s="195"/>
      <c r="J286" s="195"/>
      <c r="K286" s="195"/>
      <c r="L286" s="195"/>
      <c r="M286" s="194"/>
    </row>
    <row r="287" spans="1:13" s="177" customFormat="1" ht="18">
      <c r="A287" s="194"/>
      <c r="B287" s="195"/>
      <c r="C287" s="195" t="s">
        <v>222</v>
      </c>
      <c r="D287" s="195"/>
      <c r="E287" s="195"/>
      <c r="F287" s="195"/>
      <c r="G287" s="195"/>
      <c r="H287" s="199"/>
      <c r="I287" s="195"/>
      <c r="J287" s="195"/>
      <c r="K287" s="195"/>
      <c r="L287" s="195"/>
      <c r="M287" s="194"/>
    </row>
    <row r="288" spans="1:13" s="177" customFormat="1" ht="18">
      <c r="A288" s="194"/>
      <c r="B288" s="195"/>
      <c r="C288" s="195"/>
      <c r="D288" s="195"/>
      <c r="E288" s="197"/>
      <c r="F288" s="197"/>
      <c r="G288" s="197"/>
      <c r="H288" s="197"/>
      <c r="I288" s="197"/>
      <c r="J288" s="195"/>
      <c r="K288" s="197"/>
      <c r="L288" s="200"/>
      <c r="M288" s="201"/>
    </row>
    <row r="289" spans="1:251" s="177" customFormat="1" ht="18">
      <c r="A289" s="194" t="s">
        <v>24</v>
      </c>
      <c r="B289" s="195"/>
      <c r="C289" s="195" t="s">
        <v>223</v>
      </c>
      <c r="D289" s="195" t="s">
        <v>224</v>
      </c>
      <c r="E289" s="202">
        <v>0.21</v>
      </c>
      <c r="F289" s="195"/>
      <c r="G289" s="195"/>
      <c r="H289" s="195"/>
      <c r="I289" s="195"/>
      <c r="J289" s="195"/>
      <c r="K289" s="195"/>
      <c r="L289" s="195"/>
      <c r="M289" s="194"/>
    </row>
    <row r="290" spans="1:251" s="177" customFormat="1" ht="18">
      <c r="A290" s="194"/>
      <c r="B290" s="195"/>
      <c r="C290" s="195"/>
      <c r="D290" s="195" t="s">
        <v>225</v>
      </c>
      <c r="E290" s="203">
        <f>'3 - Cost Support'!M73</f>
        <v>6.5000000000000002E-2</v>
      </c>
      <c r="F290" s="195" t="s">
        <v>226</v>
      </c>
      <c r="G290" s="195"/>
      <c r="H290" s="195"/>
      <c r="I290" s="195"/>
      <c r="J290" s="195"/>
      <c r="K290" s="195"/>
      <c r="L290" s="195"/>
      <c r="M290" s="204"/>
    </row>
    <row r="291" spans="1:251" s="177" customFormat="1" ht="18">
      <c r="A291" s="194"/>
      <c r="B291" s="195"/>
      <c r="C291" s="195"/>
      <c r="D291" s="195" t="s">
        <v>227</v>
      </c>
      <c r="E291" s="205">
        <v>0</v>
      </c>
      <c r="F291" s="195" t="s">
        <v>228</v>
      </c>
      <c r="G291" s="195"/>
      <c r="H291" s="195"/>
      <c r="I291" s="195"/>
      <c r="J291" s="195"/>
      <c r="K291" s="195"/>
      <c r="L291" s="195"/>
      <c r="M291" s="194"/>
    </row>
    <row r="292" spans="1:251" s="177" customFormat="1" ht="18">
      <c r="A292" s="194"/>
      <c r="B292" s="195"/>
      <c r="C292" s="196" t="s">
        <v>229</v>
      </c>
      <c r="D292" s="195"/>
      <c r="E292" s="206"/>
      <c r="F292" s="195"/>
      <c r="G292" s="195"/>
      <c r="H292" s="195"/>
      <c r="I292" s="195"/>
      <c r="J292" s="195"/>
      <c r="K292" s="195"/>
      <c r="L292" s="195"/>
      <c r="M292" s="194"/>
    </row>
    <row r="293" spans="1:251" s="177" customFormat="1" ht="18">
      <c r="A293" s="194"/>
      <c r="B293" s="195"/>
      <c r="C293" s="195" t="s">
        <v>230</v>
      </c>
      <c r="D293" s="195"/>
      <c r="E293" s="206"/>
      <c r="F293" s="195"/>
      <c r="G293" s="195"/>
      <c r="H293" s="195"/>
      <c r="I293" s="195"/>
      <c r="J293" s="195"/>
      <c r="K293" s="195"/>
      <c r="L293" s="195"/>
      <c r="M293" s="194"/>
    </row>
    <row r="294" spans="1:251" s="177" customFormat="1" ht="18">
      <c r="A294" s="194"/>
      <c r="B294" s="195"/>
      <c r="C294" s="195" t="s">
        <v>231</v>
      </c>
      <c r="D294" s="195"/>
      <c r="E294" s="206"/>
      <c r="F294" s="195"/>
      <c r="G294" s="195"/>
      <c r="H294" s="195"/>
      <c r="I294" s="195"/>
      <c r="J294" s="195"/>
      <c r="K294" s="195"/>
      <c r="L294" s="195"/>
      <c r="M294" s="194"/>
    </row>
    <row r="295" spans="1:251" s="177" customFormat="1" ht="18" customHeight="1">
      <c r="A295" s="194" t="s">
        <v>232</v>
      </c>
      <c r="B295" s="195"/>
      <c r="C295" s="1092" t="s">
        <v>233</v>
      </c>
      <c r="D295" s="1092"/>
      <c r="E295" s="1092"/>
      <c r="F295" s="1092"/>
      <c r="G295" s="1092"/>
      <c r="H295" s="1092"/>
      <c r="I295" s="1092"/>
      <c r="J295" s="1092"/>
      <c r="K295" s="1092"/>
      <c r="L295" s="195"/>
      <c r="M295" s="194"/>
    </row>
    <row r="296" spans="1:251" s="177" customFormat="1" ht="18">
      <c r="A296" s="194"/>
      <c r="B296" s="195"/>
      <c r="C296" s="1092"/>
      <c r="D296" s="1092"/>
      <c r="E296" s="1092"/>
      <c r="F296" s="1092"/>
      <c r="G296" s="1092"/>
      <c r="H296" s="1092"/>
      <c r="I296" s="1092"/>
      <c r="J296" s="1092"/>
      <c r="K296" s="1092"/>
      <c r="L296" s="197"/>
      <c r="M296" s="194"/>
    </row>
    <row r="297" spans="1:251" s="177" customFormat="1" ht="18">
      <c r="A297" s="194"/>
      <c r="B297" s="195"/>
      <c r="C297" s="1092"/>
      <c r="D297" s="1092"/>
      <c r="E297" s="1092"/>
      <c r="F297" s="1092"/>
      <c r="G297" s="1092"/>
      <c r="H297" s="1092"/>
      <c r="I297" s="1092"/>
      <c r="J297" s="1092"/>
      <c r="K297" s="1092"/>
      <c r="L297" s="197"/>
      <c r="M297" s="194"/>
    </row>
    <row r="298" spans="1:251" s="177" customFormat="1" ht="18">
      <c r="A298" s="194" t="s">
        <v>234</v>
      </c>
      <c r="B298" s="195"/>
      <c r="C298" s="195" t="s">
        <v>235</v>
      </c>
      <c r="D298" s="195"/>
      <c r="E298" s="195"/>
      <c r="F298" s="195"/>
      <c r="G298" s="195"/>
      <c r="H298" s="195"/>
      <c r="I298" s="195"/>
      <c r="J298" s="195"/>
      <c r="K298" s="195"/>
      <c r="L298" s="195"/>
      <c r="M298" s="194"/>
    </row>
    <row r="299" spans="1:251" s="177" customFormat="1" ht="18">
      <c r="A299" s="194"/>
      <c r="B299" s="195"/>
      <c r="C299" s="195" t="s">
        <v>236</v>
      </c>
      <c r="D299" s="195"/>
      <c r="E299" s="195"/>
      <c r="F299" s="195"/>
      <c r="G299" s="195"/>
      <c r="H299" s="195"/>
      <c r="I299" s="195"/>
      <c r="J299" s="195"/>
      <c r="K299" s="195"/>
      <c r="L299" s="195"/>
      <c r="M299" s="194"/>
    </row>
    <row r="300" spans="1:251" s="177" customFormat="1" ht="18">
      <c r="A300" s="194"/>
      <c r="B300" s="195"/>
      <c r="C300" s="195" t="s">
        <v>237</v>
      </c>
      <c r="D300" s="195"/>
      <c r="E300" s="195"/>
      <c r="F300" s="195"/>
      <c r="G300" s="195"/>
      <c r="H300" s="195"/>
      <c r="I300" s="195"/>
      <c r="J300" s="195"/>
      <c r="K300" s="195"/>
      <c r="L300" s="195"/>
      <c r="M300" s="194"/>
    </row>
    <row r="301" spans="1:251" s="177" customFormat="1" ht="18">
      <c r="A301" s="194" t="s">
        <v>238</v>
      </c>
      <c r="B301" s="195"/>
      <c r="C301" s="195" t="s">
        <v>239</v>
      </c>
      <c r="D301" s="195"/>
      <c r="E301" s="195"/>
      <c r="F301" s="195"/>
      <c r="G301" s="195"/>
      <c r="H301" s="195"/>
      <c r="I301" s="195"/>
      <c r="J301" s="195"/>
      <c r="K301" s="195"/>
      <c r="L301" s="195"/>
      <c r="M301" s="194"/>
    </row>
    <row r="302" spans="1:251" s="177" customFormat="1" ht="18">
      <c r="A302" s="194" t="s">
        <v>240</v>
      </c>
      <c r="B302" s="195"/>
      <c r="C302" s="207" t="s">
        <v>241</v>
      </c>
      <c r="D302" s="195"/>
      <c r="E302" s="195"/>
      <c r="F302" s="195"/>
      <c r="G302" s="195"/>
      <c r="H302" s="195"/>
      <c r="I302" s="195"/>
      <c r="J302" s="195"/>
      <c r="K302" s="195"/>
      <c r="L302" s="195"/>
      <c r="M302" s="194"/>
    </row>
    <row r="303" spans="1:251" s="177" customFormat="1" ht="15.75" hidden="1" customHeight="1">
      <c r="A303" s="208"/>
      <c r="B303" s="208"/>
      <c r="C303" s="209"/>
      <c r="D303" s="209"/>
      <c r="E303" s="209"/>
      <c r="F303" s="209"/>
      <c r="G303" s="209"/>
      <c r="H303" s="209"/>
      <c r="I303" s="209"/>
      <c r="J303" s="209"/>
      <c r="K303" s="209"/>
      <c r="L303" s="209"/>
      <c r="M303" s="208"/>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c r="CZ303" s="210"/>
      <c r="DA303" s="210"/>
      <c r="DB303" s="210"/>
      <c r="DC303" s="210"/>
      <c r="DD303" s="210"/>
      <c r="DE303" s="210"/>
      <c r="DF303" s="210"/>
      <c r="DG303" s="210"/>
      <c r="DH303" s="210"/>
      <c r="DI303" s="210"/>
      <c r="DJ303" s="210"/>
      <c r="DK303" s="210"/>
      <c r="DL303" s="210"/>
      <c r="DM303" s="210"/>
      <c r="DN303" s="210"/>
      <c r="DO303" s="210"/>
      <c r="DP303" s="210"/>
      <c r="DQ303" s="210"/>
      <c r="DR303" s="210"/>
      <c r="DS303" s="210"/>
      <c r="DT303" s="210"/>
      <c r="DU303" s="210"/>
      <c r="DV303" s="210"/>
      <c r="DW303" s="210"/>
      <c r="DX303" s="210"/>
      <c r="DY303" s="210"/>
      <c r="DZ303" s="210"/>
      <c r="EA303" s="210"/>
      <c r="EB303" s="210"/>
      <c r="EC303" s="210"/>
      <c r="ED303" s="210"/>
      <c r="EE303" s="210"/>
      <c r="EF303" s="210"/>
      <c r="EG303" s="210"/>
      <c r="EH303" s="210"/>
      <c r="EI303" s="210"/>
      <c r="EJ303" s="210"/>
      <c r="EK303" s="210"/>
      <c r="EL303" s="210"/>
      <c r="EM303" s="210"/>
      <c r="EN303" s="210"/>
      <c r="EO303" s="210"/>
      <c r="EP303" s="210"/>
      <c r="EQ303" s="210"/>
      <c r="ER303" s="210"/>
      <c r="ES303" s="210"/>
      <c r="ET303" s="210"/>
      <c r="EU303" s="210"/>
      <c r="EV303" s="210"/>
      <c r="EW303" s="210"/>
      <c r="EX303" s="210"/>
      <c r="EY303" s="210"/>
      <c r="EZ303" s="210"/>
      <c r="FA303" s="210"/>
      <c r="FB303" s="210"/>
      <c r="FC303" s="210"/>
      <c r="FD303" s="210"/>
      <c r="FE303" s="210"/>
      <c r="FF303" s="210"/>
      <c r="FG303" s="210"/>
      <c r="FH303" s="210"/>
      <c r="FI303" s="210"/>
      <c r="FJ303" s="210"/>
      <c r="FK303" s="210"/>
      <c r="FL303" s="210"/>
      <c r="FM303" s="210"/>
      <c r="FN303" s="210"/>
      <c r="FO303" s="210"/>
      <c r="FP303" s="210"/>
      <c r="FQ303" s="210"/>
      <c r="FR303" s="210"/>
      <c r="FS303" s="210"/>
      <c r="FT303" s="210"/>
      <c r="FU303" s="210"/>
      <c r="FV303" s="210"/>
      <c r="FW303" s="210"/>
      <c r="FX303" s="210"/>
      <c r="FY303" s="210"/>
      <c r="FZ303" s="210"/>
      <c r="GA303" s="210"/>
      <c r="GB303" s="210"/>
      <c r="GC303" s="210"/>
      <c r="GD303" s="210"/>
      <c r="GE303" s="210"/>
      <c r="GF303" s="210"/>
      <c r="GG303" s="210"/>
      <c r="GH303" s="210"/>
      <c r="GI303" s="210"/>
      <c r="GJ303" s="210"/>
      <c r="GK303" s="210"/>
      <c r="GL303" s="210"/>
      <c r="GM303" s="210"/>
      <c r="GN303" s="210"/>
      <c r="GO303" s="210"/>
      <c r="GP303" s="210"/>
      <c r="GQ303" s="210"/>
      <c r="GR303" s="210"/>
      <c r="GS303" s="210"/>
      <c r="GT303" s="210"/>
      <c r="GU303" s="210"/>
      <c r="GV303" s="210"/>
      <c r="GW303" s="210"/>
      <c r="GX303" s="210"/>
      <c r="GY303" s="210"/>
      <c r="GZ303" s="210"/>
      <c r="HA303" s="210"/>
      <c r="HB303" s="210"/>
      <c r="HC303" s="210"/>
      <c r="HD303" s="210"/>
      <c r="HE303" s="210"/>
      <c r="HF303" s="210"/>
      <c r="HG303" s="210"/>
      <c r="HH303" s="210"/>
      <c r="HI303" s="210"/>
      <c r="HJ303" s="210"/>
      <c r="HK303" s="210"/>
      <c r="HL303" s="210"/>
      <c r="HM303" s="210"/>
      <c r="HN303" s="210"/>
      <c r="HO303" s="210"/>
      <c r="HP303" s="210"/>
      <c r="HQ303" s="210"/>
      <c r="HR303" s="210"/>
      <c r="HS303" s="210"/>
      <c r="HT303" s="210"/>
      <c r="HU303" s="210"/>
      <c r="HV303" s="210"/>
      <c r="HW303" s="210"/>
      <c r="HX303" s="210"/>
      <c r="HY303" s="210"/>
      <c r="HZ303" s="210"/>
      <c r="IA303" s="210"/>
      <c r="IB303" s="210"/>
      <c r="IC303" s="210"/>
      <c r="ID303" s="210"/>
      <c r="IE303" s="210"/>
      <c r="IF303" s="210"/>
      <c r="IG303" s="210"/>
      <c r="IH303" s="210"/>
      <c r="II303" s="210"/>
      <c r="IJ303" s="210"/>
      <c r="IK303" s="210"/>
      <c r="IL303" s="210"/>
      <c r="IM303" s="210"/>
      <c r="IN303" s="210"/>
      <c r="IO303" s="210"/>
      <c r="IP303" s="210"/>
      <c r="IQ303" s="210"/>
    </row>
    <row r="304" spans="1:251" s="177" customFormat="1" ht="60" customHeight="1">
      <c r="A304" s="211" t="s">
        <v>242</v>
      </c>
      <c r="B304" s="208"/>
      <c r="C304" s="1093" t="s">
        <v>243</v>
      </c>
      <c r="D304" s="1093"/>
      <c r="E304" s="1093"/>
      <c r="F304" s="1093"/>
      <c r="G304" s="1093"/>
      <c r="H304" s="1093"/>
      <c r="I304" s="1093"/>
      <c r="J304" s="1093"/>
      <c r="K304" s="1093"/>
      <c r="L304" s="1093"/>
      <c r="M304" s="208"/>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c r="CZ304" s="210"/>
      <c r="DA304" s="210"/>
      <c r="DB304" s="210"/>
      <c r="DC304" s="210"/>
      <c r="DD304" s="210"/>
      <c r="DE304" s="210"/>
      <c r="DF304" s="210"/>
      <c r="DG304" s="210"/>
      <c r="DH304" s="210"/>
      <c r="DI304" s="210"/>
      <c r="DJ304" s="210"/>
      <c r="DK304" s="210"/>
      <c r="DL304" s="210"/>
      <c r="DM304" s="210"/>
      <c r="DN304" s="210"/>
      <c r="DO304" s="210"/>
      <c r="DP304" s="210"/>
      <c r="DQ304" s="210"/>
      <c r="DR304" s="210"/>
      <c r="DS304" s="210"/>
      <c r="DT304" s="210"/>
      <c r="DU304" s="210"/>
      <c r="DV304" s="210"/>
      <c r="DW304" s="210"/>
      <c r="DX304" s="210"/>
      <c r="DY304" s="210"/>
      <c r="DZ304" s="210"/>
      <c r="EA304" s="210"/>
      <c r="EB304" s="210"/>
      <c r="EC304" s="210"/>
      <c r="ED304" s="210"/>
      <c r="EE304" s="210"/>
      <c r="EF304" s="210"/>
      <c r="EG304" s="210"/>
      <c r="EH304" s="210"/>
      <c r="EI304" s="210"/>
      <c r="EJ304" s="210"/>
      <c r="EK304" s="210"/>
      <c r="EL304" s="210"/>
      <c r="EM304" s="210"/>
      <c r="EN304" s="210"/>
      <c r="EO304" s="210"/>
      <c r="EP304" s="210"/>
      <c r="EQ304" s="210"/>
      <c r="ER304" s="210"/>
      <c r="ES304" s="210"/>
      <c r="ET304" s="210"/>
      <c r="EU304" s="210"/>
      <c r="EV304" s="210"/>
      <c r="EW304" s="210"/>
      <c r="EX304" s="210"/>
      <c r="EY304" s="210"/>
      <c r="EZ304" s="210"/>
      <c r="FA304" s="210"/>
      <c r="FB304" s="210"/>
      <c r="FC304" s="210"/>
      <c r="FD304" s="210"/>
      <c r="FE304" s="210"/>
      <c r="FF304" s="210"/>
      <c r="FG304" s="210"/>
      <c r="FH304" s="210"/>
      <c r="FI304" s="210"/>
      <c r="FJ304" s="210"/>
      <c r="FK304" s="210"/>
      <c r="FL304" s="210"/>
      <c r="FM304" s="210"/>
      <c r="FN304" s="210"/>
      <c r="FO304" s="210"/>
      <c r="FP304" s="210"/>
      <c r="FQ304" s="210"/>
      <c r="FR304" s="210"/>
      <c r="FS304" s="210"/>
      <c r="FT304" s="210"/>
      <c r="FU304" s="210"/>
      <c r="FV304" s="210"/>
      <c r="FW304" s="210"/>
      <c r="FX304" s="210"/>
      <c r="FY304" s="210"/>
      <c r="FZ304" s="210"/>
      <c r="GA304" s="210"/>
      <c r="GB304" s="210"/>
      <c r="GC304" s="210"/>
      <c r="GD304" s="210"/>
      <c r="GE304" s="210"/>
      <c r="GF304" s="210"/>
      <c r="GG304" s="210"/>
      <c r="GH304" s="210"/>
      <c r="GI304" s="210"/>
      <c r="GJ304" s="210"/>
      <c r="GK304" s="210"/>
      <c r="GL304" s="210"/>
      <c r="GM304" s="210"/>
      <c r="GN304" s="210"/>
      <c r="GO304" s="210"/>
      <c r="GP304" s="210"/>
      <c r="GQ304" s="210"/>
      <c r="GR304" s="210"/>
      <c r="GS304" s="210"/>
      <c r="GT304" s="210"/>
      <c r="GU304" s="210"/>
      <c r="GV304" s="210"/>
      <c r="GW304" s="210"/>
      <c r="GX304" s="210"/>
      <c r="GY304" s="210"/>
      <c r="GZ304" s="210"/>
      <c r="HA304" s="210"/>
      <c r="HB304" s="210"/>
      <c r="HC304" s="210"/>
      <c r="HD304" s="210"/>
      <c r="HE304" s="210"/>
      <c r="HF304" s="210"/>
      <c r="HG304" s="210"/>
      <c r="HH304" s="210"/>
      <c r="HI304" s="210"/>
      <c r="HJ304" s="210"/>
      <c r="HK304" s="210"/>
      <c r="HL304" s="210"/>
      <c r="HM304" s="210"/>
      <c r="HN304" s="210"/>
      <c r="HO304" s="210"/>
      <c r="HP304" s="210"/>
      <c r="HQ304" s="210"/>
      <c r="HR304" s="210"/>
      <c r="HS304" s="210"/>
      <c r="HT304" s="210"/>
      <c r="HU304" s="210"/>
      <c r="HV304" s="210"/>
      <c r="HW304" s="210"/>
      <c r="HX304" s="210"/>
      <c r="HY304" s="210"/>
      <c r="HZ304" s="210"/>
      <c r="IA304" s="210"/>
      <c r="IB304" s="210"/>
      <c r="IC304" s="210"/>
      <c r="ID304" s="210"/>
      <c r="IE304" s="210"/>
      <c r="IF304" s="210"/>
      <c r="IG304" s="210"/>
      <c r="IH304" s="210"/>
      <c r="II304" s="210"/>
      <c r="IJ304" s="210"/>
      <c r="IK304" s="210"/>
      <c r="IL304" s="210"/>
      <c r="IM304" s="210"/>
      <c r="IN304" s="210"/>
      <c r="IO304" s="210"/>
      <c r="IP304" s="210"/>
      <c r="IQ304" s="210"/>
    </row>
    <row r="305" spans="1:251" s="177" customFormat="1" ht="18">
      <c r="A305" s="212" t="s">
        <v>244</v>
      </c>
      <c r="B305" s="208"/>
      <c r="C305" s="196" t="s">
        <v>245</v>
      </c>
      <c r="D305" s="208"/>
      <c r="E305" s="208"/>
      <c r="F305" s="208"/>
      <c r="G305" s="208"/>
      <c r="H305" s="208"/>
      <c r="I305" s="208"/>
      <c r="J305" s="208"/>
      <c r="K305" s="208"/>
      <c r="L305" s="208"/>
      <c r="M305" s="208"/>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c r="CZ305" s="210"/>
      <c r="DA305" s="210"/>
      <c r="DB305" s="210"/>
      <c r="DC305" s="210"/>
      <c r="DD305" s="210"/>
      <c r="DE305" s="210"/>
      <c r="DF305" s="210"/>
      <c r="DG305" s="210"/>
      <c r="DH305" s="210"/>
      <c r="DI305" s="210"/>
      <c r="DJ305" s="210"/>
      <c r="DK305" s="210"/>
      <c r="DL305" s="210"/>
      <c r="DM305" s="210"/>
      <c r="DN305" s="210"/>
      <c r="DO305" s="210"/>
      <c r="DP305" s="210"/>
      <c r="DQ305" s="210"/>
      <c r="DR305" s="210"/>
      <c r="DS305" s="210"/>
      <c r="DT305" s="210"/>
      <c r="DU305" s="210"/>
      <c r="DV305" s="210"/>
      <c r="DW305" s="210"/>
      <c r="DX305" s="210"/>
      <c r="DY305" s="210"/>
      <c r="DZ305" s="210"/>
      <c r="EA305" s="210"/>
      <c r="EB305" s="210"/>
      <c r="EC305" s="210"/>
      <c r="ED305" s="210"/>
      <c r="EE305" s="210"/>
      <c r="EF305" s="210"/>
      <c r="EG305" s="210"/>
      <c r="EH305" s="210"/>
      <c r="EI305" s="210"/>
      <c r="EJ305" s="210"/>
      <c r="EK305" s="210"/>
      <c r="EL305" s="210"/>
      <c r="EM305" s="210"/>
      <c r="EN305" s="210"/>
      <c r="EO305" s="210"/>
      <c r="EP305" s="210"/>
      <c r="EQ305" s="210"/>
      <c r="ER305" s="210"/>
      <c r="ES305" s="210"/>
      <c r="ET305" s="210"/>
      <c r="EU305" s="210"/>
      <c r="EV305" s="210"/>
      <c r="EW305" s="210"/>
      <c r="EX305" s="210"/>
      <c r="EY305" s="210"/>
      <c r="EZ305" s="210"/>
      <c r="FA305" s="210"/>
      <c r="FB305" s="210"/>
      <c r="FC305" s="210"/>
      <c r="FD305" s="210"/>
      <c r="FE305" s="210"/>
      <c r="FF305" s="210"/>
      <c r="FG305" s="210"/>
      <c r="FH305" s="210"/>
      <c r="FI305" s="210"/>
      <c r="FJ305" s="210"/>
      <c r="FK305" s="210"/>
      <c r="FL305" s="210"/>
      <c r="FM305" s="210"/>
      <c r="FN305" s="210"/>
      <c r="FO305" s="210"/>
      <c r="FP305" s="210"/>
      <c r="FQ305" s="210"/>
      <c r="FR305" s="210"/>
      <c r="FS305" s="210"/>
      <c r="FT305" s="210"/>
      <c r="FU305" s="210"/>
      <c r="FV305" s="210"/>
      <c r="FW305" s="210"/>
      <c r="FX305" s="210"/>
      <c r="FY305" s="210"/>
      <c r="FZ305" s="210"/>
      <c r="GA305" s="210"/>
      <c r="GB305" s="210"/>
      <c r="GC305" s="210"/>
      <c r="GD305" s="210"/>
      <c r="GE305" s="210"/>
      <c r="GF305" s="210"/>
      <c r="GG305" s="210"/>
      <c r="GH305" s="210"/>
      <c r="GI305" s="210"/>
      <c r="GJ305" s="210"/>
      <c r="GK305" s="210"/>
      <c r="GL305" s="210"/>
      <c r="GM305" s="210"/>
      <c r="GN305" s="210"/>
      <c r="GO305" s="210"/>
      <c r="GP305" s="210"/>
      <c r="GQ305" s="210"/>
      <c r="GR305" s="210"/>
      <c r="GS305" s="210"/>
      <c r="GT305" s="210"/>
      <c r="GU305" s="210"/>
      <c r="GV305" s="210"/>
      <c r="GW305" s="210"/>
      <c r="GX305" s="210"/>
      <c r="GY305" s="210"/>
      <c r="GZ305" s="210"/>
      <c r="HA305" s="210"/>
      <c r="HB305" s="210"/>
      <c r="HC305" s="210"/>
      <c r="HD305" s="210"/>
      <c r="HE305" s="210"/>
      <c r="HF305" s="210"/>
      <c r="HG305" s="210"/>
      <c r="HH305" s="210"/>
      <c r="HI305" s="210"/>
      <c r="HJ305" s="210"/>
      <c r="HK305" s="210"/>
      <c r="HL305" s="210"/>
      <c r="HM305" s="210"/>
      <c r="HN305" s="210"/>
      <c r="HO305" s="210"/>
      <c r="HP305" s="210"/>
      <c r="HQ305" s="210"/>
      <c r="HR305" s="210"/>
      <c r="HS305" s="210"/>
      <c r="HT305" s="210"/>
      <c r="HU305" s="210"/>
      <c r="HV305" s="210"/>
      <c r="HW305" s="210"/>
      <c r="HX305" s="210"/>
      <c r="HY305" s="210"/>
      <c r="HZ305" s="210"/>
      <c r="IA305" s="210"/>
      <c r="IB305" s="210"/>
      <c r="IC305" s="210"/>
      <c r="ID305" s="210"/>
      <c r="IE305" s="210"/>
      <c r="IF305" s="210"/>
      <c r="IG305" s="210"/>
      <c r="IH305" s="210"/>
      <c r="II305" s="210"/>
      <c r="IJ305" s="210"/>
      <c r="IK305" s="210"/>
      <c r="IL305" s="210"/>
      <c r="IM305" s="210"/>
      <c r="IN305" s="210"/>
      <c r="IO305" s="210"/>
      <c r="IP305" s="210"/>
      <c r="IQ305" s="210"/>
    </row>
    <row r="306" spans="1:251" s="177" customFormat="1" ht="18">
      <c r="A306" s="194"/>
      <c r="B306" s="195"/>
      <c r="C306" s="196" t="s">
        <v>246</v>
      </c>
      <c r="D306" s="195"/>
      <c r="E306" s="195"/>
      <c r="F306" s="195"/>
      <c r="G306" s="195"/>
      <c r="H306" s="195"/>
      <c r="I306" s="195"/>
      <c r="J306" s="195"/>
      <c r="K306" s="195"/>
      <c r="L306" s="195"/>
      <c r="M306" s="194"/>
    </row>
    <row r="307" spans="1:251" s="177" customFormat="1" ht="18">
      <c r="A307" s="194" t="s">
        <v>247</v>
      </c>
      <c r="B307" s="195"/>
      <c r="C307" s="197" t="s">
        <v>248</v>
      </c>
      <c r="D307" s="196"/>
      <c r="E307" s="196"/>
      <c r="F307" s="196"/>
      <c r="G307" s="196"/>
      <c r="H307" s="196"/>
      <c r="I307" s="196"/>
      <c r="J307" s="196"/>
      <c r="K307" s="196"/>
      <c r="L307" s="196"/>
      <c r="M307" s="194"/>
    </row>
    <row r="308" spans="1:251" s="177" customFormat="1" ht="18">
      <c r="A308" s="213" t="s">
        <v>249</v>
      </c>
      <c r="B308" s="197"/>
      <c r="C308" s="196" t="s">
        <v>250</v>
      </c>
      <c r="D308" s="196"/>
      <c r="E308" s="196"/>
      <c r="F308" s="196"/>
      <c r="G308" s="196"/>
      <c r="H308" s="196"/>
      <c r="I308" s="196"/>
      <c r="J308" s="196"/>
      <c r="K308" s="196"/>
      <c r="L308" s="196"/>
      <c r="M308" s="197"/>
    </row>
    <row r="309" spans="1:251" s="177" customFormat="1" ht="18">
      <c r="A309" s="213" t="s">
        <v>251</v>
      </c>
      <c r="B309" s="197"/>
      <c r="C309" s="214" t="s">
        <v>252</v>
      </c>
      <c r="D309" s="196"/>
      <c r="E309" s="196"/>
      <c r="F309" s="196"/>
      <c r="G309" s="196"/>
      <c r="H309" s="196"/>
      <c r="I309" s="196"/>
      <c r="J309" s="196"/>
      <c r="K309" s="196"/>
      <c r="L309" s="196"/>
      <c r="M309" s="197"/>
    </row>
    <row r="310" spans="1:251" s="177" customFormat="1" ht="18">
      <c r="A310" s="197"/>
      <c r="B310" s="197"/>
      <c r="C310" s="214" t="s">
        <v>253</v>
      </c>
      <c r="D310" s="196"/>
      <c r="E310" s="196"/>
      <c r="F310" s="196"/>
      <c r="G310" s="196"/>
      <c r="H310" s="196"/>
      <c r="I310" s="196"/>
      <c r="J310" s="196"/>
      <c r="K310" s="196"/>
      <c r="L310" s="196"/>
      <c r="M310" s="197"/>
    </row>
    <row r="311" spans="1:251" s="177" customFormat="1" ht="21.75" customHeight="1">
      <c r="A311" s="213" t="s">
        <v>254</v>
      </c>
      <c r="B311" s="197"/>
      <c r="C311" s="196" t="s">
        <v>255</v>
      </c>
      <c r="D311" s="196"/>
      <c r="E311" s="196"/>
      <c r="F311" s="196"/>
      <c r="G311" s="196"/>
      <c r="H311" s="196"/>
      <c r="I311" s="196"/>
      <c r="J311" s="196"/>
      <c r="K311" s="196"/>
      <c r="L311" s="196"/>
      <c r="M311" s="197"/>
    </row>
    <row r="312" spans="1:251" s="177" customFormat="1" ht="22.5" customHeight="1">
      <c r="A312" s="197"/>
      <c r="B312" s="197"/>
      <c r="C312" s="196" t="s">
        <v>256</v>
      </c>
      <c r="D312" s="196"/>
      <c r="E312" s="196"/>
      <c r="F312" s="196"/>
      <c r="G312" s="196"/>
      <c r="H312" s="196"/>
      <c r="I312" s="196"/>
      <c r="J312" s="196"/>
      <c r="K312" s="196"/>
      <c r="L312" s="196"/>
      <c r="M312" s="197"/>
    </row>
    <row r="313" spans="1:251" s="177" customFormat="1" ht="18">
      <c r="A313" s="197"/>
      <c r="B313" s="197"/>
      <c r="C313" s="208"/>
      <c r="D313" s="208"/>
      <c r="E313" s="215"/>
      <c r="F313" s="215"/>
      <c r="G313" s="208"/>
      <c r="H313" s="216"/>
      <c r="I313" s="197"/>
      <c r="J313" s="197"/>
      <c r="K313" s="197"/>
      <c r="L313" s="197"/>
      <c r="M313" s="197"/>
    </row>
    <row r="314" spans="1:251" s="177" customFormat="1" ht="18">
      <c r="A314" s="197"/>
      <c r="B314" s="197"/>
      <c r="C314" s="208"/>
      <c r="D314" s="208"/>
      <c r="E314" s="215"/>
      <c r="F314" s="215"/>
      <c r="G314" s="208"/>
      <c r="H314" s="217"/>
      <c r="I314" s="197"/>
      <c r="J314" s="197"/>
      <c r="K314" s="197"/>
      <c r="L314" s="197"/>
      <c r="M314" s="197"/>
    </row>
    <row r="315" spans="1:251" s="177" customFormat="1" ht="18">
      <c r="A315" s="197"/>
      <c r="B315" s="197"/>
      <c r="C315" s="197"/>
      <c r="D315" s="197"/>
      <c r="E315" s="197"/>
      <c r="F315" s="197"/>
      <c r="G315" s="197"/>
      <c r="H315" s="197"/>
      <c r="I315" s="197"/>
      <c r="J315" s="197"/>
      <c r="K315" s="197"/>
      <c r="L315" s="197"/>
      <c r="M315" s="197"/>
    </row>
    <row r="316" spans="1:251" s="177" customFormat="1" ht="18">
      <c r="A316" s="197"/>
      <c r="B316" s="197"/>
      <c r="C316" s="197"/>
      <c r="D316" s="197"/>
      <c r="E316" s="197"/>
      <c r="F316" s="197"/>
      <c r="G316" s="197"/>
      <c r="H316" s="197"/>
      <c r="I316" s="197"/>
      <c r="J316" s="197"/>
      <c r="K316" s="197"/>
      <c r="L316" s="197"/>
      <c r="M316" s="197"/>
    </row>
    <row r="317" spans="1:251" s="177" customFormat="1" ht="18">
      <c r="A317" s="197"/>
      <c r="B317" s="197"/>
      <c r="C317" s="197"/>
      <c r="D317" s="197"/>
      <c r="E317" s="197"/>
      <c r="F317" s="197"/>
      <c r="G317" s="197"/>
      <c r="H317" s="197"/>
      <c r="I317" s="197"/>
      <c r="J317" s="197"/>
      <c r="K317" s="197"/>
      <c r="L317" s="197"/>
      <c r="M317" s="197"/>
    </row>
    <row r="318" spans="1:251" s="177" customFormat="1" ht="18">
      <c r="A318" s="197"/>
      <c r="B318" s="197"/>
      <c r="C318" s="197"/>
      <c r="D318" s="197"/>
      <c r="E318" s="197"/>
      <c r="F318" s="197"/>
      <c r="G318" s="197"/>
      <c r="H318" s="197"/>
      <c r="I318" s="197"/>
      <c r="J318" s="197"/>
      <c r="K318" s="197"/>
      <c r="L318" s="197"/>
      <c r="M318" s="197"/>
    </row>
    <row r="319" spans="1:251" s="177" customFormat="1" ht="18">
      <c r="A319" s="197"/>
      <c r="B319" s="197"/>
      <c r="C319" s="197"/>
      <c r="D319" s="197"/>
      <c r="E319" s="197"/>
      <c r="F319" s="197"/>
      <c r="G319" s="197"/>
      <c r="H319" s="197"/>
      <c r="I319" s="197"/>
      <c r="J319" s="197"/>
      <c r="K319" s="197"/>
      <c r="L319" s="197"/>
      <c r="M319" s="197"/>
    </row>
    <row r="320" spans="1:251" s="177" customFormat="1" ht="18">
      <c r="A320" s="197"/>
      <c r="B320" s="197"/>
      <c r="C320" s="197"/>
      <c r="D320" s="197"/>
      <c r="E320" s="197"/>
      <c r="F320" s="197"/>
      <c r="G320" s="197"/>
      <c r="H320" s="197"/>
      <c r="I320" s="197"/>
      <c r="J320" s="197"/>
      <c r="K320" s="197"/>
      <c r="L320" s="197"/>
      <c r="M320" s="197"/>
    </row>
    <row r="321" spans="1:13" s="177" customFormat="1" ht="18">
      <c r="A321" s="197"/>
      <c r="B321" s="197"/>
      <c r="C321" s="197"/>
      <c r="D321" s="197"/>
      <c r="E321" s="197"/>
      <c r="F321" s="197"/>
      <c r="G321" s="197"/>
      <c r="H321" s="197"/>
      <c r="I321" s="197"/>
      <c r="J321" s="197"/>
      <c r="K321" s="197"/>
      <c r="L321" s="197"/>
      <c r="M321" s="197"/>
    </row>
    <row r="322" spans="1:13" s="177" customFormat="1" ht="18">
      <c r="A322" s="197"/>
      <c r="B322" s="197"/>
      <c r="C322" s="197"/>
      <c r="D322" s="197"/>
      <c r="E322" s="197"/>
      <c r="F322" s="197"/>
      <c r="G322" s="197"/>
      <c r="H322" s="197"/>
      <c r="I322" s="197"/>
      <c r="J322" s="197"/>
      <c r="K322" s="197"/>
      <c r="L322" s="197"/>
      <c r="M322" s="197"/>
    </row>
    <row r="323" spans="1:13" s="177" customFormat="1" ht="18">
      <c r="A323" s="197"/>
      <c r="B323" s="197"/>
      <c r="C323" s="197"/>
      <c r="D323" s="197"/>
      <c r="E323" s="197"/>
      <c r="F323" s="197"/>
      <c r="G323" s="197"/>
      <c r="H323" s="197"/>
      <c r="I323" s="197"/>
      <c r="J323" s="197"/>
      <c r="K323" s="197"/>
      <c r="L323" s="197"/>
      <c r="M323" s="197"/>
    </row>
    <row r="324" spans="1:13" s="177" customFormat="1" ht="18">
      <c r="A324" s="197"/>
      <c r="B324" s="197"/>
      <c r="C324" s="197"/>
      <c r="D324" s="197"/>
      <c r="E324" s="197"/>
      <c r="F324" s="197"/>
      <c r="G324" s="197"/>
      <c r="H324" s="197"/>
      <c r="I324" s="197"/>
      <c r="J324" s="197"/>
      <c r="K324" s="197"/>
      <c r="L324" s="197"/>
      <c r="M324" s="197"/>
    </row>
    <row r="325" spans="1:13" s="177" customFormat="1" ht="18">
      <c r="A325" s="197"/>
      <c r="B325" s="197"/>
      <c r="C325" s="197"/>
      <c r="D325" s="197"/>
      <c r="E325" s="197"/>
      <c r="F325" s="197"/>
      <c r="G325" s="197"/>
      <c r="H325" s="197"/>
      <c r="I325" s="197"/>
      <c r="J325" s="197"/>
      <c r="K325" s="197"/>
      <c r="L325" s="197"/>
      <c r="M325" s="197"/>
    </row>
    <row r="326" spans="1:13" s="177" customFormat="1" ht="18">
      <c r="A326" s="197"/>
      <c r="B326" s="197"/>
      <c r="C326" s="197"/>
      <c r="D326" s="197"/>
      <c r="E326" s="197"/>
      <c r="F326" s="197"/>
      <c r="G326" s="197"/>
      <c r="H326" s="197"/>
      <c r="I326" s="197"/>
      <c r="J326" s="197"/>
      <c r="K326" s="197"/>
      <c r="L326" s="197"/>
      <c r="M326" s="197"/>
    </row>
    <row r="327" spans="1:13" s="177" customFormat="1" ht="18">
      <c r="A327" s="197"/>
      <c r="B327" s="197"/>
      <c r="C327" s="197"/>
      <c r="D327" s="197"/>
      <c r="E327" s="197"/>
      <c r="F327" s="197"/>
      <c r="G327" s="197"/>
      <c r="H327" s="197"/>
      <c r="I327" s="197"/>
      <c r="J327" s="197"/>
      <c r="K327" s="197"/>
      <c r="L327" s="197"/>
      <c r="M327" s="197"/>
    </row>
    <row r="328" spans="1:13" s="177" customFormat="1" ht="18">
      <c r="A328" s="197"/>
      <c r="B328" s="197"/>
      <c r="C328" s="197"/>
      <c r="D328" s="197"/>
      <c r="E328" s="197"/>
      <c r="F328" s="197"/>
      <c r="G328" s="197"/>
      <c r="H328" s="197"/>
      <c r="I328" s="197"/>
      <c r="J328" s="197"/>
      <c r="K328" s="197"/>
      <c r="L328" s="197"/>
      <c r="M328" s="197"/>
    </row>
    <row r="329" spans="1:13" s="177" customFormat="1" ht="18">
      <c r="A329" s="197"/>
      <c r="B329" s="197"/>
      <c r="C329" s="197"/>
      <c r="D329" s="197"/>
      <c r="E329" s="197"/>
      <c r="F329" s="197"/>
      <c r="G329" s="197"/>
      <c r="H329" s="197"/>
      <c r="I329" s="197"/>
      <c r="J329" s="197"/>
      <c r="K329" s="197"/>
      <c r="L329" s="197"/>
      <c r="M329" s="197"/>
    </row>
    <row r="330" spans="1:13" s="177" customFormat="1" ht="18">
      <c r="A330" s="197"/>
      <c r="B330" s="197"/>
      <c r="C330" s="197"/>
      <c r="D330" s="197"/>
      <c r="E330" s="197"/>
      <c r="F330" s="197"/>
      <c r="G330" s="197"/>
      <c r="H330" s="197"/>
      <c r="I330" s="197"/>
      <c r="J330" s="197"/>
      <c r="K330" s="197"/>
      <c r="L330" s="197"/>
      <c r="M330" s="197"/>
    </row>
    <row r="331" spans="1:13" s="177" customFormat="1" ht="18">
      <c r="A331" s="197"/>
      <c r="B331" s="197"/>
      <c r="C331" s="197"/>
      <c r="D331" s="197"/>
      <c r="E331" s="197"/>
      <c r="F331" s="197"/>
      <c r="G331" s="197"/>
      <c r="H331" s="197"/>
      <c r="I331" s="197"/>
      <c r="J331" s="197"/>
      <c r="K331" s="197"/>
      <c r="L331" s="197"/>
      <c r="M331" s="197"/>
    </row>
    <row r="332" spans="1:13" s="177" customFormat="1" ht="18">
      <c r="A332" s="197"/>
      <c r="B332" s="197"/>
      <c r="C332" s="197"/>
      <c r="D332" s="197"/>
      <c r="E332" s="197"/>
      <c r="F332" s="197"/>
      <c r="G332" s="197"/>
      <c r="H332" s="197"/>
      <c r="I332" s="197"/>
      <c r="J332" s="197"/>
      <c r="K332" s="197"/>
      <c r="L332" s="197"/>
      <c r="M332" s="197"/>
    </row>
    <row r="333" spans="1:13" s="177" customFormat="1" ht="18">
      <c r="A333" s="197"/>
      <c r="B333" s="197"/>
      <c r="C333" s="197"/>
      <c r="D333" s="197"/>
      <c r="E333" s="197"/>
      <c r="F333" s="197"/>
      <c r="G333" s="197"/>
      <c r="H333" s="197"/>
      <c r="I333" s="197"/>
      <c r="J333" s="197"/>
      <c r="K333" s="197"/>
      <c r="L333" s="197"/>
      <c r="M333" s="197"/>
    </row>
    <row r="334" spans="1:13" s="177" customFormat="1" ht="18">
      <c r="A334" s="197"/>
      <c r="B334" s="197"/>
      <c r="C334" s="197"/>
      <c r="D334" s="197"/>
      <c r="E334" s="197"/>
      <c r="F334" s="197"/>
      <c r="G334" s="197"/>
      <c r="H334" s="197"/>
      <c r="I334" s="197"/>
      <c r="J334" s="197"/>
      <c r="K334" s="197"/>
      <c r="L334" s="197"/>
      <c r="M334" s="197"/>
    </row>
    <row r="335" spans="1:13" s="177" customFormat="1" ht="18">
      <c r="A335" s="197"/>
      <c r="B335" s="197"/>
      <c r="C335" s="197"/>
      <c r="D335" s="197"/>
      <c r="E335" s="197"/>
      <c r="F335" s="197"/>
      <c r="G335" s="197"/>
      <c r="H335" s="197"/>
      <c r="I335" s="197"/>
      <c r="J335" s="197"/>
      <c r="K335" s="197"/>
      <c r="L335" s="197"/>
      <c r="M335" s="197"/>
    </row>
    <row r="336" spans="1:13" s="177" customFormat="1" ht="18">
      <c r="A336" s="197"/>
      <c r="B336" s="197"/>
      <c r="C336" s="197"/>
      <c r="D336" s="197"/>
      <c r="E336" s="197"/>
      <c r="F336" s="197"/>
      <c r="G336" s="197"/>
      <c r="H336" s="197"/>
      <c r="I336" s="197"/>
      <c r="J336" s="197"/>
      <c r="K336" s="197"/>
      <c r="L336" s="197"/>
      <c r="M336" s="197"/>
    </row>
    <row r="337" spans="1:13" s="177" customFormat="1" ht="18">
      <c r="A337" s="197"/>
      <c r="B337" s="197"/>
      <c r="C337" s="197"/>
      <c r="D337" s="197"/>
      <c r="E337" s="197"/>
      <c r="F337" s="197"/>
      <c r="G337" s="197"/>
      <c r="H337" s="197"/>
      <c r="I337" s="197"/>
      <c r="J337" s="197"/>
      <c r="K337" s="197"/>
      <c r="L337" s="197"/>
      <c r="M337" s="197"/>
    </row>
    <row r="338" spans="1:13" s="177" customFormat="1" ht="18">
      <c r="A338" s="197"/>
      <c r="B338" s="197"/>
      <c r="C338" s="197"/>
      <c r="D338" s="197"/>
      <c r="E338" s="197"/>
      <c r="F338" s="197"/>
      <c r="G338" s="197"/>
      <c r="H338" s="197"/>
      <c r="I338" s="197"/>
      <c r="J338" s="197"/>
      <c r="K338" s="197"/>
      <c r="L338" s="197"/>
      <c r="M338" s="197"/>
    </row>
    <row r="339" spans="1:13" s="177" customFormat="1" ht="18">
      <c r="A339" s="197"/>
      <c r="B339" s="197"/>
      <c r="C339" s="197"/>
      <c r="D339" s="197"/>
      <c r="E339" s="197"/>
      <c r="F339" s="197"/>
      <c r="G339" s="197"/>
      <c r="H339" s="197"/>
      <c r="I339" s="197"/>
      <c r="J339" s="197"/>
      <c r="K339" s="197"/>
      <c r="L339" s="197"/>
      <c r="M339" s="197"/>
    </row>
    <row r="340" spans="1:13" s="177" customFormat="1" ht="18">
      <c r="A340" s="197"/>
      <c r="B340" s="197"/>
      <c r="C340" s="197"/>
      <c r="D340" s="197"/>
      <c r="E340" s="197"/>
      <c r="F340" s="197"/>
      <c r="G340" s="197"/>
      <c r="H340" s="197"/>
      <c r="I340" s="197"/>
      <c r="J340" s="197"/>
      <c r="K340" s="197"/>
      <c r="L340" s="197"/>
      <c r="M340" s="197"/>
    </row>
    <row r="341" spans="1:13" s="177" customFormat="1" ht="18">
      <c r="A341" s="197"/>
      <c r="B341" s="197"/>
      <c r="C341" s="197"/>
      <c r="D341" s="197"/>
      <c r="E341" s="197"/>
      <c r="F341" s="197"/>
      <c r="G341" s="197"/>
      <c r="H341" s="197"/>
      <c r="I341" s="197"/>
      <c r="J341" s="197"/>
      <c r="K341" s="197"/>
      <c r="L341" s="197"/>
      <c r="M341" s="197"/>
    </row>
    <row r="342" spans="1:13" s="177" customFormat="1" ht="18">
      <c r="A342" s="197"/>
      <c r="B342" s="197"/>
      <c r="C342" s="197"/>
      <c r="D342" s="197"/>
      <c r="E342" s="197"/>
      <c r="F342" s="197"/>
      <c r="G342" s="197"/>
      <c r="H342" s="197"/>
      <c r="I342" s="197"/>
      <c r="J342" s="197"/>
      <c r="K342" s="197"/>
      <c r="L342" s="197"/>
      <c r="M342" s="197"/>
    </row>
    <row r="343" spans="1:13" s="177" customFormat="1" ht="18">
      <c r="A343" s="197"/>
      <c r="B343" s="197"/>
      <c r="C343" s="197"/>
      <c r="D343" s="197"/>
      <c r="E343" s="197"/>
      <c r="F343" s="197"/>
      <c r="G343" s="197"/>
      <c r="H343" s="197"/>
      <c r="I343" s="197"/>
      <c r="J343" s="197"/>
      <c r="K343" s="197"/>
      <c r="L343" s="197"/>
      <c r="M343" s="197"/>
    </row>
    <row r="344" spans="1:13" s="177" customFormat="1" ht="18">
      <c r="A344" s="197"/>
      <c r="B344" s="197"/>
      <c r="C344" s="197"/>
      <c r="D344" s="197"/>
      <c r="E344" s="197"/>
      <c r="F344" s="197"/>
      <c r="G344" s="197"/>
      <c r="H344" s="197"/>
      <c r="I344" s="197"/>
      <c r="J344" s="197"/>
      <c r="K344" s="197"/>
      <c r="L344" s="197"/>
      <c r="M344" s="197"/>
    </row>
    <row r="345" spans="1:13" s="177" customFormat="1" ht="18">
      <c r="A345" s="197"/>
      <c r="B345" s="197"/>
      <c r="C345" s="197"/>
      <c r="D345" s="197"/>
      <c r="E345" s="197"/>
      <c r="F345" s="197"/>
      <c r="G345" s="197"/>
      <c r="H345" s="197"/>
      <c r="I345" s="197"/>
      <c r="J345" s="197"/>
      <c r="K345" s="197"/>
      <c r="L345" s="197"/>
      <c r="M345" s="197"/>
    </row>
    <row r="346" spans="1:13" s="177" customFormat="1" ht="18">
      <c r="A346" s="197"/>
      <c r="B346" s="197"/>
      <c r="C346" s="197"/>
      <c r="D346" s="197"/>
      <c r="E346" s="197"/>
      <c r="F346" s="197"/>
      <c r="G346" s="197"/>
      <c r="H346" s="197"/>
      <c r="I346" s="197"/>
      <c r="J346" s="197"/>
      <c r="K346" s="197"/>
      <c r="L346" s="197"/>
      <c r="M346" s="197"/>
    </row>
    <row r="347" spans="1:13" s="177" customFormat="1" ht="18">
      <c r="A347" s="197"/>
      <c r="B347" s="197"/>
      <c r="C347" s="197"/>
      <c r="D347" s="197"/>
      <c r="E347" s="197"/>
      <c r="F347" s="197"/>
      <c r="G347" s="197"/>
      <c r="H347" s="197"/>
      <c r="I347" s="197"/>
      <c r="J347" s="197"/>
      <c r="K347" s="197"/>
      <c r="L347" s="197"/>
      <c r="M347" s="197"/>
    </row>
    <row r="348" spans="1:13" s="177" customFormat="1" ht="18">
      <c r="A348" s="197"/>
      <c r="B348" s="197"/>
      <c r="C348" s="197"/>
      <c r="D348" s="197"/>
      <c r="E348" s="197"/>
      <c r="F348" s="197"/>
      <c r="G348" s="197"/>
      <c r="H348" s="197"/>
      <c r="I348" s="197"/>
      <c r="J348" s="197"/>
      <c r="K348" s="197"/>
      <c r="L348" s="197"/>
      <c r="M348" s="197"/>
    </row>
    <row r="349" spans="1:13" s="177" customFormat="1" ht="18">
      <c r="A349" s="197"/>
      <c r="B349" s="197"/>
      <c r="C349" s="197"/>
      <c r="D349" s="197"/>
      <c r="E349" s="197"/>
      <c r="F349" s="197"/>
      <c r="G349" s="197"/>
      <c r="H349" s="197"/>
      <c r="I349" s="197"/>
      <c r="J349" s="197"/>
      <c r="K349" s="197"/>
      <c r="L349" s="197"/>
      <c r="M349" s="197"/>
    </row>
    <row r="350" spans="1:13" s="177" customFormat="1" ht="18">
      <c r="A350" s="197"/>
      <c r="B350" s="197"/>
      <c r="C350" s="197"/>
      <c r="D350" s="197"/>
      <c r="E350" s="197"/>
      <c r="F350" s="197"/>
      <c r="G350" s="197"/>
      <c r="H350" s="197"/>
      <c r="I350" s="197"/>
      <c r="J350" s="197"/>
      <c r="K350" s="197"/>
      <c r="L350" s="197"/>
      <c r="M350" s="197"/>
    </row>
    <row r="351" spans="1:13" s="177" customFormat="1" ht="18">
      <c r="A351" s="197"/>
      <c r="B351" s="197"/>
      <c r="C351" s="197"/>
      <c r="D351" s="197"/>
      <c r="E351" s="197"/>
      <c r="F351" s="197"/>
      <c r="G351" s="197"/>
      <c r="H351" s="197"/>
      <c r="I351" s="197"/>
      <c r="J351" s="197"/>
      <c r="K351" s="197"/>
      <c r="L351" s="197"/>
      <c r="M351" s="197"/>
    </row>
    <row r="352" spans="1:13" s="177" customFormat="1" ht="18">
      <c r="A352" s="197"/>
      <c r="B352" s="197"/>
      <c r="C352" s="197"/>
      <c r="D352" s="197"/>
      <c r="E352" s="197"/>
      <c r="F352" s="197"/>
      <c r="G352" s="197"/>
      <c r="H352" s="197"/>
      <c r="I352" s="197"/>
      <c r="J352" s="197"/>
      <c r="K352" s="197"/>
      <c r="L352" s="197"/>
      <c r="M352" s="197"/>
    </row>
    <row r="353" spans="1:13" s="177" customFormat="1" ht="18">
      <c r="A353" s="197"/>
      <c r="B353" s="197"/>
      <c r="C353" s="197"/>
      <c r="D353" s="197"/>
      <c r="E353" s="197"/>
      <c r="F353" s="197"/>
      <c r="G353" s="197"/>
      <c r="H353" s="197"/>
      <c r="I353" s="197"/>
      <c r="J353" s="197"/>
      <c r="K353" s="197"/>
      <c r="L353" s="197"/>
      <c r="M353" s="197"/>
    </row>
    <row r="354" spans="1:13" s="177" customFormat="1" ht="18">
      <c r="A354" s="197"/>
      <c r="B354" s="197"/>
      <c r="C354" s="197"/>
      <c r="D354" s="197"/>
      <c r="E354" s="197"/>
      <c r="F354" s="197"/>
      <c r="G354" s="197"/>
      <c r="H354" s="197"/>
      <c r="I354" s="197"/>
      <c r="J354" s="197"/>
      <c r="K354" s="197"/>
      <c r="L354" s="197"/>
      <c r="M354" s="197"/>
    </row>
    <row r="355" spans="1:13" s="177" customFormat="1" ht="18">
      <c r="A355" s="197"/>
      <c r="B355" s="197"/>
      <c r="C355" s="197"/>
      <c r="D355" s="197"/>
      <c r="E355" s="197"/>
      <c r="F355" s="197"/>
      <c r="G355" s="197"/>
      <c r="H355" s="197"/>
      <c r="I355" s="197"/>
      <c r="J355" s="197"/>
      <c r="K355" s="197"/>
      <c r="L355" s="197"/>
      <c r="M355" s="197"/>
    </row>
    <row r="356" spans="1:13" s="177" customFormat="1" ht="18">
      <c r="A356" s="197"/>
      <c r="B356" s="197"/>
      <c r="C356" s="197"/>
      <c r="D356" s="197"/>
      <c r="E356" s="197"/>
      <c r="F356" s="197"/>
      <c r="G356" s="197"/>
      <c r="H356" s="197"/>
      <c r="I356" s="197"/>
      <c r="J356" s="197"/>
      <c r="K356" s="197"/>
      <c r="L356" s="197"/>
      <c r="M356" s="197"/>
    </row>
    <row r="357" spans="1:13" s="177" customFormat="1" ht="18">
      <c r="A357" s="197"/>
      <c r="B357" s="197"/>
      <c r="C357" s="197"/>
      <c r="D357" s="197"/>
      <c r="E357" s="197"/>
      <c r="F357" s="197"/>
      <c r="G357" s="197"/>
      <c r="H357" s="197"/>
      <c r="I357" s="197"/>
      <c r="J357" s="197"/>
      <c r="K357" s="197"/>
      <c r="L357" s="197"/>
      <c r="M357" s="197"/>
    </row>
    <row r="358" spans="1:13" s="177" customFormat="1" ht="18">
      <c r="A358" s="197"/>
      <c r="B358" s="197"/>
      <c r="C358" s="197"/>
      <c r="D358" s="197"/>
      <c r="E358" s="197"/>
      <c r="F358" s="197"/>
      <c r="G358" s="197"/>
      <c r="H358" s="197"/>
      <c r="I358" s="197"/>
      <c r="J358" s="197"/>
      <c r="K358" s="197"/>
      <c r="L358" s="197"/>
      <c r="M358" s="197"/>
    </row>
    <row r="359" spans="1:13" s="177" customFormat="1" ht="18">
      <c r="A359" s="197"/>
      <c r="B359" s="197"/>
      <c r="C359" s="197"/>
      <c r="D359" s="197"/>
      <c r="E359" s="197"/>
      <c r="F359" s="197"/>
      <c r="G359" s="197"/>
      <c r="H359" s="197"/>
      <c r="I359" s="197"/>
      <c r="J359" s="197"/>
      <c r="K359" s="197"/>
      <c r="L359" s="197"/>
      <c r="M359" s="197"/>
    </row>
    <row r="360" spans="1:13" s="177" customFormat="1" ht="18">
      <c r="A360" s="197"/>
      <c r="B360" s="197"/>
      <c r="C360" s="197"/>
      <c r="D360" s="197"/>
      <c r="E360" s="197"/>
      <c r="F360" s="197"/>
      <c r="G360" s="197"/>
      <c r="H360" s="197"/>
      <c r="I360" s="197"/>
      <c r="J360" s="197"/>
      <c r="K360" s="197"/>
      <c r="L360" s="197"/>
      <c r="M360" s="197"/>
    </row>
    <row r="361" spans="1:13" s="177" customFormat="1" ht="18">
      <c r="A361" s="197"/>
      <c r="B361" s="197"/>
      <c r="C361" s="197"/>
      <c r="D361" s="197"/>
      <c r="E361" s="197"/>
      <c r="F361" s="197"/>
      <c r="G361" s="197"/>
      <c r="H361" s="197"/>
      <c r="I361" s="197"/>
      <c r="J361" s="197"/>
      <c r="K361" s="197"/>
      <c r="L361" s="197"/>
      <c r="M361" s="197"/>
    </row>
    <row r="362" spans="1:13" s="177" customFormat="1" ht="18">
      <c r="A362" s="197"/>
      <c r="B362" s="197"/>
      <c r="C362" s="197"/>
      <c r="D362" s="197"/>
      <c r="E362" s="197"/>
      <c r="F362" s="197"/>
      <c r="G362" s="197"/>
      <c r="H362" s="197"/>
      <c r="I362" s="197"/>
      <c r="J362" s="197"/>
      <c r="K362" s="197"/>
      <c r="L362" s="197"/>
      <c r="M362" s="197"/>
    </row>
    <row r="363" spans="1:13" s="177" customFormat="1" ht="18">
      <c r="A363" s="197"/>
      <c r="B363" s="197"/>
      <c r="C363" s="197"/>
      <c r="D363" s="197"/>
      <c r="E363" s="197"/>
      <c r="F363" s="197"/>
      <c r="G363" s="197"/>
      <c r="H363" s="197"/>
      <c r="I363" s="197"/>
      <c r="J363" s="197"/>
      <c r="K363" s="197"/>
      <c r="L363" s="197"/>
      <c r="M363" s="197"/>
    </row>
    <row r="364" spans="1:13" s="177" customFormat="1" ht="18">
      <c r="A364" s="197"/>
      <c r="B364" s="197"/>
      <c r="C364" s="197"/>
      <c r="D364" s="197"/>
      <c r="E364" s="197"/>
      <c r="F364" s="197"/>
      <c r="G364" s="197"/>
      <c r="H364" s="197"/>
      <c r="I364" s="197"/>
      <c r="J364" s="197"/>
      <c r="K364" s="197"/>
      <c r="L364" s="197"/>
      <c r="M364" s="197"/>
    </row>
    <row r="365" spans="1:13" s="177" customFormat="1" ht="18">
      <c r="A365" s="197"/>
      <c r="B365" s="197"/>
      <c r="C365" s="197"/>
      <c r="D365" s="197"/>
      <c r="E365" s="197"/>
      <c r="F365" s="197"/>
      <c r="G365" s="197"/>
      <c r="H365" s="197"/>
      <c r="I365" s="197"/>
      <c r="J365" s="197"/>
      <c r="K365" s="197"/>
      <c r="L365" s="197"/>
      <c r="M365" s="197"/>
    </row>
    <row r="366" spans="1:13" s="177" customFormat="1" ht="18">
      <c r="A366" s="197"/>
      <c r="B366" s="197"/>
      <c r="C366" s="197"/>
      <c r="D366" s="197"/>
      <c r="E366" s="197"/>
      <c r="F366" s="197"/>
      <c r="G366" s="197"/>
      <c r="H366" s="197"/>
      <c r="I366" s="197"/>
      <c r="J366" s="197"/>
      <c r="K366" s="197"/>
      <c r="L366" s="197"/>
      <c r="M366" s="197"/>
    </row>
    <row r="367" spans="1:13" s="177" customFormat="1" ht="18">
      <c r="A367" s="197"/>
      <c r="B367" s="197"/>
      <c r="C367" s="197"/>
      <c r="D367" s="197"/>
      <c r="E367" s="197"/>
      <c r="F367" s="197"/>
      <c r="G367" s="197"/>
      <c r="H367" s="197"/>
      <c r="I367" s="197"/>
      <c r="J367" s="197"/>
      <c r="K367" s="197"/>
      <c r="L367" s="197"/>
      <c r="M367" s="197"/>
    </row>
    <row r="368" spans="1:13" s="177" customFormat="1" ht="18">
      <c r="A368" s="197"/>
      <c r="B368" s="197"/>
      <c r="C368" s="197"/>
      <c r="D368" s="197"/>
      <c r="E368" s="197"/>
      <c r="F368" s="197"/>
      <c r="G368" s="197"/>
      <c r="H368" s="197"/>
      <c r="I368" s="197"/>
      <c r="J368" s="197"/>
      <c r="K368" s="197"/>
      <c r="L368" s="197"/>
      <c r="M368" s="197"/>
    </row>
    <row r="369" spans="1:13" s="177" customFormat="1" ht="18">
      <c r="A369" s="197"/>
      <c r="B369" s="197"/>
      <c r="C369" s="197"/>
      <c r="D369" s="197"/>
      <c r="E369" s="197"/>
      <c r="F369" s="197"/>
      <c r="G369" s="197"/>
      <c r="H369" s="197"/>
      <c r="I369" s="197"/>
      <c r="J369" s="197"/>
      <c r="K369" s="197"/>
      <c r="L369" s="197"/>
      <c r="M369" s="197"/>
    </row>
    <row r="370" spans="1:13" s="177" customFormat="1" ht="18">
      <c r="A370" s="197"/>
      <c r="B370" s="197"/>
      <c r="C370" s="197"/>
      <c r="D370" s="197"/>
      <c r="E370" s="197"/>
      <c r="F370" s="197"/>
      <c r="G370" s="197"/>
      <c r="H370" s="197"/>
      <c r="I370" s="197"/>
      <c r="J370" s="197"/>
      <c r="K370" s="197"/>
      <c r="L370" s="197"/>
      <c r="M370" s="197"/>
    </row>
    <row r="371" spans="1:13" s="177" customFormat="1" ht="18">
      <c r="A371" s="197"/>
      <c r="B371" s="197"/>
      <c r="C371" s="197"/>
      <c r="D371" s="197"/>
      <c r="E371" s="197"/>
      <c r="F371" s="197"/>
      <c r="G371" s="197"/>
      <c r="H371" s="197"/>
      <c r="I371" s="197"/>
      <c r="J371" s="197"/>
      <c r="K371" s="197"/>
      <c r="L371" s="197"/>
      <c r="M371" s="197"/>
    </row>
    <row r="372" spans="1:13" s="177" customFormat="1" ht="18">
      <c r="A372" s="197"/>
      <c r="B372" s="197"/>
      <c r="C372" s="197"/>
      <c r="D372" s="197"/>
      <c r="E372" s="197"/>
      <c r="F372" s="197"/>
      <c r="G372" s="197"/>
      <c r="H372" s="197"/>
      <c r="I372" s="197"/>
      <c r="J372" s="197"/>
      <c r="K372" s="197"/>
      <c r="L372" s="197"/>
      <c r="M372" s="197"/>
    </row>
    <row r="373" spans="1:13" s="177" customFormat="1" ht="18">
      <c r="A373" s="197"/>
      <c r="B373" s="197"/>
      <c r="C373" s="197"/>
      <c r="D373" s="197"/>
      <c r="E373" s="197"/>
      <c r="F373" s="197"/>
      <c r="G373" s="197"/>
      <c r="H373" s="197"/>
      <c r="I373" s="197"/>
      <c r="J373" s="197"/>
      <c r="K373" s="197"/>
      <c r="L373" s="197"/>
      <c r="M373" s="197"/>
    </row>
    <row r="374" spans="1:13" s="177" customFormat="1" ht="17.399999999999999"/>
    <row r="375" spans="1:13" s="177" customFormat="1" ht="17.399999999999999"/>
    <row r="376" spans="1:13" s="177" customFormat="1" ht="17.399999999999999"/>
    <row r="377" spans="1:13" s="177" customFormat="1" ht="17.399999999999999"/>
    <row r="378" spans="1:13" s="177" customFormat="1" ht="17.399999999999999"/>
    <row r="379" spans="1:13" s="177" customFormat="1" ht="17.399999999999999"/>
    <row r="380" spans="1:13" s="177" customFormat="1" ht="17.399999999999999"/>
    <row r="381" spans="1:13" s="177" customFormat="1" ht="17.399999999999999"/>
    <row r="382" spans="1:13" s="177" customFormat="1" ht="17.399999999999999"/>
    <row r="383" spans="1:13" s="177" customFormat="1" ht="17.399999999999999"/>
    <row r="384" spans="1:13" s="177" customFormat="1" ht="17.399999999999999"/>
    <row r="385" s="177" customFormat="1" ht="17.399999999999999"/>
    <row r="386" s="177" customFormat="1" ht="17.399999999999999"/>
    <row r="387" s="177" customFormat="1" ht="17.399999999999999"/>
    <row r="388" s="177" customFormat="1" ht="17.399999999999999"/>
    <row r="389" s="177" customFormat="1" ht="17.399999999999999"/>
    <row r="390" s="177" customFormat="1" ht="17.399999999999999"/>
    <row r="391" s="177" customFormat="1" ht="17.399999999999999"/>
    <row r="392" s="177" customFormat="1" ht="17.399999999999999"/>
    <row r="393" s="177" customFormat="1" ht="17.399999999999999"/>
    <row r="394" s="177" customFormat="1" ht="17.399999999999999"/>
    <row r="395" s="177" customFormat="1" ht="17.399999999999999"/>
    <row r="396" s="177" customFormat="1" ht="17.399999999999999"/>
    <row r="397" s="177" customFormat="1" ht="17.399999999999999"/>
    <row r="398" s="177" customFormat="1" ht="17.399999999999999"/>
    <row r="399" s="177" customFormat="1" ht="17.399999999999999"/>
    <row r="400" s="177" customFormat="1" ht="17.399999999999999"/>
    <row r="401" s="177" customFormat="1" ht="17.399999999999999"/>
    <row r="402" s="177" customFormat="1" ht="17.399999999999999"/>
    <row r="403" s="177" customFormat="1" ht="17.399999999999999"/>
    <row r="404" s="177" customFormat="1" ht="17.399999999999999"/>
    <row r="405" s="177" customFormat="1" ht="17.399999999999999"/>
    <row r="406" s="177" customFormat="1" ht="17.399999999999999"/>
    <row r="407" s="177" customFormat="1" ht="17.399999999999999"/>
    <row r="408" s="177" customFormat="1" ht="17.399999999999999"/>
    <row r="409" s="177" customFormat="1" ht="17.399999999999999"/>
    <row r="410" s="177" customFormat="1" ht="17.399999999999999"/>
    <row r="411" s="177" customFormat="1" ht="17.399999999999999"/>
    <row r="412" s="177" customFormat="1" ht="17.399999999999999"/>
    <row r="413" s="177" customFormat="1" ht="17.399999999999999"/>
    <row r="414" s="177" customFormat="1" ht="17.399999999999999"/>
    <row r="415" s="177" customFormat="1" ht="17.399999999999999"/>
    <row r="416" s="177" customFormat="1" ht="17.399999999999999"/>
    <row r="417" spans="3:13" s="177" customFormat="1" ht="17.399999999999999"/>
    <row r="418" spans="3:13" s="177" customFormat="1" ht="17.399999999999999"/>
    <row r="419" spans="3:13" s="177" customFormat="1" ht="17.399999999999999"/>
    <row r="420" spans="3:13" s="177" customFormat="1" ht="17.399999999999999"/>
    <row r="421" spans="3:13" s="177" customFormat="1" ht="17.399999999999999"/>
    <row r="422" spans="3:13" s="177" customFormat="1" ht="17.399999999999999"/>
    <row r="423" spans="3:13" s="177" customFormat="1" ht="17.399999999999999"/>
    <row r="424" spans="3:13" s="177" customFormat="1" ht="17.399999999999999"/>
    <row r="425" spans="3:13" s="177" customFormat="1" ht="17.399999999999999"/>
    <row r="426" spans="3:13" s="177" customFormat="1" ht="17.399999999999999"/>
    <row r="427" spans="3:13" s="177" customFormat="1" ht="17.399999999999999"/>
    <row r="428" spans="3:13" s="177" customFormat="1" ht="17.399999999999999"/>
    <row r="429" spans="3:13" s="177" customFormat="1" ht="17.399999999999999"/>
    <row r="430" spans="3:13" s="177" customFormat="1" ht="17.399999999999999"/>
    <row r="431" spans="3:13">
      <c r="C431" s="144"/>
      <c r="D431" s="144"/>
      <c r="E431" s="144"/>
      <c r="F431" s="144"/>
      <c r="G431" s="144"/>
      <c r="H431" s="144"/>
      <c r="I431" s="144"/>
      <c r="J431" s="144"/>
      <c r="K431" s="144"/>
      <c r="L431" s="144"/>
      <c r="M431" s="144"/>
    </row>
    <row r="432" spans="3:13">
      <c r="C432" s="144"/>
      <c r="D432" s="144"/>
      <c r="E432" s="144"/>
      <c r="F432" s="144"/>
      <c r="G432" s="144"/>
      <c r="H432" s="144"/>
      <c r="I432" s="144"/>
      <c r="J432" s="144"/>
      <c r="K432" s="144"/>
      <c r="L432" s="144"/>
      <c r="M432" s="144"/>
    </row>
    <row r="433" spans="3:13">
      <c r="C433" s="144"/>
      <c r="D433" s="144"/>
      <c r="E433" s="144"/>
      <c r="F433" s="144"/>
      <c r="G433" s="144"/>
      <c r="H433" s="144"/>
      <c r="I433" s="144"/>
      <c r="J433" s="144"/>
      <c r="K433" s="144"/>
      <c r="L433" s="144"/>
      <c r="M433" s="144"/>
    </row>
    <row r="434" spans="3:13">
      <c r="C434" s="144"/>
      <c r="D434" s="144"/>
      <c r="E434" s="144"/>
      <c r="F434" s="144"/>
      <c r="G434" s="144"/>
      <c r="H434" s="144"/>
      <c r="I434" s="144"/>
      <c r="J434" s="144"/>
      <c r="K434" s="144"/>
      <c r="L434" s="144"/>
      <c r="M434" s="144"/>
    </row>
    <row r="435" spans="3:13">
      <c r="C435" s="144"/>
      <c r="D435" s="144"/>
      <c r="E435" s="144"/>
      <c r="F435" s="144"/>
      <c r="G435" s="144"/>
      <c r="H435" s="144"/>
      <c r="I435" s="144"/>
      <c r="J435" s="144"/>
      <c r="K435" s="144"/>
      <c r="L435" s="144"/>
      <c r="M435" s="144"/>
    </row>
    <row r="436" spans="3:13">
      <c r="C436" s="144"/>
      <c r="D436" s="144"/>
      <c r="E436" s="144"/>
      <c r="F436" s="144"/>
      <c r="G436" s="144"/>
      <c r="H436" s="144"/>
      <c r="I436" s="144"/>
      <c r="J436" s="144"/>
      <c r="K436" s="144"/>
      <c r="L436" s="144"/>
      <c r="M436" s="144"/>
    </row>
    <row r="437" spans="3:13">
      <c r="C437" s="144"/>
      <c r="D437" s="144"/>
      <c r="E437" s="144"/>
      <c r="F437" s="144"/>
      <c r="G437" s="144"/>
      <c r="H437" s="144"/>
      <c r="I437" s="144"/>
      <c r="J437" s="144"/>
      <c r="K437" s="144"/>
      <c r="L437" s="144"/>
      <c r="M437" s="144"/>
    </row>
    <row r="438" spans="3:13">
      <c r="C438" s="144"/>
      <c r="D438" s="144"/>
      <c r="E438" s="144"/>
      <c r="F438" s="144"/>
      <c r="G438" s="144"/>
      <c r="H438" s="144"/>
      <c r="I438" s="144"/>
      <c r="J438" s="144"/>
      <c r="K438" s="144"/>
      <c r="L438" s="144"/>
      <c r="M438" s="144"/>
    </row>
    <row r="439" spans="3:13">
      <c r="C439" s="144"/>
      <c r="D439" s="144"/>
      <c r="E439" s="144"/>
      <c r="F439" s="144"/>
      <c r="G439" s="144"/>
      <c r="H439" s="144"/>
      <c r="I439" s="144"/>
      <c r="J439" s="144"/>
      <c r="K439" s="144"/>
      <c r="L439" s="144"/>
      <c r="M439" s="144"/>
    </row>
    <row r="440" spans="3:13">
      <c r="C440" s="144"/>
      <c r="D440" s="144"/>
      <c r="E440" s="144"/>
      <c r="F440" s="144"/>
      <c r="G440" s="144"/>
      <c r="H440" s="144"/>
      <c r="I440" s="144"/>
      <c r="J440" s="144"/>
      <c r="K440" s="144"/>
      <c r="L440" s="144"/>
      <c r="M440" s="144"/>
    </row>
    <row r="441" spans="3:13">
      <c r="C441" s="144"/>
      <c r="D441" s="144"/>
      <c r="E441" s="144"/>
      <c r="F441" s="144"/>
      <c r="G441" s="144"/>
      <c r="H441" s="144"/>
      <c r="I441" s="144"/>
      <c r="J441" s="144"/>
      <c r="K441" s="144"/>
      <c r="L441" s="144"/>
      <c r="M441" s="144"/>
    </row>
    <row r="442" spans="3:13">
      <c r="C442" s="144"/>
      <c r="D442" s="144"/>
      <c r="E442" s="144"/>
      <c r="F442" s="144"/>
      <c r="G442" s="144"/>
      <c r="H442" s="144"/>
      <c r="I442" s="144"/>
      <c r="J442" s="144"/>
      <c r="K442" s="144"/>
      <c r="L442" s="144"/>
      <c r="M442" s="144"/>
    </row>
    <row r="443" spans="3:13">
      <c r="C443" s="144"/>
      <c r="D443" s="144"/>
      <c r="E443" s="144"/>
      <c r="F443" s="144"/>
      <c r="G443" s="144"/>
      <c r="H443" s="144"/>
      <c r="I443" s="144"/>
      <c r="J443" s="144"/>
      <c r="K443" s="144"/>
      <c r="L443" s="144"/>
      <c r="M443" s="144"/>
    </row>
    <row r="444" spans="3:13">
      <c r="C444" s="144"/>
      <c r="D444" s="144"/>
      <c r="E444" s="144"/>
      <c r="F444" s="144"/>
      <c r="G444" s="144"/>
      <c r="H444" s="144"/>
      <c r="I444" s="144"/>
      <c r="J444" s="144"/>
      <c r="K444" s="144"/>
      <c r="L444" s="144"/>
      <c r="M444" s="144"/>
    </row>
    <row r="445" spans="3:13">
      <c r="C445" s="144"/>
      <c r="D445" s="144"/>
      <c r="E445" s="144"/>
      <c r="F445" s="144"/>
      <c r="G445" s="144"/>
      <c r="H445" s="144"/>
      <c r="I445" s="144"/>
      <c r="J445" s="144"/>
      <c r="K445" s="144"/>
      <c r="L445" s="144"/>
      <c r="M445" s="144"/>
    </row>
    <row r="446" spans="3:13">
      <c r="C446" s="144"/>
      <c r="D446" s="144"/>
      <c r="E446" s="144"/>
      <c r="F446" s="144"/>
      <c r="G446" s="144"/>
      <c r="H446" s="144"/>
      <c r="I446" s="144"/>
      <c r="J446" s="144"/>
      <c r="K446" s="144"/>
      <c r="L446" s="144"/>
      <c r="M446" s="144"/>
    </row>
    <row r="447" spans="3:13">
      <c r="C447" s="144"/>
      <c r="D447" s="144"/>
      <c r="E447" s="144"/>
      <c r="F447" s="144"/>
      <c r="G447" s="144"/>
      <c r="H447" s="144"/>
      <c r="I447" s="144"/>
      <c r="J447" s="144"/>
      <c r="K447" s="144"/>
      <c r="L447" s="144"/>
      <c r="M447" s="144"/>
    </row>
    <row r="448" spans="3:13">
      <c r="C448" s="144"/>
      <c r="D448" s="144"/>
      <c r="E448" s="144"/>
      <c r="F448" s="144"/>
      <c r="G448" s="144"/>
      <c r="H448" s="144"/>
      <c r="I448" s="144"/>
      <c r="J448" s="144"/>
      <c r="K448" s="144"/>
      <c r="L448" s="144"/>
      <c r="M448" s="144"/>
    </row>
    <row r="449" spans="3:13">
      <c r="C449" s="144"/>
      <c r="D449" s="144"/>
      <c r="E449" s="144"/>
      <c r="F449" s="144"/>
      <c r="G449" s="144"/>
      <c r="H449" s="144"/>
      <c r="I449" s="144"/>
      <c r="J449" s="144"/>
      <c r="K449" s="144"/>
      <c r="L449" s="144"/>
      <c r="M449" s="144"/>
    </row>
    <row r="450" spans="3:13">
      <c r="C450" s="144"/>
      <c r="D450" s="144"/>
      <c r="E450" s="144"/>
      <c r="F450" s="144"/>
      <c r="G450" s="144"/>
      <c r="H450" s="144"/>
      <c r="I450" s="144"/>
      <c r="J450" s="144"/>
      <c r="K450" s="144"/>
      <c r="L450" s="144"/>
      <c r="M450" s="144"/>
    </row>
    <row r="451" spans="3:13">
      <c r="C451" s="144"/>
      <c r="D451" s="144"/>
      <c r="E451" s="144"/>
      <c r="F451" s="144"/>
      <c r="G451" s="144"/>
      <c r="H451" s="144"/>
      <c r="I451" s="144"/>
      <c r="J451" s="144"/>
      <c r="K451" s="144"/>
      <c r="L451" s="144"/>
      <c r="M451" s="144"/>
    </row>
    <row r="452" spans="3:13">
      <c r="C452" s="144"/>
      <c r="D452" s="144"/>
      <c r="E452" s="144"/>
      <c r="F452" s="144"/>
      <c r="G452" s="144"/>
      <c r="H452" s="144"/>
      <c r="I452" s="144"/>
      <c r="J452" s="144"/>
      <c r="K452" s="144"/>
      <c r="L452" s="144"/>
      <c r="M452" s="144"/>
    </row>
    <row r="453" spans="3:13">
      <c r="C453" s="144"/>
      <c r="D453" s="144"/>
      <c r="E453" s="144"/>
      <c r="F453" s="144"/>
      <c r="G453" s="144"/>
      <c r="H453" s="144"/>
      <c r="I453" s="144"/>
      <c r="J453" s="144"/>
      <c r="K453" s="144"/>
      <c r="L453" s="144"/>
      <c r="M453" s="144"/>
    </row>
    <row r="454" spans="3:13">
      <c r="C454" s="144"/>
      <c r="D454" s="144"/>
      <c r="E454" s="144"/>
      <c r="F454" s="144"/>
      <c r="G454" s="144"/>
      <c r="H454" s="144"/>
      <c r="I454" s="144"/>
      <c r="J454" s="144"/>
      <c r="K454" s="144"/>
      <c r="L454" s="144"/>
      <c r="M454" s="144"/>
    </row>
    <row r="455" spans="3:13">
      <c r="C455" s="144"/>
      <c r="D455" s="144"/>
      <c r="E455" s="144"/>
      <c r="F455" s="144"/>
      <c r="G455" s="144"/>
      <c r="H455" s="144"/>
      <c r="I455" s="144"/>
      <c r="J455" s="144"/>
      <c r="K455" s="144"/>
      <c r="L455" s="144"/>
      <c r="M455" s="144"/>
    </row>
    <row r="456" spans="3:13">
      <c r="C456" s="144"/>
      <c r="D456" s="144"/>
      <c r="E456" s="144"/>
      <c r="F456" s="144"/>
      <c r="G456" s="144"/>
      <c r="H456" s="144"/>
      <c r="I456" s="144"/>
      <c r="J456" s="144"/>
      <c r="K456" s="144"/>
      <c r="L456" s="144"/>
      <c r="M456" s="144"/>
    </row>
    <row r="457" spans="3:13">
      <c r="C457" s="144"/>
      <c r="D457" s="144"/>
      <c r="E457" s="144"/>
      <c r="F457" s="144"/>
      <c r="G457" s="144"/>
      <c r="H457" s="144"/>
      <c r="I457" s="144"/>
      <c r="J457" s="144"/>
      <c r="K457" s="144"/>
      <c r="L457" s="144"/>
      <c r="M457" s="144"/>
    </row>
    <row r="458" spans="3:13">
      <c r="C458" s="144"/>
      <c r="D458" s="144"/>
      <c r="E458" s="144"/>
      <c r="F458" s="144"/>
      <c r="G458" s="144"/>
      <c r="H458" s="144"/>
      <c r="I458" s="144"/>
      <c r="J458" s="144"/>
      <c r="K458" s="144"/>
      <c r="L458" s="144"/>
      <c r="M458" s="144"/>
    </row>
    <row r="459" spans="3:13">
      <c r="C459" s="144"/>
      <c r="D459" s="144"/>
      <c r="E459" s="144"/>
      <c r="F459" s="144"/>
      <c r="G459" s="144"/>
      <c r="H459" s="144"/>
      <c r="I459" s="144"/>
      <c r="J459" s="144"/>
      <c r="K459" s="144"/>
      <c r="L459" s="144"/>
      <c r="M459" s="144"/>
    </row>
    <row r="460" spans="3:13">
      <c r="C460" s="144"/>
      <c r="D460" s="144"/>
      <c r="E460" s="144"/>
      <c r="F460" s="144"/>
      <c r="G460" s="144"/>
      <c r="H460" s="144"/>
      <c r="I460" s="144"/>
      <c r="J460" s="144"/>
      <c r="K460" s="144"/>
      <c r="L460" s="144"/>
      <c r="M460" s="144"/>
    </row>
    <row r="461" spans="3:13">
      <c r="C461" s="144"/>
      <c r="D461" s="144"/>
      <c r="E461" s="144"/>
      <c r="F461" s="144"/>
      <c r="G461" s="144"/>
      <c r="H461" s="144"/>
      <c r="I461" s="144"/>
      <c r="J461" s="144"/>
      <c r="K461" s="144"/>
      <c r="L461" s="144"/>
      <c r="M461" s="144"/>
    </row>
    <row r="462" spans="3:13">
      <c r="C462" s="144"/>
      <c r="D462" s="144"/>
      <c r="E462" s="144"/>
      <c r="F462" s="144"/>
      <c r="G462" s="144"/>
      <c r="H462" s="144"/>
      <c r="I462" s="144"/>
      <c r="J462" s="144"/>
      <c r="K462" s="144"/>
      <c r="L462" s="144"/>
      <c r="M462" s="144"/>
    </row>
    <row r="463" spans="3:13">
      <c r="C463" s="144"/>
      <c r="D463" s="144"/>
      <c r="E463" s="144"/>
      <c r="F463" s="144"/>
      <c r="G463" s="144"/>
      <c r="H463" s="144"/>
      <c r="I463" s="144"/>
      <c r="J463" s="144"/>
      <c r="K463" s="144"/>
      <c r="L463" s="144"/>
      <c r="M463" s="144"/>
    </row>
    <row r="464" spans="3:13">
      <c r="C464" s="144"/>
      <c r="D464" s="144"/>
      <c r="E464" s="144"/>
      <c r="F464" s="144"/>
      <c r="G464" s="144"/>
      <c r="H464" s="144"/>
      <c r="I464" s="144"/>
      <c r="J464" s="144"/>
      <c r="K464" s="144"/>
      <c r="L464" s="144"/>
      <c r="M464" s="144"/>
    </row>
    <row r="465" spans="3:13">
      <c r="C465" s="144"/>
      <c r="D465" s="144"/>
      <c r="E465" s="144"/>
      <c r="F465" s="144"/>
      <c r="G465" s="144"/>
      <c r="H465" s="144"/>
      <c r="I465" s="144"/>
      <c r="J465" s="144"/>
      <c r="K465" s="144"/>
      <c r="L465" s="144"/>
      <c r="M465" s="144"/>
    </row>
    <row r="466" spans="3:13">
      <c r="C466" s="144"/>
      <c r="D466" s="144"/>
      <c r="E466" s="144"/>
      <c r="F466" s="144"/>
      <c r="G466" s="144"/>
      <c r="H466" s="144"/>
      <c r="I466" s="144"/>
      <c r="J466" s="144"/>
      <c r="K466" s="144"/>
      <c r="L466" s="144"/>
      <c r="M466" s="144"/>
    </row>
    <row r="467" spans="3:13">
      <c r="C467" s="144"/>
      <c r="D467" s="144"/>
      <c r="E467" s="144"/>
      <c r="F467" s="144"/>
      <c r="G467" s="144"/>
      <c r="H467" s="144"/>
      <c r="I467" s="144"/>
      <c r="J467" s="144"/>
      <c r="K467" s="144"/>
      <c r="L467" s="144"/>
      <c r="M467" s="144"/>
    </row>
    <row r="468" spans="3:13">
      <c r="C468" s="144"/>
      <c r="D468" s="144"/>
      <c r="E468" s="144"/>
      <c r="F468" s="144"/>
      <c r="G468" s="144"/>
      <c r="H468" s="144"/>
      <c r="I468" s="144"/>
      <c r="J468" s="144"/>
      <c r="K468" s="144"/>
      <c r="L468" s="144"/>
      <c r="M468" s="144"/>
    </row>
    <row r="469" spans="3:13">
      <c r="C469" s="144"/>
      <c r="D469" s="144"/>
      <c r="E469" s="144"/>
      <c r="F469" s="144"/>
      <c r="G469" s="144"/>
      <c r="H469" s="144"/>
      <c r="I469" s="144"/>
      <c r="J469" s="144"/>
      <c r="K469" s="144"/>
      <c r="L469" s="144"/>
      <c r="M469" s="144"/>
    </row>
    <row r="470" spans="3:13">
      <c r="C470" s="144"/>
      <c r="D470" s="144"/>
      <c r="E470" s="144"/>
      <c r="F470" s="144"/>
      <c r="G470" s="144"/>
      <c r="H470" s="144"/>
      <c r="I470" s="144"/>
      <c r="J470" s="144"/>
      <c r="K470" s="144"/>
      <c r="L470" s="144"/>
      <c r="M470" s="144"/>
    </row>
    <row r="471" spans="3:13">
      <c r="C471" s="144"/>
      <c r="D471" s="144"/>
      <c r="E471" s="144"/>
      <c r="F471" s="144"/>
      <c r="G471" s="144"/>
      <c r="H471" s="144"/>
      <c r="I471" s="144"/>
      <c r="J471" s="144"/>
      <c r="K471" s="144"/>
      <c r="L471" s="144"/>
      <c r="M471" s="144"/>
    </row>
    <row r="472" spans="3:13">
      <c r="C472" s="144"/>
      <c r="D472" s="144"/>
      <c r="E472" s="144"/>
      <c r="F472" s="144"/>
      <c r="G472" s="144"/>
      <c r="H472" s="144"/>
      <c r="I472" s="144"/>
      <c r="J472" s="144"/>
      <c r="K472" s="144"/>
      <c r="L472" s="144"/>
      <c r="M472" s="144"/>
    </row>
    <row r="473" spans="3:13">
      <c r="C473" s="144"/>
      <c r="D473" s="144"/>
      <c r="E473" s="144"/>
      <c r="F473" s="144"/>
      <c r="G473" s="144"/>
      <c r="H473" s="144"/>
      <c r="I473" s="144"/>
      <c r="J473" s="144"/>
      <c r="K473" s="144"/>
      <c r="L473" s="144"/>
      <c r="M473" s="144"/>
    </row>
    <row r="474" spans="3:13">
      <c r="C474" s="144"/>
      <c r="D474" s="144"/>
      <c r="E474" s="144"/>
      <c r="F474" s="144"/>
      <c r="G474" s="144"/>
      <c r="H474" s="144"/>
      <c r="I474" s="144"/>
      <c r="J474" s="144"/>
      <c r="K474" s="144"/>
      <c r="L474" s="144"/>
      <c r="M474" s="144"/>
    </row>
    <row r="475" spans="3:13">
      <c r="C475" s="144"/>
      <c r="D475" s="144"/>
      <c r="E475" s="144"/>
      <c r="F475" s="144"/>
      <c r="G475" s="144"/>
      <c r="H475" s="144"/>
      <c r="I475" s="144"/>
      <c r="J475" s="144"/>
      <c r="K475" s="144"/>
      <c r="L475" s="144"/>
      <c r="M475" s="144"/>
    </row>
    <row r="476" spans="3:13">
      <c r="C476" s="144"/>
      <c r="D476" s="144"/>
      <c r="E476" s="144"/>
      <c r="F476" s="144"/>
      <c r="G476" s="144"/>
      <c r="H476" s="144"/>
      <c r="I476" s="144"/>
      <c r="J476" s="144"/>
      <c r="K476" s="144"/>
      <c r="L476" s="144"/>
      <c r="M476" s="144"/>
    </row>
    <row r="477" spans="3:13">
      <c r="C477" s="144"/>
      <c r="D477" s="144"/>
      <c r="E477" s="144"/>
      <c r="F477" s="144"/>
      <c r="G477" s="144"/>
      <c r="H477" s="144"/>
      <c r="I477" s="144"/>
      <c r="J477" s="144"/>
      <c r="K477" s="144"/>
      <c r="L477" s="144"/>
      <c r="M477" s="144"/>
    </row>
    <row r="478" spans="3:13">
      <c r="C478" s="144"/>
      <c r="D478" s="144"/>
      <c r="E478" s="144"/>
      <c r="F478" s="144"/>
      <c r="G478" s="144"/>
      <c r="H478" s="144"/>
      <c r="I478" s="144"/>
      <c r="J478" s="144"/>
      <c r="K478" s="144"/>
      <c r="L478" s="144"/>
      <c r="M478" s="144"/>
    </row>
    <row r="479" spans="3:13">
      <c r="C479" s="144"/>
      <c r="D479" s="144"/>
      <c r="E479" s="144"/>
      <c r="F479" s="144"/>
      <c r="G479" s="144"/>
      <c r="H479" s="144"/>
      <c r="I479" s="144"/>
      <c r="J479" s="144"/>
      <c r="K479" s="144"/>
      <c r="L479" s="144"/>
      <c r="M479" s="144"/>
    </row>
    <row r="480" spans="3:13">
      <c r="C480" s="144"/>
      <c r="D480" s="144"/>
      <c r="E480" s="144"/>
      <c r="F480" s="144"/>
      <c r="G480" s="144"/>
      <c r="H480" s="144"/>
      <c r="I480" s="144"/>
      <c r="J480" s="144"/>
      <c r="K480" s="144"/>
      <c r="L480" s="144"/>
      <c r="M480" s="144"/>
    </row>
    <row r="481" spans="3:13">
      <c r="C481" s="144"/>
      <c r="D481" s="144"/>
      <c r="E481" s="144"/>
      <c r="F481" s="144"/>
      <c r="G481" s="144"/>
      <c r="H481" s="144"/>
      <c r="I481" s="144"/>
      <c r="J481" s="144"/>
      <c r="K481" s="144"/>
      <c r="L481" s="144"/>
      <c r="M481" s="144"/>
    </row>
    <row r="482" spans="3:13">
      <c r="C482" s="144"/>
      <c r="D482" s="144"/>
      <c r="E482" s="144"/>
      <c r="F482" s="144"/>
      <c r="G482" s="144"/>
      <c r="H482" s="144"/>
      <c r="I482" s="144"/>
      <c r="J482" s="144"/>
      <c r="K482" s="144"/>
      <c r="L482" s="144"/>
      <c r="M482" s="144"/>
    </row>
    <row r="483" spans="3:13">
      <c r="C483" s="144"/>
      <c r="D483" s="144"/>
      <c r="E483" s="144"/>
      <c r="F483" s="144"/>
      <c r="G483" s="144"/>
      <c r="H483" s="144"/>
      <c r="I483" s="144"/>
      <c r="J483" s="144"/>
      <c r="K483" s="144"/>
      <c r="L483" s="144"/>
      <c r="M483" s="144"/>
    </row>
    <row r="484" spans="3:13">
      <c r="C484" s="144"/>
      <c r="D484" s="144"/>
      <c r="E484" s="144"/>
      <c r="F484" s="144"/>
      <c r="G484" s="144"/>
      <c r="H484" s="144"/>
      <c r="I484" s="144"/>
      <c r="J484" s="144"/>
      <c r="K484" s="144"/>
      <c r="L484" s="144"/>
      <c r="M484" s="144"/>
    </row>
    <row r="485" spans="3:13">
      <c r="C485" s="144"/>
      <c r="D485" s="144"/>
      <c r="E485" s="144"/>
      <c r="F485" s="144"/>
      <c r="G485" s="144"/>
      <c r="H485" s="144"/>
      <c r="I485" s="144"/>
      <c r="J485" s="144"/>
      <c r="K485" s="144"/>
      <c r="L485" s="144"/>
      <c r="M485" s="144"/>
    </row>
    <row r="486" spans="3:13">
      <c r="C486" s="144"/>
      <c r="D486" s="144"/>
      <c r="E486" s="144"/>
      <c r="F486" s="144"/>
      <c r="G486" s="144"/>
      <c r="H486" s="144"/>
      <c r="I486" s="144"/>
      <c r="J486" s="144"/>
      <c r="K486" s="144"/>
      <c r="L486" s="144"/>
      <c r="M486" s="144"/>
    </row>
    <row r="487" spans="3:13">
      <c r="C487" s="144"/>
      <c r="D487" s="144"/>
      <c r="E487" s="144"/>
      <c r="F487" s="144"/>
      <c r="G487" s="144"/>
      <c r="H487" s="144"/>
      <c r="I487" s="144"/>
      <c r="J487" s="144"/>
      <c r="K487" s="144"/>
      <c r="L487" s="144"/>
      <c r="M487" s="144"/>
    </row>
    <row r="488" spans="3:13">
      <c r="C488" s="144"/>
      <c r="D488" s="144"/>
      <c r="E488" s="144"/>
      <c r="F488" s="144"/>
      <c r="G488" s="144"/>
      <c r="H488" s="144"/>
      <c r="I488" s="144"/>
      <c r="J488" s="144"/>
      <c r="K488" s="144"/>
      <c r="L488" s="144"/>
      <c r="M488" s="144"/>
    </row>
    <row r="489" spans="3:13">
      <c r="C489" s="144"/>
      <c r="D489" s="144"/>
      <c r="E489" s="144"/>
      <c r="F489" s="144"/>
      <c r="G489" s="144"/>
      <c r="H489" s="144"/>
      <c r="I489" s="144"/>
      <c r="J489" s="144"/>
      <c r="K489" s="144"/>
      <c r="L489" s="144"/>
      <c r="M489" s="144"/>
    </row>
    <row r="490" spans="3:13">
      <c r="C490" s="144"/>
      <c r="D490" s="144"/>
      <c r="E490" s="144"/>
      <c r="F490" s="144"/>
      <c r="G490" s="144"/>
      <c r="H490" s="144"/>
      <c r="I490" s="144"/>
      <c r="J490" s="144"/>
      <c r="K490" s="144"/>
      <c r="L490" s="144"/>
      <c r="M490" s="144"/>
    </row>
    <row r="491" spans="3:13">
      <c r="C491" s="144"/>
      <c r="D491" s="144"/>
      <c r="E491" s="144"/>
      <c r="F491" s="144"/>
      <c r="G491" s="144"/>
      <c r="H491" s="144"/>
      <c r="I491" s="144"/>
      <c r="J491" s="144"/>
      <c r="K491" s="144"/>
      <c r="L491" s="144"/>
      <c r="M491" s="144"/>
    </row>
    <row r="492" spans="3:13">
      <c r="C492" s="144"/>
      <c r="D492" s="144"/>
      <c r="E492" s="144"/>
      <c r="F492" s="144"/>
      <c r="G492" s="144"/>
      <c r="H492" s="144"/>
      <c r="I492" s="144"/>
      <c r="J492" s="144"/>
      <c r="K492" s="144"/>
      <c r="L492" s="144"/>
      <c r="M492" s="144"/>
    </row>
    <row r="493" spans="3:13">
      <c r="C493" s="144"/>
      <c r="D493" s="144"/>
      <c r="E493" s="144"/>
      <c r="F493" s="144"/>
      <c r="G493" s="144"/>
      <c r="H493" s="144"/>
      <c r="I493" s="144"/>
      <c r="J493" s="144"/>
      <c r="K493" s="144"/>
      <c r="L493" s="144"/>
      <c r="M493" s="144"/>
    </row>
    <row r="494" spans="3:13">
      <c r="C494" s="144"/>
      <c r="D494" s="144"/>
      <c r="E494" s="144"/>
      <c r="F494" s="144"/>
      <c r="G494" s="144"/>
      <c r="H494" s="144"/>
      <c r="I494" s="144"/>
      <c r="J494" s="144"/>
      <c r="K494" s="144"/>
      <c r="L494" s="144"/>
      <c r="M494" s="144"/>
    </row>
    <row r="495" spans="3:13">
      <c r="C495" s="144"/>
      <c r="D495" s="144"/>
      <c r="E495" s="144"/>
      <c r="F495" s="144"/>
      <c r="G495" s="144"/>
      <c r="H495" s="144"/>
      <c r="I495" s="144"/>
      <c r="J495" s="144"/>
      <c r="K495" s="144"/>
      <c r="L495" s="144"/>
      <c r="M495" s="144"/>
    </row>
    <row r="496" spans="3:13">
      <c r="C496" s="144"/>
      <c r="D496" s="144"/>
      <c r="E496" s="144"/>
      <c r="F496" s="144"/>
      <c r="G496" s="144"/>
      <c r="H496" s="144"/>
      <c r="I496" s="144"/>
      <c r="J496" s="144"/>
      <c r="K496" s="144"/>
      <c r="L496" s="144"/>
      <c r="M496" s="144"/>
    </row>
    <row r="497" spans="3:13">
      <c r="C497" s="144"/>
      <c r="D497" s="144"/>
      <c r="E497" s="144"/>
      <c r="F497" s="144"/>
      <c r="G497" s="144"/>
      <c r="H497" s="144"/>
      <c r="I497" s="144"/>
      <c r="J497" s="144"/>
      <c r="K497" s="144"/>
      <c r="L497" s="144"/>
      <c r="M497" s="144"/>
    </row>
    <row r="498" spans="3:13">
      <c r="C498" s="144"/>
      <c r="D498" s="144"/>
      <c r="E498" s="144"/>
      <c r="F498" s="144"/>
      <c r="G498" s="144"/>
      <c r="H498" s="144"/>
      <c r="I498" s="144"/>
      <c r="J498" s="144"/>
      <c r="K498" s="144"/>
      <c r="L498" s="144"/>
      <c r="M498" s="144"/>
    </row>
    <row r="499" spans="3:13">
      <c r="C499" s="144"/>
      <c r="D499" s="144"/>
      <c r="E499" s="144"/>
      <c r="F499" s="144"/>
      <c r="G499" s="144"/>
      <c r="H499" s="144"/>
      <c r="I499" s="144"/>
      <c r="J499" s="144"/>
      <c r="K499" s="144"/>
      <c r="L499" s="144"/>
      <c r="M499" s="144"/>
    </row>
    <row r="500" spans="3:13">
      <c r="C500" s="144"/>
      <c r="D500" s="144"/>
      <c r="E500" s="144"/>
      <c r="F500" s="144"/>
      <c r="G500" s="144"/>
      <c r="H500" s="144"/>
      <c r="I500" s="144"/>
      <c r="J500" s="144"/>
      <c r="K500" s="144"/>
      <c r="L500" s="144"/>
      <c r="M500" s="144"/>
    </row>
    <row r="501" spans="3:13">
      <c r="C501" s="144"/>
      <c r="D501" s="144"/>
      <c r="E501" s="144"/>
      <c r="F501" s="144"/>
      <c r="G501" s="144"/>
      <c r="H501" s="144"/>
      <c r="I501" s="144"/>
      <c r="J501" s="144"/>
      <c r="K501" s="144"/>
      <c r="L501" s="144"/>
      <c r="M501" s="144"/>
    </row>
    <row r="502" spans="3:13">
      <c r="C502" s="144"/>
      <c r="D502" s="144"/>
      <c r="E502" s="144"/>
      <c r="F502" s="144"/>
      <c r="G502" s="144"/>
      <c r="H502" s="144"/>
      <c r="I502" s="144"/>
      <c r="J502" s="144"/>
      <c r="K502" s="144"/>
      <c r="L502" s="144"/>
      <c r="M502" s="144"/>
    </row>
    <row r="503" spans="3:13">
      <c r="C503" s="144"/>
      <c r="D503" s="144"/>
      <c r="E503" s="144"/>
      <c r="F503" s="144"/>
      <c r="G503" s="144"/>
      <c r="H503" s="144"/>
      <c r="I503" s="144"/>
      <c r="J503" s="144"/>
      <c r="K503" s="144"/>
      <c r="L503" s="144"/>
      <c r="M503" s="144"/>
    </row>
    <row r="504" spans="3:13">
      <c r="C504" s="144"/>
      <c r="D504" s="144"/>
      <c r="E504" s="144"/>
      <c r="F504" s="144"/>
      <c r="G504" s="144"/>
      <c r="H504" s="144"/>
      <c r="I504" s="144"/>
      <c r="J504" s="144"/>
      <c r="K504" s="144"/>
      <c r="L504" s="144"/>
      <c r="M504" s="144"/>
    </row>
    <row r="505" spans="3:13">
      <c r="C505" s="144"/>
      <c r="D505" s="144"/>
      <c r="E505" s="144"/>
      <c r="F505" s="144"/>
      <c r="G505" s="144"/>
      <c r="H505" s="144"/>
      <c r="I505" s="144"/>
      <c r="J505" s="144"/>
      <c r="K505" s="144"/>
      <c r="L505" s="144"/>
      <c r="M505" s="144"/>
    </row>
    <row r="506" spans="3:13">
      <c r="C506" s="144"/>
      <c r="D506" s="144"/>
      <c r="E506" s="144"/>
      <c r="F506" s="144"/>
      <c r="G506" s="144"/>
      <c r="H506" s="144"/>
      <c r="I506" s="144"/>
      <c r="J506" s="144"/>
      <c r="K506" s="144"/>
      <c r="L506" s="144"/>
      <c r="M506" s="144"/>
    </row>
    <row r="507" spans="3:13">
      <c r="C507" s="144"/>
      <c r="D507" s="144"/>
      <c r="E507" s="144"/>
      <c r="F507" s="144"/>
      <c r="G507" s="144"/>
      <c r="H507" s="144"/>
      <c r="I507" s="144"/>
      <c r="J507" s="144"/>
      <c r="K507" s="144"/>
      <c r="L507" s="144"/>
      <c r="M507" s="144"/>
    </row>
    <row r="508" spans="3:13">
      <c r="C508" s="144"/>
      <c r="D508" s="144"/>
      <c r="E508" s="144"/>
      <c r="F508" s="144"/>
      <c r="G508" s="144"/>
      <c r="H508" s="144"/>
      <c r="I508" s="144"/>
      <c r="J508" s="144"/>
      <c r="K508" s="144"/>
      <c r="L508" s="144"/>
      <c r="M508" s="144"/>
    </row>
    <row r="509" spans="3:13">
      <c r="C509" s="144"/>
      <c r="D509" s="144"/>
      <c r="E509" s="144"/>
      <c r="F509" s="144"/>
      <c r="G509" s="144"/>
      <c r="H509" s="144"/>
      <c r="I509" s="144"/>
      <c r="J509" s="144"/>
      <c r="K509" s="144"/>
      <c r="L509" s="144"/>
      <c r="M509" s="144"/>
    </row>
    <row r="510" spans="3:13">
      <c r="C510" s="144"/>
      <c r="D510" s="144"/>
      <c r="E510" s="144"/>
      <c r="F510" s="144"/>
      <c r="G510" s="144"/>
      <c r="H510" s="144"/>
      <c r="I510" s="144"/>
      <c r="J510" s="144"/>
      <c r="K510" s="144"/>
      <c r="L510" s="144"/>
      <c r="M510" s="144"/>
    </row>
    <row r="511" spans="3:13">
      <c r="C511" s="144"/>
      <c r="D511" s="144"/>
      <c r="E511" s="144"/>
      <c r="F511" s="144"/>
      <c r="G511" s="144"/>
      <c r="H511" s="144"/>
      <c r="I511" s="144"/>
      <c r="J511" s="144"/>
      <c r="K511" s="144"/>
      <c r="L511" s="144"/>
      <c r="M511" s="144"/>
    </row>
    <row r="512" spans="3:13">
      <c r="C512" s="144"/>
      <c r="D512" s="144"/>
      <c r="E512" s="144"/>
      <c r="F512" s="144"/>
      <c r="G512" s="144"/>
      <c r="H512" s="144"/>
      <c r="I512" s="144"/>
      <c r="J512" s="144"/>
      <c r="K512" s="144"/>
      <c r="L512" s="144"/>
      <c r="M512" s="144"/>
    </row>
    <row r="513" spans="3:13">
      <c r="C513" s="144"/>
      <c r="D513" s="144"/>
      <c r="E513" s="144"/>
      <c r="F513" s="144"/>
      <c r="G513" s="144"/>
      <c r="H513" s="144"/>
      <c r="I513" s="144"/>
      <c r="J513" s="144"/>
      <c r="K513" s="144"/>
      <c r="L513" s="144"/>
      <c r="M513" s="144"/>
    </row>
    <row r="514" spans="3:13">
      <c r="C514" s="144"/>
      <c r="D514" s="144"/>
      <c r="E514" s="144"/>
      <c r="F514" s="144"/>
      <c r="G514" s="144"/>
      <c r="H514" s="144"/>
      <c r="I514" s="144"/>
      <c r="J514" s="144"/>
      <c r="K514" s="144"/>
      <c r="L514" s="144"/>
      <c r="M514" s="144"/>
    </row>
    <row r="515" spans="3:13">
      <c r="C515" s="144"/>
      <c r="D515" s="144"/>
      <c r="E515" s="144"/>
      <c r="F515" s="144"/>
      <c r="G515" s="144"/>
      <c r="H515" s="144"/>
      <c r="I515" s="144"/>
      <c r="J515" s="144"/>
      <c r="K515" s="144"/>
      <c r="L515" s="144"/>
      <c r="M515" s="144"/>
    </row>
    <row r="516" spans="3:13">
      <c r="C516" s="144"/>
      <c r="D516" s="144"/>
      <c r="E516" s="144"/>
      <c r="F516" s="144"/>
      <c r="G516" s="144"/>
      <c r="H516" s="144"/>
      <c r="I516" s="144"/>
      <c r="J516" s="144"/>
      <c r="K516" s="144"/>
      <c r="L516" s="144"/>
      <c r="M516" s="144"/>
    </row>
    <row r="517" spans="3:13">
      <c r="C517" s="144"/>
      <c r="D517" s="144"/>
      <c r="E517" s="144"/>
      <c r="F517" s="144"/>
      <c r="G517" s="144"/>
      <c r="H517" s="144"/>
      <c r="I517" s="144"/>
      <c r="J517" s="144"/>
      <c r="K517" s="144"/>
      <c r="L517" s="144"/>
      <c r="M517" s="144"/>
    </row>
    <row r="518" spans="3:13">
      <c r="C518" s="144"/>
      <c r="D518" s="144"/>
      <c r="E518" s="144"/>
      <c r="F518" s="144"/>
      <c r="G518" s="144"/>
      <c r="H518" s="144"/>
      <c r="I518" s="144"/>
      <c r="J518" s="144"/>
      <c r="K518" s="144"/>
      <c r="L518" s="144"/>
      <c r="M518" s="144"/>
    </row>
    <row r="519" spans="3:13">
      <c r="C519" s="144"/>
      <c r="D519" s="144"/>
      <c r="E519" s="144"/>
      <c r="F519" s="144"/>
      <c r="G519" s="144"/>
      <c r="H519" s="144"/>
      <c r="I519" s="144"/>
      <c r="J519" s="144"/>
      <c r="K519" s="144"/>
      <c r="L519" s="144"/>
      <c r="M519" s="144"/>
    </row>
    <row r="520" spans="3:13">
      <c r="C520" s="144"/>
      <c r="D520" s="144"/>
      <c r="E520" s="144"/>
      <c r="F520" s="144"/>
      <c r="G520" s="144"/>
      <c r="H520" s="144"/>
      <c r="I520" s="144"/>
      <c r="J520" s="144"/>
      <c r="K520" s="144"/>
      <c r="L520" s="144"/>
      <c r="M520" s="144"/>
    </row>
    <row r="521" spans="3:13">
      <c r="C521" s="144"/>
      <c r="D521" s="144"/>
      <c r="E521" s="144"/>
      <c r="F521" s="144"/>
      <c r="G521" s="144"/>
      <c r="H521" s="144"/>
      <c r="I521" s="144"/>
      <c r="J521" s="144"/>
      <c r="K521" s="144"/>
      <c r="L521" s="144"/>
      <c r="M521" s="144"/>
    </row>
    <row r="522" spans="3:13">
      <c r="C522" s="144"/>
      <c r="D522" s="144"/>
      <c r="E522" s="144"/>
      <c r="F522" s="144"/>
      <c r="G522" s="144"/>
      <c r="H522" s="144"/>
      <c r="I522" s="144"/>
      <c r="J522" s="144"/>
      <c r="K522" s="144"/>
      <c r="L522" s="144"/>
      <c r="M522" s="144"/>
    </row>
    <row r="523" spans="3:13">
      <c r="C523" s="144"/>
      <c r="D523" s="144"/>
      <c r="E523" s="144"/>
      <c r="F523" s="144"/>
      <c r="G523" s="144"/>
      <c r="H523" s="144"/>
      <c r="I523" s="144"/>
      <c r="J523" s="144"/>
      <c r="K523" s="144"/>
      <c r="L523" s="144"/>
      <c r="M523" s="144"/>
    </row>
    <row r="524" spans="3:13">
      <c r="C524" s="144"/>
      <c r="D524" s="144"/>
      <c r="E524" s="144"/>
      <c r="F524" s="144"/>
      <c r="G524" s="144"/>
      <c r="H524" s="144"/>
      <c r="I524" s="144"/>
      <c r="J524" s="144"/>
      <c r="K524" s="144"/>
      <c r="L524" s="144"/>
      <c r="M524" s="144"/>
    </row>
    <row r="525" spans="3:13">
      <c r="C525" s="144"/>
      <c r="D525" s="144"/>
      <c r="E525" s="144"/>
      <c r="F525" s="144"/>
      <c r="G525" s="144"/>
      <c r="H525" s="144"/>
      <c r="I525" s="144"/>
      <c r="J525" s="144"/>
      <c r="K525" s="144"/>
      <c r="L525" s="144"/>
      <c r="M525" s="144"/>
    </row>
    <row r="526" spans="3:13">
      <c r="C526" s="144"/>
      <c r="D526" s="144"/>
      <c r="E526" s="144"/>
      <c r="F526" s="144"/>
      <c r="G526" s="144"/>
      <c r="H526" s="144"/>
      <c r="I526" s="144"/>
      <c r="J526" s="144"/>
      <c r="K526" s="144"/>
      <c r="L526" s="144"/>
      <c r="M526" s="144"/>
    </row>
    <row r="527" spans="3:13">
      <c r="C527" s="144"/>
      <c r="D527" s="144"/>
      <c r="E527" s="144"/>
      <c r="F527" s="144"/>
      <c r="G527" s="144"/>
      <c r="H527" s="144"/>
      <c r="I527" s="144"/>
      <c r="J527" s="144"/>
      <c r="K527" s="144"/>
      <c r="L527" s="144"/>
      <c r="M527" s="144"/>
    </row>
    <row r="528" spans="3:13">
      <c r="C528" s="144"/>
      <c r="D528" s="144"/>
      <c r="E528" s="144"/>
      <c r="F528" s="144"/>
      <c r="G528" s="144"/>
      <c r="H528" s="144"/>
      <c r="I528" s="144"/>
      <c r="J528" s="144"/>
      <c r="K528" s="144"/>
      <c r="L528" s="144"/>
      <c r="M528" s="144"/>
    </row>
    <row r="529" spans="3:13">
      <c r="C529" s="144"/>
      <c r="D529" s="144"/>
      <c r="E529" s="144"/>
      <c r="F529" s="144"/>
      <c r="G529" s="144"/>
      <c r="H529" s="144"/>
      <c r="I529" s="144"/>
      <c r="J529" s="144"/>
      <c r="K529" s="144"/>
      <c r="L529" s="144"/>
      <c r="M529" s="144"/>
    </row>
    <row r="530" spans="3:13">
      <c r="C530" s="144"/>
      <c r="D530" s="144"/>
      <c r="E530" s="144"/>
      <c r="F530" s="144"/>
      <c r="G530" s="144"/>
      <c r="H530" s="144"/>
      <c r="I530" s="144"/>
      <c r="J530" s="144"/>
      <c r="K530" s="144"/>
      <c r="L530" s="144"/>
      <c r="M530" s="144"/>
    </row>
    <row r="531" spans="3:13">
      <c r="C531" s="144"/>
      <c r="D531" s="144"/>
      <c r="E531" s="144"/>
      <c r="F531" s="144"/>
      <c r="G531" s="144"/>
      <c r="H531" s="144"/>
      <c r="I531" s="144"/>
      <c r="J531" s="144"/>
      <c r="K531" s="144"/>
      <c r="L531" s="144"/>
      <c r="M531" s="144"/>
    </row>
    <row r="532" spans="3:13">
      <c r="C532" s="144"/>
      <c r="D532" s="144"/>
      <c r="E532" s="144"/>
      <c r="F532" s="144"/>
      <c r="G532" s="144"/>
      <c r="H532" s="144"/>
      <c r="I532" s="144"/>
      <c r="J532" s="144"/>
      <c r="K532" s="144"/>
      <c r="L532" s="144"/>
      <c r="M532" s="144"/>
    </row>
    <row r="533" spans="3:13">
      <c r="C533" s="144"/>
      <c r="D533" s="144"/>
      <c r="E533" s="144"/>
      <c r="F533" s="144"/>
      <c r="G533" s="144"/>
      <c r="H533" s="144"/>
      <c r="I533" s="144"/>
      <c r="J533" s="144"/>
      <c r="K533" s="144"/>
      <c r="L533" s="144"/>
      <c r="M533" s="144"/>
    </row>
  </sheetData>
  <mergeCells count="6">
    <mergeCell ref="C304:L304"/>
    <mergeCell ref="L4:M4"/>
    <mergeCell ref="D83:D84"/>
    <mergeCell ref="D90:D91"/>
    <mergeCell ref="D97:D98"/>
    <mergeCell ref="C295:K297"/>
  </mergeCells>
  <pageMargins left="0.25" right="0.25" top="0.75" bottom="0.75" header="0.3" footer="0.3"/>
  <pageSetup scale="44" fitToHeight="5" orientation="landscape" r:id="rId1"/>
  <headerFooter alignWithMargins="0">
    <oddHeader xml:space="preserve">&amp;R&amp;"Times New Roman,Regular"
</oddHeader>
  </headerFooter>
  <rowBreaks count="4" manualBreakCount="4">
    <brk id="62" max="16383" man="1"/>
    <brk id="127" max="16383" man="1"/>
    <brk id="197" max="12" man="1"/>
    <brk id="24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6E39-34B6-4879-9BD8-A3F217C1B3EE}">
  <sheetPr>
    <tabColor rgb="FF00B050"/>
    <pageSetUpPr fitToPage="1"/>
  </sheetPr>
  <dimension ref="A1:H265"/>
  <sheetViews>
    <sheetView view="pageBreakPreview" zoomScale="75" zoomScaleNormal="100" zoomScaleSheetLayoutView="75" workbookViewId="0">
      <selection activeCell="K55" activeCellId="1" sqref="Q46 K55"/>
    </sheetView>
  </sheetViews>
  <sheetFormatPr defaultColWidth="8.81640625" defaultRowHeight="15.6"/>
  <cols>
    <col min="1" max="1" width="7.1796875" style="218" customWidth="1"/>
    <col min="2" max="2" width="57.81640625" style="218" customWidth="1"/>
    <col min="3" max="3" width="28.1796875" style="218" customWidth="1"/>
    <col min="4" max="4" width="10.81640625" style="222" bestFit="1" customWidth="1"/>
    <col min="5" max="5" width="9.1796875" style="218" bestFit="1" customWidth="1"/>
    <col min="6" max="6" width="8.81640625" style="218"/>
    <col min="7" max="16384" width="8.81640625" style="220"/>
  </cols>
  <sheetData>
    <row r="1" spans="1:7">
      <c r="A1" s="218" t="s">
        <v>257</v>
      </c>
      <c r="B1" s="219"/>
      <c r="C1" s="219"/>
      <c r="D1" s="219"/>
    </row>
    <row r="2" spans="1:7">
      <c r="A2" s="1094" t="str">
        <f>'Appendix A'!$E$9</f>
        <v>NextEra Energy Transmission New York, Inc.</v>
      </c>
      <c r="B2" s="1094"/>
      <c r="C2" s="1094"/>
      <c r="D2" s="1094"/>
    </row>
    <row r="5" spans="1:7">
      <c r="B5" s="221" t="s">
        <v>258</v>
      </c>
      <c r="C5" s="218" t="s">
        <v>259</v>
      </c>
    </row>
    <row r="6" spans="1:7">
      <c r="A6" s="218">
        <v>1</v>
      </c>
      <c r="B6" s="218" t="s">
        <v>260</v>
      </c>
      <c r="D6" s="223">
        <v>0</v>
      </c>
    </row>
    <row r="7" spans="1:7">
      <c r="D7" s="224"/>
    </row>
    <row r="8" spans="1:7">
      <c r="B8" s="221" t="s">
        <v>261</v>
      </c>
      <c r="C8" s="218" t="s">
        <v>259</v>
      </c>
      <c r="G8" s="225"/>
    </row>
    <row r="9" spans="1:7">
      <c r="A9" s="226">
        <f>+A6+1</f>
        <v>2</v>
      </c>
      <c r="B9" s="218" t="s">
        <v>262</v>
      </c>
      <c r="D9" s="223">
        <v>0</v>
      </c>
      <c r="G9" s="225"/>
    </row>
    <row r="10" spans="1:7">
      <c r="A10" s="226">
        <f>+A9+1</f>
        <v>3</v>
      </c>
      <c r="B10" s="218" t="s">
        <v>263</v>
      </c>
      <c r="D10" s="223">
        <v>0</v>
      </c>
      <c r="G10" s="227"/>
    </row>
    <row r="11" spans="1:7">
      <c r="A11" s="226">
        <f>+A10+1</f>
        <v>4</v>
      </c>
      <c r="B11" s="218" t="s">
        <v>264</v>
      </c>
      <c r="D11" s="223">
        <v>0</v>
      </c>
    </row>
    <row r="12" spans="1:7">
      <c r="A12" s="226">
        <f>+A11+1</f>
        <v>5</v>
      </c>
      <c r="B12" s="218" t="s">
        <v>265</v>
      </c>
      <c r="D12" s="223">
        <v>0</v>
      </c>
    </row>
    <row r="13" spans="1:7">
      <c r="D13" s="228"/>
    </row>
    <row r="14" spans="1:7">
      <c r="A14" s="218">
        <f>+A12+1</f>
        <v>6</v>
      </c>
      <c r="B14" s="218" t="s">
        <v>266</v>
      </c>
      <c r="C14" s="218" t="str">
        <f>"Sum lines "&amp;A9&amp;"-"&amp;A12&amp;" + line "&amp;A6&amp;""</f>
        <v>Sum lines 2-5 + line 1</v>
      </c>
      <c r="D14" s="229">
        <f>SUM(D9:D13)+D6</f>
        <v>0</v>
      </c>
    </row>
    <row r="15" spans="1:7">
      <c r="D15" s="229"/>
    </row>
    <row r="16" spans="1:7">
      <c r="D16" s="230"/>
      <c r="E16" s="231"/>
    </row>
    <row r="17" spans="1:8" s="234" customFormat="1">
      <c r="A17" s="218"/>
      <c r="B17" s="218"/>
      <c r="C17" s="218"/>
      <c r="D17" s="232"/>
      <c r="E17" s="228"/>
      <c r="F17" s="233"/>
    </row>
    <row r="18" spans="1:8" ht="82.5" customHeight="1">
      <c r="A18" s="226" t="s">
        <v>267</v>
      </c>
      <c r="B18" s="1095" t="s">
        <v>268</v>
      </c>
      <c r="C18" s="1095"/>
      <c r="D18" s="1095"/>
      <c r="E18" s="1095"/>
      <c r="F18" s="1095"/>
    </row>
    <row r="19" spans="1:8" ht="38.25" customHeight="1">
      <c r="A19" s="226" t="s">
        <v>269</v>
      </c>
      <c r="B19" s="1095" t="s">
        <v>270</v>
      </c>
      <c r="C19" s="1095"/>
      <c r="D19" s="1095"/>
      <c r="E19" s="1095"/>
      <c r="F19" s="1095"/>
    </row>
    <row r="21" spans="1:8">
      <c r="A21" s="226" t="s">
        <v>271</v>
      </c>
      <c r="B21" s="218" t="s">
        <v>272</v>
      </c>
      <c r="D21" s="229"/>
    </row>
    <row r="22" spans="1:8">
      <c r="A22" s="235"/>
      <c r="B22" s="235"/>
      <c r="C22" s="235"/>
      <c r="D22" s="235"/>
      <c r="E22" s="235"/>
      <c r="F22" s="235"/>
      <c r="G22" s="236"/>
      <c r="H22" s="236"/>
    </row>
    <row r="23" spans="1:8">
      <c r="A23" s="237" t="s">
        <v>273</v>
      </c>
      <c r="B23" s="235"/>
      <c r="C23" s="235"/>
      <c r="D23" s="235"/>
      <c r="E23" s="235"/>
      <c r="F23" s="238"/>
      <c r="G23" s="239"/>
      <c r="H23" s="239"/>
    </row>
    <row r="24" spans="1:8">
      <c r="A24" s="240">
        <v>1</v>
      </c>
      <c r="B24" s="218" t="s">
        <v>274</v>
      </c>
      <c r="C24" s="241" t="s">
        <v>275</v>
      </c>
      <c r="D24" s="241" t="s">
        <v>276</v>
      </c>
      <c r="E24" s="241" t="s">
        <v>277</v>
      </c>
      <c r="F24" s="241" t="s">
        <v>278</v>
      </c>
    </row>
    <row r="25" spans="1:8">
      <c r="A25" s="242" t="s">
        <v>279</v>
      </c>
      <c r="B25" s="243"/>
      <c r="C25" s="244">
        <f>SUM(D25:F25)</f>
        <v>0</v>
      </c>
      <c r="D25" s="245">
        <v>0</v>
      </c>
      <c r="E25" s="245">
        <v>0</v>
      </c>
      <c r="F25" s="245">
        <v>0</v>
      </c>
    </row>
    <row r="26" spans="1:8">
      <c r="A26" s="242" t="s">
        <v>280</v>
      </c>
      <c r="B26" s="243"/>
      <c r="C26" s="244">
        <f>SUM(D26:F26)</f>
        <v>0</v>
      </c>
      <c r="D26" s="245">
        <v>0</v>
      </c>
      <c r="E26" s="245">
        <v>0</v>
      </c>
      <c r="F26" s="245">
        <v>0</v>
      </c>
    </row>
    <row r="27" spans="1:8">
      <c r="A27" s="242" t="s">
        <v>281</v>
      </c>
      <c r="B27" s="243"/>
      <c r="C27" s="244">
        <f>SUM(D27:F27)</f>
        <v>0</v>
      </c>
      <c r="D27" s="245">
        <v>0</v>
      </c>
      <c r="E27" s="245">
        <v>0</v>
      </c>
      <c r="F27" s="245">
        <v>0</v>
      </c>
    </row>
    <row r="28" spans="1:8">
      <c r="A28" s="242">
        <v>2</v>
      </c>
      <c r="B28" s="243"/>
      <c r="C28" s="244">
        <f>SUM(D28:F28)</f>
        <v>0</v>
      </c>
      <c r="D28" s="245">
        <v>0</v>
      </c>
      <c r="E28" s="245">
        <v>0</v>
      </c>
      <c r="F28" s="245">
        <v>0</v>
      </c>
    </row>
    <row r="29" spans="1:8">
      <c r="A29" s="240">
        <v>3</v>
      </c>
      <c r="B29" s="246" t="s">
        <v>38</v>
      </c>
      <c r="C29" s="247">
        <f>SUM(C25:C28)</f>
        <v>0</v>
      </c>
      <c r="D29" s="247">
        <f t="shared" ref="D29:F29" si="0">SUM(D25:D28)</f>
        <v>0</v>
      </c>
      <c r="E29" s="247">
        <f t="shared" si="0"/>
        <v>0</v>
      </c>
      <c r="F29" s="247">
        <f t="shared" si="0"/>
        <v>0</v>
      </c>
    </row>
    <row r="30" spans="1:8">
      <c r="A30" s="240">
        <v>4</v>
      </c>
      <c r="B30" s="246" t="s">
        <v>282</v>
      </c>
      <c r="C30" s="244"/>
      <c r="D30" s="244"/>
      <c r="E30" s="244"/>
      <c r="F30" s="244"/>
    </row>
    <row r="31" spans="1:8">
      <c r="A31" s="240">
        <v>5</v>
      </c>
      <c r="B31" s="246" t="s">
        <v>283</v>
      </c>
      <c r="C31" s="244">
        <f>SUM(D31:F31)</f>
        <v>0</v>
      </c>
      <c r="D31" s="245">
        <v>0</v>
      </c>
      <c r="E31" s="245">
        <v>0</v>
      </c>
      <c r="F31" s="245">
        <v>0</v>
      </c>
    </row>
    <row r="32" spans="1:8">
      <c r="A32" s="240">
        <v>6</v>
      </c>
      <c r="B32" s="248" t="s">
        <v>284</v>
      </c>
      <c r="C32" s="247">
        <f>+C29-C31</f>
        <v>0</v>
      </c>
      <c r="D32" s="247">
        <f>+D29-D31</f>
        <v>0</v>
      </c>
      <c r="E32" s="247">
        <f>+E29-E31</f>
        <v>0</v>
      </c>
      <c r="F32" s="247">
        <f>+F29-F31</f>
        <v>0</v>
      </c>
    </row>
    <row r="33" spans="1:6">
      <c r="A33" s="240">
        <v>7</v>
      </c>
      <c r="B33" s="246" t="s">
        <v>285</v>
      </c>
      <c r="C33" s="245">
        <v>0</v>
      </c>
      <c r="D33" s="245">
        <v>0</v>
      </c>
      <c r="E33" s="245">
        <v>0</v>
      </c>
      <c r="F33" s="245">
        <v>0</v>
      </c>
    </row>
    <row r="34" spans="1:6">
      <c r="A34" s="231">
        <v>8</v>
      </c>
      <c r="B34" s="218" t="s">
        <v>286</v>
      </c>
      <c r="C34" s="232">
        <f>+C32+C33</f>
        <v>0</v>
      </c>
      <c r="D34" s="232">
        <f>+D32+D33</f>
        <v>0</v>
      </c>
      <c r="E34" s="232">
        <f>+E32+E33</f>
        <v>0</v>
      </c>
      <c r="F34" s="232">
        <f>+F32+F33</f>
        <v>0</v>
      </c>
    </row>
    <row r="35" spans="1:6">
      <c r="A35" s="231"/>
    </row>
    <row r="36" spans="1:6">
      <c r="A36" s="231">
        <v>9</v>
      </c>
      <c r="B36" s="218" t="s">
        <v>287</v>
      </c>
      <c r="C36" s="249" t="s">
        <v>154</v>
      </c>
      <c r="D36" s="218"/>
    </row>
    <row r="37" spans="1:6">
      <c r="A37" s="231" t="s">
        <v>288</v>
      </c>
      <c r="B37" s="250"/>
      <c r="C37" s="223">
        <v>0</v>
      </c>
      <c r="D37" s="218"/>
    </row>
    <row r="38" spans="1:6">
      <c r="A38" s="231" t="s">
        <v>289</v>
      </c>
      <c r="B38" s="250"/>
      <c r="C38" s="223">
        <v>0</v>
      </c>
      <c r="D38" s="218"/>
    </row>
    <row r="39" spans="1:6">
      <c r="A39" s="231" t="s">
        <v>290</v>
      </c>
      <c r="B39" s="250"/>
      <c r="C39" s="223">
        <v>0</v>
      </c>
      <c r="D39" s="218"/>
    </row>
    <row r="40" spans="1:6">
      <c r="A40" s="231" t="s">
        <v>291</v>
      </c>
      <c r="B40" s="250"/>
      <c r="C40" s="223">
        <v>0</v>
      </c>
      <c r="D40" s="218"/>
    </row>
    <row r="41" spans="1:6">
      <c r="A41" s="231" t="s">
        <v>292</v>
      </c>
      <c r="B41" s="250"/>
      <c r="C41" s="223">
        <v>0</v>
      </c>
      <c r="D41" s="218"/>
    </row>
    <row r="42" spans="1:6">
      <c r="A42" s="231" t="s">
        <v>293</v>
      </c>
      <c r="B42" s="250"/>
      <c r="C42" s="223">
        <v>0</v>
      </c>
      <c r="D42" s="218"/>
    </row>
    <row r="43" spans="1:6">
      <c r="A43" s="231" t="s">
        <v>294</v>
      </c>
      <c r="B43" s="250"/>
      <c r="C43" s="223">
        <v>0</v>
      </c>
      <c r="D43" s="218"/>
    </row>
    <row r="44" spans="1:6">
      <c r="A44" s="231" t="s">
        <v>280</v>
      </c>
      <c r="B44" s="250"/>
      <c r="C44" s="223"/>
      <c r="D44" s="218"/>
    </row>
    <row r="45" spans="1:6">
      <c r="A45" s="231" t="s">
        <v>295</v>
      </c>
      <c r="B45" s="250"/>
      <c r="C45" s="223">
        <v>0</v>
      </c>
      <c r="D45" s="218"/>
    </row>
    <row r="46" spans="1:6">
      <c r="A46" s="231">
        <v>10</v>
      </c>
      <c r="B46" s="218" t="s">
        <v>296</v>
      </c>
      <c r="C46" s="251">
        <f>SUM(C37:C45)</f>
        <v>0</v>
      </c>
      <c r="D46" s="218"/>
    </row>
    <row r="48" spans="1:6" ht="99" customHeight="1">
      <c r="A48" s="226"/>
      <c r="B48" s="1096"/>
      <c r="C48" s="1096"/>
      <c r="D48" s="1096"/>
      <c r="E48" s="1096"/>
      <c r="F48" s="1096"/>
    </row>
    <row r="123" spans="4:4">
      <c r="D123" s="252"/>
    </row>
    <row r="242" spans="7:7">
      <c r="G242" s="218"/>
    </row>
    <row r="243" spans="7:7" ht="99.75" customHeight="1">
      <c r="G243" s="218"/>
    </row>
    <row r="244" spans="7:7">
      <c r="G244" s="218"/>
    </row>
    <row r="245" spans="7:7">
      <c r="G245" s="218"/>
    </row>
    <row r="246" spans="7:7">
      <c r="G246" s="218"/>
    </row>
    <row r="247" spans="7:7">
      <c r="G247" s="218"/>
    </row>
    <row r="248" spans="7:7">
      <c r="G248" s="218"/>
    </row>
    <row r="249" spans="7:7">
      <c r="G249" s="218"/>
    </row>
    <row r="250" spans="7:7">
      <c r="G250" s="218"/>
    </row>
    <row r="251" spans="7:7">
      <c r="G251" s="218"/>
    </row>
    <row r="252" spans="7:7">
      <c r="G252" s="218"/>
    </row>
    <row r="253" spans="7:7">
      <c r="G253" s="218"/>
    </row>
    <row r="254" spans="7:7">
      <c r="G254" s="218"/>
    </row>
    <row r="255" spans="7:7">
      <c r="G255" s="218"/>
    </row>
    <row r="256" spans="7:7">
      <c r="G256" s="218"/>
    </row>
    <row r="257" spans="7:7">
      <c r="G257" s="218"/>
    </row>
    <row r="258" spans="7:7">
      <c r="G258" s="218"/>
    </row>
    <row r="259" spans="7:7">
      <c r="G259" s="218"/>
    </row>
    <row r="260" spans="7:7">
      <c r="G260" s="218"/>
    </row>
    <row r="261" spans="7:7">
      <c r="G261" s="218"/>
    </row>
    <row r="262" spans="7:7">
      <c r="G262" s="218"/>
    </row>
    <row r="263" spans="7:7">
      <c r="G263" s="218"/>
    </row>
    <row r="264" spans="7:7" ht="40.5" customHeight="1">
      <c r="G264" s="218"/>
    </row>
    <row r="265" spans="7:7">
      <c r="G265" s="218"/>
    </row>
  </sheetData>
  <mergeCells count="4">
    <mergeCell ref="A2:D2"/>
    <mergeCell ref="B18:F18"/>
    <mergeCell ref="B19:F19"/>
    <mergeCell ref="B48:F48"/>
  </mergeCells>
  <pageMargins left="0.75" right="0.75" top="1.28" bottom="1" header="0.5" footer="0.5"/>
  <pageSetup scale="61" orientation="portrait" r:id="rId1"/>
  <headerFooter alignWithMargins="0"/>
  <rowBreaks count="1" manualBreakCount="1">
    <brk id="65" max="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07B4C-2222-43A3-BF99-9D14A5069304}">
  <sheetPr>
    <tabColor rgb="FF00B050"/>
  </sheetPr>
  <dimension ref="A1:M196"/>
  <sheetViews>
    <sheetView view="pageBreakPreview" zoomScale="85" zoomScaleNormal="100" zoomScaleSheetLayoutView="85" workbookViewId="0">
      <selection activeCell="K55" activeCellId="1" sqref="Q46 K55"/>
    </sheetView>
  </sheetViews>
  <sheetFormatPr defaultColWidth="8.81640625" defaultRowHeight="15.6"/>
  <cols>
    <col min="1" max="1" width="5" style="231" customWidth="1"/>
    <col min="2" max="2" width="3.1796875" style="218" customWidth="1"/>
    <col min="3" max="3" width="48.1796875" style="218" customWidth="1"/>
    <col min="4" max="4" width="21" style="218" customWidth="1"/>
    <col min="5" max="5" width="13.81640625" style="256" customWidth="1"/>
    <col min="6" max="6" width="18.08984375" style="218" customWidth="1"/>
    <col min="7" max="7" width="15.1796875" style="220" customWidth="1"/>
    <col min="8" max="8" width="11.81640625" style="257" customWidth="1"/>
    <col min="9" max="9" width="13" style="220" customWidth="1"/>
    <col min="10" max="10" width="10.81640625" style="220" customWidth="1"/>
    <col min="11" max="11" width="9" style="220" customWidth="1"/>
    <col min="12" max="13" width="7.54296875" style="220" customWidth="1"/>
    <col min="14" max="16384" width="8.81640625" style="220"/>
  </cols>
  <sheetData>
    <row r="1" spans="1:13" ht="22.5" customHeight="1">
      <c r="A1" s="218" t="s">
        <v>297</v>
      </c>
      <c r="B1" s="219"/>
      <c r="C1" s="219"/>
      <c r="D1" s="219"/>
      <c r="E1" s="219"/>
      <c r="F1" s="219"/>
      <c r="G1" s="253"/>
      <c r="H1" s="254"/>
      <c r="I1" s="253"/>
      <c r="J1" s="253"/>
      <c r="K1" s="253"/>
      <c r="L1" s="253"/>
      <c r="M1" s="253"/>
    </row>
    <row r="2" spans="1:13" ht="17.399999999999999">
      <c r="A2" s="1094" t="str">
        <f>'Appendix A'!$E$9</f>
        <v>NextEra Energy Transmission New York, Inc.</v>
      </c>
      <c r="B2" s="1094"/>
      <c r="C2" s="1094"/>
      <c r="D2" s="1094"/>
      <c r="E2" s="1094"/>
      <c r="F2" s="1094"/>
      <c r="G2" s="253"/>
      <c r="H2" s="254"/>
      <c r="I2" s="253"/>
      <c r="J2" s="253"/>
      <c r="K2" s="253"/>
      <c r="L2" s="253"/>
      <c r="M2" s="253"/>
    </row>
    <row r="4" spans="1:13" ht="16.2" thickBot="1">
      <c r="A4" s="255" t="s">
        <v>298</v>
      </c>
    </row>
    <row r="5" spans="1:13">
      <c r="A5" s="1097"/>
      <c r="B5" s="1098"/>
      <c r="C5" s="1098"/>
      <c r="D5" s="1098"/>
      <c r="E5" s="1098"/>
      <c r="F5" s="1099"/>
      <c r="G5" s="258"/>
      <c r="H5" s="259"/>
      <c r="I5" s="258"/>
      <c r="J5" s="1100"/>
      <c r="K5" s="1101"/>
      <c r="L5" s="1101"/>
      <c r="M5" s="1101"/>
    </row>
    <row r="6" spans="1:13">
      <c r="A6" s="261">
        <v>1</v>
      </c>
      <c r="C6" s="262" t="s">
        <v>299</v>
      </c>
      <c r="D6" s="218" t="s">
        <v>300</v>
      </c>
      <c r="E6" s="263" t="s">
        <v>301</v>
      </c>
      <c r="F6" s="264" t="s">
        <v>302</v>
      </c>
      <c r="G6" s="265"/>
      <c r="J6" s="260"/>
      <c r="K6" s="260"/>
      <c r="L6" s="260"/>
      <c r="M6" s="260"/>
    </row>
    <row r="7" spans="1:13">
      <c r="A7" s="261">
        <f t="shared" ref="A7:A20" si="0">+A6+1</f>
        <v>2</v>
      </c>
      <c r="C7" s="218" t="s">
        <v>303</v>
      </c>
      <c r="D7" s="266" t="s">
        <v>304</v>
      </c>
      <c r="E7" s="267">
        <f>RIGHT('Appendix A'!M8,4)-1</f>
        <v>2023</v>
      </c>
      <c r="F7" s="268">
        <v>214584644.61271873</v>
      </c>
      <c r="G7" s="269"/>
      <c r="H7" s="270"/>
      <c r="I7" s="271"/>
      <c r="J7" s="260"/>
      <c r="K7" s="260"/>
      <c r="L7" s="260"/>
      <c r="M7" s="260"/>
    </row>
    <row r="8" spans="1:13">
      <c r="A8" s="261">
        <f t="shared" si="0"/>
        <v>3</v>
      </c>
      <c r="C8" s="272" t="s">
        <v>305</v>
      </c>
      <c r="D8" s="218" t="s">
        <v>306</v>
      </c>
      <c r="E8" s="267">
        <f>+E7+1</f>
        <v>2024</v>
      </c>
      <c r="F8" s="268">
        <v>214584644.61271873</v>
      </c>
      <c r="G8" s="273"/>
      <c r="J8" s="260"/>
      <c r="K8" s="260"/>
      <c r="L8" s="260"/>
      <c r="M8" s="260"/>
    </row>
    <row r="9" spans="1:13">
      <c r="A9" s="261">
        <f t="shared" si="0"/>
        <v>4</v>
      </c>
      <c r="B9" s="231"/>
      <c r="C9" s="272" t="s">
        <v>307</v>
      </c>
      <c r="D9" s="218" t="s">
        <v>306</v>
      </c>
      <c r="E9" s="267">
        <f>+$E$8</f>
        <v>2024</v>
      </c>
      <c r="F9" s="268">
        <v>214584644.61271873</v>
      </c>
      <c r="G9" s="269"/>
      <c r="H9" s="270"/>
      <c r="I9" s="274"/>
      <c r="J9" s="260"/>
      <c r="K9" s="260"/>
      <c r="L9" s="260"/>
      <c r="M9" s="260"/>
    </row>
    <row r="10" spans="1:13">
      <c r="A10" s="261">
        <f t="shared" si="0"/>
        <v>5</v>
      </c>
      <c r="B10" s="231"/>
      <c r="C10" s="272" t="s">
        <v>308</v>
      </c>
      <c r="D10" s="218" t="s">
        <v>306</v>
      </c>
      <c r="E10" s="267">
        <f t="shared" ref="E10:E19" si="1">+$E$8</f>
        <v>2024</v>
      </c>
      <c r="F10" s="268">
        <v>214584644.61271873</v>
      </c>
      <c r="G10" s="269"/>
      <c r="H10" s="270"/>
      <c r="I10" s="274"/>
      <c r="J10" s="260"/>
      <c r="K10" s="260"/>
      <c r="L10" s="260"/>
      <c r="M10" s="260"/>
    </row>
    <row r="11" spans="1:13">
      <c r="A11" s="261">
        <f t="shared" si="0"/>
        <v>6</v>
      </c>
      <c r="C11" s="272" t="s">
        <v>309</v>
      </c>
      <c r="D11" s="218" t="s">
        <v>306</v>
      </c>
      <c r="E11" s="267">
        <f t="shared" si="1"/>
        <v>2024</v>
      </c>
      <c r="F11" s="268">
        <v>214584644.61271873</v>
      </c>
      <c r="G11" s="269"/>
      <c r="H11" s="270"/>
      <c r="I11" s="274"/>
      <c r="J11" s="260"/>
      <c r="K11" s="260"/>
      <c r="L11" s="260"/>
      <c r="M11" s="260"/>
    </row>
    <row r="12" spans="1:13">
      <c r="A12" s="261">
        <f t="shared" si="0"/>
        <v>7</v>
      </c>
      <c r="C12" s="272" t="s">
        <v>310</v>
      </c>
      <c r="D12" s="218" t="s">
        <v>306</v>
      </c>
      <c r="E12" s="267">
        <f t="shared" si="1"/>
        <v>2024</v>
      </c>
      <c r="F12" s="268">
        <v>214584644.61271873</v>
      </c>
    </row>
    <row r="13" spans="1:13">
      <c r="A13" s="261">
        <f t="shared" si="0"/>
        <v>8</v>
      </c>
      <c r="C13" s="272" t="s">
        <v>311</v>
      </c>
      <c r="D13" s="218" t="s">
        <v>306</v>
      </c>
      <c r="E13" s="267">
        <f t="shared" si="1"/>
        <v>2024</v>
      </c>
      <c r="F13" s="268">
        <v>214584644.61271873</v>
      </c>
      <c r="G13" s="269"/>
      <c r="H13" s="270"/>
      <c r="I13" s="271"/>
      <c r="J13" s="260"/>
      <c r="K13" s="260"/>
      <c r="L13" s="260"/>
      <c r="M13" s="260"/>
    </row>
    <row r="14" spans="1:13">
      <c r="A14" s="261">
        <f t="shared" si="0"/>
        <v>9</v>
      </c>
      <c r="C14" s="272" t="s">
        <v>312</v>
      </c>
      <c r="D14" s="218" t="s">
        <v>306</v>
      </c>
      <c r="E14" s="267">
        <f t="shared" si="1"/>
        <v>2024</v>
      </c>
      <c r="F14" s="268">
        <v>214584644.61271873</v>
      </c>
      <c r="G14" s="273"/>
      <c r="J14" s="260"/>
      <c r="K14" s="260"/>
      <c r="L14" s="260"/>
      <c r="M14" s="260"/>
    </row>
    <row r="15" spans="1:13">
      <c r="A15" s="261">
        <f t="shared" si="0"/>
        <v>10</v>
      </c>
      <c r="B15" s="231"/>
      <c r="C15" s="272" t="s">
        <v>313</v>
      </c>
      <c r="D15" s="218" t="s">
        <v>306</v>
      </c>
      <c r="E15" s="267">
        <f t="shared" si="1"/>
        <v>2024</v>
      </c>
      <c r="F15" s="268">
        <v>214584644.61271873</v>
      </c>
      <c r="G15" s="269"/>
      <c r="H15" s="270"/>
      <c r="I15" s="274"/>
      <c r="J15" s="260"/>
      <c r="K15" s="260"/>
      <c r="L15" s="260"/>
      <c r="M15" s="260"/>
    </row>
    <row r="16" spans="1:13">
      <c r="A16" s="261">
        <f t="shared" si="0"/>
        <v>11</v>
      </c>
      <c r="B16" s="231"/>
      <c r="C16" s="272" t="s">
        <v>314</v>
      </c>
      <c r="D16" s="218" t="s">
        <v>306</v>
      </c>
      <c r="E16" s="267">
        <f t="shared" si="1"/>
        <v>2024</v>
      </c>
      <c r="F16" s="268">
        <v>214584644.61271873</v>
      </c>
      <c r="G16" s="269"/>
      <c r="H16" s="270"/>
      <c r="I16" s="274"/>
      <c r="J16" s="260"/>
      <c r="K16" s="260"/>
      <c r="L16" s="260"/>
      <c r="M16" s="260"/>
    </row>
    <row r="17" spans="1:13">
      <c r="A17" s="261">
        <f t="shared" si="0"/>
        <v>12</v>
      </c>
      <c r="C17" s="272" t="s">
        <v>315</v>
      </c>
      <c r="D17" s="218" t="s">
        <v>306</v>
      </c>
      <c r="E17" s="267">
        <f t="shared" si="1"/>
        <v>2024</v>
      </c>
      <c r="F17" s="268">
        <v>214584644.61271873</v>
      </c>
      <c r="G17" s="269"/>
      <c r="H17" s="270"/>
      <c r="I17" s="274"/>
      <c r="J17" s="260"/>
      <c r="K17" s="260"/>
      <c r="L17" s="260"/>
      <c r="M17" s="260"/>
    </row>
    <row r="18" spans="1:13">
      <c r="A18" s="261">
        <f t="shared" si="0"/>
        <v>13</v>
      </c>
      <c r="C18" s="272" t="s">
        <v>316</v>
      </c>
      <c r="D18" s="218" t="s">
        <v>306</v>
      </c>
      <c r="E18" s="267">
        <f t="shared" si="1"/>
        <v>2024</v>
      </c>
      <c r="F18" s="268">
        <v>214584644.61271873</v>
      </c>
      <c r="G18" s="269"/>
      <c r="H18" s="270"/>
      <c r="I18" s="274"/>
      <c r="J18" s="260"/>
      <c r="K18" s="260"/>
      <c r="L18" s="260"/>
      <c r="M18" s="260"/>
    </row>
    <row r="19" spans="1:13">
      <c r="A19" s="261">
        <f t="shared" si="0"/>
        <v>14</v>
      </c>
      <c r="C19" s="275" t="s">
        <v>303</v>
      </c>
      <c r="D19" s="276" t="s">
        <v>317</v>
      </c>
      <c r="E19" s="277">
        <f t="shared" si="1"/>
        <v>2024</v>
      </c>
      <c r="F19" s="278">
        <v>214584644.61271873</v>
      </c>
      <c r="G19" s="279"/>
      <c r="H19" s="270"/>
    </row>
    <row r="20" spans="1:13">
      <c r="A20" s="261">
        <f t="shared" si="0"/>
        <v>15</v>
      </c>
      <c r="C20" s="280" t="s">
        <v>318</v>
      </c>
      <c r="D20" s="218" t="str">
        <f>"(sum lines "&amp;A7&amp;"-"&amp;A19&amp;") /13"</f>
        <v>(sum lines 2-14) /13</v>
      </c>
      <c r="E20" s="281"/>
      <c r="F20" s="282">
        <f>SUM(F7:F19)/13</f>
        <v>214584644.61271873</v>
      </c>
      <c r="G20" s="283"/>
      <c r="J20" s="260"/>
      <c r="K20" s="260"/>
      <c r="L20" s="260"/>
      <c r="M20" s="260"/>
    </row>
    <row r="21" spans="1:13">
      <c r="A21" s="261"/>
      <c r="B21" s="231"/>
      <c r="C21" s="272"/>
      <c r="E21" s="281"/>
      <c r="F21" s="284"/>
      <c r="G21" s="269"/>
      <c r="H21" s="270"/>
      <c r="I21" s="274"/>
      <c r="J21" s="260"/>
      <c r="K21" s="260"/>
      <c r="L21" s="260"/>
      <c r="M21" s="260"/>
    </row>
    <row r="22" spans="1:13">
      <c r="A22" s="261">
        <f>+A20+1</f>
        <v>16</v>
      </c>
      <c r="C22" s="262" t="s">
        <v>319</v>
      </c>
      <c r="D22" s="218" t="s">
        <v>300</v>
      </c>
      <c r="E22" s="263"/>
      <c r="F22" s="285"/>
      <c r="J22" s="260"/>
      <c r="K22" s="260"/>
      <c r="L22" s="260"/>
      <c r="M22" s="260"/>
    </row>
    <row r="23" spans="1:13">
      <c r="A23" s="261">
        <f t="shared" ref="A23:A36" si="2">+A22+1</f>
        <v>17</v>
      </c>
      <c r="C23" s="218" t="s">
        <v>303</v>
      </c>
      <c r="D23" s="266" t="s">
        <v>320</v>
      </c>
      <c r="E23" s="267">
        <f>+$E$7</f>
        <v>2023</v>
      </c>
      <c r="F23" s="268">
        <v>0</v>
      </c>
      <c r="G23" s="269"/>
      <c r="H23" s="270"/>
      <c r="I23" s="271"/>
      <c r="J23" s="260"/>
      <c r="K23" s="260"/>
      <c r="L23" s="260"/>
      <c r="M23" s="260"/>
    </row>
    <row r="24" spans="1:13">
      <c r="A24" s="261">
        <f t="shared" si="2"/>
        <v>18</v>
      </c>
      <c r="C24" s="272" t="s">
        <v>305</v>
      </c>
      <c r="D24" s="218" t="s">
        <v>306</v>
      </c>
      <c r="E24" s="267">
        <f>+$E$8</f>
        <v>2024</v>
      </c>
      <c r="F24" s="268">
        <v>0</v>
      </c>
      <c r="G24" s="273"/>
      <c r="J24" s="260"/>
      <c r="K24" s="260"/>
      <c r="L24" s="260"/>
      <c r="M24" s="260"/>
    </row>
    <row r="25" spans="1:13">
      <c r="A25" s="261">
        <f t="shared" si="2"/>
        <v>19</v>
      </c>
      <c r="B25" s="231"/>
      <c r="C25" s="272" t="s">
        <v>307</v>
      </c>
      <c r="D25" s="218" t="s">
        <v>306</v>
      </c>
      <c r="E25" s="267">
        <f t="shared" ref="E25:E35" si="3">+$E$8</f>
        <v>2024</v>
      </c>
      <c r="F25" s="268">
        <v>0</v>
      </c>
      <c r="G25" s="269"/>
      <c r="H25" s="270"/>
      <c r="I25" s="274"/>
      <c r="J25" s="260"/>
      <c r="K25" s="260"/>
      <c r="L25" s="260"/>
      <c r="M25" s="260"/>
    </row>
    <row r="26" spans="1:13">
      <c r="A26" s="261">
        <f t="shared" si="2"/>
        <v>20</v>
      </c>
      <c r="B26" s="231"/>
      <c r="C26" s="272" t="s">
        <v>308</v>
      </c>
      <c r="D26" s="218" t="s">
        <v>306</v>
      </c>
      <c r="E26" s="267">
        <f t="shared" si="3"/>
        <v>2024</v>
      </c>
      <c r="F26" s="268">
        <v>0</v>
      </c>
      <c r="G26" s="269"/>
      <c r="H26" s="270"/>
      <c r="I26" s="274"/>
      <c r="J26" s="260"/>
      <c r="K26" s="260"/>
      <c r="L26" s="260"/>
      <c r="M26" s="260"/>
    </row>
    <row r="27" spans="1:13">
      <c r="A27" s="261">
        <f t="shared" si="2"/>
        <v>21</v>
      </c>
      <c r="C27" s="272" t="s">
        <v>309</v>
      </c>
      <c r="D27" s="218" t="s">
        <v>306</v>
      </c>
      <c r="E27" s="267">
        <f t="shared" si="3"/>
        <v>2024</v>
      </c>
      <c r="F27" s="268">
        <v>0</v>
      </c>
      <c r="G27" s="269"/>
      <c r="H27" s="270"/>
      <c r="I27" s="274"/>
      <c r="J27" s="260"/>
      <c r="K27" s="260"/>
      <c r="L27" s="260"/>
      <c r="M27" s="260"/>
    </row>
    <row r="28" spans="1:13">
      <c r="A28" s="261">
        <f t="shared" si="2"/>
        <v>22</v>
      </c>
      <c r="C28" s="272" t="s">
        <v>310</v>
      </c>
      <c r="D28" s="218" t="s">
        <v>306</v>
      </c>
      <c r="E28" s="267">
        <f t="shared" si="3"/>
        <v>2024</v>
      </c>
      <c r="F28" s="268">
        <v>0</v>
      </c>
    </row>
    <row r="29" spans="1:13">
      <c r="A29" s="261">
        <f t="shared" si="2"/>
        <v>23</v>
      </c>
      <c r="C29" s="272" t="s">
        <v>311</v>
      </c>
      <c r="D29" s="218" t="s">
        <v>306</v>
      </c>
      <c r="E29" s="267">
        <f t="shared" si="3"/>
        <v>2024</v>
      </c>
      <c r="F29" s="268">
        <v>0</v>
      </c>
      <c r="G29" s="269"/>
      <c r="H29" s="270"/>
      <c r="I29" s="271"/>
      <c r="J29" s="260"/>
      <c r="K29" s="260"/>
      <c r="L29" s="260"/>
      <c r="M29" s="260"/>
    </row>
    <row r="30" spans="1:13">
      <c r="A30" s="261">
        <f t="shared" si="2"/>
        <v>24</v>
      </c>
      <c r="C30" s="272" t="s">
        <v>312</v>
      </c>
      <c r="D30" s="218" t="s">
        <v>306</v>
      </c>
      <c r="E30" s="267">
        <f t="shared" si="3"/>
        <v>2024</v>
      </c>
      <c r="F30" s="268">
        <v>0</v>
      </c>
      <c r="G30" s="273"/>
      <c r="J30" s="260"/>
      <c r="K30" s="260"/>
      <c r="L30" s="260"/>
      <c r="M30" s="260"/>
    </row>
    <row r="31" spans="1:13">
      <c r="A31" s="261">
        <f t="shared" si="2"/>
        <v>25</v>
      </c>
      <c r="B31" s="231"/>
      <c r="C31" s="272" t="s">
        <v>313</v>
      </c>
      <c r="D31" s="218" t="s">
        <v>306</v>
      </c>
      <c r="E31" s="267">
        <f t="shared" si="3"/>
        <v>2024</v>
      </c>
      <c r="F31" s="268">
        <v>0</v>
      </c>
      <c r="G31" s="269"/>
      <c r="H31" s="270"/>
      <c r="I31" s="274"/>
      <c r="J31" s="260"/>
      <c r="K31" s="260"/>
      <c r="L31" s="260"/>
      <c r="M31" s="260"/>
    </row>
    <row r="32" spans="1:13">
      <c r="A32" s="261">
        <f t="shared" si="2"/>
        <v>26</v>
      </c>
      <c r="B32" s="231"/>
      <c r="C32" s="272" t="s">
        <v>314</v>
      </c>
      <c r="D32" s="218" t="s">
        <v>306</v>
      </c>
      <c r="E32" s="267">
        <f t="shared" si="3"/>
        <v>2024</v>
      </c>
      <c r="F32" s="268">
        <v>0</v>
      </c>
      <c r="G32" s="269"/>
      <c r="H32" s="270"/>
      <c r="I32" s="274"/>
      <c r="J32" s="260"/>
      <c r="K32" s="260"/>
      <c r="L32" s="260"/>
      <c r="M32" s="260"/>
    </row>
    <row r="33" spans="1:13">
      <c r="A33" s="261">
        <f t="shared" si="2"/>
        <v>27</v>
      </c>
      <c r="C33" s="272" t="s">
        <v>321</v>
      </c>
      <c r="D33" s="218" t="s">
        <v>306</v>
      </c>
      <c r="E33" s="267">
        <f t="shared" si="3"/>
        <v>2024</v>
      </c>
      <c r="F33" s="268">
        <v>0</v>
      </c>
      <c r="G33" s="269"/>
      <c r="H33" s="270"/>
      <c r="I33" s="274"/>
      <c r="J33" s="260"/>
      <c r="K33" s="260"/>
      <c r="L33" s="260"/>
      <c r="M33" s="260"/>
    </row>
    <row r="34" spans="1:13">
      <c r="A34" s="261">
        <f t="shared" si="2"/>
        <v>28</v>
      </c>
      <c r="C34" s="272" t="s">
        <v>316</v>
      </c>
      <c r="D34" s="218" t="s">
        <v>306</v>
      </c>
      <c r="E34" s="267">
        <f t="shared" si="3"/>
        <v>2024</v>
      </c>
      <c r="F34" s="268">
        <v>0</v>
      </c>
      <c r="G34" s="269"/>
      <c r="H34" s="270"/>
      <c r="I34" s="274"/>
      <c r="J34" s="260"/>
      <c r="K34" s="260"/>
      <c r="L34" s="260"/>
      <c r="M34" s="260"/>
    </row>
    <row r="35" spans="1:13">
      <c r="A35" s="261">
        <f t="shared" si="2"/>
        <v>29</v>
      </c>
      <c r="C35" s="275" t="s">
        <v>303</v>
      </c>
      <c r="D35" s="276" t="s">
        <v>322</v>
      </c>
      <c r="E35" s="277">
        <f t="shared" si="3"/>
        <v>2024</v>
      </c>
      <c r="F35" s="278">
        <v>0</v>
      </c>
      <c r="G35" s="279"/>
    </row>
    <row r="36" spans="1:13">
      <c r="A36" s="261">
        <f t="shared" si="2"/>
        <v>30</v>
      </c>
      <c r="C36" s="280" t="s">
        <v>323</v>
      </c>
      <c r="D36" s="218" t="str">
        <f>"(sum lines "&amp;A23&amp;"-"&amp;A35&amp;") /13"</f>
        <v>(sum lines 17-29) /13</v>
      </c>
      <c r="E36" s="281"/>
      <c r="F36" s="282">
        <f>SUM(F23:F35)/13</f>
        <v>0</v>
      </c>
      <c r="G36" s="283"/>
      <c r="J36" s="260"/>
      <c r="K36" s="260"/>
      <c r="L36" s="260"/>
      <c r="M36" s="260"/>
    </row>
    <row r="37" spans="1:13">
      <c r="A37" s="261"/>
      <c r="B37" s="231"/>
      <c r="C37" s="272"/>
      <c r="E37" s="281"/>
      <c r="F37" s="284"/>
      <c r="G37" s="269"/>
      <c r="H37" s="270"/>
      <c r="I37" s="274"/>
      <c r="J37" s="260"/>
      <c r="K37" s="260"/>
      <c r="L37" s="260"/>
      <c r="M37" s="260"/>
    </row>
    <row r="38" spans="1:13">
      <c r="A38" s="261">
        <f>+A36+1</f>
        <v>31</v>
      </c>
      <c r="C38" s="262" t="s">
        <v>324</v>
      </c>
      <c r="D38" s="218" t="s">
        <v>300</v>
      </c>
      <c r="E38" s="263"/>
      <c r="F38" s="285"/>
      <c r="J38" s="260"/>
      <c r="K38" s="260"/>
      <c r="L38" s="260"/>
      <c r="M38" s="260"/>
    </row>
    <row r="39" spans="1:13">
      <c r="A39" s="261">
        <f>+A38+1</f>
        <v>32</v>
      </c>
      <c r="C39" s="218" t="s">
        <v>303</v>
      </c>
      <c r="D39" s="266" t="s">
        <v>325</v>
      </c>
      <c r="E39" s="267">
        <f>+$E$7</f>
        <v>2023</v>
      </c>
      <c r="F39" s="268">
        <v>45544982.928068273</v>
      </c>
      <c r="G39" s="269"/>
      <c r="J39" s="260"/>
      <c r="K39" s="260"/>
      <c r="L39" s="260"/>
      <c r="M39" s="260"/>
    </row>
    <row r="40" spans="1:13">
      <c r="A40" s="261">
        <f t="shared" ref="A40:A51" si="4">+A39+1</f>
        <v>33</v>
      </c>
      <c r="C40" s="272" t="s">
        <v>305</v>
      </c>
      <c r="D40" s="218" t="s">
        <v>306</v>
      </c>
      <c r="E40" s="267">
        <f>+$E$8</f>
        <v>2024</v>
      </c>
      <c r="F40" s="268">
        <v>45544982.928068273</v>
      </c>
      <c r="G40" s="269"/>
      <c r="J40" s="260"/>
      <c r="K40" s="260"/>
      <c r="L40" s="260"/>
      <c r="M40" s="260"/>
    </row>
    <row r="41" spans="1:13">
      <c r="A41" s="261">
        <f t="shared" si="4"/>
        <v>34</v>
      </c>
      <c r="C41" s="272" t="s">
        <v>307</v>
      </c>
      <c r="D41" s="218" t="s">
        <v>306</v>
      </c>
      <c r="E41" s="267">
        <f t="shared" ref="E41:E51" si="5">+$E$8</f>
        <v>2024</v>
      </c>
      <c r="F41" s="268">
        <v>45544982.928068273</v>
      </c>
      <c r="G41" s="269"/>
      <c r="J41" s="260"/>
      <c r="K41" s="260"/>
      <c r="L41" s="260"/>
      <c r="M41" s="260"/>
    </row>
    <row r="42" spans="1:13">
      <c r="A42" s="261">
        <f t="shared" si="4"/>
        <v>35</v>
      </c>
      <c r="C42" s="272" t="s">
        <v>308</v>
      </c>
      <c r="D42" s="218" t="s">
        <v>306</v>
      </c>
      <c r="E42" s="267">
        <f t="shared" si="5"/>
        <v>2024</v>
      </c>
      <c r="F42" s="268">
        <v>45544982.928068273</v>
      </c>
      <c r="G42" s="269"/>
      <c r="J42" s="260"/>
      <c r="K42" s="260"/>
      <c r="L42" s="260"/>
      <c r="M42" s="260"/>
    </row>
    <row r="43" spans="1:13">
      <c r="A43" s="261">
        <f t="shared" si="4"/>
        <v>36</v>
      </c>
      <c r="C43" s="272" t="s">
        <v>309</v>
      </c>
      <c r="D43" s="218" t="s">
        <v>306</v>
      </c>
      <c r="E43" s="267">
        <f t="shared" si="5"/>
        <v>2024</v>
      </c>
      <c r="F43" s="268">
        <v>45544982.928068273</v>
      </c>
      <c r="G43" s="269"/>
      <c r="J43" s="260"/>
      <c r="K43" s="260"/>
      <c r="L43" s="260"/>
      <c r="M43" s="260"/>
    </row>
    <row r="44" spans="1:13">
      <c r="A44" s="261">
        <f t="shared" si="4"/>
        <v>37</v>
      </c>
      <c r="C44" s="272" t="s">
        <v>310</v>
      </c>
      <c r="D44" s="218" t="s">
        <v>306</v>
      </c>
      <c r="E44" s="267">
        <f t="shared" si="5"/>
        <v>2024</v>
      </c>
      <c r="F44" s="268">
        <v>45544982.928068273</v>
      </c>
      <c r="G44" s="269"/>
      <c r="J44" s="260"/>
      <c r="K44" s="260"/>
      <c r="L44" s="260"/>
      <c r="M44" s="260"/>
    </row>
    <row r="45" spans="1:13">
      <c r="A45" s="261">
        <f t="shared" si="4"/>
        <v>38</v>
      </c>
      <c r="C45" s="272" t="s">
        <v>311</v>
      </c>
      <c r="D45" s="218" t="s">
        <v>306</v>
      </c>
      <c r="E45" s="267">
        <f t="shared" si="5"/>
        <v>2024</v>
      </c>
      <c r="F45" s="268">
        <v>45544982.928068273</v>
      </c>
      <c r="G45" s="269"/>
      <c r="J45" s="260"/>
      <c r="K45" s="260"/>
      <c r="L45" s="260"/>
      <c r="M45" s="260"/>
    </row>
    <row r="46" spans="1:13">
      <c r="A46" s="261">
        <f t="shared" si="4"/>
        <v>39</v>
      </c>
      <c r="C46" s="272" t="s">
        <v>312</v>
      </c>
      <c r="D46" s="218" t="s">
        <v>306</v>
      </c>
      <c r="E46" s="267">
        <f t="shared" si="5"/>
        <v>2024</v>
      </c>
      <c r="F46" s="268">
        <v>45544982.928068273</v>
      </c>
      <c r="G46" s="269"/>
      <c r="J46" s="260"/>
      <c r="K46" s="260"/>
      <c r="L46" s="260"/>
      <c r="M46" s="260"/>
    </row>
    <row r="47" spans="1:13">
      <c r="A47" s="261">
        <f t="shared" si="4"/>
        <v>40</v>
      </c>
      <c r="C47" s="272" t="s">
        <v>313</v>
      </c>
      <c r="D47" s="218" t="s">
        <v>306</v>
      </c>
      <c r="E47" s="267">
        <f t="shared" si="5"/>
        <v>2024</v>
      </c>
      <c r="F47" s="268">
        <v>45544982.928068273</v>
      </c>
      <c r="G47" s="269"/>
      <c r="J47" s="260"/>
      <c r="K47" s="260"/>
      <c r="L47" s="260"/>
      <c r="M47" s="260"/>
    </row>
    <row r="48" spans="1:13">
      <c r="A48" s="261">
        <f t="shared" si="4"/>
        <v>41</v>
      </c>
      <c r="C48" s="272" t="s">
        <v>314</v>
      </c>
      <c r="D48" s="218" t="s">
        <v>306</v>
      </c>
      <c r="E48" s="267">
        <f t="shared" si="5"/>
        <v>2024</v>
      </c>
      <c r="F48" s="268">
        <v>45544982.928068273</v>
      </c>
      <c r="G48" s="269"/>
      <c r="J48" s="260"/>
      <c r="K48" s="260"/>
      <c r="L48" s="260"/>
      <c r="M48" s="260"/>
    </row>
    <row r="49" spans="1:13">
      <c r="A49" s="261">
        <f t="shared" si="4"/>
        <v>42</v>
      </c>
      <c r="C49" s="272" t="s">
        <v>321</v>
      </c>
      <c r="D49" s="218" t="s">
        <v>306</v>
      </c>
      <c r="E49" s="267">
        <f t="shared" si="5"/>
        <v>2024</v>
      </c>
      <c r="F49" s="268">
        <v>45544982.928068273</v>
      </c>
      <c r="G49" s="269"/>
      <c r="J49" s="260"/>
      <c r="K49" s="260"/>
      <c r="L49" s="260"/>
      <c r="M49" s="260"/>
    </row>
    <row r="50" spans="1:13">
      <c r="A50" s="261">
        <f t="shared" si="4"/>
        <v>43</v>
      </c>
      <c r="C50" s="272" t="s">
        <v>316</v>
      </c>
      <c r="D50" s="218" t="s">
        <v>306</v>
      </c>
      <c r="E50" s="267">
        <f t="shared" si="5"/>
        <v>2024</v>
      </c>
      <c r="F50" s="268">
        <v>45544982.928068273</v>
      </c>
      <c r="G50" s="269"/>
      <c r="J50" s="260"/>
      <c r="K50" s="260"/>
      <c r="L50" s="260"/>
      <c r="M50" s="260"/>
    </row>
    <row r="51" spans="1:13">
      <c r="A51" s="261">
        <f t="shared" si="4"/>
        <v>44</v>
      </c>
      <c r="C51" s="275" t="s">
        <v>303</v>
      </c>
      <c r="D51" s="276" t="s">
        <v>326</v>
      </c>
      <c r="E51" s="277">
        <f t="shared" si="5"/>
        <v>2024</v>
      </c>
      <c r="F51" s="278">
        <v>45544982.928068273</v>
      </c>
      <c r="G51" s="279"/>
      <c r="H51" s="270"/>
    </row>
    <row r="52" spans="1:13">
      <c r="A52" s="261">
        <f>+A51+1</f>
        <v>45</v>
      </c>
      <c r="C52" s="280" t="s">
        <v>327</v>
      </c>
      <c r="D52" s="218" t="str">
        <f>"(sum lines "&amp;A39&amp;"-"&amp;A51&amp;") /13"</f>
        <v>(sum lines 32-44) /13</v>
      </c>
      <c r="E52" s="281"/>
      <c r="F52" s="282">
        <f>SUM(F39:F51)/13</f>
        <v>45544982.928068273</v>
      </c>
      <c r="G52" s="283"/>
      <c r="I52" s="286"/>
      <c r="J52" s="260"/>
      <c r="K52" s="260"/>
      <c r="L52" s="260"/>
      <c r="M52" s="260"/>
    </row>
    <row r="53" spans="1:13">
      <c r="A53" s="261"/>
      <c r="C53" s="272"/>
      <c r="E53" s="287"/>
      <c r="F53" s="284"/>
      <c r="G53" s="269"/>
      <c r="H53" s="270"/>
      <c r="I53" s="274"/>
      <c r="J53" s="260"/>
      <c r="K53" s="260"/>
      <c r="L53" s="260"/>
      <c r="M53" s="260"/>
    </row>
    <row r="54" spans="1:13">
      <c r="A54" s="261">
        <f>+A52+1</f>
        <v>46</v>
      </c>
      <c r="C54" s="262" t="s">
        <v>328</v>
      </c>
      <c r="D54" s="218" t="s">
        <v>300</v>
      </c>
      <c r="E54" s="263"/>
      <c r="F54" s="285"/>
      <c r="J54" s="260"/>
      <c r="K54" s="260"/>
      <c r="L54" s="260"/>
      <c r="M54" s="260"/>
    </row>
    <row r="55" spans="1:13">
      <c r="A55" s="261">
        <f>+A54+1</f>
        <v>47</v>
      </c>
      <c r="C55" s="218" t="s">
        <v>303</v>
      </c>
      <c r="D55" s="266" t="s">
        <v>329</v>
      </c>
      <c r="E55" s="267">
        <f>+$E$7</f>
        <v>2023</v>
      </c>
      <c r="F55" s="268">
        <v>4240202.4592130268</v>
      </c>
      <c r="G55" s="269"/>
      <c r="H55" s="270"/>
      <c r="I55" s="271"/>
      <c r="J55" s="260"/>
      <c r="K55" s="260"/>
      <c r="L55" s="260"/>
      <c r="M55" s="260"/>
    </row>
    <row r="56" spans="1:13">
      <c r="A56" s="261">
        <f t="shared" ref="A56:A66" si="6">+A55+1</f>
        <v>48</v>
      </c>
      <c r="C56" s="272" t="s">
        <v>305</v>
      </c>
      <c r="D56" s="218" t="s">
        <v>306</v>
      </c>
      <c r="E56" s="267">
        <f>+$E$8</f>
        <v>2024</v>
      </c>
      <c r="F56" s="268">
        <v>4240202.4592130268</v>
      </c>
      <c r="G56" s="269"/>
      <c r="H56" s="270"/>
      <c r="I56" s="271"/>
      <c r="J56" s="260"/>
      <c r="K56" s="260"/>
      <c r="L56" s="260"/>
      <c r="M56" s="260"/>
    </row>
    <row r="57" spans="1:13">
      <c r="A57" s="261">
        <f t="shared" si="6"/>
        <v>49</v>
      </c>
      <c r="C57" s="272" t="s">
        <v>307</v>
      </c>
      <c r="D57" s="218" t="s">
        <v>306</v>
      </c>
      <c r="E57" s="267">
        <f t="shared" ref="E57:E67" si="7">+$E$8</f>
        <v>2024</v>
      </c>
      <c r="F57" s="268">
        <v>4240202.4592130268</v>
      </c>
      <c r="G57" s="269"/>
      <c r="H57" s="270"/>
      <c r="I57" s="271"/>
      <c r="J57" s="260"/>
      <c r="K57" s="260"/>
      <c r="L57" s="260"/>
      <c r="M57" s="260"/>
    </row>
    <row r="58" spans="1:13">
      <c r="A58" s="261">
        <f t="shared" si="6"/>
        <v>50</v>
      </c>
      <c r="C58" s="272" t="s">
        <v>308</v>
      </c>
      <c r="D58" s="218" t="s">
        <v>306</v>
      </c>
      <c r="E58" s="267">
        <f t="shared" si="7"/>
        <v>2024</v>
      </c>
      <c r="F58" s="268">
        <v>4240202.4592130268</v>
      </c>
      <c r="G58" s="269"/>
      <c r="H58" s="270"/>
      <c r="I58" s="271"/>
      <c r="J58" s="260"/>
      <c r="K58" s="260"/>
      <c r="L58" s="260"/>
      <c r="M58" s="260"/>
    </row>
    <row r="59" spans="1:13">
      <c r="A59" s="261">
        <f t="shared" si="6"/>
        <v>51</v>
      </c>
      <c r="C59" s="272" t="s">
        <v>309</v>
      </c>
      <c r="D59" s="218" t="s">
        <v>306</v>
      </c>
      <c r="E59" s="267">
        <f t="shared" si="7"/>
        <v>2024</v>
      </c>
      <c r="F59" s="268">
        <v>4240202.4592130268</v>
      </c>
      <c r="G59" s="269"/>
      <c r="H59" s="270"/>
      <c r="I59" s="271"/>
      <c r="J59" s="260"/>
      <c r="K59" s="260"/>
      <c r="L59" s="260"/>
      <c r="M59" s="260"/>
    </row>
    <row r="60" spans="1:13">
      <c r="A60" s="261">
        <f t="shared" si="6"/>
        <v>52</v>
      </c>
      <c r="C60" s="272" t="s">
        <v>310</v>
      </c>
      <c r="D60" s="218" t="s">
        <v>306</v>
      </c>
      <c r="E60" s="267">
        <f t="shared" si="7"/>
        <v>2024</v>
      </c>
      <c r="F60" s="268">
        <v>4240202.4592130268</v>
      </c>
      <c r="G60" s="269"/>
      <c r="H60" s="270"/>
      <c r="I60" s="271"/>
      <c r="J60" s="260"/>
      <c r="K60" s="260"/>
      <c r="L60" s="260"/>
      <c r="M60" s="260"/>
    </row>
    <row r="61" spans="1:13">
      <c r="A61" s="261">
        <f t="shared" si="6"/>
        <v>53</v>
      </c>
      <c r="C61" s="272" t="s">
        <v>311</v>
      </c>
      <c r="D61" s="218" t="s">
        <v>306</v>
      </c>
      <c r="E61" s="267">
        <f t="shared" si="7"/>
        <v>2024</v>
      </c>
      <c r="F61" s="268">
        <v>4240202.4592130268</v>
      </c>
      <c r="G61" s="269"/>
      <c r="H61" s="270"/>
      <c r="I61" s="271"/>
      <c r="J61" s="260"/>
      <c r="K61" s="260"/>
      <c r="L61" s="260"/>
      <c r="M61" s="260"/>
    </row>
    <row r="62" spans="1:13">
      <c r="A62" s="261">
        <f t="shared" si="6"/>
        <v>54</v>
      </c>
      <c r="C62" s="272" t="s">
        <v>312</v>
      </c>
      <c r="D62" s="218" t="s">
        <v>306</v>
      </c>
      <c r="E62" s="267">
        <f t="shared" si="7"/>
        <v>2024</v>
      </c>
      <c r="F62" s="268">
        <v>4240202.4592130268</v>
      </c>
      <c r="G62" s="269"/>
      <c r="H62" s="270"/>
      <c r="I62" s="271"/>
      <c r="J62" s="260"/>
      <c r="K62" s="260"/>
      <c r="L62" s="260"/>
      <c r="M62" s="260"/>
    </row>
    <row r="63" spans="1:13">
      <c r="A63" s="261">
        <f t="shared" si="6"/>
        <v>55</v>
      </c>
      <c r="C63" s="272" t="s">
        <v>313</v>
      </c>
      <c r="D63" s="218" t="s">
        <v>306</v>
      </c>
      <c r="E63" s="267">
        <f t="shared" si="7"/>
        <v>2024</v>
      </c>
      <c r="F63" s="268">
        <v>4240202.4592130268</v>
      </c>
      <c r="G63" s="269"/>
      <c r="H63" s="270"/>
      <c r="I63" s="271"/>
      <c r="J63" s="260"/>
      <c r="K63" s="260"/>
      <c r="L63" s="260"/>
      <c r="M63" s="260"/>
    </row>
    <row r="64" spans="1:13">
      <c r="A64" s="261">
        <f t="shared" si="6"/>
        <v>56</v>
      </c>
      <c r="C64" s="272" t="s">
        <v>314</v>
      </c>
      <c r="D64" s="218" t="s">
        <v>306</v>
      </c>
      <c r="E64" s="267">
        <f t="shared" si="7"/>
        <v>2024</v>
      </c>
      <c r="F64" s="268">
        <v>4240202.4592130268</v>
      </c>
      <c r="G64" s="269"/>
      <c r="H64" s="270"/>
      <c r="I64" s="271"/>
      <c r="J64" s="260"/>
      <c r="K64" s="260"/>
      <c r="L64" s="260"/>
      <c r="M64" s="260"/>
    </row>
    <row r="65" spans="1:13">
      <c r="A65" s="261">
        <f t="shared" si="6"/>
        <v>57</v>
      </c>
      <c r="C65" s="272" t="s">
        <v>321</v>
      </c>
      <c r="D65" s="218" t="s">
        <v>306</v>
      </c>
      <c r="E65" s="267">
        <f t="shared" si="7"/>
        <v>2024</v>
      </c>
      <c r="F65" s="268">
        <v>4240202.4592130268</v>
      </c>
      <c r="G65" s="269"/>
      <c r="H65" s="270"/>
      <c r="I65" s="271"/>
      <c r="J65" s="260"/>
      <c r="K65" s="260"/>
      <c r="L65" s="260"/>
      <c r="M65" s="260"/>
    </row>
    <row r="66" spans="1:13">
      <c r="A66" s="261">
        <f t="shared" si="6"/>
        <v>58</v>
      </c>
      <c r="C66" s="272" t="s">
        <v>316</v>
      </c>
      <c r="D66" s="218" t="s">
        <v>306</v>
      </c>
      <c r="E66" s="267">
        <f t="shared" si="7"/>
        <v>2024</v>
      </c>
      <c r="F66" s="268">
        <v>4240202.4592130268</v>
      </c>
      <c r="G66" s="269"/>
      <c r="H66" s="270"/>
      <c r="I66" s="271"/>
      <c r="J66" s="260"/>
      <c r="K66" s="260"/>
      <c r="L66" s="260"/>
      <c r="M66" s="260"/>
    </row>
    <row r="67" spans="1:13">
      <c r="A67" s="261">
        <f>+A66+1</f>
        <v>59</v>
      </c>
      <c r="C67" s="275" t="s">
        <v>303</v>
      </c>
      <c r="D67" s="276" t="s">
        <v>330</v>
      </c>
      <c r="E67" s="277">
        <f t="shared" si="7"/>
        <v>2024</v>
      </c>
      <c r="F67" s="278">
        <v>4240202.4592130268</v>
      </c>
      <c r="G67" s="279"/>
      <c r="H67" s="270"/>
    </row>
    <row r="68" spans="1:13">
      <c r="A68" s="261">
        <f>+A67+1</f>
        <v>60</v>
      </c>
      <c r="C68" s="280" t="s">
        <v>331</v>
      </c>
      <c r="D68" s="218" t="str">
        <f>"(sum lines "&amp;A55&amp;"-"&amp;A67&amp;") /13"</f>
        <v>(sum lines 47-59) /13</v>
      </c>
      <c r="E68" s="281"/>
      <c r="F68" s="282">
        <f>SUM(F55:F67)/13</f>
        <v>4240202.4592130268</v>
      </c>
      <c r="G68" s="283"/>
      <c r="I68" s="286"/>
      <c r="J68" s="260"/>
      <c r="K68" s="260"/>
      <c r="L68" s="260"/>
      <c r="M68" s="260"/>
    </row>
    <row r="69" spans="1:13">
      <c r="A69" s="261"/>
      <c r="C69" s="272"/>
      <c r="D69" s="266"/>
      <c r="E69" s="287"/>
      <c r="F69" s="288"/>
    </row>
    <row r="70" spans="1:13">
      <c r="A70" s="261">
        <f>+A68+1</f>
        <v>61</v>
      </c>
      <c r="C70" s="262" t="s">
        <v>332</v>
      </c>
      <c r="D70" s="218" t="s">
        <v>300</v>
      </c>
      <c r="E70" s="263"/>
      <c r="F70" s="285"/>
      <c r="J70" s="260"/>
      <c r="K70" s="260"/>
      <c r="L70" s="260"/>
      <c r="M70" s="260"/>
    </row>
    <row r="71" spans="1:13">
      <c r="A71" s="261">
        <f t="shared" ref="A71:A84" si="8">+A70+1</f>
        <v>62</v>
      </c>
      <c r="C71" s="218" t="s">
        <v>303</v>
      </c>
      <c r="D71" s="266" t="s">
        <v>333</v>
      </c>
      <c r="E71" s="267">
        <f>+$E$7</f>
        <v>2023</v>
      </c>
      <c r="F71" s="268">
        <v>0</v>
      </c>
      <c r="J71" s="260"/>
      <c r="K71" s="260"/>
      <c r="L71" s="260"/>
      <c r="M71" s="260"/>
    </row>
    <row r="72" spans="1:13">
      <c r="A72" s="261">
        <f t="shared" si="8"/>
        <v>63</v>
      </c>
      <c r="C72" s="272" t="s">
        <v>305</v>
      </c>
      <c r="D72" s="218" t="s">
        <v>306</v>
      </c>
      <c r="E72" s="267">
        <f>+$E$8</f>
        <v>2024</v>
      </c>
      <c r="F72" s="268">
        <v>0</v>
      </c>
      <c r="J72" s="260"/>
      <c r="K72" s="260"/>
      <c r="L72" s="260"/>
      <c r="M72" s="260"/>
    </row>
    <row r="73" spans="1:13">
      <c r="A73" s="261">
        <f t="shared" si="8"/>
        <v>64</v>
      </c>
      <c r="C73" s="272" t="s">
        <v>307</v>
      </c>
      <c r="D73" s="218" t="s">
        <v>306</v>
      </c>
      <c r="E73" s="267">
        <f t="shared" ref="E73:E83" si="9">+$E$8</f>
        <v>2024</v>
      </c>
      <c r="F73" s="268">
        <v>0</v>
      </c>
      <c r="J73" s="260"/>
      <c r="K73" s="260"/>
      <c r="L73" s="260"/>
      <c r="M73" s="260"/>
    </row>
    <row r="74" spans="1:13">
      <c r="A74" s="261">
        <f t="shared" si="8"/>
        <v>65</v>
      </c>
      <c r="C74" s="272" t="s">
        <v>308</v>
      </c>
      <c r="D74" s="218" t="s">
        <v>306</v>
      </c>
      <c r="E74" s="267">
        <f t="shared" si="9"/>
        <v>2024</v>
      </c>
      <c r="F74" s="268">
        <v>0</v>
      </c>
      <c r="J74" s="260"/>
      <c r="K74" s="260"/>
      <c r="L74" s="260"/>
      <c r="M74" s="260"/>
    </row>
    <row r="75" spans="1:13">
      <c r="A75" s="261">
        <f t="shared" si="8"/>
        <v>66</v>
      </c>
      <c r="C75" s="272" t="s">
        <v>309</v>
      </c>
      <c r="D75" s="218" t="s">
        <v>306</v>
      </c>
      <c r="E75" s="267">
        <f t="shared" si="9"/>
        <v>2024</v>
      </c>
      <c r="F75" s="268">
        <v>0</v>
      </c>
      <c r="J75" s="260"/>
      <c r="K75" s="260"/>
      <c r="L75" s="260"/>
      <c r="M75" s="260"/>
    </row>
    <row r="76" spans="1:13">
      <c r="A76" s="261">
        <f t="shared" si="8"/>
        <v>67</v>
      </c>
      <c r="C76" s="272" t="s">
        <v>310</v>
      </c>
      <c r="D76" s="218" t="s">
        <v>306</v>
      </c>
      <c r="E76" s="267">
        <f t="shared" si="9"/>
        <v>2024</v>
      </c>
      <c r="F76" s="268">
        <v>0</v>
      </c>
      <c r="J76" s="260"/>
      <c r="K76" s="260"/>
      <c r="L76" s="260"/>
      <c r="M76" s="260"/>
    </row>
    <row r="77" spans="1:13">
      <c r="A77" s="261">
        <f t="shared" si="8"/>
        <v>68</v>
      </c>
      <c r="C77" s="272" t="s">
        <v>311</v>
      </c>
      <c r="D77" s="218" t="s">
        <v>306</v>
      </c>
      <c r="E77" s="267">
        <f t="shared" si="9"/>
        <v>2024</v>
      </c>
      <c r="F77" s="268">
        <v>0</v>
      </c>
      <c r="J77" s="260"/>
      <c r="K77" s="260"/>
      <c r="L77" s="260"/>
      <c r="M77" s="260"/>
    </row>
    <row r="78" spans="1:13">
      <c r="A78" s="261">
        <f t="shared" si="8"/>
        <v>69</v>
      </c>
      <c r="C78" s="272" t="s">
        <v>312</v>
      </c>
      <c r="D78" s="218" t="s">
        <v>306</v>
      </c>
      <c r="E78" s="267">
        <f t="shared" si="9"/>
        <v>2024</v>
      </c>
      <c r="F78" s="268">
        <v>0</v>
      </c>
      <c r="J78" s="260"/>
      <c r="K78" s="260"/>
      <c r="L78" s="260"/>
      <c r="M78" s="260"/>
    </row>
    <row r="79" spans="1:13">
      <c r="A79" s="261">
        <f t="shared" si="8"/>
        <v>70</v>
      </c>
      <c r="C79" s="272" t="s">
        <v>313</v>
      </c>
      <c r="D79" s="218" t="s">
        <v>306</v>
      </c>
      <c r="E79" s="267">
        <f t="shared" si="9"/>
        <v>2024</v>
      </c>
      <c r="F79" s="268">
        <v>0</v>
      </c>
      <c r="J79" s="260"/>
      <c r="K79" s="260"/>
      <c r="L79" s="260"/>
      <c r="M79" s="260"/>
    </row>
    <row r="80" spans="1:13">
      <c r="A80" s="261">
        <f t="shared" si="8"/>
        <v>71</v>
      </c>
      <c r="C80" s="272" t="s">
        <v>314</v>
      </c>
      <c r="D80" s="218" t="s">
        <v>306</v>
      </c>
      <c r="E80" s="267">
        <f t="shared" si="9"/>
        <v>2024</v>
      </c>
      <c r="F80" s="268">
        <v>0</v>
      </c>
      <c r="J80" s="260"/>
      <c r="K80" s="260"/>
      <c r="L80" s="260"/>
      <c r="M80" s="260"/>
    </row>
    <row r="81" spans="1:13">
      <c r="A81" s="261">
        <f t="shared" si="8"/>
        <v>72</v>
      </c>
      <c r="C81" s="272" t="s">
        <v>321</v>
      </c>
      <c r="D81" s="218" t="s">
        <v>306</v>
      </c>
      <c r="E81" s="267">
        <f t="shared" si="9"/>
        <v>2024</v>
      </c>
      <c r="F81" s="268">
        <v>0</v>
      </c>
      <c r="J81" s="260"/>
      <c r="K81" s="260"/>
      <c r="L81" s="260"/>
      <c r="M81" s="260"/>
    </row>
    <row r="82" spans="1:13">
      <c r="A82" s="261">
        <f t="shared" si="8"/>
        <v>73</v>
      </c>
      <c r="C82" s="272" t="s">
        <v>316</v>
      </c>
      <c r="D82" s="218" t="s">
        <v>306</v>
      </c>
      <c r="E82" s="267">
        <f t="shared" si="9"/>
        <v>2024</v>
      </c>
      <c r="F82" s="268">
        <v>0</v>
      </c>
      <c r="J82" s="260"/>
      <c r="K82" s="260"/>
      <c r="L82" s="260"/>
      <c r="M82" s="260"/>
    </row>
    <row r="83" spans="1:13">
      <c r="A83" s="261">
        <f t="shared" si="8"/>
        <v>74</v>
      </c>
      <c r="C83" s="275" t="s">
        <v>303</v>
      </c>
      <c r="D83" s="276" t="s">
        <v>334</v>
      </c>
      <c r="E83" s="277">
        <f t="shared" si="9"/>
        <v>2024</v>
      </c>
      <c r="F83" s="278">
        <v>0</v>
      </c>
      <c r="G83" s="279"/>
      <c r="H83" s="289"/>
    </row>
    <row r="84" spans="1:13">
      <c r="A84" s="261">
        <f t="shared" si="8"/>
        <v>75</v>
      </c>
      <c r="C84" s="280" t="s">
        <v>335</v>
      </c>
      <c r="D84" s="218" t="str">
        <f>"(sum lines "&amp;A71&amp;"-"&amp;A83&amp;") /13"</f>
        <v>(sum lines 62-74) /13</v>
      </c>
      <c r="E84" s="281"/>
      <c r="F84" s="282">
        <f>SUM(F71:F83)/13</f>
        <v>0</v>
      </c>
      <c r="G84" s="283"/>
      <c r="I84" s="286"/>
      <c r="J84" s="260"/>
      <c r="K84" s="260"/>
      <c r="L84" s="260"/>
      <c r="M84" s="260"/>
    </row>
    <row r="85" spans="1:13">
      <c r="A85" s="261"/>
      <c r="C85" s="272"/>
      <c r="E85" s="281"/>
      <c r="F85" s="284"/>
      <c r="G85" s="269"/>
      <c r="H85" s="270"/>
      <c r="I85" s="271"/>
      <c r="J85" s="260"/>
      <c r="K85" s="260"/>
      <c r="L85" s="260"/>
      <c r="M85" s="260"/>
    </row>
    <row r="86" spans="1:13">
      <c r="A86" s="261">
        <f>+A84+1</f>
        <v>76</v>
      </c>
      <c r="C86" s="262" t="s">
        <v>336</v>
      </c>
      <c r="D86" s="266" t="str">
        <f>"(sum lines "&amp;A20&amp;", "&amp;A36&amp;", "&amp;A52&amp;", "&amp;A68&amp;", &amp; "&amp;A84&amp;")"</f>
        <v>(sum lines 15, 30, 45, 60, &amp; 75)</v>
      </c>
      <c r="E86" s="287"/>
      <c r="F86" s="290">
        <f>F20+F36+F52+F68+F84</f>
        <v>264369830.00000003</v>
      </c>
      <c r="G86" s="291"/>
      <c r="H86" s="292"/>
      <c r="I86" s="286"/>
    </row>
    <row r="87" spans="1:13" ht="16.2" thickBot="1">
      <c r="A87" s="293"/>
      <c r="B87" s="294"/>
      <c r="C87" s="295"/>
      <c r="D87" s="296"/>
      <c r="E87" s="297"/>
      <c r="F87" s="298"/>
      <c r="G87" s="291"/>
      <c r="H87" s="270"/>
      <c r="I87" s="274"/>
      <c r="J87" s="260"/>
      <c r="K87" s="260"/>
      <c r="L87" s="260"/>
      <c r="M87" s="260"/>
    </row>
    <row r="88" spans="1:13">
      <c r="A88" s="261"/>
      <c r="B88" s="231"/>
      <c r="C88" s="272"/>
      <c r="E88" s="281"/>
      <c r="F88" s="284"/>
      <c r="G88" s="291"/>
      <c r="H88" s="270"/>
      <c r="I88" s="274"/>
      <c r="J88" s="260"/>
      <c r="K88" s="260"/>
      <c r="L88" s="260"/>
      <c r="M88" s="260"/>
    </row>
    <row r="89" spans="1:13">
      <c r="A89" s="261"/>
      <c r="B89" s="231"/>
      <c r="C89" s="272"/>
      <c r="E89" s="281"/>
      <c r="F89" s="284"/>
      <c r="G89" s="269"/>
      <c r="H89" s="270"/>
      <c r="I89" s="274"/>
      <c r="J89" s="260"/>
      <c r="K89" s="260"/>
      <c r="L89" s="260"/>
      <c r="M89" s="260"/>
    </row>
    <row r="90" spans="1:13" ht="16.2" thickBot="1">
      <c r="A90" s="299" t="s">
        <v>337</v>
      </c>
      <c r="E90" s="300"/>
      <c r="F90" s="285"/>
    </row>
    <row r="91" spans="1:13">
      <c r="A91" s="1097" t="s">
        <v>338</v>
      </c>
      <c r="B91" s="1098"/>
      <c r="C91" s="1098"/>
      <c r="D91" s="1098"/>
      <c r="E91" s="1098"/>
      <c r="F91" s="1099"/>
      <c r="G91" s="258"/>
      <c r="H91" s="259"/>
      <c r="I91" s="258"/>
      <c r="J91" s="1100"/>
      <c r="K91" s="1101"/>
      <c r="L91" s="1101"/>
      <c r="M91" s="1101"/>
    </row>
    <row r="92" spans="1:13">
      <c r="A92" s="261">
        <f>+A86+1</f>
        <v>77</v>
      </c>
      <c r="C92" s="262" t="s">
        <v>339</v>
      </c>
      <c r="D92" s="218" t="s">
        <v>300</v>
      </c>
      <c r="E92" s="263" t="s">
        <v>301</v>
      </c>
      <c r="F92" s="264" t="s">
        <v>302</v>
      </c>
      <c r="G92" s="265"/>
      <c r="J92" s="260"/>
      <c r="K92" s="260"/>
      <c r="L92" s="260"/>
      <c r="M92" s="260"/>
    </row>
    <row r="93" spans="1:13">
      <c r="A93" s="261">
        <f t="shared" ref="A93:A106" si="10">+A92+1</f>
        <v>78</v>
      </c>
      <c r="C93" s="218" t="s">
        <v>303</v>
      </c>
      <c r="D93" s="266" t="s">
        <v>340</v>
      </c>
      <c r="E93" s="267">
        <f>+$E$7</f>
        <v>2023</v>
      </c>
      <c r="F93" s="268">
        <v>9954223.375340838</v>
      </c>
      <c r="G93" s="269"/>
      <c r="H93" s="270"/>
      <c r="I93" s="271"/>
      <c r="J93" s="260"/>
      <c r="K93" s="260"/>
      <c r="L93" s="260"/>
      <c r="M93" s="260"/>
    </row>
    <row r="94" spans="1:13">
      <c r="A94" s="261">
        <f t="shared" si="10"/>
        <v>79</v>
      </c>
      <c r="C94" s="272" t="s">
        <v>305</v>
      </c>
      <c r="D94" s="218" t="s">
        <v>306</v>
      </c>
      <c r="E94" s="267">
        <f>+$E$8</f>
        <v>2024</v>
      </c>
      <c r="F94" s="268">
        <v>10521592.618413029</v>
      </c>
      <c r="G94" s="273"/>
      <c r="J94" s="260"/>
      <c r="K94" s="260"/>
      <c r="L94" s="260"/>
      <c r="M94" s="260"/>
    </row>
    <row r="95" spans="1:13">
      <c r="A95" s="261">
        <f t="shared" si="10"/>
        <v>80</v>
      </c>
      <c r="B95" s="231"/>
      <c r="C95" s="272" t="s">
        <v>307</v>
      </c>
      <c r="D95" s="218" t="s">
        <v>306</v>
      </c>
      <c r="E95" s="267">
        <f t="shared" ref="E95:E105" si="11">+$E$8</f>
        <v>2024</v>
      </c>
      <c r="F95" s="268">
        <v>11088961.049801663</v>
      </c>
      <c r="G95" s="269"/>
      <c r="H95" s="270"/>
      <c r="I95" s="274"/>
      <c r="J95" s="260"/>
      <c r="K95" s="260"/>
      <c r="L95" s="260"/>
      <c r="M95" s="260"/>
    </row>
    <row r="96" spans="1:13">
      <c r="A96" s="261">
        <f t="shared" si="10"/>
        <v>81</v>
      </c>
      <c r="B96" s="231"/>
      <c r="C96" s="272" t="s">
        <v>308</v>
      </c>
      <c r="D96" s="218" t="s">
        <v>306</v>
      </c>
      <c r="E96" s="267">
        <f t="shared" si="11"/>
        <v>2024</v>
      </c>
      <c r="F96" s="268">
        <v>11656330.292873856</v>
      </c>
      <c r="G96" s="269"/>
      <c r="H96" s="270"/>
      <c r="I96" s="274"/>
      <c r="J96" s="260"/>
      <c r="K96" s="260"/>
      <c r="L96" s="260"/>
      <c r="M96" s="260"/>
    </row>
    <row r="97" spans="1:13">
      <c r="A97" s="261">
        <f t="shared" si="10"/>
        <v>82</v>
      </c>
      <c r="C97" s="272" t="s">
        <v>309</v>
      </c>
      <c r="D97" s="218" t="s">
        <v>306</v>
      </c>
      <c r="E97" s="267">
        <f t="shared" si="11"/>
        <v>2024</v>
      </c>
      <c r="F97" s="268">
        <v>12223699.535946049</v>
      </c>
      <c r="G97" s="269"/>
      <c r="H97" s="270"/>
      <c r="I97" s="274"/>
      <c r="J97" s="260"/>
      <c r="K97" s="260"/>
      <c r="L97" s="260"/>
      <c r="M97" s="260"/>
    </row>
    <row r="98" spans="1:13">
      <c r="A98" s="261">
        <f t="shared" si="10"/>
        <v>83</v>
      </c>
      <c r="C98" s="272" t="s">
        <v>310</v>
      </c>
      <c r="D98" s="218" t="s">
        <v>306</v>
      </c>
      <c r="E98" s="267">
        <f t="shared" si="11"/>
        <v>2024</v>
      </c>
      <c r="F98" s="268">
        <v>12791068.77901824</v>
      </c>
    </row>
    <row r="99" spans="1:13">
      <c r="A99" s="261">
        <f t="shared" si="10"/>
        <v>84</v>
      </c>
      <c r="C99" s="272" t="s">
        <v>311</v>
      </c>
      <c r="D99" s="218" t="s">
        <v>306</v>
      </c>
      <c r="E99" s="267">
        <f t="shared" si="11"/>
        <v>2024</v>
      </c>
      <c r="F99" s="268">
        <v>13358437.210406873</v>
      </c>
      <c r="G99" s="269"/>
      <c r="H99" s="270"/>
      <c r="I99" s="271"/>
      <c r="J99" s="260"/>
      <c r="K99" s="260"/>
      <c r="L99" s="260"/>
      <c r="M99" s="260"/>
    </row>
    <row r="100" spans="1:13">
      <c r="A100" s="261">
        <f t="shared" si="10"/>
        <v>85</v>
      </c>
      <c r="C100" s="272" t="s">
        <v>312</v>
      </c>
      <c r="D100" s="218" t="s">
        <v>306</v>
      </c>
      <c r="E100" s="267">
        <f t="shared" si="11"/>
        <v>2024</v>
      </c>
      <c r="F100" s="268">
        <v>13925806.453479066</v>
      </c>
      <c r="G100" s="273"/>
      <c r="J100" s="260"/>
      <c r="K100" s="260"/>
      <c r="L100" s="260"/>
      <c r="M100" s="260"/>
    </row>
    <row r="101" spans="1:13">
      <c r="A101" s="261">
        <f t="shared" si="10"/>
        <v>86</v>
      </c>
      <c r="B101" s="231"/>
      <c r="C101" s="272" t="s">
        <v>313</v>
      </c>
      <c r="D101" s="218" t="s">
        <v>306</v>
      </c>
      <c r="E101" s="267">
        <f t="shared" si="11"/>
        <v>2024</v>
      </c>
      <c r="F101" s="268">
        <v>14493175.69655126</v>
      </c>
      <c r="G101" s="269"/>
      <c r="H101" s="270"/>
      <c r="I101" s="274"/>
      <c r="J101" s="260"/>
      <c r="K101" s="260"/>
      <c r="L101" s="260"/>
      <c r="M101" s="260"/>
    </row>
    <row r="102" spans="1:13">
      <c r="A102" s="261">
        <f t="shared" si="10"/>
        <v>87</v>
      </c>
      <c r="B102" s="231"/>
      <c r="C102" s="272" t="s">
        <v>314</v>
      </c>
      <c r="D102" s="218" t="s">
        <v>306</v>
      </c>
      <c r="E102" s="267">
        <f t="shared" si="11"/>
        <v>2024</v>
      </c>
      <c r="F102" s="268">
        <v>15060544.939623451</v>
      </c>
      <c r="G102" s="269"/>
      <c r="H102" s="270"/>
      <c r="I102" s="274"/>
      <c r="J102" s="260"/>
      <c r="K102" s="260"/>
      <c r="L102" s="260"/>
      <c r="M102" s="260"/>
    </row>
    <row r="103" spans="1:13">
      <c r="A103" s="261">
        <f t="shared" si="10"/>
        <v>88</v>
      </c>
      <c r="C103" s="272" t="s">
        <v>321</v>
      </c>
      <c r="D103" s="218" t="s">
        <v>306</v>
      </c>
      <c r="E103" s="267">
        <f t="shared" si="11"/>
        <v>2024</v>
      </c>
      <c r="F103" s="268">
        <v>15627913.371012084</v>
      </c>
      <c r="G103" s="269"/>
      <c r="H103" s="270"/>
      <c r="I103" s="274"/>
      <c r="J103" s="260"/>
      <c r="K103" s="260"/>
      <c r="L103" s="260"/>
      <c r="M103" s="260"/>
    </row>
    <row r="104" spans="1:13">
      <c r="A104" s="261">
        <f t="shared" si="10"/>
        <v>89</v>
      </c>
      <c r="C104" s="272" t="s">
        <v>316</v>
      </c>
      <c r="D104" s="218" t="s">
        <v>306</v>
      </c>
      <c r="E104" s="267">
        <f t="shared" si="11"/>
        <v>2024</v>
      </c>
      <c r="F104" s="268">
        <v>16195282.614084277</v>
      </c>
      <c r="H104" s="270"/>
      <c r="I104" s="274"/>
      <c r="J104" s="260"/>
      <c r="K104" s="260"/>
      <c r="L104" s="260"/>
      <c r="M104" s="260"/>
    </row>
    <row r="105" spans="1:13">
      <c r="A105" s="261">
        <f t="shared" si="10"/>
        <v>90</v>
      </c>
      <c r="C105" s="275" t="s">
        <v>303</v>
      </c>
      <c r="D105" s="276" t="s">
        <v>341</v>
      </c>
      <c r="E105" s="277">
        <f t="shared" si="11"/>
        <v>2024</v>
      </c>
      <c r="F105" s="278">
        <v>16762651.85715647</v>
      </c>
      <c r="G105" s="283"/>
    </row>
    <row r="106" spans="1:13">
      <c r="A106" s="261">
        <f t="shared" si="10"/>
        <v>91</v>
      </c>
      <c r="C106" s="280" t="s">
        <v>342</v>
      </c>
      <c r="D106" s="218" t="str">
        <f>"(sum lines "&amp;A93&amp;"-"&amp;A105&amp;") /13"</f>
        <v>(sum lines 78-90) /13</v>
      </c>
      <c r="E106" s="281"/>
      <c r="F106" s="301">
        <f>SUM(F93:F105)/13</f>
        <v>13358437.522592856</v>
      </c>
      <c r="G106" s="279"/>
      <c r="J106" s="260"/>
      <c r="K106" s="260"/>
      <c r="L106" s="260"/>
      <c r="M106" s="260"/>
    </row>
    <row r="107" spans="1:13">
      <c r="A107" s="261"/>
      <c r="B107" s="231"/>
      <c r="C107" s="272"/>
      <c r="E107" s="281"/>
      <c r="F107" s="284"/>
      <c r="G107" s="269"/>
      <c r="H107" s="270"/>
      <c r="I107" s="274"/>
      <c r="J107" s="260"/>
      <c r="K107" s="260"/>
      <c r="L107" s="260"/>
      <c r="M107" s="260"/>
    </row>
    <row r="108" spans="1:13">
      <c r="A108" s="261">
        <f>+A106+1</f>
        <v>92</v>
      </c>
      <c r="C108" s="262" t="s">
        <v>343</v>
      </c>
      <c r="D108" s="218" t="s">
        <v>300</v>
      </c>
      <c r="E108" s="263"/>
      <c r="F108" s="285"/>
      <c r="J108" s="260"/>
      <c r="K108" s="260"/>
      <c r="L108" s="260"/>
      <c r="M108" s="260"/>
    </row>
    <row r="109" spans="1:13">
      <c r="A109" s="261">
        <f t="shared" ref="A109:A122" si="12">+A108+1</f>
        <v>93</v>
      </c>
      <c r="C109" s="218" t="s">
        <v>303</v>
      </c>
      <c r="D109" s="266" t="s">
        <v>344</v>
      </c>
      <c r="E109" s="267">
        <f>+$E$7</f>
        <v>2023</v>
      </c>
      <c r="F109" s="268">
        <v>0</v>
      </c>
      <c r="G109" s="269"/>
      <c r="H109" s="270"/>
      <c r="I109" s="271"/>
      <c r="J109" s="260"/>
      <c r="K109" s="260"/>
      <c r="L109" s="260"/>
      <c r="M109" s="260"/>
    </row>
    <row r="110" spans="1:13">
      <c r="A110" s="261">
        <f t="shared" si="12"/>
        <v>94</v>
      </c>
      <c r="C110" s="272" t="s">
        <v>305</v>
      </c>
      <c r="D110" s="218" t="s">
        <v>306</v>
      </c>
      <c r="E110" s="267">
        <f>+$E$8</f>
        <v>2024</v>
      </c>
      <c r="F110" s="268">
        <v>0</v>
      </c>
      <c r="G110" s="273"/>
      <c r="J110" s="260"/>
      <c r="K110" s="260"/>
      <c r="L110" s="260"/>
      <c r="M110" s="260"/>
    </row>
    <row r="111" spans="1:13">
      <c r="A111" s="261">
        <f t="shared" si="12"/>
        <v>95</v>
      </c>
      <c r="B111" s="231"/>
      <c r="C111" s="272" t="s">
        <v>307</v>
      </c>
      <c r="D111" s="218" t="s">
        <v>306</v>
      </c>
      <c r="E111" s="267">
        <f t="shared" ref="E111:E121" si="13">+$E$8</f>
        <v>2024</v>
      </c>
      <c r="F111" s="268">
        <v>0</v>
      </c>
      <c r="G111" s="269"/>
      <c r="H111" s="270"/>
      <c r="I111" s="274"/>
      <c r="J111" s="260"/>
      <c r="K111" s="260"/>
      <c r="L111" s="260"/>
      <c r="M111" s="260"/>
    </row>
    <row r="112" spans="1:13">
      <c r="A112" s="261">
        <f t="shared" si="12"/>
        <v>96</v>
      </c>
      <c r="B112" s="231"/>
      <c r="C112" s="272" t="s">
        <v>308</v>
      </c>
      <c r="D112" s="218" t="s">
        <v>306</v>
      </c>
      <c r="E112" s="267">
        <f t="shared" si="13"/>
        <v>2024</v>
      </c>
      <c r="F112" s="268">
        <v>0</v>
      </c>
      <c r="G112" s="269"/>
      <c r="H112" s="270"/>
      <c r="I112" s="274"/>
      <c r="J112" s="260"/>
      <c r="K112" s="260"/>
      <c r="L112" s="260"/>
      <c r="M112" s="260"/>
    </row>
    <row r="113" spans="1:13">
      <c r="A113" s="261">
        <f t="shared" si="12"/>
        <v>97</v>
      </c>
      <c r="C113" s="272" t="s">
        <v>309</v>
      </c>
      <c r="D113" s="218" t="s">
        <v>306</v>
      </c>
      <c r="E113" s="267">
        <f t="shared" si="13"/>
        <v>2024</v>
      </c>
      <c r="F113" s="268">
        <v>0</v>
      </c>
      <c r="G113" s="269"/>
      <c r="H113" s="270"/>
      <c r="I113" s="274"/>
      <c r="J113" s="260"/>
      <c r="K113" s="260"/>
      <c r="L113" s="260"/>
      <c r="M113" s="260"/>
    </row>
    <row r="114" spans="1:13">
      <c r="A114" s="261">
        <f t="shared" si="12"/>
        <v>98</v>
      </c>
      <c r="C114" s="272" t="s">
        <v>310</v>
      </c>
      <c r="D114" s="218" t="s">
        <v>306</v>
      </c>
      <c r="E114" s="267">
        <f t="shared" si="13"/>
        <v>2024</v>
      </c>
      <c r="F114" s="268">
        <v>0</v>
      </c>
    </row>
    <row r="115" spans="1:13">
      <c r="A115" s="261">
        <f t="shared" si="12"/>
        <v>99</v>
      </c>
      <c r="C115" s="272" t="s">
        <v>311</v>
      </c>
      <c r="D115" s="218" t="s">
        <v>306</v>
      </c>
      <c r="E115" s="267">
        <f t="shared" si="13"/>
        <v>2024</v>
      </c>
      <c r="F115" s="268">
        <v>0</v>
      </c>
      <c r="G115" s="269"/>
      <c r="H115" s="270"/>
      <c r="I115" s="271"/>
      <c r="J115" s="260"/>
      <c r="K115" s="260"/>
      <c r="L115" s="260"/>
      <c r="M115" s="260"/>
    </row>
    <row r="116" spans="1:13">
      <c r="A116" s="261">
        <f t="shared" si="12"/>
        <v>100</v>
      </c>
      <c r="C116" s="272" t="s">
        <v>312</v>
      </c>
      <c r="D116" s="218" t="s">
        <v>306</v>
      </c>
      <c r="E116" s="267">
        <f t="shared" si="13"/>
        <v>2024</v>
      </c>
      <c r="F116" s="268">
        <v>0</v>
      </c>
      <c r="G116" s="273"/>
      <c r="J116" s="260"/>
      <c r="K116" s="260"/>
      <c r="L116" s="260"/>
      <c r="M116" s="260"/>
    </row>
    <row r="117" spans="1:13">
      <c r="A117" s="261">
        <f t="shared" si="12"/>
        <v>101</v>
      </c>
      <c r="B117" s="231"/>
      <c r="C117" s="272" t="s">
        <v>313</v>
      </c>
      <c r="D117" s="218" t="s">
        <v>306</v>
      </c>
      <c r="E117" s="267">
        <f t="shared" si="13"/>
        <v>2024</v>
      </c>
      <c r="F117" s="268">
        <v>0</v>
      </c>
      <c r="G117" s="269"/>
      <c r="H117" s="270"/>
      <c r="I117" s="274"/>
      <c r="J117" s="260"/>
      <c r="K117" s="260"/>
      <c r="L117" s="260"/>
      <c r="M117" s="260"/>
    </row>
    <row r="118" spans="1:13">
      <c r="A118" s="261">
        <f t="shared" si="12"/>
        <v>102</v>
      </c>
      <c r="B118" s="231"/>
      <c r="C118" s="272" t="s">
        <v>314</v>
      </c>
      <c r="D118" s="218" t="s">
        <v>306</v>
      </c>
      <c r="E118" s="267">
        <f t="shared" si="13"/>
        <v>2024</v>
      </c>
      <c r="F118" s="268">
        <v>0</v>
      </c>
      <c r="G118" s="269"/>
      <c r="H118" s="270"/>
      <c r="I118" s="274"/>
      <c r="J118" s="260"/>
      <c r="K118" s="260"/>
      <c r="L118" s="260"/>
      <c r="M118" s="260"/>
    </row>
    <row r="119" spans="1:13">
      <c r="A119" s="261">
        <f t="shared" si="12"/>
        <v>103</v>
      </c>
      <c r="C119" s="272" t="s">
        <v>315</v>
      </c>
      <c r="D119" s="218" t="s">
        <v>306</v>
      </c>
      <c r="E119" s="267">
        <f t="shared" si="13"/>
        <v>2024</v>
      </c>
      <c r="F119" s="268">
        <v>0</v>
      </c>
      <c r="G119" s="269"/>
      <c r="H119" s="270"/>
      <c r="I119" s="274"/>
      <c r="J119" s="260"/>
      <c r="K119" s="260"/>
      <c r="L119" s="260"/>
      <c r="M119" s="260"/>
    </row>
    <row r="120" spans="1:13">
      <c r="A120" s="261">
        <f t="shared" si="12"/>
        <v>104</v>
      </c>
      <c r="C120" s="272" t="s">
        <v>316</v>
      </c>
      <c r="D120" s="218" t="s">
        <v>306</v>
      </c>
      <c r="E120" s="267">
        <f t="shared" si="13"/>
        <v>2024</v>
      </c>
      <c r="F120" s="268">
        <v>0</v>
      </c>
      <c r="G120" s="269"/>
      <c r="H120" s="270"/>
      <c r="I120" s="274"/>
      <c r="J120" s="260"/>
      <c r="K120" s="260"/>
      <c r="L120" s="260"/>
      <c r="M120" s="260"/>
    </row>
    <row r="121" spans="1:13">
      <c r="A121" s="261">
        <f t="shared" si="12"/>
        <v>105</v>
      </c>
      <c r="C121" s="275" t="s">
        <v>303</v>
      </c>
      <c r="D121" s="276" t="s">
        <v>345</v>
      </c>
      <c r="E121" s="277">
        <f t="shared" si="13"/>
        <v>2024</v>
      </c>
      <c r="F121" s="278">
        <v>0</v>
      </c>
      <c r="G121" s="283"/>
    </row>
    <row r="122" spans="1:13">
      <c r="A122" s="261">
        <f t="shared" si="12"/>
        <v>106</v>
      </c>
      <c r="C122" s="280" t="s">
        <v>346</v>
      </c>
      <c r="D122" s="218" t="str">
        <f>"(sum lines "&amp;A109&amp;"-"&amp;A121&amp;") /13"</f>
        <v>(sum lines 93-105) /13</v>
      </c>
      <c r="E122" s="281"/>
      <c r="F122" s="282">
        <f>SUM(F109:F121)/13</f>
        <v>0</v>
      </c>
      <c r="G122" s="279"/>
      <c r="J122" s="260"/>
      <c r="K122" s="260"/>
      <c r="L122" s="260"/>
      <c r="M122" s="260"/>
    </row>
    <row r="123" spans="1:13">
      <c r="A123" s="261"/>
      <c r="B123" s="231"/>
      <c r="C123" s="272"/>
      <c r="E123" s="281"/>
      <c r="F123" s="284"/>
      <c r="G123" s="269"/>
      <c r="H123" s="270"/>
      <c r="I123" s="274"/>
      <c r="J123" s="260"/>
      <c r="K123" s="260"/>
      <c r="L123" s="260"/>
      <c r="M123" s="260"/>
    </row>
    <row r="124" spans="1:13">
      <c r="A124" s="261">
        <f>+A122+1</f>
        <v>107</v>
      </c>
      <c r="C124" s="262" t="s">
        <v>347</v>
      </c>
      <c r="D124" s="218" t="s">
        <v>300</v>
      </c>
      <c r="E124" s="263"/>
      <c r="F124" s="285"/>
      <c r="J124" s="260"/>
      <c r="K124" s="260"/>
      <c r="L124" s="260"/>
      <c r="M124" s="260"/>
    </row>
    <row r="125" spans="1:13">
      <c r="A125" s="261">
        <f>+A124+1</f>
        <v>108</v>
      </c>
      <c r="C125" s="218" t="s">
        <v>303</v>
      </c>
      <c r="D125" s="266" t="s">
        <v>348</v>
      </c>
      <c r="E125" s="267">
        <f>+$E$7</f>
        <v>2023</v>
      </c>
      <c r="F125" s="268">
        <v>2112755.7123684562</v>
      </c>
      <c r="G125" s="269"/>
      <c r="H125" s="270"/>
      <c r="I125" s="271"/>
      <c r="J125" s="260"/>
      <c r="K125" s="260"/>
      <c r="L125" s="260"/>
      <c r="M125" s="260"/>
    </row>
    <row r="126" spans="1:13">
      <c r="A126" s="261">
        <f t="shared" ref="A126:A137" si="14">+A125+1</f>
        <v>109</v>
      </c>
      <c r="C126" s="272" t="s">
        <v>305</v>
      </c>
      <c r="D126" s="218" t="s">
        <v>306</v>
      </c>
      <c r="E126" s="267">
        <f>+$E$8</f>
        <v>2024</v>
      </c>
      <c r="F126" s="268">
        <v>2233178.2269256907</v>
      </c>
      <c r="G126" s="269"/>
      <c r="H126" s="270"/>
      <c r="I126" s="271"/>
      <c r="J126" s="260"/>
      <c r="K126" s="260"/>
      <c r="L126" s="260"/>
      <c r="M126" s="260"/>
    </row>
    <row r="127" spans="1:13">
      <c r="A127" s="261">
        <f t="shared" si="14"/>
        <v>110</v>
      </c>
      <c r="C127" s="272" t="s">
        <v>307</v>
      </c>
      <c r="D127" s="218" t="s">
        <v>306</v>
      </c>
      <c r="E127" s="267">
        <f t="shared" ref="E127:E137" si="15">+$E$8</f>
        <v>2024</v>
      </c>
      <c r="F127" s="268">
        <v>2353600.5692053884</v>
      </c>
      <c r="G127" s="269"/>
      <c r="H127" s="270"/>
      <c r="I127" s="271"/>
      <c r="J127" s="260"/>
      <c r="K127" s="260"/>
      <c r="L127" s="260"/>
      <c r="M127" s="260"/>
    </row>
    <row r="128" spans="1:13">
      <c r="A128" s="261">
        <f t="shared" si="14"/>
        <v>111</v>
      </c>
      <c r="C128" s="272" t="s">
        <v>308</v>
      </c>
      <c r="D128" s="218" t="s">
        <v>306</v>
      </c>
      <c r="E128" s="267">
        <f t="shared" si="15"/>
        <v>2024</v>
      </c>
      <c r="F128" s="268">
        <v>2474023.0837626224</v>
      </c>
      <c r="G128" s="269"/>
      <c r="H128" s="270"/>
      <c r="I128" s="271"/>
      <c r="J128" s="260"/>
      <c r="K128" s="260"/>
      <c r="L128" s="260"/>
      <c r="M128" s="260"/>
    </row>
    <row r="129" spans="1:13">
      <c r="A129" s="261">
        <f t="shared" si="14"/>
        <v>112</v>
      </c>
      <c r="C129" s="272" t="s">
        <v>309</v>
      </c>
      <c r="D129" s="218" t="s">
        <v>306</v>
      </c>
      <c r="E129" s="267">
        <f t="shared" si="15"/>
        <v>2024</v>
      </c>
      <c r="F129" s="268">
        <v>2594445.5983198569</v>
      </c>
      <c r="G129" s="269"/>
      <c r="H129" s="270"/>
      <c r="I129" s="271"/>
      <c r="J129" s="260"/>
      <c r="K129" s="260"/>
      <c r="L129" s="260"/>
      <c r="M129" s="260"/>
    </row>
    <row r="130" spans="1:13">
      <c r="A130" s="261">
        <f t="shared" si="14"/>
        <v>113</v>
      </c>
      <c r="C130" s="272" t="s">
        <v>310</v>
      </c>
      <c r="D130" s="218" t="s">
        <v>306</v>
      </c>
      <c r="E130" s="267">
        <f t="shared" si="15"/>
        <v>2024</v>
      </c>
      <c r="F130" s="268">
        <v>2714868.1128770909</v>
      </c>
      <c r="G130" s="269"/>
      <c r="H130" s="270"/>
      <c r="I130" s="271"/>
      <c r="J130" s="260"/>
      <c r="K130" s="260"/>
      <c r="L130" s="260"/>
      <c r="M130" s="260"/>
    </row>
    <row r="131" spans="1:13">
      <c r="A131" s="261">
        <f t="shared" si="14"/>
        <v>114</v>
      </c>
      <c r="C131" s="272" t="s">
        <v>311</v>
      </c>
      <c r="D131" s="218" t="s">
        <v>306</v>
      </c>
      <c r="E131" s="267">
        <f t="shared" si="15"/>
        <v>2024</v>
      </c>
      <c r="F131" s="268">
        <v>2835290.4551567887</v>
      </c>
      <c r="G131" s="269"/>
      <c r="H131" s="270"/>
      <c r="I131" s="271"/>
      <c r="J131" s="260"/>
      <c r="K131" s="260"/>
      <c r="L131" s="260"/>
      <c r="M131" s="260"/>
    </row>
    <row r="132" spans="1:13">
      <c r="A132" s="261">
        <f t="shared" si="14"/>
        <v>115</v>
      </c>
      <c r="C132" s="272" t="s">
        <v>312</v>
      </c>
      <c r="D132" s="218" t="s">
        <v>306</v>
      </c>
      <c r="E132" s="267">
        <f t="shared" si="15"/>
        <v>2024</v>
      </c>
      <c r="F132" s="268">
        <v>2955712.9697140232</v>
      </c>
      <c r="G132" s="269"/>
      <c r="H132" s="270"/>
      <c r="I132" s="271"/>
      <c r="J132" s="260"/>
      <c r="K132" s="260"/>
      <c r="L132" s="260"/>
      <c r="M132" s="260"/>
    </row>
    <row r="133" spans="1:13">
      <c r="A133" s="261">
        <f t="shared" si="14"/>
        <v>116</v>
      </c>
      <c r="C133" s="272" t="s">
        <v>313</v>
      </c>
      <c r="D133" s="218" t="s">
        <v>306</v>
      </c>
      <c r="E133" s="267">
        <f t="shared" si="15"/>
        <v>2024</v>
      </c>
      <c r="F133" s="268">
        <v>3076135.4842712572</v>
      </c>
      <c r="G133" s="269"/>
      <c r="H133" s="270"/>
      <c r="I133" s="271"/>
      <c r="J133" s="260"/>
      <c r="K133" s="260"/>
      <c r="L133" s="260"/>
      <c r="M133" s="260"/>
    </row>
    <row r="134" spans="1:13">
      <c r="A134" s="261">
        <f t="shared" si="14"/>
        <v>117</v>
      </c>
      <c r="C134" s="272" t="s">
        <v>314</v>
      </c>
      <c r="D134" s="218" t="s">
        <v>306</v>
      </c>
      <c r="E134" s="267">
        <f t="shared" si="15"/>
        <v>2024</v>
      </c>
      <c r="F134" s="268">
        <v>3196557.9988284912</v>
      </c>
      <c r="G134" s="269"/>
      <c r="H134" s="270"/>
      <c r="I134" s="271"/>
      <c r="J134" s="260"/>
      <c r="K134" s="260"/>
      <c r="L134" s="260"/>
      <c r="M134" s="260"/>
    </row>
    <row r="135" spans="1:13">
      <c r="A135" s="261">
        <f t="shared" si="14"/>
        <v>118</v>
      </c>
      <c r="C135" s="272" t="s">
        <v>315</v>
      </c>
      <c r="D135" s="218" t="s">
        <v>306</v>
      </c>
      <c r="E135" s="267">
        <f t="shared" si="15"/>
        <v>2024</v>
      </c>
      <c r="F135" s="268">
        <v>3316980.3411081894</v>
      </c>
      <c r="G135" s="269"/>
      <c r="H135" s="270"/>
      <c r="I135" s="271"/>
      <c r="J135" s="260"/>
      <c r="K135" s="260"/>
      <c r="L135" s="260"/>
      <c r="M135" s="260"/>
    </row>
    <row r="136" spans="1:13">
      <c r="A136" s="261">
        <f t="shared" si="14"/>
        <v>119</v>
      </c>
      <c r="C136" s="272" t="s">
        <v>316</v>
      </c>
      <c r="D136" s="218" t="s">
        <v>306</v>
      </c>
      <c r="E136" s="267">
        <f t="shared" si="15"/>
        <v>2024</v>
      </c>
      <c r="F136" s="268">
        <v>3437402.8556654234</v>
      </c>
      <c r="G136" s="269"/>
      <c r="H136" s="270"/>
      <c r="I136" s="271"/>
      <c r="J136" s="260"/>
      <c r="K136" s="260"/>
      <c r="L136" s="260"/>
      <c r="M136" s="260"/>
    </row>
    <row r="137" spans="1:13">
      <c r="A137" s="261">
        <f t="shared" si="14"/>
        <v>120</v>
      </c>
      <c r="C137" s="275" t="s">
        <v>303</v>
      </c>
      <c r="D137" s="276" t="s">
        <v>349</v>
      </c>
      <c r="E137" s="277">
        <f t="shared" si="15"/>
        <v>2024</v>
      </c>
      <c r="F137" s="278">
        <v>3557825.3702226575</v>
      </c>
      <c r="G137" s="283"/>
    </row>
    <row r="138" spans="1:13">
      <c r="A138" s="261">
        <f>+A137+1</f>
        <v>121</v>
      </c>
      <c r="C138" s="280" t="s">
        <v>350</v>
      </c>
      <c r="D138" s="218" t="str">
        <f>"(sum lines "&amp;A125&amp;"-"&amp;A137&amp;") /13"</f>
        <v>(sum lines 108-120) /13</v>
      </c>
      <c r="E138" s="281"/>
      <c r="F138" s="282">
        <f>SUM(F125:F137)/13</f>
        <v>2835290.5214173794</v>
      </c>
      <c r="G138" s="279"/>
      <c r="J138" s="260"/>
      <c r="K138" s="260"/>
      <c r="L138" s="260"/>
      <c r="M138" s="260"/>
    </row>
    <row r="139" spans="1:13">
      <c r="A139" s="261"/>
      <c r="C139" s="272"/>
      <c r="E139" s="287"/>
      <c r="F139" s="284"/>
      <c r="G139" s="269"/>
      <c r="H139" s="270"/>
      <c r="I139" s="274"/>
      <c r="J139" s="260"/>
      <c r="K139" s="260"/>
      <c r="L139" s="260"/>
      <c r="M139" s="260"/>
    </row>
    <row r="140" spans="1:13">
      <c r="A140" s="261">
        <f>+A138+1</f>
        <v>122</v>
      </c>
      <c r="C140" s="262" t="s">
        <v>351</v>
      </c>
      <c r="D140" s="218" t="s">
        <v>300</v>
      </c>
      <c r="E140" s="263"/>
      <c r="F140" s="285"/>
      <c r="J140" s="260"/>
      <c r="K140" s="260"/>
      <c r="L140" s="260"/>
      <c r="M140" s="260"/>
    </row>
    <row r="141" spans="1:13">
      <c r="A141" s="261">
        <f>+A140+1</f>
        <v>123</v>
      </c>
      <c r="C141" s="218" t="s">
        <v>303</v>
      </c>
      <c r="D141" s="266" t="s">
        <v>352</v>
      </c>
      <c r="E141" s="267">
        <f>+$E$7</f>
        <v>2023</v>
      </c>
      <c r="F141" s="268">
        <v>196695.91229070775</v>
      </c>
      <c r="G141" s="269"/>
      <c r="H141" s="270"/>
      <c r="I141" s="271"/>
      <c r="J141" s="260"/>
      <c r="K141" s="260"/>
      <c r="L141" s="260"/>
      <c r="M141" s="260"/>
    </row>
    <row r="142" spans="1:13">
      <c r="A142" s="261">
        <f t="shared" ref="A142:A153" si="16">+A141+1</f>
        <v>124</v>
      </c>
      <c r="C142" s="272" t="s">
        <v>305</v>
      </c>
      <c r="D142" s="218" t="s">
        <v>306</v>
      </c>
      <c r="E142" s="267">
        <f>+$E$8</f>
        <v>2024</v>
      </c>
      <c r="F142" s="268">
        <v>207907.15466128115</v>
      </c>
      <c r="G142" s="269"/>
      <c r="H142" s="270"/>
      <c r="I142" s="271"/>
      <c r="J142" s="260"/>
      <c r="K142" s="260"/>
      <c r="L142" s="260"/>
      <c r="M142" s="260"/>
    </row>
    <row r="143" spans="1:13">
      <c r="A143" s="261">
        <f t="shared" si="16"/>
        <v>125</v>
      </c>
      <c r="C143" s="272" t="s">
        <v>307</v>
      </c>
      <c r="D143" s="218" t="s">
        <v>306</v>
      </c>
      <c r="E143" s="267">
        <f t="shared" ref="E143:E153" si="17">+$E$8</f>
        <v>2024</v>
      </c>
      <c r="F143" s="268">
        <v>219118.38099295003</v>
      </c>
      <c r="G143" s="269"/>
      <c r="H143" s="270"/>
      <c r="I143" s="271"/>
      <c r="J143" s="260"/>
      <c r="K143" s="260"/>
      <c r="L143" s="260"/>
      <c r="M143" s="260"/>
    </row>
    <row r="144" spans="1:13">
      <c r="A144" s="261">
        <f t="shared" si="16"/>
        <v>126</v>
      </c>
      <c r="C144" s="272" t="s">
        <v>308</v>
      </c>
      <c r="D144" s="218" t="s">
        <v>306</v>
      </c>
      <c r="E144" s="267">
        <f t="shared" si="17"/>
        <v>2024</v>
      </c>
      <c r="F144" s="268">
        <v>230329.62336352339</v>
      </c>
      <c r="G144" s="269"/>
      <c r="H144" s="270"/>
      <c r="I144" s="271"/>
      <c r="J144" s="260"/>
      <c r="K144" s="260"/>
      <c r="L144" s="260"/>
      <c r="M144" s="260"/>
    </row>
    <row r="145" spans="1:13">
      <c r="A145" s="261">
        <f t="shared" si="16"/>
        <v>127</v>
      </c>
      <c r="C145" s="272" t="s">
        <v>309</v>
      </c>
      <c r="D145" s="218" t="s">
        <v>306</v>
      </c>
      <c r="E145" s="267">
        <f t="shared" si="17"/>
        <v>2024</v>
      </c>
      <c r="F145" s="268">
        <v>241540.86573409679</v>
      </c>
      <c r="G145" s="269"/>
      <c r="H145" s="270"/>
      <c r="I145" s="271"/>
      <c r="J145" s="260"/>
      <c r="K145" s="260"/>
      <c r="L145" s="260"/>
      <c r="M145" s="260"/>
    </row>
    <row r="146" spans="1:13">
      <c r="A146" s="261">
        <f t="shared" si="16"/>
        <v>128</v>
      </c>
      <c r="C146" s="272" t="s">
        <v>310</v>
      </c>
      <c r="D146" s="218" t="s">
        <v>306</v>
      </c>
      <c r="E146" s="267">
        <f t="shared" si="17"/>
        <v>2024</v>
      </c>
      <c r="F146" s="268">
        <v>252752.10810467019</v>
      </c>
      <c r="G146" s="269"/>
      <c r="H146" s="270"/>
      <c r="I146" s="271"/>
      <c r="J146" s="260"/>
      <c r="K146" s="260"/>
      <c r="L146" s="260"/>
      <c r="M146" s="260"/>
    </row>
    <row r="147" spans="1:13">
      <c r="A147" s="261">
        <f t="shared" si="16"/>
        <v>129</v>
      </c>
      <c r="C147" s="272" t="s">
        <v>311</v>
      </c>
      <c r="D147" s="218" t="s">
        <v>306</v>
      </c>
      <c r="E147" s="267">
        <f t="shared" si="17"/>
        <v>2024</v>
      </c>
      <c r="F147" s="268">
        <v>263963.33443633904</v>
      </c>
      <c r="G147" s="269"/>
      <c r="H147" s="270"/>
      <c r="I147" s="271"/>
      <c r="J147" s="260"/>
      <c r="K147" s="260"/>
      <c r="L147" s="260"/>
      <c r="M147" s="260"/>
    </row>
    <row r="148" spans="1:13">
      <c r="A148" s="261">
        <f t="shared" si="16"/>
        <v>130</v>
      </c>
      <c r="C148" s="272" t="s">
        <v>312</v>
      </c>
      <c r="D148" s="218" t="s">
        <v>306</v>
      </c>
      <c r="E148" s="267">
        <f t="shared" si="17"/>
        <v>2024</v>
      </c>
      <c r="F148" s="268">
        <v>275174.57680691243</v>
      </c>
      <c r="G148" s="269"/>
      <c r="H148" s="270"/>
      <c r="I148" s="271"/>
      <c r="J148" s="260"/>
      <c r="K148" s="260"/>
      <c r="L148" s="260"/>
      <c r="M148" s="260"/>
    </row>
    <row r="149" spans="1:13">
      <c r="A149" s="261">
        <f t="shared" si="16"/>
        <v>131</v>
      </c>
      <c r="C149" s="272" t="s">
        <v>313</v>
      </c>
      <c r="D149" s="218" t="s">
        <v>306</v>
      </c>
      <c r="E149" s="267">
        <f t="shared" si="17"/>
        <v>2024</v>
      </c>
      <c r="F149" s="268">
        <v>286385.81917748583</v>
      </c>
      <c r="G149" s="269"/>
      <c r="H149" s="270"/>
      <c r="I149" s="271"/>
      <c r="J149" s="260"/>
      <c r="K149" s="260"/>
      <c r="L149" s="260"/>
      <c r="M149" s="260"/>
    </row>
    <row r="150" spans="1:13">
      <c r="A150" s="261">
        <f t="shared" si="16"/>
        <v>132</v>
      </c>
      <c r="C150" s="272" t="s">
        <v>314</v>
      </c>
      <c r="D150" s="218" t="s">
        <v>306</v>
      </c>
      <c r="E150" s="267">
        <f t="shared" si="17"/>
        <v>2024</v>
      </c>
      <c r="F150" s="268">
        <v>297597.06154805922</v>
      </c>
      <c r="G150" s="269"/>
      <c r="H150" s="270"/>
      <c r="I150" s="271"/>
      <c r="J150" s="260"/>
      <c r="K150" s="260"/>
      <c r="L150" s="260"/>
      <c r="M150" s="260"/>
    </row>
    <row r="151" spans="1:13">
      <c r="A151" s="261">
        <f t="shared" si="16"/>
        <v>133</v>
      </c>
      <c r="C151" s="272" t="s">
        <v>315</v>
      </c>
      <c r="D151" s="218" t="s">
        <v>306</v>
      </c>
      <c r="E151" s="267">
        <f t="shared" si="17"/>
        <v>2024</v>
      </c>
      <c r="F151" s="268">
        <v>308808.28787972807</v>
      </c>
      <c r="G151" s="269"/>
      <c r="H151" s="270"/>
      <c r="I151" s="271"/>
      <c r="J151" s="260"/>
      <c r="K151" s="260"/>
      <c r="L151" s="260"/>
      <c r="M151" s="260"/>
    </row>
    <row r="152" spans="1:13">
      <c r="A152" s="261">
        <f t="shared" si="16"/>
        <v>134</v>
      </c>
      <c r="C152" s="272" t="s">
        <v>316</v>
      </c>
      <c r="D152" s="218" t="s">
        <v>306</v>
      </c>
      <c r="E152" s="267">
        <f t="shared" si="17"/>
        <v>2024</v>
      </c>
      <c r="F152" s="268">
        <v>320019.53025030147</v>
      </c>
      <c r="G152" s="269"/>
      <c r="H152" s="270"/>
      <c r="I152" s="271"/>
      <c r="J152" s="260"/>
      <c r="K152" s="260"/>
      <c r="L152" s="260"/>
      <c r="M152" s="260"/>
    </row>
    <row r="153" spans="1:13">
      <c r="A153" s="261">
        <f t="shared" si="16"/>
        <v>135</v>
      </c>
      <c r="C153" s="275" t="s">
        <v>303</v>
      </c>
      <c r="D153" s="276" t="s">
        <v>353</v>
      </c>
      <c r="E153" s="277">
        <f t="shared" si="17"/>
        <v>2024</v>
      </c>
      <c r="F153" s="278">
        <v>331230.77262087486</v>
      </c>
      <c r="G153" s="283"/>
    </row>
    <row r="154" spans="1:13">
      <c r="A154" s="261">
        <f>+A153+1</f>
        <v>136</v>
      </c>
      <c r="C154" s="280" t="s">
        <v>354</v>
      </c>
      <c r="D154" s="218" t="str">
        <f>"(sum lines "&amp;A141&amp;"-"&amp;A153&amp;") /13"</f>
        <v>(sum lines 123-135) /13</v>
      </c>
      <c r="E154" s="281"/>
      <c r="F154" s="282">
        <f>SUM(F141:F153)/13</f>
        <v>263963.34060514852</v>
      </c>
      <c r="G154" s="279"/>
      <c r="J154" s="260"/>
      <c r="K154" s="260"/>
      <c r="L154" s="260"/>
      <c r="M154" s="260"/>
    </row>
    <row r="155" spans="1:13">
      <c r="A155" s="261"/>
      <c r="C155" s="272"/>
      <c r="D155" s="266"/>
      <c r="E155" s="287"/>
      <c r="F155" s="288"/>
    </row>
    <row r="156" spans="1:13">
      <c r="A156" s="261">
        <f>+A154+1</f>
        <v>137</v>
      </c>
      <c r="C156" s="262" t="s">
        <v>355</v>
      </c>
      <c r="D156" s="218" t="s">
        <v>300</v>
      </c>
      <c r="E156" s="263"/>
      <c r="F156" s="285"/>
      <c r="J156" s="260"/>
      <c r="K156" s="260"/>
      <c r="L156" s="260"/>
      <c r="M156" s="260"/>
    </row>
    <row r="157" spans="1:13">
      <c r="A157" s="261">
        <f t="shared" ref="A157:A170" si="18">+A156+1</f>
        <v>138</v>
      </c>
      <c r="C157" s="218" t="s">
        <v>303</v>
      </c>
      <c r="D157" s="266" t="s">
        <v>356</v>
      </c>
      <c r="E157" s="267">
        <f>+$E$7</f>
        <v>2023</v>
      </c>
      <c r="F157" s="268">
        <v>0</v>
      </c>
      <c r="J157" s="260"/>
      <c r="K157" s="260"/>
      <c r="L157" s="260"/>
      <c r="M157" s="260"/>
    </row>
    <row r="158" spans="1:13">
      <c r="A158" s="261">
        <f t="shared" si="18"/>
        <v>139</v>
      </c>
      <c r="C158" s="272" t="s">
        <v>305</v>
      </c>
      <c r="D158" s="218" t="s">
        <v>306</v>
      </c>
      <c r="E158" s="267">
        <f>+$E$8</f>
        <v>2024</v>
      </c>
      <c r="F158" s="268">
        <v>0</v>
      </c>
      <c r="J158" s="260"/>
      <c r="K158" s="260"/>
      <c r="L158" s="260"/>
      <c r="M158" s="260"/>
    </row>
    <row r="159" spans="1:13">
      <c r="A159" s="261">
        <f t="shared" si="18"/>
        <v>140</v>
      </c>
      <c r="C159" s="272" t="s">
        <v>307</v>
      </c>
      <c r="D159" s="218" t="s">
        <v>306</v>
      </c>
      <c r="E159" s="267">
        <f t="shared" ref="E159:E169" si="19">+$E$8</f>
        <v>2024</v>
      </c>
      <c r="F159" s="268">
        <v>0</v>
      </c>
      <c r="J159" s="260"/>
      <c r="K159" s="260"/>
      <c r="L159" s="260"/>
      <c r="M159" s="260"/>
    </row>
    <row r="160" spans="1:13">
      <c r="A160" s="261">
        <f t="shared" si="18"/>
        <v>141</v>
      </c>
      <c r="C160" s="272" t="s">
        <v>308</v>
      </c>
      <c r="D160" s="218" t="s">
        <v>306</v>
      </c>
      <c r="E160" s="267">
        <f t="shared" si="19"/>
        <v>2024</v>
      </c>
      <c r="F160" s="268">
        <v>0</v>
      </c>
      <c r="J160" s="260"/>
      <c r="K160" s="260"/>
      <c r="L160" s="260"/>
      <c r="M160" s="260"/>
    </row>
    <row r="161" spans="1:13">
      <c r="A161" s="261">
        <f t="shared" si="18"/>
        <v>142</v>
      </c>
      <c r="C161" s="272" t="s">
        <v>309</v>
      </c>
      <c r="D161" s="218" t="s">
        <v>306</v>
      </c>
      <c r="E161" s="267">
        <f t="shared" si="19"/>
        <v>2024</v>
      </c>
      <c r="F161" s="268">
        <v>0</v>
      </c>
      <c r="J161" s="260"/>
      <c r="K161" s="260"/>
      <c r="L161" s="260"/>
      <c r="M161" s="260"/>
    </row>
    <row r="162" spans="1:13">
      <c r="A162" s="261">
        <f t="shared" si="18"/>
        <v>143</v>
      </c>
      <c r="C162" s="272" t="s">
        <v>310</v>
      </c>
      <c r="D162" s="218" t="s">
        <v>306</v>
      </c>
      <c r="E162" s="267">
        <f t="shared" si="19"/>
        <v>2024</v>
      </c>
      <c r="F162" s="268">
        <v>0</v>
      </c>
      <c r="J162" s="260"/>
      <c r="K162" s="260"/>
      <c r="L162" s="260"/>
      <c r="M162" s="260"/>
    </row>
    <row r="163" spans="1:13">
      <c r="A163" s="261">
        <f t="shared" si="18"/>
        <v>144</v>
      </c>
      <c r="C163" s="272" t="s">
        <v>311</v>
      </c>
      <c r="D163" s="218" t="s">
        <v>306</v>
      </c>
      <c r="E163" s="267">
        <f t="shared" si="19"/>
        <v>2024</v>
      </c>
      <c r="F163" s="268">
        <v>0</v>
      </c>
      <c r="J163" s="260"/>
      <c r="K163" s="260"/>
      <c r="L163" s="260"/>
      <c r="M163" s="260"/>
    </row>
    <row r="164" spans="1:13">
      <c r="A164" s="261">
        <f t="shared" si="18"/>
        <v>145</v>
      </c>
      <c r="C164" s="272" t="s">
        <v>312</v>
      </c>
      <c r="D164" s="218" t="s">
        <v>306</v>
      </c>
      <c r="E164" s="267">
        <f t="shared" si="19"/>
        <v>2024</v>
      </c>
      <c r="F164" s="268">
        <v>0</v>
      </c>
      <c r="J164" s="260"/>
      <c r="K164" s="260"/>
      <c r="L164" s="260"/>
      <c r="M164" s="260"/>
    </row>
    <row r="165" spans="1:13">
      <c r="A165" s="261">
        <f t="shared" si="18"/>
        <v>146</v>
      </c>
      <c r="C165" s="272" t="s">
        <v>313</v>
      </c>
      <c r="D165" s="218" t="s">
        <v>306</v>
      </c>
      <c r="E165" s="267">
        <f t="shared" si="19"/>
        <v>2024</v>
      </c>
      <c r="F165" s="268">
        <v>0</v>
      </c>
      <c r="J165" s="260"/>
      <c r="K165" s="260"/>
      <c r="L165" s="260"/>
      <c r="M165" s="260"/>
    </row>
    <row r="166" spans="1:13">
      <c r="A166" s="261">
        <f t="shared" si="18"/>
        <v>147</v>
      </c>
      <c r="C166" s="272" t="s">
        <v>314</v>
      </c>
      <c r="D166" s="218" t="s">
        <v>306</v>
      </c>
      <c r="E166" s="267">
        <f t="shared" si="19"/>
        <v>2024</v>
      </c>
      <c r="F166" s="268">
        <v>0</v>
      </c>
      <c r="J166" s="260"/>
      <c r="K166" s="260"/>
      <c r="L166" s="260"/>
      <c r="M166" s="260"/>
    </row>
    <row r="167" spans="1:13">
      <c r="A167" s="261">
        <f t="shared" si="18"/>
        <v>148</v>
      </c>
      <c r="C167" s="272" t="s">
        <v>315</v>
      </c>
      <c r="D167" s="218" t="s">
        <v>306</v>
      </c>
      <c r="E167" s="267">
        <f t="shared" si="19"/>
        <v>2024</v>
      </c>
      <c r="F167" s="268">
        <v>0</v>
      </c>
      <c r="J167" s="260"/>
      <c r="K167" s="260"/>
      <c r="L167" s="260"/>
      <c r="M167" s="260"/>
    </row>
    <row r="168" spans="1:13">
      <c r="A168" s="261">
        <f t="shared" si="18"/>
        <v>149</v>
      </c>
      <c r="C168" s="272" t="s">
        <v>316</v>
      </c>
      <c r="D168" s="218" t="s">
        <v>306</v>
      </c>
      <c r="E168" s="267">
        <f t="shared" si="19"/>
        <v>2024</v>
      </c>
      <c r="F168" s="268">
        <v>0</v>
      </c>
      <c r="G168" s="269"/>
      <c r="H168" s="270"/>
      <c r="I168" s="271"/>
      <c r="J168" s="260"/>
      <c r="K168" s="260"/>
      <c r="L168" s="260"/>
      <c r="M168" s="260"/>
    </row>
    <row r="169" spans="1:13">
      <c r="A169" s="261">
        <f t="shared" si="18"/>
        <v>150</v>
      </c>
      <c r="C169" s="275" t="s">
        <v>303</v>
      </c>
      <c r="D169" s="276" t="s">
        <v>357</v>
      </c>
      <c r="E169" s="277">
        <f t="shared" si="19"/>
        <v>2024</v>
      </c>
      <c r="F169" s="278">
        <v>0</v>
      </c>
      <c r="G169" s="283"/>
    </row>
    <row r="170" spans="1:13">
      <c r="A170" s="261">
        <f t="shared" si="18"/>
        <v>151</v>
      </c>
      <c r="C170" s="280" t="s">
        <v>358</v>
      </c>
      <c r="D170" s="218" t="str">
        <f>"(sum lines "&amp;A157&amp;"-"&amp;A169&amp;") /13"</f>
        <v>(sum lines 138-150) /13</v>
      </c>
      <c r="E170" s="281"/>
      <c r="F170" s="282">
        <f>SUM(F157:F169)/13</f>
        <v>0</v>
      </c>
      <c r="G170" s="279"/>
      <c r="J170" s="260"/>
      <c r="K170" s="260"/>
      <c r="L170" s="260"/>
      <c r="M170" s="260"/>
    </row>
    <row r="171" spans="1:13">
      <c r="A171" s="261"/>
      <c r="C171" s="272"/>
      <c r="E171" s="281"/>
      <c r="F171" s="284"/>
      <c r="G171" s="269"/>
      <c r="H171" s="270"/>
      <c r="I171" s="271"/>
      <c r="J171" s="260"/>
      <c r="K171" s="260"/>
      <c r="L171" s="260"/>
      <c r="M171" s="260"/>
    </row>
    <row r="172" spans="1:13">
      <c r="A172" s="261"/>
      <c r="C172" s="280"/>
      <c r="E172" s="281"/>
      <c r="F172" s="282"/>
      <c r="G172" s="269"/>
      <c r="H172" s="270"/>
      <c r="I172" s="274"/>
      <c r="J172" s="260"/>
      <c r="K172" s="260"/>
      <c r="L172" s="260"/>
      <c r="M172" s="260"/>
    </row>
    <row r="173" spans="1:13">
      <c r="A173" s="261">
        <f>+A170+1</f>
        <v>152</v>
      </c>
      <c r="C173" s="262" t="s">
        <v>359</v>
      </c>
      <c r="D173" s="266" t="str">
        <f>"(sum lines "&amp;A106&amp;", "&amp;A122&amp;", "&amp;A138&amp;", "&amp;A154&amp;", &amp; "&amp;A170&amp;")"</f>
        <v>(sum lines 91, 106, 121, 136, &amp; 151)</v>
      </c>
      <c r="E173" s="287"/>
      <c r="F173" s="290">
        <f>F106+F122+F138+F154+F170</f>
        <v>16457691.384615384</v>
      </c>
      <c r="G173" s="291"/>
      <c r="H173" s="302"/>
    </row>
    <row r="174" spans="1:13" ht="16.2" thickBot="1">
      <c r="A174" s="293"/>
      <c r="B174" s="294"/>
      <c r="C174" s="295"/>
      <c r="D174" s="296"/>
      <c r="E174" s="297"/>
      <c r="F174" s="298"/>
      <c r="G174" s="291"/>
      <c r="H174" s="270"/>
      <c r="I174" s="274"/>
      <c r="J174" s="260"/>
      <c r="K174" s="260"/>
      <c r="L174" s="260"/>
      <c r="M174" s="260"/>
    </row>
    <row r="175" spans="1:13">
      <c r="B175" s="231"/>
      <c r="C175" s="272"/>
      <c r="E175" s="281"/>
      <c r="F175" s="272"/>
      <c r="G175" s="291"/>
      <c r="H175" s="270"/>
      <c r="I175" s="274"/>
      <c r="J175" s="260"/>
      <c r="K175" s="260"/>
      <c r="L175" s="260"/>
      <c r="M175" s="260"/>
    </row>
    <row r="176" spans="1:13">
      <c r="E176" s="303"/>
      <c r="F176" s="232"/>
    </row>
    <row r="177" spans="5:6">
      <c r="E177" s="303"/>
      <c r="F177" s="232"/>
    </row>
    <row r="178" spans="5:6">
      <c r="E178" s="303"/>
      <c r="F178" s="232"/>
    </row>
    <row r="179" spans="5:6">
      <c r="E179" s="303"/>
      <c r="F179" s="304"/>
    </row>
    <row r="180" spans="5:6">
      <c r="E180" s="303"/>
      <c r="F180" s="232"/>
    </row>
    <row r="181" spans="5:6">
      <c r="E181" s="303"/>
      <c r="F181" s="232"/>
    </row>
    <row r="182" spans="5:6">
      <c r="E182" s="303"/>
    </row>
    <row r="183" spans="5:6">
      <c r="E183" s="303"/>
      <c r="F183" s="232"/>
    </row>
    <row r="184" spans="5:6">
      <c r="E184" s="303"/>
      <c r="F184" s="232"/>
    </row>
    <row r="185" spans="5:6">
      <c r="E185" s="303"/>
      <c r="F185" s="232"/>
    </row>
    <row r="186" spans="5:6">
      <c r="E186" s="303"/>
    </row>
    <row r="187" spans="5:6">
      <c r="E187" s="303"/>
      <c r="F187" s="232"/>
    </row>
    <row r="188" spans="5:6">
      <c r="E188" s="303"/>
      <c r="F188" s="232"/>
    </row>
    <row r="189" spans="5:6">
      <c r="E189" s="303"/>
      <c r="F189" s="232"/>
    </row>
    <row r="190" spans="5:6">
      <c r="E190" s="303"/>
    </row>
    <row r="191" spans="5:6">
      <c r="E191" s="303"/>
    </row>
    <row r="192" spans="5:6">
      <c r="E192" s="303"/>
      <c r="F192" s="232"/>
    </row>
    <row r="193" spans="5:6">
      <c r="E193" s="303"/>
      <c r="F193" s="232"/>
    </row>
    <row r="194" spans="5:6">
      <c r="E194" s="303"/>
      <c r="F194" s="305"/>
    </row>
    <row r="195" spans="5:6">
      <c r="E195" s="306"/>
    </row>
    <row r="196" spans="5:6">
      <c r="E196" s="306"/>
      <c r="F196" s="232"/>
    </row>
  </sheetData>
  <mergeCells count="5">
    <mergeCell ref="A2:F2"/>
    <mergeCell ref="A5:F5"/>
    <mergeCell ref="J5:M5"/>
    <mergeCell ref="A91:F91"/>
    <mergeCell ref="J91:M91"/>
  </mergeCells>
  <printOptions horizontalCentered="1"/>
  <pageMargins left="0.25" right="0.25" top="0.75" bottom="0.75" header="0.5" footer="0.5"/>
  <pageSetup scale="85" fitToHeight="0" orientation="landscape" r:id="rId1"/>
  <headerFooter alignWithMargins="0"/>
  <rowBreaks count="4" manualBreakCount="4">
    <brk id="36" max="5" man="1"/>
    <brk id="69" max="5" man="1"/>
    <brk id="107" max="5" man="1"/>
    <brk id="139"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1008-55C2-47E4-8E6D-14CDE64B50BF}">
  <sheetPr>
    <tabColor rgb="FF00B0F0"/>
  </sheetPr>
  <dimension ref="A1:Q196"/>
  <sheetViews>
    <sheetView view="pageBreakPreview" zoomScale="93" zoomScaleNormal="90" zoomScaleSheetLayoutView="93" workbookViewId="0">
      <selection activeCell="K55" activeCellId="1" sqref="Q46 K55"/>
    </sheetView>
  </sheetViews>
  <sheetFormatPr defaultColWidth="8.81640625" defaultRowHeight="13.2"/>
  <cols>
    <col min="1" max="1" width="5" style="274" customWidth="1"/>
    <col min="2" max="2" width="3.1796875" style="220" customWidth="1"/>
    <col min="3" max="3" width="48.1796875" style="220" customWidth="1"/>
    <col min="4" max="4" width="20.1796875" style="220" customWidth="1"/>
    <col min="5" max="5" width="13.81640625" style="220" customWidth="1"/>
    <col min="6" max="6" width="18.08984375" style="220" customWidth="1"/>
    <col min="7" max="7" width="15.1796875" style="220" customWidth="1"/>
    <col min="8" max="8" width="15.54296875" style="220" customWidth="1"/>
    <col min="9" max="9" width="13" style="220" customWidth="1"/>
    <col min="10" max="10" width="10.81640625" style="220" customWidth="1"/>
    <col min="11" max="11" width="9" style="220" customWidth="1"/>
    <col min="12" max="12" width="11.81640625" style="220" bestFit="1" customWidth="1"/>
    <col min="13" max="13" width="27.453125" style="220" customWidth="1"/>
    <col min="14" max="16384" width="8.81640625" style="220"/>
  </cols>
  <sheetData>
    <row r="1" spans="1:16" ht="17.399999999999999">
      <c r="A1" s="307"/>
      <c r="B1" s="274"/>
      <c r="C1" s="308"/>
      <c r="D1" s="1134" t="s">
        <v>360</v>
      </c>
      <c r="E1" s="1134"/>
      <c r="F1" s="1134"/>
      <c r="G1" s="1134"/>
      <c r="H1" s="1134"/>
      <c r="I1" s="1134"/>
      <c r="J1" s="260"/>
      <c r="K1" s="260"/>
      <c r="L1" s="260"/>
      <c r="M1" s="260"/>
    </row>
    <row r="2" spans="1:16" ht="18" thickBot="1">
      <c r="A2" s="309"/>
      <c r="D2" s="1134" t="str">
        <f>'Appendix A'!$E$9</f>
        <v>NextEra Energy Transmission New York, Inc.</v>
      </c>
      <c r="E2" s="1134"/>
      <c r="F2" s="1134"/>
      <c r="G2" s="1134"/>
      <c r="H2" s="1134"/>
      <c r="I2" s="1134"/>
    </row>
    <row r="3" spans="1:16" ht="50.25" customHeight="1" thickBot="1">
      <c r="A3" s="1135"/>
      <c r="B3" s="1136"/>
      <c r="C3" s="1136"/>
      <c r="D3" s="1136"/>
      <c r="E3" s="1136"/>
      <c r="F3" s="1137"/>
      <c r="G3" s="310"/>
      <c r="H3" s="310"/>
      <c r="I3" s="310"/>
      <c r="J3" s="1138" t="s">
        <v>361</v>
      </c>
      <c r="K3" s="1139"/>
      <c r="L3" s="1139"/>
      <c r="M3" s="1140"/>
    </row>
    <row r="4" spans="1:16">
      <c r="A4" s="311" t="s">
        <v>362</v>
      </c>
      <c r="B4" s="307"/>
      <c r="C4" s="312"/>
      <c r="D4" s="313"/>
      <c r="E4" s="307" t="s">
        <v>363</v>
      </c>
      <c r="F4" s="307" t="s">
        <v>364</v>
      </c>
      <c r="G4" s="314" t="s">
        <v>365</v>
      </c>
      <c r="H4" s="315"/>
      <c r="I4" s="316"/>
      <c r="J4" s="317"/>
      <c r="K4" s="318"/>
      <c r="L4" s="318"/>
      <c r="M4" s="319"/>
    </row>
    <row r="5" spans="1:16" s="5" customFormat="1" ht="15">
      <c r="A5" s="320">
        <f>+'2 - Cost Support '!A173+1</f>
        <v>153</v>
      </c>
      <c r="B5" s="321"/>
      <c r="C5" s="321" t="s">
        <v>366</v>
      </c>
      <c r="D5" s="321" t="s">
        <v>367</v>
      </c>
      <c r="E5" s="322">
        <v>0</v>
      </c>
      <c r="F5" s="322">
        <v>0</v>
      </c>
      <c r="G5" s="323">
        <f>+E5/2+F5/2</f>
        <v>0</v>
      </c>
      <c r="H5" s="324"/>
      <c r="I5" s="325"/>
      <c r="J5" s="325"/>
      <c r="K5" s="325"/>
      <c r="L5" s="326"/>
      <c r="M5" s="327"/>
      <c r="N5" s="328"/>
      <c r="O5" s="49"/>
      <c r="P5" s="36"/>
    </row>
    <row r="6" spans="1:16" s="5" customFormat="1" ht="15">
      <c r="A6" s="320"/>
      <c r="B6" s="321"/>
      <c r="C6" s="321"/>
      <c r="D6" s="321"/>
      <c r="E6" s="325"/>
      <c r="F6" s="325"/>
      <c r="G6" s="323"/>
      <c r="H6" s="324"/>
      <c r="I6" s="325"/>
      <c r="J6" s="325"/>
      <c r="K6" s="325"/>
      <c r="L6" s="326"/>
      <c r="M6" s="327"/>
      <c r="N6" s="328"/>
      <c r="O6" s="49"/>
      <c r="P6" s="36"/>
    </row>
    <row r="7" spans="1:16" s="5" customFormat="1" ht="15.6">
      <c r="A7" s="320">
        <f>+A5+1</f>
        <v>154</v>
      </c>
      <c r="B7" s="321"/>
      <c r="C7" s="321" t="s">
        <v>91</v>
      </c>
      <c r="D7" s="325" t="s">
        <v>368</v>
      </c>
      <c r="E7" s="329"/>
      <c r="F7" s="329"/>
      <c r="G7" s="330">
        <f>+'8a - Workpaper'!Z41</f>
        <v>0</v>
      </c>
      <c r="H7" s="331"/>
      <c r="I7" s="9"/>
      <c r="J7" s="9"/>
      <c r="K7" s="325"/>
      <c r="L7" s="326"/>
      <c r="M7" s="327"/>
      <c r="N7" s="328"/>
      <c r="O7" s="332"/>
      <c r="P7" s="36"/>
    </row>
    <row r="8" spans="1:16" s="5" customFormat="1" ht="15">
      <c r="A8" s="320"/>
      <c r="B8" s="321"/>
      <c r="C8" s="321" t="s">
        <v>369</v>
      </c>
      <c r="D8" s="325"/>
      <c r="E8" s="325"/>
      <c r="F8" s="325"/>
      <c r="G8" s="333"/>
      <c r="H8" s="324" t="s">
        <v>370</v>
      </c>
      <c r="I8" s="9"/>
      <c r="K8" s="325"/>
      <c r="L8" s="326"/>
      <c r="M8" s="327"/>
      <c r="N8" s="328"/>
      <c r="P8" s="36"/>
    </row>
    <row r="9" spans="1:16" s="5" customFormat="1" ht="15">
      <c r="A9" s="320">
        <f>+A7+1</f>
        <v>155</v>
      </c>
      <c r="B9" s="321"/>
      <c r="C9" s="321" t="s">
        <v>371</v>
      </c>
      <c r="D9" s="325" t="s">
        <v>372</v>
      </c>
      <c r="E9" s="325"/>
      <c r="G9" s="334"/>
      <c r="H9" s="335">
        <f>+'8a - Workpaper'!I41</f>
        <v>0</v>
      </c>
      <c r="I9" s="9"/>
      <c r="K9" s="325"/>
      <c r="L9" s="326"/>
      <c r="M9" s="327"/>
      <c r="N9" s="328"/>
      <c r="O9" s="49"/>
      <c r="P9" s="36"/>
    </row>
    <row r="10" spans="1:16" s="5" customFormat="1" ht="15">
      <c r="A10" s="320"/>
      <c r="B10" s="321"/>
      <c r="C10" s="321"/>
      <c r="D10" s="325"/>
      <c r="E10" s="325"/>
      <c r="F10" s="325"/>
      <c r="G10" s="333"/>
      <c r="H10" s="331"/>
      <c r="I10" s="9"/>
      <c r="K10" s="325"/>
      <c r="L10" s="326"/>
      <c r="M10" s="327"/>
      <c r="N10" s="328"/>
      <c r="O10" s="49"/>
      <c r="P10" s="36"/>
    </row>
    <row r="11" spans="1:16" s="5" customFormat="1" ht="15">
      <c r="A11" s="320">
        <f>+A9+1</f>
        <v>156</v>
      </c>
      <c r="B11" s="321"/>
      <c r="C11" s="321" t="s">
        <v>373</v>
      </c>
      <c r="E11" s="336" t="s">
        <v>197</v>
      </c>
      <c r="F11" s="336" t="s">
        <v>374</v>
      </c>
      <c r="G11" s="333"/>
      <c r="H11" s="331"/>
      <c r="I11" s="9"/>
      <c r="J11" s="9"/>
      <c r="K11" s="325"/>
      <c r="L11" s="326"/>
      <c r="M11" s="327"/>
      <c r="N11" s="328"/>
      <c r="O11" s="49"/>
      <c r="P11" s="36"/>
    </row>
    <row r="12" spans="1:16" s="5" customFormat="1" ht="15">
      <c r="A12" s="320"/>
      <c r="B12" s="321"/>
      <c r="C12" s="321" t="s">
        <v>375</v>
      </c>
      <c r="D12" s="321"/>
      <c r="E12" s="274" t="s">
        <v>301</v>
      </c>
      <c r="F12" s="273" t="s">
        <v>302</v>
      </c>
      <c r="G12" s="337"/>
      <c r="H12" s="324"/>
      <c r="I12" s="325"/>
      <c r="J12" s="325"/>
      <c r="K12" s="325"/>
      <c r="L12" s="326"/>
      <c r="M12" s="327"/>
      <c r="N12" s="328"/>
      <c r="O12" s="49"/>
      <c r="P12" s="36"/>
    </row>
    <row r="13" spans="1:16" s="5" customFormat="1" ht="15">
      <c r="A13" s="338">
        <f>+A11+1</f>
        <v>157</v>
      </c>
      <c r="B13" s="274"/>
      <c r="C13" s="220" t="s">
        <v>303</v>
      </c>
      <c r="D13" s="325" t="s">
        <v>376</v>
      </c>
      <c r="E13" s="339">
        <v>2023</v>
      </c>
      <c r="F13" s="340">
        <v>18492</v>
      </c>
      <c r="G13" s="334"/>
      <c r="I13" s="325"/>
      <c r="J13" s="325"/>
      <c r="K13" s="325"/>
      <c r="L13" s="326"/>
      <c r="M13" s="327"/>
      <c r="N13" s="328"/>
      <c r="O13" s="49"/>
      <c r="P13" s="36"/>
    </row>
    <row r="14" spans="1:16" s="5" customFormat="1" ht="15">
      <c r="A14" s="338">
        <f t="shared" ref="A14:A26" si="0">+A13+1</f>
        <v>158</v>
      </c>
      <c r="B14" s="274"/>
      <c r="C14" s="308" t="s">
        <v>305</v>
      </c>
      <c r="D14" s="220" t="s">
        <v>306</v>
      </c>
      <c r="E14" s="339">
        <f>+E13+1</f>
        <v>2024</v>
      </c>
      <c r="F14" s="340">
        <v>18492</v>
      </c>
      <c r="G14" s="334"/>
      <c r="I14" s="325"/>
      <c r="J14" s="325"/>
      <c r="K14" s="325"/>
      <c r="L14" s="326"/>
      <c r="M14" s="327"/>
      <c r="N14" s="328"/>
      <c r="O14" s="49"/>
      <c r="P14" s="36"/>
    </row>
    <row r="15" spans="1:16" s="5" customFormat="1" ht="15">
      <c r="A15" s="338">
        <f t="shared" si="0"/>
        <v>159</v>
      </c>
      <c r="B15" s="274"/>
      <c r="C15" s="308" t="s">
        <v>307</v>
      </c>
      <c r="D15" s="220" t="s">
        <v>306</v>
      </c>
      <c r="E15" s="339">
        <f>+E14</f>
        <v>2024</v>
      </c>
      <c r="F15" s="340">
        <v>18492</v>
      </c>
      <c r="G15" s="334"/>
      <c r="I15" s="325"/>
      <c r="J15" s="325"/>
      <c r="K15" s="325"/>
      <c r="L15" s="326"/>
      <c r="M15" s="327"/>
      <c r="N15" s="328"/>
      <c r="O15" s="49"/>
      <c r="P15" s="36"/>
    </row>
    <row r="16" spans="1:16" s="5" customFormat="1" ht="15">
      <c r="A16" s="338">
        <f t="shared" si="0"/>
        <v>160</v>
      </c>
      <c r="B16" s="274"/>
      <c r="C16" s="308" t="s">
        <v>308</v>
      </c>
      <c r="D16" s="220" t="s">
        <v>306</v>
      </c>
      <c r="E16" s="339">
        <f t="shared" ref="E16:E25" si="1">+E15</f>
        <v>2024</v>
      </c>
      <c r="F16" s="340">
        <v>18492</v>
      </c>
      <c r="G16" s="334"/>
      <c r="I16" s="325"/>
      <c r="J16" s="325"/>
      <c r="K16" s="325"/>
      <c r="L16" s="326"/>
      <c r="M16" s="327"/>
      <c r="N16" s="328"/>
      <c r="O16" s="49"/>
      <c r="P16" s="36"/>
    </row>
    <row r="17" spans="1:16" s="5" customFormat="1" ht="15">
      <c r="A17" s="338">
        <f t="shared" si="0"/>
        <v>161</v>
      </c>
      <c r="B17" s="274"/>
      <c r="C17" s="308" t="s">
        <v>309</v>
      </c>
      <c r="D17" s="220" t="s">
        <v>306</v>
      </c>
      <c r="E17" s="339">
        <f t="shared" si="1"/>
        <v>2024</v>
      </c>
      <c r="F17" s="340">
        <v>18492</v>
      </c>
      <c r="G17" s="334"/>
      <c r="I17" s="325"/>
      <c r="J17" s="325"/>
      <c r="K17" s="325"/>
      <c r="L17" s="326"/>
      <c r="M17" s="327"/>
      <c r="N17" s="328"/>
      <c r="O17" s="49"/>
      <c r="P17" s="36"/>
    </row>
    <row r="18" spans="1:16" s="5" customFormat="1" ht="15">
      <c r="A18" s="338">
        <f t="shared" si="0"/>
        <v>162</v>
      </c>
      <c r="B18" s="274"/>
      <c r="C18" s="308" t="s">
        <v>310</v>
      </c>
      <c r="D18" s="220" t="s">
        <v>306</v>
      </c>
      <c r="E18" s="339">
        <f t="shared" si="1"/>
        <v>2024</v>
      </c>
      <c r="F18" s="340">
        <v>18492</v>
      </c>
      <c r="G18" s="334"/>
      <c r="I18" s="325"/>
      <c r="J18" s="325"/>
      <c r="K18" s="325"/>
      <c r="L18" s="326"/>
      <c r="M18" s="327"/>
      <c r="N18" s="328"/>
      <c r="O18" s="49"/>
      <c r="P18" s="36"/>
    </row>
    <row r="19" spans="1:16" s="5" customFormat="1" ht="15">
      <c r="A19" s="338">
        <f t="shared" si="0"/>
        <v>163</v>
      </c>
      <c r="B19" s="274"/>
      <c r="C19" s="308" t="s">
        <v>311</v>
      </c>
      <c r="D19" s="220" t="s">
        <v>306</v>
      </c>
      <c r="E19" s="339">
        <f t="shared" si="1"/>
        <v>2024</v>
      </c>
      <c r="F19" s="340">
        <v>18492</v>
      </c>
      <c r="G19" s="334"/>
      <c r="I19" s="325"/>
      <c r="J19" s="325"/>
      <c r="K19" s="325"/>
      <c r="L19" s="326"/>
      <c r="M19" s="327"/>
      <c r="N19" s="328"/>
      <c r="O19" s="49"/>
      <c r="P19" s="36"/>
    </row>
    <row r="20" spans="1:16" s="5" customFormat="1" ht="15">
      <c r="A20" s="338">
        <f t="shared" si="0"/>
        <v>164</v>
      </c>
      <c r="B20" s="274"/>
      <c r="C20" s="308" t="s">
        <v>312</v>
      </c>
      <c r="D20" s="220" t="s">
        <v>306</v>
      </c>
      <c r="E20" s="339">
        <f t="shared" si="1"/>
        <v>2024</v>
      </c>
      <c r="F20" s="340">
        <v>18492</v>
      </c>
      <c r="G20" s="334"/>
      <c r="I20" s="325"/>
      <c r="J20" s="325"/>
      <c r="K20" s="325"/>
      <c r="L20" s="326"/>
      <c r="M20" s="327"/>
      <c r="N20" s="328"/>
      <c r="O20" s="49"/>
      <c r="P20" s="36"/>
    </row>
    <row r="21" spans="1:16" s="5" customFormat="1" ht="15">
      <c r="A21" s="338">
        <f t="shared" si="0"/>
        <v>165</v>
      </c>
      <c r="B21" s="274"/>
      <c r="C21" s="308" t="s">
        <v>313</v>
      </c>
      <c r="D21" s="220" t="s">
        <v>306</v>
      </c>
      <c r="E21" s="339">
        <f t="shared" si="1"/>
        <v>2024</v>
      </c>
      <c r="F21" s="340">
        <v>18492</v>
      </c>
      <c r="G21" s="334"/>
      <c r="I21" s="325"/>
      <c r="J21" s="325"/>
      <c r="K21" s="325"/>
      <c r="L21" s="326"/>
      <c r="M21" s="327"/>
      <c r="N21" s="328"/>
      <c r="O21" s="49"/>
      <c r="P21" s="36"/>
    </row>
    <row r="22" spans="1:16" s="5" customFormat="1" ht="15">
      <c r="A22" s="338">
        <f t="shared" si="0"/>
        <v>166</v>
      </c>
      <c r="B22" s="274"/>
      <c r="C22" s="308" t="s">
        <v>314</v>
      </c>
      <c r="D22" s="220" t="s">
        <v>306</v>
      </c>
      <c r="E22" s="339">
        <f t="shared" si="1"/>
        <v>2024</v>
      </c>
      <c r="F22" s="340">
        <v>18492</v>
      </c>
      <c r="G22" s="334"/>
      <c r="I22" s="325"/>
      <c r="J22" s="325"/>
      <c r="K22" s="325"/>
      <c r="L22" s="326"/>
      <c r="M22" s="327"/>
      <c r="N22" s="328"/>
      <c r="O22" s="49"/>
      <c r="P22" s="36"/>
    </row>
    <row r="23" spans="1:16" s="5" customFormat="1" ht="15">
      <c r="A23" s="338">
        <f t="shared" si="0"/>
        <v>167</v>
      </c>
      <c r="B23" s="274"/>
      <c r="C23" s="308" t="s">
        <v>315</v>
      </c>
      <c r="D23" s="220" t="s">
        <v>306</v>
      </c>
      <c r="E23" s="339">
        <f t="shared" si="1"/>
        <v>2024</v>
      </c>
      <c r="F23" s="340">
        <v>18492</v>
      </c>
      <c r="G23" s="334"/>
      <c r="I23" s="325"/>
      <c r="J23" s="325"/>
      <c r="K23" s="325"/>
      <c r="L23" s="326"/>
      <c r="M23" s="327"/>
      <c r="N23" s="328"/>
      <c r="O23" s="49"/>
      <c r="P23" s="36"/>
    </row>
    <row r="24" spans="1:16" s="5" customFormat="1" ht="15">
      <c r="A24" s="338">
        <f t="shared" si="0"/>
        <v>168</v>
      </c>
      <c r="B24" s="274"/>
      <c r="C24" s="308" t="s">
        <v>316</v>
      </c>
      <c r="D24" s="220" t="s">
        <v>306</v>
      </c>
      <c r="E24" s="339">
        <f t="shared" si="1"/>
        <v>2024</v>
      </c>
      <c r="F24" s="340">
        <v>18492</v>
      </c>
      <c r="G24" s="334"/>
      <c r="I24" s="325"/>
      <c r="J24" s="325"/>
      <c r="K24" s="325"/>
      <c r="L24" s="326"/>
      <c r="M24" s="327"/>
      <c r="N24" s="328"/>
      <c r="O24" s="49"/>
      <c r="P24" s="36"/>
    </row>
    <row r="25" spans="1:16" s="5" customFormat="1" ht="15">
      <c r="A25" s="338">
        <f t="shared" si="0"/>
        <v>169</v>
      </c>
      <c r="B25" s="274"/>
      <c r="C25" s="341" t="s">
        <v>303</v>
      </c>
      <c r="D25" s="342" t="s">
        <v>377</v>
      </c>
      <c r="E25" s="343">
        <f t="shared" si="1"/>
        <v>2024</v>
      </c>
      <c r="F25" s="344">
        <v>18492</v>
      </c>
      <c r="G25" s="334"/>
      <c r="I25" s="325"/>
      <c r="J25" s="325"/>
      <c r="K25" s="325"/>
      <c r="L25" s="326"/>
      <c r="M25" s="327"/>
      <c r="N25" s="328"/>
      <c r="O25" s="49"/>
      <c r="P25" s="36"/>
    </row>
    <row r="26" spans="1:16" s="5" customFormat="1" ht="15">
      <c r="A26" s="338">
        <f t="shared" si="0"/>
        <v>170</v>
      </c>
      <c r="B26" s="274"/>
      <c r="C26" s="345" t="s">
        <v>378</v>
      </c>
      <c r="D26" s="220" t="str">
        <f>"(sum lines "&amp;A13&amp;"-"&amp;A25&amp;") /13"</f>
        <v>(sum lines 157-169) /13</v>
      </c>
      <c r="E26" s="346"/>
      <c r="F26" s="291">
        <f>SUM(F13:F25)/13</f>
        <v>18492</v>
      </c>
      <c r="G26" s="334"/>
      <c r="I26" s="325"/>
      <c r="J26" s="325"/>
      <c r="K26" s="325"/>
      <c r="L26" s="326"/>
      <c r="M26" s="327"/>
      <c r="N26" s="328"/>
      <c r="O26" s="49"/>
      <c r="P26" s="36"/>
    </row>
    <row r="27" spans="1:16" s="5" customFormat="1" ht="15.6" thickBot="1">
      <c r="A27" s="320"/>
      <c r="B27" s="321"/>
      <c r="C27" s="321"/>
      <c r="D27" s="321"/>
      <c r="E27" s="325"/>
      <c r="F27" s="325"/>
      <c r="G27" s="347"/>
      <c r="H27" s="348"/>
      <c r="I27" s="349"/>
      <c r="J27" s="349"/>
      <c r="K27" s="349"/>
      <c r="L27" s="350"/>
      <c r="M27" s="351"/>
      <c r="N27" s="328"/>
      <c r="O27" s="49"/>
      <c r="P27" s="36"/>
    </row>
    <row r="28" spans="1:16" ht="13.8" thickBot="1">
      <c r="A28" s="352"/>
      <c r="B28" s="353"/>
      <c r="C28" s="354"/>
      <c r="D28" s="355"/>
      <c r="E28" s="356"/>
      <c r="F28" s="357"/>
      <c r="G28" s="358"/>
      <c r="H28" s="359"/>
      <c r="I28" s="360"/>
      <c r="J28" s="361"/>
      <c r="K28" s="362"/>
      <c r="L28" s="362"/>
      <c r="M28" s="363"/>
    </row>
    <row r="29" spans="1:16">
      <c r="A29" s="364"/>
      <c r="B29" s="364"/>
      <c r="C29" s="364"/>
      <c r="D29" s="364"/>
      <c r="F29" s="365"/>
      <c r="G29" s="366"/>
      <c r="H29" s="336"/>
      <c r="I29" s="367"/>
      <c r="J29" s="368"/>
      <c r="K29" s="260"/>
      <c r="L29" s="260"/>
      <c r="M29" s="260"/>
    </row>
    <row r="30" spans="1:16">
      <c r="B30" s="274"/>
      <c r="C30" s="345"/>
      <c r="D30" s="369"/>
      <c r="E30" s="370"/>
      <c r="F30" s="308"/>
      <c r="G30" s="271"/>
      <c r="H30" s="271"/>
      <c r="I30" s="271"/>
      <c r="J30" s="260"/>
      <c r="K30" s="260"/>
      <c r="L30" s="260"/>
      <c r="M30" s="260"/>
    </row>
    <row r="31" spans="1:16" ht="12" customHeight="1"/>
    <row r="32" spans="1:16" ht="13.8" thickBot="1">
      <c r="A32" s="309" t="s">
        <v>379</v>
      </c>
    </row>
    <row r="33" spans="1:13">
      <c r="A33" s="1102"/>
      <c r="B33" s="1103"/>
      <c r="C33" s="1103"/>
      <c r="D33" s="1103"/>
      <c r="E33" s="1103"/>
      <c r="F33" s="1103"/>
      <c r="G33" s="372"/>
      <c r="H33" s="372"/>
      <c r="I33" s="372"/>
      <c r="J33" s="1104"/>
      <c r="K33" s="1141"/>
      <c r="L33" s="1141"/>
      <c r="M33" s="1142"/>
    </row>
    <row r="34" spans="1:13">
      <c r="A34" s="338" t="s">
        <v>380</v>
      </c>
      <c r="B34" s="373"/>
      <c r="C34" s="374" t="s">
        <v>177</v>
      </c>
      <c r="D34" s="374" t="s">
        <v>178</v>
      </c>
      <c r="E34" s="374" t="s">
        <v>381</v>
      </c>
      <c r="F34" s="374" t="s">
        <v>382</v>
      </c>
      <c r="G34" s="374" t="s">
        <v>383</v>
      </c>
      <c r="H34" s="374" t="s">
        <v>384</v>
      </c>
      <c r="I34" s="374" t="s">
        <v>385</v>
      </c>
      <c r="J34" s="1106"/>
      <c r="K34" s="1101"/>
      <c r="L34" s="1101"/>
      <c r="M34" s="1123"/>
    </row>
    <row r="35" spans="1:13" ht="79.2">
      <c r="A35" s="338"/>
      <c r="B35"/>
      <c r="C35" s="376"/>
      <c r="D35" s="377" t="s">
        <v>34</v>
      </c>
      <c r="E35" s="377" t="s">
        <v>386</v>
      </c>
      <c r="F35" s="377" t="s">
        <v>387</v>
      </c>
      <c r="G35" s="377" t="s">
        <v>388</v>
      </c>
      <c r="H35" s="378" t="s">
        <v>389</v>
      </c>
      <c r="I35" s="378" t="s">
        <v>390</v>
      </c>
      <c r="J35"/>
      <c r="K35" s="236"/>
      <c r="L35" s="236"/>
      <c r="M35" s="379"/>
    </row>
    <row r="36" spans="1:13" ht="15">
      <c r="A36" s="338"/>
      <c r="B36"/>
      <c r="C36" s="380" t="s">
        <v>391</v>
      </c>
      <c r="D36" s="381">
        <v>0</v>
      </c>
      <c r="E36" s="381">
        <v>0</v>
      </c>
      <c r="F36" s="381">
        <v>0</v>
      </c>
      <c r="G36" s="381">
        <v>0</v>
      </c>
      <c r="H36" s="381">
        <v>0</v>
      </c>
      <c r="I36" s="382">
        <f t="shared" ref="I36:I41" si="2">+H36*E36*D36*F36*G36</f>
        <v>0</v>
      </c>
      <c r="J36"/>
      <c r="K36" s="236"/>
      <c r="L36" s="236"/>
      <c r="M36" s="379"/>
    </row>
    <row r="37" spans="1:13" ht="15">
      <c r="A37" s="338"/>
      <c r="B37"/>
      <c r="C37" s="380" t="s">
        <v>392</v>
      </c>
      <c r="D37" s="383">
        <v>0</v>
      </c>
      <c r="E37" s="383">
        <v>0</v>
      </c>
      <c r="F37" s="383">
        <v>0</v>
      </c>
      <c r="G37" s="383">
        <v>0</v>
      </c>
      <c r="H37" s="383">
        <v>0</v>
      </c>
      <c r="I37" s="382">
        <f t="shared" si="2"/>
        <v>0</v>
      </c>
      <c r="J37"/>
      <c r="K37" s="236"/>
      <c r="L37" s="236"/>
      <c r="M37" s="379"/>
    </row>
    <row r="38" spans="1:13" ht="15">
      <c r="A38" s="338"/>
      <c r="B38"/>
      <c r="C38" s="380" t="s">
        <v>393</v>
      </c>
      <c r="D38" s="383">
        <v>0</v>
      </c>
      <c r="E38" s="383">
        <v>0</v>
      </c>
      <c r="F38" s="383">
        <v>0</v>
      </c>
      <c r="G38" s="383">
        <v>0</v>
      </c>
      <c r="H38" s="383">
        <v>0</v>
      </c>
      <c r="I38" s="382">
        <f t="shared" si="2"/>
        <v>0</v>
      </c>
      <c r="J38"/>
      <c r="K38" s="236"/>
      <c r="L38" s="236"/>
      <c r="M38" s="379"/>
    </row>
    <row r="39" spans="1:13" ht="15">
      <c r="A39" s="338"/>
      <c r="B39"/>
      <c r="C39" s="380" t="s">
        <v>394</v>
      </c>
      <c r="D39" s="383">
        <v>0</v>
      </c>
      <c r="E39" s="383">
        <v>0</v>
      </c>
      <c r="F39" s="383">
        <v>0</v>
      </c>
      <c r="G39" s="383">
        <v>0</v>
      </c>
      <c r="H39" s="383">
        <v>0</v>
      </c>
      <c r="I39" s="382">
        <f t="shared" si="2"/>
        <v>0</v>
      </c>
      <c r="J39"/>
      <c r="K39" s="236"/>
      <c r="L39" s="236"/>
      <c r="M39" s="379"/>
    </row>
    <row r="40" spans="1:13" ht="15">
      <c r="A40" s="338"/>
      <c r="B40"/>
      <c r="C40" s="380" t="s">
        <v>280</v>
      </c>
      <c r="D40" s="383">
        <v>0</v>
      </c>
      <c r="E40" s="383">
        <v>0</v>
      </c>
      <c r="F40" s="383">
        <v>0</v>
      </c>
      <c r="G40" s="383">
        <v>0</v>
      </c>
      <c r="H40" s="383">
        <v>0</v>
      </c>
      <c r="I40" s="382">
        <f t="shared" si="2"/>
        <v>0</v>
      </c>
      <c r="J40"/>
      <c r="K40" s="236"/>
      <c r="L40" s="236"/>
      <c r="M40" s="379"/>
    </row>
    <row r="41" spans="1:13" ht="15">
      <c r="A41" s="338"/>
      <c r="B41"/>
      <c r="C41" s="384" t="s">
        <v>280</v>
      </c>
      <c r="D41" s="385">
        <v>0</v>
      </c>
      <c r="E41" s="385">
        <v>0</v>
      </c>
      <c r="F41" s="385">
        <v>0</v>
      </c>
      <c r="G41" s="385">
        <v>0</v>
      </c>
      <c r="H41" s="385">
        <v>0</v>
      </c>
      <c r="I41" s="386">
        <f t="shared" si="2"/>
        <v>0</v>
      </c>
      <c r="J41"/>
      <c r="K41" s="236"/>
      <c r="L41" s="236"/>
      <c r="M41" s="379"/>
    </row>
    <row r="42" spans="1:13" ht="15">
      <c r="A42" s="338"/>
      <c r="B42"/>
      <c r="C42" s="387" t="s">
        <v>38</v>
      </c>
      <c r="D42" s="388"/>
      <c r="E42" s="389"/>
      <c r="F42" s="390"/>
      <c r="G42" s="390"/>
      <c r="H42" s="389"/>
      <c r="I42" s="382">
        <f>SUM(I36:I41)</f>
        <v>0</v>
      </c>
      <c r="J42"/>
      <c r="K42" s="236"/>
      <c r="L42" s="236"/>
      <c r="M42" s="379"/>
    </row>
    <row r="43" spans="1:13" ht="15">
      <c r="A43" s="338"/>
      <c r="B43"/>
      <c r="C43" s="387"/>
      <c r="D43" s="388"/>
      <c r="E43" s="389"/>
      <c r="F43" s="390"/>
      <c r="G43" s="390"/>
      <c r="H43" s="389"/>
      <c r="I43" s="382"/>
      <c r="J43"/>
      <c r="K43" s="236"/>
      <c r="L43" s="236"/>
      <c r="M43" s="379"/>
    </row>
    <row r="44" spans="1:13" ht="15">
      <c r="A44" s="338"/>
      <c r="B44"/>
      <c r="C44" s="1124" t="s">
        <v>395</v>
      </c>
      <c r="D44" s="1125"/>
      <c r="E44" s="1125"/>
      <c r="F44" s="1125"/>
      <c r="G44" s="1125"/>
      <c r="H44" s="1125"/>
      <c r="I44" s="1125"/>
      <c r="J44" s="1125"/>
      <c r="K44" s="236"/>
      <c r="L44" s="236"/>
      <c r="M44" s="379"/>
    </row>
    <row r="45" spans="1:13" ht="15">
      <c r="A45" s="338"/>
      <c r="B45"/>
      <c r="C45" s="1125"/>
      <c r="D45" s="1125"/>
      <c r="E45" s="1125"/>
      <c r="F45" s="1125"/>
      <c r="G45" s="1125"/>
      <c r="H45" s="1125"/>
      <c r="I45" s="1125"/>
      <c r="J45" s="1125"/>
      <c r="K45" s="236"/>
      <c r="L45" s="236"/>
      <c r="M45" s="379"/>
    </row>
    <row r="46" spans="1:13" ht="15">
      <c r="A46" s="338"/>
      <c r="B46"/>
      <c r="C46" s="1125"/>
      <c r="D46" s="1125"/>
      <c r="E46" s="1125"/>
      <c r="F46" s="1125"/>
      <c r="G46" s="1125"/>
      <c r="H46" s="1125"/>
      <c r="I46" s="1125"/>
      <c r="J46" s="1125"/>
      <c r="K46" s="236"/>
      <c r="L46" s="236"/>
      <c r="M46" s="379"/>
    </row>
    <row r="47" spans="1:13" ht="15">
      <c r="A47" s="338"/>
      <c r="B47"/>
      <c r="C47" s="1125"/>
      <c r="D47" s="1125"/>
      <c r="E47" s="1125"/>
      <c r="F47" s="1125"/>
      <c r="G47" s="1125"/>
      <c r="H47" s="1125"/>
      <c r="I47" s="1125"/>
      <c r="J47" s="1125"/>
      <c r="K47" s="236"/>
      <c r="L47" s="236"/>
      <c r="M47" s="379"/>
    </row>
    <row r="48" spans="1:13" ht="31.5" customHeight="1">
      <c r="A48" s="338"/>
      <c r="B48"/>
      <c r="C48" s="1125"/>
      <c r="D48" s="1125"/>
      <c r="E48" s="1125"/>
      <c r="F48" s="1125"/>
      <c r="G48" s="1125"/>
      <c r="H48" s="1125"/>
      <c r="I48" s="1125"/>
      <c r="J48" s="1125"/>
      <c r="K48" s="236"/>
      <c r="L48" s="236"/>
      <c r="M48" s="379"/>
    </row>
    <row r="49" spans="1:14" ht="15">
      <c r="A49" s="338"/>
      <c r="B49"/>
      <c r="C49" s="387"/>
      <c r="D49" s="388"/>
      <c r="E49" s="389"/>
      <c r="F49" s="390"/>
      <c r="G49" s="390"/>
      <c r="H49" s="389"/>
      <c r="I49" s="382"/>
      <c r="J49"/>
      <c r="K49" s="236"/>
      <c r="L49" s="236"/>
      <c r="M49" s="379"/>
    </row>
    <row r="50" spans="1:14" ht="13.8" thickBot="1">
      <c r="B50" s="236"/>
      <c r="C50" s="308"/>
      <c r="D50" s="236"/>
      <c r="F50" s="308"/>
      <c r="G50" s="391"/>
      <c r="H50" s="391"/>
      <c r="I50" s="236"/>
      <c r="J50" s="236"/>
      <c r="K50" s="236"/>
      <c r="L50" s="236"/>
      <c r="M50" s="236"/>
    </row>
    <row r="51" spans="1:14">
      <c r="A51" s="392" t="s">
        <v>396</v>
      </c>
      <c r="B51" s="393"/>
      <c r="C51" s="393"/>
      <c r="D51" s="393"/>
      <c r="E51" s="393"/>
      <c r="F51" s="393"/>
      <c r="G51" s="393"/>
      <c r="H51" s="393"/>
      <c r="I51" s="393"/>
      <c r="J51" s="393"/>
      <c r="K51" s="393"/>
      <c r="L51" s="393"/>
      <c r="M51" s="394"/>
    </row>
    <row r="52" spans="1:14">
      <c r="A52" s="1126"/>
      <c r="B52" s="1127"/>
      <c r="C52" s="1127"/>
      <c r="D52" s="1127"/>
      <c r="E52" s="1127"/>
      <c r="F52" s="1127"/>
      <c r="G52" s="395" t="s">
        <v>397</v>
      </c>
      <c r="H52" s="396"/>
      <c r="I52" s="397"/>
      <c r="J52" s="1128" t="s">
        <v>361</v>
      </c>
      <c r="K52" s="1101"/>
      <c r="L52" s="1101"/>
      <c r="M52" s="1123"/>
    </row>
    <row r="53" spans="1:14">
      <c r="A53" s="338"/>
      <c r="B53" s="373" t="s">
        <v>398</v>
      </c>
      <c r="E53" s="271"/>
      <c r="J53" s="1106"/>
      <c r="K53" s="1101"/>
      <c r="L53" s="1101"/>
      <c r="M53" s="1123"/>
    </row>
    <row r="54" spans="1:14" ht="15">
      <c r="A54" s="338"/>
      <c r="B54"/>
      <c r="C54" s="236"/>
      <c r="D54" s="220" t="s">
        <v>24</v>
      </c>
      <c r="E54" s="271" t="s">
        <v>399</v>
      </c>
      <c r="F54" s="274"/>
      <c r="G54" s="274" t="s">
        <v>400</v>
      </c>
      <c r="H54" s="260"/>
      <c r="I54" s="236"/>
      <c r="J54"/>
      <c r="K54" s="236"/>
      <c r="L54" s="236"/>
      <c r="M54" s="379"/>
    </row>
    <row r="55" spans="1:14" ht="15">
      <c r="A55" s="338">
        <v>171</v>
      </c>
      <c r="B55"/>
      <c r="C55" s="308" t="s">
        <v>401</v>
      </c>
      <c r="D55" s="236"/>
      <c r="E55" s="308" t="s">
        <v>402</v>
      </c>
      <c r="F55" s="308"/>
      <c r="G55" s="398">
        <v>0</v>
      </c>
      <c r="H55" s="391"/>
      <c r="I55" s="236"/>
      <c r="J55"/>
      <c r="K55" s="236"/>
      <c r="L55" s="236"/>
      <c r="M55" s="379"/>
    </row>
    <row r="56" spans="1:14" ht="15">
      <c r="A56" s="338"/>
      <c r="B56"/>
      <c r="C56" s="308"/>
      <c r="D56" s="236"/>
      <c r="E56" s="308"/>
      <c r="F56" s="308"/>
      <c r="G56" s="391"/>
      <c r="H56" s="391"/>
      <c r="I56" s="236"/>
      <c r="J56"/>
      <c r="K56" s="236"/>
      <c r="L56" s="236"/>
      <c r="M56" s="379"/>
    </row>
    <row r="57" spans="1:14" ht="14.4">
      <c r="A57" s="399"/>
      <c r="B57" s="236"/>
      <c r="C57" s="400"/>
      <c r="I57" s="236"/>
      <c r="J57" s="236"/>
      <c r="K57" s="236"/>
      <c r="L57" s="236"/>
      <c r="M57" s="379"/>
    </row>
    <row r="58" spans="1:14" ht="15" thickBot="1">
      <c r="A58" s="352"/>
      <c r="B58" s="357"/>
      <c r="C58" s="401"/>
      <c r="D58" s="357"/>
      <c r="E58" s="357"/>
      <c r="F58" s="357"/>
      <c r="G58" s="357"/>
      <c r="H58" s="357"/>
      <c r="I58" s="357"/>
      <c r="J58" s="357"/>
      <c r="K58" s="357"/>
      <c r="L58" s="357"/>
      <c r="M58" s="402"/>
    </row>
    <row r="59" spans="1:14" ht="14.4">
      <c r="C59" s="403"/>
    </row>
    <row r="60" spans="1:14" s="406" customFormat="1" ht="13.8" thickBot="1">
      <c r="A60" s="404" t="s">
        <v>403</v>
      </c>
      <c r="B60" s="405"/>
      <c r="C60" s="405"/>
      <c r="D60" s="405"/>
      <c r="E60" s="405"/>
      <c r="F60" s="405"/>
      <c r="G60" s="405"/>
      <c r="H60" s="405"/>
      <c r="I60" s="405"/>
      <c r="J60" s="405"/>
      <c r="K60" s="405"/>
      <c r="L60" s="405"/>
      <c r="M60" s="405"/>
      <c r="N60" s="220"/>
    </row>
    <row r="61" spans="1:14" s="406" customFormat="1" ht="26.4">
      <c r="A61" s="1129"/>
      <c r="B61" s="1130"/>
      <c r="C61" s="1130"/>
      <c r="D61" s="1130"/>
      <c r="E61" s="1130"/>
      <c r="F61" s="1130"/>
      <c r="G61" s="407" t="s">
        <v>404</v>
      </c>
      <c r="H61" s="317" t="s">
        <v>405</v>
      </c>
      <c r="I61" s="317" t="s">
        <v>406</v>
      </c>
      <c r="J61" s="1131" t="s">
        <v>407</v>
      </c>
      <c r="K61" s="1132"/>
      <c r="L61" s="1132"/>
      <c r="M61" s="1133"/>
      <c r="N61" s="220"/>
    </row>
    <row r="62" spans="1:14" s="406" customFormat="1">
      <c r="A62" s="338"/>
      <c r="B62" s="373" t="s">
        <v>408</v>
      </c>
      <c r="C62" s="308"/>
      <c r="D62" s="220"/>
      <c r="E62" s="346"/>
      <c r="F62" s="308"/>
      <c r="G62" s="408" t="s">
        <v>400</v>
      </c>
      <c r="H62" s="409" t="s">
        <v>409</v>
      </c>
      <c r="I62" s="410" t="s">
        <v>410</v>
      </c>
      <c r="J62" s="220"/>
      <c r="K62" s="220"/>
      <c r="L62" s="220"/>
      <c r="M62" s="411"/>
      <c r="N62" s="220"/>
    </row>
    <row r="63" spans="1:14" s="406" customFormat="1" ht="14.4">
      <c r="A63" s="338"/>
      <c r="B63" s="373"/>
      <c r="C63" s="308"/>
      <c r="D63" s="220"/>
      <c r="E63" s="346"/>
      <c r="F63" s="308"/>
      <c r="G63" s="408"/>
      <c r="H63" s="409"/>
      <c r="I63" s="410"/>
      <c r="J63" s="412"/>
      <c r="K63" s="220"/>
      <c r="L63" s="220"/>
      <c r="M63" s="411"/>
      <c r="N63" s="220"/>
    </row>
    <row r="64" spans="1:14" s="406" customFormat="1">
      <c r="A64" s="338">
        <f>+A55+1</f>
        <v>172</v>
      </c>
      <c r="B64" s="273"/>
      <c r="C64" s="308" t="s">
        <v>411</v>
      </c>
      <c r="D64" s="370"/>
      <c r="E64" s="370"/>
      <c r="F64" s="308" t="s">
        <v>412</v>
      </c>
      <c r="G64" s="413">
        <v>0</v>
      </c>
      <c r="H64" s="414">
        <v>0</v>
      </c>
      <c r="I64" s="336">
        <f>+G64-H64</f>
        <v>0</v>
      </c>
      <c r="J64" s="220"/>
      <c r="K64" s="220"/>
      <c r="L64" s="220"/>
      <c r="M64" s="411"/>
      <c r="N64" s="220"/>
    </row>
    <row r="65" spans="1:17" s="406" customFormat="1">
      <c r="A65" s="338"/>
      <c r="B65" s="373"/>
      <c r="C65" s="308"/>
      <c r="D65" s="220"/>
      <c r="E65" s="346"/>
      <c r="F65" s="308"/>
      <c r="G65" s="408"/>
      <c r="H65" s="409"/>
      <c r="I65" s="410"/>
      <c r="J65" s="220"/>
      <c r="K65" s="220"/>
      <c r="L65" s="220"/>
      <c r="M65" s="411"/>
      <c r="N65" s="220"/>
    </row>
    <row r="66" spans="1:17" s="406" customFormat="1" ht="13.8" thickBot="1">
      <c r="A66" s="415"/>
      <c r="B66" s="357"/>
      <c r="C66" s="357"/>
      <c r="D66" s="357"/>
      <c r="E66" s="357"/>
      <c r="F66" s="357"/>
      <c r="G66" s="415" t="s">
        <v>413</v>
      </c>
      <c r="H66" s="357"/>
      <c r="I66" s="357"/>
      <c r="J66" s="1111"/>
      <c r="K66" s="1111"/>
      <c r="L66" s="1111"/>
      <c r="M66" s="1112"/>
      <c r="N66" s="220"/>
    </row>
    <row r="69" spans="1:17" ht="13.8" thickBot="1">
      <c r="A69" s="309" t="s">
        <v>414</v>
      </c>
    </row>
    <row r="70" spans="1:17">
      <c r="A70" s="1102"/>
      <c r="B70" s="1103"/>
      <c r="C70" s="1103"/>
      <c r="D70" s="1103"/>
      <c r="E70" s="1103"/>
      <c r="F70" s="1113"/>
      <c r="G70" s="372" t="s">
        <v>415</v>
      </c>
      <c r="H70" s="372" t="s">
        <v>416</v>
      </c>
      <c r="I70" s="372" t="s">
        <v>417</v>
      </c>
      <c r="J70" s="372" t="s">
        <v>418</v>
      </c>
      <c r="K70" s="372" t="s">
        <v>419</v>
      </c>
      <c r="L70" s="1114" t="s">
        <v>420</v>
      </c>
      <c r="M70" s="1115"/>
    </row>
    <row r="71" spans="1:17">
      <c r="A71" s="338" t="s">
        <v>24</v>
      </c>
      <c r="B71" s="416" t="s">
        <v>421</v>
      </c>
      <c r="E71" s="271"/>
      <c r="F71" s="417"/>
      <c r="M71" s="411"/>
      <c r="Q71" s="418"/>
    </row>
    <row r="72" spans="1:17">
      <c r="A72" s="338"/>
      <c r="B72" s="416"/>
      <c r="C72" s="220" t="s">
        <v>422</v>
      </c>
      <c r="E72" s="271"/>
      <c r="F72" s="417"/>
      <c r="G72" s="419">
        <v>1</v>
      </c>
      <c r="H72" s="420"/>
      <c r="I72" s="420"/>
      <c r="J72" s="420"/>
      <c r="K72" s="420"/>
      <c r="L72" s="410"/>
      <c r="M72" s="421"/>
    </row>
    <row r="73" spans="1:17">
      <c r="A73" s="338">
        <f>+A64+1</f>
        <v>173</v>
      </c>
      <c r="B73" s="416"/>
      <c r="C73" s="308" t="s">
        <v>423</v>
      </c>
      <c r="E73" s="271"/>
      <c r="F73" s="417"/>
      <c r="G73" s="422">
        <v>6.5000000000000002E-2</v>
      </c>
      <c r="H73" s="423"/>
      <c r="I73" s="424"/>
      <c r="J73" s="424"/>
      <c r="K73" s="420"/>
      <c r="M73" s="425">
        <v>6.5000000000000002E-2</v>
      </c>
    </row>
    <row r="74" spans="1:17">
      <c r="A74" s="338"/>
      <c r="B74" s="416"/>
      <c r="C74" s="220" t="s">
        <v>424</v>
      </c>
      <c r="E74" s="271"/>
      <c r="F74" s="417"/>
      <c r="G74" s="426"/>
      <c r="H74" s="427"/>
      <c r="I74" s="428"/>
      <c r="J74" s="428"/>
      <c r="K74" s="274"/>
      <c r="M74" s="429"/>
    </row>
    <row r="75" spans="1:17">
      <c r="A75" s="338"/>
      <c r="B75" s="416"/>
      <c r="E75" s="271"/>
      <c r="F75" s="417"/>
      <c r="G75" s="426"/>
      <c r="H75" s="427"/>
      <c r="I75" s="428"/>
      <c r="J75" s="428"/>
      <c r="K75" s="274"/>
      <c r="M75" s="429"/>
    </row>
    <row r="76" spans="1:17">
      <c r="A76" s="338" t="s">
        <v>425</v>
      </c>
      <c r="B76" s="416"/>
      <c r="C76" s="220" t="s">
        <v>426</v>
      </c>
      <c r="E76" s="271"/>
      <c r="F76" s="417"/>
      <c r="G76" s="426"/>
      <c r="H76" s="427"/>
      <c r="I76" s="428"/>
      <c r="J76" s="428"/>
      <c r="K76" s="274"/>
      <c r="M76" s="430">
        <f>'8c - WP Inc Tax Adj'!D10</f>
        <v>80562.313575000007</v>
      </c>
    </row>
    <row r="77" spans="1:17" ht="13.8" thickBot="1">
      <c r="A77" s="415"/>
      <c r="B77" s="353"/>
      <c r="C77" s="357"/>
      <c r="D77" s="431"/>
      <c r="E77" s="432"/>
      <c r="F77" s="433"/>
      <c r="G77" s="357"/>
      <c r="H77" s="357"/>
      <c r="I77" s="357"/>
      <c r="J77" s="357"/>
      <c r="K77" s="357"/>
      <c r="L77" s="357"/>
      <c r="M77" s="434"/>
      <c r="N77" s="435"/>
      <c r="O77" s="257"/>
    </row>
    <row r="79" spans="1:17" ht="13.8" thickBot="1">
      <c r="A79" s="436" t="s">
        <v>427</v>
      </c>
    </row>
    <row r="80" spans="1:17" ht="39.6">
      <c r="A80" s="1116"/>
      <c r="B80" s="1117"/>
      <c r="C80" s="1117"/>
      <c r="D80" s="1117"/>
      <c r="E80" s="1117"/>
      <c r="F80" s="1118"/>
      <c r="G80" s="437" t="s">
        <v>404</v>
      </c>
      <c r="H80" s="438" t="s">
        <v>428</v>
      </c>
      <c r="I80" s="438" t="s">
        <v>406</v>
      </c>
      <c r="J80" s="1119" t="s">
        <v>361</v>
      </c>
      <c r="K80" s="1119"/>
      <c r="L80" s="1119"/>
      <c r="M80" s="1120"/>
    </row>
    <row r="81" spans="1:13">
      <c r="A81" s="338"/>
      <c r="B81" s="373" t="s">
        <v>408</v>
      </c>
      <c r="E81" s="271"/>
      <c r="F81" s="411"/>
      <c r="G81" s="408" t="s">
        <v>400</v>
      </c>
      <c r="H81" s="409" t="s">
        <v>409</v>
      </c>
      <c r="I81" s="410" t="s">
        <v>410</v>
      </c>
      <c r="M81" s="411"/>
    </row>
    <row r="82" spans="1:13">
      <c r="A82" s="338">
        <f>+A73+1</f>
        <v>174</v>
      </c>
      <c r="B82" s="273"/>
      <c r="C82" s="308" t="s">
        <v>429</v>
      </c>
      <c r="E82" s="274"/>
      <c r="F82" s="220" t="s">
        <v>306</v>
      </c>
      <c r="G82" s="413"/>
      <c r="H82" s="414"/>
      <c r="I82" s="439">
        <f>G82-H82</f>
        <v>0</v>
      </c>
      <c r="M82" s="411"/>
    </row>
    <row r="83" spans="1:13">
      <c r="A83" s="338"/>
      <c r="B83" s="373"/>
      <c r="E83" s="271"/>
      <c r="F83" s="411"/>
      <c r="G83" s="399"/>
      <c r="M83" s="411"/>
    </row>
    <row r="84" spans="1:13">
      <c r="A84" s="338"/>
      <c r="B84" s="373"/>
      <c r="C84" s="220" t="s">
        <v>430</v>
      </c>
      <c r="E84" s="271"/>
      <c r="F84" s="411"/>
      <c r="G84" s="399"/>
      <c r="M84" s="411"/>
    </row>
    <row r="85" spans="1:13">
      <c r="A85" s="338"/>
      <c r="B85" s="373"/>
      <c r="C85" s="220" t="s">
        <v>431</v>
      </c>
      <c r="E85" s="271"/>
      <c r="F85" s="411"/>
      <c r="G85" s="399"/>
      <c r="M85" s="411"/>
    </row>
    <row r="86" spans="1:13">
      <c r="A86" s="338"/>
      <c r="B86" s="373"/>
      <c r="C86" s="220" t="s">
        <v>432</v>
      </c>
      <c r="E86" s="271"/>
      <c r="F86" s="411"/>
      <c r="G86" s="399"/>
      <c r="M86" s="411"/>
    </row>
    <row r="87" spans="1:13">
      <c r="A87" s="338"/>
      <c r="B87" s="373"/>
      <c r="C87" s="220" t="s">
        <v>433</v>
      </c>
      <c r="F87" s="411"/>
      <c r="G87" s="399"/>
      <c r="M87" s="411"/>
    </row>
    <row r="88" spans="1:13" ht="13.8" thickBot="1">
      <c r="A88" s="415"/>
      <c r="B88" s="357"/>
      <c r="C88" s="357" t="s">
        <v>434</v>
      </c>
      <c r="D88" s="357"/>
      <c r="E88" s="357"/>
      <c r="F88" s="402"/>
      <c r="G88" s="415"/>
      <c r="H88" s="357"/>
      <c r="I88" s="357"/>
      <c r="J88" s="1121"/>
      <c r="K88" s="1121"/>
      <c r="L88" s="1121"/>
      <c r="M88" s="1122"/>
    </row>
    <row r="90" spans="1:13" ht="13.8" thickBot="1">
      <c r="A90" s="309" t="s">
        <v>435</v>
      </c>
    </row>
    <row r="91" spans="1:13" ht="66.75" customHeight="1">
      <c r="A91" s="1102"/>
      <c r="B91" s="1103"/>
      <c r="C91" s="1103"/>
      <c r="D91" s="1103"/>
      <c r="E91" s="1103"/>
      <c r="F91" s="1103"/>
      <c r="G91" s="440" t="str">
        <f>+C93</f>
        <v>Excluded Transmission Facilities</v>
      </c>
      <c r="H91" s="441" t="s">
        <v>436</v>
      </c>
      <c r="I91" s="1104" t="s">
        <v>437</v>
      </c>
      <c r="J91" s="1104"/>
      <c r="K91" s="1104"/>
      <c r="L91" s="1104"/>
      <c r="M91" s="1105"/>
    </row>
    <row r="92" spans="1:13">
      <c r="A92" s="408"/>
      <c r="B92" s="345" t="s">
        <v>438</v>
      </c>
      <c r="C92" s="373"/>
      <c r="D92" s="373"/>
      <c r="E92" s="409"/>
      <c r="F92" s="442"/>
      <c r="G92" s="399"/>
      <c r="M92" s="411"/>
    </row>
    <row r="93" spans="1:13" ht="12.75" customHeight="1">
      <c r="A93" s="338">
        <f>+A82+1</f>
        <v>175</v>
      </c>
      <c r="B93" s="274"/>
      <c r="C93" s="308" t="s">
        <v>439</v>
      </c>
      <c r="D93" s="373"/>
      <c r="E93" s="370"/>
      <c r="F93" s="308"/>
      <c r="G93" s="443">
        <v>0</v>
      </c>
      <c r="H93" s="444">
        <v>0</v>
      </c>
      <c r="I93" s="1106" t="s">
        <v>440</v>
      </c>
      <c r="J93" s="1106"/>
      <c r="K93" s="1106"/>
      <c r="L93" s="1106"/>
      <c r="M93" s="1107"/>
    </row>
    <row r="94" spans="1:13">
      <c r="A94" s="338"/>
      <c r="B94" s="274"/>
      <c r="D94" s="373"/>
      <c r="E94" s="346"/>
      <c r="F94" s="445"/>
      <c r="G94" s="399" t="s">
        <v>441</v>
      </c>
      <c r="M94" s="411"/>
    </row>
    <row r="95" spans="1:13" ht="13.8" thickBot="1">
      <c r="A95" s="352"/>
      <c r="B95" s="357"/>
      <c r="C95" s="357"/>
      <c r="D95" s="357"/>
      <c r="E95" s="357"/>
      <c r="F95" s="357"/>
      <c r="G95" s="415"/>
      <c r="H95" s="357"/>
      <c r="I95" s="357"/>
      <c r="J95" s="357"/>
      <c r="K95" s="446" t="s">
        <v>442</v>
      </c>
      <c r="L95" s="357"/>
      <c r="M95" s="402"/>
    </row>
    <row r="96" spans="1:13">
      <c r="K96" s="265"/>
    </row>
    <row r="97" spans="1:15">
      <c r="B97" s="274"/>
      <c r="C97" s="274"/>
      <c r="D97" s="274"/>
      <c r="E97" s="370"/>
      <c r="F97" s="274"/>
      <c r="K97" s="265"/>
    </row>
    <row r="98" spans="1:15" ht="13.8" thickBot="1">
      <c r="A98" s="309" t="s">
        <v>443</v>
      </c>
      <c r="F98" s="357"/>
    </row>
    <row r="99" spans="1:15">
      <c r="A99" s="447"/>
      <c r="B99" s="371"/>
      <c r="C99" s="371"/>
      <c r="D99" s="448"/>
      <c r="E99" s="448"/>
      <c r="F99" s="448"/>
      <c r="G99" s="372"/>
      <c r="H99" s="372"/>
      <c r="I99" s="372"/>
      <c r="J99" s="372"/>
      <c r="K99" s="372"/>
      <c r="L99" s="372"/>
      <c r="M99" s="449"/>
      <c r="N99" s="450"/>
    </row>
    <row r="100" spans="1:15" ht="31.2">
      <c r="A100" s="408"/>
      <c r="B100" s="345"/>
      <c r="C100" s="451"/>
      <c r="D100" s="452"/>
      <c r="E100" s="453" t="s">
        <v>444</v>
      </c>
      <c r="F100" s="453" t="s">
        <v>445</v>
      </c>
      <c r="G100" s="231" t="s">
        <v>38</v>
      </c>
      <c r="H100" s="345"/>
      <c r="I100" s="445"/>
      <c r="K100" s="410"/>
      <c r="M100" s="411"/>
    </row>
    <row r="101" spans="1:15" ht="15.6">
      <c r="A101" s="338"/>
      <c r="C101" s="366" t="s">
        <v>446</v>
      </c>
      <c r="E101" s="231" t="s">
        <v>447</v>
      </c>
      <c r="F101" s="231" t="s">
        <v>448</v>
      </c>
      <c r="L101" s="260"/>
      <c r="M101" s="375"/>
    </row>
    <row r="102" spans="1:15" ht="17.25" customHeight="1">
      <c r="A102" s="338"/>
      <c r="B102" s="274"/>
      <c r="C102" s="220" t="s">
        <v>449</v>
      </c>
      <c r="E102" s="410" t="s">
        <v>400</v>
      </c>
      <c r="F102" s="409" t="s">
        <v>409</v>
      </c>
      <c r="G102" s="410" t="s">
        <v>450</v>
      </c>
      <c r="I102" s="366"/>
      <c r="J102" s="454"/>
      <c r="K102" s="455"/>
      <c r="L102" s="308"/>
      <c r="M102" s="456"/>
      <c r="O102" s="257"/>
    </row>
    <row r="103" spans="1:15" ht="17.25" customHeight="1">
      <c r="A103" s="338">
        <f>+A93+1</f>
        <v>176</v>
      </c>
      <c r="B103" s="274"/>
      <c r="C103" s="220" t="s">
        <v>303</v>
      </c>
      <c r="D103" s="220" t="s">
        <v>451</v>
      </c>
      <c r="E103" s="457">
        <v>0</v>
      </c>
      <c r="F103" s="458">
        <v>0</v>
      </c>
      <c r="G103" s="279">
        <f>+E103+F103</f>
        <v>0</v>
      </c>
      <c r="J103" s="454"/>
      <c r="K103" s="455"/>
      <c r="L103" s="308"/>
      <c r="M103" s="456"/>
    </row>
    <row r="104" spans="1:15" ht="17.25" customHeight="1">
      <c r="A104" s="338">
        <f>+A103+1</f>
        <v>177</v>
      </c>
      <c r="B104" s="274"/>
      <c r="C104" s="308" t="s">
        <v>305</v>
      </c>
      <c r="D104" s="220" t="s">
        <v>452</v>
      </c>
      <c r="E104" s="459">
        <v>0</v>
      </c>
      <c r="F104" s="340">
        <v>0</v>
      </c>
      <c r="G104" s="279">
        <f t="shared" ref="G104:G115" si="3">+E104+F104</f>
        <v>0</v>
      </c>
      <c r="I104" s="366"/>
      <c r="J104" s="454"/>
      <c r="K104" s="455"/>
      <c r="L104" s="308"/>
      <c r="M104" s="456"/>
    </row>
    <row r="105" spans="1:15" ht="17.25" customHeight="1">
      <c r="A105" s="338">
        <f t="shared" ref="A105:A115" si="4">+A104+1</f>
        <v>178</v>
      </c>
      <c r="B105" s="274"/>
      <c r="C105" s="308" t="s">
        <v>307</v>
      </c>
      <c r="D105" s="220" t="s">
        <v>452</v>
      </c>
      <c r="E105" s="459">
        <v>0</v>
      </c>
      <c r="F105" s="340">
        <v>0</v>
      </c>
      <c r="G105" s="279">
        <f t="shared" si="3"/>
        <v>0</v>
      </c>
      <c r="I105" s="366"/>
      <c r="J105" s="454"/>
      <c r="K105" s="455"/>
      <c r="L105" s="308"/>
      <c r="M105" s="456"/>
    </row>
    <row r="106" spans="1:15" ht="17.25" customHeight="1">
      <c r="A106" s="338">
        <f t="shared" si="4"/>
        <v>179</v>
      </c>
      <c r="B106" s="274"/>
      <c r="C106" s="308" t="s">
        <v>308</v>
      </c>
      <c r="D106" s="220" t="s">
        <v>452</v>
      </c>
      <c r="E106" s="459">
        <v>0</v>
      </c>
      <c r="F106" s="340">
        <v>0</v>
      </c>
      <c r="G106" s="279">
        <f t="shared" si="3"/>
        <v>0</v>
      </c>
      <c r="I106" s="366"/>
      <c r="J106" s="454"/>
      <c r="K106" s="455"/>
      <c r="L106" s="308"/>
      <c r="M106" s="456"/>
    </row>
    <row r="107" spans="1:15" ht="17.25" customHeight="1">
      <c r="A107" s="338">
        <f t="shared" si="4"/>
        <v>180</v>
      </c>
      <c r="B107" s="274"/>
      <c r="C107" s="308" t="s">
        <v>309</v>
      </c>
      <c r="D107" s="220" t="s">
        <v>452</v>
      </c>
      <c r="E107" s="459">
        <v>0</v>
      </c>
      <c r="F107" s="340">
        <v>0</v>
      </c>
      <c r="G107" s="279">
        <f t="shared" si="3"/>
        <v>0</v>
      </c>
      <c r="I107" s="366"/>
      <c r="J107" s="454"/>
      <c r="K107" s="455"/>
      <c r="L107" s="308"/>
      <c r="M107" s="456"/>
    </row>
    <row r="108" spans="1:15" ht="17.25" customHeight="1">
      <c r="A108" s="338">
        <f t="shared" si="4"/>
        <v>181</v>
      </c>
      <c r="B108" s="274"/>
      <c r="C108" s="308" t="s">
        <v>310</v>
      </c>
      <c r="D108" s="220" t="s">
        <v>452</v>
      </c>
      <c r="E108" s="459">
        <v>0</v>
      </c>
      <c r="F108" s="340">
        <v>0</v>
      </c>
      <c r="G108" s="279">
        <f t="shared" si="3"/>
        <v>0</v>
      </c>
      <c r="I108" s="366"/>
      <c r="J108" s="454"/>
      <c r="K108" s="455"/>
      <c r="L108" s="308"/>
      <c r="M108" s="456"/>
    </row>
    <row r="109" spans="1:15" ht="17.25" customHeight="1">
      <c r="A109" s="338">
        <f t="shared" si="4"/>
        <v>182</v>
      </c>
      <c r="B109" s="274"/>
      <c r="C109" s="308" t="s">
        <v>311</v>
      </c>
      <c r="D109" s="220" t="s">
        <v>452</v>
      </c>
      <c r="E109" s="459">
        <v>0</v>
      </c>
      <c r="F109" s="340">
        <v>0</v>
      </c>
      <c r="G109" s="279">
        <f t="shared" si="3"/>
        <v>0</v>
      </c>
      <c r="I109" s="366"/>
      <c r="J109" s="454"/>
      <c r="K109" s="455"/>
      <c r="L109" s="308"/>
      <c r="M109" s="456"/>
    </row>
    <row r="110" spans="1:15" ht="17.25" customHeight="1">
      <c r="A110" s="338">
        <f t="shared" si="4"/>
        <v>183</v>
      </c>
      <c r="B110" s="274"/>
      <c r="C110" s="308" t="s">
        <v>312</v>
      </c>
      <c r="D110" s="220" t="s">
        <v>452</v>
      </c>
      <c r="E110" s="459">
        <v>0</v>
      </c>
      <c r="F110" s="340">
        <v>0</v>
      </c>
      <c r="G110" s="279">
        <f t="shared" si="3"/>
        <v>0</v>
      </c>
      <c r="I110" s="366"/>
      <c r="J110" s="454"/>
      <c r="K110" s="455"/>
      <c r="L110" s="308"/>
      <c r="M110" s="456"/>
    </row>
    <row r="111" spans="1:15" ht="17.25" customHeight="1">
      <c r="A111" s="338">
        <f t="shared" si="4"/>
        <v>184</v>
      </c>
      <c r="B111" s="274"/>
      <c r="C111" s="308" t="s">
        <v>313</v>
      </c>
      <c r="D111" s="220" t="s">
        <v>452</v>
      </c>
      <c r="E111" s="459">
        <v>0</v>
      </c>
      <c r="F111" s="340">
        <v>0</v>
      </c>
      <c r="G111" s="279">
        <f t="shared" si="3"/>
        <v>0</v>
      </c>
      <c r="I111" s="366"/>
      <c r="J111" s="454"/>
      <c r="K111" s="455"/>
      <c r="L111" s="308"/>
      <c r="M111" s="456"/>
    </row>
    <row r="112" spans="1:15" ht="17.25" customHeight="1">
      <c r="A112" s="338">
        <f t="shared" si="4"/>
        <v>185</v>
      </c>
      <c r="B112" s="274"/>
      <c r="C112" s="308" t="s">
        <v>314</v>
      </c>
      <c r="D112" s="220" t="s">
        <v>452</v>
      </c>
      <c r="E112" s="459">
        <v>0</v>
      </c>
      <c r="F112" s="340">
        <v>0</v>
      </c>
      <c r="G112" s="279">
        <f t="shared" si="3"/>
        <v>0</v>
      </c>
      <c r="I112" s="366"/>
      <c r="J112" s="454"/>
      <c r="K112" s="455"/>
      <c r="L112" s="308"/>
      <c r="M112" s="456"/>
    </row>
    <row r="113" spans="1:14" ht="15">
      <c r="A113" s="338">
        <f t="shared" si="4"/>
        <v>186</v>
      </c>
      <c r="B113" s="274"/>
      <c r="C113" s="308" t="s">
        <v>315</v>
      </c>
      <c r="D113" s="220" t="s">
        <v>452</v>
      </c>
      <c r="E113" s="459">
        <v>0</v>
      </c>
      <c r="F113" s="340">
        <v>0</v>
      </c>
      <c r="G113" s="279">
        <f t="shared" si="3"/>
        <v>0</v>
      </c>
      <c r="I113" s="366"/>
      <c r="J113" s="454"/>
      <c r="K113" s="455"/>
      <c r="L113" s="308"/>
      <c r="M113" s="456"/>
    </row>
    <row r="114" spans="1:14" ht="17.25" customHeight="1">
      <c r="A114" s="338">
        <f t="shared" si="4"/>
        <v>187</v>
      </c>
      <c r="B114" s="274"/>
      <c r="C114" s="308" t="s">
        <v>316</v>
      </c>
      <c r="D114" s="220" t="s">
        <v>452</v>
      </c>
      <c r="E114" s="459">
        <v>0</v>
      </c>
      <c r="F114" s="340">
        <v>0</v>
      </c>
      <c r="G114" s="279">
        <f t="shared" si="3"/>
        <v>0</v>
      </c>
      <c r="I114" s="366"/>
      <c r="J114" s="454"/>
      <c r="K114" s="455"/>
      <c r="L114" s="308"/>
      <c r="M114" s="456"/>
    </row>
    <row r="115" spans="1:14" ht="17.25" customHeight="1">
      <c r="A115" s="338">
        <f t="shared" si="4"/>
        <v>188</v>
      </c>
      <c r="B115" s="274"/>
      <c r="C115" s="308" t="s">
        <v>303</v>
      </c>
      <c r="D115" s="220" t="s">
        <v>453</v>
      </c>
      <c r="E115" s="459">
        <v>0</v>
      </c>
      <c r="F115" s="340">
        <v>0</v>
      </c>
      <c r="G115" s="279">
        <f t="shared" si="3"/>
        <v>0</v>
      </c>
      <c r="I115" s="366"/>
      <c r="J115" s="454"/>
      <c r="K115" s="455"/>
      <c r="M115" s="456"/>
    </row>
    <row r="116" spans="1:14" ht="17.25" customHeight="1">
      <c r="A116" s="338"/>
      <c r="B116" s="274"/>
      <c r="C116" s="308"/>
      <c r="E116" s="460"/>
      <c r="F116" s="461"/>
      <c r="G116" s="279"/>
      <c r="I116" s="366"/>
      <c r="J116" s="454"/>
      <c r="K116" s="455"/>
      <c r="M116" s="456"/>
    </row>
    <row r="117" spans="1:14" ht="17.399999999999999" thickBot="1">
      <c r="A117" s="352">
        <f>+A115+1</f>
        <v>189</v>
      </c>
      <c r="B117" s="353"/>
      <c r="C117" s="296" t="s">
        <v>454</v>
      </c>
      <c r="D117" s="462" t="s">
        <v>455</v>
      </c>
      <c r="E117" s="296"/>
      <c r="F117" s="296"/>
      <c r="G117" s="463">
        <f>SUM(G103:G115)/13</f>
        <v>0</v>
      </c>
      <c r="I117" s="464"/>
      <c r="J117" s="465"/>
      <c r="K117" s="465"/>
      <c r="L117" s="362"/>
      <c r="M117" s="363"/>
    </row>
    <row r="118" spans="1:14" ht="15.6">
      <c r="B118" s="274"/>
      <c r="C118" s="221"/>
      <c r="D118" s="218"/>
      <c r="E118" s="218"/>
      <c r="F118" s="218"/>
      <c r="G118" s="466"/>
      <c r="H118" s="467"/>
      <c r="I118" s="468"/>
      <c r="J118" s="467"/>
      <c r="K118" s="467"/>
      <c r="L118" s="260"/>
      <c r="M118" s="260"/>
    </row>
    <row r="119" spans="1:14" ht="15.6">
      <c r="A119" s="231"/>
      <c r="B119" s="218"/>
      <c r="C119" s="218"/>
      <c r="D119" s="218"/>
      <c r="E119" s="218"/>
      <c r="F119" s="218"/>
      <c r="G119" s="218"/>
      <c r="H119" s="218"/>
      <c r="I119" s="218"/>
      <c r="J119" s="218"/>
      <c r="K119" s="218"/>
      <c r="L119" s="218"/>
      <c r="M119" s="218"/>
    </row>
    <row r="120" spans="1:14" ht="15.6">
      <c r="A120" s="255" t="s">
        <v>456</v>
      </c>
      <c r="B120" s="218"/>
      <c r="C120" s="218"/>
      <c r="D120" s="218"/>
      <c r="E120" s="218"/>
      <c r="F120" s="218"/>
      <c r="G120" s="218"/>
      <c r="H120" s="218"/>
      <c r="I120" s="218"/>
      <c r="J120" s="218"/>
      <c r="K120" s="218"/>
      <c r="L120" s="218"/>
      <c r="M120" s="218"/>
    </row>
    <row r="121" spans="1:14" ht="16.2" thickBot="1">
      <c r="A121" s="1108"/>
      <c r="B121" s="1108"/>
      <c r="C121" s="1108"/>
      <c r="D121" s="1108"/>
      <c r="E121" s="1108"/>
      <c r="F121" s="1108"/>
      <c r="G121" s="469"/>
      <c r="H121" s="469"/>
      <c r="I121" s="469"/>
      <c r="J121" s="1109" t="s">
        <v>361</v>
      </c>
      <c r="K121" s="1110"/>
      <c r="L121" s="1110"/>
      <c r="M121" s="1110"/>
    </row>
    <row r="122" spans="1:14" ht="15.6">
      <c r="A122" s="470"/>
      <c r="B122" s="471" t="s">
        <v>457</v>
      </c>
      <c r="C122" s="393"/>
      <c r="D122" s="307"/>
      <c r="E122" s="472"/>
      <c r="F122" s="473"/>
      <c r="G122" s="474"/>
      <c r="H122" s="474"/>
      <c r="I122" s="474"/>
      <c r="J122" s="474"/>
      <c r="K122" s="475"/>
      <c r="L122" s="475"/>
      <c r="M122" s="476"/>
    </row>
    <row r="123" spans="1:14" ht="15.6">
      <c r="A123" s="338"/>
      <c r="C123" s="477" t="s">
        <v>176</v>
      </c>
      <c r="E123" s="477" t="s">
        <v>177</v>
      </c>
      <c r="F123" s="478"/>
      <c r="G123" s="479"/>
      <c r="H123" s="479"/>
      <c r="I123" s="479"/>
      <c r="J123" s="479"/>
      <c r="K123" s="453"/>
      <c r="L123" s="453"/>
      <c r="M123" s="480"/>
    </row>
    <row r="124" spans="1:14" ht="15.6">
      <c r="A124" s="338"/>
      <c r="E124" s="481"/>
      <c r="F124" s="478"/>
      <c r="G124" s="479"/>
      <c r="H124" s="479"/>
      <c r="I124" s="479"/>
      <c r="J124" s="479"/>
      <c r="K124" s="453"/>
      <c r="L124" s="453"/>
      <c r="M124" s="480"/>
    </row>
    <row r="125" spans="1:14" ht="15.6">
      <c r="A125" s="338">
        <f>+A117+1</f>
        <v>190</v>
      </c>
      <c r="C125" s="482"/>
      <c r="D125" s="483"/>
      <c r="E125" s="484" t="s">
        <v>38</v>
      </c>
      <c r="F125" s="478"/>
      <c r="G125" s="479"/>
      <c r="H125" s="479"/>
      <c r="I125" s="479"/>
      <c r="J125" s="479"/>
      <c r="K125" s="453"/>
      <c r="L125" s="453"/>
      <c r="M125" s="480"/>
    </row>
    <row r="126" spans="1:14" ht="15.6">
      <c r="A126" s="338">
        <f t="shared" ref="A126:A132" si="5">+A125+1</f>
        <v>191</v>
      </c>
      <c r="C126" s="485" t="s">
        <v>458</v>
      </c>
      <c r="D126" s="485"/>
      <c r="E126" s="486">
        <v>0</v>
      </c>
      <c r="F126" s="478"/>
      <c r="G126" s="479"/>
      <c r="H126" s="479"/>
      <c r="I126" s="479"/>
      <c r="J126" s="479"/>
      <c r="K126" s="453"/>
      <c r="L126" s="453"/>
      <c r="M126" s="480"/>
    </row>
    <row r="127" spans="1:14" ht="15.6">
      <c r="A127" s="338">
        <f t="shared" si="5"/>
        <v>192</v>
      </c>
      <c r="C127" s="485" t="s">
        <v>459</v>
      </c>
      <c r="D127" s="485"/>
      <c r="E127" s="486">
        <v>0</v>
      </c>
      <c r="F127" s="218"/>
      <c r="G127" s="218"/>
      <c r="H127" s="218"/>
      <c r="I127" s="218"/>
      <c r="J127" s="218"/>
      <c r="K127" s="218"/>
      <c r="L127" s="218"/>
      <c r="M127" s="285"/>
      <c r="N127" s="218"/>
    </row>
    <row r="128" spans="1:14" ht="15.6">
      <c r="A128" s="338">
        <f t="shared" si="5"/>
        <v>193</v>
      </c>
      <c r="C128" s="485" t="s">
        <v>460</v>
      </c>
      <c r="D128" s="485"/>
      <c r="E128" s="487">
        <f>IF(E126=0,0,E126/E127)</f>
        <v>0</v>
      </c>
      <c r="F128" s="218"/>
      <c r="G128" s="218"/>
      <c r="H128" s="218"/>
      <c r="I128" s="218"/>
      <c r="J128" s="218"/>
      <c r="K128" s="218"/>
      <c r="L128" s="218"/>
      <c r="M128" s="285"/>
      <c r="N128" s="218"/>
    </row>
    <row r="129" spans="1:14" ht="15.6">
      <c r="A129" s="338">
        <f t="shared" si="5"/>
        <v>194</v>
      </c>
      <c r="C129" s="485" t="s">
        <v>461</v>
      </c>
      <c r="D129" s="485"/>
      <c r="E129" s="488">
        <v>0</v>
      </c>
      <c r="G129" s="218"/>
      <c r="H129" s="218"/>
      <c r="I129" s="218"/>
      <c r="J129" s="218"/>
      <c r="K129" s="218"/>
      <c r="L129" s="218"/>
      <c r="M129" s="285"/>
      <c r="N129" s="218"/>
    </row>
    <row r="130" spans="1:14" ht="15.6">
      <c r="A130" s="338">
        <f t="shared" si="5"/>
        <v>195</v>
      </c>
      <c r="C130" s="485" t="s">
        <v>462</v>
      </c>
      <c r="D130" s="485" t="s">
        <v>463</v>
      </c>
      <c r="E130" s="489">
        <f>E128*E129</f>
        <v>0</v>
      </c>
      <c r="F130" s="218"/>
      <c r="G130" s="218"/>
      <c r="H130" s="218"/>
      <c r="I130" s="218"/>
      <c r="J130" s="218"/>
      <c r="K130" s="218"/>
      <c r="L130" s="218"/>
      <c r="M130" s="285"/>
      <c r="N130" s="218"/>
    </row>
    <row r="131" spans="1:14" ht="15.6">
      <c r="A131" s="338">
        <f t="shared" si="5"/>
        <v>196</v>
      </c>
      <c r="C131" s="485" t="s">
        <v>464</v>
      </c>
      <c r="D131" s="482"/>
      <c r="E131" s="490"/>
      <c r="F131" s="218"/>
      <c r="G131" s="218"/>
      <c r="H131" s="218"/>
      <c r="I131" s="218"/>
      <c r="J131" s="218"/>
      <c r="K131" s="218"/>
      <c r="L131" s="218"/>
      <c r="M131" s="285"/>
      <c r="N131" s="218"/>
    </row>
    <row r="132" spans="1:14" ht="15.6">
      <c r="A132" s="338">
        <f t="shared" si="5"/>
        <v>197</v>
      </c>
      <c r="B132"/>
      <c r="C132" s="485" t="s">
        <v>465</v>
      </c>
      <c r="D132"/>
      <c r="E132" s="491">
        <f>+E130-E131</f>
        <v>0</v>
      </c>
      <c r="F132" s="218"/>
      <c r="G132" s="218"/>
      <c r="H132" s="218"/>
      <c r="I132" s="218"/>
      <c r="J132" s="218"/>
      <c r="K132" s="218"/>
      <c r="L132" s="218"/>
      <c r="M132" s="285"/>
      <c r="N132" s="218"/>
    </row>
    <row r="133" spans="1:14" ht="15.6">
      <c r="A133" s="492"/>
      <c r="B133" s="493"/>
      <c r="C133" s="494"/>
      <c r="D133" s="494"/>
      <c r="E133" s="494"/>
      <c r="F133" s="218"/>
      <c r="G133" s="218"/>
      <c r="H133" s="218"/>
      <c r="I133" s="218"/>
      <c r="J133" s="218"/>
      <c r="K133" s="218"/>
      <c r="L133" s="218"/>
      <c r="M133" s="285"/>
      <c r="N133" s="218"/>
    </row>
    <row r="134" spans="1:14" ht="15.6">
      <c r="A134" s="492"/>
      <c r="B134" s="495" t="s">
        <v>197</v>
      </c>
      <c r="C134" s="485" t="s">
        <v>466</v>
      </c>
      <c r="D134" s="494"/>
      <c r="E134" s="494"/>
      <c r="F134" s="218"/>
      <c r="G134" s="218"/>
      <c r="H134" s="218"/>
      <c r="I134" s="218"/>
      <c r="J134" s="218"/>
      <c r="K134" s="218"/>
      <c r="L134" s="218"/>
      <c r="M134" s="285"/>
      <c r="N134" s="218"/>
    </row>
    <row r="135" spans="1:14" ht="15.6">
      <c r="A135" s="399"/>
      <c r="B135" s="274" t="s">
        <v>200</v>
      </c>
      <c r="C135" s="496" t="s">
        <v>467</v>
      </c>
      <c r="D135" s="497"/>
      <c r="E135" s="497"/>
      <c r="F135" s="218"/>
      <c r="G135" s="218"/>
      <c r="H135" s="218"/>
      <c r="I135" s="218"/>
      <c r="J135" s="218"/>
      <c r="K135" s="218"/>
      <c r="L135" s="218"/>
      <c r="M135" s="285"/>
      <c r="N135" s="218"/>
    </row>
    <row r="136" spans="1:14" ht="15.6">
      <c r="A136" s="498"/>
      <c r="C136" s="236"/>
      <c r="D136" s="236"/>
      <c r="E136" s="236"/>
      <c r="F136" s="218"/>
      <c r="G136" s="218"/>
      <c r="H136" s="218"/>
      <c r="I136" s="218"/>
      <c r="J136" s="218"/>
      <c r="K136" s="218"/>
      <c r="L136" s="218"/>
      <c r="M136" s="285"/>
      <c r="N136" s="218"/>
    </row>
    <row r="137" spans="1:14" ht="16.2" thickBot="1">
      <c r="A137" s="499"/>
      <c r="B137" s="357"/>
      <c r="C137" s="500"/>
      <c r="D137" s="500"/>
      <c r="E137" s="500"/>
      <c r="F137" s="296"/>
      <c r="G137" s="296"/>
      <c r="H137" s="296"/>
      <c r="I137" s="296"/>
      <c r="J137" s="296"/>
      <c r="K137" s="296"/>
      <c r="L137" s="296"/>
      <c r="M137" s="501"/>
      <c r="N137" s="218"/>
    </row>
    <row r="138" spans="1:14" ht="15.6">
      <c r="A138" s="218"/>
      <c r="B138" s="218"/>
      <c r="C138" s="218"/>
      <c r="D138" s="218"/>
      <c r="E138" s="218"/>
      <c r="F138" s="218"/>
      <c r="G138" s="218"/>
      <c r="H138" s="218"/>
      <c r="I138" s="218"/>
      <c r="J138" s="218"/>
      <c r="K138" s="218"/>
      <c r="L138" s="218"/>
      <c r="M138" s="218"/>
      <c r="N138" s="218"/>
    </row>
    <row r="139" spans="1:14" ht="15.6">
      <c r="A139" s="218"/>
      <c r="B139" s="218"/>
      <c r="C139" s="218"/>
      <c r="D139" s="218"/>
      <c r="E139" s="218"/>
      <c r="F139" s="218"/>
      <c r="G139" s="218"/>
      <c r="H139" s="218"/>
      <c r="I139" s="218"/>
      <c r="J139" s="218"/>
      <c r="K139" s="218"/>
      <c r="L139" s="218"/>
      <c r="M139" s="218"/>
      <c r="N139" s="218"/>
    </row>
    <row r="140" spans="1:14" ht="15.6">
      <c r="A140" s="218"/>
      <c r="B140" s="218"/>
      <c r="C140" s="218"/>
      <c r="D140" s="218"/>
      <c r="E140" s="218"/>
      <c r="F140" s="218"/>
      <c r="G140" s="218"/>
      <c r="H140" s="218"/>
      <c r="I140" s="218"/>
      <c r="J140" s="218"/>
      <c r="K140" s="218"/>
      <c r="L140" s="218"/>
      <c r="M140" s="218"/>
      <c r="N140" s="218"/>
    </row>
    <row r="141" spans="1:14" ht="15.6">
      <c r="A141" s="218"/>
      <c r="B141" s="218"/>
      <c r="C141" s="218"/>
      <c r="D141" s="218"/>
      <c r="E141" s="218"/>
      <c r="F141" s="218"/>
      <c r="G141" s="218"/>
      <c r="H141" s="218"/>
      <c r="I141" s="218"/>
      <c r="J141" s="218"/>
      <c r="K141" s="218"/>
      <c r="L141" s="218"/>
      <c r="M141" s="218"/>
      <c r="N141" s="218"/>
    </row>
    <row r="142" spans="1:14" ht="15.6">
      <c r="A142" s="218"/>
      <c r="B142" s="218"/>
      <c r="C142" s="218"/>
      <c r="D142" s="218"/>
      <c r="E142" s="218"/>
      <c r="F142" s="218"/>
      <c r="G142" s="218"/>
      <c r="H142" s="218"/>
      <c r="I142" s="218"/>
      <c r="J142" s="218"/>
      <c r="K142" s="218"/>
      <c r="L142" s="218"/>
      <c r="M142" s="218"/>
      <c r="N142" s="218"/>
    </row>
    <row r="143" spans="1:14" ht="15.6">
      <c r="A143" s="218"/>
      <c r="B143" s="218"/>
      <c r="C143" s="218"/>
      <c r="D143" s="218"/>
      <c r="E143" s="218"/>
      <c r="F143" s="218"/>
      <c r="G143" s="218"/>
      <c r="H143" s="218"/>
      <c r="I143" s="218"/>
      <c r="J143" s="218"/>
      <c r="K143" s="218"/>
      <c r="L143" s="218"/>
      <c r="M143" s="218"/>
      <c r="N143" s="218"/>
    </row>
    <row r="144" spans="1:14" ht="15.6">
      <c r="A144" s="218"/>
      <c r="B144" s="218"/>
      <c r="C144" s="218"/>
      <c r="D144" s="218"/>
      <c r="E144" s="218"/>
      <c r="F144" s="218"/>
      <c r="G144" s="218"/>
      <c r="H144" s="218"/>
      <c r="I144" s="218"/>
      <c r="J144" s="218"/>
      <c r="K144" s="218"/>
      <c r="L144" s="218"/>
      <c r="M144" s="218"/>
      <c r="N144" s="218"/>
    </row>
    <row r="145" spans="1:14" ht="15.6">
      <c r="A145" s="218"/>
      <c r="B145" s="218"/>
      <c r="C145" s="218"/>
      <c r="D145" s="218"/>
      <c r="E145" s="218"/>
      <c r="F145" s="218"/>
      <c r="G145" s="218"/>
      <c r="H145" s="218"/>
      <c r="I145" s="218"/>
      <c r="J145" s="218"/>
      <c r="K145" s="218"/>
      <c r="L145" s="218"/>
      <c r="M145" s="218"/>
      <c r="N145" s="218"/>
    </row>
    <row r="146" spans="1:14" ht="15.6">
      <c r="A146" s="218"/>
      <c r="B146" s="218"/>
      <c r="C146" s="218"/>
      <c r="D146" s="218"/>
      <c r="E146" s="218"/>
      <c r="F146" s="218"/>
      <c r="G146" s="218"/>
      <c r="H146" s="218"/>
      <c r="I146" s="218"/>
      <c r="J146" s="218"/>
      <c r="K146" s="218"/>
      <c r="L146" s="218"/>
      <c r="M146" s="218"/>
      <c r="N146" s="218"/>
    </row>
    <row r="147" spans="1:14" ht="15.6">
      <c r="A147" s="218"/>
      <c r="B147" s="218"/>
      <c r="C147" s="218"/>
      <c r="D147" s="218"/>
      <c r="E147" s="218"/>
      <c r="F147" s="218"/>
      <c r="G147" s="218"/>
      <c r="H147" s="218"/>
      <c r="I147" s="218"/>
      <c r="J147" s="218"/>
      <c r="K147" s="218"/>
      <c r="L147" s="218"/>
      <c r="M147" s="218"/>
      <c r="N147" s="218"/>
    </row>
    <row r="148" spans="1:14" ht="15.6">
      <c r="A148" s="218"/>
      <c r="B148" s="218"/>
      <c r="C148" s="218"/>
      <c r="D148" s="218"/>
      <c r="E148" s="218"/>
      <c r="F148" s="218"/>
      <c r="G148" s="218"/>
      <c r="H148" s="218"/>
      <c r="I148" s="218"/>
      <c r="J148" s="218"/>
      <c r="K148" s="218"/>
      <c r="L148" s="218"/>
      <c r="M148" s="218"/>
      <c r="N148" s="218"/>
    </row>
    <row r="149" spans="1:14" ht="15.6">
      <c r="A149" s="218"/>
      <c r="B149" s="218"/>
      <c r="C149" s="218"/>
      <c r="D149" s="218"/>
      <c r="E149" s="218"/>
      <c r="F149" s="218"/>
      <c r="G149" s="218"/>
      <c r="H149" s="218"/>
      <c r="I149" s="218"/>
      <c r="J149" s="218"/>
      <c r="K149" s="218"/>
      <c r="L149" s="218"/>
      <c r="M149" s="218"/>
      <c r="N149" s="218"/>
    </row>
    <row r="150" spans="1:14" ht="15.6">
      <c r="A150" s="218"/>
      <c r="B150" s="218"/>
      <c r="C150" s="218"/>
      <c r="D150" s="218"/>
      <c r="E150" s="218"/>
      <c r="F150" s="218"/>
      <c r="G150" s="218"/>
      <c r="H150" s="218"/>
      <c r="I150" s="218"/>
      <c r="J150" s="218"/>
      <c r="K150" s="218"/>
      <c r="L150" s="218"/>
      <c r="M150" s="218"/>
      <c r="N150" s="218"/>
    </row>
    <row r="151" spans="1:14" ht="15.6">
      <c r="A151" s="218"/>
      <c r="B151" s="218"/>
      <c r="C151" s="218"/>
      <c r="D151" s="218"/>
      <c r="E151" s="218"/>
      <c r="F151" s="218"/>
      <c r="G151" s="218"/>
      <c r="H151" s="218"/>
      <c r="I151" s="218"/>
      <c r="J151" s="218"/>
      <c r="K151" s="218"/>
      <c r="L151" s="218"/>
      <c r="M151" s="218"/>
      <c r="N151" s="218"/>
    </row>
    <row r="152" spans="1:14" ht="15.6">
      <c r="A152" s="218"/>
      <c r="B152" s="218"/>
      <c r="C152" s="218"/>
      <c r="D152" s="218"/>
      <c r="E152" s="218"/>
      <c r="F152" s="218"/>
      <c r="G152" s="218"/>
      <c r="H152" s="218"/>
      <c r="I152" s="218"/>
      <c r="J152" s="218"/>
      <c r="K152" s="218"/>
      <c r="L152" s="218"/>
      <c r="M152" s="218"/>
      <c r="N152" s="218"/>
    </row>
    <row r="153" spans="1:14" ht="15.6">
      <c r="A153" s="218"/>
      <c r="B153" s="218"/>
      <c r="C153" s="218"/>
      <c r="D153" s="218"/>
      <c r="E153" s="218"/>
      <c r="F153" s="218"/>
      <c r="G153" s="218"/>
      <c r="H153" s="218"/>
      <c r="I153" s="218"/>
      <c r="J153" s="218"/>
      <c r="K153" s="218"/>
      <c r="L153" s="218"/>
      <c r="M153" s="218"/>
      <c r="N153" s="218"/>
    </row>
    <row r="154" spans="1:14" ht="15.6">
      <c r="A154" s="218"/>
      <c r="B154" s="218"/>
      <c r="C154" s="218"/>
      <c r="D154" s="218"/>
      <c r="E154" s="218"/>
      <c r="F154" s="218"/>
      <c r="G154" s="218"/>
      <c r="H154" s="218"/>
      <c r="I154" s="218"/>
      <c r="J154" s="218"/>
      <c r="K154" s="218"/>
      <c r="L154" s="218"/>
      <c r="M154" s="218"/>
      <c r="N154" s="218"/>
    </row>
    <row r="155" spans="1:14" ht="15.6">
      <c r="A155" s="231"/>
      <c r="B155" s="218"/>
      <c r="C155" s="218"/>
      <c r="D155" s="218"/>
      <c r="E155" s="218"/>
      <c r="F155" s="218"/>
      <c r="G155" s="218"/>
      <c r="H155" s="218"/>
      <c r="I155" s="218"/>
      <c r="J155" s="218"/>
      <c r="K155" s="218"/>
      <c r="L155" s="218"/>
      <c r="M155" s="218"/>
      <c r="N155" s="218"/>
    </row>
    <row r="156" spans="1:14" ht="15.6">
      <c r="A156" s="231"/>
      <c r="B156" s="218"/>
      <c r="C156" s="218"/>
      <c r="D156" s="218"/>
      <c r="E156" s="218"/>
      <c r="F156" s="218"/>
      <c r="G156" s="218"/>
      <c r="H156" s="218"/>
      <c r="I156" s="218"/>
      <c r="J156" s="218"/>
      <c r="K156" s="218"/>
      <c r="L156" s="218"/>
      <c r="M156" s="218"/>
      <c r="N156" s="218"/>
    </row>
    <row r="157" spans="1:14" ht="15.6">
      <c r="A157" s="231"/>
      <c r="B157" s="218"/>
      <c r="C157" s="218"/>
      <c r="D157" s="218"/>
      <c r="E157" s="218"/>
      <c r="F157" s="218"/>
      <c r="G157" s="218"/>
      <c r="H157" s="218"/>
      <c r="I157" s="218"/>
      <c r="J157" s="218"/>
      <c r="K157" s="218"/>
      <c r="L157" s="218"/>
      <c r="M157" s="218"/>
      <c r="N157" s="218"/>
    </row>
    <row r="158" spans="1:14" ht="15.6">
      <c r="A158" s="231"/>
      <c r="B158" s="218"/>
      <c r="C158" s="218"/>
      <c r="D158" s="218"/>
      <c r="E158" s="218"/>
      <c r="F158" s="218"/>
      <c r="G158" s="218"/>
      <c r="H158" s="218"/>
      <c r="I158" s="218"/>
      <c r="J158" s="218"/>
      <c r="K158" s="218"/>
      <c r="L158" s="218"/>
      <c r="M158" s="218"/>
      <c r="N158" s="218"/>
    </row>
    <row r="159" spans="1:14" ht="15.6">
      <c r="A159" s="231"/>
      <c r="B159" s="218"/>
      <c r="C159" s="218"/>
      <c r="D159" s="218"/>
      <c r="E159" s="218"/>
      <c r="F159" s="218"/>
      <c r="G159" s="218"/>
      <c r="H159" s="218"/>
      <c r="I159" s="218"/>
      <c r="J159" s="218"/>
      <c r="K159" s="218"/>
      <c r="L159" s="218"/>
      <c r="M159" s="218"/>
      <c r="N159" s="218"/>
    </row>
    <row r="160" spans="1:14" ht="15.6">
      <c r="A160" s="231"/>
      <c r="B160" s="218"/>
      <c r="C160" s="218"/>
      <c r="D160" s="218"/>
      <c r="E160" s="218"/>
      <c r="F160" s="218"/>
      <c r="G160" s="218"/>
      <c r="H160" s="218"/>
      <c r="I160" s="218"/>
      <c r="J160" s="218"/>
      <c r="K160" s="218"/>
      <c r="L160" s="218"/>
      <c r="M160" s="218"/>
      <c r="N160" s="218"/>
    </row>
    <row r="161" spans="1:14" ht="15.6">
      <c r="A161" s="231"/>
      <c r="B161" s="218"/>
      <c r="C161" s="218"/>
      <c r="D161" s="218"/>
      <c r="E161" s="218"/>
      <c r="F161" s="218"/>
      <c r="G161" s="218"/>
      <c r="H161" s="218"/>
      <c r="I161" s="218"/>
      <c r="J161" s="218"/>
      <c r="K161" s="218"/>
      <c r="L161" s="218"/>
      <c r="M161" s="218"/>
      <c r="N161" s="218"/>
    </row>
    <row r="162" spans="1:14" ht="15.6">
      <c r="A162" s="231"/>
      <c r="B162" s="218"/>
      <c r="C162" s="218"/>
      <c r="D162" s="218"/>
      <c r="E162" s="218"/>
      <c r="F162" s="218"/>
      <c r="G162" s="218"/>
      <c r="H162" s="218"/>
      <c r="I162" s="218"/>
      <c r="J162" s="218"/>
      <c r="K162" s="218"/>
      <c r="L162" s="218"/>
      <c r="M162" s="218"/>
      <c r="N162" s="218"/>
    </row>
    <row r="163" spans="1:14" ht="15.6">
      <c r="A163" s="231"/>
      <c r="B163" s="218"/>
      <c r="C163" s="218"/>
      <c r="D163" s="218"/>
      <c r="E163" s="218"/>
      <c r="F163" s="218"/>
      <c r="G163" s="218"/>
      <c r="H163" s="218"/>
      <c r="I163" s="218"/>
      <c r="J163" s="218"/>
      <c r="K163" s="218"/>
      <c r="L163" s="218"/>
      <c r="M163" s="218"/>
      <c r="N163" s="218"/>
    </row>
    <row r="164" spans="1:14" ht="15.6">
      <c r="A164" s="231"/>
      <c r="B164" s="218"/>
      <c r="C164" s="218"/>
      <c r="D164" s="218"/>
      <c r="E164" s="218"/>
      <c r="F164" s="218"/>
      <c r="G164" s="218"/>
      <c r="H164" s="218"/>
      <c r="I164" s="218"/>
      <c r="J164" s="218"/>
      <c r="K164" s="218"/>
      <c r="L164" s="218"/>
      <c r="M164" s="218"/>
      <c r="N164" s="218"/>
    </row>
    <row r="165" spans="1:14" ht="15.6">
      <c r="A165" s="231"/>
      <c r="B165" s="218"/>
      <c r="C165" s="218"/>
      <c r="D165" s="218"/>
      <c r="E165" s="218"/>
      <c r="F165" s="218"/>
      <c r="G165" s="218"/>
      <c r="H165" s="218"/>
      <c r="I165" s="218"/>
      <c r="J165" s="218"/>
      <c r="K165" s="218"/>
      <c r="L165" s="218"/>
      <c r="M165" s="218"/>
      <c r="N165" s="218"/>
    </row>
    <row r="166" spans="1:14" ht="15.6">
      <c r="A166" s="231"/>
      <c r="B166" s="218"/>
      <c r="C166" s="218"/>
      <c r="D166" s="218"/>
      <c r="E166" s="218"/>
      <c r="F166" s="218"/>
      <c r="G166" s="218"/>
      <c r="H166" s="218"/>
      <c r="I166" s="218"/>
      <c r="J166" s="218"/>
      <c r="K166" s="218"/>
      <c r="L166" s="218"/>
      <c r="M166" s="218"/>
      <c r="N166" s="218"/>
    </row>
    <row r="167" spans="1:14" ht="15.6">
      <c r="A167" s="231"/>
      <c r="B167" s="218"/>
      <c r="C167" s="218"/>
      <c r="D167" s="218"/>
      <c r="E167" s="218"/>
      <c r="F167" s="218"/>
      <c r="G167" s="218"/>
      <c r="H167" s="218"/>
      <c r="I167" s="218"/>
      <c r="J167" s="218"/>
      <c r="K167" s="218"/>
      <c r="L167" s="218"/>
      <c r="M167" s="218"/>
      <c r="N167" s="218"/>
    </row>
    <row r="168" spans="1:14" ht="15.6">
      <c r="A168" s="231"/>
      <c r="B168" s="218"/>
      <c r="C168" s="218"/>
      <c r="D168" s="218"/>
      <c r="E168" s="218"/>
      <c r="F168" s="218"/>
      <c r="G168" s="218"/>
      <c r="H168" s="218"/>
      <c r="I168" s="218"/>
      <c r="J168" s="218"/>
      <c r="K168" s="218"/>
      <c r="L168" s="218"/>
      <c r="M168" s="218"/>
      <c r="N168" s="218"/>
    </row>
    <row r="169" spans="1:14" ht="15.6">
      <c r="A169" s="231"/>
      <c r="B169" s="218"/>
      <c r="C169" s="218"/>
      <c r="D169" s="218"/>
      <c r="E169" s="218"/>
      <c r="F169" s="218"/>
      <c r="G169" s="218"/>
      <c r="H169" s="218"/>
      <c r="I169" s="218"/>
      <c r="J169" s="218"/>
      <c r="K169" s="218"/>
      <c r="L169" s="218"/>
      <c r="M169" s="218"/>
      <c r="N169" s="218"/>
    </row>
    <row r="170" spans="1:14" ht="15.6">
      <c r="A170" s="231"/>
      <c r="B170" s="218"/>
      <c r="C170" s="218"/>
      <c r="D170" s="218"/>
      <c r="E170" s="218"/>
      <c r="F170" s="218"/>
      <c r="G170" s="218"/>
      <c r="H170" s="218"/>
      <c r="I170" s="218"/>
      <c r="J170" s="218"/>
      <c r="K170" s="218"/>
      <c r="L170" s="218"/>
      <c r="M170" s="218"/>
      <c r="N170" s="218"/>
    </row>
    <row r="171" spans="1:14" ht="15.6">
      <c r="A171" s="231"/>
      <c r="B171" s="218"/>
      <c r="C171" s="218"/>
      <c r="D171" s="218"/>
      <c r="E171" s="218"/>
      <c r="F171" s="218"/>
      <c r="G171" s="218"/>
      <c r="H171" s="218"/>
      <c r="I171" s="218"/>
      <c r="J171" s="218"/>
      <c r="K171" s="218"/>
      <c r="L171" s="218"/>
      <c r="M171" s="218"/>
      <c r="N171" s="218"/>
    </row>
    <row r="172" spans="1:14" ht="15.6">
      <c r="A172" s="231"/>
      <c r="B172" s="218"/>
      <c r="C172" s="218"/>
      <c r="D172" s="218"/>
      <c r="E172" s="218"/>
      <c r="F172" s="218"/>
      <c r="G172" s="218"/>
      <c r="H172" s="218"/>
      <c r="I172" s="218"/>
      <c r="J172" s="218"/>
      <c r="K172" s="218"/>
      <c r="L172" s="218"/>
      <c r="M172" s="218"/>
      <c r="N172" s="218"/>
    </row>
    <row r="173" spans="1:14" ht="15.6">
      <c r="A173" s="231"/>
      <c r="B173" s="218"/>
      <c r="C173" s="218"/>
      <c r="D173" s="218"/>
      <c r="E173" s="218"/>
      <c r="F173" s="218"/>
      <c r="G173" s="218"/>
      <c r="H173" s="218"/>
      <c r="I173" s="218"/>
      <c r="J173" s="218"/>
      <c r="K173" s="218"/>
      <c r="L173" s="218"/>
      <c r="M173" s="218"/>
      <c r="N173" s="218"/>
    </row>
    <row r="174" spans="1:14" ht="15.6">
      <c r="A174" s="231"/>
      <c r="B174" s="218"/>
      <c r="C174" s="218"/>
      <c r="D174" s="218"/>
      <c r="E174" s="218"/>
      <c r="F174" s="218"/>
      <c r="G174" s="218"/>
      <c r="H174" s="218"/>
      <c r="I174" s="218"/>
      <c r="J174" s="218"/>
      <c r="K174" s="218"/>
      <c r="L174" s="218"/>
      <c r="M174" s="218"/>
      <c r="N174" s="218"/>
    </row>
    <row r="175" spans="1:14" ht="15.6">
      <c r="A175" s="231"/>
      <c r="B175" s="218"/>
      <c r="C175" s="218"/>
      <c r="D175" s="218"/>
      <c r="E175" s="218"/>
      <c r="F175" s="218"/>
      <c r="G175" s="218"/>
      <c r="H175" s="218"/>
      <c r="I175" s="218"/>
      <c r="J175" s="218"/>
      <c r="K175" s="218"/>
      <c r="L175" s="218"/>
      <c r="M175" s="218"/>
      <c r="N175" s="218"/>
    </row>
    <row r="176" spans="1:14" ht="15.6">
      <c r="A176" s="231"/>
      <c r="B176" s="218"/>
      <c r="C176" s="218"/>
      <c r="D176" s="218"/>
      <c r="E176" s="218"/>
      <c r="F176" s="218"/>
      <c r="G176" s="218"/>
      <c r="H176" s="218"/>
      <c r="I176" s="218"/>
      <c r="J176" s="218"/>
      <c r="K176" s="218"/>
      <c r="L176" s="218"/>
      <c r="M176" s="218"/>
      <c r="N176" s="218"/>
    </row>
    <row r="177" spans="1:14" ht="15.6">
      <c r="A177" s="231"/>
      <c r="B177" s="218"/>
      <c r="C177" s="218"/>
      <c r="D177" s="218"/>
      <c r="E177" s="218"/>
      <c r="F177" s="218"/>
      <c r="G177" s="218"/>
      <c r="H177" s="218"/>
      <c r="I177" s="218"/>
      <c r="J177" s="218"/>
      <c r="K177" s="218"/>
      <c r="L177" s="218"/>
      <c r="M177" s="218"/>
      <c r="N177" s="218"/>
    </row>
    <row r="178" spans="1:14" ht="15.6">
      <c r="A178" s="231"/>
      <c r="B178" s="218"/>
      <c r="C178" s="218"/>
      <c r="D178" s="218"/>
      <c r="E178" s="218"/>
      <c r="F178" s="218"/>
      <c r="G178" s="218"/>
      <c r="H178" s="218"/>
      <c r="I178" s="218"/>
      <c r="J178" s="218"/>
      <c r="K178" s="218"/>
      <c r="L178" s="218"/>
      <c r="M178" s="218"/>
      <c r="N178" s="218"/>
    </row>
    <row r="179" spans="1:14" ht="15.6">
      <c r="A179" s="231"/>
      <c r="B179" s="218"/>
      <c r="C179" s="218"/>
      <c r="D179" s="218"/>
      <c r="E179" s="218"/>
      <c r="F179" s="218"/>
      <c r="G179" s="218"/>
      <c r="H179" s="218"/>
      <c r="I179" s="218"/>
      <c r="J179" s="218"/>
      <c r="K179" s="218"/>
      <c r="L179" s="218"/>
      <c r="M179" s="218"/>
      <c r="N179" s="218"/>
    </row>
    <row r="180" spans="1:14" ht="15.6">
      <c r="A180" s="231"/>
      <c r="B180" s="218"/>
      <c r="C180" s="218"/>
      <c r="D180" s="218"/>
      <c r="E180" s="218"/>
      <c r="F180" s="218"/>
      <c r="G180" s="218"/>
      <c r="H180" s="218"/>
      <c r="I180" s="218"/>
      <c r="J180" s="218"/>
      <c r="K180" s="218"/>
      <c r="L180" s="218"/>
      <c r="M180" s="218"/>
      <c r="N180" s="218"/>
    </row>
    <row r="181" spans="1:14" ht="15.6">
      <c r="A181" s="231"/>
      <c r="B181" s="218"/>
      <c r="C181" s="218"/>
      <c r="D181" s="218"/>
      <c r="E181" s="218"/>
      <c r="F181" s="218"/>
      <c r="G181" s="218"/>
      <c r="H181" s="218"/>
      <c r="I181" s="218"/>
      <c r="J181" s="218"/>
      <c r="K181" s="218"/>
      <c r="L181" s="218"/>
      <c r="M181" s="218"/>
      <c r="N181" s="218"/>
    </row>
    <row r="182" spans="1:14" ht="15.6">
      <c r="A182" s="231"/>
      <c r="B182" s="218"/>
      <c r="C182" s="218"/>
      <c r="D182" s="218"/>
      <c r="E182" s="218"/>
      <c r="F182" s="218"/>
      <c r="G182" s="218"/>
      <c r="H182" s="218"/>
      <c r="I182" s="218"/>
      <c r="J182" s="218"/>
      <c r="K182" s="218"/>
      <c r="L182" s="218"/>
      <c r="M182" s="218"/>
      <c r="N182" s="218"/>
    </row>
    <row r="183" spans="1:14" ht="15.6">
      <c r="A183" s="231"/>
      <c r="B183" s="218"/>
      <c r="C183" s="218"/>
      <c r="D183" s="218"/>
      <c r="E183" s="218"/>
      <c r="F183" s="218"/>
      <c r="G183" s="218"/>
      <c r="H183" s="218"/>
      <c r="I183" s="218"/>
      <c r="J183" s="218"/>
      <c r="K183" s="218"/>
      <c r="L183" s="218"/>
      <c r="M183" s="218"/>
      <c r="N183" s="218"/>
    </row>
    <row r="184" spans="1:14" ht="15.6">
      <c r="A184" s="231"/>
      <c r="B184" s="218"/>
      <c r="C184" s="218"/>
      <c r="D184" s="218"/>
      <c r="E184" s="218"/>
      <c r="F184" s="218"/>
      <c r="G184" s="218"/>
      <c r="H184" s="218"/>
      <c r="I184" s="218"/>
      <c r="J184" s="218"/>
      <c r="K184" s="218"/>
      <c r="L184" s="218"/>
      <c r="M184" s="218"/>
      <c r="N184" s="218"/>
    </row>
    <row r="185" spans="1:14" ht="15.6">
      <c r="A185" s="231"/>
      <c r="B185" s="218"/>
      <c r="C185" s="218"/>
      <c r="D185" s="218"/>
      <c r="E185" s="218"/>
      <c r="F185" s="218"/>
      <c r="G185" s="218"/>
      <c r="H185" s="218"/>
      <c r="I185" s="218"/>
      <c r="J185" s="218"/>
      <c r="K185" s="218"/>
      <c r="L185" s="218"/>
      <c r="M185" s="218"/>
      <c r="N185" s="218"/>
    </row>
    <row r="186" spans="1:14" ht="15.6">
      <c r="A186" s="231"/>
      <c r="B186" s="218"/>
      <c r="C186" s="218"/>
      <c r="D186" s="218"/>
      <c r="E186" s="218"/>
      <c r="F186" s="218"/>
      <c r="G186" s="218"/>
      <c r="H186" s="218"/>
      <c r="I186" s="218"/>
      <c r="J186" s="218"/>
      <c r="K186" s="218"/>
      <c r="L186" s="218"/>
      <c r="M186" s="218"/>
      <c r="N186" s="218"/>
    </row>
    <row r="187" spans="1:14" ht="15.6">
      <c r="A187" s="231"/>
      <c r="B187" s="218"/>
      <c r="C187" s="218"/>
      <c r="D187" s="218"/>
      <c r="E187" s="218"/>
      <c r="F187" s="218"/>
      <c r="G187" s="218"/>
      <c r="H187" s="218"/>
      <c r="I187" s="218"/>
      <c r="J187" s="218"/>
      <c r="K187" s="218"/>
      <c r="L187" s="218"/>
      <c r="M187" s="218"/>
      <c r="N187" s="218"/>
    </row>
    <row r="188" spans="1:14" ht="15.6">
      <c r="A188" s="231"/>
      <c r="B188" s="218"/>
      <c r="C188" s="218"/>
      <c r="D188" s="218"/>
      <c r="E188" s="218"/>
      <c r="F188" s="218"/>
      <c r="G188" s="218"/>
      <c r="H188" s="218"/>
      <c r="I188" s="218"/>
      <c r="J188" s="218"/>
      <c r="K188" s="218"/>
      <c r="L188" s="218"/>
      <c r="M188" s="218"/>
      <c r="N188" s="218"/>
    </row>
    <row r="189" spans="1:14" ht="15.6">
      <c r="A189" s="231"/>
      <c r="B189" s="218"/>
      <c r="C189" s="218"/>
      <c r="D189" s="218"/>
      <c r="E189" s="218"/>
      <c r="F189" s="218"/>
      <c r="G189" s="218"/>
      <c r="H189" s="218"/>
      <c r="I189" s="218"/>
      <c r="J189" s="218"/>
      <c r="K189" s="218"/>
      <c r="L189" s="218"/>
      <c r="M189" s="218"/>
      <c r="N189" s="218"/>
    </row>
    <row r="190" spans="1:14" ht="15.6">
      <c r="A190" s="231"/>
      <c r="B190" s="218"/>
      <c r="C190" s="218"/>
      <c r="D190" s="218"/>
      <c r="E190" s="218"/>
      <c r="F190" s="218"/>
      <c r="G190" s="218"/>
      <c r="H190" s="218"/>
      <c r="I190" s="218"/>
      <c r="J190" s="218"/>
      <c r="K190" s="218"/>
      <c r="L190" s="218"/>
      <c r="M190" s="218"/>
      <c r="N190" s="218"/>
    </row>
    <row r="191" spans="1:14" ht="15.6">
      <c r="A191" s="231"/>
      <c r="B191" s="218"/>
      <c r="C191" s="218"/>
      <c r="D191" s="218"/>
      <c r="E191" s="218"/>
      <c r="F191" s="218"/>
      <c r="G191" s="218"/>
      <c r="H191" s="218"/>
      <c r="I191" s="218"/>
      <c r="J191" s="218"/>
      <c r="K191" s="218"/>
      <c r="L191" s="218"/>
      <c r="M191" s="218"/>
      <c r="N191" s="218"/>
    </row>
    <row r="192" spans="1:14" ht="15.6">
      <c r="A192" s="231"/>
      <c r="B192" s="218"/>
      <c r="C192" s="218"/>
      <c r="D192" s="218"/>
      <c r="E192" s="218"/>
      <c r="F192" s="218"/>
      <c r="G192" s="218"/>
      <c r="H192" s="218"/>
      <c r="I192" s="218"/>
      <c r="J192" s="218"/>
      <c r="K192" s="218"/>
      <c r="L192" s="218"/>
      <c r="M192" s="218"/>
      <c r="N192" s="218"/>
    </row>
    <row r="193" spans="1:14" ht="15.6">
      <c r="A193" s="231"/>
      <c r="B193" s="218"/>
      <c r="C193" s="218"/>
      <c r="D193" s="218"/>
      <c r="E193" s="218"/>
      <c r="F193" s="218"/>
      <c r="G193" s="218"/>
      <c r="H193" s="218"/>
      <c r="I193" s="218"/>
      <c r="J193" s="218"/>
      <c r="K193" s="218"/>
      <c r="L193" s="218"/>
      <c r="M193" s="218"/>
      <c r="N193" s="218"/>
    </row>
    <row r="194" spans="1:14" ht="15.6">
      <c r="A194" s="231"/>
      <c r="B194" s="218"/>
      <c r="C194" s="218"/>
      <c r="D194" s="218"/>
      <c r="E194" s="218"/>
      <c r="F194" s="218"/>
      <c r="G194" s="218"/>
      <c r="H194" s="218"/>
      <c r="I194" s="218"/>
      <c r="J194" s="218"/>
      <c r="K194" s="218"/>
      <c r="L194" s="218"/>
      <c r="M194" s="218"/>
      <c r="N194" s="218"/>
    </row>
    <row r="195" spans="1:14" ht="15.6">
      <c r="A195" s="231"/>
      <c r="B195" s="218"/>
      <c r="C195" s="218"/>
      <c r="D195" s="218"/>
      <c r="E195" s="218"/>
      <c r="F195" s="218"/>
      <c r="G195" s="218"/>
      <c r="H195" s="218"/>
      <c r="I195" s="218"/>
      <c r="J195" s="218"/>
      <c r="K195" s="218"/>
      <c r="L195" s="218"/>
      <c r="M195" s="218"/>
      <c r="N195" s="218"/>
    </row>
    <row r="196" spans="1:14" ht="15.6">
      <c r="A196" s="231"/>
      <c r="B196" s="218"/>
      <c r="C196" s="218"/>
      <c r="D196" s="218"/>
      <c r="E196" s="218"/>
      <c r="F196" s="218"/>
      <c r="G196" s="218"/>
      <c r="H196" s="218"/>
      <c r="I196" s="218"/>
      <c r="J196" s="218"/>
      <c r="K196" s="218"/>
      <c r="L196" s="218"/>
      <c r="M196" s="218"/>
      <c r="N196" s="218"/>
    </row>
  </sheetData>
  <mergeCells count="24">
    <mergeCell ref="D1:I1"/>
    <mergeCell ref="D2:I2"/>
    <mergeCell ref="A3:F3"/>
    <mergeCell ref="J3:M3"/>
    <mergeCell ref="A33:F33"/>
    <mergeCell ref="J33:M33"/>
    <mergeCell ref="J88:M88"/>
    <mergeCell ref="J34:M34"/>
    <mergeCell ref="C44:J48"/>
    <mergeCell ref="A52:F52"/>
    <mergeCell ref="J52:M52"/>
    <mergeCell ref="J53:M53"/>
    <mergeCell ref="A61:F61"/>
    <mergeCell ref="J61:M61"/>
    <mergeCell ref="J66:M66"/>
    <mergeCell ref="A70:F70"/>
    <mergeCell ref="L70:M70"/>
    <mergeCell ref="A80:F80"/>
    <mergeCell ref="J80:M80"/>
    <mergeCell ref="A91:F91"/>
    <mergeCell ref="I91:M91"/>
    <mergeCell ref="I93:M93"/>
    <mergeCell ref="A121:F121"/>
    <mergeCell ref="J121:M121"/>
  </mergeCells>
  <printOptions horizontalCentered="1"/>
  <pageMargins left="0.25" right="0.25" top="0.75" bottom="0.75" header="0.5" footer="0.5"/>
  <pageSetup scale="53" fitToHeight="0" orientation="landscape" r:id="rId1"/>
  <headerFooter alignWithMargins="0"/>
  <rowBreaks count="3" manualBreakCount="3">
    <brk id="50" max="12" man="1"/>
    <brk id="96" max="12" man="1"/>
    <brk id="11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CCCD2-3268-4B0D-B493-3B0623E57C95}">
  <sheetPr>
    <tabColor rgb="FF00B050"/>
    <pageSetUpPr fitToPage="1"/>
  </sheetPr>
  <dimension ref="A1:R44"/>
  <sheetViews>
    <sheetView view="pageBreakPreview" zoomScaleNormal="100" zoomScaleSheetLayoutView="100" workbookViewId="0">
      <selection activeCell="K55" activeCellId="1" sqref="Q46 K55"/>
    </sheetView>
  </sheetViews>
  <sheetFormatPr defaultRowHeight="15.6"/>
  <cols>
    <col min="1" max="1" width="8.90625" style="235"/>
    <col min="2" max="2" width="41.1796875" style="235" customWidth="1"/>
    <col min="3" max="3" width="23.81640625" style="235" customWidth="1"/>
    <col min="4" max="4" width="14.6328125" style="235" bestFit="1" customWidth="1"/>
    <col min="5" max="5" width="12.08984375" style="235" bestFit="1" customWidth="1"/>
    <col min="6" max="6" width="12.1796875" style="235" bestFit="1" customWidth="1"/>
    <col min="7" max="8" width="12.08984375" style="235" bestFit="1" customWidth="1"/>
    <col min="9" max="10" width="12" style="235" bestFit="1" customWidth="1"/>
    <col min="11" max="11" width="11.1796875" style="235" bestFit="1" customWidth="1"/>
    <col min="12" max="12" width="12" style="235" bestFit="1" customWidth="1"/>
    <col min="13" max="13" width="14.453125" style="235" bestFit="1" customWidth="1"/>
    <col min="14" max="14" width="12" style="235" bestFit="1" customWidth="1"/>
    <col min="15" max="15" width="14" style="235" bestFit="1" customWidth="1"/>
    <col min="16" max="16" width="13.90625" style="235" bestFit="1" customWidth="1"/>
    <col min="17" max="17" width="15.1796875" style="235" customWidth="1"/>
    <col min="18" max="18" width="8.90625" style="235"/>
  </cols>
  <sheetData>
    <row r="1" spans="1:17" ht="17.399999999999999">
      <c r="A1" s="502"/>
      <c r="E1" s="1134" t="s">
        <v>360</v>
      </c>
      <c r="F1" s="1134"/>
      <c r="G1" s="1134"/>
      <c r="H1" s="1134"/>
      <c r="I1" s="1134"/>
      <c r="J1" s="1134"/>
      <c r="O1" s="218"/>
    </row>
    <row r="2" spans="1:17" ht="17.399999999999999">
      <c r="A2" s="503" t="s">
        <v>468</v>
      </c>
      <c r="E2" s="1134" t="str">
        <f>'Appendix A'!$E$9</f>
        <v>NextEra Energy Transmission New York, Inc.</v>
      </c>
      <c r="F2" s="1134"/>
      <c r="G2" s="1134"/>
      <c r="H2" s="1134"/>
      <c r="I2" s="1134"/>
      <c r="J2" s="1134"/>
    </row>
    <row r="3" spans="1:17" ht="16.2" thickBot="1">
      <c r="A3" s="1143"/>
      <c r="B3" s="1143"/>
      <c r="C3" s="1143"/>
      <c r="D3" s="1143"/>
      <c r="E3" s="1143"/>
      <c r="F3" s="1143"/>
      <c r="G3" s="504"/>
      <c r="H3" s="1144"/>
      <c r="I3" s="1145"/>
      <c r="J3" s="1145"/>
      <c r="K3" s="1145"/>
      <c r="L3" s="1145"/>
      <c r="M3" s="1145"/>
      <c r="N3" s="244"/>
      <c r="O3" s="244"/>
      <c r="P3" s="244"/>
      <c r="Q3" s="244"/>
    </row>
    <row r="4" spans="1:17">
      <c r="A4" s="505"/>
      <c r="B4" s="502"/>
      <c r="C4" s="506"/>
      <c r="D4" s="507"/>
      <c r="E4" s="508"/>
      <c r="F4" s="508"/>
      <c r="G4" s="508"/>
      <c r="H4" s="507"/>
      <c r="I4" s="507"/>
      <c r="J4" s="507"/>
      <c r="K4" s="507"/>
      <c r="L4" s="507"/>
      <c r="M4" s="507"/>
      <c r="N4" s="509"/>
      <c r="O4" s="509"/>
      <c r="P4" s="509"/>
      <c r="Q4" s="510"/>
    </row>
    <row r="5" spans="1:17">
      <c r="A5" s="511"/>
      <c r="B5" s="512"/>
      <c r="C5" s="512"/>
      <c r="D5" s="513"/>
      <c r="E5" s="513"/>
      <c r="F5" s="513"/>
      <c r="G5" s="513"/>
      <c r="H5" s="513"/>
      <c r="I5" s="513"/>
      <c r="J5" s="513"/>
      <c r="K5" s="513"/>
      <c r="L5" s="513"/>
      <c r="M5" s="513"/>
      <c r="N5" s="513"/>
      <c r="O5" s="513"/>
      <c r="P5" s="513"/>
      <c r="Q5" s="514"/>
    </row>
    <row r="6" spans="1:17">
      <c r="A6" s="515"/>
      <c r="B6" s="512"/>
      <c r="C6" s="516" t="s">
        <v>469</v>
      </c>
      <c r="D6" s="513"/>
      <c r="E6" s="513"/>
      <c r="F6" s="513"/>
      <c r="G6" s="513"/>
      <c r="H6" s="513"/>
      <c r="I6" s="513"/>
      <c r="J6" s="513"/>
      <c r="K6" s="513"/>
      <c r="L6" s="513"/>
      <c r="M6" s="513"/>
      <c r="N6" s="513"/>
      <c r="O6" s="513"/>
      <c r="P6" s="513"/>
      <c r="Q6" s="514"/>
    </row>
    <row r="7" spans="1:17">
      <c r="A7" s="517" t="s">
        <v>273</v>
      </c>
      <c r="B7" s="518" t="s">
        <v>470</v>
      </c>
      <c r="C7" s="518" t="s">
        <v>471</v>
      </c>
      <c r="D7" s="519" t="s">
        <v>303</v>
      </c>
      <c r="E7" s="519" t="s">
        <v>305</v>
      </c>
      <c r="F7" s="519" t="s">
        <v>307</v>
      </c>
      <c r="G7" s="519" t="s">
        <v>308</v>
      </c>
      <c r="H7" s="519" t="s">
        <v>309</v>
      </c>
      <c r="I7" s="519" t="s">
        <v>310</v>
      </c>
      <c r="J7" s="519" t="s">
        <v>472</v>
      </c>
      <c r="K7" s="519" t="s">
        <v>312</v>
      </c>
      <c r="L7" s="519" t="s">
        <v>313</v>
      </c>
      <c r="M7" s="519" t="s">
        <v>314</v>
      </c>
      <c r="N7" s="519" t="s">
        <v>321</v>
      </c>
      <c r="O7" s="519" t="s">
        <v>316</v>
      </c>
      <c r="P7" s="519" t="s">
        <v>303</v>
      </c>
      <c r="Q7" s="520" t="s">
        <v>473</v>
      </c>
    </row>
    <row r="8" spans="1:17">
      <c r="A8" s="515"/>
      <c r="D8" s="521" t="s">
        <v>474</v>
      </c>
      <c r="E8" s="521" t="s">
        <v>475</v>
      </c>
      <c r="F8" s="521" t="s">
        <v>476</v>
      </c>
      <c r="G8" s="521" t="s">
        <v>477</v>
      </c>
      <c r="H8" s="521" t="s">
        <v>478</v>
      </c>
      <c r="I8" s="521" t="s">
        <v>479</v>
      </c>
      <c r="J8" s="521" t="s">
        <v>480</v>
      </c>
      <c r="K8" s="521" t="s">
        <v>481</v>
      </c>
      <c r="L8" s="521" t="s">
        <v>482</v>
      </c>
      <c r="M8" s="521" t="s">
        <v>483</v>
      </c>
      <c r="N8" s="521" t="s">
        <v>484</v>
      </c>
      <c r="O8" s="521" t="s">
        <v>485</v>
      </c>
      <c r="P8" s="521" t="s">
        <v>486</v>
      </c>
      <c r="Q8" s="522" t="s">
        <v>487</v>
      </c>
    </row>
    <row r="9" spans="1:17">
      <c r="A9" s="515">
        <f>+'3 - Cost Support'!A132+1</f>
        <v>198</v>
      </c>
      <c r="B9" s="235" t="s">
        <v>488</v>
      </c>
      <c r="D9" s="523"/>
      <c r="E9" s="523"/>
      <c r="F9" s="523"/>
      <c r="G9" s="523"/>
      <c r="H9" s="523"/>
      <c r="I9" s="523"/>
      <c r="J9" s="523"/>
      <c r="K9" s="523"/>
      <c r="L9" s="523"/>
      <c r="M9" s="523"/>
      <c r="N9" s="523"/>
      <c r="O9" s="523"/>
      <c r="P9" s="523"/>
      <c r="Q9" s="524"/>
    </row>
    <row r="10" spans="1:17">
      <c r="A10" s="515">
        <f t="shared" ref="A10:A40" si="0">A9+1</f>
        <v>199</v>
      </c>
      <c r="B10" s="525" t="s">
        <v>489</v>
      </c>
      <c r="C10" s="512" t="s">
        <v>490</v>
      </c>
      <c r="D10" s="526">
        <v>0</v>
      </c>
      <c r="E10" s="526">
        <v>0</v>
      </c>
      <c r="F10" s="526">
        <v>0</v>
      </c>
      <c r="G10" s="526">
        <v>0</v>
      </c>
      <c r="H10" s="526">
        <v>0</v>
      </c>
      <c r="I10" s="526">
        <v>0</v>
      </c>
      <c r="J10" s="526">
        <v>0</v>
      </c>
      <c r="K10" s="526">
        <v>0</v>
      </c>
      <c r="L10" s="526">
        <v>0</v>
      </c>
      <c r="M10" s="526">
        <v>0</v>
      </c>
      <c r="N10" s="526">
        <v>0</v>
      </c>
      <c r="O10" s="526">
        <v>0</v>
      </c>
      <c r="P10" s="526">
        <v>0</v>
      </c>
      <c r="Q10" s="524">
        <f>AVERAGE(D10:P10)</f>
        <v>0</v>
      </c>
    </row>
    <row r="11" spans="1:17">
      <c r="A11" s="515">
        <f t="shared" si="0"/>
        <v>200</v>
      </c>
      <c r="B11" s="525" t="s">
        <v>491</v>
      </c>
      <c r="C11" s="512" t="s">
        <v>492</v>
      </c>
      <c r="D11" s="527">
        <v>0</v>
      </c>
      <c r="E11" s="527">
        <v>0</v>
      </c>
      <c r="F11" s="527">
        <v>0</v>
      </c>
      <c r="G11" s="527">
        <v>0</v>
      </c>
      <c r="H11" s="527">
        <v>0</v>
      </c>
      <c r="I11" s="527">
        <v>0</v>
      </c>
      <c r="J11" s="527">
        <v>0</v>
      </c>
      <c r="K11" s="527">
        <v>0</v>
      </c>
      <c r="L11" s="527">
        <v>0</v>
      </c>
      <c r="M11" s="527">
        <v>0</v>
      </c>
      <c r="N11" s="527">
        <v>0</v>
      </c>
      <c r="O11" s="527">
        <v>0</v>
      </c>
      <c r="P11" s="527">
        <v>0</v>
      </c>
      <c r="Q11" s="528">
        <f>AVERAGE(D11:P11)</f>
        <v>0</v>
      </c>
    </row>
    <row r="12" spans="1:17">
      <c r="A12" s="515">
        <f t="shared" si="0"/>
        <v>201</v>
      </c>
      <c r="B12" s="525" t="s">
        <v>493</v>
      </c>
      <c r="C12" s="512" t="s">
        <v>494</v>
      </c>
      <c r="D12" s="527">
        <v>131831044.23632094</v>
      </c>
      <c r="E12" s="527">
        <v>133174261.92170894</v>
      </c>
      <c r="F12" s="527">
        <v>134319116.80028185</v>
      </c>
      <c r="G12" s="527">
        <v>130387204.23632661</v>
      </c>
      <c r="H12" s="527">
        <v>131297068.00889768</v>
      </c>
      <c r="I12" s="527">
        <v>132319549.73609829</v>
      </c>
      <c r="J12" s="527">
        <v>128412862.82122894</v>
      </c>
      <c r="K12" s="527">
        <v>129433675.62894244</v>
      </c>
      <c r="L12" s="527">
        <v>130463858.14059065</v>
      </c>
      <c r="M12" s="527">
        <v>126385367.95330936</v>
      </c>
      <c r="N12" s="527">
        <v>127413479.84513338</v>
      </c>
      <c r="O12" s="527">
        <v>128347295.10378598</v>
      </c>
      <c r="P12" s="527">
        <v>126251523.48160824</v>
      </c>
      <c r="Q12" s="528">
        <f>AVERAGE(D12:P12)</f>
        <v>130002792.91647948</v>
      </c>
    </row>
    <row r="13" spans="1:17">
      <c r="A13" s="515">
        <f t="shared" si="0"/>
        <v>202</v>
      </c>
      <c r="B13" s="525" t="s">
        <v>495</v>
      </c>
      <c r="C13" s="512" t="s">
        <v>496</v>
      </c>
      <c r="D13" s="527">
        <v>0</v>
      </c>
      <c r="E13" s="527">
        <v>0</v>
      </c>
      <c r="F13" s="527">
        <v>0</v>
      </c>
      <c r="G13" s="527">
        <v>0</v>
      </c>
      <c r="H13" s="527">
        <v>0</v>
      </c>
      <c r="I13" s="527">
        <v>0</v>
      </c>
      <c r="J13" s="527">
        <v>0</v>
      </c>
      <c r="K13" s="527">
        <v>0</v>
      </c>
      <c r="L13" s="527">
        <v>0</v>
      </c>
      <c r="M13" s="527">
        <v>0</v>
      </c>
      <c r="N13" s="527">
        <v>0</v>
      </c>
      <c r="O13" s="527">
        <v>0</v>
      </c>
      <c r="P13" s="527">
        <v>0</v>
      </c>
      <c r="Q13" s="528">
        <f>AVERAGE(D13:P13)</f>
        <v>0</v>
      </c>
    </row>
    <row r="14" spans="1:17">
      <c r="A14" s="515">
        <f t="shared" si="0"/>
        <v>203</v>
      </c>
      <c r="B14" s="525" t="s">
        <v>497</v>
      </c>
      <c r="C14" s="512" t="str">
        <f>"Sum Lines "&amp;A10&amp;" - "&amp;A13</f>
        <v>Sum Lines 199 - 202</v>
      </c>
      <c r="D14" s="526">
        <f>SUM(D10:D13)</f>
        <v>131831044.23632094</v>
      </c>
      <c r="E14" s="526">
        <f>SUM(E10:E13)</f>
        <v>133174261.92170894</v>
      </c>
      <c r="F14" s="526">
        <f t="shared" ref="F14:P14" si="1">SUM(F10:F13)</f>
        <v>134319116.80028185</v>
      </c>
      <c r="G14" s="526">
        <f t="shared" si="1"/>
        <v>130387204.23632661</v>
      </c>
      <c r="H14" s="526">
        <f t="shared" si="1"/>
        <v>131297068.00889768</v>
      </c>
      <c r="I14" s="526">
        <f t="shared" si="1"/>
        <v>132319549.73609829</v>
      </c>
      <c r="J14" s="526">
        <f t="shared" si="1"/>
        <v>128412862.82122894</v>
      </c>
      <c r="K14" s="526">
        <f t="shared" si="1"/>
        <v>129433675.62894244</v>
      </c>
      <c r="L14" s="526">
        <f t="shared" si="1"/>
        <v>130463858.14059065</v>
      </c>
      <c r="M14" s="526">
        <f t="shared" si="1"/>
        <v>126385367.95330936</v>
      </c>
      <c r="N14" s="526">
        <f t="shared" si="1"/>
        <v>127413479.84513338</v>
      </c>
      <c r="O14" s="526">
        <f t="shared" si="1"/>
        <v>128347295.10378598</v>
      </c>
      <c r="P14" s="526">
        <f t="shared" si="1"/>
        <v>126251523.48160824</v>
      </c>
      <c r="Q14" s="528">
        <f>SUM(Q10:Q13)</f>
        <v>130002792.91647948</v>
      </c>
    </row>
    <row r="15" spans="1:17" ht="16.2" thickBot="1">
      <c r="A15" s="515">
        <f t="shared" si="0"/>
        <v>204</v>
      </c>
      <c r="D15" s="523"/>
      <c r="E15" s="523"/>
      <c r="F15" s="523"/>
      <c r="G15" s="523"/>
      <c r="H15" s="523"/>
      <c r="I15" s="523"/>
      <c r="J15" s="523"/>
      <c r="K15" s="523"/>
      <c r="L15" s="523"/>
      <c r="M15" s="523"/>
      <c r="N15" s="523"/>
      <c r="O15" s="523"/>
      <c r="P15" s="523"/>
      <c r="Q15" s="524"/>
    </row>
    <row r="16" spans="1:17" ht="16.2" thickBot="1">
      <c r="A16" s="515">
        <f t="shared" si="0"/>
        <v>205</v>
      </c>
      <c r="B16" s="529" t="s">
        <v>498</v>
      </c>
      <c r="C16" s="512" t="s">
        <v>499</v>
      </c>
      <c r="D16" s="526">
        <v>0</v>
      </c>
      <c r="E16" s="526">
        <v>0</v>
      </c>
      <c r="F16" s="526">
        <v>0</v>
      </c>
      <c r="G16" s="526">
        <v>0</v>
      </c>
      <c r="H16" s="526">
        <v>0</v>
      </c>
      <c r="I16" s="526">
        <v>0</v>
      </c>
      <c r="J16" s="526">
        <v>0</v>
      </c>
      <c r="K16" s="526">
        <v>0</v>
      </c>
      <c r="L16" s="526">
        <v>0</v>
      </c>
      <c r="M16" s="526">
        <v>0</v>
      </c>
      <c r="N16" s="526">
        <v>0</v>
      </c>
      <c r="O16" s="526">
        <v>0</v>
      </c>
      <c r="P16" s="530">
        <v>0</v>
      </c>
      <c r="Q16" s="531">
        <f>AVERAGE(D16:P16)</f>
        <v>0</v>
      </c>
    </row>
    <row r="17" spans="1:17" ht="16.2" thickBot="1">
      <c r="A17" s="515">
        <f t="shared" si="0"/>
        <v>206</v>
      </c>
      <c r="D17" s="523"/>
      <c r="E17" s="523"/>
      <c r="F17" s="523"/>
      <c r="G17" s="523"/>
      <c r="H17" s="523"/>
      <c r="I17" s="523"/>
      <c r="J17" s="523"/>
      <c r="K17" s="523"/>
      <c r="L17" s="523"/>
      <c r="M17" s="523"/>
      <c r="N17" s="523"/>
      <c r="O17" s="523"/>
      <c r="P17" s="523"/>
      <c r="Q17" s="524"/>
    </row>
    <row r="18" spans="1:17" ht="16.2" thickBot="1">
      <c r="A18" s="515">
        <f t="shared" si="0"/>
        <v>207</v>
      </c>
      <c r="B18" s="529" t="s">
        <v>500</v>
      </c>
      <c r="C18" s="512" t="s">
        <v>501</v>
      </c>
      <c r="D18" s="526">
        <v>148660518</v>
      </c>
      <c r="E18" s="526">
        <v>150175234</v>
      </c>
      <c r="F18" s="526">
        <v>151466265</v>
      </c>
      <c r="G18" s="526">
        <v>147032358</v>
      </c>
      <c r="H18" s="526">
        <v>148058396</v>
      </c>
      <c r="I18" s="526">
        <v>149211430</v>
      </c>
      <c r="J18" s="526">
        <v>144805973</v>
      </c>
      <c r="K18" s="526">
        <v>145957125</v>
      </c>
      <c r="L18" s="526">
        <v>147118844</v>
      </c>
      <c r="M18" s="526">
        <v>142519649</v>
      </c>
      <c r="N18" s="526">
        <v>143679032</v>
      </c>
      <c r="O18" s="526">
        <v>144732081</v>
      </c>
      <c r="P18" s="526">
        <v>142368718</v>
      </c>
      <c r="Q18" s="531">
        <f>AVERAGE(D18:P18)</f>
        <v>146598894.07692307</v>
      </c>
    </row>
    <row r="19" spans="1:17" ht="16.2" thickBot="1">
      <c r="A19" s="515">
        <f t="shared" si="0"/>
        <v>208</v>
      </c>
      <c r="B19" s="529" t="s">
        <v>502</v>
      </c>
      <c r="C19" s="512" t="s">
        <v>499</v>
      </c>
      <c r="D19" s="526">
        <v>0</v>
      </c>
      <c r="E19" s="526">
        <v>0</v>
      </c>
      <c r="F19" s="526">
        <v>0</v>
      </c>
      <c r="G19" s="526">
        <v>0</v>
      </c>
      <c r="H19" s="526">
        <v>0</v>
      </c>
      <c r="I19" s="526">
        <v>0</v>
      </c>
      <c r="J19" s="526">
        <v>0</v>
      </c>
      <c r="K19" s="526">
        <v>0</v>
      </c>
      <c r="L19" s="526">
        <v>0</v>
      </c>
      <c r="M19" s="526">
        <v>0</v>
      </c>
      <c r="N19" s="526">
        <v>0</v>
      </c>
      <c r="O19" s="526">
        <v>0</v>
      </c>
      <c r="P19" s="530">
        <v>0</v>
      </c>
      <c r="Q19" s="531">
        <f>AVERAGE(D19:P19)</f>
        <v>0</v>
      </c>
    </row>
    <row r="20" spans="1:17" ht="16.2" thickBot="1">
      <c r="A20" s="515">
        <f t="shared" si="0"/>
        <v>209</v>
      </c>
      <c r="B20" s="529" t="s">
        <v>503</v>
      </c>
      <c r="C20" s="512" t="s">
        <v>504</v>
      </c>
      <c r="D20" s="526">
        <v>0</v>
      </c>
      <c r="E20" s="526">
        <v>0</v>
      </c>
      <c r="F20" s="526">
        <v>0</v>
      </c>
      <c r="G20" s="526">
        <v>0</v>
      </c>
      <c r="H20" s="526">
        <v>0</v>
      </c>
      <c r="I20" s="526">
        <v>0</v>
      </c>
      <c r="J20" s="526">
        <v>0</v>
      </c>
      <c r="K20" s="526">
        <v>0</v>
      </c>
      <c r="L20" s="526">
        <v>0</v>
      </c>
      <c r="M20" s="526">
        <v>0</v>
      </c>
      <c r="N20" s="526">
        <v>0</v>
      </c>
      <c r="O20" s="526">
        <v>0</v>
      </c>
      <c r="P20" s="530">
        <v>0</v>
      </c>
      <c r="Q20" s="531">
        <f>AVERAGE(D20:P20)</f>
        <v>0</v>
      </c>
    </row>
    <row r="21" spans="1:17" ht="16.2" thickBot="1">
      <c r="A21" s="515">
        <f t="shared" si="0"/>
        <v>210</v>
      </c>
      <c r="B21" s="529" t="s">
        <v>505</v>
      </c>
      <c r="C21" s="512" t="s">
        <v>506</v>
      </c>
      <c r="D21" s="526">
        <v>0</v>
      </c>
      <c r="E21" s="526">
        <v>0</v>
      </c>
      <c r="F21" s="526">
        <v>0</v>
      </c>
      <c r="G21" s="526">
        <v>0</v>
      </c>
      <c r="H21" s="526">
        <v>0</v>
      </c>
      <c r="I21" s="526">
        <v>0</v>
      </c>
      <c r="J21" s="526">
        <v>0</v>
      </c>
      <c r="K21" s="526">
        <v>0</v>
      </c>
      <c r="L21" s="526">
        <v>0</v>
      </c>
      <c r="M21" s="526">
        <v>0</v>
      </c>
      <c r="N21" s="526">
        <v>0</v>
      </c>
      <c r="O21" s="526">
        <v>0</v>
      </c>
      <c r="P21" s="530">
        <v>0</v>
      </c>
      <c r="Q21" s="531">
        <f>AVERAGE(D21:P21)</f>
        <v>0</v>
      </c>
    </row>
    <row r="22" spans="1:17" ht="16.2" thickBot="1">
      <c r="A22" s="515">
        <f t="shared" si="0"/>
        <v>211</v>
      </c>
      <c r="B22" s="529" t="str">
        <f>"Adjusted Common Equity"</f>
        <v>Adjusted Common Equity</v>
      </c>
      <c r="C22" s="512" t="str">
        <f>"Ln "&amp; A18&amp;" - "&amp;A19&amp;" - "&amp;A20&amp;" - "&amp;A21</f>
        <v>Ln 207 - 208 - 209 - 210</v>
      </c>
      <c r="D22" s="526">
        <f>D18-D19-D20-D21</f>
        <v>148660518</v>
      </c>
      <c r="E22" s="526">
        <f t="shared" ref="E22:Q22" si="2">E18-E19-E20-E21</f>
        <v>150175234</v>
      </c>
      <c r="F22" s="526">
        <f t="shared" si="2"/>
        <v>151466265</v>
      </c>
      <c r="G22" s="526">
        <f t="shared" si="2"/>
        <v>147032358</v>
      </c>
      <c r="H22" s="526">
        <f t="shared" si="2"/>
        <v>148058396</v>
      </c>
      <c r="I22" s="526">
        <f t="shared" si="2"/>
        <v>149211430</v>
      </c>
      <c r="J22" s="526">
        <f t="shared" si="2"/>
        <v>144805973</v>
      </c>
      <c r="K22" s="526">
        <f t="shared" si="2"/>
        <v>145957125</v>
      </c>
      <c r="L22" s="526">
        <f t="shared" si="2"/>
        <v>147118844</v>
      </c>
      <c r="M22" s="526">
        <f t="shared" si="2"/>
        <v>142519649</v>
      </c>
      <c r="N22" s="526">
        <f t="shared" si="2"/>
        <v>143679032</v>
      </c>
      <c r="O22" s="526">
        <f t="shared" si="2"/>
        <v>144732081</v>
      </c>
      <c r="P22" s="530">
        <f t="shared" si="2"/>
        <v>142368718</v>
      </c>
      <c r="Q22" s="531">
        <f t="shared" si="2"/>
        <v>146598894.07692307</v>
      </c>
    </row>
    <row r="23" spans="1:17" ht="16.2" thickBot="1">
      <c r="A23" s="515">
        <f t="shared" si="0"/>
        <v>212</v>
      </c>
      <c r="D23" s="523"/>
      <c r="E23" s="523"/>
      <c r="F23" s="523"/>
      <c r="G23" s="523"/>
      <c r="H23" s="523"/>
      <c r="I23" s="523"/>
      <c r="J23" s="523"/>
      <c r="K23" s="523"/>
      <c r="L23" s="523"/>
      <c r="M23" s="523"/>
      <c r="N23" s="523"/>
      <c r="O23" s="523"/>
      <c r="P23" s="523"/>
      <c r="Q23" s="524"/>
    </row>
    <row r="24" spans="1:17" ht="16.2" thickBot="1">
      <c r="A24" s="515">
        <f t="shared" si="0"/>
        <v>213</v>
      </c>
      <c r="B24" s="529" t="str">
        <f>"Total (Line "&amp;A14&amp;" plus Line "&amp;A16&amp;" plus Line "&amp;A22&amp;")"</f>
        <v>Total (Line 203 plus Line 205 plus Line 211)</v>
      </c>
      <c r="C24" s="512"/>
      <c r="D24" s="526">
        <f>D14+D16+D22</f>
        <v>280491562.23632097</v>
      </c>
      <c r="E24" s="526">
        <f t="shared" ref="E24:Q24" si="3">E14+E16+E22</f>
        <v>283349495.92170894</v>
      </c>
      <c r="F24" s="526">
        <f t="shared" si="3"/>
        <v>285785381.80028188</v>
      </c>
      <c r="G24" s="526">
        <f t="shared" si="3"/>
        <v>277419562.23632658</v>
      </c>
      <c r="H24" s="526">
        <f t="shared" si="3"/>
        <v>279355464.00889766</v>
      </c>
      <c r="I24" s="526">
        <f t="shared" si="3"/>
        <v>281530979.73609829</v>
      </c>
      <c r="J24" s="526">
        <f t="shared" si="3"/>
        <v>273218835.82122892</v>
      </c>
      <c r="K24" s="526">
        <f t="shared" si="3"/>
        <v>275390800.62894243</v>
      </c>
      <c r="L24" s="526">
        <f t="shared" si="3"/>
        <v>277582702.14059067</v>
      </c>
      <c r="M24" s="526">
        <f t="shared" si="3"/>
        <v>268905016.95330936</v>
      </c>
      <c r="N24" s="526">
        <f t="shared" si="3"/>
        <v>271092511.84513336</v>
      </c>
      <c r="O24" s="526">
        <f t="shared" si="3"/>
        <v>273079376.10378599</v>
      </c>
      <c r="P24" s="530">
        <f t="shared" si="3"/>
        <v>268620241.48160827</v>
      </c>
      <c r="Q24" s="531">
        <f t="shared" si="3"/>
        <v>276601686.99340254</v>
      </c>
    </row>
    <row r="25" spans="1:17">
      <c r="A25" s="515">
        <f t="shared" si="0"/>
        <v>214</v>
      </c>
      <c r="D25" s="523"/>
      <c r="E25" s="523"/>
      <c r="F25" s="523"/>
      <c r="G25" s="523"/>
      <c r="H25" s="523"/>
      <c r="I25" s="523"/>
      <c r="J25" s="523"/>
      <c r="K25" s="523"/>
      <c r="L25" s="523"/>
      <c r="M25" s="523"/>
      <c r="N25" s="523"/>
      <c r="O25" s="523"/>
      <c r="P25" s="523"/>
      <c r="Q25" s="524"/>
    </row>
    <row r="26" spans="1:17">
      <c r="A26" s="515">
        <f t="shared" si="0"/>
        <v>215</v>
      </c>
      <c r="B26" s="235" t="s">
        <v>507</v>
      </c>
      <c r="D26" s="491"/>
      <c r="E26" s="491"/>
      <c r="F26" s="491"/>
      <c r="G26" s="491"/>
      <c r="H26" s="491"/>
      <c r="I26" s="491"/>
      <c r="J26" s="491"/>
      <c r="K26" s="491"/>
      <c r="L26" s="491"/>
      <c r="M26" s="491"/>
      <c r="N26" s="491"/>
      <c r="O26" s="491"/>
      <c r="P26" s="491"/>
      <c r="Q26" s="532"/>
    </row>
    <row r="27" spans="1:17">
      <c r="A27" s="515">
        <f t="shared" si="0"/>
        <v>216</v>
      </c>
      <c r="B27" s="533" t="s">
        <v>508</v>
      </c>
      <c r="C27" s="512" t="s">
        <v>509</v>
      </c>
      <c r="D27" s="534"/>
      <c r="E27" s="523"/>
      <c r="F27" s="523"/>
      <c r="G27" s="523"/>
      <c r="H27" s="523"/>
      <c r="I27" s="523"/>
      <c r="J27" s="523"/>
      <c r="K27" s="523"/>
      <c r="L27" s="523"/>
      <c r="M27" s="523"/>
      <c r="N27" s="523"/>
      <c r="O27" s="523"/>
      <c r="P27" s="530">
        <v>8619633</v>
      </c>
      <c r="Q27" s="534"/>
    </row>
    <row r="28" spans="1:17">
      <c r="A28" s="515">
        <f t="shared" si="0"/>
        <v>217</v>
      </c>
      <c r="B28" s="533" t="s">
        <v>510</v>
      </c>
      <c r="C28" s="512" t="s">
        <v>511</v>
      </c>
      <c r="D28" s="534"/>
      <c r="E28" s="523"/>
      <c r="F28" s="523"/>
      <c r="G28" s="523"/>
      <c r="H28" s="523"/>
      <c r="I28" s="523"/>
      <c r="J28" s="523"/>
      <c r="K28" s="523"/>
      <c r="L28" s="523"/>
      <c r="M28" s="523"/>
      <c r="N28" s="523"/>
      <c r="O28" s="523"/>
      <c r="P28" s="530">
        <v>0</v>
      </c>
      <c r="Q28" s="534"/>
    </row>
    <row r="29" spans="1:17">
      <c r="A29" s="515">
        <f t="shared" si="0"/>
        <v>218</v>
      </c>
      <c r="B29" s="533" t="s">
        <v>512</v>
      </c>
      <c r="C29" s="512" t="s">
        <v>513</v>
      </c>
      <c r="D29" s="513"/>
      <c r="E29" s="523"/>
      <c r="F29" s="523"/>
      <c r="G29" s="523"/>
      <c r="H29" s="523"/>
      <c r="I29" s="523"/>
      <c r="J29" s="523"/>
      <c r="K29" s="523"/>
      <c r="L29" s="523"/>
      <c r="M29" s="523"/>
      <c r="N29" s="523"/>
      <c r="O29" s="523"/>
      <c r="P29" s="530">
        <v>0</v>
      </c>
      <c r="Q29" s="524"/>
    </row>
    <row r="30" spans="1:17" ht="31.2">
      <c r="A30" s="515">
        <f t="shared" si="0"/>
        <v>219</v>
      </c>
      <c r="B30" s="533" t="s">
        <v>514</v>
      </c>
      <c r="C30" s="512" t="s">
        <v>515</v>
      </c>
      <c r="D30" s="513"/>
      <c r="E30" s="523"/>
      <c r="F30" s="523"/>
      <c r="G30" s="523"/>
      <c r="H30" s="523"/>
      <c r="I30" s="523"/>
      <c r="J30" s="523"/>
      <c r="K30" s="523"/>
      <c r="L30" s="523"/>
      <c r="M30" s="523"/>
      <c r="N30" s="523"/>
      <c r="O30" s="523"/>
      <c r="P30" s="530">
        <v>0</v>
      </c>
      <c r="Q30" s="524"/>
    </row>
    <row r="31" spans="1:17">
      <c r="A31" s="515">
        <f t="shared" si="0"/>
        <v>220</v>
      </c>
      <c r="B31" s="535" t="s">
        <v>516</v>
      </c>
      <c r="C31" s="529" t="s">
        <v>517</v>
      </c>
      <c r="D31" s="513"/>
      <c r="E31" s="523"/>
      <c r="F31" s="523"/>
      <c r="G31" s="523"/>
      <c r="H31" s="523"/>
      <c r="I31" s="523"/>
      <c r="J31" s="523"/>
      <c r="K31" s="523"/>
      <c r="L31" s="523"/>
      <c r="M31" s="523"/>
      <c r="N31" s="523"/>
      <c r="O31" s="523"/>
      <c r="P31" s="530">
        <v>0</v>
      </c>
      <c r="Q31" s="524"/>
    </row>
    <row r="32" spans="1:17">
      <c r="A32" s="515">
        <f t="shared" si="0"/>
        <v>221</v>
      </c>
      <c r="B32" s="535" t="s">
        <v>518</v>
      </c>
      <c r="C32" s="529" t="s">
        <v>519</v>
      </c>
      <c r="D32" s="513"/>
      <c r="E32" s="523"/>
      <c r="F32" s="523"/>
      <c r="G32" s="523"/>
      <c r="H32" s="523"/>
      <c r="I32" s="523"/>
      <c r="J32" s="523"/>
      <c r="K32" s="523"/>
      <c r="L32" s="523"/>
      <c r="M32" s="523"/>
      <c r="N32" s="523"/>
      <c r="O32" s="523"/>
      <c r="P32" s="536">
        <v>0</v>
      </c>
      <c r="Q32" s="524"/>
    </row>
    <row r="33" spans="1:17">
      <c r="A33" s="515">
        <f>A32+1</f>
        <v>222</v>
      </c>
      <c r="B33" s="533" t="s">
        <v>520</v>
      </c>
      <c r="C33" s="512" t="str">
        <f>"Sum Lines "&amp;A27&amp;" - "&amp;A32</f>
        <v>Sum Lines 216 - 221</v>
      </c>
      <c r="D33" s="523"/>
      <c r="E33" s="523"/>
      <c r="F33" s="523"/>
      <c r="G33" s="523"/>
      <c r="H33" s="523"/>
      <c r="I33" s="523"/>
      <c r="J33" s="523"/>
      <c r="K33" s="523"/>
      <c r="L33" s="523"/>
      <c r="M33" s="523"/>
      <c r="N33" s="523"/>
      <c r="O33" s="523"/>
      <c r="P33" s="537">
        <f>SUM(P27:P32)</f>
        <v>8619633</v>
      </c>
      <c r="Q33" s="524"/>
    </row>
    <row r="34" spans="1:17" ht="16.2" thickBot="1">
      <c r="A34" s="515">
        <f t="shared" si="0"/>
        <v>223</v>
      </c>
      <c r="B34" s="525"/>
      <c r="D34" s="523"/>
      <c r="E34" s="523"/>
      <c r="F34" s="523"/>
      <c r="G34" s="523"/>
      <c r="H34" s="523"/>
      <c r="I34" s="523"/>
      <c r="J34" s="523"/>
      <c r="K34" s="523"/>
      <c r="L34" s="523"/>
      <c r="M34" s="523"/>
      <c r="N34" s="523"/>
      <c r="O34" s="523"/>
      <c r="P34" s="523"/>
      <c r="Q34" s="524"/>
    </row>
    <row r="35" spans="1:17" ht="16.2" thickBot="1">
      <c r="A35" s="515">
        <f t="shared" si="0"/>
        <v>224</v>
      </c>
      <c r="B35" s="525" t="str">
        <f>"Average Cost of Debt (Line "&amp;A33&amp;", col. n / Line "&amp;A14&amp;", col. n)"</f>
        <v>Average Cost of Debt (Line 222, col. n / Line 203, col. n)</v>
      </c>
      <c r="D35" s="523"/>
      <c r="E35" s="523"/>
      <c r="F35" s="523"/>
      <c r="G35" s="523"/>
      <c r="H35" s="523"/>
      <c r="I35" s="523"/>
      <c r="J35" s="523"/>
      <c r="K35" s="523"/>
      <c r="L35" s="523"/>
      <c r="M35" s="523"/>
      <c r="N35" s="523"/>
      <c r="O35" s="523"/>
      <c r="P35" s="538">
        <f>IF(Q14=0,0,ROUND(P33/Q14,4))</f>
        <v>6.6299999999999998E-2</v>
      </c>
      <c r="Q35" s="524"/>
    </row>
    <row r="36" spans="1:17">
      <c r="A36" s="515">
        <f t="shared" si="0"/>
        <v>225</v>
      </c>
      <c r="B36" s="525"/>
      <c r="D36" s="523"/>
      <c r="E36" s="523"/>
      <c r="F36" s="523"/>
      <c r="G36" s="523"/>
      <c r="H36" s="523"/>
      <c r="I36" s="523"/>
      <c r="J36" s="523"/>
      <c r="K36" s="523"/>
      <c r="L36" s="523"/>
      <c r="M36" s="523"/>
      <c r="N36" s="523"/>
      <c r="O36" s="523"/>
      <c r="P36" s="523"/>
      <c r="Q36" s="524"/>
    </row>
    <row r="37" spans="1:17">
      <c r="A37" s="515">
        <f t="shared" si="0"/>
        <v>226</v>
      </c>
      <c r="B37" s="235" t="s">
        <v>521</v>
      </c>
      <c r="D37" s="523"/>
      <c r="E37" s="523"/>
      <c r="F37" s="523"/>
      <c r="G37" s="523"/>
      <c r="H37" s="523"/>
      <c r="I37" s="523"/>
      <c r="J37" s="523"/>
      <c r="K37" s="523"/>
      <c r="L37" s="523"/>
      <c r="M37" s="523"/>
      <c r="N37" s="523"/>
      <c r="O37" s="523"/>
      <c r="P37" s="523"/>
      <c r="Q37" s="524"/>
    </row>
    <row r="38" spans="1:17">
      <c r="A38" s="515">
        <f t="shared" si="0"/>
        <v>227</v>
      </c>
      <c r="B38" s="525" t="s">
        <v>522</v>
      </c>
      <c r="C38" s="512" t="s">
        <v>523</v>
      </c>
      <c r="D38" s="523"/>
      <c r="E38" s="523"/>
      <c r="F38" s="523"/>
      <c r="G38" s="523"/>
      <c r="H38" s="523"/>
      <c r="I38" s="523"/>
      <c r="J38" s="523"/>
      <c r="K38" s="523"/>
      <c r="L38" s="523"/>
      <c r="M38" s="523"/>
      <c r="N38" s="523"/>
      <c r="O38" s="523"/>
      <c r="P38" s="526"/>
      <c r="Q38" s="524"/>
    </row>
    <row r="39" spans="1:17">
      <c r="A39" s="515">
        <f t="shared" si="0"/>
        <v>228</v>
      </c>
      <c r="B39" s="525"/>
      <c r="D39" s="523"/>
      <c r="E39" s="523"/>
      <c r="F39" s="523"/>
      <c r="G39" s="523"/>
      <c r="H39" s="523"/>
      <c r="I39" s="523"/>
      <c r="J39" s="523"/>
      <c r="K39" s="523"/>
      <c r="L39" s="523"/>
      <c r="M39" s="523"/>
      <c r="N39" s="523"/>
      <c r="O39" s="523"/>
      <c r="P39" s="523"/>
      <c r="Q39" s="524"/>
    </row>
    <row r="40" spans="1:17">
      <c r="A40" s="515">
        <f t="shared" si="0"/>
        <v>229</v>
      </c>
      <c r="B40" s="525" t="str">
        <f>"Average Cost of Preferred Stock (Line "&amp;A38&amp;", col. n / Line "&amp;A16&amp;", col. n)"</f>
        <v>Average Cost of Preferred Stock (Line 227, col. n / Line 205, col. n)</v>
      </c>
      <c r="D40" s="523"/>
      <c r="E40" s="523"/>
      <c r="F40" s="523"/>
      <c r="G40" s="523"/>
      <c r="H40" s="523"/>
      <c r="I40" s="523"/>
      <c r="J40" s="523"/>
      <c r="K40" s="523"/>
      <c r="L40" s="523"/>
      <c r="M40" s="523"/>
      <c r="N40" s="523"/>
      <c r="O40" s="523"/>
      <c r="P40" s="523">
        <f>IF(P38=0,0,ROUND(P38/Q16,4))</f>
        <v>0</v>
      </c>
      <c r="Q40" s="524"/>
    </row>
    <row r="41" spans="1:17">
      <c r="A41" s="515"/>
      <c r="B41" s="525"/>
      <c r="D41" s="523"/>
      <c r="E41" s="523"/>
      <c r="F41" s="523"/>
      <c r="G41" s="523"/>
      <c r="H41" s="523"/>
      <c r="I41" s="523"/>
      <c r="J41" s="523"/>
      <c r="K41" s="523"/>
      <c r="L41" s="523"/>
      <c r="M41" s="523"/>
      <c r="N41" s="523"/>
      <c r="O41" s="523"/>
      <c r="P41" s="523"/>
      <c r="Q41" s="524"/>
    </row>
    <row r="42" spans="1:17">
      <c r="A42" s="515"/>
      <c r="B42" s="1096" t="s">
        <v>524</v>
      </c>
      <c r="C42" s="1096"/>
      <c r="D42" s="1096"/>
      <c r="E42" s="1096"/>
      <c r="F42" s="1096"/>
      <c r="G42" s="1096"/>
      <c r="H42" s="523"/>
      <c r="I42" s="523"/>
      <c r="J42" s="523"/>
      <c r="K42" s="523"/>
      <c r="L42" s="523"/>
      <c r="M42" s="523"/>
      <c r="N42" s="523"/>
      <c r="O42" s="523"/>
      <c r="P42" s="523"/>
      <c r="Q42" s="524"/>
    </row>
    <row r="43" spans="1:17">
      <c r="A43" s="515"/>
      <c r="B43" s="235" t="s">
        <v>525</v>
      </c>
      <c r="D43" s="523"/>
      <c r="E43" s="523"/>
      <c r="F43" s="523"/>
      <c r="G43" s="523"/>
      <c r="H43" s="523"/>
      <c r="I43" s="523"/>
      <c r="J43" s="523"/>
      <c r="K43" s="523"/>
      <c r="L43" s="523"/>
      <c r="M43" s="523"/>
      <c r="N43" s="523"/>
      <c r="O43" s="523"/>
      <c r="P43" s="523"/>
      <c r="Q43" s="524"/>
    </row>
    <row r="44" spans="1:17" ht="16.2" thickBot="1">
      <c r="A44" s="539"/>
      <c r="B44" s="540" t="s">
        <v>526</v>
      </c>
      <c r="C44" s="540"/>
      <c r="D44" s="541"/>
      <c r="E44" s="541"/>
      <c r="F44" s="541"/>
      <c r="G44" s="541"/>
      <c r="H44" s="541"/>
      <c r="I44" s="541"/>
      <c r="J44" s="541"/>
      <c r="K44" s="541"/>
      <c r="L44" s="541"/>
      <c r="M44" s="541"/>
      <c r="N44" s="541"/>
      <c r="O44" s="541"/>
      <c r="P44" s="541"/>
      <c r="Q44" s="542"/>
    </row>
  </sheetData>
  <mergeCells count="5">
    <mergeCell ref="E1:J1"/>
    <mergeCell ref="E2:J2"/>
    <mergeCell ref="A3:F3"/>
    <mergeCell ref="H3:M3"/>
    <mergeCell ref="B42:G42"/>
  </mergeCells>
  <pageMargins left="0.7" right="0.7" top="0.75" bottom="0.75" header="0.3" footer="0.3"/>
  <pageSetup scale="4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DE0A5-0A28-4DEF-82A5-1169A5043BA8}">
  <sheetPr>
    <tabColor rgb="FF00B050"/>
    <pageSetUpPr fitToPage="1"/>
  </sheetPr>
  <dimension ref="A1:S166"/>
  <sheetViews>
    <sheetView view="pageBreakPreview" zoomScale="80" zoomScaleNormal="100" zoomScaleSheetLayoutView="80" workbookViewId="0">
      <selection activeCell="K55" activeCellId="1" sqref="Q46 K55"/>
    </sheetView>
  </sheetViews>
  <sheetFormatPr defaultRowHeight="15.6"/>
  <cols>
    <col min="1" max="1" width="8.90625" style="544"/>
    <col min="2" max="2" width="48.6328125" style="167" customWidth="1"/>
    <col min="3" max="3" width="54.81640625" style="167" customWidth="1"/>
    <col min="4" max="4" width="11.81640625" style="167" bestFit="1" customWidth="1"/>
    <col min="5" max="5" width="10.81640625" style="167" customWidth="1"/>
    <col min="6" max="6" width="11.1796875" style="167" customWidth="1"/>
    <col min="7" max="7" width="10.81640625" style="167" customWidth="1"/>
    <col min="8" max="8" width="11.81640625" style="167" customWidth="1"/>
    <col min="9" max="9" width="13.453125" style="167" bestFit="1" customWidth="1"/>
    <col min="10" max="10" width="17.1796875" style="167" customWidth="1"/>
    <col min="11" max="11" width="17" style="167" customWidth="1"/>
    <col min="12" max="12" width="23.453125" style="167" customWidth="1"/>
    <col min="13" max="13" width="13.08984375" style="167" customWidth="1"/>
    <col min="14" max="14" width="12.453125" style="167" customWidth="1"/>
    <col min="15" max="15" width="16.1796875" style="167" customWidth="1"/>
    <col min="16" max="18" width="14.81640625" style="167" customWidth="1"/>
    <col min="19" max="19" width="8.90625" style="167"/>
  </cols>
  <sheetData>
    <row r="1" spans="1:10">
      <c r="A1" s="543"/>
    </row>
    <row r="2" spans="1:10">
      <c r="E2" s="545"/>
      <c r="F2" s="546" t="s">
        <v>527</v>
      </c>
      <c r="G2" s="545"/>
    </row>
    <row r="3" spans="1:10">
      <c r="F3" s="547" t="s">
        <v>528</v>
      </c>
    </row>
    <row r="4" spans="1:10">
      <c r="A4" s="548"/>
      <c r="B4" s="543"/>
      <c r="C4" s="545"/>
      <c r="D4" s="545"/>
      <c r="F4" s="546" t="s">
        <v>11</v>
      </c>
      <c r="H4" s="545"/>
      <c r="I4" s="545"/>
      <c r="J4" s="549" t="str">
        <f>'Appendix A'!M8</f>
        <v>For the 12 months ended 12/31/2024</v>
      </c>
    </row>
    <row r="5" spans="1:10">
      <c r="A5" s="548"/>
      <c r="B5" s="550" t="s">
        <v>529</v>
      </c>
      <c r="C5" s="545"/>
      <c r="D5" s="543" t="s">
        <v>24</v>
      </c>
      <c r="G5" s="543"/>
      <c r="H5" s="543"/>
      <c r="I5" s="543"/>
      <c r="J5" s="545"/>
    </row>
    <row r="6" spans="1:10">
      <c r="A6" s="548"/>
      <c r="B6" s="551"/>
      <c r="C6" s="551"/>
      <c r="D6" s="551"/>
      <c r="E6" s="551"/>
      <c r="F6" s="551"/>
      <c r="G6" s="551"/>
      <c r="H6" s="551"/>
      <c r="I6" s="551"/>
      <c r="J6" s="551"/>
    </row>
    <row r="7" spans="1:10">
      <c r="A7" s="548"/>
      <c r="B7" s="551" t="s">
        <v>530</v>
      </c>
      <c r="C7" s="551"/>
      <c r="D7" s="551"/>
      <c r="E7" s="551"/>
      <c r="F7" s="551"/>
      <c r="G7" s="551"/>
      <c r="H7" s="551"/>
      <c r="I7" s="551"/>
      <c r="J7" s="551"/>
    </row>
    <row r="8" spans="1:10">
      <c r="A8" s="548"/>
      <c r="B8" s="551" t="s">
        <v>531</v>
      </c>
      <c r="C8" s="551"/>
      <c r="D8" s="551"/>
      <c r="E8" s="551"/>
      <c r="F8" s="551"/>
      <c r="G8" s="551"/>
      <c r="H8" s="551"/>
      <c r="I8" s="551"/>
      <c r="J8" s="551"/>
    </row>
    <row r="9" spans="1:10">
      <c r="A9" s="548"/>
      <c r="B9" s="551" t="s">
        <v>532</v>
      </c>
      <c r="C9" s="551"/>
      <c r="D9" s="551"/>
      <c r="E9" s="551"/>
      <c r="F9" s="551"/>
      <c r="G9" s="551"/>
      <c r="H9" s="551"/>
      <c r="I9" s="551"/>
      <c r="J9" s="551"/>
    </row>
    <row r="10" spans="1:10">
      <c r="A10" s="548"/>
      <c r="B10" s="551"/>
      <c r="C10" s="551"/>
      <c r="D10" s="551"/>
      <c r="E10" s="551"/>
      <c r="F10" s="551"/>
      <c r="G10" s="551"/>
      <c r="H10" s="551"/>
      <c r="I10" s="551"/>
      <c r="J10" s="551"/>
    </row>
    <row r="11" spans="1:10">
      <c r="A11" s="548"/>
      <c r="B11" s="551"/>
      <c r="C11" s="551"/>
      <c r="D11" s="551"/>
      <c r="E11" s="551"/>
      <c r="F11" s="552" t="str">
        <f>+'1 - Revenue Credits'!A2</f>
        <v>NextEra Energy Transmission New York, Inc.</v>
      </c>
      <c r="G11" s="551"/>
      <c r="H11" s="551"/>
      <c r="I11" s="551"/>
      <c r="J11" s="551"/>
    </row>
    <row r="12" spans="1:10">
      <c r="A12" s="553" t="s">
        <v>533</v>
      </c>
      <c r="B12" s="551"/>
      <c r="C12" s="551"/>
      <c r="D12" s="551"/>
      <c r="E12" s="551"/>
      <c r="F12" s="552"/>
      <c r="G12" s="551"/>
      <c r="H12" s="551"/>
      <c r="I12" s="551"/>
      <c r="J12" s="551"/>
    </row>
    <row r="13" spans="1:10">
      <c r="A13" s="548"/>
      <c r="F13" s="554" t="s">
        <v>39</v>
      </c>
      <c r="J13" s="555" t="s">
        <v>534</v>
      </c>
    </row>
    <row r="14" spans="1:10">
      <c r="A14" s="548">
        <v>1</v>
      </c>
      <c r="B14" s="167" t="s">
        <v>535</v>
      </c>
      <c r="J14" s="556">
        <f>+'Appendix A'!J117</f>
        <v>237227160.33802807</v>
      </c>
    </row>
    <row r="15" spans="1:10">
      <c r="A15" s="548"/>
      <c r="J15" s="556"/>
    </row>
    <row r="16" spans="1:10">
      <c r="A16" s="557">
        <f>+A14+1</f>
        <v>2</v>
      </c>
      <c r="B16" s="558" t="s">
        <v>536</v>
      </c>
      <c r="C16" s="559"/>
      <c r="D16" s="559"/>
      <c r="E16" s="559"/>
      <c r="F16" s="559"/>
      <c r="G16" s="559"/>
      <c r="H16" s="559"/>
      <c r="I16" s="560"/>
      <c r="J16" s="556"/>
    </row>
    <row r="17" spans="1:10">
      <c r="A17" s="557"/>
      <c r="B17" s="561"/>
      <c r="C17" s="559"/>
      <c r="D17" s="559"/>
      <c r="E17" s="559"/>
      <c r="F17" s="559"/>
      <c r="G17" s="560"/>
      <c r="H17" s="559"/>
      <c r="I17" s="559"/>
      <c r="J17" s="556"/>
    </row>
    <row r="18" spans="1:10" ht="16.2" thickBot="1">
      <c r="A18" s="557"/>
      <c r="B18" s="561"/>
      <c r="C18" s="559"/>
      <c r="D18" s="562" t="s">
        <v>154</v>
      </c>
      <c r="E18" s="562" t="s">
        <v>165</v>
      </c>
      <c r="F18" s="559"/>
      <c r="G18" s="562" t="s">
        <v>166</v>
      </c>
      <c r="H18" s="559"/>
      <c r="I18" s="562" t="s">
        <v>167</v>
      </c>
      <c r="J18" s="556"/>
    </row>
    <row r="19" spans="1:10">
      <c r="A19" s="557">
        <f>+A16+1</f>
        <v>3</v>
      </c>
      <c r="B19" s="558" t="s">
        <v>537</v>
      </c>
      <c r="C19" s="563" t="s">
        <v>538</v>
      </c>
      <c r="D19" s="564">
        <f>+'Appendix A'!F229</f>
        <v>130002792.91647948</v>
      </c>
      <c r="E19" s="565">
        <f>+'Appendix A'!G229</f>
        <v>0.47000000010694182</v>
      </c>
      <c r="F19" s="565"/>
      <c r="G19" s="566">
        <f>+'Appendix A'!I229</f>
        <v>6.6299999999999998E-2</v>
      </c>
      <c r="H19" s="563"/>
      <c r="I19" s="565">
        <f>E19*G19</f>
        <v>3.1161000007090243E-2</v>
      </c>
      <c r="J19" s="556"/>
    </row>
    <row r="20" spans="1:10">
      <c r="A20" s="557">
        <f>+A19+1</f>
        <v>4</v>
      </c>
      <c r="B20" s="558" t="s">
        <v>539</v>
      </c>
      <c r="C20" s="563" t="s">
        <v>540</v>
      </c>
      <c r="D20" s="564">
        <f>+'Appendix A'!F230</f>
        <v>0</v>
      </c>
      <c r="E20" s="565">
        <f>+'Appendix A'!G230</f>
        <v>0</v>
      </c>
      <c r="F20" s="565"/>
      <c r="G20" s="567">
        <f>+'Appendix A'!I230</f>
        <v>0</v>
      </c>
      <c r="H20" s="563"/>
      <c r="I20" s="565">
        <f>E20*G20</f>
        <v>0</v>
      </c>
      <c r="J20" s="556"/>
    </row>
    <row r="21" spans="1:10" ht="16.2" thickBot="1">
      <c r="A21" s="557">
        <f>+A20+1</f>
        <v>5</v>
      </c>
      <c r="B21" s="558" t="s">
        <v>541</v>
      </c>
      <c r="C21" s="563" t="s">
        <v>542</v>
      </c>
      <c r="D21" s="564">
        <f>+'Appendix A'!F231</f>
        <v>146598894.07692307</v>
      </c>
      <c r="E21" s="565">
        <f>+'Appendix A'!G231</f>
        <v>0.52999999989305824</v>
      </c>
      <c r="F21" s="565"/>
      <c r="G21" s="566">
        <f>+'Appendix A'!I231</f>
        <v>9.6500000000000002E-2</v>
      </c>
      <c r="H21" s="563"/>
      <c r="I21" s="568">
        <f>E21*G21</f>
        <v>5.1144999989680119E-2</v>
      </c>
      <c r="J21" s="556"/>
    </row>
    <row r="22" spans="1:10">
      <c r="A22" s="557">
        <f>+A21+1</f>
        <v>6</v>
      </c>
      <c r="B22" s="561" t="s">
        <v>543</v>
      </c>
      <c r="C22" s="563"/>
      <c r="D22" s="564">
        <f>SUM(D19:D21)</f>
        <v>276601686.99340254</v>
      </c>
      <c r="E22" s="565" t="s">
        <v>24</v>
      </c>
      <c r="F22" s="565"/>
      <c r="G22" s="559"/>
      <c r="H22" s="559"/>
      <c r="I22" s="565">
        <f>SUM(I19:I21)</f>
        <v>8.2305999996770365E-2</v>
      </c>
      <c r="J22" s="556"/>
    </row>
    <row r="23" spans="1:10">
      <c r="A23" s="557">
        <f t="shared" ref="A23:A34" si="0">+A22+1</f>
        <v>7</v>
      </c>
      <c r="B23" s="561" t="s">
        <v>544</v>
      </c>
      <c r="C23" s="563"/>
      <c r="D23" s="569"/>
      <c r="E23" s="559"/>
      <c r="F23" s="559"/>
      <c r="G23" s="559"/>
      <c r="H23" s="559"/>
      <c r="I23" s="565"/>
      <c r="J23" s="556">
        <f>+I22*J14</f>
        <v>19525218.658015583</v>
      </c>
    </row>
    <row r="24" spans="1:10">
      <c r="A24" s="557"/>
      <c r="J24" s="556"/>
    </row>
    <row r="25" spans="1:10">
      <c r="A25" s="557">
        <f>+A23+1</f>
        <v>8</v>
      </c>
      <c r="B25" s="561" t="s">
        <v>134</v>
      </c>
      <c r="C25" s="559"/>
      <c r="D25" s="559"/>
      <c r="E25" s="559"/>
      <c r="F25" s="563"/>
      <c r="G25" s="570"/>
      <c r="H25" s="559"/>
      <c r="I25" s="563"/>
      <c r="J25" s="556"/>
    </row>
    <row r="26" spans="1:10">
      <c r="A26" s="557">
        <f t="shared" si="0"/>
        <v>9</v>
      </c>
      <c r="B26" s="571" t="s">
        <v>545</v>
      </c>
      <c r="C26" s="572"/>
      <c r="D26" s="573">
        <f>+'Appendix A'!E$172</f>
        <v>0.26134999999999997</v>
      </c>
      <c r="E26" s="559"/>
      <c r="F26" s="563"/>
      <c r="G26" s="570"/>
      <c r="H26" s="559"/>
      <c r="I26" s="563"/>
      <c r="J26" s="556"/>
    </row>
    <row r="27" spans="1:10">
      <c r="A27" s="557">
        <f t="shared" si="0"/>
        <v>10</v>
      </c>
      <c r="B27" s="574" t="s">
        <v>136</v>
      </c>
      <c r="C27" s="572"/>
      <c r="D27" s="573">
        <f>IF(I22=0,0,('4 - Incentives'!D26/(1-'4 - Incentives'!D26))*(1-'4 - Incentives'!I19/'4 - Incentives'!I22))</f>
        <v>0.21986469074858123</v>
      </c>
      <c r="E27" s="559"/>
      <c r="F27" s="563"/>
      <c r="G27" s="570"/>
      <c r="H27" s="559"/>
      <c r="I27" s="563"/>
      <c r="J27" s="556"/>
    </row>
    <row r="28" spans="1:10">
      <c r="A28" s="557">
        <f t="shared" si="0"/>
        <v>11</v>
      </c>
      <c r="B28" s="574" t="str">
        <f>"       where WCLTD=(line "&amp;A19&amp;") and R= (line "&amp;A22&amp;")"</f>
        <v xml:space="preserve">       where WCLTD=(line 3) and R= (line 6)</v>
      </c>
      <c r="C28" s="572"/>
      <c r="D28" s="572"/>
      <c r="E28" s="559"/>
      <c r="F28" s="563"/>
      <c r="G28" s="570"/>
      <c r="H28" s="559"/>
      <c r="I28" s="563"/>
      <c r="J28" s="556"/>
    </row>
    <row r="29" spans="1:10">
      <c r="A29" s="557">
        <f t="shared" si="0"/>
        <v>12</v>
      </c>
      <c r="B29" s="574" t="str">
        <f>"       and FIT, SIT &amp; p are as given in footnote "&amp;'Appendix A'!$A$282&amp;" on Appendix A."</f>
        <v xml:space="preserve">       and FIT, SIT &amp; p are as given in footnote F on Appendix A.</v>
      </c>
      <c r="C29" s="572"/>
      <c r="D29" s="572"/>
      <c r="E29" s="559"/>
      <c r="F29" s="563"/>
      <c r="G29" s="570"/>
      <c r="H29" s="559"/>
      <c r="I29" s="563"/>
      <c r="J29" s="556"/>
    </row>
    <row r="30" spans="1:10">
      <c r="A30" s="557">
        <f t="shared" si="0"/>
        <v>13</v>
      </c>
      <c r="B30" s="571" t="str">
        <f>"      1 / (1 - T)  = (T from line "&amp;A26&amp;")"</f>
        <v xml:space="preserve">      1 / (1 - T)  = (T from line 9)</v>
      </c>
      <c r="C30" s="572"/>
      <c r="D30" s="573">
        <f>IF(D26&gt;0,1/(1-D26),0)</f>
        <v>1.3538211602247343</v>
      </c>
      <c r="E30" s="559"/>
      <c r="F30" s="563"/>
      <c r="G30" s="570"/>
      <c r="H30" s="559"/>
      <c r="I30" s="563"/>
      <c r="J30" s="556"/>
    </row>
    <row r="31" spans="1:10">
      <c r="A31" s="557">
        <f t="shared" si="0"/>
        <v>14</v>
      </c>
      <c r="B31" s="574" t="s">
        <v>546</v>
      </c>
      <c r="C31" s="572"/>
      <c r="D31" s="575">
        <v>0</v>
      </c>
      <c r="E31" s="559"/>
      <c r="F31" s="563"/>
      <c r="G31" s="570"/>
      <c r="H31" s="559"/>
      <c r="I31" s="563"/>
      <c r="J31" s="556"/>
    </row>
    <row r="32" spans="1:10">
      <c r="A32" s="557">
        <f>A31+1</f>
        <v>15</v>
      </c>
      <c r="B32" s="574" t="s">
        <v>547</v>
      </c>
      <c r="C32" s="572"/>
      <c r="D32" s="556">
        <f>'Appendix A'!E178</f>
        <v>109066.96483449537</v>
      </c>
      <c r="E32" s="559"/>
      <c r="F32" s="576"/>
      <c r="G32" s="565"/>
      <c r="H32" s="559"/>
      <c r="I32" s="563"/>
      <c r="J32" s="577"/>
    </row>
    <row r="33" spans="1:11">
      <c r="A33" s="557">
        <f t="shared" si="0"/>
        <v>16</v>
      </c>
      <c r="B33" s="571" t="str">
        <f>"Income Tax Calculation (line "&amp;A27&amp;" * line "&amp;A23&amp;")"</f>
        <v>Income Tax Calculation (line 10 * line 7)</v>
      </c>
      <c r="C33" s="578"/>
      <c r="D33" s="556">
        <f>+D27*J23</f>
        <v>4292906.1620430239</v>
      </c>
      <c r="E33" s="559"/>
      <c r="F33" s="579"/>
      <c r="G33" s="580"/>
      <c r="H33" s="579"/>
      <c r="J33" s="556"/>
    </row>
    <row r="34" spans="1:11">
      <c r="A34" s="557">
        <f t="shared" si="0"/>
        <v>17</v>
      </c>
      <c r="B34" s="574" t="str">
        <f>"ITC adjustment (line "&amp;A30&amp;" * line "&amp;A31&amp;")"</f>
        <v>ITC adjustment (line 13 * line 14)</v>
      </c>
      <c r="C34" s="578"/>
      <c r="D34" s="581">
        <f>+D30*D31</f>
        <v>0</v>
      </c>
      <c r="E34" s="579"/>
      <c r="F34" s="576" t="s">
        <v>81</v>
      </c>
      <c r="G34" s="582">
        <f>+'Appendix A'!H97</f>
        <v>1</v>
      </c>
      <c r="H34" s="579"/>
      <c r="J34" s="577">
        <f>G34*D34</f>
        <v>0</v>
      </c>
    </row>
    <row r="35" spans="1:11">
      <c r="A35" s="557">
        <f>A34+1</f>
        <v>18</v>
      </c>
      <c r="B35" s="583" t="s">
        <v>142</v>
      </c>
      <c r="C35" s="584" t="str">
        <f>"(Sum lines "&amp;A32&amp;" to "&amp;A34&amp;")"</f>
        <v>(Sum lines 15 to 17)</v>
      </c>
      <c r="D35" s="585">
        <f>SUM(D32:D34)</f>
        <v>4401973.1268775193</v>
      </c>
      <c r="E35" s="579"/>
      <c r="J35" s="585">
        <f>SUM(J33:J34)</f>
        <v>0</v>
      </c>
    </row>
    <row r="36" spans="1:11">
      <c r="A36" s="557"/>
      <c r="B36" s="563"/>
      <c r="C36" s="586"/>
      <c r="D36" s="582"/>
      <c r="E36" s="579"/>
      <c r="F36" s="576"/>
      <c r="G36" s="565"/>
      <c r="H36" s="579"/>
      <c r="I36" s="582"/>
      <c r="J36" s="556"/>
    </row>
    <row r="37" spans="1:11">
      <c r="A37" s="557"/>
      <c r="J37" s="556"/>
    </row>
    <row r="38" spans="1:11">
      <c r="A38" s="557">
        <f>+A35+1</f>
        <v>19</v>
      </c>
      <c r="B38" s="563" t="s">
        <v>548</v>
      </c>
      <c r="E38" s="167" t="str">
        <f>"Sum lines "&amp;A23&amp;" and "&amp;A35&amp;""</f>
        <v>Sum lines 7 and 18</v>
      </c>
      <c r="J38" s="556">
        <f>+J35+J23</f>
        <v>19525218.658015583</v>
      </c>
      <c r="K38" s="587"/>
    </row>
    <row r="39" spans="1:11">
      <c r="A39" s="588">
        <f>+A38+1</f>
        <v>20</v>
      </c>
      <c r="B39" s="167" t="s">
        <v>535</v>
      </c>
      <c r="E39" s="167" t="str">
        <f>"Line "&amp;A14&amp;""</f>
        <v>Line 1</v>
      </c>
      <c r="J39" s="577">
        <f>+J14</f>
        <v>237227160.33802807</v>
      </c>
    </row>
    <row r="40" spans="1:11">
      <c r="A40" s="588">
        <f>+A39+1</f>
        <v>21</v>
      </c>
      <c r="B40" s="167" t="s">
        <v>549</v>
      </c>
      <c r="E40" s="167" t="str">
        <f>"Line "&amp;A38&amp;" / line "&amp;A39&amp;""</f>
        <v>Line 19 / line 20</v>
      </c>
      <c r="J40" s="589">
        <f>IF(J39=0,0,J38/J39)</f>
        <v>8.2305999996770365E-2</v>
      </c>
    </row>
    <row r="41" spans="1:11">
      <c r="A41" s="588"/>
      <c r="B41" s="563"/>
      <c r="J41" s="556"/>
    </row>
    <row r="43" spans="1:11">
      <c r="A43" s="590" t="s">
        <v>550</v>
      </c>
      <c r="J43" s="545" t="str">
        <f>+F4</f>
        <v>Attachment 4</v>
      </c>
    </row>
    <row r="44" spans="1:11">
      <c r="A44" s="591"/>
      <c r="J44" s="545"/>
    </row>
    <row r="45" spans="1:11">
      <c r="A45" s="588"/>
      <c r="B45" s="563"/>
      <c r="J45" s="555" t="s">
        <v>534</v>
      </c>
    </row>
    <row r="46" spans="1:11">
      <c r="A46" s="585">
        <f>+A40+1</f>
        <v>22</v>
      </c>
      <c r="B46" s="167" t="s">
        <v>535</v>
      </c>
      <c r="J46" s="565">
        <f>+J14</f>
        <v>237227160.33802807</v>
      </c>
    </row>
    <row r="47" spans="1:11">
      <c r="A47" s="585"/>
      <c r="J47" s="587"/>
    </row>
    <row r="48" spans="1:11">
      <c r="A48" s="588">
        <f>+A46+1</f>
        <v>23</v>
      </c>
      <c r="B48" s="558" t="s">
        <v>551</v>
      </c>
      <c r="C48" s="559"/>
      <c r="D48" s="559"/>
      <c r="E48" s="559"/>
      <c r="F48" s="559"/>
      <c r="G48" s="559"/>
      <c r="H48" s="559"/>
      <c r="I48" s="560"/>
      <c r="J48" s="587"/>
    </row>
    <row r="49" spans="1:11">
      <c r="A49" s="588"/>
      <c r="B49" s="561"/>
      <c r="C49" s="559"/>
      <c r="D49" s="559"/>
      <c r="E49" s="559"/>
      <c r="F49" s="559"/>
      <c r="G49" s="560"/>
      <c r="H49" s="559"/>
      <c r="I49" s="559"/>
      <c r="J49" s="587"/>
    </row>
    <row r="50" spans="1:11" ht="16.2" thickBot="1">
      <c r="A50" s="588"/>
      <c r="B50" s="561"/>
      <c r="C50" s="559"/>
      <c r="D50" s="562" t="s">
        <v>154</v>
      </c>
      <c r="E50" s="562" t="s">
        <v>165</v>
      </c>
      <c r="F50" s="559"/>
      <c r="G50" s="562" t="s">
        <v>166</v>
      </c>
      <c r="H50" s="559"/>
      <c r="I50" s="562" t="s">
        <v>167</v>
      </c>
      <c r="J50" s="587"/>
    </row>
    <row r="51" spans="1:11">
      <c r="A51" s="588">
        <f>+A48+1</f>
        <v>24</v>
      </c>
      <c r="B51" s="558" t="s">
        <v>537</v>
      </c>
      <c r="C51" s="563" t="s">
        <v>552</v>
      </c>
      <c r="D51" s="564">
        <f t="shared" ref="D51:E53" si="1">+D19</f>
        <v>130002792.91647948</v>
      </c>
      <c r="E51" s="565">
        <f t="shared" si="1"/>
        <v>0.47000000010694182</v>
      </c>
      <c r="F51" s="565"/>
      <c r="G51" s="567">
        <f>G19</f>
        <v>6.6299999999999998E-2</v>
      </c>
      <c r="H51" s="565"/>
      <c r="I51" s="592">
        <f>E51*G51</f>
        <v>3.1161000007090243E-2</v>
      </c>
      <c r="J51" s="587"/>
    </row>
    <row r="52" spans="1:11">
      <c r="A52" s="588">
        <f>+A51+1</f>
        <v>25</v>
      </c>
      <c r="B52" s="558" t="s">
        <v>539</v>
      </c>
      <c r="C52" s="563" t="s">
        <v>553</v>
      </c>
      <c r="D52" s="564">
        <f t="shared" si="1"/>
        <v>0</v>
      </c>
      <c r="E52" s="565">
        <f t="shared" si="1"/>
        <v>0</v>
      </c>
      <c r="F52" s="565"/>
      <c r="G52" s="565">
        <f>+G20</f>
        <v>0</v>
      </c>
      <c r="H52" s="565"/>
      <c r="I52" s="592">
        <f>E52*G52</f>
        <v>0</v>
      </c>
      <c r="J52" s="587"/>
    </row>
    <row r="53" spans="1:11" ht="16.2" thickBot="1">
      <c r="A53" s="588">
        <f>+A52+1</f>
        <v>26</v>
      </c>
      <c r="B53" s="558" t="s">
        <v>554</v>
      </c>
      <c r="C53" s="563" t="s">
        <v>555</v>
      </c>
      <c r="D53" s="593">
        <f t="shared" si="1"/>
        <v>146598894.07692307</v>
      </c>
      <c r="E53" s="565">
        <f t="shared" si="1"/>
        <v>0.52999999989305824</v>
      </c>
      <c r="F53" s="565"/>
      <c r="G53" s="566">
        <f>G21+0.01</f>
        <v>0.1065</v>
      </c>
      <c r="H53" s="565"/>
      <c r="I53" s="594">
        <f>E53*G53</f>
        <v>5.6444999988610703E-2</v>
      </c>
      <c r="J53" s="587"/>
      <c r="K53" s="595"/>
    </row>
    <row r="54" spans="1:11">
      <c r="A54" s="588">
        <f>+A53+1</f>
        <v>27</v>
      </c>
      <c r="B54" s="561" t="s">
        <v>556</v>
      </c>
      <c r="C54" s="563"/>
      <c r="D54" s="564">
        <f>SUM(D51:D53)</f>
        <v>276601686.99340254</v>
      </c>
      <c r="E54" s="565" t="s">
        <v>24</v>
      </c>
      <c r="F54" s="565"/>
      <c r="G54" s="565"/>
      <c r="H54" s="565"/>
      <c r="I54" s="592">
        <f>SUM(I51:I53)</f>
        <v>8.7605999995700942E-2</v>
      </c>
      <c r="J54" s="587"/>
    </row>
    <row r="55" spans="1:11">
      <c r="A55" s="588">
        <f t="shared" ref="A55:A66" si="2">+A54+1</f>
        <v>28</v>
      </c>
      <c r="B55" s="561" t="s">
        <v>557</v>
      </c>
      <c r="C55" s="563"/>
      <c r="D55" s="569"/>
      <c r="E55" s="559"/>
      <c r="F55" s="559"/>
      <c r="G55" s="559"/>
      <c r="H55" s="559"/>
      <c r="I55" s="596"/>
      <c r="J55" s="565">
        <f>+I54*J46</f>
        <v>20782522.607553434</v>
      </c>
    </row>
    <row r="56" spans="1:11">
      <c r="A56" s="588"/>
      <c r="J56" s="587"/>
    </row>
    <row r="57" spans="1:11">
      <c r="A57" s="588">
        <f>+A55+1</f>
        <v>29</v>
      </c>
      <c r="B57" s="561" t="s">
        <v>134</v>
      </c>
      <c r="C57" s="559"/>
      <c r="D57" s="559"/>
      <c r="E57" s="559"/>
      <c r="F57" s="563"/>
      <c r="G57" s="570"/>
      <c r="H57" s="559"/>
      <c r="I57" s="563"/>
      <c r="J57" s="587"/>
    </row>
    <row r="58" spans="1:11">
      <c r="A58" s="588">
        <f t="shared" si="2"/>
        <v>30</v>
      </c>
      <c r="B58" s="571" t="s">
        <v>545</v>
      </c>
      <c r="C58" s="572"/>
      <c r="D58" s="573">
        <f>+'Appendix A'!E$172</f>
        <v>0.26134999999999997</v>
      </c>
      <c r="E58" s="559"/>
      <c r="F58" s="563"/>
      <c r="G58" s="570"/>
      <c r="H58" s="559"/>
      <c r="I58" s="563"/>
      <c r="J58" s="587"/>
    </row>
    <row r="59" spans="1:11">
      <c r="A59" s="588">
        <f t="shared" si="2"/>
        <v>31</v>
      </c>
      <c r="B59" s="574" t="s">
        <v>136</v>
      </c>
      <c r="C59" s="572"/>
      <c r="D59" s="573">
        <f>IF('4 - Incentives'!D58=0,0,('4 - Incentives'!D58/(1-'4 - Incentives'!D58))*(1-'4 - Incentives'!I51/'4 - Incentives'!I54))</f>
        <v>0.22796880791082122</v>
      </c>
      <c r="E59" s="559"/>
      <c r="F59" s="563"/>
      <c r="G59" s="570"/>
      <c r="H59" s="559"/>
      <c r="I59" s="563"/>
      <c r="J59" s="587"/>
    </row>
    <row r="60" spans="1:11">
      <c r="A60" s="588">
        <f t="shared" si="2"/>
        <v>32</v>
      </c>
      <c r="B60" s="574" t="str">
        <f>"       where WCLTD=(line "&amp;A51&amp;") and R= (line "&amp;A54&amp;")"</f>
        <v xml:space="preserve">       where WCLTD=(line 24) and R= (line 27)</v>
      </c>
      <c r="C60" s="572"/>
      <c r="E60" s="559"/>
      <c r="F60" s="563"/>
      <c r="G60" s="570"/>
      <c r="H60" s="559"/>
      <c r="I60" s="563"/>
      <c r="J60" s="587"/>
    </row>
    <row r="61" spans="1:11">
      <c r="A61" s="588">
        <f t="shared" si="2"/>
        <v>33</v>
      </c>
      <c r="B61" s="574" t="str">
        <f>"       and FIT, SIT &amp; p are as given in footnote "&amp;'Appendix A'!$A$282&amp;" on Appendix A."</f>
        <v xml:space="preserve">       and FIT, SIT &amp; p are as given in footnote F on Appendix A.</v>
      </c>
      <c r="C61" s="572"/>
      <c r="D61" s="572"/>
      <c r="E61" s="559"/>
      <c r="F61" s="563"/>
      <c r="G61" s="570"/>
      <c r="H61" s="559"/>
      <c r="I61" s="563"/>
      <c r="J61" s="587"/>
    </row>
    <row r="62" spans="1:11">
      <c r="A62" s="588">
        <f t="shared" si="2"/>
        <v>34</v>
      </c>
      <c r="B62" s="571" t="str">
        <f>"      1 / (1 - T)  = (T from line "&amp;A58&amp;")"</f>
        <v xml:space="preserve">      1 / (1 - T)  = (T from line 30)</v>
      </c>
      <c r="C62" s="572"/>
      <c r="D62" s="573">
        <f>IF(D58&gt;0,1/(1-D58),0)</f>
        <v>1.3538211602247343</v>
      </c>
      <c r="E62" s="559"/>
      <c r="F62" s="563"/>
      <c r="G62" s="570"/>
      <c r="H62" s="559"/>
      <c r="I62" s="563"/>
      <c r="J62" s="587"/>
    </row>
    <row r="63" spans="1:11">
      <c r="A63" s="588">
        <f t="shared" si="2"/>
        <v>35</v>
      </c>
      <c r="B63" s="574" t="str">
        <f>"Amortized Investment Tax Credit (line "&amp;A31&amp;")"</f>
        <v>Amortized Investment Tax Credit (line 14)</v>
      </c>
      <c r="C63" s="572"/>
      <c r="D63" s="597">
        <f>D31</f>
        <v>0</v>
      </c>
      <c r="E63" s="559"/>
      <c r="F63" s="563"/>
      <c r="G63" s="570"/>
      <c r="H63" s="559"/>
      <c r="I63" s="563"/>
      <c r="J63" s="587"/>
    </row>
    <row r="64" spans="1:11">
      <c r="A64" s="588">
        <f>A63+1</f>
        <v>36</v>
      </c>
      <c r="B64" s="574" t="s">
        <v>558</v>
      </c>
      <c r="C64" s="572"/>
      <c r="D64" s="556">
        <f>D32</f>
        <v>109066.96483449537</v>
      </c>
      <c r="E64" s="559"/>
      <c r="F64" s="576"/>
      <c r="G64" s="577"/>
      <c r="H64" s="559"/>
      <c r="I64" s="563"/>
      <c r="J64" s="577"/>
    </row>
    <row r="65" spans="1:10">
      <c r="A65" s="588">
        <f t="shared" si="2"/>
        <v>37</v>
      </c>
      <c r="B65" s="571" t="str">
        <f>"Income Tax Calculation (line "&amp;A59&amp;" * line "&amp;A55&amp;")"</f>
        <v>Income Tax Calculation (line 31 * line 28)</v>
      </c>
      <c r="C65" s="578"/>
      <c r="D65" s="556">
        <f>+D59*J55</f>
        <v>4737766.9042236479</v>
      </c>
      <c r="E65" s="559"/>
      <c r="F65" s="579"/>
      <c r="G65" s="580"/>
      <c r="H65" s="579"/>
      <c r="J65" s="556"/>
    </row>
    <row r="66" spans="1:10">
      <c r="A66" s="588">
        <f t="shared" si="2"/>
        <v>38</v>
      </c>
      <c r="B66" s="598" t="str">
        <f>"ITC adjustment (line "&amp;A62&amp;" * line "&amp;A63&amp;")"</f>
        <v>ITC adjustment (line 34 * line 35)</v>
      </c>
      <c r="C66" s="599"/>
      <c r="D66" s="600">
        <f>+D62*D63</f>
        <v>0</v>
      </c>
      <c r="E66" s="579"/>
      <c r="F66" s="576" t="s">
        <v>81</v>
      </c>
      <c r="G66" s="582">
        <f>+'Appendix A'!H97</f>
        <v>1</v>
      </c>
      <c r="H66" s="579"/>
      <c r="J66" s="577">
        <f>G66*D66</f>
        <v>0</v>
      </c>
    </row>
    <row r="67" spans="1:10">
      <c r="A67" s="588">
        <f>+A66+1</f>
        <v>39</v>
      </c>
      <c r="B67" s="601" t="s">
        <v>142</v>
      </c>
      <c r="C67" s="574" t="str">
        <f>"(Sum lines "&amp;A64&amp;" to "&amp;A66&amp;")"</f>
        <v>(Sum lines 36 to 38)</v>
      </c>
      <c r="D67" s="585">
        <f>SUM(D64:D66)</f>
        <v>4846833.8690581433</v>
      </c>
      <c r="E67" s="579"/>
      <c r="J67" s="585">
        <f>SUM(J63:J66)</f>
        <v>0</v>
      </c>
    </row>
    <row r="68" spans="1:10">
      <c r="B68" s="602"/>
      <c r="C68" s="563"/>
      <c r="D68" s="603"/>
      <c r="E68" s="579"/>
      <c r="F68" s="579"/>
      <c r="G68" s="580"/>
      <c r="H68" s="579"/>
      <c r="I68" s="603"/>
      <c r="J68" s="582"/>
    </row>
    <row r="69" spans="1:10">
      <c r="A69" s="588"/>
      <c r="J69" s="587"/>
    </row>
    <row r="70" spans="1:10">
      <c r="A70" s="588">
        <f>+A67+1</f>
        <v>40</v>
      </c>
      <c r="B70" s="563" t="s">
        <v>559</v>
      </c>
      <c r="E70" s="167" t="str">
        <f>"Sum lines "&amp;A55&amp;" and "&amp;A67&amp;""</f>
        <v>Sum lines 28 and 39</v>
      </c>
      <c r="J70" s="556">
        <f>+J67+J55</f>
        <v>20782522.607553434</v>
      </c>
    </row>
    <row r="71" spans="1:10">
      <c r="A71" s="588">
        <f>+A70+1</f>
        <v>41</v>
      </c>
      <c r="B71" s="167" t="s">
        <v>535</v>
      </c>
      <c r="E71" s="167" t="str">
        <f>"Line "&amp;A46&amp;""</f>
        <v>Line 22</v>
      </c>
      <c r="J71" s="577">
        <f>+J46</f>
        <v>237227160.33802807</v>
      </c>
    </row>
    <row r="72" spans="1:10">
      <c r="A72" s="588">
        <f>+A71+1</f>
        <v>42</v>
      </c>
      <c r="B72" s="167" t="s">
        <v>560</v>
      </c>
      <c r="E72" s="167" t="str">
        <f>"Line "&amp;A70&amp;" / line "&amp;A71&amp;""</f>
        <v>Line 40 / line 41</v>
      </c>
      <c r="J72" s="589">
        <f>IF(J71=0,0,J70/J71)</f>
        <v>8.7605999995700942E-2</v>
      </c>
    </row>
    <row r="73" spans="1:10">
      <c r="A73" s="588">
        <f>+A72+1</f>
        <v>43</v>
      </c>
      <c r="B73" s="167" t="s">
        <v>561</v>
      </c>
      <c r="E73" s="167" t="str">
        <f>"Line "&amp;A72&amp;" - Line "&amp;A40&amp;""</f>
        <v>Line 42 - Line 21</v>
      </c>
      <c r="J73" s="589">
        <f>+J72-J40</f>
        <v>5.2999999989305768E-3</v>
      </c>
    </row>
    <row r="76" spans="1:10">
      <c r="A76" s="590" t="s">
        <v>562</v>
      </c>
      <c r="J76" s="604"/>
    </row>
    <row r="77" spans="1:10">
      <c r="A77" s="591"/>
      <c r="J77" s="605" t="s">
        <v>563</v>
      </c>
    </row>
    <row r="78" spans="1:10">
      <c r="A78" s="588"/>
      <c r="B78" s="563"/>
    </row>
    <row r="79" spans="1:10">
      <c r="A79" s="585">
        <f>+A73+1</f>
        <v>44</v>
      </c>
      <c r="B79" s="167" t="s">
        <v>535</v>
      </c>
      <c r="J79" s="556">
        <f>+J46</f>
        <v>237227160.33802807</v>
      </c>
    </row>
    <row r="80" spans="1:10">
      <c r="A80" s="585"/>
      <c r="J80" s="587"/>
    </row>
    <row r="81" spans="1:10">
      <c r="A81" s="588">
        <f>+A79+1</f>
        <v>45</v>
      </c>
      <c r="B81" s="558" t="s">
        <v>564</v>
      </c>
      <c r="C81" s="559"/>
      <c r="D81" s="559"/>
      <c r="E81" s="559"/>
      <c r="F81" s="559"/>
      <c r="G81" s="559"/>
      <c r="H81" s="559"/>
      <c r="I81" s="560"/>
      <c r="J81" s="587"/>
    </row>
    <row r="82" spans="1:10">
      <c r="A82" s="588"/>
      <c r="B82" s="561"/>
      <c r="C82" s="559"/>
      <c r="D82" s="559"/>
      <c r="E82" s="559"/>
      <c r="F82" s="559"/>
      <c r="G82" s="560"/>
      <c r="H82" s="559"/>
      <c r="I82" s="559"/>
      <c r="J82" s="587"/>
    </row>
    <row r="83" spans="1:10" ht="16.2" thickBot="1">
      <c r="A83" s="588"/>
      <c r="B83" s="561"/>
      <c r="C83" s="559"/>
      <c r="D83" s="606"/>
      <c r="E83" s="562" t="s">
        <v>165</v>
      </c>
      <c r="F83" s="559"/>
      <c r="G83" s="562" t="s">
        <v>166</v>
      </c>
      <c r="H83" s="559"/>
      <c r="I83" s="562" t="s">
        <v>167</v>
      </c>
      <c r="J83" s="587"/>
    </row>
    <row r="84" spans="1:10">
      <c r="A84" s="588">
        <f>+A81+1</f>
        <v>46</v>
      </c>
      <c r="B84" s="558" t="s">
        <v>537</v>
      </c>
      <c r="C84" s="563" t="s">
        <v>565</v>
      </c>
      <c r="D84" s="607"/>
      <c r="E84" s="608">
        <f>1-E85-E86</f>
        <v>0.46000000010694175</v>
      </c>
      <c r="F84" s="565"/>
      <c r="G84" s="609">
        <f>+G19</f>
        <v>6.6299999999999998E-2</v>
      </c>
      <c r="H84" s="610"/>
      <c r="I84" s="610">
        <f>E84*G84</f>
        <v>3.0498000007090239E-2</v>
      </c>
      <c r="J84" s="587"/>
    </row>
    <row r="85" spans="1:10">
      <c r="A85" s="588">
        <f>+A84+1</f>
        <v>47</v>
      </c>
      <c r="B85" s="558" t="s">
        <v>539</v>
      </c>
      <c r="C85" s="563" t="s">
        <v>553</v>
      </c>
      <c r="D85" s="607"/>
      <c r="E85" s="608">
        <f>+E20</f>
        <v>0</v>
      </c>
      <c r="F85" s="565"/>
      <c r="G85" s="609">
        <f>+G20</f>
        <v>0</v>
      </c>
      <c r="H85" s="610"/>
      <c r="I85" s="610">
        <f>E85*G85</f>
        <v>0</v>
      </c>
      <c r="J85" s="587"/>
    </row>
    <row r="86" spans="1:10" ht="16.2" thickBot="1">
      <c r="A86" s="588">
        <f>+A85+1</f>
        <v>48</v>
      </c>
      <c r="B86" s="558" t="s">
        <v>566</v>
      </c>
      <c r="C86" s="563" t="s">
        <v>567</v>
      </c>
      <c r="D86" s="611"/>
      <c r="E86" s="612">
        <f>+E21+0.01</f>
        <v>0.53999999989305825</v>
      </c>
      <c r="F86" s="565"/>
      <c r="G86" s="609">
        <f>+G21</f>
        <v>9.6500000000000002E-2</v>
      </c>
      <c r="H86" s="610"/>
      <c r="I86" s="613">
        <f>E86*G86</f>
        <v>5.210999998968012E-2</v>
      </c>
      <c r="J86" s="587"/>
    </row>
    <row r="87" spans="1:10">
      <c r="A87" s="588">
        <f>+A86+1</f>
        <v>49</v>
      </c>
      <c r="B87" s="561" t="s">
        <v>568</v>
      </c>
      <c r="C87" s="563"/>
      <c r="D87" s="607"/>
      <c r="E87" s="565" t="s">
        <v>24</v>
      </c>
      <c r="F87" s="565"/>
      <c r="G87" s="610"/>
      <c r="H87" s="610"/>
      <c r="I87" s="610">
        <f>SUM(I84:I86)</f>
        <v>8.2607999996770362E-2</v>
      </c>
      <c r="J87" s="587"/>
    </row>
    <row r="88" spans="1:10">
      <c r="A88" s="588">
        <f t="shared" ref="A88:A100" si="3">+A87+1</f>
        <v>50</v>
      </c>
      <c r="B88" s="561" t="str">
        <f>"Line "&amp;A87&amp;" x line "&amp;A79&amp;""</f>
        <v>Line 49 x line 44</v>
      </c>
      <c r="C88" s="563"/>
      <c r="D88" s="569"/>
      <c r="E88" s="559"/>
      <c r="F88" s="559"/>
      <c r="G88" s="610"/>
      <c r="H88" s="610"/>
      <c r="I88" s="565"/>
      <c r="J88" s="556">
        <f>+I87*J79</f>
        <v>19596861.260437664</v>
      </c>
    </row>
    <row r="89" spans="1:10">
      <c r="A89" s="588"/>
      <c r="J89" s="587"/>
    </row>
    <row r="90" spans="1:10">
      <c r="A90" s="588">
        <f>+A88+1</f>
        <v>51</v>
      </c>
      <c r="B90" s="561" t="s">
        <v>134</v>
      </c>
      <c r="C90" s="559"/>
      <c r="D90" s="559"/>
      <c r="E90" s="559"/>
      <c r="F90" s="563"/>
      <c r="G90" s="570"/>
      <c r="H90" s="559"/>
      <c r="I90" s="563"/>
      <c r="J90" s="587"/>
    </row>
    <row r="91" spans="1:10">
      <c r="A91" s="588">
        <f t="shared" si="3"/>
        <v>52</v>
      </c>
      <c r="B91" s="571" t="s">
        <v>545</v>
      </c>
      <c r="C91" s="572"/>
      <c r="D91" s="573">
        <f>+'Appendix A'!E$172</f>
        <v>0.26134999999999997</v>
      </c>
      <c r="E91" s="559"/>
      <c r="F91" s="563"/>
      <c r="G91" s="570"/>
      <c r="H91" s="559"/>
      <c r="I91" s="563"/>
      <c r="J91" s="587"/>
    </row>
    <row r="92" spans="1:10">
      <c r="A92" s="588">
        <f t="shared" si="3"/>
        <v>53</v>
      </c>
      <c r="B92" s="574" t="s">
        <v>136</v>
      </c>
      <c r="C92" s="572"/>
      <c r="D92" s="573">
        <f>IF('4 - Incentives'!D91&gt;0,('4 - Incentives'!D91/(1-'4 - Incentives'!D91))*(1-'4 - Incentives'!I84/'4 - Incentives'!I87),0)</f>
        <v>0.22319412958043225</v>
      </c>
      <c r="E92" s="559"/>
      <c r="F92" s="563"/>
      <c r="G92" s="570"/>
      <c r="H92" s="559"/>
      <c r="I92" s="563"/>
      <c r="J92" s="587"/>
    </row>
    <row r="93" spans="1:10">
      <c r="A93" s="588">
        <f t="shared" si="3"/>
        <v>54</v>
      </c>
      <c r="B93" s="574" t="str">
        <f>"       where WCLTD=(line "&amp;A84&amp;") and R= (line "&amp;A87&amp;")"</f>
        <v xml:space="preserve">       where WCLTD=(line 46) and R= (line 49)</v>
      </c>
      <c r="C93" s="572"/>
      <c r="E93" s="559"/>
      <c r="F93" s="563"/>
      <c r="G93" s="570"/>
      <c r="H93" s="559"/>
      <c r="I93" s="563"/>
      <c r="J93" s="587"/>
    </row>
    <row r="94" spans="1:10">
      <c r="A94" s="588">
        <f t="shared" si="3"/>
        <v>55</v>
      </c>
      <c r="B94" s="574" t="str">
        <f>"       and FIT, SIT &amp; p are as given in footnote "&amp;'Appendix A'!$A$282&amp;" on Appendix A."</f>
        <v xml:space="preserve">       and FIT, SIT &amp; p are as given in footnote F on Appendix A.</v>
      </c>
      <c r="C94" s="572"/>
      <c r="D94" s="572"/>
      <c r="E94" s="559"/>
      <c r="F94" s="563"/>
      <c r="G94" s="570"/>
      <c r="H94" s="559"/>
      <c r="I94" s="563"/>
      <c r="J94" s="587"/>
    </row>
    <row r="95" spans="1:10">
      <c r="A95" s="588">
        <f t="shared" si="3"/>
        <v>56</v>
      </c>
      <c r="B95" s="571" t="str">
        <f>"      1 / (1 - T)  = (T from line "&amp;A91&amp;")"</f>
        <v xml:space="preserve">      1 / (1 - T)  = (T from line 52)</v>
      </c>
      <c r="C95" s="572"/>
      <c r="D95" s="573">
        <f>IF(D91&gt;0,1/(1-D91),0)</f>
        <v>1.3538211602247343</v>
      </c>
      <c r="E95" s="559"/>
      <c r="F95" s="563"/>
      <c r="G95" s="570"/>
      <c r="H95" s="559"/>
      <c r="I95" s="563"/>
      <c r="J95" s="587"/>
    </row>
    <row r="96" spans="1:10">
      <c r="A96" s="588">
        <f t="shared" si="3"/>
        <v>57</v>
      </c>
      <c r="B96" s="574" t="str">
        <f>"Amortized Investment Tax Credit (line "&amp;A31&amp;")"</f>
        <v>Amortized Investment Tax Credit (line 14)</v>
      </c>
      <c r="C96" s="572"/>
      <c r="D96" s="597">
        <f>D31</f>
        <v>0</v>
      </c>
      <c r="E96" s="559"/>
      <c r="F96" s="563"/>
      <c r="G96" s="570"/>
      <c r="H96" s="559"/>
      <c r="I96" s="563"/>
      <c r="J96" s="587"/>
    </row>
    <row r="97" spans="1:13">
      <c r="A97" s="588">
        <f t="shared" si="3"/>
        <v>58</v>
      </c>
      <c r="B97" s="574" t="s">
        <v>558</v>
      </c>
      <c r="C97" s="572"/>
      <c r="D97" s="556">
        <f>D32</f>
        <v>109066.96483449537</v>
      </c>
      <c r="E97" s="559"/>
      <c r="F97" s="576"/>
      <c r="G97" s="577"/>
      <c r="H97" s="559"/>
      <c r="I97" s="563"/>
      <c r="J97" s="556"/>
    </row>
    <row r="98" spans="1:13">
      <c r="A98" s="588">
        <f t="shared" si="3"/>
        <v>59</v>
      </c>
      <c r="B98" s="571" t="str">
        <f>"Income Tax Calculation (line "&amp;A92&amp;" * line "&amp;A88&amp;")"</f>
        <v>Income Tax Calculation (line 53 * line 50)</v>
      </c>
      <c r="C98" s="578"/>
      <c r="D98" s="556">
        <f>+D92*J88</f>
        <v>4373904.3915318763</v>
      </c>
      <c r="E98" s="559"/>
      <c r="F98" s="579"/>
      <c r="G98" s="580"/>
      <c r="H98" s="579"/>
      <c r="J98" s="556"/>
    </row>
    <row r="99" spans="1:13">
      <c r="A99" s="588">
        <f t="shared" si="3"/>
        <v>60</v>
      </c>
      <c r="B99" s="598" t="str">
        <f>"ITC adjustment (line "&amp;A95&amp;" * line "&amp;A96&amp;")"</f>
        <v>ITC adjustment (line 56 * line 57)</v>
      </c>
      <c r="C99" s="599"/>
      <c r="D99" s="600">
        <f>+D95*D96</f>
        <v>0</v>
      </c>
      <c r="E99" s="579"/>
      <c r="F99" s="576" t="s">
        <v>81</v>
      </c>
      <c r="G99" s="582">
        <f>+'Appendix A'!H97</f>
        <v>1</v>
      </c>
      <c r="H99" s="579"/>
      <c r="J99" s="577">
        <f>G99*D99</f>
        <v>0</v>
      </c>
    </row>
    <row r="100" spans="1:13">
      <c r="A100" s="588">
        <f t="shared" si="3"/>
        <v>61</v>
      </c>
      <c r="B100" s="601" t="s">
        <v>142</v>
      </c>
      <c r="C100" s="574" t="str">
        <f>"(Sum lines "&amp;A97&amp;" to "&amp;A99&amp;")"</f>
        <v>(Sum lines 58 to 60)</v>
      </c>
      <c r="D100" s="585">
        <f>SUM(D97:D99)</f>
        <v>4482971.3563663717</v>
      </c>
      <c r="E100" s="579"/>
      <c r="J100" s="585">
        <f>SUM(J99:J99)</f>
        <v>0</v>
      </c>
    </row>
    <row r="101" spans="1:13">
      <c r="B101" s="602"/>
      <c r="C101" s="563"/>
      <c r="D101" s="603"/>
      <c r="E101" s="579"/>
      <c r="F101" s="579"/>
      <c r="G101" s="580"/>
      <c r="H101" s="579"/>
      <c r="I101" s="603"/>
      <c r="J101" s="582"/>
    </row>
    <row r="102" spans="1:13">
      <c r="A102" s="588"/>
      <c r="J102" s="587"/>
    </row>
    <row r="103" spans="1:13">
      <c r="A103" s="588">
        <f>+A100+1</f>
        <v>62</v>
      </c>
      <c r="B103" s="563" t="s">
        <v>569</v>
      </c>
      <c r="E103" s="167" t="str">
        <f>"Sum lines "&amp;A88&amp;" and "&amp;A100&amp;""</f>
        <v>Sum lines 50 and 61</v>
      </c>
      <c r="J103" s="556">
        <f>+J100+J88</f>
        <v>19596861.260437664</v>
      </c>
    </row>
    <row r="104" spans="1:13">
      <c r="A104" s="588">
        <f>+A103+1</f>
        <v>63</v>
      </c>
      <c r="B104" s="167" t="s">
        <v>535</v>
      </c>
      <c r="E104" s="167" t="str">
        <f>"Line "&amp;A79&amp;""</f>
        <v>Line 44</v>
      </c>
      <c r="J104" s="577">
        <f>+J79</f>
        <v>237227160.33802807</v>
      </c>
    </row>
    <row r="105" spans="1:13">
      <c r="A105" s="588">
        <f>+A104+1</f>
        <v>64</v>
      </c>
      <c r="B105" s="167" t="s">
        <v>569</v>
      </c>
      <c r="E105" s="167" t="str">
        <f>"Line "&amp;A103&amp;" / line "&amp;A104&amp;""</f>
        <v>Line 62 / line 63</v>
      </c>
      <c r="J105" s="589">
        <f>IF(J104=0,0,J103/J104)</f>
        <v>8.2607999996770362E-2</v>
      </c>
    </row>
    <row r="106" spans="1:13">
      <c r="A106" s="588">
        <f>+A105+1</f>
        <v>65</v>
      </c>
      <c r="B106" s="167" t="s">
        <v>570</v>
      </c>
      <c r="E106" s="167" t="str">
        <f>"Line "&amp;A105&amp;" - Line "&amp;A40&amp;""</f>
        <v>Line 64 - Line 21</v>
      </c>
      <c r="J106" s="589">
        <f>+J105-J40</f>
        <v>3.0199999999999672E-4</v>
      </c>
    </row>
    <row r="107" spans="1:13">
      <c r="A107" s="614"/>
      <c r="J107" s="545" t="str">
        <f>+J43</f>
        <v>Attachment 4</v>
      </c>
    </row>
    <row r="109" spans="1:13">
      <c r="A109" s="588">
        <f>A106+1</f>
        <v>66</v>
      </c>
      <c r="B109" s="615" t="s">
        <v>571</v>
      </c>
      <c r="E109" s="559"/>
      <c r="F109" s="559"/>
      <c r="G109" s="559"/>
      <c r="H109" s="559"/>
      <c r="J109" s="616"/>
    </row>
    <row r="110" spans="1:13">
      <c r="B110" s="615"/>
      <c r="E110" s="559"/>
      <c r="F110" s="559"/>
      <c r="G110" s="559"/>
      <c r="H110" s="559"/>
      <c r="J110" s="616"/>
    </row>
    <row r="111" spans="1:13">
      <c r="A111" s="588">
        <f>A109+1</f>
        <v>67</v>
      </c>
      <c r="B111" s="615" t="s">
        <v>572</v>
      </c>
      <c r="C111" s="167" t="s">
        <v>573</v>
      </c>
      <c r="E111" s="559"/>
      <c r="F111" s="559"/>
      <c r="G111" s="559"/>
      <c r="H111" s="559"/>
      <c r="M111" s="617">
        <f>IF(M136=0,0,('Appendix A'!J153+'Appendix A'!J169)/M136)</f>
        <v>6.6031267275663288E-2</v>
      </c>
    </row>
    <row r="112" spans="1:13">
      <c r="A112" s="588">
        <f>A111+1</f>
        <v>68</v>
      </c>
      <c r="B112" s="615" t="s">
        <v>574</v>
      </c>
      <c r="C112" s="167" t="s">
        <v>575</v>
      </c>
      <c r="E112" s="559"/>
      <c r="F112" s="559"/>
      <c r="G112" s="559"/>
      <c r="H112" s="559"/>
      <c r="M112" s="617">
        <f>+'Appendix A'!M244</f>
        <v>0.10097410418814975</v>
      </c>
    </row>
    <row r="113" spans="1:19">
      <c r="A113" s="618"/>
      <c r="D113" s="559"/>
      <c r="E113" s="559"/>
      <c r="F113" s="559"/>
      <c r="G113" s="559"/>
      <c r="H113" s="559"/>
      <c r="M113" s="616"/>
    </row>
    <row r="114" spans="1:19">
      <c r="A114" s="619" t="s">
        <v>576</v>
      </c>
    </row>
    <row r="115" spans="1:19">
      <c r="A115" s="618"/>
      <c r="D115" s="559"/>
      <c r="E115" s="559"/>
      <c r="F115" s="559"/>
      <c r="G115" s="559"/>
      <c r="H115" s="559"/>
      <c r="J115" s="616"/>
    </row>
    <row r="116" spans="1:19" ht="16.2" thickBot="1">
      <c r="A116" s="618"/>
      <c r="B116" s="167" t="s">
        <v>176</v>
      </c>
      <c r="C116" s="167" t="s">
        <v>177</v>
      </c>
      <c r="D116" s="554" t="s">
        <v>178</v>
      </c>
      <c r="E116" s="554" t="s">
        <v>381</v>
      </c>
      <c r="F116" s="554" t="s">
        <v>382</v>
      </c>
      <c r="G116" s="554" t="s">
        <v>383</v>
      </c>
      <c r="H116" s="554" t="s">
        <v>384</v>
      </c>
      <c r="I116" s="554" t="s">
        <v>385</v>
      </c>
      <c r="J116" s="554" t="s">
        <v>577</v>
      </c>
      <c r="K116" s="554" t="s">
        <v>578</v>
      </c>
      <c r="L116" s="554" t="s">
        <v>579</v>
      </c>
      <c r="M116" s="554" t="s">
        <v>580</v>
      </c>
      <c r="N116" s="554" t="s">
        <v>581</v>
      </c>
      <c r="O116" s="554" t="s">
        <v>582</v>
      </c>
      <c r="P116" s="554" t="s">
        <v>583</v>
      </c>
      <c r="Q116" s="554" t="s">
        <v>584</v>
      </c>
      <c r="R116" s="554" t="s">
        <v>585</v>
      </c>
    </row>
    <row r="117" spans="1:19" s="629" customFormat="1" ht="92.25" customHeight="1" thickBot="1">
      <c r="A117" s="620" t="s">
        <v>31</v>
      </c>
      <c r="B117" s="621" t="s">
        <v>470</v>
      </c>
      <c r="C117" s="622" t="s">
        <v>586</v>
      </c>
      <c r="D117" s="622" t="s">
        <v>587</v>
      </c>
      <c r="E117" s="622" t="s">
        <v>588</v>
      </c>
      <c r="F117" s="622" t="s">
        <v>589</v>
      </c>
      <c r="G117" s="623" t="s">
        <v>590</v>
      </c>
      <c r="H117" s="624" t="s">
        <v>591</v>
      </c>
      <c r="I117" s="622" t="s">
        <v>592</v>
      </c>
      <c r="J117" s="622" t="s">
        <v>593</v>
      </c>
      <c r="K117" s="622" t="s">
        <v>594</v>
      </c>
      <c r="L117" s="625" t="s">
        <v>595</v>
      </c>
      <c r="M117" s="624" t="s">
        <v>596</v>
      </c>
      <c r="N117" s="624" t="s">
        <v>597</v>
      </c>
      <c r="O117" s="624" t="s">
        <v>598</v>
      </c>
      <c r="P117" s="624" t="s">
        <v>599</v>
      </c>
      <c r="Q117" s="626" t="s">
        <v>600</v>
      </c>
      <c r="R117" s="627" t="s">
        <v>601</v>
      </c>
      <c r="S117" s="628"/>
    </row>
    <row r="118" spans="1:19">
      <c r="A118" s="630">
        <v>69</v>
      </c>
      <c r="B118" s="631" t="s">
        <v>602</v>
      </c>
      <c r="C118" s="632">
        <f>+'Appendix A'!E107+'Appendix A'!E115</f>
        <v>-10684978.27735658</v>
      </c>
      <c r="D118" s="633">
        <v>9.6500000000000002E-2</v>
      </c>
      <c r="E118" s="634">
        <f>+'Appendix A'!I231</f>
        <v>9.6500000000000002E-2</v>
      </c>
      <c r="F118" s="633">
        <v>0</v>
      </c>
      <c r="G118" s="635">
        <f>+$J$73</f>
        <v>5.2999999989305768E-3</v>
      </c>
      <c r="H118" s="636">
        <f>+F118/0.01*G118</f>
        <v>0</v>
      </c>
      <c r="I118" s="637">
        <f>+C118*H118</f>
        <v>0</v>
      </c>
      <c r="J118" s="632">
        <v>0</v>
      </c>
      <c r="K118" s="638">
        <f>+J118*$J$106*C118</f>
        <v>0</v>
      </c>
      <c r="L118" s="639">
        <f t="shared" ref="L118:L135" si="4">+C118*M$112</f>
        <v>-1078906.1098259201</v>
      </c>
      <c r="M118" s="632">
        <f>C118</f>
        <v>-10684978.27735658</v>
      </c>
      <c r="N118" s="640">
        <f>+M111</f>
        <v>6.6031267275663288E-2</v>
      </c>
      <c r="O118" s="638">
        <f>+M118*N118</f>
        <v>-705542.65646678861</v>
      </c>
      <c r="P118" s="632"/>
      <c r="Q118" s="632"/>
      <c r="R118" s="577">
        <f>+I118+L118+O118+P118+K118-Q118</f>
        <v>-1784448.7662927087</v>
      </c>
    </row>
    <row r="119" spans="1:19">
      <c r="A119" s="641" t="s">
        <v>603</v>
      </c>
      <c r="B119" s="631" t="s">
        <v>604</v>
      </c>
      <c r="C119" s="642">
        <f>'8b - WP Incentives'!E5</f>
        <v>166001020.14302847</v>
      </c>
      <c r="D119" s="643">
        <v>9.6500000000000002E-2</v>
      </c>
      <c r="E119" s="644">
        <f>+E118</f>
        <v>9.6500000000000002E-2</v>
      </c>
      <c r="F119" s="643">
        <v>0.01</v>
      </c>
      <c r="G119" s="617">
        <f t="shared" ref="G119:G135" si="5">+$J$73</f>
        <v>5.2999999989305768E-3</v>
      </c>
      <c r="H119" s="645">
        <f>+F119/0.01*G119</f>
        <v>5.2999999989305768E-3</v>
      </c>
      <c r="I119" s="646">
        <f>+C119*H119</f>
        <v>879805.40658052557</v>
      </c>
      <c r="J119" s="642">
        <v>0</v>
      </c>
      <c r="K119" s="577">
        <f t="shared" ref="K119:K135" si="6">+J119*$J$106*C119</f>
        <v>0</v>
      </c>
      <c r="L119" s="647">
        <f t="shared" si="4"/>
        <v>16761804.303261302</v>
      </c>
      <c r="M119" s="642">
        <f>'8b - WP Incentives'!D5</f>
        <v>177032753.42000052</v>
      </c>
      <c r="N119" s="648">
        <f>+N118</f>
        <v>6.6031267275663288E-2</v>
      </c>
      <c r="O119" s="577">
        <f>+M119*N119</f>
        <v>11689697.057622649</v>
      </c>
      <c r="P119" s="642">
        <f>'8b - WP Incentives'!N35-'8b - WP Incentives'!N23</f>
        <v>5622571.2715053605</v>
      </c>
      <c r="Q119" s="642"/>
      <c r="R119" s="577">
        <f t="shared" ref="R119:R134" si="7">+I119+L119+O119+P119+K119-Q119</f>
        <v>34953878.038969837</v>
      </c>
    </row>
    <row r="120" spans="1:19">
      <c r="A120" s="641" t="s">
        <v>605</v>
      </c>
      <c r="B120" s="631" t="s">
        <v>606</v>
      </c>
      <c r="C120" s="642">
        <f>'8b - WP Incentives'!E6</f>
        <v>39128759.642626673</v>
      </c>
      <c r="D120" s="643">
        <v>9.6500000000000002E-2</v>
      </c>
      <c r="E120" s="644">
        <f t="shared" ref="E120:E134" si="8">+E119</f>
        <v>9.6500000000000002E-2</v>
      </c>
      <c r="F120" s="643">
        <v>0</v>
      </c>
      <c r="G120" s="617">
        <f t="shared" si="5"/>
        <v>5.2999999989305768E-3</v>
      </c>
      <c r="H120" s="645">
        <f>+F120/0.01*G120</f>
        <v>0</v>
      </c>
      <c r="I120" s="646">
        <f>+C120*H120</f>
        <v>0</v>
      </c>
      <c r="J120" s="642">
        <v>0</v>
      </c>
      <c r="K120" s="577">
        <f t="shared" si="6"/>
        <v>0</v>
      </c>
      <c r="L120" s="647">
        <f t="shared" si="4"/>
        <v>3950991.4529076549</v>
      </c>
      <c r="M120" s="642">
        <f>'8b - WP Incentives'!D6</f>
        <v>41729093.299999885</v>
      </c>
      <c r="N120" s="648">
        <f>+N119</f>
        <v>6.6031267275663288E-2</v>
      </c>
      <c r="O120" s="577">
        <f>+M120*N120</f>
        <v>2755424.9128633826</v>
      </c>
      <c r="P120" s="642">
        <f>'8b - WP Incentives'!O35-'8b - WP Incentives'!O23</f>
        <v>1325318.6014562605</v>
      </c>
      <c r="Q120" s="642">
        <f>'8b - WP Incentives'!E25</f>
        <v>790198.29058153101</v>
      </c>
      <c r="R120" s="577">
        <f t="shared" si="7"/>
        <v>7241536.6766457669</v>
      </c>
    </row>
    <row r="121" spans="1:19">
      <c r="A121" s="641" t="s">
        <v>607</v>
      </c>
      <c r="B121" s="631" t="s">
        <v>608</v>
      </c>
      <c r="C121" s="642">
        <f>'8b - WP Incentives'!E7</f>
        <v>42518843.549729884</v>
      </c>
      <c r="D121" s="643">
        <v>9.6500000000000002E-2</v>
      </c>
      <c r="E121" s="644">
        <f t="shared" si="8"/>
        <v>9.6500000000000002E-2</v>
      </c>
      <c r="F121" s="643">
        <v>0.01</v>
      </c>
      <c r="G121" s="617">
        <f t="shared" si="5"/>
        <v>5.2999999989305768E-3</v>
      </c>
      <c r="H121" s="645">
        <f t="shared" ref="H121:H135" si="9">+F121/0.01*G121</f>
        <v>5.2999999989305768E-3</v>
      </c>
      <c r="I121" s="646">
        <f t="shared" ref="I121:I135" si="10">+C121*H121</f>
        <v>225349.87076809775</v>
      </c>
      <c r="J121" s="642">
        <v>0</v>
      </c>
      <c r="K121" s="577">
        <f t="shared" si="6"/>
        <v>0</v>
      </c>
      <c r="L121" s="647">
        <f t="shared" si="4"/>
        <v>4293302.1385500645</v>
      </c>
      <c r="M121" s="642">
        <f>'8b - WP Incentives'!D7</f>
        <v>45344468</v>
      </c>
      <c r="N121" s="648">
        <f t="shared" ref="N121:N135" si="11">+N120</f>
        <v>6.6031267275663288E-2</v>
      </c>
      <c r="O121" s="577">
        <f t="shared" ref="O121:O135" si="12">+M121*N121</f>
        <v>2994152.685980761</v>
      </c>
      <c r="P121" s="642">
        <f>'8b - WP Incentives'!P35-'8b - WP Incentives'!P23</f>
        <v>1440143.1270383806</v>
      </c>
      <c r="Q121" s="642"/>
      <c r="R121" s="577">
        <f t="shared" si="7"/>
        <v>8952947.8223373033</v>
      </c>
    </row>
    <row r="122" spans="1:19">
      <c r="A122" s="641" t="s">
        <v>280</v>
      </c>
      <c r="B122" s="631"/>
      <c r="C122" s="642"/>
      <c r="D122" s="643"/>
      <c r="E122" s="644">
        <f t="shared" si="8"/>
        <v>9.6500000000000002E-2</v>
      </c>
      <c r="F122" s="642"/>
      <c r="G122" s="617">
        <f t="shared" si="5"/>
        <v>5.2999999989305768E-3</v>
      </c>
      <c r="H122" s="645">
        <f t="shared" si="9"/>
        <v>0</v>
      </c>
      <c r="I122" s="646">
        <f t="shared" si="10"/>
        <v>0</v>
      </c>
      <c r="J122" s="642"/>
      <c r="K122" s="577">
        <f t="shared" si="6"/>
        <v>0</v>
      </c>
      <c r="L122" s="647">
        <f t="shared" si="4"/>
        <v>0</v>
      </c>
      <c r="M122" s="642"/>
      <c r="N122" s="648">
        <f t="shared" si="11"/>
        <v>6.6031267275663288E-2</v>
      </c>
      <c r="O122" s="577">
        <f t="shared" si="12"/>
        <v>0</v>
      </c>
      <c r="P122" s="642"/>
      <c r="Q122" s="642"/>
      <c r="R122" s="577">
        <f t="shared" si="7"/>
        <v>0</v>
      </c>
    </row>
    <row r="123" spans="1:19">
      <c r="A123" s="641" t="s">
        <v>280</v>
      </c>
      <c r="B123" s="631"/>
      <c r="C123" s="642"/>
      <c r="D123" s="649"/>
      <c r="E123" s="644">
        <f t="shared" si="8"/>
        <v>9.6500000000000002E-2</v>
      </c>
      <c r="F123" s="642"/>
      <c r="G123" s="617">
        <f t="shared" si="5"/>
        <v>5.2999999989305768E-3</v>
      </c>
      <c r="H123" s="645">
        <f t="shared" si="9"/>
        <v>0</v>
      </c>
      <c r="I123" s="646">
        <f t="shared" si="10"/>
        <v>0</v>
      </c>
      <c r="J123" s="642"/>
      <c r="K123" s="577">
        <f t="shared" si="6"/>
        <v>0</v>
      </c>
      <c r="L123" s="647">
        <f t="shared" si="4"/>
        <v>0</v>
      </c>
      <c r="M123" s="642"/>
      <c r="N123" s="648">
        <f t="shared" si="11"/>
        <v>6.6031267275663288E-2</v>
      </c>
      <c r="O123" s="577">
        <f t="shared" si="12"/>
        <v>0</v>
      </c>
      <c r="P123" s="642"/>
      <c r="Q123" s="642"/>
      <c r="R123" s="577">
        <f t="shared" si="7"/>
        <v>0</v>
      </c>
    </row>
    <row r="124" spans="1:19">
      <c r="A124" s="641" t="s">
        <v>280</v>
      </c>
      <c r="B124" s="631"/>
      <c r="C124" s="642"/>
      <c r="D124" s="650"/>
      <c r="E124" s="644">
        <f t="shared" si="8"/>
        <v>9.6500000000000002E-2</v>
      </c>
      <c r="F124" s="642"/>
      <c r="G124" s="617">
        <f t="shared" si="5"/>
        <v>5.2999999989305768E-3</v>
      </c>
      <c r="H124" s="645">
        <f t="shared" si="9"/>
        <v>0</v>
      </c>
      <c r="I124" s="646">
        <f t="shared" si="10"/>
        <v>0</v>
      </c>
      <c r="J124" s="642"/>
      <c r="K124" s="577">
        <f t="shared" si="6"/>
        <v>0</v>
      </c>
      <c r="L124" s="647">
        <f t="shared" si="4"/>
        <v>0</v>
      </c>
      <c r="M124" s="642"/>
      <c r="N124" s="648">
        <f t="shared" si="11"/>
        <v>6.6031267275663288E-2</v>
      </c>
      <c r="O124" s="577">
        <f t="shared" si="12"/>
        <v>0</v>
      </c>
      <c r="P124" s="642"/>
      <c r="Q124" s="642"/>
      <c r="R124" s="577">
        <f t="shared" si="7"/>
        <v>0</v>
      </c>
    </row>
    <row r="125" spans="1:19">
      <c r="A125" s="641" t="s">
        <v>280</v>
      </c>
      <c r="B125" s="631"/>
      <c r="C125" s="642"/>
      <c r="D125" s="651"/>
      <c r="E125" s="644">
        <f t="shared" si="8"/>
        <v>9.6500000000000002E-2</v>
      </c>
      <c r="F125" s="642"/>
      <c r="G125" s="617">
        <f t="shared" si="5"/>
        <v>5.2999999989305768E-3</v>
      </c>
      <c r="H125" s="645">
        <f t="shared" si="9"/>
        <v>0</v>
      </c>
      <c r="I125" s="646">
        <f t="shared" si="10"/>
        <v>0</v>
      </c>
      <c r="J125" s="642"/>
      <c r="K125" s="577">
        <f t="shared" si="6"/>
        <v>0</v>
      </c>
      <c r="L125" s="647">
        <f t="shared" si="4"/>
        <v>0</v>
      </c>
      <c r="M125" s="642"/>
      <c r="N125" s="648">
        <f t="shared" si="11"/>
        <v>6.6031267275663288E-2</v>
      </c>
      <c r="O125" s="577">
        <f t="shared" si="12"/>
        <v>0</v>
      </c>
      <c r="P125" s="642"/>
      <c r="Q125" s="642"/>
      <c r="R125" s="577">
        <f t="shared" si="7"/>
        <v>0</v>
      </c>
    </row>
    <row r="126" spans="1:19">
      <c r="A126" s="641" t="s">
        <v>280</v>
      </c>
      <c r="B126" s="631"/>
      <c r="C126" s="642"/>
      <c r="D126" s="652"/>
      <c r="E126" s="644">
        <f t="shared" si="8"/>
        <v>9.6500000000000002E-2</v>
      </c>
      <c r="F126" s="642"/>
      <c r="G126" s="617">
        <f t="shared" si="5"/>
        <v>5.2999999989305768E-3</v>
      </c>
      <c r="H126" s="645">
        <f t="shared" si="9"/>
        <v>0</v>
      </c>
      <c r="I126" s="646">
        <f t="shared" si="10"/>
        <v>0</v>
      </c>
      <c r="J126" s="642"/>
      <c r="K126" s="577">
        <f t="shared" si="6"/>
        <v>0</v>
      </c>
      <c r="L126" s="647">
        <f t="shared" si="4"/>
        <v>0</v>
      </c>
      <c r="M126" s="642"/>
      <c r="N126" s="648">
        <f t="shared" si="11"/>
        <v>6.6031267275663288E-2</v>
      </c>
      <c r="O126" s="577">
        <f t="shared" si="12"/>
        <v>0</v>
      </c>
      <c r="P126" s="642"/>
      <c r="Q126" s="642"/>
      <c r="R126" s="577">
        <f t="shared" si="7"/>
        <v>0</v>
      </c>
    </row>
    <row r="127" spans="1:19">
      <c r="A127" s="641" t="s">
        <v>280</v>
      </c>
      <c r="B127" s="631"/>
      <c r="C127" s="642"/>
      <c r="D127" s="652"/>
      <c r="E127" s="644">
        <f t="shared" si="8"/>
        <v>9.6500000000000002E-2</v>
      </c>
      <c r="F127" s="642"/>
      <c r="G127" s="617">
        <f t="shared" si="5"/>
        <v>5.2999999989305768E-3</v>
      </c>
      <c r="H127" s="645">
        <f t="shared" si="9"/>
        <v>0</v>
      </c>
      <c r="I127" s="646">
        <f t="shared" si="10"/>
        <v>0</v>
      </c>
      <c r="J127" s="642"/>
      <c r="K127" s="577">
        <f t="shared" si="6"/>
        <v>0</v>
      </c>
      <c r="L127" s="647">
        <f t="shared" si="4"/>
        <v>0</v>
      </c>
      <c r="M127" s="642"/>
      <c r="N127" s="648">
        <f t="shared" si="11"/>
        <v>6.6031267275663288E-2</v>
      </c>
      <c r="O127" s="577">
        <f t="shared" si="12"/>
        <v>0</v>
      </c>
      <c r="P127" s="642"/>
      <c r="Q127" s="642"/>
      <c r="R127" s="577">
        <f t="shared" si="7"/>
        <v>0</v>
      </c>
    </row>
    <row r="128" spans="1:19">
      <c r="A128" s="641" t="s">
        <v>280</v>
      </c>
      <c r="B128" s="631"/>
      <c r="C128" s="642"/>
      <c r="D128" s="650"/>
      <c r="E128" s="644">
        <f t="shared" si="8"/>
        <v>9.6500000000000002E-2</v>
      </c>
      <c r="F128" s="642"/>
      <c r="G128" s="617">
        <f t="shared" si="5"/>
        <v>5.2999999989305768E-3</v>
      </c>
      <c r="H128" s="645">
        <f t="shared" si="9"/>
        <v>0</v>
      </c>
      <c r="I128" s="646">
        <f t="shared" si="10"/>
        <v>0</v>
      </c>
      <c r="J128" s="642"/>
      <c r="K128" s="577">
        <f t="shared" si="6"/>
        <v>0</v>
      </c>
      <c r="L128" s="647">
        <f t="shared" si="4"/>
        <v>0</v>
      </c>
      <c r="M128" s="642"/>
      <c r="N128" s="648">
        <f t="shared" si="11"/>
        <v>6.6031267275663288E-2</v>
      </c>
      <c r="O128" s="577">
        <f t="shared" si="12"/>
        <v>0</v>
      </c>
      <c r="P128" s="642"/>
      <c r="Q128" s="642"/>
      <c r="R128" s="577">
        <f t="shared" si="7"/>
        <v>0</v>
      </c>
    </row>
    <row r="129" spans="1:18">
      <c r="A129" s="641" t="s">
        <v>280</v>
      </c>
      <c r="B129" s="631"/>
      <c r="C129" s="642"/>
      <c r="D129" s="653"/>
      <c r="E129" s="644">
        <f t="shared" si="8"/>
        <v>9.6500000000000002E-2</v>
      </c>
      <c r="F129" s="642"/>
      <c r="G129" s="617">
        <f t="shared" si="5"/>
        <v>5.2999999989305768E-3</v>
      </c>
      <c r="H129" s="645">
        <f t="shared" si="9"/>
        <v>0</v>
      </c>
      <c r="I129" s="646">
        <f t="shared" si="10"/>
        <v>0</v>
      </c>
      <c r="J129" s="642"/>
      <c r="K129" s="577">
        <f t="shared" si="6"/>
        <v>0</v>
      </c>
      <c r="L129" s="647">
        <f t="shared" si="4"/>
        <v>0</v>
      </c>
      <c r="M129" s="642"/>
      <c r="N129" s="648">
        <f t="shared" si="11"/>
        <v>6.6031267275663288E-2</v>
      </c>
      <c r="O129" s="577">
        <f t="shared" si="12"/>
        <v>0</v>
      </c>
      <c r="P129" s="642"/>
      <c r="Q129" s="642"/>
      <c r="R129" s="577">
        <f t="shared" si="7"/>
        <v>0</v>
      </c>
    </row>
    <row r="130" spans="1:18">
      <c r="A130" s="641" t="s">
        <v>280</v>
      </c>
      <c r="B130" s="631"/>
      <c r="C130" s="642"/>
      <c r="D130" s="652"/>
      <c r="E130" s="644">
        <f t="shared" si="8"/>
        <v>9.6500000000000002E-2</v>
      </c>
      <c r="F130" s="642"/>
      <c r="G130" s="617">
        <f t="shared" si="5"/>
        <v>5.2999999989305768E-3</v>
      </c>
      <c r="H130" s="645">
        <f t="shared" si="9"/>
        <v>0</v>
      </c>
      <c r="I130" s="646">
        <f t="shared" si="10"/>
        <v>0</v>
      </c>
      <c r="J130" s="642"/>
      <c r="K130" s="577">
        <f t="shared" si="6"/>
        <v>0</v>
      </c>
      <c r="L130" s="647">
        <f t="shared" si="4"/>
        <v>0</v>
      </c>
      <c r="M130" s="642"/>
      <c r="N130" s="648">
        <f t="shared" si="11"/>
        <v>6.6031267275663288E-2</v>
      </c>
      <c r="O130" s="577">
        <f t="shared" si="12"/>
        <v>0</v>
      </c>
      <c r="P130" s="642"/>
      <c r="Q130" s="642"/>
      <c r="R130" s="577">
        <f t="shared" si="7"/>
        <v>0</v>
      </c>
    </row>
    <row r="131" spans="1:18">
      <c r="A131" s="641" t="s">
        <v>280</v>
      </c>
      <c r="B131" s="631"/>
      <c r="C131" s="642"/>
      <c r="D131" s="642"/>
      <c r="E131" s="644">
        <f t="shared" si="8"/>
        <v>9.6500000000000002E-2</v>
      </c>
      <c r="F131" s="642"/>
      <c r="G131" s="617">
        <f t="shared" si="5"/>
        <v>5.2999999989305768E-3</v>
      </c>
      <c r="H131" s="645">
        <f t="shared" si="9"/>
        <v>0</v>
      </c>
      <c r="I131" s="646">
        <f t="shared" si="10"/>
        <v>0</v>
      </c>
      <c r="J131" s="642"/>
      <c r="K131" s="577">
        <f t="shared" si="6"/>
        <v>0</v>
      </c>
      <c r="L131" s="647">
        <f t="shared" si="4"/>
        <v>0</v>
      </c>
      <c r="M131" s="642"/>
      <c r="N131" s="648">
        <f t="shared" si="11"/>
        <v>6.6031267275663288E-2</v>
      </c>
      <c r="O131" s="577">
        <f t="shared" si="12"/>
        <v>0</v>
      </c>
      <c r="P131" s="642"/>
      <c r="Q131" s="642"/>
      <c r="R131" s="577">
        <f t="shared" si="7"/>
        <v>0</v>
      </c>
    </row>
    <row r="132" spans="1:18">
      <c r="A132" s="641" t="s">
        <v>280</v>
      </c>
      <c r="B132" s="631"/>
      <c r="C132" s="642"/>
      <c r="D132" s="642"/>
      <c r="E132" s="644">
        <f t="shared" si="8"/>
        <v>9.6500000000000002E-2</v>
      </c>
      <c r="F132" s="642"/>
      <c r="G132" s="617">
        <f t="shared" si="5"/>
        <v>5.2999999989305768E-3</v>
      </c>
      <c r="H132" s="645">
        <f t="shared" si="9"/>
        <v>0</v>
      </c>
      <c r="I132" s="646">
        <f t="shared" si="10"/>
        <v>0</v>
      </c>
      <c r="J132" s="642"/>
      <c r="K132" s="577">
        <f t="shared" si="6"/>
        <v>0</v>
      </c>
      <c r="L132" s="647">
        <f t="shared" si="4"/>
        <v>0</v>
      </c>
      <c r="M132" s="642"/>
      <c r="N132" s="648">
        <f t="shared" si="11"/>
        <v>6.6031267275663288E-2</v>
      </c>
      <c r="O132" s="577">
        <f t="shared" si="12"/>
        <v>0</v>
      </c>
      <c r="P132" s="642"/>
      <c r="Q132" s="642"/>
      <c r="R132" s="577">
        <f t="shared" si="7"/>
        <v>0</v>
      </c>
    </row>
    <row r="133" spans="1:18">
      <c r="A133" s="641" t="s">
        <v>280</v>
      </c>
      <c r="B133" s="631"/>
      <c r="C133" s="642"/>
      <c r="D133" s="642"/>
      <c r="E133" s="644">
        <f t="shared" si="8"/>
        <v>9.6500000000000002E-2</v>
      </c>
      <c r="F133" s="642"/>
      <c r="G133" s="617">
        <f t="shared" si="5"/>
        <v>5.2999999989305768E-3</v>
      </c>
      <c r="H133" s="645">
        <f t="shared" si="9"/>
        <v>0</v>
      </c>
      <c r="I133" s="646">
        <f t="shared" si="10"/>
        <v>0</v>
      </c>
      <c r="J133" s="642"/>
      <c r="K133" s="577">
        <f t="shared" si="6"/>
        <v>0</v>
      </c>
      <c r="L133" s="647">
        <f t="shared" si="4"/>
        <v>0</v>
      </c>
      <c r="M133" s="642"/>
      <c r="N133" s="648">
        <f t="shared" si="11"/>
        <v>6.6031267275663288E-2</v>
      </c>
      <c r="O133" s="577">
        <f t="shared" si="12"/>
        <v>0</v>
      </c>
      <c r="P133" s="642"/>
      <c r="Q133" s="642"/>
      <c r="R133" s="577">
        <f t="shared" si="7"/>
        <v>0</v>
      </c>
    </row>
    <row r="134" spans="1:18">
      <c r="A134" s="641" t="s">
        <v>280</v>
      </c>
      <c r="B134" s="631"/>
      <c r="C134" s="642"/>
      <c r="D134" s="642"/>
      <c r="E134" s="644">
        <f t="shared" si="8"/>
        <v>9.6500000000000002E-2</v>
      </c>
      <c r="F134" s="642"/>
      <c r="G134" s="617">
        <f t="shared" si="5"/>
        <v>5.2999999989305768E-3</v>
      </c>
      <c r="H134" s="645">
        <f t="shared" si="9"/>
        <v>0</v>
      </c>
      <c r="I134" s="646">
        <f t="shared" si="10"/>
        <v>0</v>
      </c>
      <c r="J134" s="642"/>
      <c r="K134" s="577">
        <f t="shared" si="6"/>
        <v>0</v>
      </c>
      <c r="L134" s="647">
        <f t="shared" si="4"/>
        <v>0</v>
      </c>
      <c r="M134" s="642"/>
      <c r="N134" s="648">
        <f t="shared" si="11"/>
        <v>6.6031267275663288E-2</v>
      </c>
      <c r="O134" s="577">
        <f t="shared" si="12"/>
        <v>0</v>
      </c>
      <c r="P134" s="642"/>
      <c r="Q134" s="642"/>
      <c r="R134" s="577">
        <f t="shared" si="7"/>
        <v>0</v>
      </c>
    </row>
    <row r="135" spans="1:18" ht="16.2" thickBot="1">
      <c r="A135" s="654"/>
      <c r="B135" s="655"/>
      <c r="C135" s="656"/>
      <c r="D135" s="657"/>
      <c r="E135" s="658">
        <f>+E134</f>
        <v>9.6500000000000002E-2</v>
      </c>
      <c r="F135" s="659"/>
      <c r="G135" s="660">
        <f t="shared" si="5"/>
        <v>5.2999999989305768E-3</v>
      </c>
      <c r="H135" s="661">
        <f t="shared" si="9"/>
        <v>0</v>
      </c>
      <c r="I135" s="662">
        <f t="shared" si="10"/>
        <v>0</v>
      </c>
      <c r="J135" s="659"/>
      <c r="K135" s="663">
        <f t="shared" si="6"/>
        <v>0</v>
      </c>
      <c r="L135" s="664">
        <f t="shared" si="4"/>
        <v>0</v>
      </c>
      <c r="M135" s="659"/>
      <c r="N135" s="648">
        <f t="shared" si="11"/>
        <v>6.6031267275663288E-2</v>
      </c>
      <c r="O135" s="663">
        <f t="shared" si="12"/>
        <v>0</v>
      </c>
      <c r="P135" s="659"/>
      <c r="Q135" s="659"/>
      <c r="R135" s="663"/>
    </row>
    <row r="136" spans="1:18" ht="16.2" thickBot="1">
      <c r="A136" s="665">
        <v>70</v>
      </c>
      <c r="B136" s="666" t="s">
        <v>38</v>
      </c>
      <c r="C136" s="666">
        <f>SUM(C118:C135)</f>
        <v>236963645.05802843</v>
      </c>
      <c r="D136" s="666"/>
      <c r="E136" s="666"/>
      <c r="F136" s="666"/>
      <c r="G136" s="666"/>
      <c r="H136" s="666"/>
      <c r="I136" s="664">
        <f>SUM(I118:I135)</f>
        <v>1105155.2773486234</v>
      </c>
      <c r="J136" s="663"/>
      <c r="K136" s="664">
        <f>SUM(K118:K135)</f>
        <v>0</v>
      </c>
      <c r="L136" s="664">
        <f>SUM(L118:L135)</f>
        <v>23927191.784893103</v>
      </c>
      <c r="M136" s="667">
        <f>SUM(M118:M135)</f>
        <v>253421336.44264382</v>
      </c>
      <c r="N136" s="668"/>
      <c r="O136" s="664">
        <f>SUM(O118:O135)</f>
        <v>16733732.000000004</v>
      </c>
      <c r="P136" s="664">
        <f>SUM(P118:P135)</f>
        <v>8388033.0000000019</v>
      </c>
      <c r="Q136" s="664">
        <f>SUM(Q118:Q135)</f>
        <v>790198.29058153101</v>
      </c>
      <c r="R136" s="669">
        <f>SUM(R118:R135)</f>
        <v>49363913.771660194</v>
      </c>
    </row>
    <row r="137" spans="1:18" ht="16.2" thickBot="1">
      <c r="A137" s="618">
        <f>A136+1</f>
        <v>71</v>
      </c>
      <c r="B137" s="563" t="s">
        <v>609</v>
      </c>
      <c r="I137" s="647"/>
      <c r="J137" s="556"/>
      <c r="K137" s="556"/>
      <c r="L137" s="647"/>
      <c r="M137" s="556"/>
      <c r="N137" s="556"/>
      <c r="O137" s="556"/>
      <c r="P137" s="556"/>
      <c r="Q137" s="556"/>
      <c r="R137" s="670">
        <f>+'Appendix A'!J191</f>
        <v>49363913.771660194</v>
      </c>
    </row>
    <row r="138" spans="1:18">
      <c r="A138" s="618">
        <f>A137+1</f>
        <v>72</v>
      </c>
      <c r="B138" s="167" t="s">
        <v>610</v>
      </c>
      <c r="I138" s="647"/>
      <c r="J138" s="556"/>
      <c r="K138" s="556"/>
      <c r="L138" s="647"/>
      <c r="M138" s="556"/>
      <c r="N138" s="556"/>
      <c r="O138" s="556"/>
      <c r="P138" s="556"/>
      <c r="Q138" s="556"/>
      <c r="R138" s="556">
        <f>+R136-R137</f>
        <v>0</v>
      </c>
    </row>
    <row r="139" spans="1:18">
      <c r="A139" s="618"/>
      <c r="I139" s="647"/>
      <c r="J139" s="556"/>
      <c r="K139" s="556"/>
      <c r="L139" s="647"/>
      <c r="M139" s="556"/>
      <c r="N139" s="556"/>
      <c r="O139" s="556"/>
      <c r="P139" s="556"/>
      <c r="Q139" s="556"/>
      <c r="R139" s="556"/>
    </row>
    <row r="140" spans="1:18">
      <c r="A140" s="618" t="s">
        <v>611</v>
      </c>
      <c r="I140" s="647"/>
      <c r="J140" s="556"/>
      <c r="K140" s="556"/>
      <c r="L140" s="647"/>
      <c r="M140" s="556"/>
      <c r="N140" s="556"/>
      <c r="O140" s="556"/>
      <c r="P140" s="556"/>
      <c r="Q140" s="556"/>
      <c r="R140" s="556"/>
    </row>
    <row r="141" spans="1:18">
      <c r="A141" s="544" t="s">
        <v>197</v>
      </c>
      <c r="B141" s="167" t="s">
        <v>612</v>
      </c>
      <c r="O141" s="587"/>
    </row>
    <row r="142" spans="1:18">
      <c r="A142" s="544" t="s">
        <v>200</v>
      </c>
      <c r="B142" s="167" t="s">
        <v>613</v>
      </c>
      <c r="C142" s="671"/>
      <c r="D142" s="671"/>
      <c r="E142" s="671"/>
      <c r="F142" s="671"/>
      <c r="G142" s="671"/>
      <c r="H142" s="671"/>
      <c r="I142" s="671"/>
      <c r="J142" s="671"/>
    </row>
    <row r="143" spans="1:18">
      <c r="A143" s="544" t="s">
        <v>202</v>
      </c>
      <c r="B143" s="672" t="s">
        <v>614</v>
      </c>
    </row>
    <row r="144" spans="1:18" ht="15" customHeight="1">
      <c r="B144" s="167" t="s">
        <v>615</v>
      </c>
      <c r="C144" s="672"/>
      <c r="D144" s="672"/>
      <c r="E144" s="672"/>
      <c r="F144" s="672"/>
      <c r="G144" s="672"/>
      <c r="H144" s="672"/>
      <c r="I144" s="672"/>
      <c r="J144" s="672"/>
      <c r="K144" s="672"/>
    </row>
    <row r="145" spans="1:12">
      <c r="A145" s="544" t="s">
        <v>205</v>
      </c>
      <c r="B145" s="167" t="s">
        <v>616</v>
      </c>
    </row>
    <row r="147" spans="1:12">
      <c r="B147" s="1187" t="s">
        <v>617</v>
      </c>
      <c r="C147" s="1187"/>
      <c r="D147" s="1187" t="s">
        <v>618</v>
      </c>
      <c r="E147" s="1187"/>
      <c r="F147" s="1187"/>
      <c r="G147" s="1187" t="s">
        <v>195</v>
      </c>
      <c r="H147" s="1187"/>
      <c r="I147" s="1187"/>
      <c r="J147" s="1187"/>
      <c r="K147" s="1187"/>
    </row>
    <row r="148" spans="1:12" ht="270" customHeight="1">
      <c r="B148" s="1150" t="s">
        <v>604</v>
      </c>
      <c r="C148" s="1150"/>
      <c r="D148" s="1151" t="s">
        <v>619</v>
      </c>
      <c r="E148" s="1152"/>
      <c r="F148" s="1153"/>
      <c r="G148" s="1154" t="s">
        <v>620</v>
      </c>
      <c r="H148" s="1155"/>
      <c r="I148" s="1155"/>
      <c r="J148" s="1155"/>
      <c r="K148" s="1155"/>
      <c r="L148" s="1156"/>
    </row>
    <row r="149" spans="1:12" ht="78" customHeight="1">
      <c r="B149" s="1150" t="s">
        <v>606</v>
      </c>
      <c r="C149" s="1150"/>
      <c r="D149" s="1151" t="s">
        <v>619</v>
      </c>
      <c r="E149" s="1152"/>
      <c r="F149" s="1153"/>
      <c r="G149" s="1157" t="s">
        <v>621</v>
      </c>
      <c r="H149" s="1158"/>
      <c r="I149" s="1158"/>
      <c r="J149" s="1158"/>
      <c r="K149" s="1158"/>
      <c r="L149" s="1159"/>
    </row>
    <row r="150" spans="1:12" ht="70.95" customHeight="1">
      <c r="B150" s="1150" t="s">
        <v>608</v>
      </c>
      <c r="C150" s="1150"/>
      <c r="D150" s="1151" t="s">
        <v>619</v>
      </c>
      <c r="E150" s="1152"/>
      <c r="F150" s="1153"/>
      <c r="G150" s="1154" t="s">
        <v>622</v>
      </c>
      <c r="H150" s="1185"/>
      <c r="I150" s="1185"/>
      <c r="J150" s="1185"/>
      <c r="K150" s="1185"/>
      <c r="L150" s="1186"/>
    </row>
    <row r="151" spans="1:12" ht="129.75" customHeight="1">
      <c r="B151" s="1150" t="s">
        <v>623</v>
      </c>
      <c r="C151" s="1150"/>
      <c r="D151" s="1151" t="s">
        <v>619</v>
      </c>
      <c r="E151" s="1152"/>
      <c r="F151" s="1153"/>
      <c r="G151" s="1157" t="s">
        <v>624</v>
      </c>
      <c r="H151" s="1158"/>
      <c r="I151" s="1158"/>
      <c r="J151" s="1158"/>
      <c r="K151" s="1158"/>
      <c r="L151" s="1159"/>
    </row>
    <row r="152" spans="1:12" ht="27" customHeight="1">
      <c r="B152" s="1160" t="s">
        <v>625</v>
      </c>
      <c r="C152" s="1161"/>
      <c r="D152" s="1166" t="s">
        <v>619</v>
      </c>
      <c r="E152" s="1167"/>
      <c r="F152" s="1168"/>
      <c r="G152" s="1175" t="s">
        <v>625</v>
      </c>
      <c r="H152" s="1176"/>
      <c r="I152" s="1177"/>
      <c r="J152" s="1178"/>
      <c r="K152" s="1179"/>
      <c r="L152" s="1159"/>
    </row>
    <row r="153" spans="1:12" ht="38.25" customHeight="1">
      <c r="B153" s="1162"/>
      <c r="C153" s="1163"/>
      <c r="D153" s="1169"/>
      <c r="E153" s="1170"/>
      <c r="F153" s="1171"/>
      <c r="G153" s="1146" t="s">
        <v>626</v>
      </c>
      <c r="H153" s="1147"/>
      <c r="I153" s="1146" t="s">
        <v>627</v>
      </c>
      <c r="J153" s="1184"/>
      <c r="K153" s="1180"/>
      <c r="L153" s="1181"/>
    </row>
    <row r="154" spans="1:12" ht="30" customHeight="1">
      <c r="B154" s="1162"/>
      <c r="C154" s="1163"/>
      <c r="D154" s="1169"/>
      <c r="E154" s="1170"/>
      <c r="F154" s="1171"/>
      <c r="G154" s="1146" t="s">
        <v>628</v>
      </c>
      <c r="H154" s="1147"/>
      <c r="I154" s="1148" t="s">
        <v>629</v>
      </c>
      <c r="J154" s="1149"/>
      <c r="K154" s="1180"/>
      <c r="L154" s="1181"/>
    </row>
    <row r="155" spans="1:12" ht="30" customHeight="1">
      <c r="B155" s="1162"/>
      <c r="C155" s="1163"/>
      <c r="D155" s="1169"/>
      <c r="E155" s="1170"/>
      <c r="F155" s="1171"/>
      <c r="G155" s="1146" t="s">
        <v>630</v>
      </c>
      <c r="H155" s="1147"/>
      <c r="I155" s="1148" t="s">
        <v>631</v>
      </c>
      <c r="J155" s="1149"/>
      <c r="K155" s="1180"/>
      <c r="L155" s="1181"/>
    </row>
    <row r="156" spans="1:12" ht="30.75" customHeight="1">
      <c r="B156" s="1162"/>
      <c r="C156" s="1163"/>
      <c r="D156" s="1169"/>
      <c r="E156" s="1170"/>
      <c r="F156" s="1171"/>
      <c r="G156" s="1146" t="s">
        <v>632</v>
      </c>
      <c r="H156" s="1147"/>
      <c r="I156" s="1148" t="s">
        <v>633</v>
      </c>
      <c r="J156" s="1149"/>
      <c r="K156" s="1180"/>
      <c r="L156" s="1181"/>
    </row>
    <row r="157" spans="1:12" ht="26.25" customHeight="1">
      <c r="B157" s="1162"/>
      <c r="C157" s="1163"/>
      <c r="D157" s="1169"/>
      <c r="E157" s="1170"/>
      <c r="F157" s="1171"/>
      <c r="G157" s="1146" t="s">
        <v>634</v>
      </c>
      <c r="H157" s="1147"/>
      <c r="I157" s="1148" t="s">
        <v>635</v>
      </c>
      <c r="J157" s="1149"/>
      <c r="K157" s="1180"/>
      <c r="L157" s="1181"/>
    </row>
    <row r="158" spans="1:12" ht="26.25" customHeight="1">
      <c r="B158" s="1162"/>
      <c r="C158" s="1163"/>
      <c r="D158" s="1169"/>
      <c r="E158" s="1170"/>
      <c r="F158" s="1171"/>
      <c r="G158" s="1146" t="s">
        <v>636</v>
      </c>
      <c r="H158" s="1147"/>
      <c r="I158" s="1148" t="s">
        <v>637</v>
      </c>
      <c r="J158" s="1149"/>
      <c r="K158" s="1180"/>
      <c r="L158" s="1181"/>
    </row>
    <row r="159" spans="1:12" ht="25.5" customHeight="1">
      <c r="B159" s="1164"/>
      <c r="C159" s="1165"/>
      <c r="D159" s="1172"/>
      <c r="E159" s="1173"/>
      <c r="F159" s="1174"/>
      <c r="G159" s="1146" t="s">
        <v>638</v>
      </c>
      <c r="H159" s="1147"/>
      <c r="I159" s="1148" t="s">
        <v>639</v>
      </c>
      <c r="J159" s="1149"/>
      <c r="K159" s="1182"/>
      <c r="L159" s="1183"/>
    </row>
    <row r="160" spans="1:12">
      <c r="B160" s="1150"/>
      <c r="C160" s="1150"/>
      <c r="D160" s="1151"/>
      <c r="E160" s="1152"/>
      <c r="F160" s="1153"/>
      <c r="G160" s="1154"/>
      <c r="H160" s="1155"/>
      <c r="I160" s="1155"/>
      <c r="J160" s="1155"/>
      <c r="K160" s="1155"/>
      <c r="L160" s="1156"/>
    </row>
    <row r="164" spans="12:17">
      <c r="L164" s="556"/>
      <c r="M164" s="556"/>
      <c r="N164" s="556"/>
      <c r="O164" s="556"/>
      <c r="P164" s="556"/>
      <c r="Q164" s="556"/>
    </row>
    <row r="165" spans="12:17">
      <c r="L165" s="556"/>
      <c r="M165" s="556"/>
      <c r="N165" s="556"/>
      <c r="O165" s="556"/>
      <c r="P165" s="556"/>
      <c r="Q165" s="556"/>
    </row>
    <row r="166" spans="12:17">
      <c r="L166" s="610"/>
    </row>
  </sheetData>
  <mergeCells count="36">
    <mergeCell ref="B147:C147"/>
    <mergeCell ref="D147:F147"/>
    <mergeCell ref="G147:K147"/>
    <mergeCell ref="B148:C148"/>
    <mergeCell ref="D148:F148"/>
    <mergeCell ref="G148:L148"/>
    <mergeCell ref="B149:C149"/>
    <mergeCell ref="D149:F149"/>
    <mergeCell ref="G149:L149"/>
    <mergeCell ref="B150:C150"/>
    <mergeCell ref="D150:F150"/>
    <mergeCell ref="G150:L150"/>
    <mergeCell ref="G157:H157"/>
    <mergeCell ref="I157:J157"/>
    <mergeCell ref="B151:C151"/>
    <mergeCell ref="D151:F151"/>
    <mergeCell ref="G151:L151"/>
    <mergeCell ref="B152:C159"/>
    <mergeCell ref="D152:F159"/>
    <mergeCell ref="G152:J152"/>
    <mergeCell ref="K152:L159"/>
    <mergeCell ref="G153:H153"/>
    <mergeCell ref="I153:J153"/>
    <mergeCell ref="G154:H154"/>
    <mergeCell ref="I154:J154"/>
    <mergeCell ref="G155:H155"/>
    <mergeCell ref="I155:J155"/>
    <mergeCell ref="G156:H156"/>
    <mergeCell ref="I156:J156"/>
    <mergeCell ref="G158:H158"/>
    <mergeCell ref="I158:J158"/>
    <mergeCell ref="G159:H159"/>
    <mergeCell ref="I159:J159"/>
    <mergeCell ref="B160:C160"/>
    <mergeCell ref="D160:F160"/>
    <mergeCell ref="G160:L160"/>
  </mergeCells>
  <pageMargins left="0.25" right="0.25" top="0.75" bottom="0.75" header="0.3" footer="0.3"/>
  <pageSetup scale="34" fitToHeight="0" orientation="landscape" r:id="rId1"/>
  <rowBreaks count="3" manualBreakCount="3">
    <brk id="42" max="18" man="1"/>
    <brk id="106" max="18" man="1"/>
    <brk id="149"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390F-D627-47EA-BFE2-41967B275A1B}">
  <sheetPr>
    <tabColor rgb="FF00B050"/>
  </sheetPr>
  <dimension ref="A1:L52"/>
  <sheetViews>
    <sheetView view="pageBreakPreview" zoomScale="85" zoomScaleNormal="80" zoomScaleSheetLayoutView="85" workbookViewId="0">
      <selection activeCell="K55" activeCellId="1" sqref="Q46 K55"/>
    </sheetView>
  </sheetViews>
  <sheetFormatPr defaultColWidth="8.81640625" defaultRowHeight="15.6"/>
  <cols>
    <col min="1" max="1" width="6.1796875" style="240" bestFit="1" customWidth="1"/>
    <col min="2" max="2" width="23.54296875" style="235" customWidth="1"/>
    <col min="3" max="3" width="26.1796875" style="235" customWidth="1"/>
    <col min="4" max="4" width="13.1796875" style="235" bestFit="1" customWidth="1"/>
    <col min="5" max="5" width="18.81640625" style="235" customWidth="1"/>
    <col min="6" max="6" width="13.1796875" style="235" bestFit="1" customWidth="1"/>
    <col min="7" max="7" width="18.81640625" style="235" customWidth="1"/>
    <col min="8" max="8" width="13.1796875" style="235" bestFit="1" customWidth="1"/>
    <col min="9" max="9" width="15" style="235" customWidth="1"/>
    <col min="10" max="10" width="15.81640625" style="235" customWidth="1"/>
    <col min="11" max="11" width="17.1796875" style="235" customWidth="1"/>
    <col min="12" max="12" width="13.453125" style="235" customWidth="1"/>
    <col min="14" max="14" width="8.453125" bestFit="1" customWidth="1"/>
  </cols>
  <sheetData>
    <row r="1" spans="1:12" s="674" customFormat="1">
      <c r="A1" s="673"/>
      <c r="B1" s="1188"/>
      <c r="C1" s="1188"/>
      <c r="D1" s="1188"/>
      <c r="E1" s="1188"/>
      <c r="F1" s="1188"/>
      <c r="G1" s="1188"/>
      <c r="H1" s="1188"/>
      <c r="I1" s="1188"/>
      <c r="J1" s="1188"/>
      <c r="K1" s="1188"/>
      <c r="L1" s="1188"/>
    </row>
    <row r="2" spans="1:12" s="674" customFormat="1">
      <c r="A2" s="1189" t="s">
        <v>640</v>
      </c>
      <c r="B2" s="1189"/>
      <c r="C2" s="1189"/>
      <c r="D2" s="1189"/>
      <c r="E2" s="1189"/>
      <c r="F2" s="1189"/>
      <c r="G2" s="1189"/>
      <c r="H2" s="1189"/>
      <c r="I2" s="1189"/>
      <c r="J2" s="1189"/>
      <c r="K2" s="673"/>
      <c r="L2" s="673"/>
    </row>
    <row r="3" spans="1:12" s="674" customFormat="1">
      <c r="A3" s="1190" t="str">
        <f>+'Appendix A'!E258</f>
        <v>NextEra Energy Transmission New York, Inc.</v>
      </c>
      <c r="B3" s="1190"/>
      <c r="C3" s="1190"/>
      <c r="D3" s="1190"/>
      <c r="E3" s="1190"/>
      <c r="F3" s="1190"/>
      <c r="G3" s="1190"/>
      <c r="H3" s="1190"/>
      <c r="I3" s="1190"/>
      <c r="J3" s="1190"/>
      <c r="K3" s="675"/>
      <c r="L3" s="675"/>
    </row>
    <row r="4" spans="1:12">
      <c r="B4" s="673"/>
      <c r="C4" s="673"/>
      <c r="D4" s="673"/>
      <c r="E4" s="673"/>
      <c r="F4" s="673"/>
      <c r="G4" s="673"/>
      <c r="H4" s="673"/>
      <c r="I4" s="673"/>
      <c r="J4" s="673"/>
      <c r="K4" s="673"/>
      <c r="L4" s="673"/>
    </row>
    <row r="5" spans="1:12">
      <c r="A5" s="546"/>
      <c r="B5" s="676"/>
      <c r="C5" s="676"/>
      <c r="D5" s="676"/>
      <c r="E5" s="677"/>
      <c r="F5" s="677"/>
      <c r="G5" s="677"/>
      <c r="H5" s="676"/>
      <c r="I5" s="551"/>
      <c r="J5" s="551"/>
    </row>
    <row r="6" spans="1:12">
      <c r="A6" s="678"/>
      <c r="B6" s="679"/>
      <c r="C6" s="679"/>
      <c r="D6" s="679"/>
      <c r="E6" s="680"/>
      <c r="F6" s="681"/>
      <c r="G6" s="682"/>
      <c r="H6" s="683"/>
      <c r="I6" s="678"/>
      <c r="J6" s="678"/>
    </row>
    <row r="7" spans="1:12">
      <c r="A7" s="684"/>
      <c r="B7" s="679" t="s">
        <v>301</v>
      </c>
      <c r="C7" s="679"/>
      <c r="D7" s="679"/>
      <c r="E7" s="676"/>
      <c r="F7" s="1191" t="s">
        <v>641</v>
      </c>
      <c r="G7" s="1192"/>
      <c r="H7" s="1193"/>
      <c r="I7" s="676"/>
      <c r="J7" s="676"/>
      <c r="K7" s="167"/>
    </row>
    <row r="8" spans="1:12">
      <c r="A8" s="685">
        <v>1</v>
      </c>
      <c r="B8" s="686">
        <f>'2 - Cost Support '!E7-1</f>
        <v>2022</v>
      </c>
      <c r="C8" s="679"/>
      <c r="D8" s="687"/>
      <c r="E8" s="687"/>
      <c r="F8" s="687"/>
      <c r="G8" s="687"/>
      <c r="H8" s="687"/>
      <c r="I8" s="676"/>
      <c r="J8" s="676"/>
      <c r="K8" s="167"/>
    </row>
    <row r="9" spans="1:12">
      <c r="A9" s="685"/>
      <c r="B9" s="688" t="s">
        <v>197</v>
      </c>
      <c r="C9" s="689" t="s">
        <v>200</v>
      </c>
      <c r="D9" s="690" t="s">
        <v>202</v>
      </c>
      <c r="E9" s="690" t="s">
        <v>205</v>
      </c>
      <c r="F9" s="690" t="s">
        <v>212</v>
      </c>
      <c r="G9" s="690" t="s">
        <v>216</v>
      </c>
      <c r="H9" s="690" t="s">
        <v>232</v>
      </c>
      <c r="I9" s="676"/>
      <c r="J9" s="676"/>
      <c r="K9" s="167"/>
    </row>
    <row r="10" spans="1:12">
      <c r="A10" s="685"/>
      <c r="B10" s="691"/>
      <c r="C10" s="691"/>
      <c r="D10" s="692"/>
      <c r="E10" s="692"/>
      <c r="F10" s="692" t="s">
        <v>642</v>
      </c>
      <c r="G10" s="693"/>
      <c r="H10" s="693"/>
      <c r="I10" s="676"/>
      <c r="J10" s="676"/>
      <c r="K10" s="167"/>
    </row>
    <row r="11" spans="1:12">
      <c r="A11" s="685"/>
      <c r="B11" s="694"/>
      <c r="C11" s="692"/>
      <c r="D11" s="692" t="s">
        <v>643</v>
      </c>
      <c r="E11" s="692"/>
      <c r="F11" s="692" t="s">
        <v>644</v>
      </c>
      <c r="G11" s="692" t="s">
        <v>645</v>
      </c>
      <c r="H11" s="694" t="s">
        <v>646</v>
      </c>
      <c r="I11" s="676"/>
      <c r="J11" s="676"/>
      <c r="K11" s="167"/>
    </row>
    <row r="12" spans="1:12">
      <c r="A12" s="685"/>
      <c r="B12" s="695" t="s">
        <v>617</v>
      </c>
      <c r="C12" s="692"/>
      <c r="D12" s="692" t="s">
        <v>647</v>
      </c>
      <c r="E12" s="692"/>
      <c r="F12" s="692" t="s">
        <v>648</v>
      </c>
      <c r="G12" s="692" t="s">
        <v>649</v>
      </c>
      <c r="H12" s="694" t="s">
        <v>650</v>
      </c>
      <c r="I12" s="676"/>
      <c r="J12" s="676"/>
      <c r="K12" s="167"/>
    </row>
    <row r="13" spans="1:12" ht="18.600000000000001">
      <c r="A13" s="685"/>
      <c r="B13" s="690" t="s">
        <v>651</v>
      </c>
      <c r="C13" s="690" t="s">
        <v>652</v>
      </c>
      <c r="D13" s="690" t="s">
        <v>653</v>
      </c>
      <c r="E13" s="696" t="s">
        <v>654</v>
      </c>
      <c r="F13" s="690" t="s">
        <v>655</v>
      </c>
      <c r="G13" s="690" t="s">
        <v>656</v>
      </c>
      <c r="H13" s="690" t="s">
        <v>657</v>
      </c>
      <c r="I13" s="676"/>
      <c r="J13" s="676"/>
      <c r="K13" s="167"/>
    </row>
    <row r="14" spans="1:12">
      <c r="A14" s="685">
        <v>2</v>
      </c>
      <c r="B14" s="697" t="s">
        <v>658</v>
      </c>
      <c r="C14" s="697" t="s">
        <v>659</v>
      </c>
      <c r="D14" s="698">
        <v>38035319.920000002</v>
      </c>
      <c r="E14" s="698">
        <v>24403316.350000001</v>
      </c>
      <c r="F14" s="699">
        <f t="shared" ref="F14:F19" si="0">D14-E14</f>
        <v>13632003.57</v>
      </c>
      <c r="G14" s="700">
        <f>F14*(E45/12)*24</f>
        <v>1414612.4847497144</v>
      </c>
      <c r="H14" s="701">
        <f t="shared" ref="H14:H19" si="1">+F14+G14</f>
        <v>15046616.054749714</v>
      </c>
      <c r="I14" s="676"/>
      <c r="J14" s="676"/>
      <c r="K14" s="167"/>
    </row>
    <row r="15" spans="1:12">
      <c r="A15" s="685" t="s">
        <v>660</v>
      </c>
      <c r="B15" s="702" t="s">
        <v>661</v>
      </c>
      <c r="C15" s="702"/>
      <c r="D15" s="703">
        <v>-137463</v>
      </c>
      <c r="E15" s="704">
        <v>0</v>
      </c>
      <c r="F15" s="699">
        <f t="shared" si="0"/>
        <v>-137463</v>
      </c>
      <c r="G15" s="700">
        <v>-9072.56</v>
      </c>
      <c r="H15" s="705">
        <f t="shared" si="1"/>
        <v>-146535.56</v>
      </c>
      <c r="I15" s="676"/>
      <c r="J15" s="676"/>
      <c r="K15" s="167"/>
    </row>
    <row r="16" spans="1:12">
      <c r="A16" s="685" t="s">
        <v>662</v>
      </c>
      <c r="B16" s="702"/>
      <c r="C16" s="702"/>
      <c r="D16" s="703">
        <v>0</v>
      </c>
      <c r="E16" s="704">
        <v>0</v>
      </c>
      <c r="F16" s="699">
        <f t="shared" si="0"/>
        <v>0</v>
      </c>
      <c r="G16" s="706">
        <v>0</v>
      </c>
      <c r="H16" s="705">
        <f t="shared" si="1"/>
        <v>0</v>
      </c>
      <c r="I16" s="676"/>
      <c r="J16" s="676"/>
      <c r="K16" s="167"/>
    </row>
    <row r="17" spans="1:11">
      <c r="A17" s="685" t="s">
        <v>663</v>
      </c>
      <c r="B17" s="702"/>
      <c r="C17" s="702"/>
      <c r="D17" s="703">
        <v>0</v>
      </c>
      <c r="E17" s="704">
        <v>0</v>
      </c>
      <c r="F17" s="699">
        <f t="shared" si="0"/>
        <v>0</v>
      </c>
      <c r="G17" s="706">
        <v>0</v>
      </c>
      <c r="H17" s="705">
        <f t="shared" si="1"/>
        <v>0</v>
      </c>
      <c r="I17" s="676"/>
      <c r="J17" s="676"/>
      <c r="K17" s="167"/>
    </row>
    <row r="18" spans="1:11">
      <c r="A18" s="685" t="s">
        <v>664</v>
      </c>
      <c r="B18" s="702"/>
      <c r="C18" s="702"/>
      <c r="D18" s="703">
        <v>0</v>
      </c>
      <c r="E18" s="704">
        <v>0</v>
      </c>
      <c r="F18" s="699">
        <f t="shared" si="0"/>
        <v>0</v>
      </c>
      <c r="G18" s="706">
        <v>0</v>
      </c>
      <c r="H18" s="705">
        <f t="shared" si="1"/>
        <v>0</v>
      </c>
      <c r="I18" s="676"/>
      <c r="J18" s="676"/>
      <c r="K18" s="167"/>
    </row>
    <row r="19" spans="1:11">
      <c r="A19" s="685"/>
      <c r="B19" s="707"/>
      <c r="C19" s="707"/>
      <c r="D19" s="708">
        <v>0</v>
      </c>
      <c r="E19" s="709">
        <v>0</v>
      </c>
      <c r="F19" s="710">
        <f t="shared" si="0"/>
        <v>0</v>
      </c>
      <c r="G19" s="711">
        <v>0</v>
      </c>
      <c r="H19" s="712">
        <f t="shared" si="1"/>
        <v>0</v>
      </c>
      <c r="I19" s="676"/>
      <c r="J19" s="676"/>
      <c r="K19" s="167"/>
    </row>
    <row r="20" spans="1:11">
      <c r="A20" s="685"/>
      <c r="B20" s="679"/>
      <c r="C20" s="713"/>
      <c r="D20" s="713"/>
      <c r="E20" s="713"/>
      <c r="F20" s="713"/>
      <c r="G20" s="713"/>
      <c r="H20" s="714"/>
      <c r="I20" s="676"/>
      <c r="J20" s="713"/>
      <c r="K20" s="167"/>
    </row>
    <row r="21" spans="1:11">
      <c r="A21" s="685">
        <v>3</v>
      </c>
      <c r="B21" s="647" t="s">
        <v>38</v>
      </c>
      <c r="C21" s="713"/>
      <c r="D21" s="713">
        <f>SUM(D14:D19)</f>
        <v>37897856.920000002</v>
      </c>
      <c r="E21" s="713">
        <f>SUM(E14:E19)</f>
        <v>24403316.350000001</v>
      </c>
      <c r="F21" s="713">
        <f>SUM(F14:F19)</f>
        <v>13494540.57</v>
      </c>
      <c r="G21" s="713">
        <f>SUM(G14:G19)</f>
        <v>1405539.9247497143</v>
      </c>
      <c r="H21" s="713">
        <f>SUM(H14:H19)</f>
        <v>14900080.494749714</v>
      </c>
      <c r="I21" s="676"/>
      <c r="J21" s="713"/>
      <c r="K21" s="167"/>
    </row>
    <row r="22" spans="1:11">
      <c r="A22" s="685"/>
      <c r="B22" s="679"/>
      <c r="C22" s="713"/>
      <c r="D22" s="713"/>
      <c r="E22" s="713"/>
      <c r="F22" s="713"/>
      <c r="G22" s="713"/>
      <c r="H22" s="713"/>
      <c r="I22" s="714"/>
      <c r="J22" s="713"/>
      <c r="K22" s="167"/>
    </row>
    <row r="23" spans="1:11">
      <c r="A23" s="647"/>
      <c r="B23" s="679"/>
      <c r="C23" s="713"/>
      <c r="D23" s="713"/>
      <c r="E23" s="713"/>
      <c r="F23" s="713"/>
      <c r="G23" s="713"/>
      <c r="H23" s="713"/>
      <c r="I23" s="714"/>
      <c r="J23" s="713"/>
      <c r="K23" s="167"/>
    </row>
    <row r="24" spans="1:11">
      <c r="A24" s="647"/>
      <c r="B24" s="715" t="s">
        <v>665</v>
      </c>
      <c r="C24" s="167"/>
      <c r="D24" s="167"/>
      <c r="E24" s="167"/>
      <c r="F24" s="716"/>
      <c r="G24" s="716"/>
      <c r="H24" s="167"/>
      <c r="I24" s="717"/>
      <c r="J24" s="718"/>
      <c r="K24" s="167"/>
    </row>
    <row r="25" spans="1:11">
      <c r="A25" s="647"/>
      <c r="B25" s="167" t="s">
        <v>666</v>
      </c>
      <c r="C25" s="167"/>
      <c r="D25" s="167"/>
      <c r="E25" s="167"/>
      <c r="F25" s="167"/>
      <c r="G25" s="167"/>
      <c r="H25" s="167"/>
      <c r="I25" s="679"/>
      <c r="J25" s="679"/>
      <c r="K25" s="167"/>
    </row>
    <row r="26" spans="1:11">
      <c r="A26" s="647"/>
      <c r="B26" s="167" t="s">
        <v>667</v>
      </c>
      <c r="C26" s="167"/>
      <c r="D26" s="167"/>
      <c r="E26" s="167"/>
      <c r="F26" s="167"/>
      <c r="G26" s="167"/>
      <c r="H26" s="167"/>
      <c r="I26" s="679"/>
      <c r="J26" s="679"/>
      <c r="K26" s="167"/>
    </row>
    <row r="27" spans="1:11">
      <c r="A27" s="647"/>
      <c r="B27" s="167" t="s">
        <v>668</v>
      </c>
      <c r="C27" s="167"/>
      <c r="D27" s="167"/>
      <c r="E27" s="167"/>
      <c r="F27" s="167"/>
      <c r="G27" s="167"/>
      <c r="H27" s="167"/>
      <c r="I27" s="679"/>
      <c r="J27" s="679"/>
      <c r="K27" s="167"/>
    </row>
    <row r="28" spans="1:11">
      <c r="A28" s="647"/>
      <c r="B28" s="719" t="s">
        <v>669</v>
      </c>
      <c r="C28" s="167"/>
      <c r="D28" s="167"/>
      <c r="E28" s="167"/>
      <c r="F28" s="167"/>
      <c r="G28" s="167"/>
      <c r="H28" s="167"/>
      <c r="I28" s="679"/>
      <c r="J28" s="679"/>
      <c r="K28" s="167"/>
    </row>
    <row r="29" spans="1:11">
      <c r="A29" s="647"/>
      <c r="B29" s="719" t="s">
        <v>670</v>
      </c>
      <c r="C29" s="167"/>
      <c r="D29" s="167"/>
      <c r="E29" s="167"/>
      <c r="F29" s="167"/>
      <c r="G29" s="167"/>
      <c r="H29" s="167"/>
      <c r="I29" s="679"/>
      <c r="J29" s="679"/>
      <c r="K29" s="167"/>
    </row>
    <row r="30" spans="1:11">
      <c r="A30" s="647"/>
      <c r="B30" s="167"/>
      <c r="C30" s="167"/>
      <c r="D30" s="167"/>
      <c r="E30" s="167"/>
      <c r="F30" s="167"/>
      <c r="G30" s="167"/>
      <c r="H30" s="167"/>
      <c r="I30" s="679"/>
      <c r="J30" s="679"/>
      <c r="K30" s="167"/>
    </row>
    <row r="31" spans="1:11">
      <c r="A31" s="720"/>
      <c r="B31" s="721"/>
      <c r="C31" s="721"/>
      <c r="D31" s="721"/>
      <c r="E31" s="721"/>
      <c r="F31" s="721"/>
      <c r="G31" s="721"/>
      <c r="H31" s="721"/>
      <c r="I31" s="721"/>
      <c r="J31" s="721"/>
      <c r="K31" s="167"/>
    </row>
    <row r="32" spans="1:11">
      <c r="A32" s="167"/>
      <c r="B32" s="722" t="s">
        <v>671</v>
      </c>
      <c r="C32" s="676"/>
      <c r="D32" s="676"/>
      <c r="E32" s="676"/>
      <c r="F32" s="676"/>
      <c r="G32" s="167"/>
      <c r="H32" s="167"/>
      <c r="I32" s="167"/>
      <c r="J32" s="167"/>
      <c r="K32" s="167"/>
    </row>
    <row r="33" spans="1:11">
      <c r="A33" s="676"/>
      <c r="B33" s="676"/>
      <c r="C33" s="676"/>
      <c r="D33" s="676"/>
      <c r="E33" s="676"/>
      <c r="F33" s="676"/>
      <c r="G33" s="167"/>
      <c r="H33" s="167"/>
      <c r="I33" s="167"/>
      <c r="J33" s="167"/>
      <c r="K33" s="167"/>
    </row>
    <row r="34" spans="1:11">
      <c r="A34" s="676"/>
      <c r="B34" s="554" t="s">
        <v>176</v>
      </c>
      <c r="C34" s="554" t="s">
        <v>177</v>
      </c>
      <c r="D34" s="554" t="s">
        <v>178</v>
      </c>
      <c r="E34" s="554" t="s">
        <v>381</v>
      </c>
      <c r="F34" s="676"/>
      <c r="G34" s="167"/>
      <c r="H34" s="167"/>
      <c r="I34" s="167"/>
      <c r="J34" s="167"/>
      <c r="K34" s="167"/>
    </row>
    <row r="35" spans="1:11" ht="31.2">
      <c r="A35" s="723">
        <v>4</v>
      </c>
      <c r="B35" s="724" t="s">
        <v>672</v>
      </c>
      <c r="C35" s="684" t="s">
        <v>673</v>
      </c>
      <c r="D35" s="684" t="s">
        <v>301</v>
      </c>
      <c r="E35" s="725" t="s">
        <v>674</v>
      </c>
      <c r="F35" s="676"/>
      <c r="G35" s="167"/>
      <c r="H35" s="167"/>
      <c r="I35" s="167"/>
      <c r="J35" s="167"/>
      <c r="K35" s="167"/>
    </row>
    <row r="36" spans="1:11">
      <c r="A36" s="723">
        <v>5</v>
      </c>
      <c r="B36" s="676"/>
      <c r="C36" s="724" t="s">
        <v>675</v>
      </c>
      <c r="D36" s="726">
        <f>B8</f>
        <v>2022</v>
      </c>
      <c r="E36" s="727">
        <v>3.2500000000000001E-2</v>
      </c>
      <c r="F36" s="565"/>
      <c r="G36" s="167"/>
      <c r="H36" s="167"/>
      <c r="I36" s="167"/>
      <c r="J36" s="167"/>
      <c r="K36" s="167"/>
    </row>
    <row r="37" spans="1:11">
      <c r="A37" s="723">
        <v>6</v>
      </c>
      <c r="B37" s="676"/>
      <c r="C37" s="724" t="s">
        <v>676</v>
      </c>
      <c r="D37" s="726">
        <f>D36</f>
        <v>2022</v>
      </c>
      <c r="E37" s="727">
        <v>3.2500000000000001E-2</v>
      </c>
      <c r="F37" s="565"/>
      <c r="G37" s="167"/>
      <c r="H37" s="167"/>
      <c r="I37" s="167"/>
      <c r="J37" s="167"/>
      <c r="K37" s="167"/>
    </row>
    <row r="38" spans="1:11">
      <c r="A38" s="723">
        <v>7</v>
      </c>
      <c r="B38" s="676"/>
      <c r="C38" s="724" t="s">
        <v>677</v>
      </c>
      <c r="D38" s="726">
        <f>D37</f>
        <v>2022</v>
      </c>
      <c r="E38" s="727">
        <v>3.5999999999999997E-2</v>
      </c>
      <c r="F38" s="565"/>
      <c r="G38" s="167"/>
      <c r="H38" s="167"/>
      <c r="I38" s="167"/>
      <c r="J38" s="167"/>
      <c r="K38" s="167"/>
    </row>
    <row r="39" spans="1:11">
      <c r="A39" s="723">
        <v>8</v>
      </c>
      <c r="B39" s="676"/>
      <c r="C39" s="724" t="s">
        <v>678</v>
      </c>
      <c r="D39" s="726">
        <f>D38</f>
        <v>2022</v>
      </c>
      <c r="E39" s="727">
        <v>4.9099999999999998E-2</v>
      </c>
      <c r="F39" s="565"/>
      <c r="G39" s="167"/>
      <c r="H39" s="167"/>
      <c r="I39" s="167"/>
      <c r="J39" s="167"/>
      <c r="K39" s="167"/>
    </row>
    <row r="40" spans="1:11">
      <c r="A40" s="723">
        <v>9</v>
      </c>
      <c r="B40" s="676"/>
      <c r="C40" s="724" t="s">
        <v>679</v>
      </c>
      <c r="D40" s="726">
        <f>D39+1</f>
        <v>2023</v>
      </c>
      <c r="E40" s="727">
        <v>6.3100000000000003E-2</v>
      </c>
      <c r="F40" s="565"/>
      <c r="G40" s="167"/>
      <c r="H40" s="167"/>
      <c r="I40" s="167"/>
      <c r="J40" s="167"/>
      <c r="K40" s="167"/>
    </row>
    <row r="41" spans="1:11">
      <c r="A41" s="723">
        <v>10</v>
      </c>
      <c r="B41" s="676"/>
      <c r="C41" s="724" t="s">
        <v>676</v>
      </c>
      <c r="D41" s="726">
        <f>D40</f>
        <v>2023</v>
      </c>
      <c r="E41" s="727">
        <v>7.4999999999999997E-2</v>
      </c>
      <c r="F41" s="565"/>
      <c r="G41" s="167"/>
      <c r="H41" s="167"/>
      <c r="I41" s="167"/>
      <c r="J41" s="167"/>
      <c r="K41" s="167"/>
    </row>
    <row r="42" spans="1:11">
      <c r="A42" s="723">
        <v>11</v>
      </c>
      <c r="B42" s="676"/>
      <c r="C42" s="724" t="s">
        <v>677</v>
      </c>
      <c r="D42" s="726">
        <f>+D41</f>
        <v>2023</v>
      </c>
      <c r="E42" s="727">
        <v>7.4999999999999997E-2</v>
      </c>
      <c r="F42" s="565"/>
      <c r="G42" s="167"/>
      <c r="H42" s="167"/>
      <c r="I42" s="167"/>
      <c r="J42" s="167"/>
      <c r="K42" s="167"/>
    </row>
    <row r="43" spans="1:11">
      <c r="A43" s="723">
        <v>12</v>
      </c>
      <c r="B43" s="676"/>
      <c r="C43" s="676" t="s">
        <v>680</v>
      </c>
      <c r="D43" s="565"/>
      <c r="E43" s="728">
        <f>SUM(E36:E42)</f>
        <v>0.36320000000000002</v>
      </c>
      <c r="F43" s="565"/>
      <c r="G43" s="167"/>
      <c r="H43" s="167"/>
      <c r="I43" s="167"/>
      <c r="J43" s="167"/>
      <c r="K43" s="167"/>
    </row>
    <row r="44" spans="1:11">
      <c r="A44" s="723"/>
      <c r="B44" s="676"/>
      <c r="C44" s="724"/>
      <c r="D44" s="582"/>
      <c r="E44" s="729"/>
      <c r="F44" s="565"/>
      <c r="G44" s="167"/>
      <c r="H44" s="167"/>
      <c r="I44" s="167"/>
      <c r="J44" s="167"/>
      <c r="K44" s="167"/>
    </row>
    <row r="45" spans="1:11">
      <c r="A45" s="723">
        <v>13</v>
      </c>
      <c r="B45" s="730" t="s">
        <v>681</v>
      </c>
      <c r="C45" s="676" t="s">
        <v>682</v>
      </c>
      <c r="D45" s="582"/>
      <c r="E45" s="610">
        <f>E43/7</f>
        <v>5.1885714285714292E-2</v>
      </c>
      <c r="F45" s="565"/>
      <c r="G45" s="167"/>
      <c r="H45" s="167"/>
      <c r="I45" s="167"/>
      <c r="J45" s="167"/>
      <c r="K45" s="167"/>
    </row>
    <row r="46" spans="1:11">
      <c r="A46" s="731"/>
      <c r="B46" s="167"/>
      <c r="C46" s="167"/>
      <c r="D46" s="167"/>
      <c r="E46" s="167"/>
      <c r="F46" s="167"/>
      <c r="G46" s="167"/>
      <c r="H46" s="167"/>
      <c r="I46" s="167"/>
      <c r="J46" s="167"/>
      <c r="K46" s="167"/>
    </row>
    <row r="47" spans="1:11">
      <c r="A47" s="731"/>
      <c r="B47" s="167"/>
      <c r="C47" s="167"/>
      <c r="D47" s="167"/>
      <c r="E47" s="167"/>
      <c r="F47" s="167"/>
      <c r="G47" s="167"/>
      <c r="H47" s="167"/>
      <c r="I47" s="167"/>
      <c r="J47" s="167"/>
      <c r="K47" s="167"/>
    </row>
    <row r="48" spans="1:11">
      <c r="A48" s="731"/>
      <c r="B48" s="167"/>
      <c r="C48" s="167"/>
      <c r="D48" s="167"/>
      <c r="E48" s="167"/>
      <c r="F48" s="167"/>
      <c r="G48" s="167"/>
      <c r="H48" s="167"/>
      <c r="I48" s="167"/>
      <c r="J48" s="167"/>
      <c r="K48" s="167"/>
    </row>
    <row r="49" spans="1:11">
      <c r="A49" s="731"/>
      <c r="B49" s="167"/>
      <c r="C49" s="167"/>
      <c r="D49" s="167"/>
      <c r="E49" s="167"/>
      <c r="F49" s="167"/>
      <c r="G49" s="167"/>
      <c r="H49" s="167"/>
      <c r="I49" s="167"/>
      <c r="J49" s="167"/>
      <c r="K49" s="167"/>
    </row>
    <row r="50" spans="1:11">
      <c r="A50" s="731"/>
      <c r="B50" s="167"/>
      <c r="C50" s="167"/>
      <c r="D50" s="167"/>
      <c r="E50" s="167"/>
      <c r="F50" s="167"/>
      <c r="G50" s="167"/>
      <c r="H50" s="167"/>
      <c r="I50" s="167"/>
      <c r="J50" s="167"/>
      <c r="K50" s="167"/>
    </row>
    <row r="51" spans="1:11">
      <c r="A51" s="731"/>
      <c r="B51" s="167"/>
      <c r="C51" s="167"/>
      <c r="D51" s="167"/>
      <c r="E51" s="167"/>
      <c r="F51" s="167"/>
      <c r="G51" s="167"/>
      <c r="H51" s="167"/>
      <c r="I51" s="167"/>
      <c r="J51" s="167"/>
      <c r="K51" s="167"/>
    </row>
    <row r="52" spans="1:11">
      <c r="A52" s="731"/>
      <c r="B52" s="167"/>
      <c r="C52" s="167"/>
      <c r="D52" s="167"/>
      <c r="E52" s="167"/>
      <c r="F52" s="167"/>
      <c r="G52" s="167"/>
      <c r="H52" s="167"/>
      <c r="I52" s="167"/>
      <c r="J52" s="167"/>
      <c r="K52" s="167"/>
    </row>
  </sheetData>
  <mergeCells count="4">
    <mergeCell ref="B1:L1"/>
    <mergeCell ref="A2:J2"/>
    <mergeCell ref="A3:J3"/>
    <mergeCell ref="F7:H7"/>
  </mergeCells>
  <pageMargins left="0.75" right="0.75" top="1" bottom="1" header="0.5" footer="0.5"/>
  <pageSetup scale="4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54807-C183-4C60-80F8-040C14127BFA}">
  <sheetPr>
    <tabColor rgb="FFFFC000"/>
    <pageSetUpPr fitToPage="1"/>
  </sheetPr>
  <dimension ref="A1:T160"/>
  <sheetViews>
    <sheetView view="pageBreakPreview" zoomScale="70" zoomScaleNormal="85" zoomScaleSheetLayoutView="70" workbookViewId="0">
      <selection activeCell="K55" activeCellId="1" sqref="Q46 K55"/>
    </sheetView>
  </sheetViews>
  <sheetFormatPr defaultColWidth="8.81640625" defaultRowHeight="20.100000000000001" customHeight="1"/>
  <cols>
    <col min="1" max="1" width="5.81640625" style="734" customWidth="1"/>
    <col min="2" max="2" width="54.1796875" style="732" bestFit="1" customWidth="1"/>
    <col min="3" max="3" width="10.81640625" style="734" bestFit="1" customWidth="1"/>
    <col min="4" max="4" width="9.81640625" style="734" bestFit="1" customWidth="1"/>
    <col min="5" max="5" width="16.1796875" style="734" customWidth="1"/>
    <col min="6" max="6" width="12.08984375" style="734" customWidth="1"/>
    <col min="7" max="7" width="11.81640625" style="734" customWidth="1"/>
    <col min="8" max="8" width="12" style="735" customWidth="1"/>
    <col min="9" max="9" width="32.08984375" style="735" customWidth="1"/>
    <col min="10" max="10" width="8.81640625" style="735"/>
    <col min="11" max="11" width="12.1796875" style="735" customWidth="1"/>
    <col min="12" max="12" width="12.81640625" style="735" customWidth="1"/>
    <col min="13" max="16384" width="8.81640625" style="735"/>
  </cols>
  <sheetData>
    <row r="1" spans="1:20" ht="20.100000000000001" customHeight="1">
      <c r="A1" s="732" t="s">
        <v>683</v>
      </c>
      <c r="B1" s="733"/>
      <c r="C1" s="733"/>
      <c r="D1" s="733"/>
      <c r="E1" s="733"/>
      <c r="F1" s="733"/>
      <c r="G1" s="733"/>
      <c r="H1" s="733"/>
      <c r="I1" s="733"/>
      <c r="J1" s="734"/>
      <c r="K1" s="734"/>
      <c r="L1" s="734"/>
    </row>
    <row r="2" spans="1:20" ht="20.100000000000001" customHeight="1">
      <c r="A2" s="1194" t="str">
        <f>+'Appendix A'!E9</f>
        <v>NextEra Energy Transmission New York, Inc.</v>
      </c>
      <c r="B2" s="1194"/>
      <c r="C2" s="1194"/>
      <c r="D2" s="1194"/>
      <c r="E2" s="1194"/>
      <c r="F2" s="1194"/>
      <c r="G2" s="1194"/>
      <c r="H2" s="1194"/>
      <c r="I2" s="1194"/>
      <c r="J2" s="736"/>
      <c r="K2" s="736"/>
      <c r="L2" s="736"/>
    </row>
    <row r="3" spans="1:20" ht="20.100000000000001" customHeight="1">
      <c r="A3" s="1195" t="str">
        <f>"Projection "&amp;'Appendix A'!M8</f>
        <v>Projection For the 12 months ended 12/31/2024</v>
      </c>
      <c r="B3" s="1195"/>
      <c r="C3" s="1195"/>
      <c r="D3" s="1195"/>
      <c r="E3" s="1195"/>
      <c r="F3" s="1195"/>
      <c r="G3" s="1195"/>
      <c r="H3" s="1195"/>
      <c r="I3" s="1195"/>
      <c r="J3" s="734"/>
      <c r="K3" s="734"/>
      <c r="L3" s="734"/>
    </row>
    <row r="4" spans="1:20" ht="20.100000000000001" customHeight="1">
      <c r="A4" s="733"/>
      <c r="B4" s="733"/>
      <c r="C4" s="733"/>
      <c r="D4" s="733"/>
      <c r="E4" s="733"/>
      <c r="F4" s="733"/>
      <c r="G4" s="733"/>
      <c r="H4" s="733"/>
      <c r="I4" s="733"/>
      <c r="J4" s="734"/>
      <c r="K4" s="734"/>
      <c r="L4" s="734"/>
    </row>
    <row r="5" spans="1:20" ht="20.100000000000001" customHeight="1">
      <c r="B5" s="733" t="s">
        <v>197</v>
      </c>
      <c r="C5" s="733"/>
      <c r="D5" s="737"/>
      <c r="E5" s="737" t="s">
        <v>200</v>
      </c>
      <c r="F5" s="737" t="s">
        <v>202</v>
      </c>
      <c r="G5" s="737" t="s">
        <v>205</v>
      </c>
      <c r="H5" s="737" t="s">
        <v>212</v>
      </c>
      <c r="I5" s="738"/>
    </row>
    <row r="6" spans="1:20" ht="20.100000000000001" customHeight="1">
      <c r="B6" s="735"/>
      <c r="C6" s="735"/>
      <c r="D6" s="735"/>
      <c r="E6" s="735"/>
      <c r="F6" s="735"/>
      <c r="G6" s="735"/>
      <c r="H6" s="737" t="s">
        <v>684</v>
      </c>
      <c r="I6" s="734"/>
      <c r="T6" s="737"/>
    </row>
    <row r="7" spans="1:20" ht="20.100000000000001" customHeight="1">
      <c r="A7" s="739" t="s">
        <v>685</v>
      </c>
      <c r="B7" s="739" t="s">
        <v>686</v>
      </c>
      <c r="C7" s="740"/>
      <c r="D7" s="741"/>
      <c r="E7" s="742" t="s">
        <v>405</v>
      </c>
      <c r="F7" s="742" t="s">
        <v>687</v>
      </c>
      <c r="G7" s="742" t="s">
        <v>688</v>
      </c>
      <c r="H7" s="742" t="s">
        <v>38</v>
      </c>
      <c r="I7" s="740"/>
      <c r="T7" s="737"/>
    </row>
    <row r="8" spans="1:20" ht="20.100000000000001" customHeight="1">
      <c r="B8" s="743"/>
      <c r="D8" s="735"/>
      <c r="H8" s="734"/>
      <c r="I8" s="734"/>
    </row>
    <row r="9" spans="1:20" ht="20.100000000000001" customHeight="1">
      <c r="A9" s="734">
        <v>1</v>
      </c>
      <c r="B9" s="734" t="s">
        <v>689</v>
      </c>
      <c r="D9" s="735"/>
      <c r="E9" s="744">
        <f>F29</f>
        <v>-12316371.77735658</v>
      </c>
      <c r="F9" s="744">
        <f>G29</f>
        <v>0</v>
      </c>
      <c r="G9" s="744">
        <f>H29</f>
        <v>0</v>
      </c>
      <c r="H9" s="744"/>
      <c r="I9" s="734" t="str">
        <f>"Line "&amp;A29&amp;""</f>
        <v>Line 16</v>
      </c>
    </row>
    <row r="10" spans="1:20" ht="20.100000000000001" customHeight="1">
      <c r="A10" s="734">
        <f t="shared" ref="A10:A16" si="0">+A9+1</f>
        <v>2</v>
      </c>
      <c r="B10" s="734" t="s">
        <v>690</v>
      </c>
      <c r="D10" s="735"/>
      <c r="E10" s="744">
        <f>F39</f>
        <v>0</v>
      </c>
      <c r="F10" s="744">
        <f>G39</f>
        <v>0</v>
      </c>
      <c r="G10" s="744">
        <f>H39</f>
        <v>0</v>
      </c>
      <c r="H10" s="744"/>
      <c r="I10" s="734" t="str">
        <f>"Line "&amp;A39&amp;""</f>
        <v>Line 24</v>
      </c>
    </row>
    <row r="11" spans="1:20" ht="20.100000000000001" customHeight="1">
      <c r="A11" s="734">
        <f t="shared" si="0"/>
        <v>3</v>
      </c>
      <c r="B11" s="734" t="s">
        <v>691</v>
      </c>
      <c r="D11" s="735"/>
      <c r="E11" s="744">
        <f>F49</f>
        <v>0</v>
      </c>
      <c r="F11" s="744">
        <f>G49</f>
        <v>0</v>
      </c>
      <c r="G11" s="744">
        <f>H49</f>
        <v>0</v>
      </c>
      <c r="H11" s="744"/>
      <c r="I11" s="734" t="str">
        <f>"Line "&amp;A49&amp;""</f>
        <v>Line 32</v>
      </c>
    </row>
    <row r="12" spans="1:20" ht="20.100000000000001" customHeight="1">
      <c r="A12" s="734">
        <f t="shared" si="0"/>
        <v>4</v>
      </c>
      <c r="B12" s="734" t="s">
        <v>692</v>
      </c>
      <c r="D12" s="735"/>
      <c r="E12" s="744">
        <f>SUM(E9:E11)</f>
        <v>-12316371.77735658</v>
      </c>
      <c r="F12" s="744">
        <f>SUM(F9:F11)</f>
        <v>0</v>
      </c>
      <c r="G12" s="744">
        <f>SUM(G9:G11)</f>
        <v>0</v>
      </c>
      <c r="H12" s="744"/>
      <c r="I12" s="745" t="s">
        <v>693</v>
      </c>
    </row>
    <row r="13" spans="1:20" ht="20.100000000000001" customHeight="1">
      <c r="A13" s="734">
        <f t="shared" si="0"/>
        <v>5</v>
      </c>
      <c r="B13" s="734" t="s">
        <v>694</v>
      </c>
      <c r="D13" s="735"/>
      <c r="G13" s="746">
        <f>+'Appendix A'!J224</f>
        <v>1</v>
      </c>
      <c r="H13" s="734"/>
      <c r="I13" s="734" t="s">
        <v>695</v>
      </c>
    </row>
    <row r="14" spans="1:20" ht="20.100000000000001" customHeight="1">
      <c r="A14" s="734">
        <f t="shared" si="0"/>
        <v>6</v>
      </c>
      <c r="B14" s="734" t="s">
        <v>696</v>
      </c>
      <c r="D14" s="735"/>
      <c r="F14" s="747">
        <f>+'Appendix A'!H97</f>
        <v>1</v>
      </c>
      <c r="H14" s="734"/>
      <c r="I14" s="734" t="s">
        <v>697</v>
      </c>
    </row>
    <row r="15" spans="1:20" ht="20.100000000000001" customHeight="1">
      <c r="A15" s="734">
        <f t="shared" si="0"/>
        <v>7</v>
      </c>
      <c r="B15" s="734" t="s">
        <v>698</v>
      </c>
      <c r="D15" s="735"/>
      <c r="E15" s="747">
        <v>1</v>
      </c>
      <c r="F15" s="747"/>
      <c r="H15" s="734"/>
      <c r="I15" s="748">
        <v>1</v>
      </c>
    </row>
    <row r="16" spans="1:20" ht="20.100000000000001" customHeight="1">
      <c r="A16" s="734">
        <f t="shared" si="0"/>
        <v>8</v>
      </c>
      <c r="B16" s="734" t="s">
        <v>699</v>
      </c>
      <c r="D16" s="735"/>
      <c r="E16" s="744">
        <f>+E15*E12</f>
        <v>-12316371.77735658</v>
      </c>
      <c r="F16" s="744">
        <f>+F14*F12</f>
        <v>0</v>
      </c>
      <c r="G16" s="744">
        <f>+G13*G12</f>
        <v>0</v>
      </c>
      <c r="H16" s="744">
        <f>+E16+F16+G16</f>
        <v>-12316371.77735658</v>
      </c>
      <c r="I16" s="749" t="s">
        <v>700</v>
      </c>
    </row>
    <row r="17" spans="1:17" ht="20.100000000000001" customHeight="1">
      <c r="B17" s="734"/>
      <c r="D17" s="735"/>
      <c r="E17" s="744"/>
      <c r="F17" s="744"/>
      <c r="G17" s="744"/>
      <c r="H17" s="744"/>
      <c r="I17" s="749"/>
    </row>
    <row r="18" spans="1:17" ht="20.100000000000001" customHeight="1">
      <c r="B18" s="734"/>
      <c r="D18" s="745"/>
      <c r="G18" s="744"/>
      <c r="I18" s="737"/>
    </row>
    <row r="19" spans="1:17" ht="20.100000000000001" customHeight="1">
      <c r="B19" s="733" t="s">
        <v>176</v>
      </c>
      <c r="C19" s="733" t="s">
        <v>177</v>
      </c>
      <c r="D19" s="733" t="s">
        <v>178</v>
      </c>
      <c r="E19" s="733" t="s">
        <v>381</v>
      </c>
      <c r="F19" s="733" t="s">
        <v>382</v>
      </c>
      <c r="G19" s="737" t="s">
        <v>383</v>
      </c>
      <c r="H19" s="737" t="s">
        <v>384</v>
      </c>
      <c r="I19" s="737"/>
    </row>
    <row r="20" spans="1:17" ht="20.100000000000001" customHeight="1">
      <c r="A20" s="750"/>
      <c r="B20" s="751" t="s">
        <v>701</v>
      </c>
      <c r="C20" s="751" t="s">
        <v>702</v>
      </c>
      <c r="D20" s="751" t="s">
        <v>301</v>
      </c>
      <c r="E20" s="751" t="s">
        <v>703</v>
      </c>
      <c r="F20" s="751" t="s">
        <v>405</v>
      </c>
      <c r="G20" s="751" t="s">
        <v>687</v>
      </c>
      <c r="H20" s="751" t="s">
        <v>688</v>
      </c>
      <c r="I20" s="751"/>
      <c r="Q20" s="737"/>
    </row>
    <row r="21" spans="1:17" ht="20.100000000000001" customHeight="1">
      <c r="A21" s="735" t="s">
        <v>704</v>
      </c>
      <c r="B21" s="752"/>
      <c r="C21" s="735"/>
      <c r="D21" s="737"/>
      <c r="E21" s="737"/>
      <c r="F21" s="737"/>
      <c r="G21" s="735"/>
      <c r="Q21" s="737"/>
    </row>
    <row r="22" spans="1:17" ht="20.100000000000001" customHeight="1">
      <c r="A22" s="753">
        <f>A16+1</f>
        <v>9</v>
      </c>
      <c r="B22" s="752" t="s">
        <v>705</v>
      </c>
      <c r="C22" s="735" t="s">
        <v>303</v>
      </c>
      <c r="D22" s="754" t="s">
        <v>706</v>
      </c>
      <c r="E22" s="28">
        <f t="shared" ref="E22:E29" si="1">SUM(F22:H22)</f>
        <v>-7116186.3432691945</v>
      </c>
      <c r="F22" s="28">
        <f>'6c- ADIT BOY'!E54</f>
        <v>-7116186.3432691945</v>
      </c>
      <c r="G22" s="28">
        <f>'6c- ADIT BOY'!F54</f>
        <v>0</v>
      </c>
      <c r="H22" s="28">
        <f>'6c- ADIT BOY'!G54</f>
        <v>0</v>
      </c>
      <c r="I22" s="755"/>
    </row>
    <row r="23" spans="1:17" ht="20.100000000000001" customHeight="1">
      <c r="A23" s="753">
        <f>A22+1</f>
        <v>10</v>
      </c>
      <c r="B23" s="752" t="str">
        <f>"Actual Balance, BOY, Non Prorated items (Line "&amp;A22&amp;" less Line "&amp;A24&amp;")"</f>
        <v>Actual Balance, BOY, Non Prorated items (Line 9 less Line 11)</v>
      </c>
      <c r="C23" s="735" t="s">
        <v>303</v>
      </c>
      <c r="D23" s="754" t="s">
        <v>706</v>
      </c>
      <c r="E23" s="28">
        <f t="shared" si="1"/>
        <v>-7116186.3432691945</v>
      </c>
      <c r="F23" s="28">
        <f>F22-F24</f>
        <v>-7116186.3432691945</v>
      </c>
      <c r="G23" s="28">
        <f>G22-G24</f>
        <v>0</v>
      </c>
      <c r="H23" s="28">
        <f>H22-H24</f>
        <v>0</v>
      </c>
      <c r="I23" s="755"/>
    </row>
    <row r="24" spans="1:17" ht="20.100000000000001" customHeight="1">
      <c r="A24" s="753">
        <f t="shared" ref="A24:A29" si="2">A23+1</f>
        <v>11</v>
      </c>
      <c r="B24" s="752" t="s">
        <v>707</v>
      </c>
      <c r="C24" s="735" t="s">
        <v>303</v>
      </c>
      <c r="D24" s="754" t="s">
        <v>706</v>
      </c>
      <c r="E24" s="28">
        <f t="shared" si="1"/>
        <v>0</v>
      </c>
      <c r="F24" s="28">
        <f>'6c- ADIT BOY'!E50</f>
        <v>0</v>
      </c>
      <c r="G24" s="28">
        <f>'6c- ADIT BOY'!F50</f>
        <v>0</v>
      </c>
      <c r="H24" s="28">
        <f>'6c- ADIT BOY'!G50</f>
        <v>0</v>
      </c>
      <c r="I24" s="755"/>
    </row>
    <row r="25" spans="1:17" ht="20.100000000000001" customHeight="1">
      <c r="A25" s="753">
        <f t="shared" si="2"/>
        <v>12</v>
      </c>
      <c r="B25" s="752" t="s">
        <v>708</v>
      </c>
      <c r="C25" s="735" t="s">
        <v>303</v>
      </c>
      <c r="D25" s="754" t="s">
        <v>706</v>
      </c>
      <c r="E25" s="28">
        <f t="shared" si="1"/>
        <v>-10660968.776724659</v>
      </c>
      <c r="F25" s="28">
        <f>'6d- ADIT EOY'!E54</f>
        <v>-10660968.776724659</v>
      </c>
      <c r="G25" s="28">
        <f>'6d- ADIT EOY'!F54</f>
        <v>0</v>
      </c>
      <c r="H25" s="28">
        <f>'6d- ADIT EOY'!G54</f>
        <v>0</v>
      </c>
      <c r="I25" s="747"/>
    </row>
    <row r="26" spans="1:17" ht="20.100000000000001" customHeight="1">
      <c r="A26" s="753">
        <f t="shared" si="2"/>
        <v>13</v>
      </c>
      <c r="B26" s="752" t="str">
        <f>"Actual Balance, EOY, Non Prorated items (Line "&amp;A25&amp;" less Line "&amp;A27&amp;")"</f>
        <v>Actual Balance, EOY, Non Prorated items (Line 12 less Line 14)</v>
      </c>
      <c r="C26" s="735" t="s">
        <v>303</v>
      </c>
      <c r="D26" s="754" t="s">
        <v>706</v>
      </c>
      <c r="E26" s="28">
        <f t="shared" si="1"/>
        <v>0</v>
      </c>
      <c r="F26" s="28">
        <f>F25-F27</f>
        <v>0</v>
      </c>
      <c r="G26" s="28">
        <f t="shared" ref="G26:H26" si="3">G25-G27</f>
        <v>0</v>
      </c>
      <c r="H26" s="28">
        <f t="shared" si="3"/>
        <v>0</v>
      </c>
    </row>
    <row r="27" spans="1:17" ht="20.100000000000001" customHeight="1">
      <c r="A27" s="753">
        <f t="shared" si="2"/>
        <v>14</v>
      </c>
      <c r="B27" s="752" t="s">
        <v>709</v>
      </c>
      <c r="C27" s="735" t="s">
        <v>303</v>
      </c>
      <c r="D27" s="754" t="s">
        <v>706</v>
      </c>
      <c r="E27" s="28">
        <f t="shared" si="1"/>
        <v>-10660968.776724659</v>
      </c>
      <c r="F27" s="28">
        <f>'6d- ADIT EOY'!E50</f>
        <v>-10660968.776724659</v>
      </c>
      <c r="G27" s="28">
        <f>'6d- ADIT EOY'!F50</f>
        <v>0</v>
      </c>
      <c r="H27" s="28">
        <f>'6d- ADIT EOY'!G50</f>
        <v>0</v>
      </c>
    </row>
    <row r="28" spans="1:17" ht="20.100000000000001" customHeight="1">
      <c r="A28" s="753">
        <f t="shared" si="2"/>
        <v>15</v>
      </c>
      <c r="B28" s="752" t="s">
        <v>710</v>
      </c>
      <c r="C28" s="735" t="s">
        <v>303</v>
      </c>
      <c r="D28" s="754" t="s">
        <v>706</v>
      </c>
      <c r="E28" s="28">
        <f t="shared" si="1"/>
        <v>-8758278.6057219822</v>
      </c>
      <c r="F28" s="28">
        <f>'6b-ADIT Projection Proration'!H22</f>
        <v>-8758278.6057219822</v>
      </c>
      <c r="G28" s="28">
        <f>'6b-ADIT Projection Proration'!J22</f>
        <v>0</v>
      </c>
      <c r="H28" s="28">
        <f>'6b-ADIT Projection Proration'!L22</f>
        <v>0</v>
      </c>
      <c r="I28" s="755"/>
    </row>
    <row r="29" spans="1:17" ht="20.100000000000001" customHeight="1">
      <c r="A29" s="753">
        <f t="shared" si="2"/>
        <v>16</v>
      </c>
      <c r="B29" s="752" t="str">
        <f>"ADIT 282 ((Line "&amp;A23&amp;" plus Line "&amp;A26&amp;") / 2) plus Line "&amp;A28&amp;""</f>
        <v>ADIT 282 ((Line 10 plus Line 13) / 2) plus Line 15</v>
      </c>
      <c r="C29" s="735" t="s">
        <v>303</v>
      </c>
      <c r="D29" s="754" t="s">
        <v>706</v>
      </c>
      <c r="E29" s="28">
        <f t="shared" si="1"/>
        <v>-12316371.77735658</v>
      </c>
      <c r="F29" s="28">
        <f>((F23+F26)/2+F28)</f>
        <v>-12316371.77735658</v>
      </c>
      <c r="G29" s="28">
        <f>((G23+G26)/2+G28)</f>
        <v>0</v>
      </c>
      <c r="H29" s="28">
        <f t="shared" ref="H29" si="4">((H23+H26)/2+H28)</f>
        <v>0</v>
      </c>
      <c r="I29" s="755"/>
    </row>
    <row r="30" spans="1:17" ht="20.100000000000001" customHeight="1">
      <c r="A30" s="753"/>
      <c r="B30" s="752"/>
      <c r="C30" s="735"/>
      <c r="D30" s="735"/>
      <c r="E30" s="28"/>
      <c r="F30" s="28"/>
      <c r="G30" s="28"/>
      <c r="H30" s="28"/>
      <c r="I30" s="756"/>
    </row>
    <row r="31" spans="1:17" ht="20.100000000000001" customHeight="1">
      <c r="A31" s="735" t="s">
        <v>711</v>
      </c>
      <c r="B31" s="752"/>
      <c r="C31" s="735"/>
      <c r="D31" s="735"/>
      <c r="E31" s="28"/>
      <c r="F31" s="28"/>
      <c r="G31" s="28"/>
      <c r="H31" s="28"/>
    </row>
    <row r="32" spans="1:17" ht="20.100000000000001" customHeight="1">
      <c r="A32" s="753">
        <f>A29+1</f>
        <v>17</v>
      </c>
      <c r="B32" s="752" t="s">
        <v>712</v>
      </c>
      <c r="C32" s="735" t="s">
        <v>303</v>
      </c>
      <c r="D32" s="754" t="s">
        <v>706</v>
      </c>
      <c r="E32" s="28">
        <f t="shared" ref="E32:E39" si="5">SUM(F32:H32)</f>
        <v>0</v>
      </c>
      <c r="F32" s="28">
        <f>'6c- ADIT BOY'!E78</f>
        <v>0</v>
      </c>
      <c r="G32" s="28">
        <f>'6c- ADIT BOY'!F78</f>
        <v>0</v>
      </c>
      <c r="H32" s="28">
        <f>'6c- ADIT BOY'!G78</f>
        <v>0</v>
      </c>
    </row>
    <row r="33" spans="1:9" ht="20.100000000000001" customHeight="1">
      <c r="A33" s="753">
        <f>A32+1</f>
        <v>18</v>
      </c>
      <c r="B33" s="752" t="str">
        <f>"Actual Balance, BOY, Non Prorated items (Line "&amp;A32&amp;" less Line "&amp;A34&amp;")"</f>
        <v>Actual Balance, BOY, Non Prorated items (Line 17 less Line 19)</v>
      </c>
      <c r="C33" s="735" t="s">
        <v>303</v>
      </c>
      <c r="D33" s="754" t="s">
        <v>706</v>
      </c>
      <c r="E33" s="28">
        <f t="shared" si="5"/>
        <v>0</v>
      </c>
      <c r="F33" s="28">
        <f>F32-F34</f>
        <v>0</v>
      </c>
      <c r="G33" s="28">
        <f t="shared" ref="G33:H33" si="6">G32-G34</f>
        <v>0</v>
      </c>
      <c r="H33" s="28">
        <f t="shared" si="6"/>
        <v>0</v>
      </c>
      <c r="I33" s="755"/>
    </row>
    <row r="34" spans="1:9" ht="20.100000000000001" customHeight="1">
      <c r="A34" s="753">
        <f t="shared" ref="A34:A39" si="7">A33+1</f>
        <v>19</v>
      </c>
      <c r="B34" s="752" t="s">
        <v>713</v>
      </c>
      <c r="C34" s="735" t="s">
        <v>303</v>
      </c>
      <c r="D34" s="754" t="s">
        <v>706</v>
      </c>
      <c r="E34" s="28">
        <f t="shared" si="5"/>
        <v>0</v>
      </c>
      <c r="F34" s="28">
        <f>'6c- ADIT BOY'!E74</f>
        <v>0</v>
      </c>
      <c r="G34" s="28">
        <f>'6c- ADIT BOY'!F74</f>
        <v>0</v>
      </c>
      <c r="H34" s="28">
        <f>'6c- ADIT BOY'!G74</f>
        <v>0</v>
      </c>
      <c r="I34" s="755"/>
    </row>
    <row r="35" spans="1:9" ht="20.100000000000001" customHeight="1">
      <c r="A35" s="753">
        <f t="shared" si="7"/>
        <v>20</v>
      </c>
      <c r="B35" s="752" t="s">
        <v>714</v>
      </c>
      <c r="C35" s="735" t="s">
        <v>303</v>
      </c>
      <c r="D35" s="754" t="s">
        <v>706</v>
      </c>
      <c r="E35" s="28">
        <f t="shared" si="5"/>
        <v>0</v>
      </c>
      <c r="F35" s="28">
        <f>'6d- ADIT EOY'!E78</f>
        <v>0</v>
      </c>
      <c r="G35" s="28">
        <f>'6d- ADIT EOY'!F78</f>
        <v>0</v>
      </c>
      <c r="H35" s="28">
        <f>'6d- ADIT EOY'!G78</f>
        <v>0</v>
      </c>
      <c r="I35" s="755"/>
    </row>
    <row r="36" spans="1:9" ht="20.100000000000001" customHeight="1">
      <c r="A36" s="753">
        <f t="shared" si="7"/>
        <v>21</v>
      </c>
      <c r="B36" s="752" t="str">
        <f>"Actual Balance, EOY, Non Prorated items (Line "&amp;A35&amp;" less Line "&amp;A37&amp;")"</f>
        <v>Actual Balance, EOY, Non Prorated items (Line 20 less Line 22)</v>
      </c>
      <c r="C36" s="735" t="s">
        <v>303</v>
      </c>
      <c r="D36" s="754" t="s">
        <v>706</v>
      </c>
      <c r="E36" s="28">
        <f t="shared" si="5"/>
        <v>0</v>
      </c>
      <c r="F36" s="28">
        <f>F35-F37</f>
        <v>0</v>
      </c>
      <c r="G36" s="28">
        <f t="shared" ref="G36:H36" si="8">G35-G37</f>
        <v>0</v>
      </c>
      <c r="H36" s="28">
        <f t="shared" si="8"/>
        <v>0</v>
      </c>
      <c r="I36" s="755"/>
    </row>
    <row r="37" spans="1:9" ht="20.100000000000001" customHeight="1">
      <c r="A37" s="753">
        <f t="shared" si="7"/>
        <v>22</v>
      </c>
      <c r="B37" s="752" t="s">
        <v>715</v>
      </c>
      <c r="C37" s="735" t="s">
        <v>303</v>
      </c>
      <c r="D37" s="754" t="s">
        <v>706</v>
      </c>
      <c r="E37" s="28">
        <f t="shared" si="5"/>
        <v>0</v>
      </c>
      <c r="F37" s="28">
        <f>'6d- ADIT EOY'!E74</f>
        <v>0</v>
      </c>
      <c r="G37" s="28">
        <f>'6d- ADIT EOY'!F74</f>
        <v>0</v>
      </c>
      <c r="H37" s="28">
        <f>'6d- ADIT EOY'!G74</f>
        <v>0</v>
      </c>
      <c r="I37" s="755"/>
    </row>
    <row r="38" spans="1:9" ht="20.100000000000001" customHeight="1">
      <c r="A38" s="753">
        <f t="shared" si="7"/>
        <v>23</v>
      </c>
      <c r="B38" s="752" t="s">
        <v>716</v>
      </c>
      <c r="C38" s="735" t="s">
        <v>303</v>
      </c>
      <c r="D38" s="754" t="s">
        <v>706</v>
      </c>
      <c r="E38" s="28">
        <f t="shared" si="5"/>
        <v>0</v>
      </c>
      <c r="F38" s="28">
        <f>'6b-ADIT Projection Proration'!H38</f>
        <v>0</v>
      </c>
      <c r="G38" s="28">
        <f>'6b-ADIT Projection Proration'!J38</f>
        <v>0</v>
      </c>
      <c r="H38" s="28">
        <f>'6b-ADIT Projection Proration'!L38</f>
        <v>0</v>
      </c>
      <c r="I38" s="755"/>
    </row>
    <row r="39" spans="1:9" ht="20.100000000000001" customHeight="1">
      <c r="A39" s="753">
        <f t="shared" si="7"/>
        <v>24</v>
      </c>
      <c r="B39" s="752" t="str">
        <f>"ADIT 283 ((Line "&amp;A33&amp;" plus Line "&amp;A36&amp;") / 2) plus Line "&amp;A38&amp;""</f>
        <v>ADIT 283 ((Line 18 plus Line 21) / 2) plus Line 23</v>
      </c>
      <c r="C39" s="735" t="s">
        <v>303</v>
      </c>
      <c r="D39" s="754" t="s">
        <v>706</v>
      </c>
      <c r="E39" s="28">
        <f t="shared" si="5"/>
        <v>0</v>
      </c>
      <c r="F39" s="28">
        <f>((F33+F36)/2+F38)</f>
        <v>0</v>
      </c>
      <c r="G39" s="28">
        <f>((G33+G36)/2+G38)</f>
        <v>0</v>
      </c>
      <c r="H39" s="28">
        <f>((H33+H36)/2+H38)</f>
        <v>0</v>
      </c>
      <c r="I39" s="755"/>
    </row>
    <row r="40" spans="1:9" ht="20.100000000000001" customHeight="1">
      <c r="A40" s="753"/>
      <c r="B40" s="752"/>
      <c r="C40" s="735"/>
      <c r="D40" s="735"/>
      <c r="E40" s="28"/>
      <c r="F40" s="28"/>
      <c r="G40" s="28"/>
      <c r="H40" s="28"/>
      <c r="I40" s="756"/>
    </row>
    <row r="41" spans="1:9" ht="20.100000000000001" customHeight="1">
      <c r="A41" s="735" t="s">
        <v>691</v>
      </c>
      <c r="B41" s="752"/>
      <c r="C41" s="735"/>
      <c r="D41" s="735"/>
      <c r="E41" s="28"/>
      <c r="F41" s="28"/>
      <c r="G41" s="28"/>
      <c r="H41" s="28"/>
    </row>
    <row r="42" spans="1:9" ht="20.100000000000001" customHeight="1">
      <c r="A42" s="753">
        <f>A39+1</f>
        <v>25</v>
      </c>
      <c r="B42" s="752" t="s">
        <v>717</v>
      </c>
      <c r="C42" s="735" t="s">
        <v>303</v>
      </c>
      <c r="D42" s="754" t="s">
        <v>706</v>
      </c>
      <c r="E42" s="28">
        <f t="shared" ref="E42:E49" si="9">SUM(F42:H42)</f>
        <v>0</v>
      </c>
      <c r="F42" s="28">
        <f>'6c- ADIT BOY'!E32</f>
        <v>0</v>
      </c>
      <c r="G42" s="28">
        <f>'6c- ADIT BOY'!F32</f>
        <v>0</v>
      </c>
      <c r="H42" s="28">
        <f>'6c- ADIT BOY'!G32</f>
        <v>0</v>
      </c>
    </row>
    <row r="43" spans="1:9" ht="20.100000000000001" customHeight="1">
      <c r="A43" s="753">
        <f>A42+1</f>
        <v>26</v>
      </c>
      <c r="B43" s="752" t="str">
        <f>"Actual Balance, BOY, Non Prorated items (Line "&amp;A42&amp;" less Line "&amp;A44&amp;")"</f>
        <v>Actual Balance, BOY, Non Prorated items (Line 25 less Line 27)</v>
      </c>
      <c r="C43" s="735" t="s">
        <v>303</v>
      </c>
      <c r="D43" s="754" t="s">
        <v>706</v>
      </c>
      <c r="E43" s="28">
        <f t="shared" si="9"/>
        <v>0</v>
      </c>
      <c r="F43" s="28">
        <f>F42-F44</f>
        <v>0</v>
      </c>
      <c r="G43" s="28">
        <f>G42-G44</f>
        <v>0</v>
      </c>
      <c r="H43" s="28">
        <f>H42-H44</f>
        <v>0</v>
      </c>
    </row>
    <row r="44" spans="1:9" ht="20.100000000000001" customHeight="1">
      <c r="A44" s="753">
        <f t="shared" ref="A44:A49" si="10">A43+1</f>
        <v>27</v>
      </c>
      <c r="B44" s="752" t="s">
        <v>718</v>
      </c>
      <c r="C44" s="735" t="s">
        <v>303</v>
      </c>
      <c r="D44" s="754" t="s">
        <v>706</v>
      </c>
      <c r="E44" s="28">
        <f t="shared" si="9"/>
        <v>0</v>
      </c>
      <c r="F44" s="28">
        <f>'6c- ADIT BOY'!E28</f>
        <v>0</v>
      </c>
      <c r="G44" s="28">
        <f>'6c- ADIT BOY'!F28</f>
        <v>0</v>
      </c>
      <c r="H44" s="28">
        <f>'6c- ADIT BOY'!G28</f>
        <v>0</v>
      </c>
    </row>
    <row r="45" spans="1:9" ht="20.100000000000001" customHeight="1">
      <c r="A45" s="753">
        <f t="shared" si="10"/>
        <v>28</v>
      </c>
      <c r="B45" s="752" t="s">
        <v>719</v>
      </c>
      <c r="C45" s="735" t="s">
        <v>303</v>
      </c>
      <c r="D45" s="754" t="s">
        <v>706</v>
      </c>
      <c r="E45" s="28">
        <f t="shared" si="9"/>
        <v>0</v>
      </c>
      <c r="F45" s="28">
        <f>'6d- ADIT EOY'!E32</f>
        <v>0</v>
      </c>
      <c r="G45" s="28">
        <f>'6d- ADIT EOY'!F32</f>
        <v>0</v>
      </c>
      <c r="H45" s="28">
        <f>'6d- ADIT EOY'!G32</f>
        <v>0</v>
      </c>
    </row>
    <row r="46" spans="1:9" ht="20.100000000000001" customHeight="1">
      <c r="A46" s="753">
        <f t="shared" si="10"/>
        <v>29</v>
      </c>
      <c r="B46" s="752" t="str">
        <f>"Actual Balance, EOY, Non Prorated items (Line "&amp;A45&amp;" less Line "&amp;A47&amp;")"</f>
        <v>Actual Balance, EOY, Non Prorated items (Line 28 less Line 30)</v>
      </c>
      <c r="C46" s="735" t="s">
        <v>303</v>
      </c>
      <c r="D46" s="754" t="s">
        <v>706</v>
      </c>
      <c r="E46" s="28">
        <f t="shared" si="9"/>
        <v>0</v>
      </c>
      <c r="F46" s="28">
        <f>F45-F47</f>
        <v>0</v>
      </c>
      <c r="G46" s="28">
        <f>G45-G47</f>
        <v>0</v>
      </c>
      <c r="H46" s="28">
        <f>H45-H47</f>
        <v>0</v>
      </c>
    </row>
    <row r="47" spans="1:9" ht="20.100000000000001" customHeight="1">
      <c r="A47" s="753">
        <f t="shared" si="10"/>
        <v>30</v>
      </c>
      <c r="B47" s="752" t="s">
        <v>720</v>
      </c>
      <c r="C47" s="735" t="s">
        <v>303</v>
      </c>
      <c r="D47" s="754" t="s">
        <v>706</v>
      </c>
      <c r="E47" s="28">
        <f t="shared" si="9"/>
        <v>0</v>
      </c>
      <c r="F47" s="28">
        <f>'6d- ADIT EOY'!E28</f>
        <v>0</v>
      </c>
      <c r="G47" s="28">
        <f>'6d- ADIT EOY'!F28</f>
        <v>0</v>
      </c>
      <c r="H47" s="28">
        <f>'6d- ADIT EOY'!G28</f>
        <v>0</v>
      </c>
    </row>
    <row r="48" spans="1:9" ht="20.100000000000001" customHeight="1">
      <c r="A48" s="753">
        <f t="shared" si="10"/>
        <v>31</v>
      </c>
      <c r="B48" s="752" t="s">
        <v>721</v>
      </c>
      <c r="C48" s="735" t="s">
        <v>303</v>
      </c>
      <c r="D48" s="754" t="s">
        <v>706</v>
      </c>
      <c r="E48" s="28">
        <f t="shared" si="9"/>
        <v>0</v>
      </c>
      <c r="F48" s="28">
        <f>'6b-ADIT Projection Proration'!H54</f>
        <v>0</v>
      </c>
      <c r="G48" s="28">
        <f>'6b-ADIT Projection Proration'!J54</f>
        <v>0</v>
      </c>
      <c r="H48" s="28">
        <f>'6b-ADIT Projection Proration'!L54</f>
        <v>0</v>
      </c>
    </row>
    <row r="49" spans="1:8" ht="20.100000000000001" customHeight="1">
      <c r="A49" s="753">
        <f t="shared" si="10"/>
        <v>32</v>
      </c>
      <c r="B49" s="752" t="str">
        <f>"ADIT 190 ((Line "&amp;A43&amp;" plus Line "&amp;A46&amp;") / 2) plus Line "&amp;A48&amp;""</f>
        <v>ADIT 190 ((Line 26 plus Line 29) / 2) plus Line 31</v>
      </c>
      <c r="C49" s="735" t="s">
        <v>303</v>
      </c>
      <c r="D49" s="754" t="s">
        <v>706</v>
      </c>
      <c r="E49" s="28">
        <f t="shared" si="9"/>
        <v>0</v>
      </c>
      <c r="F49" s="28">
        <f>((F43+F46)/2+F48)</f>
        <v>0</v>
      </c>
      <c r="G49" s="28">
        <f t="shared" ref="G49:H49" si="11">((G43+G46)/2+G48)</f>
        <v>0</v>
      </c>
      <c r="H49" s="28">
        <f t="shared" si="11"/>
        <v>0</v>
      </c>
    </row>
    <row r="50" spans="1:8" ht="20.100000000000001" customHeight="1">
      <c r="D50" s="757"/>
    </row>
    <row r="51" spans="1:8" ht="20.100000000000001" customHeight="1">
      <c r="D51" s="757"/>
    </row>
    <row r="52" spans="1:8" ht="20.100000000000001" customHeight="1">
      <c r="D52" s="757"/>
    </row>
    <row r="53" spans="1:8" ht="20.100000000000001" customHeight="1">
      <c r="D53" s="757"/>
    </row>
    <row r="54" spans="1:8" ht="20.100000000000001" customHeight="1">
      <c r="B54" s="734"/>
      <c r="D54" s="757"/>
    </row>
    <row r="55" spans="1:8" ht="20.100000000000001" customHeight="1">
      <c r="D55" s="757"/>
    </row>
    <row r="56" spans="1:8" ht="20.100000000000001" customHeight="1">
      <c r="B56" s="734"/>
      <c r="D56" s="757"/>
    </row>
    <row r="160" spans="8:8" ht="20.100000000000001" customHeight="1">
      <c r="H160" s="758"/>
    </row>
  </sheetData>
  <mergeCells count="2">
    <mergeCell ref="A2:I2"/>
    <mergeCell ref="A3:I3"/>
  </mergeCells>
  <printOptions horizontalCentered="1"/>
  <pageMargins left="0.25" right="0.25" top="0.75" bottom="0.75" header="0.3" footer="0.3"/>
  <pageSetup scale="50"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BD5C7A9-49AD-4B24-B831-6CD6F70927DD}"/>
</file>

<file path=customXml/itemProps2.xml><?xml version="1.0" encoding="utf-8"?>
<ds:datastoreItem xmlns:ds="http://schemas.openxmlformats.org/officeDocument/2006/customXml" ds:itemID="{7CEA0D8E-6055-4157-989B-B72F849BCDB0}"/>
</file>

<file path=customXml/itemProps3.xml><?xml version="1.0" encoding="utf-8"?>
<ds:datastoreItem xmlns:ds="http://schemas.openxmlformats.org/officeDocument/2006/customXml" ds:itemID="{B50B5250-9EC6-4FAB-8149-BDB8C22376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Index</vt:lpstr>
      <vt:lpstr>Appendix A</vt:lpstr>
      <vt:lpstr>1 - Revenue Credits</vt:lpstr>
      <vt:lpstr>2 - Cost Support </vt:lpstr>
      <vt:lpstr>3 - Cost Support</vt:lpstr>
      <vt:lpstr>3 - Cost Support (cont.)</vt:lpstr>
      <vt:lpstr>4 - Incentives</vt:lpstr>
      <vt:lpstr>5 - True-Up</vt:lpstr>
      <vt:lpstr>6a-ADIT Projection</vt:lpstr>
      <vt:lpstr>6b-ADIT Projection Proration</vt:lpstr>
      <vt:lpstr>6c- ADIT BOY</vt:lpstr>
      <vt:lpstr>6d- ADIT EOY</vt:lpstr>
      <vt:lpstr>6e-ADIT True-up</vt:lpstr>
      <vt:lpstr>6f-ADIT True-up Proration</vt:lpstr>
      <vt:lpstr>7- Depreciation Rates</vt:lpstr>
      <vt:lpstr>8a - Workpaper</vt:lpstr>
      <vt:lpstr>8b - WP Incentives</vt:lpstr>
      <vt:lpstr>8c - WP Inc Tax Adj</vt:lpstr>
      <vt:lpstr>'Appendix A'!_ftn1</vt:lpstr>
      <vt:lpstr>'Appendix A'!_ftnref1</vt:lpstr>
      <vt:lpstr>'1 - Revenue Credits'!Print_Area</vt:lpstr>
      <vt:lpstr>'2 - Cost Support '!Print_Area</vt:lpstr>
      <vt:lpstr>'3 - Cost Support'!Print_Area</vt:lpstr>
      <vt:lpstr>'3 - Cost Support (cont.)'!Print_Area</vt:lpstr>
      <vt:lpstr>'4 - Incentives'!Print_Area</vt:lpstr>
      <vt:lpstr>'5 - True-Up'!Print_Area</vt:lpstr>
      <vt:lpstr>'6a-ADIT Projection'!Print_Area</vt:lpstr>
      <vt:lpstr>'6b-ADIT Projection Proration'!Print_Area</vt:lpstr>
      <vt:lpstr>'6c- ADIT BOY'!Print_Area</vt:lpstr>
      <vt:lpstr>'6d- ADIT EOY'!Print_Area</vt:lpstr>
      <vt:lpstr>'6e-ADIT True-up'!Print_Area</vt:lpstr>
      <vt:lpstr>'6f-ADIT True-up Proration'!Print_Area</vt:lpstr>
      <vt:lpstr>'7- Depreciation Rates'!Print_Area</vt:lpstr>
      <vt:lpstr>'8a - Workpaper'!Print_Area</vt:lpstr>
      <vt:lpstr>'8c - WP Inc Tax Adj'!Print_Area</vt:lpstr>
      <vt:lpstr>'Appendix A'!Print_Area</vt:lpstr>
      <vt:lpstr>'6a-ADIT Projection'!Print_Titles</vt:lpstr>
      <vt:lpstr>'6b-ADIT Projection Proration'!Print_Titles</vt:lpstr>
      <vt:lpstr>'6e-ADIT True-up'!Print_Titles</vt:lpstr>
      <vt:lpstr>'6f-ADIT True-up Proration'!Print_Titles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Nowak, Matthew</dc:creator>
  <cp:lastModifiedBy>Bissell, Garrett E</cp:lastModifiedBy>
  <dcterms:created xsi:type="dcterms:W3CDTF">2023-11-28T17:59:26Z</dcterms:created>
  <dcterms:modified xsi:type="dcterms:W3CDTF">2024-03-18T18:48:39Z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049dce-8671-4c79-90d7-f6ec79470f4e_Enabled">
    <vt:lpwstr>true</vt:lpwstr>
  </property>
  <property fmtid="{D5CDD505-2E9C-101B-9397-08002B2CF9AE}" pid="3" name="MSIP_Label_a5049dce-8671-4c79-90d7-f6ec79470f4e_SetDate">
    <vt:lpwstr>2024-03-18T18:46:53Z</vt:lpwstr>
  </property>
  <property fmtid="{D5CDD505-2E9C-101B-9397-08002B2CF9AE}" pid="4" name="MSIP_Label_a5049dce-8671-4c79-90d7-f6ec79470f4e_Method">
    <vt:lpwstr>Privileged</vt:lpwstr>
  </property>
  <property fmtid="{D5CDD505-2E9C-101B-9397-08002B2CF9AE}" pid="5" name="MSIP_Label_a5049dce-8671-4c79-90d7-f6ec79470f4e_Name">
    <vt:lpwstr>Public</vt:lpwstr>
  </property>
  <property fmtid="{D5CDD505-2E9C-101B-9397-08002B2CF9AE}" pid="6" name="MSIP_Label_a5049dce-8671-4c79-90d7-f6ec79470f4e_SiteId">
    <vt:lpwstr>7658602a-f7b9-4209-bc62-d2bfc30dea0d</vt:lpwstr>
  </property>
  <property fmtid="{D5CDD505-2E9C-101B-9397-08002B2CF9AE}" pid="7" name="MSIP_Label_a5049dce-8671-4c79-90d7-f6ec79470f4e_ActionId">
    <vt:lpwstr>c53a4142-a54f-44c6-ae74-48d07d1fceb6</vt:lpwstr>
  </property>
  <property fmtid="{D5CDD505-2E9C-101B-9397-08002B2CF9AE}" pid="8" name="MSIP_Label_a5049dce-8671-4c79-90d7-f6ec79470f4e_ContentBits">
    <vt:lpwstr>0</vt:lpwstr>
  </property>
  <property fmtid="{D5CDD505-2E9C-101B-9397-08002B2CF9AE}" pid="9" name="_AdHocReviewCycleID">
    <vt:i4>1728449171</vt:i4>
  </property>
  <property fmtid="{D5CDD505-2E9C-101B-9397-08002B2CF9AE}" pid="10" name="_NewReviewCycle">
    <vt:lpwstr/>
  </property>
  <property fmtid="{D5CDD505-2E9C-101B-9397-08002B2CF9AE}" pid="11" name="_EmailSubject">
    <vt:lpwstr>NEET New York - 2024 Informational Filing Posting Request</vt:lpwstr>
  </property>
  <property fmtid="{D5CDD505-2E9C-101B-9397-08002B2CF9AE}" pid="12" name="_AuthorEmail">
    <vt:lpwstr>GBissell@nyiso.com</vt:lpwstr>
  </property>
  <property fmtid="{D5CDD505-2E9C-101B-9397-08002B2CF9AE}" pid="13" name="_AuthorEmailDisplayName">
    <vt:lpwstr>Bissell, Garrett E</vt:lpwstr>
  </property>
</Properties>
</file>